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37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2 Original Data" sheetId="1" r:id="rId4"/>
    <sheet state="visible" name="Group B vs A; Governor; MiV EDV" sheetId="2" r:id="rId5"/>
    <sheet state="visible" name="Group B vs A; Governor; Early E" sheetId="3" r:id="rId6"/>
    <sheet state="visible" name="Group B vs A; EDV Restoration D" sheetId="4" r:id="rId7"/>
    <sheet state="visible" name="Group B vs A; Governor; Final R" sheetId="5" r:id="rId8"/>
    <sheet state="visible" name="2020 Miller vs Stavros" sheetId="6" r:id="rId9"/>
    <sheet state="visible" name="2020 CountyCom1; Berkbigler" sheetId="7" r:id="rId10"/>
    <sheet state="visible" name="2020 CountyCom4; Baker" sheetId="8" r:id="rId11"/>
    <sheet state="visible" name="2020 RenoAtLarge; Lorton" sheetId="9" r:id="rId12"/>
    <sheet state="visible" name="2020 SchoolBoardAngieT" sheetId="10" r:id="rId13"/>
    <sheet state="visible" name="CountyCom1; STUV" sheetId="11" r:id="rId14"/>
    <sheet state="visible" name="AtLarge; STUV" sheetId="12" r:id="rId15"/>
    <sheet state="visible" name="CountyCom4; STUV" sheetId="13" r:id="rId16"/>
    <sheet state="visible" name="SchoolBoard; STUV" sheetId="14" r:id="rId17"/>
    <sheet state="visible" name="Miller vs Stavros; STUV" sheetId="15" r:id="rId18"/>
  </sheets>
  <definedNames/>
  <calcPr/>
</workbook>
</file>

<file path=xl/sharedStrings.xml><?xml version="1.0" encoding="utf-8"?>
<sst xmlns="http://schemas.openxmlformats.org/spreadsheetml/2006/main" count="4045" uniqueCount="461">
  <si>
    <t>Precinct</t>
  </si>
  <si>
    <t>Tally Type</t>
  </si>
  <si>
    <t>Registration</t>
  </si>
  <si>
    <t>Siso</t>
  </si>
  <si>
    <t>Lomb</t>
  </si>
  <si>
    <t>Gilb</t>
  </si>
  <si>
    <t>Hel</t>
  </si>
  <si>
    <t>Lee</t>
  </si>
  <si>
    <t>Coll</t>
  </si>
  <si>
    <t>Nohra</t>
  </si>
  <si>
    <t>Group A</t>
  </si>
  <si>
    <t>Group B</t>
  </si>
  <si>
    <t>Early Vote</t>
  </si>
  <si>
    <t>Election Day</t>
  </si>
  <si>
    <t>Mail</t>
  </si>
  <si>
    <t>Totals</t>
  </si>
  <si>
    <t>Results</t>
  </si>
  <si>
    <t>MiV</t>
  </si>
  <si>
    <t>R_0</t>
  </si>
  <si>
    <t>Precinctname</t>
  </si>
  <si>
    <t>Total Ballots</t>
  </si>
  <si>
    <t>𝓧</t>
  </si>
  <si>
    <t>𝓨</t>
  </si>
  <si>
    <t>Quadratic</t>
  </si>
  <si>
    <t>Subtract Inter</t>
  </si>
  <si>
    <t>Record distance</t>
  </si>
  <si>
    <t>Get angle</t>
  </si>
  <si>
    <t>Rotate X</t>
  </si>
  <si>
    <t>Rotate W</t>
  </si>
  <si>
    <t>Restore Y</t>
  </si>
  <si>
    <t>EDV</t>
  </si>
  <si>
    <t>null</t>
  </si>
  <si>
    <t>Clark</t>
  </si>
  <si>
    <t>New Total</t>
  </si>
  <si>
    <t>new Turnout</t>
  </si>
  <si>
    <t>Old Turnout</t>
  </si>
  <si>
    <t>Group B Positive Phantom</t>
  </si>
  <si>
    <t>Index</t>
  </si>
  <si>
    <t>Race P#</t>
  </si>
  <si>
    <t>Registered</t>
  </si>
  <si>
    <t>B1 Early</t>
  </si>
  <si>
    <t>A1 Early</t>
  </si>
  <si>
    <t>B2 MiV</t>
  </si>
  <si>
    <t>A2 MiV</t>
  </si>
  <si>
    <t>B3 EDV</t>
  </si>
  <si>
    <t>A3 EDV</t>
  </si>
  <si>
    <t>Coord</t>
  </si>
  <si>
    <t>Translate vert (W)</t>
  </si>
  <si>
    <t>distance (D)</t>
  </si>
  <si>
    <t>cos phi - sin phi</t>
  </si>
  <si>
    <t>sin phi + cos phi</t>
  </si>
  <si>
    <t>add D</t>
  </si>
  <si>
    <t>Total</t>
  </si>
  <si>
    <t>S</t>
  </si>
  <si>
    <t>T</t>
  </si>
  <si>
    <t>U</t>
  </si>
  <si>
    <t>V</t>
  </si>
  <si>
    <t>West Scale Group A</t>
  </si>
  <si>
    <t>West scale GroupB</t>
  </si>
  <si>
    <t>Psi all</t>
  </si>
  <si>
    <t>old psi</t>
  </si>
  <si>
    <t>Old Alpha</t>
  </si>
  <si>
    <t>Old Lambda</t>
  </si>
  <si>
    <t>Old Omega</t>
  </si>
  <si>
    <t>New Alpha</t>
  </si>
  <si>
    <t>New Lambda</t>
  </si>
  <si>
    <t>new Omega</t>
  </si>
  <si>
    <t>Group A Phantom</t>
  </si>
  <si>
    <t>Group B Phantom</t>
  </si>
  <si>
    <t>Group B Phantom Sort</t>
  </si>
  <si>
    <t>Original</t>
  </si>
  <si>
    <t>Group B Negative Phantom (Adjudication)</t>
  </si>
  <si>
    <t>Original Turnout</t>
  </si>
  <si>
    <t>Restored</t>
  </si>
  <si>
    <t>Restored Turnout</t>
  </si>
  <si>
    <t>Difference</t>
  </si>
  <si>
    <t>Turout</t>
  </si>
  <si>
    <t>Trump Statewide</t>
  </si>
  <si>
    <t>Biden Statewide</t>
  </si>
  <si>
    <t>Early</t>
  </si>
  <si>
    <t>East scale Group S</t>
  </si>
  <si>
    <t>S: EDV from MiV</t>
  </si>
  <si>
    <t>S: EDV from Early</t>
  </si>
  <si>
    <t>Restore EDV</t>
  </si>
  <si>
    <t>Old</t>
  </si>
  <si>
    <t>New</t>
  </si>
  <si>
    <t>B Total</t>
  </si>
  <si>
    <t>A Total</t>
  </si>
  <si>
    <t>B Scale</t>
  </si>
  <si>
    <t>A Scale</t>
  </si>
  <si>
    <t>Gilbert</t>
  </si>
  <si>
    <t>Heller</t>
  </si>
  <si>
    <t>Lombo</t>
  </si>
  <si>
    <t>Stavros</t>
  </si>
  <si>
    <t>𝓧,20</t>
  </si>
  <si>
    <t>𝓨,20</t>
  </si>
  <si>
    <t>Quartic</t>
  </si>
  <si>
    <t>EDV+early</t>
  </si>
  <si>
    <t>Miller/Starv</t>
  </si>
  <si>
    <t>Starvos Positive Phantom</t>
  </si>
  <si>
    <t>Miller</t>
  </si>
  <si>
    <t>EDV+Early</t>
  </si>
  <si>
    <t>West Scale Miller</t>
  </si>
  <si>
    <t>West scale Trump</t>
  </si>
  <si>
    <t>Reg</t>
  </si>
  <si>
    <t>Miller Phantom</t>
  </si>
  <si>
    <t>Starvos Phantom</t>
  </si>
  <si>
    <t>Starvos Negative Phantom (Adjudication)</t>
  </si>
  <si>
    <t>Berkbigler</t>
  </si>
  <si>
    <t>Exists</t>
  </si>
  <si>
    <t>M</t>
  </si>
  <si>
    <t>R</t>
  </si>
  <si>
    <t>Hill</t>
  </si>
  <si>
    <t>1 outlier precint removed</t>
  </si>
  <si>
    <t>Boolean</t>
  </si>
  <si>
    <t>Early %</t>
  </si>
  <si>
    <t>Mail-in %</t>
  </si>
  <si>
    <t>Retain Vec1</t>
  </si>
  <si>
    <t>Lift Vec2</t>
  </si>
  <si>
    <t>Restore Vec1</t>
  </si>
  <si>
    <t>Restore Vec2</t>
  </si>
  <si>
    <t>S+T</t>
  </si>
  <si>
    <t>U+V</t>
  </si>
  <si>
    <t>Intercessor S</t>
  </si>
  <si>
    <t>Intercessor T</t>
  </si>
  <si>
    <t>Intercessor U</t>
  </si>
  <si>
    <t>Intercessor V</t>
  </si>
  <si>
    <t>West Scale</t>
  </si>
  <si>
    <t>Restore S</t>
  </si>
  <si>
    <t>Restore T</t>
  </si>
  <si>
    <t>Restore U</t>
  </si>
  <si>
    <t>Restore V</t>
  </si>
  <si>
    <t>Berkbigler EDV</t>
  </si>
  <si>
    <t>Hill EDV</t>
  </si>
  <si>
    <t>Old Total</t>
  </si>
  <si>
    <t>Old Turnout%</t>
  </si>
  <si>
    <t>NewTurnout%</t>
  </si>
  <si>
    <t>Linear b,m</t>
  </si>
  <si>
    <t>Theta</t>
  </si>
  <si>
    <t>Degrees</t>
  </si>
  <si>
    <t>Pi/4</t>
  </si>
  <si>
    <t>Phi</t>
  </si>
  <si>
    <t>Cos Phi; n1</t>
  </si>
  <si>
    <t>Sin Phi; n2</t>
  </si>
  <si>
    <t>Original Margin</t>
  </si>
  <si>
    <t>Restored Margin</t>
  </si>
  <si>
    <t>Outlier Purged</t>
  </si>
  <si>
    <t>Hartung</t>
  </si>
  <si>
    <t>Baker</t>
  </si>
  <si>
    <t>Mail in %</t>
  </si>
  <si>
    <t>Early+EDV %</t>
  </si>
  <si>
    <t>West scale</t>
  </si>
  <si>
    <t>Lorton</t>
  </si>
  <si>
    <t>Early+EDV</t>
  </si>
  <si>
    <t>Reese</t>
  </si>
  <si>
    <t>Montongnese</t>
  </si>
  <si>
    <t>Taylor</t>
  </si>
  <si>
    <t>Common Diunes</t>
  </si>
  <si>
    <t>Early vs Mail</t>
  </si>
  <si>
    <t>Baker vs Lorton</t>
  </si>
  <si>
    <t>Operators</t>
  </si>
  <si>
    <t>Values</t>
  </si>
  <si>
    <t>Pname</t>
  </si>
  <si>
    <t>A</t>
  </si>
  <si>
    <t>B</t>
  </si>
  <si>
    <t>C</t>
  </si>
  <si>
    <t>D</t>
  </si>
  <si>
    <t>E</t>
  </si>
  <si>
    <t>F</t>
  </si>
  <si>
    <t>Enter Race</t>
  </si>
  <si>
    <t>P#</t>
  </si>
  <si>
    <t>Berkbigler Adv</t>
  </si>
  <si>
    <t>Hill Adv</t>
  </si>
  <si>
    <t>Berkbigler MiV</t>
  </si>
  <si>
    <t>Hill MiV</t>
  </si>
  <si>
    <t>President</t>
  </si>
  <si>
    <t>INCLINE VILLAGE 8104</t>
  </si>
  <si>
    <t>House</t>
  </si>
  <si>
    <t>INCLINE VILLAGE 8105</t>
  </si>
  <si>
    <t>Early vs EDV</t>
  </si>
  <si>
    <t>County Com 1</t>
  </si>
  <si>
    <t>INCLINE VILLAGE 8106</t>
  </si>
  <si>
    <t>County Com 4</t>
  </si>
  <si>
    <t>INCLINE VILLAGE 8107</t>
  </si>
  <si>
    <t>At Large</t>
  </si>
  <si>
    <t>INCLINE VILLAGE 8108</t>
  </si>
  <si>
    <t>State Senate</t>
  </si>
  <si>
    <t>INCLINE VILLAGE 8109</t>
  </si>
  <si>
    <t>Assembly26</t>
  </si>
  <si>
    <t>INCLINE VILLAGE 8110</t>
  </si>
  <si>
    <t>INCLINE VILLAGE 8116</t>
  </si>
  <si>
    <t>INCLINE VILLAGE 8117</t>
  </si>
  <si>
    <t>RENO-VERDI 1000</t>
  </si>
  <si>
    <t>MiV vs EDV</t>
  </si>
  <si>
    <t>RENO-VERDI 1002</t>
  </si>
  <si>
    <t>RENO-VERDI 1003</t>
  </si>
  <si>
    <t>RENO-VERDI 1006</t>
  </si>
  <si>
    <t>RENO-VERDI 1007</t>
  </si>
  <si>
    <t>RENO-VERDI 1008</t>
  </si>
  <si>
    <t>RENO-VERDI 1010</t>
  </si>
  <si>
    <t>RENO-VERDI 1012</t>
  </si>
  <si>
    <t>RENO-VERDI 1014</t>
  </si>
  <si>
    <t>Common Triunes</t>
  </si>
  <si>
    <t>RENO-VERDI 1016</t>
  </si>
  <si>
    <t>EarlyMail vs EDV</t>
  </si>
  <si>
    <t>RENO-VERDI 1018</t>
  </si>
  <si>
    <t>RENO-VERDI 1020</t>
  </si>
  <si>
    <t>RENO-VERDI 1022</t>
  </si>
  <si>
    <t>RENO-VERDI 1023</t>
  </si>
  <si>
    <t>RENO-VERDI 1024</t>
  </si>
  <si>
    <t>RENO-VERDI 1026</t>
  </si>
  <si>
    <t>RENO-VERDI 1027</t>
  </si>
  <si>
    <t>RENO-VERDI 1029</t>
  </si>
  <si>
    <t>EarlyEDV vs Mail</t>
  </si>
  <si>
    <t>Reverse</t>
  </si>
  <si>
    <t>RENO-VERDI 1031</t>
  </si>
  <si>
    <t>RENO-VERDI 1032</t>
  </si>
  <si>
    <t>RENO-VERDI 1033</t>
  </si>
  <si>
    <t>RENO-VERDI 1035</t>
  </si>
  <si>
    <t>RENO-VERDI 1036</t>
  </si>
  <si>
    <t>RENO-VERDI 1038</t>
  </si>
  <si>
    <t>RENO-VERDI 1043</t>
  </si>
  <si>
    <t>RENO-VERDI 1044</t>
  </si>
  <si>
    <t>MIVEDV vs Early</t>
  </si>
  <si>
    <t>RENO-VERDI 1045</t>
  </si>
  <si>
    <t>RENO-VERDI 1046</t>
  </si>
  <si>
    <t>RENO-VERDI 1047</t>
  </si>
  <si>
    <t>RENO-VERDI 1055</t>
  </si>
  <si>
    <t>RENO-VERDI 1056</t>
  </si>
  <si>
    <t>RENO-VERDI 1057</t>
  </si>
  <si>
    <t>RENO-VERDI 2000</t>
  </si>
  <si>
    <t>RENO-VERDI 2006</t>
  </si>
  <si>
    <t>RENO-VERDI 2013</t>
  </si>
  <si>
    <t>RENO-VERDI 2025</t>
  </si>
  <si>
    <t>RENO-VERDI 2026</t>
  </si>
  <si>
    <t>RENO-VERDI 2027</t>
  </si>
  <si>
    <t>RENO-VERDI 2028</t>
  </si>
  <si>
    <t>RENO-VERDI 2029</t>
  </si>
  <si>
    <t>RENO-VERDI 2034</t>
  </si>
  <si>
    <t>RENO-VERDI 2039</t>
  </si>
  <si>
    <t>RENO-VERDI 2049</t>
  </si>
  <si>
    <t>RENO-VERDI 2050</t>
  </si>
  <si>
    <t>RENO-VERDI 5008</t>
  </si>
  <si>
    <t>RENO-VERDI 5011</t>
  </si>
  <si>
    <t>RENO-VERDI 5012</t>
  </si>
  <si>
    <t>RENO-VERDI 5014</t>
  </si>
  <si>
    <t>RENO-VERDI 5016</t>
  </si>
  <si>
    <t>RENO-VERDI 5018</t>
  </si>
  <si>
    <t>RENO-VERDI 5022</t>
  </si>
  <si>
    <t>RENO-VERDI 5024</t>
  </si>
  <si>
    <t>RENO-VERDI 5026</t>
  </si>
  <si>
    <t>RENO-VERDI 5033</t>
  </si>
  <si>
    <t>RENO-VERDI 5034</t>
  </si>
  <si>
    <t>RENO-VERDI 5035</t>
  </si>
  <si>
    <t>RENO-VERDI 5036</t>
  </si>
  <si>
    <t>RENO-VERDI 5062</t>
  </si>
  <si>
    <t>RENO-VERDI 8100</t>
  </si>
  <si>
    <t>RENO-VERDI 8103</t>
  </si>
  <si>
    <t>RENO-VERDI 8129</t>
  </si>
  <si>
    <t>Lorton Adv</t>
  </si>
  <si>
    <t>Reese Adv</t>
  </si>
  <si>
    <t>Lorton MiV</t>
  </si>
  <si>
    <t>Reese MiV</t>
  </si>
  <si>
    <t>Lorton EDV</t>
  </si>
  <si>
    <t>Reese EDV</t>
  </si>
  <si>
    <t>RENO-VERDI 1011</t>
  </si>
  <si>
    <t>RENO-VERDI 1039</t>
  </si>
  <si>
    <t>RENO-VERDI 1053</t>
  </si>
  <si>
    <t>RENO-VERDI 2004</t>
  </si>
  <si>
    <t>RENO-VERDI 2009</t>
  </si>
  <si>
    <t>RENO-VERDI 2016</t>
  </si>
  <si>
    <t>RENO-VERDI 2017</t>
  </si>
  <si>
    <t>RENO-VERDI 2018</t>
  </si>
  <si>
    <t>RENO-VERDI 2019</t>
  </si>
  <si>
    <t>RENO-VERDI 2020</t>
  </si>
  <si>
    <t>RENO-VERDI 2021</t>
  </si>
  <si>
    <t>RENO-VERDI 2022</t>
  </si>
  <si>
    <t>RENO-VERDI 2023</t>
  </si>
  <si>
    <t>RENO-VERDI 2030</t>
  </si>
  <si>
    <t>RENO-VERDI 2031</t>
  </si>
  <si>
    <t>RENO-VERDI 2032</t>
  </si>
  <si>
    <t>RENO-VERDI 2033</t>
  </si>
  <si>
    <t>RENO-VERDI 2035</t>
  </si>
  <si>
    <t>RENO-VERDI 2036</t>
  </si>
  <si>
    <t>RENO-VERDI 2037</t>
  </si>
  <si>
    <t>RENO-VERDI 2040</t>
  </si>
  <si>
    <t>RENO-VERDI 2041</t>
  </si>
  <si>
    <t>RENO-VERDI 2042</t>
  </si>
  <si>
    <t>RENO-VERDI 2047</t>
  </si>
  <si>
    <t>RENO-VERDI 2058</t>
  </si>
  <si>
    <t>RENO-VERDI 2060</t>
  </si>
  <si>
    <t>RENO-VERDI 2065</t>
  </si>
  <si>
    <t>RENO-VERDI 2068</t>
  </si>
  <si>
    <t>RENO-VERDI 2070</t>
  </si>
  <si>
    <t>RENO-VERDI 2080</t>
  </si>
  <si>
    <t>RENO-VERDI 2081</t>
  </si>
  <si>
    <t>RENO-VERDI 3001</t>
  </si>
  <si>
    <t>RENO-VERDI 3004</t>
  </si>
  <si>
    <t>RENO-VERDI 3005</t>
  </si>
  <si>
    <t>RENO-VERDI 3006</t>
  </si>
  <si>
    <t>RENO-VERDI 3007</t>
  </si>
  <si>
    <t>RENO-VERDI 3008</t>
  </si>
  <si>
    <t>RENO-VERDI 3009</t>
  </si>
  <si>
    <t>RENO-VERDI 3010</t>
  </si>
  <si>
    <t>RENO-VERDI 3011</t>
  </si>
  <si>
    <t>RENO-VERDI 3012</t>
  </si>
  <si>
    <t>RENO-VERDI 3014</t>
  </si>
  <si>
    <t>RENO-VERDI 3016</t>
  </si>
  <si>
    <t>RENO-VERDI 3017</t>
  </si>
  <si>
    <t>RENO-VERDI 3018</t>
  </si>
  <si>
    <t>RENO-VERDI 3019</t>
  </si>
  <si>
    <t>RENO-VERDI 3020</t>
  </si>
  <si>
    <t>RENO-VERDI 3022</t>
  </si>
  <si>
    <t>RENO-VERDI 3023</t>
  </si>
  <si>
    <t>RENO-VERDI 3024</t>
  </si>
  <si>
    <t>RENO-VERDI 3026</t>
  </si>
  <si>
    <t>RENO-VERDI 3028</t>
  </si>
  <si>
    <t>RENO-VERDI 3029</t>
  </si>
  <si>
    <t>RENO-VERDI 3030</t>
  </si>
  <si>
    <t>RENO-VERDI 3031</t>
  </si>
  <si>
    <t>RENO-VERDI 3032</t>
  </si>
  <si>
    <t>RENO-VERDI 3036</t>
  </si>
  <si>
    <t>RENO-VERDI 3038</t>
  </si>
  <si>
    <t>RENO-VERDI 3040</t>
  </si>
  <si>
    <t>RENO-VERDI 4000</t>
  </si>
  <si>
    <t>RENO-VERDI 4003</t>
  </si>
  <si>
    <t>RENO-VERDI 4005</t>
  </si>
  <si>
    <t>RENO-VERDI 4009</t>
  </si>
  <si>
    <t>RENO-VERDI 4012</t>
  </si>
  <si>
    <t>RENO-VERDI 4014</t>
  </si>
  <si>
    <t>RENO-VERDI 4016</t>
  </si>
  <si>
    <t>RENO-VERDI 4017</t>
  </si>
  <si>
    <t>RENO-VERDI 4019</t>
  </si>
  <si>
    <t>RENO-VERDI 4020</t>
  </si>
  <si>
    <t>RENO-VERDI 4021</t>
  </si>
  <si>
    <t>RENO-VERDI 4023</t>
  </si>
  <si>
    <t>RENO-VERDI 4024</t>
  </si>
  <si>
    <t>RENO-VERDI 4025</t>
  </si>
  <si>
    <t>RENO-VERDI 4032</t>
  </si>
  <si>
    <t>RENO-VERDI 4033</t>
  </si>
  <si>
    <t>RENO-VERDI 4035</t>
  </si>
  <si>
    <t>RENO-VERDI 4036</t>
  </si>
  <si>
    <t>RENO-VERDI 4037</t>
  </si>
  <si>
    <t>RENO-VERDI 4038</t>
  </si>
  <si>
    <t>RENO-VERDI 4039</t>
  </si>
  <si>
    <t>RENO-VERDI 4041</t>
  </si>
  <si>
    <t>RENO-VERDI 4045</t>
  </si>
  <si>
    <t>RENO-VERDI 4046</t>
  </si>
  <si>
    <t>RENO-VERDI 4053</t>
  </si>
  <si>
    <t>RENO-VERDI 5000</t>
  </si>
  <si>
    <t>RENO-VERDI 5005</t>
  </si>
  <si>
    <t>RENO-VERDI 5006</t>
  </si>
  <si>
    <t>RENO-VERDI 5007</t>
  </si>
  <si>
    <t>RENO-VERDI 5009</t>
  </si>
  <si>
    <t>RENO-VERDI 5010</t>
  </si>
  <si>
    <t>RENO-VERDI 5015</t>
  </si>
  <si>
    <t>RENO-VERDI 5020</t>
  </si>
  <si>
    <t>RENO-VERDI 5027</t>
  </si>
  <si>
    <t>RENO-VERDI 5030</t>
  </si>
  <si>
    <t>RENO-VERDI 5031</t>
  </si>
  <si>
    <t>RENO-VERDI 5032</t>
  </si>
  <si>
    <t>RENO-VERDI 5040</t>
  </si>
  <si>
    <t>RENO-VERDI 5041</t>
  </si>
  <si>
    <t>RENO-VERDI 5045</t>
  </si>
  <si>
    <t>RENO-VERDI 5046</t>
  </si>
  <si>
    <t>RENO-VERDI 5047</t>
  </si>
  <si>
    <t>RENO-VERDI 5048 (MP)</t>
  </si>
  <si>
    <t>RENO-VERDI 5056</t>
  </si>
  <si>
    <t>RENO-VERDI 5063</t>
  </si>
  <si>
    <t>RENO-VERDI 5064</t>
  </si>
  <si>
    <t>RENO-VERDI 5066</t>
  </si>
  <si>
    <t>Hartung Adv</t>
  </si>
  <si>
    <t>Baker Adv</t>
  </si>
  <si>
    <t>Hartung MiV</t>
  </si>
  <si>
    <t>Baker MiV</t>
  </si>
  <si>
    <t>Hartung EDV</t>
  </si>
  <si>
    <t>Baker EDV</t>
  </si>
  <si>
    <t>GER-WADS 7412</t>
  </si>
  <si>
    <t>SPARKS 6105</t>
  </si>
  <si>
    <t>SPARKS 6106</t>
  </si>
  <si>
    <t>SPARKS 6109</t>
  </si>
  <si>
    <t>SPARKS 6110</t>
  </si>
  <si>
    <t>SPARKS 6111</t>
  </si>
  <si>
    <t>SPARKS 6208</t>
  </si>
  <si>
    <t>SPARKS 6209</t>
  </si>
  <si>
    <t>SPARKS 6211</t>
  </si>
  <si>
    <t>SPARKS 6213</t>
  </si>
  <si>
    <t>SPARKS 6214</t>
  </si>
  <si>
    <t>SPARKS 6216</t>
  </si>
  <si>
    <t>SPARKS 6300</t>
  </si>
  <si>
    <t>SPARKS 6301</t>
  </si>
  <si>
    <t>SPARKS 6302</t>
  </si>
  <si>
    <t>SPARKS 6306</t>
  </si>
  <si>
    <t>SPARKS 6307</t>
  </si>
  <si>
    <t>SPARKS 6308</t>
  </si>
  <si>
    <t>SPARKS 6310</t>
  </si>
  <si>
    <t>SPARKS 6311</t>
  </si>
  <si>
    <t>SPARKS 6313</t>
  </si>
  <si>
    <t>SPARKS 6314</t>
  </si>
  <si>
    <t>SPARKS 6318</t>
  </si>
  <si>
    <t>SPARKS 6319</t>
  </si>
  <si>
    <t>SPARKS 6320</t>
  </si>
  <si>
    <t>SPARKS 6400</t>
  </si>
  <si>
    <t>SPARKS 6403</t>
  </si>
  <si>
    <t>SPARKS 6405</t>
  </si>
  <si>
    <t>SPARKS 6411</t>
  </si>
  <si>
    <t>SPARKS 6413</t>
  </si>
  <si>
    <t>SPARKS 6415</t>
  </si>
  <si>
    <t>SPARKS 6416</t>
  </si>
  <si>
    <t>SPARKS 6418</t>
  </si>
  <si>
    <t>SPARKS 6422</t>
  </si>
  <si>
    <t>SPARKS 6423</t>
  </si>
  <si>
    <t>SPARKS 6425</t>
  </si>
  <si>
    <t>SPARKS 6500</t>
  </si>
  <si>
    <t>SPARKS 6501</t>
  </si>
  <si>
    <t>SPARKS 6508</t>
  </si>
  <si>
    <t>SPARKS 6511</t>
  </si>
  <si>
    <t>SPARKS 6513</t>
  </si>
  <si>
    <t>SPARKS 6514</t>
  </si>
  <si>
    <t>SPARKS 6516</t>
  </si>
  <si>
    <t>SPARKS 6519</t>
  </si>
  <si>
    <t>SPARKS 6520</t>
  </si>
  <si>
    <t>SPARKS 6521</t>
  </si>
  <si>
    <t>SPARKS 6522</t>
  </si>
  <si>
    <t>SPARKS 6523</t>
  </si>
  <si>
    <t>SPARKS 6524</t>
  </si>
  <si>
    <t>SPARKS 6525</t>
  </si>
  <si>
    <t>SPARKS 6526</t>
  </si>
  <si>
    <t>SPARKS 7402</t>
  </si>
  <si>
    <t>SPARKS 7407</t>
  </si>
  <si>
    <t>SPARKS 7408</t>
  </si>
  <si>
    <t>SPARKS 7410</t>
  </si>
  <si>
    <t>SPARKS 7414</t>
  </si>
  <si>
    <t>SPARKS 7415</t>
  </si>
  <si>
    <t>SPARKS 7416</t>
  </si>
  <si>
    <t>SPARKS 7417</t>
  </si>
  <si>
    <t>SPARKS 7418</t>
  </si>
  <si>
    <t>SPARKS 7424</t>
  </si>
  <si>
    <t>SPARKS 7425</t>
  </si>
  <si>
    <t>SPARKS 7430</t>
  </si>
  <si>
    <t>A Early</t>
  </si>
  <si>
    <t>B Early</t>
  </si>
  <si>
    <t>C MiV</t>
  </si>
  <si>
    <t>D MiV</t>
  </si>
  <si>
    <t>E EDV</t>
  </si>
  <si>
    <t>F EDV</t>
  </si>
  <si>
    <t>MONTOGNESE</t>
  </si>
  <si>
    <t>TAYLOR</t>
  </si>
  <si>
    <t>SPARKS 6203</t>
  </si>
  <si>
    <t>SPARKS 7314</t>
  </si>
  <si>
    <t>SPARKS 7514</t>
  </si>
  <si>
    <t>RENO-VERDI 7526</t>
  </si>
  <si>
    <t>RENO-VERDI 7532</t>
  </si>
  <si>
    <t>SPARKS 7533</t>
  </si>
  <si>
    <t>SPARKS 7534</t>
  </si>
  <si>
    <t>Stavros Adv</t>
  </si>
  <si>
    <t>Miller Adv</t>
  </si>
  <si>
    <t>Stavros MiV</t>
  </si>
  <si>
    <t>Miller MiV</t>
  </si>
  <si>
    <t>Stavros EDV</t>
  </si>
  <si>
    <t>Miller EDV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</si>
</sst>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%"/>
    <numFmt numFmtId="165" formatCode="0.0000000000000%"/>
  </numFmts>
  <fonts count="29">
    <font>
      <sz val="10.0"/>
      <color rgb="FF000000"/>
      <name val="Arial"/>
      <scheme val="minor"/>
    </font>
    <font>
      <sz val="11.0"/>
      <color theme="1"/>
      <name val="Calibri"/>
    </font>
    <font>
      <color theme="1"/>
      <name val="Arial"/>
    </font>
    <font>
      <sz val="11.0"/>
      <color theme="0"/>
      <name val="Calibri"/>
    </font>
    <font>
      <color theme="1"/>
      <name val="Arial"/>
      <scheme val="minor"/>
    </font>
    <font>
      <color rgb="FF000000"/>
      <name val="Arial"/>
    </font>
    <font>
      <color rgb="FFFFFFFF"/>
      <name val="Arial"/>
    </font>
    <font>
      <sz val="11.0"/>
      <color rgb="FFFFFFFF"/>
      <name val="Calibri"/>
    </font>
    <font>
      <color theme="0"/>
      <name val="Arial"/>
    </font>
    <font>
      <color rgb="FFF4CCCC"/>
      <name val="Arial"/>
      <scheme val="minor"/>
    </font>
    <font>
      <color rgb="FF00FF00"/>
      <name val="Arial"/>
      <scheme val="minor"/>
    </font>
    <font>
      <color rgb="FFFFFF00"/>
      <name val="Arial"/>
      <scheme val="minor"/>
    </font>
    <font>
      <color rgb="FF00FFFF"/>
      <name val="Arial"/>
      <scheme val="minor"/>
    </font>
    <font>
      <color rgb="FF4A86E8"/>
      <name val="Arial"/>
      <scheme val="minor"/>
    </font>
    <font>
      <sz val="11.0"/>
      <color rgb="FFF4CCCC"/>
      <name val="Calibri"/>
    </font>
    <font>
      <sz val="11.0"/>
      <color rgb="FF00FF00"/>
      <name val="Calibri"/>
    </font>
    <font>
      <sz val="11.0"/>
      <color rgb="FFEA9999"/>
      <name val="Calibri"/>
    </font>
    <font>
      <color rgb="FFFFFFFF"/>
      <name val="Arial"/>
      <scheme val="minor"/>
    </font>
    <font>
      <color theme="0"/>
      <name val="Arial"/>
      <scheme val="minor"/>
    </font>
    <font>
      <color rgb="FFFF0000"/>
      <name val="Arial"/>
      <scheme val="minor"/>
    </font>
    <font>
      <color rgb="FFFF00FF"/>
      <name val="Arial"/>
      <scheme val="minor"/>
    </font>
    <font>
      <color rgb="FFEA9999"/>
      <name val="Arial"/>
      <scheme val="minor"/>
    </font>
    <font>
      <b/>
      <color rgb="FFFFFFFF"/>
      <name val="Arial"/>
      <scheme val="minor"/>
    </font>
    <font>
      <b/>
      <color theme="0"/>
      <name val="Arial"/>
      <scheme val="minor"/>
    </font>
    <font>
      <b/>
      <color rgb="FFFFFF00"/>
      <name val="Arial"/>
      <scheme val="minor"/>
    </font>
    <font>
      <sz val="8.0"/>
      <color theme="1"/>
      <name val="Arial"/>
      <scheme val="minor"/>
    </font>
    <font>
      <b/>
      <color theme="1"/>
      <name val="Arial"/>
      <scheme val="minor"/>
    </font>
    <font>
      <b/>
      <color rgb="FF00FF00"/>
      <name val="Arial"/>
      <scheme val="minor"/>
    </font>
    <font>
      <b/>
      <color rgb="FFFF00FF"/>
      <name val="Arial"/>
      <scheme val="minor"/>
    </font>
  </fonts>
  <fills count="43">
    <fill>
      <patternFill patternType="none"/>
    </fill>
    <fill>
      <patternFill patternType="lightGray"/>
    </fill>
    <fill>
      <patternFill patternType="solid">
        <fgColor rgb="FF375623"/>
        <bgColor rgb="FF375623"/>
      </patternFill>
    </fill>
    <fill>
      <patternFill patternType="solid">
        <fgColor rgb="FFBF8F00"/>
        <bgColor rgb="FFBF8F00"/>
      </patternFill>
    </fill>
    <fill>
      <patternFill patternType="solid">
        <fgColor rgb="FFED7D31"/>
        <bgColor rgb="FFED7D31"/>
      </patternFill>
    </fill>
    <fill>
      <patternFill patternType="solid">
        <fgColor rgb="FFFFFF00"/>
        <bgColor rgb="FFFFFF00"/>
      </patternFill>
    </fill>
    <fill>
      <patternFill patternType="solid">
        <fgColor rgb="FFFF99CC"/>
        <bgColor rgb="FFFF99CC"/>
      </patternFill>
    </fill>
    <fill>
      <patternFill patternType="solid">
        <fgColor rgb="FF548235"/>
        <bgColor rgb="FF548235"/>
      </patternFill>
    </fill>
    <fill>
      <patternFill patternType="solid">
        <fgColor rgb="FF2F75B5"/>
        <bgColor rgb="FF2F75B5"/>
      </patternFill>
    </fill>
    <fill>
      <patternFill patternType="solid">
        <fgColor rgb="FF4C1130"/>
        <bgColor rgb="FF4C1130"/>
      </patternFill>
    </fill>
    <fill>
      <patternFill patternType="solid">
        <fgColor rgb="FFA9D08E"/>
        <bgColor rgb="FFA9D08E"/>
      </patternFill>
    </fill>
    <fill>
      <patternFill patternType="solid">
        <fgColor rgb="FF00FFFF"/>
        <bgColor rgb="FF00FFFF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A64D79"/>
        <bgColor rgb="FFA64D79"/>
      </patternFill>
    </fill>
    <fill>
      <patternFill patternType="solid">
        <fgColor rgb="FFFF0066"/>
        <bgColor rgb="FFFF0066"/>
      </patternFill>
    </fill>
    <fill>
      <patternFill patternType="solid">
        <fgColor rgb="FF0099CC"/>
        <bgColor rgb="FF0099CC"/>
      </patternFill>
    </fill>
    <fill>
      <patternFill patternType="solid">
        <fgColor rgb="FFFF7C80"/>
        <bgColor rgb="FFFF7C80"/>
      </patternFill>
    </fill>
    <fill>
      <patternFill patternType="solid">
        <fgColor rgb="FFBDD7EE"/>
        <bgColor rgb="FFBDD7EE"/>
      </patternFill>
    </fill>
    <fill>
      <patternFill patternType="solid">
        <fgColor rgb="FFFF0000"/>
        <bgColor rgb="FFFF0000"/>
      </patternFill>
    </fill>
    <fill>
      <patternFill patternType="solid">
        <fgColor rgb="FF0000CC"/>
        <bgColor rgb="FF0000CC"/>
      </patternFill>
    </fill>
    <fill>
      <patternFill patternType="solid">
        <fgColor rgb="FF0000FF"/>
        <bgColor rgb="FF0000FF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9FC5E8"/>
        <bgColor rgb="FF9FC5E8"/>
      </patternFill>
    </fill>
    <fill>
      <patternFill patternType="solid">
        <fgColor rgb="FF9900FF"/>
        <bgColor rgb="FF9900FF"/>
      </patternFill>
    </fill>
    <fill>
      <patternFill patternType="solid">
        <fgColor rgb="FFB4A7D6"/>
        <bgColor rgb="FFB4A7D6"/>
      </patternFill>
    </fill>
    <fill>
      <patternFill patternType="solid">
        <fgColor rgb="FFFF9900"/>
        <bgColor rgb="FFFF9900"/>
      </patternFill>
    </fill>
    <fill>
      <patternFill patternType="solid">
        <fgColor rgb="FF7F6000"/>
        <bgColor rgb="FF7F6000"/>
      </patternFill>
    </fill>
    <fill>
      <patternFill patternType="solid">
        <fgColor rgb="FFFF00FF"/>
        <bgColor rgb="FFFF00FF"/>
      </patternFill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rgb="FF666666"/>
        <bgColor rgb="FF666666"/>
      </patternFill>
    </fill>
    <fill>
      <patternFill patternType="solid">
        <fgColor rgb="FF38761D"/>
        <bgColor rgb="FF38761D"/>
      </patternFill>
    </fill>
    <fill>
      <patternFill patternType="solid">
        <fgColor rgb="FFFFF2CC"/>
        <bgColor rgb="FFFFF2CC"/>
      </patternFill>
    </fill>
    <fill>
      <patternFill patternType="solid">
        <fgColor rgb="FF999999"/>
        <bgColor rgb="FF999999"/>
      </patternFill>
    </fill>
    <fill>
      <patternFill patternType="solid">
        <fgColor rgb="FFFCE5CD"/>
        <bgColor rgb="FFFCE5CD"/>
      </patternFill>
    </fill>
    <fill>
      <patternFill patternType="solid">
        <fgColor rgb="FF274E13"/>
        <bgColor rgb="FF274E13"/>
      </patternFill>
    </fill>
    <fill>
      <patternFill patternType="solid">
        <fgColor rgb="FFFF1C70"/>
        <bgColor rgb="FFFF1C70"/>
      </patternFill>
    </fill>
    <fill>
      <patternFill patternType="solid">
        <fgColor rgb="FF035B6F"/>
        <bgColor rgb="FF035B6F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FE599"/>
        <bgColor rgb="FFFFE599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F3F3F3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FFFF"/>
      </left>
      <right style="thick">
        <color rgb="FF00FFFF"/>
      </right>
      <top style="thick">
        <color rgb="FF00FFFF"/>
      </top>
      <bottom style="thick">
        <color rgb="FF00FFFF"/>
      </bottom>
    </border>
    <border>
      <left style="thick">
        <color rgb="FF00FFFF"/>
      </left>
      <top style="thick">
        <color rgb="FF00FFFF"/>
      </top>
      <bottom style="thick">
        <color rgb="FF00FFFF"/>
      </bottom>
    </border>
    <border>
      <left style="dotted">
        <color rgb="FF00FFFF"/>
      </left>
      <right style="dotted">
        <color rgb="FF00FFFF"/>
      </right>
      <bottom style="dotted">
        <color rgb="FF00FFFF"/>
      </bottom>
    </border>
    <border>
      <left style="dotted">
        <color rgb="FF00FFFF"/>
      </left>
      <bottom style="dotted">
        <color rgb="FF00FFFF"/>
      </bottom>
    </border>
    <border>
      <left style="double">
        <color rgb="FF00FF00"/>
      </left>
      <right style="double">
        <color rgb="FF00FF00"/>
      </right>
      <top style="double">
        <color rgb="FF00FF00"/>
      </top>
      <bottom style="double">
        <color rgb="FF00FF00"/>
      </bottom>
    </border>
    <border>
      <left style="double">
        <color rgb="FF00FF00"/>
      </left>
      <top style="double">
        <color rgb="FF00FF00"/>
      </top>
      <bottom style="double">
        <color rgb="FF00FF00"/>
      </bottom>
    </border>
    <border>
      <left style="double">
        <color rgb="FFFF00FF"/>
      </left>
      <right style="double">
        <color rgb="FFFF00FF"/>
      </right>
      <top style="double">
        <color rgb="FFFF00FF"/>
      </top>
      <bottom style="double">
        <color rgb="FFFF00FF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FFFF"/>
      </left>
      <right style="dotted">
        <color rgb="FF00FFFF"/>
      </right>
      <top style="dotted">
        <color rgb="FF00FFFF"/>
      </top>
      <bottom style="dotted">
        <color rgb="FF00FFFF"/>
      </bottom>
    </border>
  </borders>
  <cellStyleXfs count="1">
    <xf borderId="0" fillId="0" fontId="0" numFmtId="0" applyAlignment="1" applyFont="1"/>
  </cellStyleXfs>
  <cellXfs count="16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1" fillId="3" fontId="1" numFmtId="0" xfId="0" applyAlignment="1" applyBorder="1" applyFill="1" applyFont="1">
      <alignment horizontal="center" vertical="bottom"/>
    </xf>
    <xf borderId="1" fillId="4" fontId="1" numFmtId="0" xfId="0" applyAlignment="1" applyBorder="1" applyFill="1" applyFont="1">
      <alignment horizontal="center" vertical="bottom"/>
    </xf>
    <xf borderId="1" fillId="5" fontId="1" numFmtId="0" xfId="0" applyAlignment="1" applyBorder="1" applyFill="1" applyFont="1">
      <alignment horizontal="center" vertical="bottom"/>
    </xf>
    <xf borderId="1" fillId="6" fontId="1" numFmtId="0" xfId="0" applyAlignment="1" applyBorder="1" applyFill="1" applyFont="1">
      <alignment horizontal="center" vertical="bottom"/>
    </xf>
    <xf borderId="1" fillId="7" fontId="1" numFmtId="0" xfId="0" applyAlignment="1" applyBorder="1" applyFill="1" applyFont="1">
      <alignment horizontal="center" vertical="bottom"/>
    </xf>
    <xf borderId="1" fillId="2" fontId="1" numFmtId="0" xfId="0" applyAlignment="1" applyBorder="1" applyFont="1">
      <alignment horizontal="center" vertical="bottom"/>
    </xf>
    <xf borderId="1" fillId="8" fontId="1" numFmtId="0" xfId="0" applyAlignment="1" applyBorder="1" applyFill="1" applyFont="1">
      <alignment horizontal="center" vertical="bottom"/>
    </xf>
    <xf borderId="0" fillId="5" fontId="2" numFmtId="0" xfId="0" applyAlignment="1" applyFont="1">
      <alignment horizontal="center" readingOrder="0" vertical="bottom"/>
    </xf>
    <xf borderId="1" fillId="5" fontId="2" numFmtId="0" xfId="0" applyAlignment="1" applyBorder="1" applyFont="1">
      <alignment horizontal="center" vertical="bottom"/>
    </xf>
    <xf borderId="1" fillId="5" fontId="2" numFmtId="0" xfId="0" applyAlignment="1" applyBorder="1" applyFont="1">
      <alignment horizontal="center" readingOrder="0" vertical="bottom"/>
    </xf>
    <xf borderId="0" fillId="9" fontId="3" numFmtId="0" xfId="0" applyAlignment="1" applyFill="1" applyFont="1">
      <alignment horizontal="center" vertical="bottom"/>
    </xf>
    <xf borderId="0" fillId="10" fontId="1" numFmtId="0" xfId="0" applyAlignment="1" applyFill="1" applyFont="1">
      <alignment horizontal="center" vertical="bottom"/>
    </xf>
    <xf borderId="0" fillId="11" fontId="4" numFmtId="0" xfId="0" applyAlignment="1" applyFill="1" applyFont="1">
      <alignment horizontal="center" readingOrder="0"/>
    </xf>
    <xf borderId="1" fillId="12" fontId="1" numFmtId="0" xfId="0" applyAlignment="1" applyBorder="1" applyFill="1" applyFont="1">
      <alignment horizontal="center" vertical="bottom"/>
    </xf>
    <xf borderId="0" fillId="13" fontId="5" numFmtId="0" xfId="0" applyAlignment="1" applyFill="1" applyFont="1">
      <alignment horizontal="center" readingOrder="0" shrinkToFit="0" vertical="bottom" wrapText="0"/>
    </xf>
    <xf borderId="0" fillId="0" fontId="4" numFmtId="0" xfId="0" applyAlignment="1" applyFont="1">
      <alignment horizontal="center" readingOrder="0"/>
    </xf>
    <xf borderId="1" fillId="5" fontId="1" numFmtId="0" xfId="0" applyAlignment="1" applyBorder="1" applyFont="1">
      <alignment horizontal="center" readingOrder="0" vertical="bottom"/>
    </xf>
    <xf borderId="0" fillId="0" fontId="2" numFmtId="10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11" fontId="4" numFmtId="1" xfId="0" applyAlignment="1" applyFont="1" applyNumberFormat="1">
      <alignment horizontal="center" readingOrder="0"/>
    </xf>
    <xf borderId="0" fillId="14" fontId="6" numFmtId="1" xfId="0" applyAlignment="1" applyFill="1" applyFont="1" applyNumberFormat="1">
      <alignment horizontal="center" readingOrder="0" vertical="bottom"/>
    </xf>
    <xf borderId="1" fillId="5" fontId="2" numFmtId="0" xfId="0" applyAlignment="1" applyBorder="1" applyFont="1">
      <alignment horizontal="center" vertical="bottom"/>
    </xf>
    <xf borderId="1" fillId="9" fontId="7" numFmtId="0" xfId="0" applyAlignment="1" applyBorder="1" applyFont="1">
      <alignment horizontal="center" readingOrder="0" vertical="bottom"/>
    </xf>
    <xf borderId="1" fillId="10" fontId="1" numFmtId="0" xfId="0" applyAlignment="1" applyBorder="1" applyFont="1">
      <alignment horizontal="center" readingOrder="0" vertical="bottom"/>
    </xf>
    <xf borderId="1" fillId="2" fontId="7" numFmtId="0" xfId="0" applyAlignment="1" applyBorder="1" applyFont="1">
      <alignment horizontal="center" readingOrder="0" vertical="bottom"/>
    </xf>
    <xf borderId="1" fillId="11" fontId="1" numFmtId="0" xfId="0" applyAlignment="1" applyBorder="1" applyFont="1">
      <alignment horizontal="center" vertical="bottom"/>
    </xf>
    <xf borderId="1" fillId="15" fontId="7" numFmtId="0" xfId="0" applyAlignment="1" applyBorder="1" applyFill="1" applyFont="1">
      <alignment horizontal="center" readingOrder="0" vertical="bottom"/>
    </xf>
    <xf borderId="1" fillId="16" fontId="1" numFmtId="0" xfId="0" applyAlignment="1" applyBorder="1" applyFill="1" applyFont="1">
      <alignment horizontal="center" readingOrder="0" vertical="bottom"/>
    </xf>
    <xf borderId="1" fillId="17" fontId="1" numFmtId="0" xfId="0" applyAlignment="1" applyBorder="1" applyFill="1" applyFont="1">
      <alignment horizontal="center" readingOrder="0" vertical="bottom"/>
    </xf>
    <xf borderId="1" fillId="18" fontId="1" numFmtId="0" xfId="0" applyAlignment="1" applyBorder="1" applyFill="1" applyFont="1">
      <alignment horizontal="center" readingOrder="0" vertical="bottom"/>
    </xf>
    <xf borderId="1" fillId="19" fontId="7" numFmtId="0" xfId="0" applyAlignment="1" applyBorder="1" applyFill="1" applyFont="1">
      <alignment horizontal="center" readingOrder="0" vertical="bottom"/>
    </xf>
    <xf borderId="1" fillId="20" fontId="7" numFmtId="0" xfId="0" applyAlignment="1" applyBorder="1" applyFill="1" applyFont="1">
      <alignment horizontal="center" readingOrder="0" vertical="bottom"/>
    </xf>
    <xf borderId="0" fillId="5" fontId="4" numFmtId="0" xfId="0" applyAlignment="1" applyFont="1">
      <alignment horizontal="center"/>
    </xf>
    <xf borderId="0" fillId="0" fontId="2" numFmtId="0" xfId="0" applyAlignment="1" applyFont="1">
      <alignment horizontal="center" vertical="bottom"/>
    </xf>
    <xf borderId="0" fillId="21" fontId="6" numFmtId="0" xfId="0" applyAlignment="1" applyFill="1" applyFont="1">
      <alignment horizontal="center" readingOrder="0" vertical="bottom"/>
    </xf>
    <xf borderId="0" fillId="19" fontId="6" numFmtId="0" xfId="0" applyAlignment="1" applyFont="1">
      <alignment horizontal="center" readingOrder="0" vertical="bottom"/>
    </xf>
    <xf borderId="0" fillId="14" fontId="6" numFmtId="0" xfId="0" applyAlignment="1" applyFont="1">
      <alignment horizontal="center" readingOrder="0" vertical="bottom"/>
    </xf>
    <xf borderId="0" fillId="0" fontId="4" numFmtId="10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22" fontId="4" numFmtId="10" xfId="0" applyAlignment="1" applyFill="1" applyFont="1" applyNumberFormat="1">
      <alignment horizontal="center"/>
    </xf>
    <xf borderId="0" fillId="0" fontId="4" numFmtId="164" xfId="0" applyAlignment="1" applyFont="1" applyNumberFormat="1">
      <alignment horizontal="center"/>
    </xf>
    <xf borderId="0" fillId="0" fontId="2" numFmtId="10" xfId="0" applyAlignment="1" applyFont="1" applyNumberFormat="1">
      <alignment horizontal="center" vertical="bottom"/>
    </xf>
    <xf borderId="0" fillId="21" fontId="6" numFmtId="1" xfId="0" applyAlignment="1" applyFont="1" applyNumberFormat="1">
      <alignment horizontal="center" vertical="bottom"/>
    </xf>
    <xf borderId="0" fillId="19" fontId="6" numFmtId="1" xfId="0" applyAlignment="1" applyFont="1" applyNumberFormat="1">
      <alignment horizontal="center" vertical="bottom"/>
    </xf>
    <xf borderId="1" fillId="9" fontId="3" numFmtId="0" xfId="0" applyAlignment="1" applyBorder="1" applyFont="1">
      <alignment horizontal="center" readingOrder="0" vertical="bottom"/>
    </xf>
    <xf borderId="1" fillId="19" fontId="6" numFmtId="0" xfId="0" applyAlignment="1" applyBorder="1" applyFont="1">
      <alignment horizontal="center" vertical="bottom"/>
    </xf>
    <xf borderId="1" fillId="23" fontId="2" numFmtId="0" xfId="0" applyAlignment="1" applyBorder="1" applyFill="1" applyFont="1">
      <alignment horizontal="center" vertical="bottom"/>
    </xf>
    <xf borderId="1" fillId="21" fontId="6" numFmtId="0" xfId="0" applyAlignment="1" applyBorder="1" applyFont="1">
      <alignment horizontal="center" vertical="bottom"/>
    </xf>
    <xf borderId="1" fillId="24" fontId="2" numFmtId="0" xfId="0" applyAlignment="1" applyBorder="1" applyFill="1" applyFont="1">
      <alignment horizontal="center" vertical="bottom"/>
    </xf>
    <xf borderId="1" fillId="25" fontId="6" numFmtId="0" xfId="0" applyAlignment="1" applyBorder="1" applyFill="1" applyFont="1">
      <alignment horizontal="center" vertical="bottom"/>
    </xf>
    <xf borderId="1" fillId="26" fontId="2" numFmtId="0" xfId="0" applyAlignment="1" applyBorder="1" applyFill="1" applyFont="1">
      <alignment horizontal="center" vertical="bottom"/>
    </xf>
    <xf borderId="1" fillId="27" fontId="2" numFmtId="0" xfId="0" applyAlignment="1" applyBorder="1" applyFill="1" applyFont="1">
      <alignment horizontal="center" vertical="bottom"/>
    </xf>
    <xf borderId="1" fillId="28" fontId="8" numFmtId="0" xfId="0" applyAlignment="1" applyBorder="1" applyFill="1" applyFont="1">
      <alignment horizontal="center" readingOrder="0" vertical="bottom"/>
    </xf>
    <xf borderId="1" fillId="28" fontId="8" numFmtId="164" xfId="0" applyAlignment="1" applyBorder="1" applyFont="1" applyNumberFormat="1">
      <alignment horizontal="center" vertical="bottom"/>
    </xf>
    <xf borderId="1" fillId="29" fontId="6" numFmtId="0" xfId="0" applyAlignment="1" applyBorder="1" applyFill="1" applyFont="1">
      <alignment horizontal="center" readingOrder="0" vertical="bottom"/>
    </xf>
    <xf borderId="1" fillId="29" fontId="8" numFmtId="0" xfId="0" applyAlignment="1" applyBorder="1" applyFont="1">
      <alignment horizontal="center" readingOrder="0" vertical="bottom"/>
    </xf>
    <xf borderId="1" fillId="29" fontId="8" numFmtId="164" xfId="0" applyAlignment="1" applyBorder="1" applyFont="1" applyNumberFormat="1">
      <alignment horizontal="center" vertical="bottom"/>
    </xf>
    <xf borderId="0" fillId="14" fontId="6" numFmtId="1" xfId="0" applyAlignment="1" applyFont="1" applyNumberFormat="1">
      <alignment horizontal="center" vertical="bottom"/>
    </xf>
    <xf borderId="0" fillId="5" fontId="1" numFmtId="0" xfId="0" applyAlignment="1" applyFont="1">
      <alignment horizontal="center" readingOrder="0" vertical="bottom"/>
    </xf>
    <xf borderId="0" fillId="14" fontId="6" numFmtId="0" xfId="0" applyAlignment="1" applyFont="1">
      <alignment horizontal="center" vertical="bottom"/>
    </xf>
    <xf borderId="2" fillId="30" fontId="9" numFmtId="0" xfId="0" applyAlignment="1" applyBorder="1" applyFill="1" applyFont="1">
      <alignment horizontal="center" readingOrder="0"/>
    </xf>
    <xf borderId="2" fillId="31" fontId="10" numFmtId="0" xfId="0" applyAlignment="1" applyBorder="1" applyFill="1" applyFont="1">
      <alignment horizontal="center" readingOrder="0"/>
    </xf>
    <xf borderId="2" fillId="31" fontId="11" numFmtId="0" xfId="0" applyAlignment="1" applyBorder="1" applyFont="1">
      <alignment horizontal="center" readingOrder="0"/>
    </xf>
    <xf borderId="2" fillId="31" fontId="12" numFmtId="0" xfId="0" applyAlignment="1" applyBorder="1" applyFont="1">
      <alignment horizontal="center" readingOrder="0"/>
    </xf>
    <xf borderId="2" fillId="31" fontId="13" numFmtId="0" xfId="0" applyAlignment="1" applyBorder="1" applyFont="1">
      <alignment horizontal="center" readingOrder="0"/>
    </xf>
    <xf borderId="3" fillId="20" fontId="7" numFmtId="0" xfId="0" applyAlignment="1" applyBorder="1" applyFont="1">
      <alignment horizontal="center" readingOrder="0" vertical="bottom"/>
    </xf>
    <xf borderId="2" fillId="30" fontId="14" numFmtId="0" xfId="0" applyAlignment="1" applyBorder="1" applyFont="1">
      <alignment horizontal="center" readingOrder="0" vertical="bottom"/>
    </xf>
    <xf borderId="2" fillId="31" fontId="15" numFmtId="0" xfId="0" applyAlignment="1" applyBorder="1" applyFont="1">
      <alignment horizontal="center" readingOrder="0" vertical="bottom"/>
    </xf>
    <xf borderId="2" fillId="31" fontId="16" numFmtId="0" xfId="0" applyAlignment="1" applyBorder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4" numFmtId="165" xfId="0" applyAlignment="1" applyFont="1" applyNumberFormat="1">
      <alignment horizontal="center"/>
    </xf>
    <xf borderId="1" fillId="5" fontId="4" numFmtId="0" xfId="0" applyAlignment="1" applyBorder="1" applyFont="1">
      <alignment horizontal="center" readingOrder="0"/>
    </xf>
    <xf borderId="0" fillId="32" fontId="17" numFmtId="0" xfId="0" applyAlignment="1" applyFill="1" applyFont="1">
      <alignment horizontal="center" readingOrder="0"/>
    </xf>
    <xf borderId="4" fillId="21" fontId="18" numFmtId="0" xfId="0" applyAlignment="1" applyBorder="1" applyFont="1">
      <alignment horizontal="center" readingOrder="0"/>
    </xf>
    <xf borderId="5" fillId="30" fontId="19" numFmtId="0" xfId="0" applyAlignment="1" applyBorder="1" applyFont="1">
      <alignment horizontal="center" readingOrder="0"/>
    </xf>
    <xf borderId="6" fillId="30" fontId="19" numFmtId="0" xfId="0" applyAlignment="1" applyBorder="1" applyFont="1">
      <alignment horizontal="center" readingOrder="0"/>
    </xf>
    <xf borderId="1" fillId="11" fontId="4" numFmtId="0" xfId="0" applyAlignment="1" applyBorder="1" applyFont="1">
      <alignment horizontal="center" readingOrder="0"/>
    </xf>
    <xf borderId="0" fillId="5" fontId="4" numFmtId="0" xfId="0" applyAlignment="1" applyFont="1">
      <alignment horizontal="center" readingOrder="0"/>
    </xf>
    <xf borderId="0" fillId="19" fontId="17" numFmtId="0" xfId="0" applyAlignment="1" applyFont="1">
      <alignment horizontal="center" readingOrder="0"/>
    </xf>
    <xf borderId="4" fillId="33" fontId="18" numFmtId="0" xfId="0" applyAlignment="1" applyBorder="1" applyFill="1" applyFont="1">
      <alignment horizontal="center" readingOrder="0"/>
    </xf>
    <xf borderId="0" fillId="25" fontId="8" numFmtId="0" xfId="0" applyAlignment="1" applyFont="1">
      <alignment horizontal="center" vertical="bottom"/>
    </xf>
    <xf borderId="0" fillId="25" fontId="18" numFmtId="0" xfId="0" applyAlignment="1" applyFont="1">
      <alignment horizontal="center"/>
    </xf>
    <xf borderId="7" fillId="30" fontId="10" numFmtId="0" xfId="0" applyAlignment="1" applyBorder="1" applyFont="1">
      <alignment horizontal="center" readingOrder="0"/>
    </xf>
    <xf borderId="7" fillId="30" fontId="20" numFmtId="0" xfId="0" applyAlignment="1" applyBorder="1" applyFont="1">
      <alignment horizontal="center" readingOrder="0"/>
    </xf>
    <xf borderId="8" fillId="30" fontId="10" numFmtId="0" xfId="0" applyAlignment="1" applyBorder="1" applyFont="1">
      <alignment horizontal="center" readingOrder="0"/>
    </xf>
    <xf borderId="0" fillId="34" fontId="4" numFmtId="0" xfId="0" applyAlignment="1" applyFill="1" applyFont="1">
      <alignment horizontal="center"/>
    </xf>
    <xf borderId="0" fillId="19" fontId="17" numFmtId="0" xfId="0" applyAlignment="1" applyFont="1">
      <alignment horizontal="center"/>
    </xf>
    <xf borderId="7" fillId="30" fontId="21" numFmtId="0" xfId="0" applyAlignment="1" applyBorder="1" applyFont="1">
      <alignment horizontal="center" readingOrder="0"/>
    </xf>
    <xf borderId="8" fillId="30" fontId="21" numFmtId="0" xfId="0" applyAlignment="1" applyBorder="1" applyFont="1">
      <alignment horizontal="center" readingOrder="0"/>
    </xf>
    <xf borderId="0" fillId="19" fontId="22" numFmtId="0" xfId="0" applyAlignment="1" applyFont="1">
      <alignment horizontal="center" readingOrder="0"/>
    </xf>
    <xf borderId="0" fillId="21" fontId="2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bottom"/>
    </xf>
    <xf borderId="7" fillId="30" fontId="10" numFmtId="10" xfId="0" applyAlignment="1" applyBorder="1" applyFont="1" applyNumberFormat="1">
      <alignment horizontal="center" readingOrder="0"/>
    </xf>
    <xf borderId="8" fillId="30" fontId="10" numFmtId="10" xfId="0" applyAlignment="1" applyBorder="1" applyFont="1" applyNumberFormat="1">
      <alignment horizontal="center" readingOrder="0"/>
    </xf>
    <xf borderId="0" fillId="13" fontId="4" numFmtId="0" xfId="0" applyAlignment="1" applyFont="1">
      <alignment horizontal="center"/>
    </xf>
    <xf borderId="0" fillId="23" fontId="4" numFmtId="0" xfId="0" applyAlignment="1" applyFont="1">
      <alignment horizontal="center"/>
    </xf>
    <xf borderId="7" fillId="30" fontId="21" numFmtId="10" xfId="0" applyAlignment="1" applyBorder="1" applyFont="1" applyNumberFormat="1">
      <alignment horizontal="center" readingOrder="0"/>
    </xf>
    <xf borderId="0" fillId="21" fontId="17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1" fillId="19" fontId="17" numFmtId="0" xfId="0" applyAlignment="1" applyBorder="1" applyFont="1">
      <alignment horizontal="center" readingOrder="0"/>
    </xf>
    <xf borderId="0" fillId="25" fontId="23" numFmtId="0" xfId="0" applyAlignment="1" applyFont="1">
      <alignment horizontal="center" readingOrder="0"/>
    </xf>
    <xf borderId="0" fillId="25" fontId="23" numFmtId="0" xfId="0" applyAlignment="1" applyFont="1">
      <alignment horizontal="center"/>
    </xf>
    <xf borderId="1" fillId="23" fontId="4" numFmtId="0" xfId="0" applyAlignment="1" applyBorder="1" applyFont="1">
      <alignment horizontal="center" readingOrder="0"/>
    </xf>
    <xf borderId="0" fillId="11" fontId="4" numFmtId="0" xfId="0" applyAlignment="1" applyFont="1">
      <alignment horizontal="center"/>
    </xf>
    <xf borderId="0" fillId="27" fontId="4" numFmtId="0" xfId="0" applyAlignment="1" applyFont="1">
      <alignment horizontal="center" readingOrder="0"/>
    </xf>
    <xf borderId="0" fillId="35" fontId="18" numFmtId="0" xfId="0" applyAlignment="1" applyFill="1" applyFont="1">
      <alignment horizontal="center" readingOrder="0"/>
    </xf>
    <xf borderId="0" fillId="35" fontId="18" numFmtId="0" xfId="0" applyAlignment="1" applyFont="1">
      <alignment horizontal="center"/>
    </xf>
    <xf borderId="0" fillId="36" fontId="4" numFmtId="0" xfId="0" applyAlignment="1" applyFill="1" applyFont="1">
      <alignment horizontal="center" readingOrder="0"/>
    </xf>
    <xf borderId="0" fillId="36" fontId="4" numFmtId="0" xfId="0" applyAlignment="1" applyFont="1">
      <alignment horizontal="center"/>
    </xf>
    <xf borderId="0" fillId="29" fontId="17" numFmtId="0" xfId="0" applyAlignment="1" applyFont="1">
      <alignment horizontal="center" readingOrder="0"/>
    </xf>
    <xf borderId="0" fillId="29" fontId="17" numFmtId="0" xfId="0" applyAlignment="1" applyFont="1">
      <alignment horizontal="center"/>
    </xf>
    <xf borderId="1" fillId="21" fontId="17" numFmtId="0" xfId="0" applyAlignment="1" applyBorder="1" applyFont="1">
      <alignment horizontal="center" readingOrder="0"/>
    </xf>
    <xf borderId="0" fillId="33" fontId="18" numFmtId="0" xfId="0" applyAlignment="1" applyFont="1">
      <alignment horizontal="center" readingOrder="0"/>
    </xf>
    <xf borderId="0" fillId="33" fontId="18" numFmtId="0" xfId="0" applyAlignment="1" applyFont="1">
      <alignment horizontal="center"/>
    </xf>
    <xf borderId="1" fillId="24" fontId="4" numFmtId="0" xfId="0" applyAlignment="1" applyBorder="1" applyFont="1">
      <alignment horizontal="center" readingOrder="0"/>
    </xf>
    <xf borderId="1" fillId="25" fontId="17" numFmtId="0" xfId="0" applyAlignment="1" applyBorder="1" applyFont="1">
      <alignment horizontal="center" readingOrder="0"/>
    </xf>
    <xf borderId="1" fillId="25" fontId="18" numFmtId="0" xfId="0" applyAlignment="1" applyBorder="1" applyFont="1">
      <alignment horizontal="center" readingOrder="0"/>
    </xf>
    <xf borderId="1" fillId="26" fontId="4" numFmtId="0" xfId="0" applyAlignment="1" applyBorder="1" applyFont="1">
      <alignment horizontal="center" readingOrder="0"/>
    </xf>
    <xf borderId="1" fillId="27" fontId="4" numFmtId="0" xfId="0" applyAlignment="1" applyBorder="1" applyFont="1">
      <alignment horizontal="center" readingOrder="0"/>
    </xf>
    <xf borderId="1" fillId="37" fontId="18" numFmtId="0" xfId="0" applyAlignment="1" applyBorder="1" applyFill="1" applyFont="1">
      <alignment horizontal="center" readingOrder="0"/>
    </xf>
    <xf borderId="1" fillId="19" fontId="18" numFmtId="0" xfId="0" applyAlignment="1" applyBorder="1" applyFont="1">
      <alignment horizontal="center" readingOrder="0"/>
    </xf>
    <xf borderId="6" fillId="30" fontId="24" numFmtId="0" xfId="0" applyAlignment="1" applyBorder="1" applyFont="1">
      <alignment horizontal="center" readingOrder="0"/>
    </xf>
    <xf borderId="9" fillId="30" fontId="23" numFmtId="0" xfId="0" applyAlignment="1" applyBorder="1" applyFont="1">
      <alignment horizontal="center" readingOrder="0"/>
    </xf>
    <xf borderId="10" fillId="30" fontId="23" numFmtId="0" xfId="0" applyAlignment="1" applyBorder="1" applyFont="1">
      <alignment horizontal="center" readingOrder="0"/>
    </xf>
    <xf borderId="11" fillId="30" fontId="22" numFmtId="0" xfId="0" applyAlignment="1" applyBorder="1" applyFont="1">
      <alignment horizontal="center" readingOrder="0"/>
    </xf>
    <xf borderId="0" fillId="21" fontId="18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5" fillId="30" fontId="24" numFmtId="0" xfId="0" applyAlignment="1" applyBorder="1" applyFont="1">
      <alignment horizontal="center" readingOrder="0"/>
    </xf>
    <xf borderId="9" fillId="30" fontId="22" numFmtId="0" xfId="0" applyAlignment="1" applyBorder="1" applyFont="1">
      <alignment horizontal="center" readingOrder="0"/>
    </xf>
    <xf borderId="10" fillId="30" fontId="22" numFmtId="0" xfId="0" applyAlignment="1" applyBorder="1" applyFont="1">
      <alignment horizontal="center" readingOrder="0"/>
    </xf>
    <xf borderId="12" fillId="5" fontId="4" numFmtId="0" xfId="0" applyAlignment="1" applyBorder="1" applyFont="1">
      <alignment horizontal="center" readingOrder="0"/>
    </xf>
    <xf borderId="13" fillId="37" fontId="17" numFmtId="0" xfId="0" applyAlignment="1" applyBorder="1" applyFont="1">
      <alignment horizontal="center" readingOrder="0"/>
    </xf>
    <xf borderId="14" fillId="22" fontId="25" numFmtId="0" xfId="0" applyAlignment="1" applyBorder="1" applyFont="1">
      <alignment horizontal="center" readingOrder="0"/>
    </xf>
    <xf borderId="14" fillId="5" fontId="26" numFmtId="0" xfId="0" applyAlignment="1" applyBorder="1" applyFont="1">
      <alignment horizontal="center" readingOrder="0"/>
    </xf>
    <xf borderId="14" fillId="38" fontId="22" numFmtId="0" xfId="0" applyAlignment="1" applyBorder="1" applyFill="1" applyFont="1">
      <alignment horizontal="center" readingOrder="0"/>
    </xf>
    <xf borderId="14" fillId="39" fontId="22" numFmtId="0" xfId="0" applyAlignment="1" applyBorder="1" applyFill="1" applyFont="1">
      <alignment horizontal="center" readingOrder="0"/>
    </xf>
    <xf borderId="14" fillId="40" fontId="26" numFmtId="0" xfId="0" applyAlignment="1" applyBorder="1" applyFill="1" applyFont="1">
      <alignment horizontal="center" readingOrder="0"/>
    </xf>
    <xf borderId="14" fillId="41" fontId="26" numFmtId="0" xfId="0" applyAlignment="1" applyBorder="1" applyFill="1" applyFont="1">
      <alignment horizontal="center" readingOrder="0"/>
    </xf>
    <xf borderId="14" fillId="19" fontId="22" numFmtId="0" xfId="0" applyAlignment="1" applyBorder="1" applyFont="1">
      <alignment horizontal="center" readingOrder="0"/>
    </xf>
    <xf borderId="15" fillId="21" fontId="22" numFmtId="0" xfId="0" applyAlignment="1" applyBorder="1" applyFont="1">
      <alignment horizontal="center" readingOrder="0"/>
    </xf>
    <xf borderId="12" fillId="29" fontId="18" numFmtId="0" xfId="0" applyAlignment="1" applyBorder="1" applyFont="1">
      <alignment horizontal="center" readingOrder="0"/>
    </xf>
    <xf borderId="12" fillId="29" fontId="17" numFmtId="0" xfId="0" applyAlignment="1" applyBorder="1" applyFont="1">
      <alignment horizontal="center" readingOrder="0"/>
    </xf>
    <xf borderId="16" fillId="37" fontId="17" numFmtId="0" xfId="0" applyAlignment="1" applyBorder="1" applyFont="1">
      <alignment horizontal="center" readingOrder="0"/>
    </xf>
    <xf borderId="1" fillId="22" fontId="25" numFmtId="0" xfId="0" applyAlignment="1" applyBorder="1" applyFont="1">
      <alignment horizontal="center" readingOrder="0"/>
    </xf>
    <xf borderId="1" fillId="38" fontId="18" numFmtId="0" xfId="0" applyAlignment="1" applyBorder="1" applyFont="1">
      <alignment horizontal="center" readingOrder="0"/>
    </xf>
    <xf borderId="1" fillId="39" fontId="18" numFmtId="0" xfId="0" applyAlignment="1" applyBorder="1" applyFont="1">
      <alignment horizontal="center" readingOrder="0"/>
    </xf>
    <xf borderId="1" fillId="40" fontId="4" numFmtId="0" xfId="0" applyAlignment="1" applyBorder="1" applyFont="1">
      <alignment horizontal="center" readingOrder="0"/>
    </xf>
    <xf borderId="1" fillId="41" fontId="4" numFmtId="0" xfId="0" applyAlignment="1" applyBorder="1" applyFont="1">
      <alignment horizontal="center" readingOrder="0"/>
    </xf>
    <xf borderId="3" fillId="21" fontId="17" numFmtId="0" xfId="0" applyAlignment="1" applyBorder="1" applyFont="1">
      <alignment horizontal="center" readingOrder="0"/>
    </xf>
    <xf borderId="7" fillId="30" fontId="27" numFmtId="0" xfId="0" applyAlignment="1" applyBorder="1" applyFont="1">
      <alignment horizontal="center" readingOrder="0"/>
    </xf>
    <xf borderId="7" fillId="30" fontId="28" numFmtId="0" xfId="0" applyAlignment="1" applyBorder="1" applyFont="1">
      <alignment horizontal="center" readingOrder="0"/>
    </xf>
    <xf borderId="12" fillId="42" fontId="4" numFmtId="0" xfId="0" applyAlignment="1" applyBorder="1" applyFill="1" applyFont="1">
      <alignment horizontal="center" readingOrder="0"/>
    </xf>
    <xf borderId="1" fillId="38" fontId="17" numFmtId="0" xfId="0" applyAlignment="1" applyBorder="1" applyFont="1">
      <alignment horizontal="center" readingOrder="0"/>
    </xf>
    <xf borderId="17" fillId="30" fontId="10" numFmtId="0" xfId="0" applyAlignment="1" applyBorder="1" applyFont="1">
      <alignment horizontal="center" readingOrder="0"/>
    </xf>
    <xf borderId="17" fillId="30" fontId="20" numFmtId="0" xfId="0" applyAlignment="1" applyBorder="1" applyFont="1">
      <alignment horizontal="center" readingOrder="0"/>
    </xf>
    <xf borderId="0" fillId="25" fontId="18" numFmtId="0" xfId="0" applyAlignment="1" applyFont="1">
      <alignment horizontal="center" readingOrder="0"/>
    </xf>
    <xf borderId="0" fillId="25" fontId="17" numFmtId="0" xfId="0" applyAlignment="1" applyFont="1">
      <alignment horizontal="center" readingOrder="0"/>
    </xf>
    <xf borderId="12" fillId="5" fontId="4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chemeClr val="dk1"/>
                </a:solidFill>
                <a:latin typeface="+mn-lt"/>
              </a:defRPr>
            </a:pPr>
            <a:r>
              <a:rPr b="0" sz="1600">
                <a:solidFill>
                  <a:schemeClr val="dk1"/>
                </a:solidFill>
                <a:latin typeface="+mn-lt"/>
              </a:rPr>
              <a:t>Group A's County Recorder Performance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'Group B vs A; Governor; MiV EDV'!$P$2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exp"/>
            <c:dispRSqr val="1"/>
            <c:dispEq val="1"/>
          </c:trendline>
          <c:xVal>
            <c:numRef>
              <c:f>'Group B vs A; Governor; MiV EDV'!$O$3:$O$1225</c:f>
            </c:numRef>
          </c:xVal>
          <c:yVal>
            <c:numRef>
              <c:f>'Group B vs A; Governor; MiV EDV'!$P$3:$P$1225</c:f>
              <c:numCache/>
            </c:numRef>
          </c:yVal>
        </c:ser>
        <c:ser>
          <c:idx val="1"/>
          <c:order val="1"/>
          <c:tx>
            <c:strRef>
              <c:f>'Group B vs A; Governor; MiV EDV'!$Q$2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'Group B vs A; Governor; MiV EDV'!$O$3:$O$1225</c:f>
            </c:numRef>
          </c:xVal>
          <c:yVal>
            <c:numRef>
              <c:f>'Group B vs A; Governor; MiV EDV'!$Q$3:$Q$1225</c:f>
              <c:numCache/>
            </c:numRef>
          </c:yVal>
        </c:ser>
        <c:ser>
          <c:idx val="2"/>
          <c:order val="2"/>
          <c:tx>
            <c:strRef>
              <c:f>'Group B vs A; Governor; MiV EDV'!$R$2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'Group B vs A; Governor; MiV EDV'!$O$3:$O$1225</c:f>
            </c:numRef>
          </c:xVal>
          <c:yVal>
            <c:numRef>
              <c:f>'Group B vs A; Governor; MiV EDV'!$R$3:$R$1225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889840"/>
        <c:axId val="1504886026"/>
      </c:scatterChart>
      <c:valAx>
        <c:axId val="929889840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Group A EDV%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4886026"/>
      </c:valAx>
      <c:valAx>
        <c:axId val="1504886026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Group A  Mail-in  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98898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Group B's Restored Performance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13"/>
            <c:marker>
              <c:symbol val="none"/>
            </c:marker>
          </c:dPt>
          <c:dPt>
            <c:idx val="819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'Group B vs A; Governor; MiV EDV'!$X$3:$X$1225</c:f>
            </c:numRef>
          </c:xVal>
          <c:yVal>
            <c:numRef>
              <c:f>'Group B vs A; Governor; MiV EDV'!$Y$3:$Y$1225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565597"/>
        <c:axId val="1008926422"/>
      </c:scatterChart>
      <c:valAx>
        <c:axId val="78656559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Group B EDV%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8926422"/>
      </c:valAx>
      <c:valAx>
        <c:axId val="100892642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Group B   Mail-in 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65655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Old Aggregates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'Group B vs A; Governor; MiV EDV'!$AQ$2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6700"/>
              </a:solidFill>
              <a:ln cmpd="sng">
                <a:solidFill>
                  <a:srgbClr val="FF6700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linear"/>
            <c:dispRSqr val="0"/>
            <c:dispEq val="0"/>
          </c:trendline>
          <c:xVal>
            <c:numRef>
              <c:f>'Group B vs A; Governor; MiV EDV'!$AP$3:$AP$1225</c:f>
            </c:numRef>
          </c:xVal>
          <c:yVal>
            <c:numRef>
              <c:f>'Group B vs A; Governor; MiV EDV'!$AQ$3:$AQ$1225</c:f>
              <c:numCache/>
            </c:numRef>
          </c:yVal>
        </c:ser>
        <c:ser>
          <c:idx val="1"/>
          <c:order val="1"/>
          <c:tx>
            <c:strRef>
              <c:f>'Group B vs A; Governor; MiV EDV'!$AR$2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'Group B vs A; Governor; MiV EDV'!$AP$3:$AP$1225</c:f>
            </c:numRef>
          </c:xVal>
          <c:yVal>
            <c:numRef>
              <c:f>'Group B vs A; Governor; MiV EDV'!$AR$3:$AR$1225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804316"/>
        <c:axId val="2042508017"/>
      </c:scatterChart>
      <c:valAx>
        <c:axId val="522804316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Trump's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2508017"/>
      </c:valAx>
      <c:valAx>
        <c:axId val="204250801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0" sz="1600">
                    <a:solidFill>
                      <a:schemeClr val="dk1"/>
                    </a:solidFill>
                    <a:latin typeface="+mn-lt"/>
                  </a:rPr>
                  <a:t>North  Horizontal  and  West  Vertical  Aggregate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28043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  <a:r>
              <a:rPr b="1" sz="1600">
                <a:solidFill>
                  <a:schemeClr val="dk1"/>
                </a:solidFill>
                <a:latin typeface="+mn-lt"/>
              </a:rPr>
              <a:t>Restored  Aggregates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'Group B vs A; Governor; MiV EDV'!$AT$2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6700"/>
              </a:solidFill>
              <a:ln cmpd="sng">
                <a:solidFill>
                  <a:srgbClr val="FF6700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linear"/>
            <c:dispRSqr val="0"/>
            <c:dispEq val="0"/>
          </c:trendline>
          <c:xVal>
            <c:numRef>
              <c:f>'Group B vs A; Governor; MiV EDV'!$AS$3:$AS$1225</c:f>
            </c:numRef>
          </c:xVal>
          <c:yVal>
            <c:numRef>
              <c:f>'Group B vs A; Governor; MiV EDV'!$AT$3:$AT$1225</c:f>
              <c:numCache/>
            </c:numRef>
          </c:yVal>
        </c:ser>
        <c:ser>
          <c:idx val="1"/>
          <c:order val="1"/>
          <c:tx>
            <c:strRef>
              <c:f>'Group B vs A; Governor; MiV EDV'!$AU$2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'Group B vs A; Governor; MiV EDV'!$AS$3:$AS$1225</c:f>
            </c:numRef>
          </c:xVal>
          <c:yVal>
            <c:numRef>
              <c:f>'Group B vs A; Governor; MiV EDV'!$AU$3:$AU$1225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923086"/>
        <c:axId val="1524236050"/>
      </c:scatterChart>
      <c:valAx>
        <c:axId val="892923086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1600">
                    <a:solidFill>
                      <a:schemeClr val="dk1"/>
                    </a:solidFill>
                    <a:latin typeface="+mn-lt"/>
                  </a:rPr>
                  <a:t>Trump's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4236050"/>
      </c:valAx>
      <c:valAx>
        <c:axId val="152423605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1600">
                    <a:solidFill>
                      <a:schemeClr val="dk1"/>
                    </a:solidFill>
                    <a:latin typeface="+mn-lt"/>
                  </a:rPr>
                  <a:t>North  Horizontal  and  West  Vertical  Aggregate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29230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chemeClr val="dk1"/>
                </a:solidFill>
                <a:latin typeface="+mn-lt"/>
              </a:defRPr>
            </a:pPr>
            <a:r>
              <a:rPr b="0" sz="1600">
                <a:solidFill>
                  <a:schemeClr val="dk1"/>
                </a:solidFill>
                <a:latin typeface="+mn-lt"/>
              </a:rPr>
              <a:t>Group A's County Recorder Performance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'Group B vs A; Governor; Early E'!$P$2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exp"/>
            <c:dispRSqr val="1"/>
            <c:dispEq val="1"/>
          </c:trendline>
          <c:xVal>
            <c:numRef>
              <c:f>'Group B vs A; Governor; Early E'!$O$3:$O$1225</c:f>
            </c:numRef>
          </c:xVal>
          <c:yVal>
            <c:numRef>
              <c:f>'Group B vs A; Governor; Early E'!$P$3:$P$1225</c:f>
              <c:numCache/>
            </c:numRef>
          </c:yVal>
        </c:ser>
        <c:ser>
          <c:idx val="1"/>
          <c:order val="1"/>
          <c:tx>
            <c:strRef>
              <c:f>'Group B vs A; Governor; Early E'!$Q$2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'Group B vs A; Governor; Early E'!$O$3:$O$1225</c:f>
            </c:numRef>
          </c:xVal>
          <c:yVal>
            <c:numRef>
              <c:f>'Group B vs A; Governor; Early E'!$Q$3:$Q$1225</c:f>
              <c:numCache/>
            </c:numRef>
          </c:yVal>
        </c:ser>
        <c:ser>
          <c:idx val="2"/>
          <c:order val="2"/>
          <c:tx>
            <c:strRef>
              <c:f>'Group B vs A; Governor; Early E'!$R$2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'Group B vs A; Governor; Early E'!$O$3:$O$1225</c:f>
            </c:numRef>
          </c:xVal>
          <c:yVal>
            <c:numRef>
              <c:f>'Group B vs A; Governor; Early E'!$R$3:$R$1225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874660"/>
        <c:axId val="1840528809"/>
      </c:scatterChart>
      <c:valAx>
        <c:axId val="332874660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Group A EDV%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0528809"/>
      </c:valAx>
      <c:valAx>
        <c:axId val="184052880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Group A   Early 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28746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Group B's Restored Performance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13"/>
            <c:marker>
              <c:symbol val="none"/>
            </c:marker>
          </c:dPt>
          <c:dPt>
            <c:idx val="819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'Group B vs A; Governor; Early E'!$X$3:$X$1225</c:f>
            </c:numRef>
          </c:xVal>
          <c:yVal>
            <c:numRef>
              <c:f>'Group B vs A; Governor; Early E'!$Y$3:$Y$1225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046236"/>
        <c:axId val="264017472"/>
      </c:scatterChart>
      <c:valAx>
        <c:axId val="582046236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Group B EDV%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4017472"/>
      </c:valAx>
      <c:valAx>
        <c:axId val="26401747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Group B    Early 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20462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Old Aggregates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'Group B vs A; Governor; Early E'!$AQ$2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6700"/>
              </a:solidFill>
              <a:ln cmpd="sng">
                <a:solidFill>
                  <a:srgbClr val="FF6700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linear"/>
            <c:dispRSqr val="0"/>
            <c:dispEq val="0"/>
          </c:trendline>
          <c:xVal>
            <c:numRef>
              <c:f>'Group B vs A; Governor; Early E'!$AP$3:$AP$1225</c:f>
            </c:numRef>
          </c:xVal>
          <c:yVal>
            <c:numRef>
              <c:f>'Group B vs A; Governor; Early E'!$AQ$3:$AQ$1225</c:f>
              <c:numCache/>
            </c:numRef>
          </c:yVal>
        </c:ser>
        <c:ser>
          <c:idx val="1"/>
          <c:order val="1"/>
          <c:tx>
            <c:strRef>
              <c:f>'Group B vs A; Governor; Early E'!$AR$2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'Group B vs A; Governor; Early E'!$AP$3:$AP$1225</c:f>
            </c:numRef>
          </c:xVal>
          <c:yVal>
            <c:numRef>
              <c:f>'Group B vs A; Governor; Early E'!$AR$3:$AR$1225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194009"/>
        <c:axId val="1112837825"/>
      </c:scatterChart>
      <c:valAx>
        <c:axId val="134019400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Trump's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2837825"/>
      </c:valAx>
      <c:valAx>
        <c:axId val="1112837825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0" sz="1600">
                    <a:solidFill>
                      <a:schemeClr val="dk1"/>
                    </a:solidFill>
                    <a:latin typeface="+mn-lt"/>
                  </a:rPr>
                  <a:t>North  Horizontal  and  West  Vertical  Aggregate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01940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  <a:r>
              <a:rPr b="1" sz="1600">
                <a:solidFill>
                  <a:schemeClr val="dk1"/>
                </a:solidFill>
                <a:latin typeface="+mn-lt"/>
              </a:rPr>
              <a:t>Restored  Aggregates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'Group B vs A; Governor; Early E'!$AT$2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6700"/>
              </a:solidFill>
              <a:ln cmpd="sng">
                <a:solidFill>
                  <a:srgbClr val="FF6700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linear"/>
            <c:dispRSqr val="0"/>
            <c:dispEq val="0"/>
          </c:trendline>
          <c:xVal>
            <c:numRef>
              <c:f>'Group B vs A; Governor; Early E'!$AS$3:$AS$1225</c:f>
            </c:numRef>
          </c:xVal>
          <c:yVal>
            <c:numRef>
              <c:f>'Group B vs A; Governor; Early E'!$AT$3:$AT$1225</c:f>
              <c:numCache/>
            </c:numRef>
          </c:yVal>
        </c:ser>
        <c:ser>
          <c:idx val="1"/>
          <c:order val="1"/>
          <c:tx>
            <c:strRef>
              <c:f>'Group B vs A; Governor; Early E'!$AU$2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'Group B vs A; Governor; Early E'!$AS$3:$AS$1225</c:f>
            </c:numRef>
          </c:xVal>
          <c:yVal>
            <c:numRef>
              <c:f>'Group B vs A; Governor; Early E'!$AU$3:$AU$1225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64088"/>
        <c:axId val="794147418"/>
      </c:scatterChart>
      <c:valAx>
        <c:axId val="1617864088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1600">
                    <a:solidFill>
                      <a:schemeClr val="dk1"/>
                    </a:solidFill>
                    <a:latin typeface="+mn-lt"/>
                  </a:rPr>
                  <a:t>Trump's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4147418"/>
      </c:valAx>
      <c:valAx>
        <c:axId val="79414741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1600">
                    <a:solidFill>
                      <a:schemeClr val="dk1"/>
                    </a:solidFill>
                    <a:latin typeface="+mn-lt"/>
                  </a:rPr>
                  <a:t>North  Horizontal  and  West  Vertical  Aggregate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78640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S: EDV from Early vs. S: EDV from MiV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'Group B vs A; EDV Restoration D'!$B$1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576"/>
            <c:marker>
              <c:symbol val="none"/>
            </c:marker>
          </c:dPt>
          <c:trendline>
            <c:name/>
            <c:spPr>
              <a:ln w="19050">
                <a:solidFill>
                  <a:srgbClr val="9900FF">
                    <a:alpha val="40000"/>
                  </a:srgbClr>
                </a:solidFill>
              </a:ln>
            </c:spPr>
            <c:trendlineType val="linear"/>
            <c:dispRSqr val="1"/>
            <c:dispEq val="1"/>
          </c:trendline>
          <c:xVal>
            <c:numRef>
              <c:f>'Group B vs A; EDV Restoration D'!$A$2:$A$600</c:f>
            </c:numRef>
          </c:xVal>
          <c:yVal>
            <c:numRef>
              <c:f>'Group B vs A; EDV Restoration D'!$B$2:$B$600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591251"/>
        <c:axId val="1856832696"/>
      </c:scatterChart>
      <c:valAx>
        <c:axId val="156559125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S: EDV from MiV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6832696"/>
      </c:valAx>
      <c:valAx>
        <c:axId val="18568326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S: EDV from Early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55912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chemeClr val="dk1"/>
                </a:solidFill>
                <a:latin typeface="+mn-lt"/>
              </a:defRPr>
            </a:pPr>
            <a:r>
              <a:rPr b="0" sz="1600">
                <a:solidFill>
                  <a:schemeClr val="dk1"/>
                </a:solidFill>
                <a:latin typeface="+mn-lt"/>
              </a:rPr>
              <a:t>Miller's County Recorder Performance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'2020 Miller vs Stavros'!$P$2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exp"/>
            <c:dispRSqr val="1"/>
            <c:dispEq val="1"/>
          </c:trendline>
          <c:xVal>
            <c:numRef>
              <c:f>'2020 Miller vs Stavros'!$O$3:$O$152</c:f>
            </c:numRef>
          </c:xVal>
          <c:yVal>
            <c:numRef>
              <c:f>'2020 Miller vs Stavros'!$P$3:$P$152</c:f>
              <c:numCache/>
            </c:numRef>
          </c:yVal>
        </c:ser>
        <c:ser>
          <c:idx val="1"/>
          <c:order val="1"/>
          <c:tx>
            <c:strRef>
              <c:f>'2020 Miller vs Stavros'!$Q$2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'2020 Miller vs Stavros'!$O$3:$O$152</c:f>
            </c:numRef>
          </c:xVal>
          <c:yVal>
            <c:numRef>
              <c:f>'2020 Miller vs Stavros'!$Q$3:$Q$152</c:f>
              <c:numCache/>
            </c:numRef>
          </c:yVal>
        </c:ser>
        <c:ser>
          <c:idx val="2"/>
          <c:order val="2"/>
          <c:tx>
            <c:strRef>
              <c:f>'2020 Miller vs Stavros'!$R$2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'2020 Miller vs Stavros'!$O$3:$O$152</c:f>
            </c:numRef>
          </c:xVal>
          <c:yVal>
            <c:numRef>
              <c:f>'2020 Miller vs Stavros'!$R$3:$R$152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984529"/>
        <c:axId val="1616030618"/>
      </c:scatterChart>
      <c:valAx>
        <c:axId val="139598452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Biden  Combined Early+EDV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6030618"/>
      </c:valAx>
      <c:valAx>
        <c:axId val="161603061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Miller  Mail-in 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59845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Starvos's Restored Performance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13"/>
            <c:marker>
              <c:symbol val="none"/>
            </c:marker>
          </c:dPt>
          <c:dPt>
            <c:idx val="819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'2020 Miller vs Stavros'!$X$3:$X$152</c:f>
            </c:numRef>
          </c:xVal>
          <c:yVal>
            <c:numRef>
              <c:f>'2020 Miller vs Stavros'!$Y$3:$Y$152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144373"/>
        <c:axId val="2001978172"/>
      </c:scatterChart>
      <c:valAx>
        <c:axId val="20614437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Restored Stavros Early+EDV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1978172"/>
      </c:valAx>
      <c:valAx>
        <c:axId val="200197817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Restored  Stavos  Mail-in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1443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Old Aggregates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'2020 Miller vs Stavros'!$AQ$2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6700"/>
              </a:solidFill>
              <a:ln cmpd="sng">
                <a:solidFill>
                  <a:srgbClr val="FF6700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Miller vs Stavros'!$AP$3:$AP$152</c:f>
            </c:numRef>
          </c:xVal>
          <c:yVal>
            <c:numRef>
              <c:f>'2020 Miller vs Stavros'!$AQ$3:$AQ$152</c:f>
              <c:numCache/>
            </c:numRef>
          </c:yVal>
        </c:ser>
        <c:ser>
          <c:idx val="1"/>
          <c:order val="1"/>
          <c:tx>
            <c:strRef>
              <c:f>'2020 Miller vs Stavros'!$AR$2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'2020 Miller vs Stavros'!$AP$3:$AP$152</c:f>
            </c:numRef>
          </c:xVal>
          <c:yVal>
            <c:numRef>
              <c:f>'2020 Miller vs Stavros'!$AR$3:$AR$152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094597"/>
        <c:axId val="653133463"/>
      </c:scatterChart>
      <c:valAx>
        <c:axId val="33709459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Trump's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3133463"/>
      </c:valAx>
      <c:valAx>
        <c:axId val="65313346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0" sz="1600">
                    <a:solidFill>
                      <a:schemeClr val="dk1"/>
                    </a:solidFill>
                    <a:latin typeface="+mn-lt"/>
                  </a:rPr>
                  <a:t>North  Horizontal  and  West  Vertical  Aggregate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70945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  <a:r>
              <a:rPr b="1" sz="1600">
                <a:solidFill>
                  <a:schemeClr val="dk1"/>
                </a:solidFill>
                <a:latin typeface="+mn-lt"/>
              </a:rPr>
              <a:t>Restored  Aggregates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'2020 Miller vs Stavros'!$AT$2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6700"/>
              </a:solidFill>
              <a:ln cmpd="sng">
                <a:solidFill>
                  <a:srgbClr val="FF6700"/>
                </a:solidFill>
              </a:ln>
            </c:spPr>
          </c:marker>
          <c:trendline>
            <c:name/>
            <c:spPr>
              <a:ln w="76200">
                <a:solidFill>
                  <a:srgbClr val="FF00FF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Miller vs Stavros'!$AS$3:$AS$152</c:f>
            </c:numRef>
          </c:xVal>
          <c:yVal>
            <c:numRef>
              <c:f>'2020 Miller vs Stavros'!$AT$3:$AT$152</c:f>
              <c:numCache/>
            </c:numRef>
          </c:yVal>
        </c:ser>
        <c:ser>
          <c:idx val="1"/>
          <c:order val="1"/>
          <c:tx>
            <c:strRef>
              <c:f>'2020 Miller vs Stavros'!$AU$2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'2020 Miller vs Stavros'!$AS$3:$AS$152</c:f>
            </c:numRef>
          </c:xVal>
          <c:yVal>
            <c:numRef>
              <c:f>'2020 Miller vs Stavros'!$AU$3:$AU$152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374796"/>
        <c:axId val="1577128106"/>
      </c:scatterChart>
      <c:valAx>
        <c:axId val="779374796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1600">
                    <a:solidFill>
                      <a:schemeClr val="dk1"/>
                    </a:solidFill>
                    <a:latin typeface="+mn-lt"/>
                  </a:rPr>
                  <a:t>Trump's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7128106"/>
      </c:valAx>
      <c:valAx>
        <c:axId val="1577128106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1600">
                    <a:solidFill>
                      <a:schemeClr val="dk1"/>
                    </a:solidFill>
                    <a:latin typeface="+mn-lt"/>
                  </a:rPr>
                  <a:t>North  Horizontal  and  West  Vertical  Aggregate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93747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Original Percentages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CountyCom1; Berkbigler'!$J$2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'2020 CountyCom1; Berkbigler'!$I$3:$I$72</c:f>
            </c:numRef>
          </c:xVal>
          <c:yVal>
            <c:numRef>
              <c:f>'2020 CountyCom1; Berkbigler'!$J$3:$J$72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148877"/>
        <c:axId val="245027231"/>
      </c:scatterChart>
      <c:valAx>
        <c:axId val="189914887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Hill Early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5027231"/>
      </c:valAx>
      <c:valAx>
        <c:axId val="24502723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Hill MiV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9148877"/>
      </c:valAx>
    </c:plotArea>
    <c:plotVisOnly val="1"/>
  </c:chart>
  <c:spPr>
    <a:solidFill>
      <a:srgbClr val="FFF2CC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Restored Percentages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CountyCom1; Berkbigler'!$W$2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1"/>
          </c:trendline>
          <c:xVal>
            <c:numRef>
              <c:f>'2020 CountyCom1; Berkbigler'!$V$3:$V$72</c:f>
            </c:numRef>
          </c:xVal>
          <c:yVal>
            <c:numRef>
              <c:f>'2020 CountyCom1; Berkbigler'!$W$3:$W$72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665367"/>
        <c:axId val="1364166784"/>
      </c:scatterChart>
      <c:valAx>
        <c:axId val="105966536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Berkbigler Early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4166784"/>
      </c:valAx>
      <c:valAx>
        <c:axId val="136416678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Berkbigler MiV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96653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Old Lambda vs Old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CountyCom1; Berkbigler'!$AR$2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CountyCom1; Berkbigler'!$AQ$3:$AQ$72</c:f>
            </c:numRef>
          </c:xVal>
          <c:yVal>
            <c:numRef>
              <c:f>'2020 CountyCom1; Berkbigler'!$AR$3:$AR$72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098414"/>
        <c:axId val="1494648767"/>
      </c:scatterChart>
      <c:valAx>
        <c:axId val="1119098414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Berkbigler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4648767"/>
      </c:valAx>
      <c:valAx>
        <c:axId val="149464876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West  Vertical 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90984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New Lambda vs New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CountyCom1; Berkbigler'!$AT$2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CountyCom1; Berkbigler'!$AS$3:$AS$72</c:f>
            </c:numRef>
          </c:xVal>
          <c:yVal>
            <c:numRef>
              <c:f>'2020 CountyCom1; Berkbigler'!$AT$3:$AT$72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589656"/>
        <c:axId val="700496069"/>
      </c:scatterChart>
      <c:valAx>
        <c:axId val="1902589656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Berkbigler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0496069"/>
      </c:valAx>
      <c:valAx>
        <c:axId val="70049606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West  Vertical 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25896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Old Omega vs Old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CountyCom1; Berkbigler'!$AV$2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CountyCom1; Berkbigler'!$AU$3:$AU$72</c:f>
            </c:numRef>
          </c:xVal>
          <c:yVal>
            <c:numRef>
              <c:f>'2020 CountyCom1; Berkbigler'!$AV$3:$AV$72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808699"/>
        <c:axId val="784381638"/>
      </c:scatterChart>
      <c:valAx>
        <c:axId val="51480869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Berkbigler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4381638"/>
      </c:valAx>
      <c:valAx>
        <c:axId val="78438163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North  Horizontal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48086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New Omega vs New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CountyCom1; Berkbigler'!$AX$2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CountyCom1; Berkbigler'!$AW$3:$AW$72</c:f>
            </c:numRef>
          </c:xVal>
          <c:yVal>
            <c:numRef>
              <c:f>'2020 CountyCom1; Berkbigler'!$AX$3:$AX$72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083336"/>
        <c:axId val="1115908735"/>
      </c:scatterChart>
      <c:valAx>
        <c:axId val="980083336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Berkbigler 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5908735"/>
      </c:valAx>
      <c:valAx>
        <c:axId val="1115908735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North  Horizontal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00833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Original Percentages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CountyCom4; Baker'!$J$2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CountyCom4; Baker'!$I$3:$I$65</c:f>
            </c:numRef>
          </c:xVal>
          <c:yVal>
            <c:numRef>
              <c:f>'2020 CountyCom4; Baker'!$J$3:$J$65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05763"/>
        <c:axId val="175666608"/>
      </c:scatterChart>
      <c:valAx>
        <c:axId val="15790576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Hartung Mail-in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666608"/>
      </c:valAx>
      <c:valAx>
        <c:axId val="17566660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Hartung  ( EDV + Early)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9057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Restored Percentages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CountyCom4; Baker'!$W$2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CountyCom4; Baker'!$V$3:$V$65</c:f>
            </c:numRef>
          </c:xVal>
          <c:yVal>
            <c:numRef>
              <c:f>'2020 CountyCom4; Baker'!$W$3:$W$65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461510"/>
        <c:axId val="1751965386"/>
      </c:scatterChart>
      <c:valAx>
        <c:axId val="1701461510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Hartung Mail-in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1965386"/>
      </c:valAx>
      <c:valAx>
        <c:axId val="1751965386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Hartung  ( EDV + Early)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14615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Old Lambda vs Old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CountyCom4; Baker'!$AP$2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CountyCom4; Baker'!$AO$3:$AO$65</c:f>
            </c:numRef>
          </c:xVal>
          <c:yVal>
            <c:numRef>
              <c:f>'2020 CountyCom4; Baker'!$AP$3:$AP$65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593725"/>
        <c:axId val="450587327"/>
      </c:scatterChart>
      <c:valAx>
        <c:axId val="1580593725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Hartung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0587327"/>
      </c:valAx>
      <c:valAx>
        <c:axId val="45058732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West  Vertical 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05937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New Lambda vs New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CountyCom4; Baker'!$AR$2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CountyCom4; Baker'!$AQ$3:$AQ$65</c:f>
            </c:numRef>
          </c:xVal>
          <c:yVal>
            <c:numRef>
              <c:f>'2020 CountyCom4; Baker'!$AR$3:$AR$65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509173"/>
        <c:axId val="448863531"/>
      </c:scatterChart>
      <c:valAx>
        <c:axId val="125250917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Hartung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8863531"/>
      </c:valAx>
      <c:valAx>
        <c:axId val="44886353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West  Vertical 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25091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Old Omega vs Old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CountyCom4; Baker'!$AT$2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CountyCom4; Baker'!$AS$3:$AS$65</c:f>
            </c:numRef>
          </c:xVal>
          <c:yVal>
            <c:numRef>
              <c:f>'2020 CountyCom4; Baker'!$AT$3:$AT$65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22440"/>
        <c:axId val="1495116027"/>
      </c:scatterChart>
      <c:valAx>
        <c:axId val="179422440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Hartung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5116027"/>
      </c:valAx>
      <c:valAx>
        <c:axId val="149511602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North  Horizontal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4224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New Omega vs New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CountyCom4; Baker'!$AV$2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CountyCom4; Baker'!$AU$3:$AU$65</c:f>
            </c:numRef>
          </c:xVal>
          <c:yVal>
            <c:numRef>
              <c:f>'2020 CountyCom4; Baker'!$AV$3:$AV$65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423081"/>
        <c:axId val="1337610694"/>
      </c:scatterChart>
      <c:valAx>
        <c:axId val="1984423081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Hartung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7610694"/>
      </c:valAx>
      <c:valAx>
        <c:axId val="133761069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North  Horizontal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44230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Original Percentages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RenoAtLarge; Lorton'!$J$2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1"/>
          </c:trendline>
          <c:xVal>
            <c:numRef>
              <c:f>'2020 RenoAtLarge; Lorton'!$I$3:$I$339</c:f>
            </c:numRef>
          </c:xVal>
          <c:yVal>
            <c:numRef>
              <c:f>'2020 RenoAtLarge; Lorton'!$J$3:$J$339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55679"/>
        <c:axId val="798335763"/>
      </c:scatterChart>
      <c:valAx>
        <c:axId val="79235567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Reese (Early+Election Day)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8335763"/>
      </c:valAx>
      <c:valAx>
        <c:axId val="79833576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Reese  MiV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2355679"/>
      </c:valAx>
    </c:plotArea>
    <c:plotVisOnly val="1"/>
  </c:chart>
  <c:spPr>
    <a:solidFill>
      <a:srgbClr val="FFF2CC"/>
    </a:solidFill>
  </c:spPr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Restored Percentages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RenoAtLarge; Lorton'!$W$2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xVal>
            <c:numRef>
              <c:f>'2020 RenoAtLarge; Lorton'!$V$3:$V$339</c:f>
            </c:numRef>
          </c:xVal>
          <c:yVal>
            <c:numRef>
              <c:f>'2020 RenoAtLarge; Lorton'!$W$3:$W$339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705376"/>
        <c:axId val="1847598832"/>
      </c:scatterChart>
      <c:valAx>
        <c:axId val="690705376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Lorton (Early+Election Day)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7598832"/>
      </c:valAx>
      <c:valAx>
        <c:axId val="184759883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Lorton  MiV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07053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Old Lambda vs Old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RenoAtLarge; Lorton'!$AR$2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RenoAtLarge; Lorton'!$AQ$3:$AQ$339</c:f>
            </c:numRef>
          </c:xVal>
          <c:yVal>
            <c:numRef>
              <c:f>'2020 RenoAtLarge; Lorton'!$AR$3:$AR$339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270433"/>
        <c:axId val="1295618056"/>
      </c:scatterChart>
      <c:valAx>
        <c:axId val="106827043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Berkbigler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5618056"/>
      </c:valAx>
      <c:valAx>
        <c:axId val="1295618056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West  Vertical 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82704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New Lambda vs New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RenoAtLarge; Lorton'!$AT$2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RenoAtLarge; Lorton'!$AS$3:$AS$339</c:f>
            </c:numRef>
          </c:xVal>
          <c:yVal>
            <c:numRef>
              <c:f>'2020 RenoAtLarge; Lorton'!$AT$3:$AT$339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79649"/>
        <c:axId val="1161747768"/>
      </c:scatterChart>
      <c:valAx>
        <c:axId val="154907964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Berkbigler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1747768"/>
      </c:valAx>
      <c:valAx>
        <c:axId val="116174776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West  Vertical 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90796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Old Omega vs Old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RenoAtLarge; Lorton'!$AV$2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RenoAtLarge; Lorton'!$AU$3:$AU$339</c:f>
            </c:numRef>
          </c:xVal>
          <c:yVal>
            <c:numRef>
              <c:f>'2020 RenoAtLarge; Lorton'!$AV$3:$AV$339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003591"/>
        <c:axId val="1308065309"/>
      </c:scatterChart>
      <c:valAx>
        <c:axId val="486003591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Berkbigler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8065309"/>
      </c:valAx>
      <c:valAx>
        <c:axId val="130806530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North  Horizontal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60035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New Omega vs New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RenoAtLarge; Lorton'!$AX$2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RenoAtLarge; Lorton'!$AW$3:$AW$339</c:f>
            </c:numRef>
          </c:xVal>
          <c:yVal>
            <c:numRef>
              <c:f>'2020 RenoAtLarge; Lorton'!$AX$3:$AX$339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889864"/>
        <c:axId val="455293709"/>
      </c:scatterChart>
      <c:valAx>
        <c:axId val="1084889864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Berkbigler 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5293709"/>
      </c:valAx>
      <c:valAx>
        <c:axId val="45529370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North  Horizontal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48898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Restored Percentages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SchoolBoardAngieT'!$W$2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1"/>
          </c:trendline>
          <c:xVal>
            <c:numRef>
              <c:f>'2020 SchoolBoardAngieT'!$V$3:$V$339</c:f>
            </c:numRef>
          </c:xVal>
          <c:yVal>
            <c:numRef>
              <c:f>'2020 SchoolBoardAngieT'!$W$3:$W$339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084309"/>
        <c:axId val="1293988802"/>
      </c:scatterChart>
      <c:valAx>
        <c:axId val="65308430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Montognese Early Percentage</a:t>
                </a:r>
              </a:p>
            </c:rich>
          </c:tx>
          <c:layout>
            <c:manualLayout>
              <c:xMode val="edge"/>
              <c:yMode val="edge"/>
              <c:x val="0.2891705219972067"/>
              <c:y val="0.909183673469387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3988802"/>
      </c:valAx>
      <c:valAx>
        <c:axId val="129398880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Montognese MiV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30843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Old Lambda vs Old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SchoolBoardAngieT'!$AR$2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SchoolBoardAngieT'!$AQ$3:$AQ$339</c:f>
            </c:numRef>
          </c:xVal>
          <c:yVal>
            <c:numRef>
              <c:f>'2020 SchoolBoardAngieT'!$AR$3:$AR$339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25464"/>
        <c:axId val="2057279609"/>
      </c:scatterChart>
      <c:valAx>
        <c:axId val="233725464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Mont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7279609"/>
      </c:valAx>
      <c:valAx>
        <c:axId val="205727960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West  Vertical 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37254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New Lambda vs New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SchoolBoardAngieT'!$AT$2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SchoolBoardAngieT'!$AS$3:$AS$339</c:f>
            </c:numRef>
          </c:xVal>
          <c:yVal>
            <c:numRef>
              <c:f>'2020 SchoolBoardAngieT'!$AT$3:$AT$339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974162"/>
        <c:axId val="573984974"/>
      </c:scatterChart>
      <c:valAx>
        <c:axId val="1755974162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Mont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3984974"/>
      </c:valAx>
      <c:valAx>
        <c:axId val="57398497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West  Vertical  Aggregate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59741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Old Omega vs Old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SchoolBoardAngieT'!$AV$2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SchoolBoardAngieT'!$AU$3:$AU$339</c:f>
            </c:numRef>
          </c:xVal>
          <c:yVal>
            <c:numRef>
              <c:f>'2020 SchoolBoardAngieT'!$AV$3:$AV$339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272461"/>
        <c:axId val="1819520312"/>
      </c:scatterChart>
      <c:valAx>
        <c:axId val="1514272461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Berkbigler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9520312"/>
      </c:valAx>
      <c:valAx>
        <c:axId val="181952031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North  Horizontal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42724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New Omega vs New Alpha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SchoolBoardAngieT'!$AX$2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'2020 SchoolBoardAngieT'!$AW$3:$AW$339</c:f>
            </c:numRef>
          </c:xVal>
          <c:yVal>
            <c:numRef>
              <c:f>'2020 SchoolBoardAngieT'!$AX$3:$AX$339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629959"/>
        <c:axId val="2124131547"/>
      </c:scatterChart>
      <c:valAx>
        <c:axId val="134762995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b="1">
                    <a:solidFill>
                      <a:srgbClr val="000000"/>
                    </a:solidFill>
                    <a:latin typeface="+mn-lt"/>
                  </a:rPr>
                  <a:t>Berkbigler  Overall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4131547"/>
      </c:valAx>
      <c:valAx>
        <c:axId val="212413154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North  Horizontal  Aggregate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76299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Restored Percentages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'2020 SchoolBoardAngieT'!$J$2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305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1"/>
          </c:trendline>
          <c:xVal>
            <c:numRef>
              <c:f>'2020 SchoolBoardAngieT'!$I$3:$I$339</c:f>
            </c:numRef>
          </c:xVal>
          <c:yVal>
            <c:numRef>
              <c:f>'2020 SchoolBoardAngieT'!$J$3:$J$339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303033"/>
        <c:axId val="541350778"/>
      </c:scatterChart>
      <c:valAx>
        <c:axId val="199530303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200">
                    <a:solidFill>
                      <a:srgbClr val="000000"/>
                    </a:solidFill>
                    <a:latin typeface="+mn-lt"/>
                  </a:rPr>
                  <a:t>Taylor Early Percentage</a:t>
                </a:r>
              </a:p>
            </c:rich>
          </c:tx>
          <c:layout>
            <c:manualLayout>
              <c:xMode val="edge"/>
              <c:yMode val="edge"/>
              <c:x val="0.2891705219972067"/>
              <c:y val="0.909183673469387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1350778"/>
      </c:valAx>
      <c:valAx>
        <c:axId val="54135077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Taylor MiV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53030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Relationship Id="rId3" Type="http://schemas.openxmlformats.org/officeDocument/2006/relationships/chart" Target="../charts/chart16.xml"/><Relationship Id="rId4" Type="http://schemas.openxmlformats.org/officeDocument/2006/relationships/chart" Target="../charts/chart17.xml"/><Relationship Id="rId5" Type="http://schemas.openxmlformats.org/officeDocument/2006/relationships/chart" Target="../charts/chart18.xml"/><Relationship Id="rId6" Type="http://schemas.openxmlformats.org/officeDocument/2006/relationships/chart" Target="../charts/chart19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Relationship Id="rId4" Type="http://schemas.openxmlformats.org/officeDocument/2006/relationships/chart" Target="../charts/chart23.xml"/><Relationship Id="rId5" Type="http://schemas.openxmlformats.org/officeDocument/2006/relationships/chart" Target="../charts/chart24.xml"/><Relationship Id="rId6" Type="http://schemas.openxmlformats.org/officeDocument/2006/relationships/chart" Target="../charts/chart25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Relationship Id="rId3" Type="http://schemas.openxmlformats.org/officeDocument/2006/relationships/chart" Target="../charts/chart28.xml"/><Relationship Id="rId4" Type="http://schemas.openxmlformats.org/officeDocument/2006/relationships/chart" Target="../charts/chart29.xml"/><Relationship Id="rId5" Type="http://schemas.openxmlformats.org/officeDocument/2006/relationships/chart" Target="../charts/chart30.xml"/><Relationship Id="rId6" Type="http://schemas.openxmlformats.org/officeDocument/2006/relationships/chart" Target="../charts/chart3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Relationship Id="rId3" Type="http://schemas.openxmlformats.org/officeDocument/2006/relationships/chart" Target="../charts/chart34.xml"/><Relationship Id="rId4" Type="http://schemas.openxmlformats.org/officeDocument/2006/relationships/chart" Target="../charts/chart35.xml"/><Relationship Id="rId5" Type="http://schemas.openxmlformats.org/officeDocument/2006/relationships/chart" Target="../charts/chart36.xml"/><Relationship Id="rId6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381000</xdr:colOff>
      <xdr:row>6</xdr:row>
      <xdr:rowOff>95250</xdr:rowOff>
    </xdr:from>
    <xdr:ext cx="6019800" cy="63055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390525</xdr:colOff>
      <xdr:row>35</xdr:row>
      <xdr:rowOff>190500</xdr:rowOff>
    </xdr:from>
    <xdr:ext cx="6019800" cy="63055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190500</xdr:colOff>
      <xdr:row>6</xdr:row>
      <xdr:rowOff>104775</xdr:rowOff>
    </xdr:from>
    <xdr:ext cx="5715000" cy="63055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16</xdr:col>
      <xdr:colOff>190500</xdr:colOff>
      <xdr:row>35</xdr:row>
      <xdr:rowOff>200025</xdr:rowOff>
    </xdr:from>
    <xdr:ext cx="5715000" cy="63055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381000</xdr:colOff>
      <xdr:row>6</xdr:row>
      <xdr:rowOff>95250</xdr:rowOff>
    </xdr:from>
    <xdr:ext cx="6019800" cy="63055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390525</xdr:colOff>
      <xdr:row>35</xdr:row>
      <xdr:rowOff>190500</xdr:rowOff>
    </xdr:from>
    <xdr:ext cx="6019800" cy="63055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190500</xdr:colOff>
      <xdr:row>6</xdr:row>
      <xdr:rowOff>104775</xdr:rowOff>
    </xdr:from>
    <xdr:ext cx="5715000" cy="63055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16</xdr:col>
      <xdr:colOff>190500</xdr:colOff>
      <xdr:row>35</xdr:row>
      <xdr:rowOff>200025</xdr:rowOff>
    </xdr:from>
    <xdr:ext cx="5715000" cy="630555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762000</xdr:colOff>
      <xdr:row>4</xdr:row>
      <xdr:rowOff>38100</xdr:rowOff>
    </xdr:from>
    <xdr:ext cx="5715000" cy="615315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381000</xdr:colOff>
      <xdr:row>6</xdr:row>
      <xdr:rowOff>95250</xdr:rowOff>
    </xdr:from>
    <xdr:ext cx="6019800" cy="63055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390525</xdr:colOff>
      <xdr:row>35</xdr:row>
      <xdr:rowOff>190500</xdr:rowOff>
    </xdr:from>
    <xdr:ext cx="6019800" cy="630555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190500</xdr:colOff>
      <xdr:row>6</xdr:row>
      <xdr:rowOff>104775</xdr:rowOff>
    </xdr:from>
    <xdr:ext cx="5715000" cy="630555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16</xdr:col>
      <xdr:colOff>190500</xdr:colOff>
      <xdr:row>35</xdr:row>
      <xdr:rowOff>200025</xdr:rowOff>
    </xdr:from>
    <xdr:ext cx="5715000" cy="630555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11</xdr:col>
      <xdr:colOff>285750</xdr:colOff>
      <xdr:row>2</xdr:row>
      <xdr:rowOff>133350</xdr:rowOff>
    </xdr:from>
    <xdr:ext cx="3638550" cy="600075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8</xdr:row>
      <xdr:rowOff>180975</xdr:rowOff>
    </xdr:from>
    <xdr:ext cx="3409950" cy="32670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133350</xdr:colOff>
      <xdr:row>25</xdr:row>
      <xdr:rowOff>47625</xdr:rowOff>
    </xdr:from>
    <xdr:ext cx="3409950" cy="32670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228600</xdr:colOff>
      <xdr:row>8</xdr:row>
      <xdr:rowOff>180975</xdr:rowOff>
    </xdr:from>
    <xdr:ext cx="3409950" cy="32670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10</xdr:col>
      <xdr:colOff>228600</xdr:colOff>
      <xdr:row>25</xdr:row>
      <xdr:rowOff>47625</xdr:rowOff>
    </xdr:from>
    <xdr:ext cx="3409950" cy="32670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13</xdr:col>
      <xdr:colOff>752475</xdr:colOff>
      <xdr:row>8</xdr:row>
      <xdr:rowOff>180975</xdr:rowOff>
    </xdr:from>
    <xdr:ext cx="3409950" cy="32670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13</xdr:col>
      <xdr:colOff>752475</xdr:colOff>
      <xdr:row>25</xdr:row>
      <xdr:rowOff>47625</xdr:rowOff>
    </xdr:from>
    <xdr:ext cx="3409950" cy="32670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285750</xdr:colOff>
      <xdr:row>15</xdr:row>
      <xdr:rowOff>57150</xdr:rowOff>
    </xdr:from>
    <xdr:ext cx="3409950" cy="32670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276225</xdr:colOff>
      <xdr:row>31</xdr:row>
      <xdr:rowOff>123825</xdr:rowOff>
    </xdr:from>
    <xdr:ext cx="3409950" cy="32670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381000</xdr:colOff>
      <xdr:row>15</xdr:row>
      <xdr:rowOff>57150</xdr:rowOff>
    </xdr:from>
    <xdr:ext cx="3409950" cy="32670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381000</xdr:colOff>
      <xdr:row>31</xdr:row>
      <xdr:rowOff>123825</xdr:rowOff>
    </xdr:from>
    <xdr:ext cx="3409950" cy="32670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914400</xdr:colOff>
      <xdr:row>15</xdr:row>
      <xdr:rowOff>57150</xdr:rowOff>
    </xdr:from>
    <xdr:ext cx="3409950" cy="32670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14</xdr:col>
      <xdr:colOff>914400</xdr:colOff>
      <xdr:row>31</xdr:row>
      <xdr:rowOff>123825</xdr:rowOff>
    </xdr:from>
    <xdr:ext cx="3409950" cy="32670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8</xdr:row>
      <xdr:rowOff>180975</xdr:rowOff>
    </xdr:from>
    <xdr:ext cx="3409950" cy="32670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133350</xdr:colOff>
      <xdr:row>25</xdr:row>
      <xdr:rowOff>47625</xdr:rowOff>
    </xdr:from>
    <xdr:ext cx="3409950" cy="326707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228600</xdr:colOff>
      <xdr:row>8</xdr:row>
      <xdr:rowOff>180975</xdr:rowOff>
    </xdr:from>
    <xdr:ext cx="3409950" cy="32670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10</xdr:col>
      <xdr:colOff>228600</xdr:colOff>
      <xdr:row>25</xdr:row>
      <xdr:rowOff>47625</xdr:rowOff>
    </xdr:from>
    <xdr:ext cx="3409950" cy="32670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13</xdr:col>
      <xdr:colOff>752475</xdr:colOff>
      <xdr:row>8</xdr:row>
      <xdr:rowOff>180975</xdr:rowOff>
    </xdr:from>
    <xdr:ext cx="3409950" cy="3267075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13</xdr:col>
      <xdr:colOff>752475</xdr:colOff>
      <xdr:row>25</xdr:row>
      <xdr:rowOff>47625</xdr:rowOff>
    </xdr:from>
    <xdr:ext cx="3409950" cy="32670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25</xdr:row>
      <xdr:rowOff>47625</xdr:rowOff>
    </xdr:from>
    <xdr:ext cx="3409950" cy="343852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219075</xdr:colOff>
      <xdr:row>8</xdr:row>
      <xdr:rowOff>47625</xdr:rowOff>
    </xdr:from>
    <xdr:ext cx="3409950" cy="346710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209550</xdr:colOff>
      <xdr:row>25</xdr:row>
      <xdr:rowOff>76200</xdr:rowOff>
    </xdr:from>
    <xdr:ext cx="3409950" cy="340042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13</xdr:col>
      <xdr:colOff>762000</xdr:colOff>
      <xdr:row>8</xdr:row>
      <xdr:rowOff>76200</xdr:rowOff>
    </xdr:from>
    <xdr:ext cx="3409950" cy="3400425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13</xdr:col>
      <xdr:colOff>762000</xdr:colOff>
      <xdr:row>25</xdr:row>
      <xdr:rowOff>76200</xdr:rowOff>
    </xdr:from>
    <xdr:ext cx="3409950" cy="34004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142875</xdr:colOff>
      <xdr:row>8</xdr:row>
      <xdr:rowOff>57150</xdr:rowOff>
    </xdr:from>
    <xdr:ext cx="3409950" cy="34385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7" t="s">
        <v>10</v>
      </c>
      <c r="L1" s="7" t="s">
        <v>11</v>
      </c>
    </row>
    <row r="2">
      <c r="A2" s="7">
        <v>1000.0</v>
      </c>
      <c r="B2" s="2" t="s">
        <v>12</v>
      </c>
      <c r="C2" s="3">
        <v>640.0</v>
      </c>
      <c r="D2" s="4">
        <v>18.0</v>
      </c>
      <c r="E2" s="4">
        <v>21.0</v>
      </c>
      <c r="F2" s="8">
        <v>5.0</v>
      </c>
      <c r="G2" s="8">
        <v>4.0</v>
      </c>
      <c r="H2" s="8">
        <v>9.0</v>
      </c>
      <c r="I2" s="8">
        <v>1.0</v>
      </c>
      <c r="J2" s="8">
        <v>8.0</v>
      </c>
      <c r="K2" s="7">
        <v>40.0</v>
      </c>
      <c r="L2" s="7">
        <v>26.0</v>
      </c>
    </row>
    <row r="3">
      <c r="A3" s="7">
        <v>1000.0</v>
      </c>
      <c r="B3" s="2" t="s">
        <v>13</v>
      </c>
      <c r="C3" s="3">
        <v>640.0</v>
      </c>
      <c r="D3" s="4">
        <v>4.0</v>
      </c>
      <c r="E3" s="4">
        <v>8.0</v>
      </c>
      <c r="F3" s="8">
        <v>5.0</v>
      </c>
      <c r="G3" s="8">
        <v>2.0</v>
      </c>
      <c r="H3" s="8">
        <v>1.0</v>
      </c>
      <c r="I3" s="8">
        <v>1.0</v>
      </c>
      <c r="J3" s="8">
        <v>3.0</v>
      </c>
      <c r="K3" s="7">
        <v>13.0</v>
      </c>
      <c r="L3" s="7">
        <v>11.0</v>
      </c>
    </row>
    <row r="4">
      <c r="A4" s="7">
        <v>1000.0</v>
      </c>
      <c r="B4" s="2" t="s">
        <v>14</v>
      </c>
      <c r="C4" s="3">
        <v>640.0</v>
      </c>
      <c r="D4" s="4">
        <v>44.0</v>
      </c>
      <c r="E4" s="4">
        <v>25.0</v>
      </c>
      <c r="F4" s="8">
        <v>3.0</v>
      </c>
      <c r="G4" s="8">
        <v>0.0</v>
      </c>
      <c r="H4" s="8">
        <v>5.0</v>
      </c>
      <c r="I4" s="8">
        <v>4.0</v>
      </c>
      <c r="J4" s="8">
        <v>3.0</v>
      </c>
      <c r="K4" s="7">
        <v>73.0</v>
      </c>
      <c r="L4" s="7">
        <v>11.0</v>
      </c>
    </row>
    <row r="5">
      <c r="A5" s="7">
        <v>1000.0</v>
      </c>
      <c r="B5" s="2" t="s">
        <v>15</v>
      </c>
      <c r="C5" s="3">
        <v>640.0</v>
      </c>
      <c r="D5" s="4">
        <v>66.0</v>
      </c>
      <c r="E5" s="4">
        <v>54.0</v>
      </c>
      <c r="F5" s="8">
        <v>13.0</v>
      </c>
      <c r="G5" s="8">
        <v>6.0</v>
      </c>
      <c r="H5" s="8">
        <v>15.0</v>
      </c>
      <c r="I5" s="8">
        <v>6.0</v>
      </c>
      <c r="J5" s="8">
        <v>14.0</v>
      </c>
      <c r="K5" s="7">
        <v>126.0</v>
      </c>
      <c r="L5" s="7">
        <v>48.0</v>
      </c>
    </row>
    <row r="6">
      <c r="A6" s="7">
        <v>1001.0</v>
      </c>
      <c r="B6" s="2" t="s">
        <v>12</v>
      </c>
      <c r="C6" s="3">
        <v>1053.0</v>
      </c>
      <c r="D6" s="4">
        <v>24.0</v>
      </c>
      <c r="E6" s="4">
        <v>15.0</v>
      </c>
      <c r="F6" s="8">
        <v>16.0</v>
      </c>
      <c r="G6" s="8">
        <v>3.0</v>
      </c>
      <c r="H6" s="8">
        <v>4.0</v>
      </c>
      <c r="I6" s="8">
        <v>6.0</v>
      </c>
      <c r="J6" s="8">
        <v>1.0</v>
      </c>
      <c r="K6" s="7">
        <v>45.0</v>
      </c>
      <c r="L6" s="7">
        <v>24.0</v>
      </c>
    </row>
    <row r="7">
      <c r="A7" s="7">
        <v>1001.0</v>
      </c>
      <c r="B7" s="2" t="s">
        <v>13</v>
      </c>
      <c r="C7" s="3">
        <v>1053.0</v>
      </c>
      <c r="D7" s="4">
        <v>9.0</v>
      </c>
      <c r="E7" s="4">
        <v>14.0</v>
      </c>
      <c r="F7" s="8">
        <v>12.0</v>
      </c>
      <c r="G7" s="8">
        <v>3.0</v>
      </c>
      <c r="H7" s="8">
        <v>2.0</v>
      </c>
      <c r="I7" s="8">
        <v>3.0</v>
      </c>
      <c r="J7" s="8">
        <v>2.0</v>
      </c>
      <c r="K7" s="7">
        <v>26.0</v>
      </c>
      <c r="L7" s="7">
        <v>19.0</v>
      </c>
    </row>
    <row r="8">
      <c r="A8" s="7">
        <v>1001.0</v>
      </c>
      <c r="B8" s="2" t="s">
        <v>14</v>
      </c>
      <c r="C8" s="3">
        <v>1053.0</v>
      </c>
      <c r="D8" s="4">
        <v>60.0</v>
      </c>
      <c r="E8" s="4">
        <v>28.0</v>
      </c>
      <c r="F8" s="8">
        <v>11.0</v>
      </c>
      <c r="G8" s="8">
        <v>0.0</v>
      </c>
      <c r="H8" s="8">
        <v>2.0</v>
      </c>
      <c r="I8" s="8">
        <v>4.0</v>
      </c>
      <c r="J8" s="8">
        <v>2.0</v>
      </c>
      <c r="K8" s="7">
        <v>92.0</v>
      </c>
      <c r="L8" s="7">
        <v>15.0</v>
      </c>
    </row>
    <row r="9">
      <c r="A9" s="7">
        <v>1001.0</v>
      </c>
      <c r="B9" s="2" t="s">
        <v>15</v>
      </c>
      <c r="C9" s="3">
        <v>1053.0</v>
      </c>
      <c r="D9" s="4">
        <v>93.0</v>
      </c>
      <c r="E9" s="4">
        <v>57.0</v>
      </c>
      <c r="F9" s="8">
        <v>39.0</v>
      </c>
      <c r="G9" s="8">
        <v>6.0</v>
      </c>
      <c r="H9" s="8">
        <v>8.0</v>
      </c>
      <c r="I9" s="8">
        <v>13.0</v>
      </c>
      <c r="J9" s="8">
        <v>5.0</v>
      </c>
      <c r="K9" s="7">
        <v>163.0</v>
      </c>
      <c r="L9" s="7">
        <v>58.0</v>
      </c>
    </row>
    <row r="10">
      <c r="A10" s="7">
        <v>1004.0</v>
      </c>
      <c r="B10" s="2" t="s">
        <v>12</v>
      </c>
      <c r="C10" s="3">
        <v>1917.0</v>
      </c>
      <c r="D10" s="4">
        <v>15.0</v>
      </c>
      <c r="E10" s="4">
        <v>4.0</v>
      </c>
      <c r="F10" s="8">
        <v>2.0</v>
      </c>
      <c r="G10" s="8">
        <v>2.0</v>
      </c>
      <c r="H10" s="8">
        <v>2.0</v>
      </c>
      <c r="I10" s="8">
        <v>3.0</v>
      </c>
      <c r="J10" s="8">
        <v>0.0</v>
      </c>
      <c r="K10" s="7">
        <v>22.0</v>
      </c>
      <c r="L10" s="7">
        <v>6.0</v>
      </c>
    </row>
    <row r="11">
      <c r="A11" s="7">
        <v>1004.0</v>
      </c>
      <c r="B11" s="2" t="s">
        <v>13</v>
      </c>
      <c r="C11" s="3">
        <v>1917.0</v>
      </c>
      <c r="D11" s="4">
        <v>21.0</v>
      </c>
      <c r="E11" s="4">
        <v>10.0</v>
      </c>
      <c r="F11" s="8">
        <v>4.0</v>
      </c>
      <c r="G11" s="8">
        <v>1.0</v>
      </c>
      <c r="H11" s="8">
        <v>1.0</v>
      </c>
      <c r="I11" s="8">
        <v>3.0</v>
      </c>
      <c r="J11" s="8">
        <v>0.0</v>
      </c>
      <c r="K11" s="7">
        <v>34.0</v>
      </c>
      <c r="L11" s="7">
        <v>6.0</v>
      </c>
    </row>
    <row r="12">
      <c r="A12" s="7">
        <v>1004.0</v>
      </c>
      <c r="B12" s="2" t="s">
        <v>14</v>
      </c>
      <c r="C12" s="3">
        <v>1917.0</v>
      </c>
      <c r="D12" s="4">
        <v>93.0</v>
      </c>
      <c r="E12" s="4">
        <v>10.0</v>
      </c>
      <c r="F12" s="8">
        <v>4.0</v>
      </c>
      <c r="G12" s="8">
        <v>1.0</v>
      </c>
      <c r="H12" s="8">
        <v>1.0</v>
      </c>
      <c r="I12" s="8">
        <v>9.0</v>
      </c>
      <c r="J12" s="8">
        <v>2.0</v>
      </c>
      <c r="K12" s="7">
        <v>112.0</v>
      </c>
      <c r="L12" s="7">
        <v>8.0</v>
      </c>
    </row>
    <row r="13">
      <c r="A13" s="7">
        <v>1004.0</v>
      </c>
      <c r="B13" s="2" t="s">
        <v>15</v>
      </c>
      <c r="C13" s="3">
        <v>1917.0</v>
      </c>
      <c r="D13" s="4">
        <v>129.0</v>
      </c>
      <c r="E13" s="4">
        <v>24.0</v>
      </c>
      <c r="F13" s="8">
        <v>10.0</v>
      </c>
      <c r="G13" s="8">
        <v>4.0</v>
      </c>
      <c r="H13" s="8">
        <v>4.0</v>
      </c>
      <c r="I13" s="8">
        <v>15.0</v>
      </c>
      <c r="J13" s="8">
        <v>2.0</v>
      </c>
      <c r="K13" s="7">
        <v>168.0</v>
      </c>
      <c r="L13" s="7">
        <v>20.0</v>
      </c>
    </row>
    <row r="14">
      <c r="A14" s="7">
        <v>1005.0</v>
      </c>
      <c r="B14" s="2" t="s">
        <v>12</v>
      </c>
      <c r="C14" s="3">
        <v>1599.0</v>
      </c>
      <c r="D14" s="4">
        <v>41.0</v>
      </c>
      <c r="E14" s="4">
        <v>25.0</v>
      </c>
      <c r="F14" s="8">
        <v>6.0</v>
      </c>
      <c r="G14" s="8">
        <v>6.0</v>
      </c>
      <c r="H14" s="8">
        <v>10.0</v>
      </c>
      <c r="I14" s="8">
        <v>6.0</v>
      </c>
      <c r="J14" s="8">
        <v>3.0</v>
      </c>
      <c r="K14" s="7">
        <v>72.0</v>
      </c>
      <c r="L14" s="7">
        <v>25.0</v>
      </c>
    </row>
    <row r="15">
      <c r="A15" s="7">
        <v>1005.0</v>
      </c>
      <c r="B15" s="2" t="s">
        <v>13</v>
      </c>
      <c r="C15" s="3">
        <v>1599.0</v>
      </c>
      <c r="D15" s="4">
        <v>12.0</v>
      </c>
      <c r="E15" s="4">
        <v>20.0</v>
      </c>
      <c r="F15" s="8">
        <v>10.0</v>
      </c>
      <c r="G15" s="8">
        <v>5.0</v>
      </c>
      <c r="H15" s="8">
        <v>0.0</v>
      </c>
      <c r="I15" s="8">
        <v>2.0</v>
      </c>
      <c r="J15" s="8">
        <v>0.0</v>
      </c>
      <c r="K15" s="7">
        <v>34.0</v>
      </c>
      <c r="L15" s="7">
        <v>15.0</v>
      </c>
    </row>
    <row r="16">
      <c r="A16" s="7">
        <v>1005.0</v>
      </c>
      <c r="B16" s="2" t="s">
        <v>14</v>
      </c>
      <c r="C16" s="3">
        <v>1599.0</v>
      </c>
      <c r="D16" s="4">
        <v>115.0</v>
      </c>
      <c r="E16" s="4">
        <v>36.0</v>
      </c>
      <c r="F16" s="8">
        <v>9.0</v>
      </c>
      <c r="G16" s="8">
        <v>11.0</v>
      </c>
      <c r="H16" s="8">
        <v>7.0</v>
      </c>
      <c r="I16" s="8">
        <v>11.0</v>
      </c>
      <c r="J16" s="8">
        <v>4.0</v>
      </c>
      <c r="K16" s="7">
        <v>162.0</v>
      </c>
      <c r="L16" s="7">
        <v>31.0</v>
      </c>
    </row>
    <row r="17">
      <c r="A17" s="7">
        <v>1005.0</v>
      </c>
      <c r="B17" s="2" t="s">
        <v>15</v>
      </c>
      <c r="C17" s="3">
        <v>1599.0</v>
      </c>
      <c r="D17" s="4">
        <v>168.0</v>
      </c>
      <c r="E17" s="4">
        <v>81.0</v>
      </c>
      <c r="F17" s="8">
        <v>25.0</v>
      </c>
      <c r="G17" s="8">
        <v>22.0</v>
      </c>
      <c r="H17" s="8">
        <v>17.0</v>
      </c>
      <c r="I17" s="8">
        <v>19.0</v>
      </c>
      <c r="J17" s="8">
        <v>7.0</v>
      </c>
      <c r="K17" s="7">
        <v>268.0</v>
      </c>
      <c r="L17" s="7">
        <v>71.0</v>
      </c>
    </row>
    <row r="18">
      <c r="A18" s="7">
        <v>1006.0</v>
      </c>
      <c r="B18" s="2" t="s">
        <v>12</v>
      </c>
      <c r="C18" s="3">
        <v>1548.0</v>
      </c>
      <c r="D18" s="4">
        <v>22.0</v>
      </c>
      <c r="E18" s="4">
        <v>18.0</v>
      </c>
      <c r="F18" s="8">
        <v>2.0</v>
      </c>
      <c r="G18" s="8">
        <v>0.0</v>
      </c>
      <c r="H18" s="8">
        <v>0.0</v>
      </c>
      <c r="I18" s="8">
        <v>1.0</v>
      </c>
      <c r="J18" s="8">
        <v>1.0</v>
      </c>
      <c r="K18" s="7">
        <v>41.0</v>
      </c>
      <c r="L18" s="7">
        <v>3.0</v>
      </c>
    </row>
    <row r="19">
      <c r="A19" s="7">
        <v>1006.0</v>
      </c>
      <c r="B19" s="2" t="s">
        <v>13</v>
      </c>
      <c r="C19" s="3">
        <v>1548.0</v>
      </c>
      <c r="D19" s="4">
        <v>15.0</v>
      </c>
      <c r="E19" s="4">
        <v>10.0</v>
      </c>
      <c r="F19" s="8">
        <v>8.0</v>
      </c>
      <c r="G19" s="8">
        <v>2.0</v>
      </c>
      <c r="H19" s="8">
        <v>1.0</v>
      </c>
      <c r="I19" s="8">
        <v>1.0</v>
      </c>
      <c r="J19" s="8">
        <v>0.0</v>
      </c>
      <c r="K19" s="7">
        <v>26.0</v>
      </c>
      <c r="L19" s="7">
        <v>11.0</v>
      </c>
    </row>
    <row r="20">
      <c r="A20" s="7">
        <v>1006.0</v>
      </c>
      <c r="B20" s="2" t="s">
        <v>14</v>
      </c>
      <c r="C20" s="3">
        <v>1548.0</v>
      </c>
      <c r="D20" s="4">
        <v>78.0</v>
      </c>
      <c r="E20" s="4">
        <v>18.0</v>
      </c>
      <c r="F20" s="8">
        <v>6.0</v>
      </c>
      <c r="G20" s="8">
        <v>4.0</v>
      </c>
      <c r="H20" s="8">
        <v>1.0</v>
      </c>
      <c r="I20" s="8">
        <v>4.0</v>
      </c>
      <c r="J20" s="8">
        <v>1.0</v>
      </c>
      <c r="K20" s="7">
        <v>100.0</v>
      </c>
      <c r="L20" s="7">
        <v>12.0</v>
      </c>
    </row>
    <row r="21">
      <c r="A21" s="7">
        <v>1006.0</v>
      </c>
      <c r="B21" s="2" t="s">
        <v>15</v>
      </c>
      <c r="C21" s="3">
        <v>1548.0</v>
      </c>
      <c r="D21" s="4">
        <v>115.0</v>
      </c>
      <c r="E21" s="4">
        <v>46.0</v>
      </c>
      <c r="F21" s="8">
        <v>16.0</v>
      </c>
      <c r="G21" s="8">
        <v>6.0</v>
      </c>
      <c r="H21" s="8">
        <v>2.0</v>
      </c>
      <c r="I21" s="8">
        <v>6.0</v>
      </c>
      <c r="J21" s="8">
        <v>2.0</v>
      </c>
      <c r="K21" s="7">
        <v>167.0</v>
      </c>
      <c r="L21" s="7">
        <v>26.0</v>
      </c>
    </row>
    <row r="22">
      <c r="A22" s="7">
        <v>1007.0</v>
      </c>
      <c r="B22" s="2" t="s">
        <v>12</v>
      </c>
      <c r="C22" s="3">
        <v>2681.0</v>
      </c>
      <c r="D22" s="4">
        <v>22.0</v>
      </c>
      <c r="E22" s="4">
        <v>16.0</v>
      </c>
      <c r="F22" s="8">
        <v>14.0</v>
      </c>
      <c r="G22" s="8">
        <v>1.0</v>
      </c>
      <c r="H22" s="8">
        <v>4.0</v>
      </c>
      <c r="I22" s="8">
        <v>6.0</v>
      </c>
      <c r="J22" s="8">
        <v>1.0</v>
      </c>
      <c r="K22" s="7">
        <v>44.0</v>
      </c>
      <c r="L22" s="7">
        <v>20.0</v>
      </c>
    </row>
    <row r="23">
      <c r="A23" s="7">
        <v>1007.0</v>
      </c>
      <c r="B23" s="2" t="s">
        <v>13</v>
      </c>
      <c r="C23" s="3">
        <v>2681.0</v>
      </c>
      <c r="D23" s="4">
        <v>26.0</v>
      </c>
      <c r="E23" s="4">
        <v>14.0</v>
      </c>
      <c r="F23" s="8">
        <v>11.0</v>
      </c>
      <c r="G23" s="8">
        <v>4.0</v>
      </c>
      <c r="H23" s="8">
        <v>1.0</v>
      </c>
      <c r="I23" s="8">
        <v>2.0</v>
      </c>
      <c r="J23" s="8">
        <v>0.0</v>
      </c>
      <c r="K23" s="7">
        <v>42.0</v>
      </c>
      <c r="L23" s="7">
        <v>16.0</v>
      </c>
    </row>
    <row r="24">
      <c r="A24" s="7">
        <v>1007.0</v>
      </c>
      <c r="B24" s="2" t="s">
        <v>14</v>
      </c>
      <c r="C24" s="3">
        <v>2681.0</v>
      </c>
      <c r="D24" s="4">
        <v>102.0</v>
      </c>
      <c r="E24" s="4">
        <v>13.0</v>
      </c>
      <c r="F24" s="8">
        <v>7.0</v>
      </c>
      <c r="G24" s="8">
        <v>5.0</v>
      </c>
      <c r="H24" s="8">
        <v>2.0</v>
      </c>
      <c r="I24" s="8">
        <v>10.0</v>
      </c>
      <c r="J24" s="8">
        <v>1.0</v>
      </c>
      <c r="K24" s="7">
        <v>125.0</v>
      </c>
      <c r="L24" s="7">
        <v>15.0</v>
      </c>
    </row>
    <row r="25">
      <c r="A25" s="7">
        <v>1007.0</v>
      </c>
      <c r="B25" s="2" t="s">
        <v>15</v>
      </c>
      <c r="C25" s="3">
        <v>2681.0</v>
      </c>
      <c r="D25" s="4">
        <v>150.0</v>
      </c>
      <c r="E25" s="4">
        <v>43.0</v>
      </c>
      <c r="F25" s="8">
        <v>32.0</v>
      </c>
      <c r="G25" s="8">
        <v>10.0</v>
      </c>
      <c r="H25" s="8">
        <v>7.0</v>
      </c>
      <c r="I25" s="8">
        <v>18.0</v>
      </c>
      <c r="J25" s="8">
        <v>2.0</v>
      </c>
      <c r="K25" s="7">
        <v>211.0</v>
      </c>
      <c r="L25" s="7">
        <v>51.0</v>
      </c>
    </row>
    <row r="26">
      <c r="A26" s="7">
        <v>1008.0</v>
      </c>
      <c r="B26" s="2" t="s">
        <v>12</v>
      </c>
      <c r="C26" s="3">
        <v>3439.0</v>
      </c>
      <c r="D26" s="4">
        <v>66.0</v>
      </c>
      <c r="E26" s="4">
        <v>11.0</v>
      </c>
      <c r="F26" s="8">
        <v>17.0</v>
      </c>
      <c r="G26" s="8">
        <v>1.0</v>
      </c>
      <c r="H26" s="8">
        <v>1.0</v>
      </c>
      <c r="I26" s="8">
        <v>2.0</v>
      </c>
      <c r="J26" s="8">
        <v>2.0</v>
      </c>
      <c r="K26" s="7">
        <v>79.0</v>
      </c>
      <c r="L26" s="7">
        <v>21.0</v>
      </c>
    </row>
    <row r="27">
      <c r="A27" s="7">
        <v>1008.0</v>
      </c>
      <c r="B27" s="2" t="s">
        <v>13</v>
      </c>
      <c r="C27" s="3">
        <v>3439.0</v>
      </c>
      <c r="D27" s="4">
        <v>20.0</v>
      </c>
      <c r="E27" s="4">
        <v>22.0</v>
      </c>
      <c r="F27" s="8">
        <v>15.0</v>
      </c>
      <c r="G27" s="8">
        <v>0.0</v>
      </c>
      <c r="H27" s="8">
        <v>6.0</v>
      </c>
      <c r="I27" s="8">
        <v>2.0</v>
      </c>
      <c r="J27" s="8">
        <v>2.0</v>
      </c>
      <c r="K27" s="7">
        <v>44.0</v>
      </c>
      <c r="L27" s="7">
        <v>23.0</v>
      </c>
    </row>
    <row r="28">
      <c r="A28" s="7">
        <v>1008.0</v>
      </c>
      <c r="B28" s="2" t="s">
        <v>14</v>
      </c>
      <c r="C28" s="3">
        <v>3439.0</v>
      </c>
      <c r="D28" s="4">
        <v>133.0</v>
      </c>
      <c r="E28" s="4">
        <v>27.0</v>
      </c>
      <c r="F28" s="8">
        <v>6.0</v>
      </c>
      <c r="G28" s="8">
        <v>5.0</v>
      </c>
      <c r="H28" s="8">
        <v>6.0</v>
      </c>
      <c r="I28" s="8">
        <v>7.0</v>
      </c>
      <c r="J28" s="8">
        <v>0.0</v>
      </c>
      <c r="K28" s="7">
        <v>167.0</v>
      </c>
      <c r="L28" s="7">
        <v>17.0</v>
      </c>
    </row>
    <row r="29">
      <c r="A29" s="7">
        <v>1008.0</v>
      </c>
      <c r="B29" s="2" t="s">
        <v>15</v>
      </c>
      <c r="C29" s="3">
        <v>3439.0</v>
      </c>
      <c r="D29" s="4">
        <v>219.0</v>
      </c>
      <c r="E29" s="4">
        <v>60.0</v>
      </c>
      <c r="F29" s="8">
        <v>38.0</v>
      </c>
      <c r="G29" s="8">
        <v>6.0</v>
      </c>
      <c r="H29" s="8">
        <v>13.0</v>
      </c>
      <c r="I29" s="8">
        <v>11.0</v>
      </c>
      <c r="J29" s="8">
        <v>4.0</v>
      </c>
      <c r="K29" s="7">
        <v>290.0</v>
      </c>
      <c r="L29" s="7">
        <v>61.0</v>
      </c>
    </row>
    <row r="30">
      <c r="A30" s="7">
        <v>1009.0</v>
      </c>
      <c r="B30" s="2" t="s">
        <v>12</v>
      </c>
      <c r="C30" s="3">
        <v>1380.0</v>
      </c>
      <c r="D30" s="4">
        <v>30.0</v>
      </c>
      <c r="E30" s="4">
        <v>34.0</v>
      </c>
      <c r="F30" s="8">
        <v>25.0</v>
      </c>
      <c r="G30" s="8">
        <v>6.0</v>
      </c>
      <c r="H30" s="8">
        <v>12.0</v>
      </c>
      <c r="I30" s="8">
        <v>1.0</v>
      </c>
      <c r="J30" s="8">
        <v>1.0</v>
      </c>
      <c r="K30" s="7">
        <v>65.0</v>
      </c>
      <c r="L30" s="7">
        <v>44.0</v>
      </c>
    </row>
    <row r="31">
      <c r="A31" s="7">
        <v>1009.0</v>
      </c>
      <c r="B31" s="2" t="s">
        <v>13</v>
      </c>
      <c r="C31" s="3">
        <v>1380.0</v>
      </c>
      <c r="D31" s="4">
        <v>21.0</v>
      </c>
      <c r="E31" s="4">
        <v>30.0</v>
      </c>
      <c r="F31" s="8">
        <v>18.0</v>
      </c>
      <c r="G31" s="8">
        <v>5.0</v>
      </c>
      <c r="H31" s="8">
        <v>4.0</v>
      </c>
      <c r="I31" s="8">
        <v>8.0</v>
      </c>
      <c r="J31" s="8">
        <v>4.0</v>
      </c>
      <c r="K31" s="7">
        <v>59.0</v>
      </c>
      <c r="L31" s="7">
        <v>31.0</v>
      </c>
    </row>
    <row r="32">
      <c r="A32" s="7">
        <v>1009.0</v>
      </c>
      <c r="B32" s="2" t="s">
        <v>14</v>
      </c>
      <c r="C32" s="3">
        <v>1380.0</v>
      </c>
      <c r="D32" s="4">
        <v>107.0</v>
      </c>
      <c r="E32" s="4">
        <v>27.0</v>
      </c>
      <c r="F32" s="8">
        <v>9.0</v>
      </c>
      <c r="G32" s="8">
        <v>10.0</v>
      </c>
      <c r="H32" s="8">
        <v>9.0</v>
      </c>
      <c r="I32" s="8">
        <v>5.0</v>
      </c>
      <c r="J32" s="8">
        <v>2.0</v>
      </c>
      <c r="K32" s="7">
        <v>139.0</v>
      </c>
      <c r="L32" s="7">
        <v>30.0</v>
      </c>
    </row>
    <row r="33">
      <c r="A33" s="7">
        <v>1009.0</v>
      </c>
      <c r="B33" s="2" t="s">
        <v>15</v>
      </c>
      <c r="C33" s="3">
        <v>1380.0</v>
      </c>
      <c r="D33" s="4">
        <v>158.0</v>
      </c>
      <c r="E33" s="4">
        <v>91.0</v>
      </c>
      <c r="F33" s="8">
        <v>52.0</v>
      </c>
      <c r="G33" s="8">
        <v>21.0</v>
      </c>
      <c r="H33" s="8">
        <v>25.0</v>
      </c>
      <c r="I33" s="8">
        <v>14.0</v>
      </c>
      <c r="J33" s="8">
        <v>7.0</v>
      </c>
      <c r="K33" s="7">
        <v>263.0</v>
      </c>
      <c r="L33" s="7">
        <v>105.0</v>
      </c>
    </row>
    <row r="34">
      <c r="A34" s="7">
        <v>1012.0</v>
      </c>
      <c r="B34" s="2" t="s">
        <v>12</v>
      </c>
      <c r="C34" s="3">
        <v>1883.0</v>
      </c>
      <c r="D34" s="4">
        <v>32.0</v>
      </c>
      <c r="E34" s="4">
        <v>45.0</v>
      </c>
      <c r="F34" s="8">
        <v>23.0</v>
      </c>
      <c r="G34" s="8">
        <v>15.0</v>
      </c>
      <c r="H34" s="8">
        <v>6.0</v>
      </c>
      <c r="I34" s="8">
        <v>3.0</v>
      </c>
      <c r="J34" s="8">
        <v>10.0</v>
      </c>
      <c r="K34" s="7">
        <v>80.0</v>
      </c>
      <c r="L34" s="7">
        <v>54.0</v>
      </c>
    </row>
    <row r="35">
      <c r="A35" s="7">
        <v>1012.0</v>
      </c>
      <c r="B35" s="2" t="s">
        <v>13</v>
      </c>
      <c r="C35" s="3">
        <v>1883.0</v>
      </c>
      <c r="D35" s="4">
        <v>21.0</v>
      </c>
      <c r="E35" s="4">
        <v>50.0</v>
      </c>
      <c r="F35" s="8">
        <v>26.0</v>
      </c>
      <c r="G35" s="8">
        <v>9.0</v>
      </c>
      <c r="H35" s="8">
        <v>3.0</v>
      </c>
      <c r="I35" s="8">
        <v>2.0</v>
      </c>
      <c r="J35" s="8">
        <v>6.0</v>
      </c>
      <c r="K35" s="7">
        <v>73.0</v>
      </c>
      <c r="L35" s="7">
        <v>44.0</v>
      </c>
    </row>
    <row r="36">
      <c r="A36" s="7">
        <v>1012.0</v>
      </c>
      <c r="B36" s="2" t="s">
        <v>14</v>
      </c>
      <c r="C36" s="3">
        <v>1883.0</v>
      </c>
      <c r="D36" s="4">
        <v>150.0</v>
      </c>
      <c r="E36" s="4">
        <v>133.0</v>
      </c>
      <c r="F36" s="8">
        <v>36.0</v>
      </c>
      <c r="G36" s="8">
        <v>17.0</v>
      </c>
      <c r="H36" s="8">
        <v>14.0</v>
      </c>
      <c r="I36" s="8">
        <v>7.0</v>
      </c>
      <c r="J36" s="8">
        <v>9.0</v>
      </c>
      <c r="K36" s="7">
        <v>290.0</v>
      </c>
      <c r="L36" s="7">
        <v>76.0</v>
      </c>
    </row>
    <row r="37">
      <c r="A37" s="7">
        <v>1012.0</v>
      </c>
      <c r="B37" s="2" t="s">
        <v>15</v>
      </c>
      <c r="C37" s="3">
        <v>1883.0</v>
      </c>
      <c r="D37" s="4">
        <v>203.0</v>
      </c>
      <c r="E37" s="4">
        <v>228.0</v>
      </c>
      <c r="F37" s="8">
        <v>85.0</v>
      </c>
      <c r="G37" s="8">
        <v>41.0</v>
      </c>
      <c r="H37" s="8">
        <v>23.0</v>
      </c>
      <c r="I37" s="8">
        <v>12.0</v>
      </c>
      <c r="J37" s="8">
        <v>25.0</v>
      </c>
      <c r="K37" s="7">
        <v>443.0</v>
      </c>
      <c r="L37" s="7">
        <v>174.0</v>
      </c>
    </row>
    <row r="38">
      <c r="A38" s="7">
        <v>1015.0</v>
      </c>
      <c r="B38" s="2" t="s">
        <v>12</v>
      </c>
      <c r="C38" s="3">
        <v>2510.0</v>
      </c>
      <c r="D38" s="4">
        <v>49.0</v>
      </c>
      <c r="E38" s="4">
        <v>29.0</v>
      </c>
      <c r="F38" s="8">
        <v>19.0</v>
      </c>
      <c r="G38" s="8">
        <v>8.0</v>
      </c>
      <c r="H38" s="8">
        <v>4.0</v>
      </c>
      <c r="I38" s="8">
        <v>1.0</v>
      </c>
      <c r="J38" s="8">
        <v>2.0</v>
      </c>
      <c r="K38" s="7">
        <v>79.0</v>
      </c>
      <c r="L38" s="7">
        <v>33.0</v>
      </c>
    </row>
    <row r="39">
      <c r="A39" s="7">
        <v>1015.0</v>
      </c>
      <c r="B39" s="2" t="s">
        <v>13</v>
      </c>
      <c r="C39" s="3">
        <v>2510.0</v>
      </c>
      <c r="D39" s="4">
        <v>28.0</v>
      </c>
      <c r="E39" s="4">
        <v>23.0</v>
      </c>
      <c r="F39" s="8">
        <v>18.0</v>
      </c>
      <c r="G39" s="8">
        <v>3.0</v>
      </c>
      <c r="H39" s="8">
        <v>4.0</v>
      </c>
      <c r="I39" s="8">
        <v>1.0</v>
      </c>
      <c r="J39" s="8">
        <v>1.0</v>
      </c>
      <c r="K39" s="7">
        <v>52.0</v>
      </c>
      <c r="L39" s="7">
        <v>26.0</v>
      </c>
    </row>
    <row r="40">
      <c r="A40" s="7">
        <v>1015.0</v>
      </c>
      <c r="B40" s="2" t="s">
        <v>14</v>
      </c>
      <c r="C40" s="3">
        <v>2510.0</v>
      </c>
      <c r="D40" s="4">
        <v>163.0</v>
      </c>
      <c r="E40" s="4">
        <v>52.0</v>
      </c>
      <c r="F40" s="8">
        <v>14.0</v>
      </c>
      <c r="G40" s="8">
        <v>4.0</v>
      </c>
      <c r="H40" s="8">
        <v>7.0</v>
      </c>
      <c r="I40" s="8">
        <v>8.0</v>
      </c>
      <c r="J40" s="8">
        <v>4.0</v>
      </c>
      <c r="K40" s="7">
        <v>223.0</v>
      </c>
      <c r="L40" s="7">
        <v>29.0</v>
      </c>
    </row>
    <row r="41">
      <c r="A41" s="7">
        <v>1015.0</v>
      </c>
      <c r="B41" s="2" t="s">
        <v>15</v>
      </c>
      <c r="C41" s="3">
        <v>2510.0</v>
      </c>
      <c r="D41" s="4">
        <v>240.0</v>
      </c>
      <c r="E41" s="4">
        <v>104.0</v>
      </c>
      <c r="F41" s="8">
        <v>51.0</v>
      </c>
      <c r="G41" s="8">
        <v>15.0</v>
      </c>
      <c r="H41" s="8">
        <v>15.0</v>
      </c>
      <c r="I41" s="8">
        <v>10.0</v>
      </c>
      <c r="J41" s="8">
        <v>7.0</v>
      </c>
      <c r="K41" s="7">
        <v>354.0</v>
      </c>
      <c r="L41" s="7">
        <v>88.0</v>
      </c>
    </row>
    <row r="42">
      <c r="A42" s="7">
        <v>1016.0</v>
      </c>
      <c r="B42" s="2" t="s">
        <v>12</v>
      </c>
      <c r="C42" s="3">
        <v>485.0</v>
      </c>
      <c r="D42" s="4">
        <v>11.0</v>
      </c>
      <c r="E42" s="4">
        <v>14.0</v>
      </c>
      <c r="F42" s="8">
        <v>5.0</v>
      </c>
      <c r="G42" s="8">
        <v>3.0</v>
      </c>
      <c r="H42" s="8">
        <v>0.0</v>
      </c>
      <c r="I42" s="8">
        <v>0.0</v>
      </c>
      <c r="J42" s="8">
        <v>0.0</v>
      </c>
      <c r="K42" s="7">
        <v>25.0</v>
      </c>
      <c r="L42" s="7">
        <v>8.0</v>
      </c>
    </row>
    <row r="43">
      <c r="A43" s="7">
        <v>1016.0</v>
      </c>
      <c r="B43" s="2" t="s">
        <v>13</v>
      </c>
      <c r="C43" s="3">
        <v>485.0</v>
      </c>
      <c r="D43" s="4">
        <v>11.0</v>
      </c>
      <c r="E43" s="4">
        <v>9.0</v>
      </c>
      <c r="F43" s="8">
        <v>8.0</v>
      </c>
      <c r="G43" s="8">
        <v>2.0</v>
      </c>
      <c r="H43" s="8">
        <v>2.0</v>
      </c>
      <c r="I43" s="8">
        <v>0.0</v>
      </c>
      <c r="J43" s="8">
        <v>0.0</v>
      </c>
      <c r="K43" s="7">
        <v>20.0</v>
      </c>
      <c r="L43" s="7">
        <v>12.0</v>
      </c>
    </row>
    <row r="44">
      <c r="A44" s="7">
        <v>1016.0</v>
      </c>
      <c r="B44" s="2" t="s">
        <v>14</v>
      </c>
      <c r="C44" s="3">
        <v>485.0</v>
      </c>
      <c r="D44" s="4">
        <v>42.0</v>
      </c>
      <c r="E44" s="4">
        <v>29.0</v>
      </c>
      <c r="F44" s="8">
        <v>12.0</v>
      </c>
      <c r="G44" s="8">
        <v>2.0</v>
      </c>
      <c r="H44" s="8">
        <v>0.0</v>
      </c>
      <c r="I44" s="8">
        <v>1.0</v>
      </c>
      <c r="J44" s="8">
        <v>0.0</v>
      </c>
      <c r="K44" s="7">
        <v>72.0</v>
      </c>
      <c r="L44" s="7">
        <v>14.0</v>
      </c>
    </row>
    <row r="45">
      <c r="A45" s="7">
        <v>1016.0</v>
      </c>
      <c r="B45" s="2" t="s">
        <v>15</v>
      </c>
      <c r="C45" s="3">
        <v>485.0</v>
      </c>
      <c r="D45" s="4">
        <v>64.0</v>
      </c>
      <c r="E45" s="4">
        <v>52.0</v>
      </c>
      <c r="F45" s="8">
        <v>25.0</v>
      </c>
      <c r="G45" s="8">
        <v>7.0</v>
      </c>
      <c r="H45" s="8">
        <v>2.0</v>
      </c>
      <c r="I45" s="8">
        <v>1.0</v>
      </c>
      <c r="J45" s="8">
        <v>0.0</v>
      </c>
      <c r="K45" s="7">
        <v>117.0</v>
      </c>
      <c r="L45" s="7">
        <v>34.0</v>
      </c>
    </row>
    <row r="46">
      <c r="A46" s="7">
        <v>1038.0</v>
      </c>
      <c r="B46" s="2" t="s">
        <v>12</v>
      </c>
      <c r="C46" s="3">
        <v>2098.0</v>
      </c>
      <c r="D46" s="4">
        <v>33.0</v>
      </c>
      <c r="E46" s="4">
        <v>34.0</v>
      </c>
      <c r="F46" s="8">
        <v>11.0</v>
      </c>
      <c r="G46" s="8">
        <v>6.0</v>
      </c>
      <c r="H46" s="8">
        <v>2.0</v>
      </c>
      <c r="I46" s="8">
        <v>2.0</v>
      </c>
      <c r="J46" s="8">
        <v>1.0</v>
      </c>
      <c r="K46" s="7">
        <v>69.0</v>
      </c>
      <c r="L46" s="7">
        <v>20.0</v>
      </c>
    </row>
    <row r="47">
      <c r="A47" s="7">
        <v>1038.0</v>
      </c>
      <c r="B47" s="2" t="s">
        <v>13</v>
      </c>
      <c r="C47" s="3">
        <v>2098.0</v>
      </c>
      <c r="D47" s="4">
        <v>11.0</v>
      </c>
      <c r="E47" s="4">
        <v>16.0</v>
      </c>
      <c r="F47" s="8">
        <v>10.0</v>
      </c>
      <c r="G47" s="8">
        <v>1.0</v>
      </c>
      <c r="H47" s="8">
        <v>8.0</v>
      </c>
      <c r="I47" s="8">
        <v>0.0</v>
      </c>
      <c r="J47" s="8">
        <v>0.0</v>
      </c>
      <c r="K47" s="7">
        <v>27.0</v>
      </c>
      <c r="L47" s="7">
        <v>19.0</v>
      </c>
    </row>
    <row r="48">
      <c r="A48" s="7">
        <v>1038.0</v>
      </c>
      <c r="B48" s="2" t="s">
        <v>14</v>
      </c>
      <c r="C48" s="3">
        <v>2098.0</v>
      </c>
      <c r="D48" s="4">
        <v>119.0</v>
      </c>
      <c r="E48" s="4">
        <v>39.0</v>
      </c>
      <c r="F48" s="8">
        <v>10.0</v>
      </c>
      <c r="G48" s="8">
        <v>9.0</v>
      </c>
      <c r="H48" s="8">
        <v>3.0</v>
      </c>
      <c r="I48" s="8">
        <v>12.0</v>
      </c>
      <c r="J48" s="8">
        <v>3.0</v>
      </c>
      <c r="K48" s="7">
        <v>170.0</v>
      </c>
      <c r="L48" s="7">
        <v>25.0</v>
      </c>
    </row>
    <row r="49">
      <c r="A49" s="7">
        <v>1038.0</v>
      </c>
      <c r="B49" s="2" t="s">
        <v>15</v>
      </c>
      <c r="C49" s="3">
        <v>2098.0</v>
      </c>
      <c r="D49" s="4">
        <v>163.0</v>
      </c>
      <c r="E49" s="4">
        <v>89.0</v>
      </c>
      <c r="F49" s="8">
        <v>31.0</v>
      </c>
      <c r="G49" s="8">
        <v>16.0</v>
      </c>
      <c r="H49" s="8">
        <v>13.0</v>
      </c>
      <c r="I49" s="8">
        <v>14.0</v>
      </c>
      <c r="J49" s="8">
        <v>4.0</v>
      </c>
      <c r="K49" s="7">
        <v>266.0</v>
      </c>
      <c r="L49" s="7">
        <v>64.0</v>
      </c>
    </row>
    <row r="50">
      <c r="A50" s="7">
        <v>1039.0</v>
      </c>
      <c r="B50" s="2" t="s">
        <v>12</v>
      </c>
      <c r="C50" s="3">
        <v>3242.0</v>
      </c>
      <c r="D50" s="4">
        <v>70.0</v>
      </c>
      <c r="E50" s="4">
        <v>78.0</v>
      </c>
      <c r="F50" s="8">
        <v>21.0</v>
      </c>
      <c r="G50" s="8">
        <v>13.0</v>
      </c>
      <c r="H50" s="8">
        <v>11.0</v>
      </c>
      <c r="I50" s="8">
        <v>3.0</v>
      </c>
      <c r="J50" s="8">
        <v>2.0</v>
      </c>
      <c r="K50" s="7">
        <v>151.0</v>
      </c>
      <c r="L50" s="7">
        <v>47.0</v>
      </c>
    </row>
    <row r="51">
      <c r="A51" s="7">
        <v>1039.0</v>
      </c>
      <c r="B51" s="2" t="s">
        <v>13</v>
      </c>
      <c r="C51" s="3">
        <v>3242.0</v>
      </c>
      <c r="D51" s="4">
        <v>20.0</v>
      </c>
      <c r="E51" s="4">
        <v>45.0</v>
      </c>
      <c r="F51" s="8">
        <v>28.0</v>
      </c>
      <c r="G51" s="8">
        <v>8.0</v>
      </c>
      <c r="H51" s="8">
        <v>14.0</v>
      </c>
      <c r="I51" s="8">
        <v>3.0</v>
      </c>
      <c r="J51" s="8">
        <v>1.0</v>
      </c>
      <c r="K51" s="7">
        <v>68.0</v>
      </c>
      <c r="L51" s="7">
        <v>51.0</v>
      </c>
    </row>
    <row r="52">
      <c r="A52" s="7">
        <v>1039.0</v>
      </c>
      <c r="B52" s="2" t="s">
        <v>14</v>
      </c>
      <c r="C52" s="3">
        <v>3242.0</v>
      </c>
      <c r="D52" s="4">
        <v>202.0</v>
      </c>
      <c r="E52" s="4">
        <v>124.0</v>
      </c>
      <c r="F52" s="8">
        <v>24.0</v>
      </c>
      <c r="G52" s="8">
        <v>24.0</v>
      </c>
      <c r="H52" s="8">
        <v>21.0</v>
      </c>
      <c r="I52" s="8">
        <v>6.0</v>
      </c>
      <c r="J52" s="8">
        <v>12.0</v>
      </c>
      <c r="K52" s="7">
        <v>332.0</v>
      </c>
      <c r="L52" s="7">
        <v>81.0</v>
      </c>
    </row>
    <row r="53">
      <c r="A53" s="7">
        <v>1039.0</v>
      </c>
      <c r="B53" s="2" t="s">
        <v>15</v>
      </c>
      <c r="C53" s="3">
        <v>3242.0</v>
      </c>
      <c r="D53" s="4">
        <v>292.0</v>
      </c>
      <c r="E53" s="4">
        <v>247.0</v>
      </c>
      <c r="F53" s="8">
        <v>73.0</v>
      </c>
      <c r="G53" s="8">
        <v>45.0</v>
      </c>
      <c r="H53" s="8">
        <v>46.0</v>
      </c>
      <c r="I53" s="8">
        <v>12.0</v>
      </c>
      <c r="J53" s="8">
        <v>15.0</v>
      </c>
      <c r="K53" s="7">
        <v>551.0</v>
      </c>
      <c r="L53" s="7">
        <v>179.0</v>
      </c>
    </row>
    <row r="54">
      <c r="A54" s="7">
        <v>1063.0</v>
      </c>
      <c r="B54" s="2" t="s">
        <v>12</v>
      </c>
      <c r="C54" s="3">
        <v>1412.0</v>
      </c>
      <c r="D54" s="4">
        <v>39.0</v>
      </c>
      <c r="E54" s="4">
        <v>12.0</v>
      </c>
      <c r="F54" s="8">
        <v>10.0</v>
      </c>
      <c r="G54" s="8">
        <v>7.0</v>
      </c>
      <c r="H54" s="8">
        <v>8.0</v>
      </c>
      <c r="I54" s="8">
        <v>1.0</v>
      </c>
      <c r="J54" s="8">
        <v>3.0</v>
      </c>
      <c r="K54" s="7">
        <v>52.0</v>
      </c>
      <c r="L54" s="7">
        <v>28.0</v>
      </c>
    </row>
    <row r="55">
      <c r="A55" s="7">
        <v>1063.0</v>
      </c>
      <c r="B55" s="2" t="s">
        <v>13</v>
      </c>
      <c r="C55" s="3">
        <v>1412.0</v>
      </c>
      <c r="D55" s="4">
        <v>17.0</v>
      </c>
      <c r="E55" s="4">
        <v>22.0</v>
      </c>
      <c r="F55" s="8">
        <v>18.0</v>
      </c>
      <c r="G55" s="8">
        <v>3.0</v>
      </c>
      <c r="H55" s="8">
        <v>8.0</v>
      </c>
      <c r="I55" s="8">
        <v>1.0</v>
      </c>
      <c r="J55" s="8">
        <v>0.0</v>
      </c>
      <c r="K55" s="7">
        <v>40.0</v>
      </c>
      <c r="L55" s="7">
        <v>29.0</v>
      </c>
    </row>
    <row r="56">
      <c r="A56" s="7">
        <v>1063.0</v>
      </c>
      <c r="B56" s="2" t="s">
        <v>14</v>
      </c>
      <c r="C56" s="3">
        <v>1412.0</v>
      </c>
      <c r="D56" s="4">
        <v>115.0</v>
      </c>
      <c r="E56" s="4">
        <v>23.0</v>
      </c>
      <c r="F56" s="8">
        <v>13.0</v>
      </c>
      <c r="G56" s="8">
        <v>2.0</v>
      </c>
      <c r="H56" s="8">
        <v>5.0</v>
      </c>
      <c r="I56" s="8">
        <v>1.0</v>
      </c>
      <c r="J56" s="8">
        <v>2.0</v>
      </c>
      <c r="K56" s="7">
        <v>139.0</v>
      </c>
      <c r="L56" s="7">
        <v>22.0</v>
      </c>
    </row>
    <row r="57">
      <c r="A57" s="7">
        <v>1063.0</v>
      </c>
      <c r="B57" s="2" t="s">
        <v>15</v>
      </c>
      <c r="C57" s="3">
        <v>1412.0</v>
      </c>
      <c r="D57" s="4">
        <v>171.0</v>
      </c>
      <c r="E57" s="4">
        <v>57.0</v>
      </c>
      <c r="F57" s="8">
        <v>41.0</v>
      </c>
      <c r="G57" s="8">
        <v>12.0</v>
      </c>
      <c r="H57" s="8">
        <v>21.0</v>
      </c>
      <c r="I57" s="8">
        <v>3.0</v>
      </c>
      <c r="J57" s="8">
        <v>5.0</v>
      </c>
      <c r="K57" s="7">
        <v>231.0</v>
      </c>
      <c r="L57" s="7">
        <v>79.0</v>
      </c>
    </row>
    <row r="58">
      <c r="A58" s="7">
        <v>1074.0</v>
      </c>
      <c r="B58" s="2" t="s">
        <v>12</v>
      </c>
      <c r="C58" s="3">
        <v>2203.0</v>
      </c>
      <c r="D58" s="4">
        <v>13.0</v>
      </c>
      <c r="E58" s="4">
        <v>11.0</v>
      </c>
      <c r="F58" s="8">
        <v>12.0</v>
      </c>
      <c r="G58" s="8">
        <v>4.0</v>
      </c>
      <c r="H58" s="8">
        <v>2.0</v>
      </c>
      <c r="I58" s="8">
        <v>1.0</v>
      </c>
      <c r="J58" s="8">
        <v>3.0</v>
      </c>
      <c r="K58" s="7">
        <v>25.0</v>
      </c>
      <c r="L58" s="7">
        <v>21.0</v>
      </c>
    </row>
    <row r="59">
      <c r="A59" s="7">
        <v>1074.0</v>
      </c>
      <c r="B59" s="2" t="s">
        <v>13</v>
      </c>
      <c r="C59" s="3">
        <v>2203.0</v>
      </c>
      <c r="D59" s="4">
        <v>11.0</v>
      </c>
      <c r="E59" s="4">
        <v>49.0</v>
      </c>
      <c r="F59" s="8">
        <v>17.0</v>
      </c>
      <c r="G59" s="8">
        <v>4.0</v>
      </c>
      <c r="H59" s="8">
        <v>12.0</v>
      </c>
      <c r="I59" s="8">
        <v>6.0</v>
      </c>
      <c r="J59" s="8">
        <v>5.0</v>
      </c>
      <c r="K59" s="7">
        <v>66.0</v>
      </c>
      <c r="L59" s="7">
        <v>38.0</v>
      </c>
    </row>
    <row r="60">
      <c r="A60" s="7">
        <v>1074.0</v>
      </c>
      <c r="B60" s="2" t="s">
        <v>14</v>
      </c>
      <c r="C60" s="3">
        <v>2203.0</v>
      </c>
      <c r="D60" s="4">
        <v>134.0</v>
      </c>
      <c r="E60" s="4">
        <v>80.0</v>
      </c>
      <c r="F60" s="8">
        <v>18.0</v>
      </c>
      <c r="G60" s="8">
        <v>18.0</v>
      </c>
      <c r="H60" s="8">
        <v>13.0</v>
      </c>
      <c r="I60" s="8">
        <v>10.0</v>
      </c>
      <c r="J60" s="8">
        <v>8.0</v>
      </c>
      <c r="K60" s="7">
        <v>224.0</v>
      </c>
      <c r="L60" s="7">
        <v>57.0</v>
      </c>
    </row>
    <row r="61">
      <c r="A61" s="7">
        <v>1074.0</v>
      </c>
      <c r="B61" s="2" t="s">
        <v>15</v>
      </c>
      <c r="C61" s="3">
        <v>2203.0</v>
      </c>
      <c r="D61" s="4">
        <v>158.0</v>
      </c>
      <c r="E61" s="4">
        <v>140.0</v>
      </c>
      <c r="F61" s="8">
        <v>47.0</v>
      </c>
      <c r="G61" s="8">
        <v>26.0</v>
      </c>
      <c r="H61" s="8">
        <v>27.0</v>
      </c>
      <c r="I61" s="8">
        <v>17.0</v>
      </c>
      <c r="J61" s="8">
        <v>16.0</v>
      </c>
      <c r="K61" s="7">
        <v>315.0</v>
      </c>
      <c r="L61" s="7">
        <v>116.0</v>
      </c>
    </row>
    <row r="62">
      <c r="A62" s="7">
        <v>1302.0</v>
      </c>
      <c r="B62" s="2" t="s">
        <v>12</v>
      </c>
      <c r="C62" s="3">
        <v>3655.0</v>
      </c>
      <c r="D62" s="4">
        <v>61.0</v>
      </c>
      <c r="E62" s="4">
        <v>37.0</v>
      </c>
      <c r="F62" s="8">
        <v>20.0</v>
      </c>
      <c r="G62" s="8">
        <v>3.0</v>
      </c>
      <c r="H62" s="8">
        <v>12.0</v>
      </c>
      <c r="I62" s="8">
        <v>0.0</v>
      </c>
      <c r="J62" s="8">
        <v>1.0</v>
      </c>
      <c r="K62" s="7">
        <v>98.0</v>
      </c>
      <c r="L62" s="7">
        <v>36.0</v>
      </c>
    </row>
    <row r="63">
      <c r="A63" s="7">
        <v>1302.0</v>
      </c>
      <c r="B63" s="2" t="s">
        <v>13</v>
      </c>
      <c r="C63" s="3">
        <v>3655.0</v>
      </c>
      <c r="D63" s="4">
        <v>38.0</v>
      </c>
      <c r="E63" s="4">
        <v>27.0</v>
      </c>
      <c r="F63" s="8">
        <v>26.0</v>
      </c>
      <c r="G63" s="8">
        <v>1.0</v>
      </c>
      <c r="H63" s="8">
        <v>7.0</v>
      </c>
      <c r="I63" s="8">
        <v>3.0</v>
      </c>
      <c r="J63" s="8">
        <v>4.0</v>
      </c>
      <c r="K63" s="7">
        <v>68.0</v>
      </c>
      <c r="L63" s="7">
        <v>38.0</v>
      </c>
    </row>
    <row r="64">
      <c r="A64" s="7">
        <v>1302.0</v>
      </c>
      <c r="B64" s="2" t="s">
        <v>14</v>
      </c>
      <c r="C64" s="3">
        <v>3655.0</v>
      </c>
      <c r="D64" s="4">
        <v>191.0</v>
      </c>
      <c r="E64" s="4">
        <v>45.0</v>
      </c>
      <c r="F64" s="8">
        <v>25.0</v>
      </c>
      <c r="G64" s="8">
        <v>7.0</v>
      </c>
      <c r="H64" s="8">
        <v>5.0</v>
      </c>
      <c r="I64" s="8">
        <v>6.0</v>
      </c>
      <c r="J64" s="8">
        <v>1.0</v>
      </c>
      <c r="K64" s="7">
        <v>242.0</v>
      </c>
      <c r="L64" s="7">
        <v>38.0</v>
      </c>
    </row>
    <row r="65">
      <c r="A65" s="7">
        <v>1302.0</v>
      </c>
      <c r="B65" s="2" t="s">
        <v>15</v>
      </c>
      <c r="C65" s="3">
        <v>3655.0</v>
      </c>
      <c r="D65" s="4">
        <v>290.0</v>
      </c>
      <c r="E65" s="4">
        <v>109.0</v>
      </c>
      <c r="F65" s="8">
        <v>71.0</v>
      </c>
      <c r="G65" s="8">
        <v>11.0</v>
      </c>
      <c r="H65" s="8">
        <v>24.0</v>
      </c>
      <c r="I65" s="8">
        <v>9.0</v>
      </c>
      <c r="J65" s="8">
        <v>6.0</v>
      </c>
      <c r="K65" s="7">
        <v>408.0</v>
      </c>
      <c r="L65" s="7">
        <v>112.0</v>
      </c>
    </row>
    <row r="66">
      <c r="A66" s="7">
        <v>1304.0</v>
      </c>
      <c r="B66" s="2" t="s">
        <v>12</v>
      </c>
      <c r="C66" s="3">
        <v>2660.0</v>
      </c>
      <c r="D66" s="4">
        <v>37.0</v>
      </c>
      <c r="E66" s="4">
        <v>22.0</v>
      </c>
      <c r="F66" s="8">
        <v>23.0</v>
      </c>
      <c r="G66" s="8">
        <v>2.0</v>
      </c>
      <c r="H66" s="8">
        <v>4.0</v>
      </c>
      <c r="I66" s="8">
        <v>5.0</v>
      </c>
      <c r="J66" s="8">
        <v>0.0</v>
      </c>
      <c r="K66" s="7">
        <v>64.0</v>
      </c>
      <c r="L66" s="7">
        <v>29.0</v>
      </c>
    </row>
    <row r="67">
      <c r="A67" s="7">
        <v>1304.0</v>
      </c>
      <c r="B67" s="2" t="s">
        <v>13</v>
      </c>
      <c r="C67" s="3">
        <v>2660.0</v>
      </c>
      <c r="D67" s="4">
        <v>15.0</v>
      </c>
      <c r="E67" s="4">
        <v>21.0</v>
      </c>
      <c r="F67" s="8">
        <v>20.0</v>
      </c>
      <c r="G67" s="8">
        <v>8.0</v>
      </c>
      <c r="H67" s="8">
        <v>3.0</v>
      </c>
      <c r="I67" s="8">
        <v>1.0</v>
      </c>
      <c r="J67" s="8">
        <v>3.0</v>
      </c>
      <c r="K67" s="7">
        <v>37.0</v>
      </c>
      <c r="L67" s="7">
        <v>34.0</v>
      </c>
    </row>
    <row r="68">
      <c r="A68" s="7">
        <v>1304.0</v>
      </c>
      <c r="B68" s="2" t="s">
        <v>14</v>
      </c>
      <c r="C68" s="3">
        <v>2660.0</v>
      </c>
      <c r="D68" s="4">
        <v>122.0</v>
      </c>
      <c r="E68" s="4">
        <v>44.0</v>
      </c>
      <c r="F68" s="8">
        <v>23.0</v>
      </c>
      <c r="G68" s="8">
        <v>5.0</v>
      </c>
      <c r="H68" s="8">
        <v>6.0</v>
      </c>
      <c r="I68" s="8">
        <v>6.0</v>
      </c>
      <c r="J68" s="8">
        <v>2.0</v>
      </c>
      <c r="K68" s="7">
        <v>172.0</v>
      </c>
      <c r="L68" s="7">
        <v>36.0</v>
      </c>
    </row>
    <row r="69">
      <c r="A69" s="7">
        <v>1304.0</v>
      </c>
      <c r="B69" s="2" t="s">
        <v>15</v>
      </c>
      <c r="C69" s="3">
        <v>2660.0</v>
      </c>
      <c r="D69" s="4">
        <v>174.0</v>
      </c>
      <c r="E69" s="4">
        <v>87.0</v>
      </c>
      <c r="F69" s="8">
        <v>66.0</v>
      </c>
      <c r="G69" s="8">
        <v>15.0</v>
      </c>
      <c r="H69" s="8">
        <v>13.0</v>
      </c>
      <c r="I69" s="8">
        <v>12.0</v>
      </c>
      <c r="J69" s="8">
        <v>5.0</v>
      </c>
      <c r="K69" s="7">
        <v>273.0</v>
      </c>
      <c r="L69" s="7">
        <v>99.0</v>
      </c>
    </row>
    <row r="70">
      <c r="A70" s="7">
        <v>1307.0</v>
      </c>
      <c r="B70" s="2" t="s">
        <v>12</v>
      </c>
      <c r="C70" s="3">
        <v>2027.0</v>
      </c>
      <c r="D70" s="4">
        <v>48.0</v>
      </c>
      <c r="E70" s="4">
        <v>27.0</v>
      </c>
      <c r="F70" s="8">
        <v>21.0</v>
      </c>
      <c r="G70" s="8">
        <v>4.0</v>
      </c>
      <c r="H70" s="8">
        <v>13.0</v>
      </c>
      <c r="I70" s="8">
        <v>1.0</v>
      </c>
      <c r="J70" s="8">
        <v>3.0</v>
      </c>
      <c r="K70" s="7">
        <v>76.0</v>
      </c>
      <c r="L70" s="7">
        <v>41.0</v>
      </c>
    </row>
    <row r="71">
      <c r="A71" s="7">
        <v>1307.0</v>
      </c>
      <c r="B71" s="2" t="s">
        <v>13</v>
      </c>
      <c r="C71" s="3">
        <v>2027.0</v>
      </c>
      <c r="D71" s="4">
        <v>24.0</v>
      </c>
      <c r="E71" s="4">
        <v>24.0</v>
      </c>
      <c r="F71" s="8">
        <v>21.0</v>
      </c>
      <c r="G71" s="8">
        <v>5.0</v>
      </c>
      <c r="H71" s="8">
        <v>7.0</v>
      </c>
      <c r="I71" s="8">
        <v>0.0</v>
      </c>
      <c r="J71" s="8">
        <v>0.0</v>
      </c>
      <c r="K71" s="7">
        <v>48.0</v>
      </c>
      <c r="L71" s="7">
        <v>33.0</v>
      </c>
    </row>
    <row r="72">
      <c r="A72" s="7">
        <v>1307.0</v>
      </c>
      <c r="B72" s="2" t="s">
        <v>14</v>
      </c>
      <c r="C72" s="3">
        <v>2027.0</v>
      </c>
      <c r="D72" s="4">
        <v>123.0</v>
      </c>
      <c r="E72" s="4">
        <v>44.0</v>
      </c>
      <c r="F72" s="8">
        <v>18.0</v>
      </c>
      <c r="G72" s="8">
        <v>5.0</v>
      </c>
      <c r="H72" s="8">
        <v>5.0</v>
      </c>
      <c r="I72" s="8">
        <v>6.0</v>
      </c>
      <c r="J72" s="8">
        <v>1.0</v>
      </c>
      <c r="K72" s="7">
        <v>173.0</v>
      </c>
      <c r="L72" s="7">
        <v>29.0</v>
      </c>
    </row>
    <row r="73">
      <c r="A73" s="7">
        <v>1307.0</v>
      </c>
      <c r="B73" s="2" t="s">
        <v>15</v>
      </c>
      <c r="C73" s="3">
        <v>2027.0</v>
      </c>
      <c r="D73" s="4">
        <v>195.0</v>
      </c>
      <c r="E73" s="4">
        <v>95.0</v>
      </c>
      <c r="F73" s="8">
        <v>60.0</v>
      </c>
      <c r="G73" s="8">
        <v>14.0</v>
      </c>
      <c r="H73" s="8">
        <v>25.0</v>
      </c>
      <c r="I73" s="8">
        <v>7.0</v>
      </c>
      <c r="J73" s="8">
        <v>4.0</v>
      </c>
      <c r="K73" s="7">
        <v>297.0</v>
      </c>
      <c r="L73" s="7">
        <v>103.0</v>
      </c>
    </row>
    <row r="74">
      <c r="A74" s="7">
        <v>1318.0</v>
      </c>
      <c r="B74" s="2" t="s">
        <v>12</v>
      </c>
      <c r="C74" s="3">
        <v>1739.0</v>
      </c>
      <c r="D74" s="4">
        <v>19.0</v>
      </c>
      <c r="E74" s="4">
        <v>10.0</v>
      </c>
      <c r="F74" s="8">
        <v>9.0</v>
      </c>
      <c r="G74" s="8">
        <v>1.0</v>
      </c>
      <c r="H74" s="8">
        <v>1.0</v>
      </c>
      <c r="I74" s="8">
        <v>0.0</v>
      </c>
      <c r="J74" s="8">
        <v>0.0</v>
      </c>
      <c r="K74" s="7">
        <v>29.0</v>
      </c>
      <c r="L74" s="7">
        <v>11.0</v>
      </c>
    </row>
    <row r="75">
      <c r="A75" s="7">
        <v>1318.0</v>
      </c>
      <c r="B75" s="2" t="s">
        <v>13</v>
      </c>
      <c r="C75" s="3">
        <v>1739.0</v>
      </c>
      <c r="D75" s="4">
        <v>19.0</v>
      </c>
      <c r="E75" s="4">
        <v>7.0</v>
      </c>
      <c r="F75" s="8">
        <v>10.0</v>
      </c>
      <c r="G75" s="8">
        <v>6.0</v>
      </c>
      <c r="H75" s="8">
        <v>1.0</v>
      </c>
      <c r="I75" s="8">
        <v>2.0</v>
      </c>
      <c r="J75" s="8">
        <v>0.0</v>
      </c>
      <c r="K75" s="7">
        <v>28.0</v>
      </c>
      <c r="L75" s="7">
        <v>17.0</v>
      </c>
    </row>
    <row r="76">
      <c r="A76" s="7">
        <v>1318.0</v>
      </c>
      <c r="B76" s="2" t="s">
        <v>14</v>
      </c>
      <c r="C76" s="3">
        <v>1739.0</v>
      </c>
      <c r="D76" s="4">
        <v>61.0</v>
      </c>
      <c r="E76" s="4">
        <v>17.0</v>
      </c>
      <c r="F76" s="8">
        <v>8.0</v>
      </c>
      <c r="G76" s="8">
        <v>1.0</v>
      </c>
      <c r="H76" s="8">
        <v>0.0</v>
      </c>
      <c r="I76" s="8">
        <v>3.0</v>
      </c>
      <c r="J76" s="8">
        <v>1.0</v>
      </c>
      <c r="K76" s="7">
        <v>81.0</v>
      </c>
      <c r="L76" s="7">
        <v>10.0</v>
      </c>
    </row>
    <row r="77">
      <c r="A77" s="7">
        <v>1318.0</v>
      </c>
      <c r="B77" s="2" t="s">
        <v>15</v>
      </c>
      <c r="C77" s="3">
        <v>1739.0</v>
      </c>
      <c r="D77" s="4">
        <v>99.0</v>
      </c>
      <c r="E77" s="4">
        <v>34.0</v>
      </c>
      <c r="F77" s="8">
        <v>27.0</v>
      </c>
      <c r="G77" s="8">
        <v>8.0</v>
      </c>
      <c r="H77" s="8">
        <v>2.0</v>
      </c>
      <c r="I77" s="8">
        <v>5.0</v>
      </c>
      <c r="J77" s="8">
        <v>1.0</v>
      </c>
      <c r="K77" s="7">
        <v>138.0</v>
      </c>
      <c r="L77" s="7">
        <v>38.0</v>
      </c>
    </row>
    <row r="78">
      <c r="A78" s="7">
        <v>1327.0</v>
      </c>
      <c r="B78" s="2" t="s">
        <v>12</v>
      </c>
      <c r="C78" s="3">
        <v>2196.0</v>
      </c>
      <c r="D78" s="4">
        <v>28.0</v>
      </c>
      <c r="E78" s="4">
        <v>18.0</v>
      </c>
      <c r="F78" s="8">
        <v>11.0</v>
      </c>
      <c r="G78" s="8">
        <v>0.0</v>
      </c>
      <c r="H78" s="8">
        <v>4.0</v>
      </c>
      <c r="I78" s="8">
        <v>2.0</v>
      </c>
      <c r="J78" s="8">
        <v>2.0</v>
      </c>
      <c r="K78" s="7">
        <v>48.0</v>
      </c>
      <c r="L78" s="7">
        <v>17.0</v>
      </c>
    </row>
    <row r="79">
      <c r="A79" s="7">
        <v>1327.0</v>
      </c>
      <c r="B79" s="2" t="s">
        <v>13</v>
      </c>
      <c r="C79" s="3">
        <v>2196.0</v>
      </c>
      <c r="D79" s="4">
        <v>19.0</v>
      </c>
      <c r="E79" s="4">
        <v>15.0</v>
      </c>
      <c r="F79" s="8">
        <v>14.0</v>
      </c>
      <c r="G79" s="8">
        <v>0.0</v>
      </c>
      <c r="H79" s="8">
        <v>1.0</v>
      </c>
      <c r="I79" s="8">
        <v>2.0</v>
      </c>
      <c r="J79" s="8">
        <v>0.0</v>
      </c>
      <c r="K79" s="7">
        <v>36.0</v>
      </c>
      <c r="L79" s="7">
        <v>15.0</v>
      </c>
    </row>
    <row r="80">
      <c r="A80" s="7">
        <v>1327.0</v>
      </c>
      <c r="B80" s="2" t="s">
        <v>14</v>
      </c>
      <c r="C80" s="3">
        <v>2196.0</v>
      </c>
      <c r="D80" s="4">
        <v>72.0</v>
      </c>
      <c r="E80" s="4">
        <v>19.0</v>
      </c>
      <c r="F80" s="8">
        <v>10.0</v>
      </c>
      <c r="G80" s="8">
        <v>2.0</v>
      </c>
      <c r="H80" s="8">
        <v>5.0</v>
      </c>
      <c r="I80" s="8">
        <v>6.0</v>
      </c>
      <c r="J80" s="8">
        <v>1.0</v>
      </c>
      <c r="K80" s="7">
        <v>97.0</v>
      </c>
      <c r="L80" s="7">
        <v>18.0</v>
      </c>
    </row>
    <row r="81">
      <c r="A81" s="7">
        <v>1327.0</v>
      </c>
      <c r="B81" s="2" t="s">
        <v>15</v>
      </c>
      <c r="C81" s="3">
        <v>2196.0</v>
      </c>
      <c r="D81" s="4">
        <v>119.0</v>
      </c>
      <c r="E81" s="4">
        <v>52.0</v>
      </c>
      <c r="F81" s="8">
        <v>35.0</v>
      </c>
      <c r="G81" s="8">
        <v>2.0</v>
      </c>
      <c r="H81" s="8">
        <v>10.0</v>
      </c>
      <c r="I81" s="8">
        <v>10.0</v>
      </c>
      <c r="J81" s="8">
        <v>3.0</v>
      </c>
      <c r="K81" s="7">
        <v>181.0</v>
      </c>
      <c r="L81" s="7">
        <v>50.0</v>
      </c>
    </row>
    <row r="82">
      <c r="A82" s="7">
        <v>1328.0</v>
      </c>
      <c r="B82" s="2" t="s">
        <v>12</v>
      </c>
      <c r="C82" s="3">
        <v>1757.0</v>
      </c>
      <c r="D82" s="4">
        <v>27.0</v>
      </c>
      <c r="E82" s="4">
        <v>15.0</v>
      </c>
      <c r="F82" s="8">
        <v>13.0</v>
      </c>
      <c r="G82" s="8">
        <v>1.0</v>
      </c>
      <c r="H82" s="8">
        <v>1.0</v>
      </c>
      <c r="I82" s="8">
        <v>1.0</v>
      </c>
      <c r="J82" s="8">
        <v>0.0</v>
      </c>
      <c r="K82" s="7">
        <v>43.0</v>
      </c>
      <c r="L82" s="7">
        <v>15.0</v>
      </c>
    </row>
    <row r="83">
      <c r="A83" s="7">
        <v>1328.0</v>
      </c>
      <c r="B83" s="2" t="s">
        <v>13</v>
      </c>
      <c r="C83" s="3">
        <v>1757.0</v>
      </c>
      <c r="D83" s="4">
        <v>13.0</v>
      </c>
      <c r="E83" s="4">
        <v>11.0</v>
      </c>
      <c r="F83" s="8">
        <v>7.0</v>
      </c>
      <c r="G83" s="8">
        <v>4.0</v>
      </c>
      <c r="H83" s="8">
        <v>1.0</v>
      </c>
      <c r="I83" s="8">
        <v>3.0</v>
      </c>
      <c r="J83" s="8">
        <v>1.0</v>
      </c>
      <c r="K83" s="7">
        <v>27.0</v>
      </c>
      <c r="L83" s="7">
        <v>13.0</v>
      </c>
    </row>
    <row r="84">
      <c r="A84" s="7">
        <v>1328.0</v>
      </c>
      <c r="B84" s="2" t="s">
        <v>14</v>
      </c>
      <c r="C84" s="3">
        <v>1757.0</v>
      </c>
      <c r="D84" s="4">
        <v>83.0</v>
      </c>
      <c r="E84" s="4">
        <v>36.0</v>
      </c>
      <c r="F84" s="8">
        <v>9.0</v>
      </c>
      <c r="G84" s="8">
        <v>3.0</v>
      </c>
      <c r="H84" s="8">
        <v>7.0</v>
      </c>
      <c r="I84" s="8">
        <v>3.0</v>
      </c>
      <c r="J84" s="8">
        <v>0.0</v>
      </c>
      <c r="K84" s="7">
        <v>122.0</v>
      </c>
      <c r="L84" s="7">
        <v>19.0</v>
      </c>
    </row>
    <row r="85">
      <c r="A85" s="7">
        <v>1328.0</v>
      </c>
      <c r="B85" s="2" t="s">
        <v>15</v>
      </c>
      <c r="C85" s="3">
        <v>1757.0</v>
      </c>
      <c r="D85" s="4">
        <v>123.0</v>
      </c>
      <c r="E85" s="4">
        <v>62.0</v>
      </c>
      <c r="F85" s="8">
        <v>29.0</v>
      </c>
      <c r="G85" s="8">
        <v>8.0</v>
      </c>
      <c r="H85" s="8">
        <v>9.0</v>
      </c>
      <c r="I85" s="8">
        <v>7.0</v>
      </c>
      <c r="J85" s="8">
        <v>1.0</v>
      </c>
      <c r="K85" s="7">
        <v>192.0</v>
      </c>
      <c r="L85" s="7">
        <v>47.0</v>
      </c>
    </row>
    <row r="86">
      <c r="A86" s="7">
        <v>1330.0</v>
      </c>
      <c r="B86" s="2" t="s">
        <v>12</v>
      </c>
      <c r="C86" s="3">
        <v>1937.0</v>
      </c>
      <c r="D86" s="4">
        <v>24.0</v>
      </c>
      <c r="E86" s="4">
        <v>29.0</v>
      </c>
      <c r="F86" s="8">
        <v>24.0</v>
      </c>
      <c r="G86" s="8">
        <v>7.0</v>
      </c>
      <c r="H86" s="8">
        <v>13.0</v>
      </c>
      <c r="I86" s="8">
        <v>3.0</v>
      </c>
      <c r="J86" s="8">
        <v>4.0</v>
      </c>
      <c r="K86" s="7">
        <v>56.0</v>
      </c>
      <c r="L86" s="7">
        <v>48.0</v>
      </c>
    </row>
    <row r="87">
      <c r="A87" s="7">
        <v>1330.0</v>
      </c>
      <c r="B87" s="2" t="s">
        <v>13</v>
      </c>
      <c r="C87" s="3">
        <v>1937.0</v>
      </c>
      <c r="D87" s="4">
        <v>23.0</v>
      </c>
      <c r="E87" s="4">
        <v>39.0</v>
      </c>
      <c r="F87" s="8">
        <v>28.0</v>
      </c>
      <c r="G87" s="8">
        <v>7.0</v>
      </c>
      <c r="H87" s="8">
        <v>3.0</v>
      </c>
      <c r="I87" s="8">
        <v>2.0</v>
      </c>
      <c r="J87" s="8">
        <v>1.0</v>
      </c>
      <c r="K87" s="7">
        <v>64.0</v>
      </c>
      <c r="L87" s="7">
        <v>39.0</v>
      </c>
    </row>
    <row r="88">
      <c r="A88" s="7">
        <v>1330.0</v>
      </c>
      <c r="B88" s="2" t="s">
        <v>14</v>
      </c>
      <c r="C88" s="3">
        <v>1937.0</v>
      </c>
      <c r="D88" s="4">
        <v>93.0</v>
      </c>
      <c r="E88" s="4">
        <v>43.0</v>
      </c>
      <c r="F88" s="8">
        <v>23.0</v>
      </c>
      <c r="G88" s="8">
        <v>12.0</v>
      </c>
      <c r="H88" s="8">
        <v>6.0</v>
      </c>
      <c r="I88" s="8">
        <v>7.0</v>
      </c>
      <c r="J88" s="8">
        <v>4.0</v>
      </c>
      <c r="K88" s="7">
        <v>143.0</v>
      </c>
      <c r="L88" s="7">
        <v>45.0</v>
      </c>
    </row>
    <row r="89">
      <c r="A89" s="7">
        <v>1330.0</v>
      </c>
      <c r="B89" s="2" t="s">
        <v>15</v>
      </c>
      <c r="C89" s="3">
        <v>1937.0</v>
      </c>
      <c r="D89" s="4">
        <v>140.0</v>
      </c>
      <c r="E89" s="4">
        <v>111.0</v>
      </c>
      <c r="F89" s="8">
        <v>75.0</v>
      </c>
      <c r="G89" s="8">
        <v>26.0</v>
      </c>
      <c r="H89" s="8">
        <v>22.0</v>
      </c>
      <c r="I89" s="8">
        <v>12.0</v>
      </c>
      <c r="J89" s="8">
        <v>9.0</v>
      </c>
      <c r="K89" s="7">
        <v>263.0</v>
      </c>
      <c r="L89" s="7">
        <v>132.0</v>
      </c>
    </row>
    <row r="90">
      <c r="A90" s="7">
        <v>1331.0</v>
      </c>
      <c r="B90" s="2" t="s">
        <v>12</v>
      </c>
      <c r="C90" s="3">
        <v>1777.0</v>
      </c>
      <c r="D90" s="4">
        <v>24.0</v>
      </c>
      <c r="E90" s="4">
        <v>10.0</v>
      </c>
      <c r="F90" s="8">
        <v>3.0</v>
      </c>
      <c r="G90" s="8">
        <v>4.0</v>
      </c>
      <c r="H90" s="8">
        <v>4.0</v>
      </c>
      <c r="I90" s="8">
        <v>3.0</v>
      </c>
      <c r="J90" s="8">
        <v>0.0</v>
      </c>
      <c r="K90" s="7">
        <v>37.0</v>
      </c>
      <c r="L90" s="7">
        <v>11.0</v>
      </c>
    </row>
    <row r="91">
      <c r="A91" s="7">
        <v>1331.0</v>
      </c>
      <c r="B91" s="2" t="s">
        <v>13</v>
      </c>
      <c r="C91" s="3">
        <v>1777.0</v>
      </c>
      <c r="D91" s="4">
        <v>20.0</v>
      </c>
      <c r="E91" s="4">
        <v>16.0</v>
      </c>
      <c r="F91" s="8">
        <v>13.0</v>
      </c>
      <c r="G91" s="8">
        <v>4.0</v>
      </c>
      <c r="H91" s="8">
        <v>1.0</v>
      </c>
      <c r="I91" s="8">
        <v>3.0</v>
      </c>
      <c r="J91" s="8">
        <v>2.0</v>
      </c>
      <c r="K91" s="7">
        <v>39.0</v>
      </c>
      <c r="L91" s="7">
        <v>20.0</v>
      </c>
    </row>
    <row r="92">
      <c r="A92" s="7">
        <v>1331.0</v>
      </c>
      <c r="B92" s="2" t="s">
        <v>14</v>
      </c>
      <c r="C92" s="3">
        <v>1777.0</v>
      </c>
      <c r="D92" s="4">
        <v>83.0</v>
      </c>
      <c r="E92" s="4">
        <v>26.0</v>
      </c>
      <c r="F92" s="8">
        <v>4.0</v>
      </c>
      <c r="G92" s="8">
        <v>7.0</v>
      </c>
      <c r="H92" s="8">
        <v>6.0</v>
      </c>
      <c r="I92" s="8">
        <v>7.0</v>
      </c>
      <c r="J92" s="8">
        <v>3.0</v>
      </c>
      <c r="K92" s="7">
        <v>116.0</v>
      </c>
      <c r="L92" s="7">
        <v>20.0</v>
      </c>
    </row>
    <row r="93">
      <c r="A93" s="7">
        <v>1331.0</v>
      </c>
      <c r="B93" s="2" t="s">
        <v>15</v>
      </c>
      <c r="C93" s="3">
        <v>1777.0</v>
      </c>
      <c r="D93" s="4">
        <v>127.0</v>
      </c>
      <c r="E93" s="4">
        <v>52.0</v>
      </c>
      <c r="F93" s="8">
        <v>20.0</v>
      </c>
      <c r="G93" s="8">
        <v>15.0</v>
      </c>
      <c r="H93" s="8">
        <v>11.0</v>
      </c>
      <c r="I93" s="8">
        <v>13.0</v>
      </c>
      <c r="J93" s="8">
        <v>5.0</v>
      </c>
      <c r="K93" s="7">
        <v>192.0</v>
      </c>
      <c r="L93" s="7">
        <v>51.0</v>
      </c>
    </row>
    <row r="94">
      <c r="A94" s="7">
        <v>1333.0</v>
      </c>
      <c r="B94" s="2" t="s">
        <v>12</v>
      </c>
      <c r="C94" s="3">
        <v>1478.0</v>
      </c>
      <c r="D94" s="4">
        <v>27.0</v>
      </c>
      <c r="E94" s="4">
        <v>18.0</v>
      </c>
      <c r="F94" s="8">
        <v>19.0</v>
      </c>
      <c r="G94" s="8">
        <v>5.0</v>
      </c>
      <c r="H94" s="8">
        <v>7.0</v>
      </c>
      <c r="I94" s="8">
        <v>1.0</v>
      </c>
      <c r="J94" s="8">
        <v>1.0</v>
      </c>
      <c r="K94" s="7">
        <v>46.0</v>
      </c>
      <c r="L94" s="7">
        <v>32.0</v>
      </c>
    </row>
    <row r="95">
      <c r="A95" s="7">
        <v>1333.0</v>
      </c>
      <c r="B95" s="2" t="s">
        <v>13</v>
      </c>
      <c r="C95" s="3">
        <v>1478.0</v>
      </c>
      <c r="D95" s="4">
        <v>17.0</v>
      </c>
      <c r="E95" s="4">
        <v>16.0</v>
      </c>
      <c r="F95" s="8">
        <v>27.0</v>
      </c>
      <c r="G95" s="8">
        <v>4.0</v>
      </c>
      <c r="H95" s="8">
        <v>3.0</v>
      </c>
      <c r="I95" s="8">
        <v>1.0</v>
      </c>
      <c r="J95" s="8">
        <v>0.0</v>
      </c>
      <c r="K95" s="7">
        <v>34.0</v>
      </c>
      <c r="L95" s="7">
        <v>34.0</v>
      </c>
    </row>
    <row r="96">
      <c r="A96" s="7">
        <v>1333.0</v>
      </c>
      <c r="B96" s="2" t="s">
        <v>14</v>
      </c>
      <c r="C96" s="3">
        <v>1478.0</v>
      </c>
      <c r="D96" s="4">
        <v>93.0</v>
      </c>
      <c r="E96" s="4">
        <v>30.0</v>
      </c>
      <c r="F96" s="8">
        <v>8.0</v>
      </c>
      <c r="G96" s="8">
        <v>2.0</v>
      </c>
      <c r="H96" s="8">
        <v>4.0</v>
      </c>
      <c r="I96" s="8">
        <v>1.0</v>
      </c>
      <c r="J96" s="8">
        <v>1.0</v>
      </c>
      <c r="K96" s="7">
        <v>124.0</v>
      </c>
      <c r="L96" s="7">
        <v>15.0</v>
      </c>
    </row>
    <row r="97">
      <c r="A97" s="7">
        <v>1333.0</v>
      </c>
      <c r="B97" s="2" t="s">
        <v>15</v>
      </c>
      <c r="C97" s="3">
        <v>1478.0</v>
      </c>
      <c r="D97" s="4">
        <v>137.0</v>
      </c>
      <c r="E97" s="4">
        <v>64.0</v>
      </c>
      <c r="F97" s="8">
        <v>54.0</v>
      </c>
      <c r="G97" s="8">
        <v>11.0</v>
      </c>
      <c r="H97" s="8">
        <v>14.0</v>
      </c>
      <c r="I97" s="8">
        <v>3.0</v>
      </c>
      <c r="J97" s="8">
        <v>2.0</v>
      </c>
      <c r="K97" s="7">
        <v>204.0</v>
      </c>
      <c r="L97" s="7">
        <v>81.0</v>
      </c>
    </row>
    <row r="98">
      <c r="A98" s="7">
        <v>1334.0</v>
      </c>
      <c r="B98" s="2" t="s">
        <v>12</v>
      </c>
      <c r="C98" s="3">
        <v>1815.0</v>
      </c>
      <c r="D98" s="4">
        <v>31.0</v>
      </c>
      <c r="E98" s="4">
        <v>21.0</v>
      </c>
      <c r="F98" s="8">
        <v>11.0</v>
      </c>
      <c r="G98" s="8">
        <v>5.0</v>
      </c>
      <c r="H98" s="8">
        <v>6.0</v>
      </c>
      <c r="I98" s="8">
        <v>3.0</v>
      </c>
      <c r="J98" s="8">
        <v>3.0</v>
      </c>
      <c r="K98" s="7">
        <v>55.0</v>
      </c>
      <c r="L98" s="7">
        <v>25.0</v>
      </c>
    </row>
    <row r="99">
      <c r="A99" s="7">
        <v>1334.0</v>
      </c>
      <c r="B99" s="2" t="s">
        <v>13</v>
      </c>
      <c r="C99" s="3">
        <v>1815.0</v>
      </c>
      <c r="D99" s="4">
        <v>23.0</v>
      </c>
      <c r="E99" s="4">
        <v>14.0</v>
      </c>
      <c r="F99" s="8">
        <v>16.0</v>
      </c>
      <c r="G99" s="8">
        <v>1.0</v>
      </c>
      <c r="H99" s="8">
        <v>1.0</v>
      </c>
      <c r="I99" s="8">
        <v>0.0</v>
      </c>
      <c r="J99" s="8">
        <v>2.0</v>
      </c>
      <c r="K99" s="7">
        <v>37.0</v>
      </c>
      <c r="L99" s="7">
        <v>20.0</v>
      </c>
    </row>
    <row r="100">
      <c r="A100" s="7">
        <v>1334.0</v>
      </c>
      <c r="B100" s="2" t="s">
        <v>14</v>
      </c>
      <c r="C100" s="3">
        <v>1815.0</v>
      </c>
      <c r="D100" s="4">
        <v>105.0</v>
      </c>
      <c r="E100" s="4">
        <v>27.0</v>
      </c>
      <c r="F100" s="8">
        <v>8.0</v>
      </c>
      <c r="G100" s="8">
        <v>1.0</v>
      </c>
      <c r="H100" s="8">
        <v>2.0</v>
      </c>
      <c r="I100" s="8">
        <v>4.0</v>
      </c>
      <c r="J100" s="8">
        <v>7.0</v>
      </c>
      <c r="K100" s="7">
        <v>136.0</v>
      </c>
      <c r="L100" s="7">
        <v>18.0</v>
      </c>
    </row>
    <row r="101">
      <c r="A101" s="7">
        <v>1334.0</v>
      </c>
      <c r="B101" s="2" t="s">
        <v>15</v>
      </c>
      <c r="C101" s="3">
        <v>1815.0</v>
      </c>
      <c r="D101" s="4">
        <v>159.0</v>
      </c>
      <c r="E101" s="4">
        <v>62.0</v>
      </c>
      <c r="F101" s="8">
        <v>35.0</v>
      </c>
      <c r="G101" s="8">
        <v>7.0</v>
      </c>
      <c r="H101" s="8">
        <v>9.0</v>
      </c>
      <c r="I101" s="8">
        <v>7.0</v>
      </c>
      <c r="J101" s="8">
        <v>12.0</v>
      </c>
      <c r="K101" s="7">
        <v>228.0</v>
      </c>
      <c r="L101" s="7">
        <v>63.0</v>
      </c>
    </row>
    <row r="102">
      <c r="A102" s="7">
        <v>1335.0</v>
      </c>
      <c r="B102" s="2" t="s">
        <v>12</v>
      </c>
      <c r="C102" s="3">
        <v>1591.0</v>
      </c>
      <c r="D102" s="4">
        <v>22.0</v>
      </c>
      <c r="E102" s="4">
        <v>20.0</v>
      </c>
      <c r="F102" s="8">
        <v>17.0</v>
      </c>
      <c r="G102" s="8">
        <v>5.0</v>
      </c>
      <c r="H102" s="8">
        <v>4.0</v>
      </c>
      <c r="I102" s="8">
        <v>0.0</v>
      </c>
      <c r="J102" s="8">
        <v>4.0</v>
      </c>
      <c r="K102" s="7">
        <v>42.0</v>
      </c>
      <c r="L102" s="7">
        <v>30.0</v>
      </c>
    </row>
    <row r="103">
      <c r="A103" s="7">
        <v>1335.0</v>
      </c>
      <c r="B103" s="2" t="s">
        <v>13</v>
      </c>
      <c r="C103" s="3">
        <v>1591.0</v>
      </c>
      <c r="D103" s="4">
        <v>18.0</v>
      </c>
      <c r="E103" s="4">
        <v>20.0</v>
      </c>
      <c r="F103" s="8">
        <v>23.0</v>
      </c>
      <c r="G103" s="8">
        <v>5.0</v>
      </c>
      <c r="H103" s="8">
        <v>4.0</v>
      </c>
      <c r="I103" s="8">
        <v>4.0</v>
      </c>
      <c r="J103" s="8">
        <v>2.0</v>
      </c>
      <c r="K103" s="7">
        <v>42.0</v>
      </c>
      <c r="L103" s="7">
        <v>34.0</v>
      </c>
    </row>
    <row r="104">
      <c r="A104" s="7">
        <v>1335.0</v>
      </c>
      <c r="B104" s="2" t="s">
        <v>14</v>
      </c>
      <c r="C104" s="3">
        <v>1591.0</v>
      </c>
      <c r="D104" s="4">
        <v>104.0</v>
      </c>
      <c r="E104" s="4">
        <v>39.0</v>
      </c>
      <c r="F104" s="8">
        <v>13.0</v>
      </c>
      <c r="G104" s="8">
        <v>5.0</v>
      </c>
      <c r="H104" s="8">
        <v>9.0</v>
      </c>
      <c r="I104" s="8">
        <v>11.0</v>
      </c>
      <c r="J104" s="8">
        <v>2.0</v>
      </c>
      <c r="K104" s="7">
        <v>154.0</v>
      </c>
      <c r="L104" s="7">
        <v>29.0</v>
      </c>
    </row>
    <row r="105">
      <c r="A105" s="7">
        <v>1335.0</v>
      </c>
      <c r="B105" s="2" t="s">
        <v>15</v>
      </c>
      <c r="C105" s="3">
        <v>1591.0</v>
      </c>
      <c r="D105" s="4">
        <v>144.0</v>
      </c>
      <c r="E105" s="4">
        <v>79.0</v>
      </c>
      <c r="F105" s="8">
        <v>53.0</v>
      </c>
      <c r="G105" s="8">
        <v>15.0</v>
      </c>
      <c r="H105" s="8">
        <v>17.0</v>
      </c>
      <c r="I105" s="8">
        <v>15.0</v>
      </c>
      <c r="J105" s="8">
        <v>8.0</v>
      </c>
      <c r="K105" s="7">
        <v>238.0</v>
      </c>
      <c r="L105" s="7">
        <v>93.0</v>
      </c>
    </row>
    <row r="106">
      <c r="A106" s="7">
        <v>1336.0</v>
      </c>
      <c r="B106" s="2" t="s">
        <v>12</v>
      </c>
      <c r="C106" s="3">
        <v>1443.0</v>
      </c>
      <c r="D106" s="4">
        <v>12.0</v>
      </c>
      <c r="E106" s="4">
        <v>11.0</v>
      </c>
      <c r="F106" s="8">
        <v>10.0</v>
      </c>
      <c r="G106" s="8">
        <v>6.0</v>
      </c>
      <c r="H106" s="8">
        <v>3.0</v>
      </c>
      <c r="I106" s="8">
        <v>2.0</v>
      </c>
      <c r="J106" s="8">
        <v>3.0</v>
      </c>
      <c r="K106" s="7">
        <v>25.0</v>
      </c>
      <c r="L106" s="7">
        <v>22.0</v>
      </c>
    </row>
    <row r="107">
      <c r="A107" s="7">
        <v>1336.0</v>
      </c>
      <c r="B107" s="2" t="s">
        <v>13</v>
      </c>
      <c r="C107" s="3">
        <v>1443.0</v>
      </c>
      <c r="D107" s="4">
        <v>9.0</v>
      </c>
      <c r="E107" s="4">
        <v>10.0</v>
      </c>
      <c r="F107" s="8">
        <v>2.0</v>
      </c>
      <c r="G107" s="8">
        <v>0.0</v>
      </c>
      <c r="H107" s="8">
        <v>4.0</v>
      </c>
      <c r="I107" s="8">
        <v>1.0</v>
      </c>
      <c r="J107" s="8">
        <v>1.0</v>
      </c>
      <c r="K107" s="7">
        <v>20.0</v>
      </c>
      <c r="L107" s="7">
        <v>7.0</v>
      </c>
    </row>
    <row r="108">
      <c r="A108" s="7">
        <v>1336.0</v>
      </c>
      <c r="B108" s="2" t="s">
        <v>14</v>
      </c>
      <c r="C108" s="3">
        <v>1443.0</v>
      </c>
      <c r="D108" s="4">
        <v>94.0</v>
      </c>
      <c r="E108" s="4">
        <v>20.0</v>
      </c>
      <c r="F108" s="8">
        <v>8.0</v>
      </c>
      <c r="G108" s="8">
        <v>2.0</v>
      </c>
      <c r="H108" s="8">
        <v>2.0</v>
      </c>
      <c r="I108" s="8">
        <v>6.0</v>
      </c>
      <c r="J108" s="8">
        <v>4.0</v>
      </c>
      <c r="K108" s="7">
        <v>120.0</v>
      </c>
      <c r="L108" s="7">
        <v>16.0</v>
      </c>
    </row>
    <row r="109">
      <c r="A109" s="7">
        <v>1336.0</v>
      </c>
      <c r="B109" s="2" t="s">
        <v>15</v>
      </c>
      <c r="C109" s="3">
        <v>1443.0</v>
      </c>
      <c r="D109" s="4">
        <v>115.0</v>
      </c>
      <c r="E109" s="4">
        <v>41.0</v>
      </c>
      <c r="F109" s="8">
        <v>20.0</v>
      </c>
      <c r="G109" s="8">
        <v>8.0</v>
      </c>
      <c r="H109" s="8">
        <v>9.0</v>
      </c>
      <c r="I109" s="8">
        <v>9.0</v>
      </c>
      <c r="J109" s="8">
        <v>8.0</v>
      </c>
      <c r="K109" s="7">
        <v>165.0</v>
      </c>
      <c r="L109" s="7">
        <v>45.0</v>
      </c>
    </row>
    <row r="110">
      <c r="A110" s="7">
        <v>1341.0</v>
      </c>
      <c r="B110" s="2" t="s">
        <v>12</v>
      </c>
      <c r="C110" s="3">
        <v>2852.0</v>
      </c>
      <c r="D110" s="4">
        <v>38.0</v>
      </c>
      <c r="E110" s="4">
        <v>26.0</v>
      </c>
      <c r="F110" s="8">
        <v>19.0</v>
      </c>
      <c r="G110" s="8">
        <v>5.0</v>
      </c>
      <c r="H110" s="8">
        <v>9.0</v>
      </c>
      <c r="I110" s="8">
        <v>1.0</v>
      </c>
      <c r="J110" s="8">
        <v>5.0</v>
      </c>
      <c r="K110" s="7">
        <v>65.0</v>
      </c>
      <c r="L110" s="7">
        <v>38.0</v>
      </c>
    </row>
    <row r="111">
      <c r="A111" s="7">
        <v>1341.0</v>
      </c>
      <c r="B111" s="2" t="s">
        <v>13</v>
      </c>
      <c r="C111" s="3">
        <v>2852.0</v>
      </c>
      <c r="D111" s="4">
        <v>26.0</v>
      </c>
      <c r="E111" s="4">
        <v>24.0</v>
      </c>
      <c r="F111" s="8">
        <v>31.0</v>
      </c>
      <c r="G111" s="8">
        <v>2.0</v>
      </c>
      <c r="H111" s="8">
        <v>2.0</v>
      </c>
      <c r="I111" s="8">
        <v>4.0</v>
      </c>
      <c r="J111" s="8">
        <v>11.0</v>
      </c>
      <c r="K111" s="7">
        <v>54.0</v>
      </c>
      <c r="L111" s="7">
        <v>46.0</v>
      </c>
    </row>
    <row r="112">
      <c r="A112" s="7">
        <v>1341.0</v>
      </c>
      <c r="B112" s="2" t="s">
        <v>14</v>
      </c>
      <c r="C112" s="3">
        <v>2852.0</v>
      </c>
      <c r="D112" s="4">
        <v>166.0</v>
      </c>
      <c r="E112" s="4">
        <v>35.0</v>
      </c>
      <c r="F112" s="8">
        <v>5.0</v>
      </c>
      <c r="G112" s="8">
        <v>3.0</v>
      </c>
      <c r="H112" s="8">
        <v>3.0</v>
      </c>
      <c r="I112" s="8">
        <v>10.0</v>
      </c>
      <c r="J112" s="8">
        <v>10.0</v>
      </c>
      <c r="K112" s="7">
        <v>211.0</v>
      </c>
      <c r="L112" s="7">
        <v>21.0</v>
      </c>
    </row>
    <row r="113">
      <c r="A113" s="7">
        <v>1341.0</v>
      </c>
      <c r="B113" s="2" t="s">
        <v>15</v>
      </c>
      <c r="C113" s="3">
        <v>2852.0</v>
      </c>
      <c r="D113" s="4">
        <v>230.0</v>
      </c>
      <c r="E113" s="4">
        <v>85.0</v>
      </c>
      <c r="F113" s="8">
        <v>55.0</v>
      </c>
      <c r="G113" s="8">
        <v>10.0</v>
      </c>
      <c r="H113" s="8">
        <v>14.0</v>
      </c>
      <c r="I113" s="8">
        <v>15.0</v>
      </c>
      <c r="J113" s="8">
        <v>26.0</v>
      </c>
      <c r="K113" s="7">
        <v>330.0</v>
      </c>
      <c r="L113" s="7">
        <v>105.0</v>
      </c>
    </row>
    <row r="114">
      <c r="A114" s="7">
        <v>1343.0</v>
      </c>
      <c r="B114" s="2" t="s">
        <v>12</v>
      </c>
      <c r="C114" s="3">
        <v>1018.0</v>
      </c>
      <c r="D114" s="4">
        <v>17.0</v>
      </c>
      <c r="E114" s="4">
        <v>13.0</v>
      </c>
      <c r="F114" s="8">
        <v>13.0</v>
      </c>
      <c r="G114" s="8">
        <v>4.0</v>
      </c>
      <c r="H114" s="8">
        <v>5.0</v>
      </c>
      <c r="I114" s="8">
        <v>2.0</v>
      </c>
      <c r="J114" s="8">
        <v>0.0</v>
      </c>
      <c r="K114" s="7">
        <v>32.0</v>
      </c>
      <c r="L114" s="7">
        <v>22.0</v>
      </c>
    </row>
    <row r="115">
      <c r="A115" s="7">
        <v>1343.0</v>
      </c>
      <c r="B115" s="2" t="s">
        <v>13</v>
      </c>
      <c r="C115" s="3">
        <v>1018.0</v>
      </c>
      <c r="D115" s="4">
        <v>6.0</v>
      </c>
      <c r="E115" s="4">
        <v>12.0</v>
      </c>
      <c r="F115" s="8">
        <v>12.0</v>
      </c>
      <c r="G115" s="8">
        <v>0.0</v>
      </c>
      <c r="H115" s="8">
        <v>0.0</v>
      </c>
      <c r="I115" s="8">
        <v>4.0</v>
      </c>
      <c r="J115" s="8">
        <v>0.0</v>
      </c>
      <c r="K115" s="7">
        <v>22.0</v>
      </c>
      <c r="L115" s="7">
        <v>12.0</v>
      </c>
    </row>
    <row r="116">
      <c r="A116" s="7">
        <v>1343.0</v>
      </c>
      <c r="B116" s="2" t="s">
        <v>14</v>
      </c>
      <c r="C116" s="3">
        <v>1018.0</v>
      </c>
      <c r="D116" s="4">
        <v>57.0</v>
      </c>
      <c r="E116" s="4">
        <v>20.0</v>
      </c>
      <c r="F116" s="8">
        <v>1.0</v>
      </c>
      <c r="G116" s="8">
        <v>6.0</v>
      </c>
      <c r="H116" s="8">
        <v>7.0</v>
      </c>
      <c r="I116" s="8">
        <v>4.0</v>
      </c>
      <c r="J116" s="8">
        <v>1.0</v>
      </c>
      <c r="K116" s="7">
        <v>81.0</v>
      </c>
      <c r="L116" s="7">
        <v>15.0</v>
      </c>
    </row>
    <row r="117">
      <c r="A117" s="7">
        <v>1343.0</v>
      </c>
      <c r="B117" s="2" t="s">
        <v>15</v>
      </c>
      <c r="C117" s="3">
        <v>1018.0</v>
      </c>
      <c r="D117" s="4">
        <v>80.0</v>
      </c>
      <c r="E117" s="4">
        <v>45.0</v>
      </c>
      <c r="F117" s="8">
        <v>26.0</v>
      </c>
      <c r="G117" s="8">
        <v>10.0</v>
      </c>
      <c r="H117" s="8">
        <v>12.0</v>
      </c>
      <c r="I117" s="8">
        <v>10.0</v>
      </c>
      <c r="J117" s="8">
        <v>1.0</v>
      </c>
      <c r="K117" s="7">
        <v>135.0</v>
      </c>
      <c r="L117" s="7">
        <v>49.0</v>
      </c>
    </row>
    <row r="118">
      <c r="A118" s="7">
        <v>1344.0</v>
      </c>
      <c r="B118" s="2" t="s">
        <v>12</v>
      </c>
      <c r="C118" s="3">
        <v>1496.0</v>
      </c>
      <c r="D118" s="4">
        <v>37.0</v>
      </c>
      <c r="E118" s="4">
        <v>10.0</v>
      </c>
      <c r="F118" s="8">
        <v>12.0</v>
      </c>
      <c r="G118" s="8">
        <v>8.0</v>
      </c>
      <c r="H118" s="8">
        <v>4.0</v>
      </c>
      <c r="I118" s="8">
        <v>2.0</v>
      </c>
      <c r="J118" s="8">
        <v>1.0</v>
      </c>
      <c r="K118" s="7">
        <v>49.0</v>
      </c>
      <c r="L118" s="7">
        <v>25.0</v>
      </c>
    </row>
    <row r="119">
      <c r="A119" s="7">
        <v>1344.0</v>
      </c>
      <c r="B119" s="2" t="s">
        <v>13</v>
      </c>
      <c r="C119" s="3">
        <v>1496.0</v>
      </c>
      <c r="D119" s="4">
        <v>12.0</v>
      </c>
      <c r="E119" s="4">
        <v>18.0</v>
      </c>
      <c r="F119" s="8">
        <v>10.0</v>
      </c>
      <c r="G119" s="8">
        <v>4.0</v>
      </c>
      <c r="H119" s="8">
        <v>7.0</v>
      </c>
      <c r="I119" s="8">
        <v>0.0</v>
      </c>
      <c r="J119" s="8">
        <v>0.0</v>
      </c>
      <c r="K119" s="7">
        <v>30.0</v>
      </c>
      <c r="L119" s="7">
        <v>21.0</v>
      </c>
    </row>
    <row r="120">
      <c r="A120" s="7">
        <v>1344.0</v>
      </c>
      <c r="B120" s="2" t="s">
        <v>14</v>
      </c>
      <c r="C120" s="3">
        <v>1496.0</v>
      </c>
      <c r="D120" s="4">
        <v>72.0</v>
      </c>
      <c r="E120" s="4">
        <v>21.0</v>
      </c>
      <c r="F120" s="8">
        <v>1.0</v>
      </c>
      <c r="G120" s="8">
        <v>6.0</v>
      </c>
      <c r="H120" s="8">
        <v>2.0</v>
      </c>
      <c r="I120" s="8">
        <v>5.0</v>
      </c>
      <c r="J120" s="8">
        <v>1.0</v>
      </c>
      <c r="K120" s="7">
        <v>98.0</v>
      </c>
      <c r="L120" s="7">
        <v>10.0</v>
      </c>
    </row>
    <row r="121">
      <c r="A121" s="7">
        <v>1344.0</v>
      </c>
      <c r="B121" s="2" t="s">
        <v>15</v>
      </c>
      <c r="C121" s="3">
        <v>1496.0</v>
      </c>
      <c r="D121" s="4">
        <v>121.0</v>
      </c>
      <c r="E121" s="4">
        <v>49.0</v>
      </c>
      <c r="F121" s="8">
        <v>23.0</v>
      </c>
      <c r="G121" s="8">
        <v>18.0</v>
      </c>
      <c r="H121" s="8">
        <v>13.0</v>
      </c>
      <c r="I121" s="8">
        <v>7.0</v>
      </c>
      <c r="J121" s="8">
        <v>2.0</v>
      </c>
      <c r="K121" s="7">
        <v>177.0</v>
      </c>
      <c r="L121" s="7">
        <v>56.0</v>
      </c>
    </row>
    <row r="122">
      <c r="A122" s="7">
        <v>1346.0</v>
      </c>
      <c r="B122" s="2" t="s">
        <v>12</v>
      </c>
      <c r="C122" s="3">
        <v>2581.0</v>
      </c>
      <c r="D122" s="4">
        <v>47.0</v>
      </c>
      <c r="E122" s="4">
        <v>71.0</v>
      </c>
      <c r="F122" s="8">
        <v>39.0</v>
      </c>
      <c r="G122" s="8">
        <v>12.0</v>
      </c>
      <c r="H122" s="8">
        <v>17.0</v>
      </c>
      <c r="I122" s="8">
        <v>4.0</v>
      </c>
      <c r="J122" s="8">
        <v>8.0</v>
      </c>
      <c r="K122" s="7">
        <v>122.0</v>
      </c>
      <c r="L122" s="7">
        <v>76.0</v>
      </c>
    </row>
    <row r="123">
      <c r="A123" s="7">
        <v>1346.0</v>
      </c>
      <c r="B123" s="2" t="s">
        <v>13</v>
      </c>
      <c r="C123" s="3">
        <v>2581.0</v>
      </c>
      <c r="D123" s="4">
        <v>30.0</v>
      </c>
      <c r="E123" s="4">
        <v>45.0</v>
      </c>
      <c r="F123" s="8">
        <v>34.0</v>
      </c>
      <c r="G123" s="8">
        <v>11.0</v>
      </c>
      <c r="H123" s="8">
        <v>12.0</v>
      </c>
      <c r="I123" s="8">
        <v>4.0</v>
      </c>
      <c r="J123" s="8">
        <v>4.0</v>
      </c>
      <c r="K123" s="7">
        <v>79.0</v>
      </c>
      <c r="L123" s="7">
        <v>61.0</v>
      </c>
    </row>
    <row r="124">
      <c r="A124" s="7">
        <v>1346.0</v>
      </c>
      <c r="B124" s="2" t="s">
        <v>14</v>
      </c>
      <c r="C124" s="3">
        <v>2581.0</v>
      </c>
      <c r="D124" s="4">
        <v>175.0</v>
      </c>
      <c r="E124" s="4">
        <v>72.0</v>
      </c>
      <c r="F124" s="8">
        <v>33.0</v>
      </c>
      <c r="G124" s="8">
        <v>10.0</v>
      </c>
      <c r="H124" s="8">
        <v>21.0</v>
      </c>
      <c r="I124" s="8">
        <v>7.0</v>
      </c>
      <c r="J124" s="8">
        <v>5.0</v>
      </c>
      <c r="K124" s="7">
        <v>254.0</v>
      </c>
      <c r="L124" s="7">
        <v>69.0</v>
      </c>
    </row>
    <row r="125">
      <c r="A125" s="7">
        <v>1346.0</v>
      </c>
      <c r="B125" s="2" t="s">
        <v>15</v>
      </c>
      <c r="C125" s="3">
        <v>2581.0</v>
      </c>
      <c r="D125" s="4">
        <v>252.0</v>
      </c>
      <c r="E125" s="4">
        <v>188.0</v>
      </c>
      <c r="F125" s="8">
        <v>106.0</v>
      </c>
      <c r="G125" s="8">
        <v>33.0</v>
      </c>
      <c r="H125" s="8">
        <v>50.0</v>
      </c>
      <c r="I125" s="8">
        <v>15.0</v>
      </c>
      <c r="J125" s="8">
        <v>17.0</v>
      </c>
      <c r="K125" s="7">
        <v>455.0</v>
      </c>
      <c r="L125" s="7">
        <v>206.0</v>
      </c>
    </row>
    <row r="126">
      <c r="A126" s="7">
        <v>1348.0</v>
      </c>
      <c r="B126" s="2" t="s">
        <v>12</v>
      </c>
      <c r="C126" s="3">
        <v>1808.0</v>
      </c>
      <c r="D126" s="4">
        <v>11.0</v>
      </c>
      <c r="E126" s="4">
        <v>21.0</v>
      </c>
      <c r="F126" s="8">
        <v>12.0</v>
      </c>
      <c r="G126" s="8">
        <v>1.0</v>
      </c>
      <c r="H126" s="8">
        <v>1.0</v>
      </c>
      <c r="I126" s="8">
        <v>5.0</v>
      </c>
      <c r="J126" s="8">
        <v>0.0</v>
      </c>
      <c r="K126" s="7">
        <v>37.0</v>
      </c>
      <c r="L126" s="7">
        <v>14.0</v>
      </c>
    </row>
    <row r="127">
      <c r="A127" s="7">
        <v>1348.0</v>
      </c>
      <c r="B127" s="2" t="s">
        <v>13</v>
      </c>
      <c r="C127" s="3">
        <v>1808.0</v>
      </c>
      <c r="D127" s="4">
        <v>26.0</v>
      </c>
      <c r="E127" s="4">
        <v>15.0</v>
      </c>
      <c r="F127" s="8">
        <v>9.0</v>
      </c>
      <c r="G127" s="8">
        <v>2.0</v>
      </c>
      <c r="H127" s="8">
        <v>7.0</v>
      </c>
      <c r="I127" s="8">
        <v>0.0</v>
      </c>
      <c r="J127" s="8">
        <v>0.0</v>
      </c>
      <c r="K127" s="7">
        <v>41.0</v>
      </c>
      <c r="L127" s="7">
        <v>18.0</v>
      </c>
    </row>
    <row r="128">
      <c r="A128" s="7">
        <v>1348.0</v>
      </c>
      <c r="B128" s="2" t="s">
        <v>14</v>
      </c>
      <c r="C128" s="3">
        <v>1808.0</v>
      </c>
      <c r="D128" s="4">
        <v>72.0</v>
      </c>
      <c r="E128" s="4">
        <v>18.0</v>
      </c>
      <c r="F128" s="8">
        <v>8.0</v>
      </c>
      <c r="G128" s="8">
        <v>4.0</v>
      </c>
      <c r="H128" s="8">
        <v>2.0</v>
      </c>
      <c r="I128" s="8">
        <v>3.0</v>
      </c>
      <c r="J128" s="8">
        <v>0.0</v>
      </c>
      <c r="K128" s="7">
        <v>93.0</v>
      </c>
      <c r="L128" s="7">
        <v>14.0</v>
      </c>
    </row>
    <row r="129">
      <c r="A129" s="7">
        <v>1348.0</v>
      </c>
      <c r="B129" s="2" t="s">
        <v>15</v>
      </c>
      <c r="C129" s="3">
        <v>1808.0</v>
      </c>
      <c r="D129" s="4">
        <v>109.0</v>
      </c>
      <c r="E129" s="4">
        <v>54.0</v>
      </c>
      <c r="F129" s="8">
        <v>29.0</v>
      </c>
      <c r="G129" s="8">
        <v>7.0</v>
      </c>
      <c r="H129" s="8">
        <v>10.0</v>
      </c>
      <c r="I129" s="8">
        <v>8.0</v>
      </c>
      <c r="J129" s="8">
        <v>0.0</v>
      </c>
      <c r="K129" s="7">
        <v>171.0</v>
      </c>
      <c r="L129" s="7">
        <v>46.0</v>
      </c>
    </row>
    <row r="130">
      <c r="A130" s="7">
        <v>1349.0</v>
      </c>
      <c r="B130" s="2" t="s">
        <v>12</v>
      </c>
      <c r="C130" s="3">
        <v>1790.0</v>
      </c>
      <c r="D130" s="4">
        <v>17.0</v>
      </c>
      <c r="E130" s="4">
        <v>8.0</v>
      </c>
      <c r="F130" s="8">
        <v>11.0</v>
      </c>
      <c r="G130" s="8">
        <v>0.0</v>
      </c>
      <c r="H130" s="8">
        <v>6.0</v>
      </c>
      <c r="I130" s="8">
        <v>1.0</v>
      </c>
      <c r="J130" s="8">
        <v>2.0</v>
      </c>
      <c r="K130" s="7">
        <v>26.0</v>
      </c>
      <c r="L130" s="7">
        <v>19.0</v>
      </c>
    </row>
    <row r="131">
      <c r="A131" s="7">
        <v>1349.0</v>
      </c>
      <c r="B131" s="2" t="s">
        <v>13</v>
      </c>
      <c r="C131" s="3">
        <v>1790.0</v>
      </c>
      <c r="D131" s="4">
        <v>11.0</v>
      </c>
      <c r="E131" s="4">
        <v>13.0</v>
      </c>
      <c r="F131" s="8">
        <v>12.0</v>
      </c>
      <c r="G131" s="8">
        <v>7.0</v>
      </c>
      <c r="H131" s="8">
        <v>0.0</v>
      </c>
      <c r="I131" s="8">
        <v>1.0</v>
      </c>
      <c r="J131" s="8">
        <v>2.0</v>
      </c>
      <c r="K131" s="7">
        <v>25.0</v>
      </c>
      <c r="L131" s="7">
        <v>21.0</v>
      </c>
    </row>
    <row r="132">
      <c r="A132" s="7">
        <v>1349.0</v>
      </c>
      <c r="B132" s="2" t="s">
        <v>14</v>
      </c>
      <c r="C132" s="3">
        <v>1790.0</v>
      </c>
      <c r="D132" s="4">
        <v>69.0</v>
      </c>
      <c r="E132" s="4">
        <v>16.0</v>
      </c>
      <c r="F132" s="8">
        <v>8.0</v>
      </c>
      <c r="G132" s="8">
        <v>4.0</v>
      </c>
      <c r="H132" s="8">
        <v>1.0</v>
      </c>
      <c r="I132" s="8">
        <v>1.0</v>
      </c>
      <c r="J132" s="8">
        <v>0.0</v>
      </c>
      <c r="K132" s="7">
        <v>86.0</v>
      </c>
      <c r="L132" s="7">
        <v>13.0</v>
      </c>
    </row>
    <row r="133">
      <c r="A133" s="7">
        <v>1349.0</v>
      </c>
      <c r="B133" s="2" t="s">
        <v>15</v>
      </c>
      <c r="C133" s="3">
        <v>1790.0</v>
      </c>
      <c r="D133" s="4">
        <v>97.0</v>
      </c>
      <c r="E133" s="4">
        <v>37.0</v>
      </c>
      <c r="F133" s="8">
        <v>31.0</v>
      </c>
      <c r="G133" s="8">
        <v>11.0</v>
      </c>
      <c r="H133" s="8">
        <v>7.0</v>
      </c>
      <c r="I133" s="8">
        <v>3.0</v>
      </c>
      <c r="J133" s="8">
        <v>4.0</v>
      </c>
      <c r="K133" s="7">
        <v>137.0</v>
      </c>
      <c r="L133" s="7">
        <v>53.0</v>
      </c>
    </row>
    <row r="134">
      <c r="A134" s="7">
        <v>1351.0</v>
      </c>
      <c r="B134" s="2" t="s">
        <v>12</v>
      </c>
      <c r="C134" s="3">
        <v>3110.0</v>
      </c>
      <c r="D134" s="4">
        <v>35.0</v>
      </c>
      <c r="E134" s="4">
        <v>24.0</v>
      </c>
      <c r="F134" s="8">
        <v>22.0</v>
      </c>
      <c r="G134" s="8">
        <v>7.0</v>
      </c>
      <c r="H134" s="8">
        <v>3.0</v>
      </c>
      <c r="I134" s="8">
        <v>2.0</v>
      </c>
      <c r="J134" s="8">
        <v>1.0</v>
      </c>
      <c r="K134" s="7">
        <v>61.0</v>
      </c>
      <c r="L134" s="7">
        <v>33.0</v>
      </c>
    </row>
    <row r="135">
      <c r="A135" s="7">
        <v>1351.0</v>
      </c>
      <c r="B135" s="2" t="s">
        <v>13</v>
      </c>
      <c r="C135" s="3">
        <v>3110.0</v>
      </c>
      <c r="D135" s="4">
        <v>21.0</v>
      </c>
      <c r="E135" s="4">
        <v>27.0</v>
      </c>
      <c r="F135" s="8">
        <v>18.0</v>
      </c>
      <c r="G135" s="8">
        <v>6.0</v>
      </c>
      <c r="H135" s="8">
        <v>2.0</v>
      </c>
      <c r="I135" s="8">
        <v>1.0</v>
      </c>
      <c r="J135" s="8">
        <v>2.0</v>
      </c>
      <c r="K135" s="7">
        <v>49.0</v>
      </c>
      <c r="L135" s="7">
        <v>28.0</v>
      </c>
    </row>
    <row r="136">
      <c r="A136" s="7">
        <v>1351.0</v>
      </c>
      <c r="B136" s="2" t="s">
        <v>14</v>
      </c>
      <c r="C136" s="3">
        <v>3110.0</v>
      </c>
      <c r="D136" s="4">
        <v>147.0</v>
      </c>
      <c r="E136" s="4">
        <v>37.0</v>
      </c>
      <c r="F136" s="8">
        <v>16.0</v>
      </c>
      <c r="G136" s="8">
        <v>14.0</v>
      </c>
      <c r="H136" s="8">
        <v>7.0</v>
      </c>
      <c r="I136" s="8">
        <v>9.0</v>
      </c>
      <c r="J136" s="8">
        <v>2.0</v>
      </c>
      <c r="K136" s="7">
        <v>193.0</v>
      </c>
      <c r="L136" s="7">
        <v>39.0</v>
      </c>
    </row>
    <row r="137">
      <c r="A137" s="7">
        <v>1351.0</v>
      </c>
      <c r="B137" s="2" t="s">
        <v>15</v>
      </c>
      <c r="C137" s="3">
        <v>3110.0</v>
      </c>
      <c r="D137" s="4">
        <v>203.0</v>
      </c>
      <c r="E137" s="4">
        <v>88.0</v>
      </c>
      <c r="F137" s="8">
        <v>56.0</v>
      </c>
      <c r="G137" s="8">
        <v>27.0</v>
      </c>
      <c r="H137" s="8">
        <v>12.0</v>
      </c>
      <c r="I137" s="8">
        <v>12.0</v>
      </c>
      <c r="J137" s="8">
        <v>5.0</v>
      </c>
      <c r="K137" s="7">
        <v>303.0</v>
      </c>
      <c r="L137" s="7">
        <v>100.0</v>
      </c>
    </row>
    <row r="138">
      <c r="A138" s="7">
        <v>1352.0</v>
      </c>
      <c r="B138" s="2" t="s">
        <v>12</v>
      </c>
      <c r="C138" s="3">
        <v>1460.0</v>
      </c>
      <c r="D138" s="4">
        <v>9.0</v>
      </c>
      <c r="E138" s="4">
        <v>18.0</v>
      </c>
      <c r="F138" s="8">
        <v>3.0</v>
      </c>
      <c r="G138" s="8">
        <v>0.0</v>
      </c>
      <c r="H138" s="8">
        <v>4.0</v>
      </c>
      <c r="I138" s="8">
        <v>1.0</v>
      </c>
      <c r="J138" s="8">
        <v>5.0</v>
      </c>
      <c r="K138" s="7">
        <v>28.0</v>
      </c>
      <c r="L138" s="7">
        <v>12.0</v>
      </c>
    </row>
    <row r="139">
      <c r="A139" s="7">
        <v>1352.0</v>
      </c>
      <c r="B139" s="2" t="s">
        <v>13</v>
      </c>
      <c r="C139" s="3">
        <v>1460.0</v>
      </c>
      <c r="D139" s="4">
        <v>17.0</v>
      </c>
      <c r="E139" s="4">
        <v>18.0</v>
      </c>
      <c r="F139" s="8">
        <v>10.0</v>
      </c>
      <c r="G139" s="8">
        <v>7.0</v>
      </c>
      <c r="H139" s="8">
        <v>2.0</v>
      </c>
      <c r="I139" s="8">
        <v>1.0</v>
      </c>
      <c r="J139" s="8">
        <v>1.0</v>
      </c>
      <c r="K139" s="7">
        <v>36.0</v>
      </c>
      <c r="L139" s="7">
        <v>20.0</v>
      </c>
    </row>
    <row r="140">
      <c r="A140" s="7">
        <v>1352.0</v>
      </c>
      <c r="B140" s="2" t="s">
        <v>14</v>
      </c>
      <c r="C140" s="3">
        <v>1460.0</v>
      </c>
      <c r="D140" s="4">
        <v>69.0</v>
      </c>
      <c r="E140" s="4">
        <v>23.0</v>
      </c>
      <c r="F140" s="8">
        <v>7.0</v>
      </c>
      <c r="G140" s="8">
        <v>2.0</v>
      </c>
      <c r="H140" s="8">
        <v>3.0</v>
      </c>
      <c r="I140" s="8">
        <v>5.0</v>
      </c>
      <c r="J140" s="8">
        <v>1.0</v>
      </c>
      <c r="K140" s="7">
        <v>97.0</v>
      </c>
      <c r="L140" s="7">
        <v>13.0</v>
      </c>
    </row>
    <row r="141">
      <c r="A141" s="7">
        <v>1352.0</v>
      </c>
      <c r="B141" s="2" t="s">
        <v>15</v>
      </c>
      <c r="C141" s="3">
        <v>1460.0</v>
      </c>
      <c r="D141" s="4">
        <v>95.0</v>
      </c>
      <c r="E141" s="4">
        <v>59.0</v>
      </c>
      <c r="F141" s="8">
        <v>20.0</v>
      </c>
      <c r="G141" s="8">
        <v>9.0</v>
      </c>
      <c r="H141" s="8">
        <v>9.0</v>
      </c>
      <c r="I141" s="8">
        <v>7.0</v>
      </c>
      <c r="J141" s="8">
        <v>7.0</v>
      </c>
      <c r="K141" s="7">
        <v>161.0</v>
      </c>
      <c r="L141" s="7">
        <v>45.0</v>
      </c>
    </row>
    <row r="142">
      <c r="A142" s="7">
        <v>1353.0</v>
      </c>
      <c r="B142" s="2" t="s">
        <v>12</v>
      </c>
      <c r="C142" s="3">
        <v>2590.0</v>
      </c>
      <c r="D142" s="4">
        <v>27.0</v>
      </c>
      <c r="E142" s="4">
        <v>10.0</v>
      </c>
      <c r="F142" s="8">
        <v>11.0</v>
      </c>
      <c r="G142" s="8">
        <v>2.0</v>
      </c>
      <c r="H142" s="8">
        <v>5.0</v>
      </c>
      <c r="I142" s="8">
        <v>2.0</v>
      </c>
      <c r="J142" s="8">
        <v>2.0</v>
      </c>
      <c r="K142" s="7">
        <v>39.0</v>
      </c>
      <c r="L142" s="7">
        <v>20.0</v>
      </c>
    </row>
    <row r="143">
      <c r="A143" s="7">
        <v>1353.0</v>
      </c>
      <c r="B143" s="2" t="s">
        <v>13</v>
      </c>
      <c r="C143" s="3">
        <v>2590.0</v>
      </c>
      <c r="D143" s="4">
        <v>30.0</v>
      </c>
      <c r="E143" s="4">
        <v>7.0</v>
      </c>
      <c r="F143" s="8">
        <v>12.0</v>
      </c>
      <c r="G143" s="8">
        <v>1.0</v>
      </c>
      <c r="H143" s="8">
        <v>2.0</v>
      </c>
      <c r="I143" s="8">
        <v>3.0</v>
      </c>
      <c r="J143" s="8">
        <v>0.0</v>
      </c>
      <c r="K143" s="7">
        <v>40.0</v>
      </c>
      <c r="L143" s="7">
        <v>15.0</v>
      </c>
    </row>
    <row r="144">
      <c r="A144" s="7">
        <v>1353.0</v>
      </c>
      <c r="B144" s="2" t="s">
        <v>14</v>
      </c>
      <c r="C144" s="3">
        <v>2590.0</v>
      </c>
      <c r="D144" s="4">
        <v>96.0</v>
      </c>
      <c r="E144" s="4">
        <v>24.0</v>
      </c>
      <c r="F144" s="8">
        <v>10.0</v>
      </c>
      <c r="G144" s="8">
        <v>3.0</v>
      </c>
      <c r="H144" s="8">
        <v>6.0</v>
      </c>
      <c r="I144" s="8">
        <v>4.0</v>
      </c>
      <c r="J144" s="8">
        <v>2.0</v>
      </c>
      <c r="K144" s="7">
        <v>124.0</v>
      </c>
      <c r="L144" s="7">
        <v>21.0</v>
      </c>
    </row>
    <row r="145">
      <c r="A145" s="7">
        <v>1353.0</v>
      </c>
      <c r="B145" s="2" t="s">
        <v>15</v>
      </c>
      <c r="C145" s="3">
        <v>2590.0</v>
      </c>
      <c r="D145" s="4">
        <v>153.0</v>
      </c>
      <c r="E145" s="4">
        <v>41.0</v>
      </c>
      <c r="F145" s="8">
        <v>33.0</v>
      </c>
      <c r="G145" s="8">
        <v>6.0</v>
      </c>
      <c r="H145" s="8">
        <v>13.0</v>
      </c>
      <c r="I145" s="8">
        <v>9.0</v>
      </c>
      <c r="J145" s="8">
        <v>4.0</v>
      </c>
      <c r="K145" s="7">
        <v>203.0</v>
      </c>
      <c r="L145" s="7">
        <v>56.0</v>
      </c>
    </row>
    <row r="146">
      <c r="A146" s="7">
        <v>1354.0</v>
      </c>
      <c r="B146" s="2" t="s">
        <v>12</v>
      </c>
      <c r="C146" s="3">
        <v>3282.0</v>
      </c>
      <c r="D146" s="4">
        <v>32.0</v>
      </c>
      <c r="E146" s="4">
        <v>30.0</v>
      </c>
      <c r="F146" s="8">
        <v>15.0</v>
      </c>
      <c r="G146" s="8">
        <v>3.0</v>
      </c>
      <c r="H146" s="8">
        <v>1.0</v>
      </c>
      <c r="I146" s="8">
        <v>2.0</v>
      </c>
      <c r="J146" s="8">
        <v>0.0</v>
      </c>
      <c r="K146" s="7">
        <v>64.0</v>
      </c>
      <c r="L146" s="7">
        <v>19.0</v>
      </c>
    </row>
    <row r="147">
      <c r="A147" s="7">
        <v>1354.0</v>
      </c>
      <c r="B147" s="2" t="s">
        <v>13</v>
      </c>
      <c r="C147" s="3">
        <v>3282.0</v>
      </c>
      <c r="D147" s="4">
        <v>18.0</v>
      </c>
      <c r="E147" s="4">
        <v>19.0</v>
      </c>
      <c r="F147" s="8">
        <v>32.0</v>
      </c>
      <c r="G147" s="8">
        <v>1.0</v>
      </c>
      <c r="H147" s="8">
        <v>2.0</v>
      </c>
      <c r="I147" s="8">
        <v>4.0</v>
      </c>
      <c r="J147" s="8">
        <v>4.0</v>
      </c>
      <c r="K147" s="7">
        <v>41.0</v>
      </c>
      <c r="L147" s="7">
        <v>39.0</v>
      </c>
    </row>
    <row r="148">
      <c r="A148" s="7">
        <v>1354.0</v>
      </c>
      <c r="B148" s="2" t="s">
        <v>14</v>
      </c>
      <c r="C148" s="3">
        <v>3282.0</v>
      </c>
      <c r="D148" s="4">
        <v>160.0</v>
      </c>
      <c r="E148" s="4">
        <v>27.0</v>
      </c>
      <c r="F148" s="8">
        <v>14.0</v>
      </c>
      <c r="G148" s="8">
        <v>13.0</v>
      </c>
      <c r="H148" s="8">
        <v>3.0</v>
      </c>
      <c r="I148" s="8">
        <v>4.0</v>
      </c>
      <c r="J148" s="8">
        <v>0.0</v>
      </c>
      <c r="K148" s="7">
        <v>191.0</v>
      </c>
      <c r="L148" s="7">
        <v>30.0</v>
      </c>
    </row>
    <row r="149">
      <c r="A149" s="7">
        <v>1354.0</v>
      </c>
      <c r="B149" s="2" t="s">
        <v>15</v>
      </c>
      <c r="C149" s="3">
        <v>3282.0</v>
      </c>
      <c r="D149" s="4">
        <v>210.0</v>
      </c>
      <c r="E149" s="4">
        <v>76.0</v>
      </c>
      <c r="F149" s="8">
        <v>61.0</v>
      </c>
      <c r="G149" s="8">
        <v>17.0</v>
      </c>
      <c r="H149" s="8">
        <v>6.0</v>
      </c>
      <c r="I149" s="8">
        <v>10.0</v>
      </c>
      <c r="J149" s="8">
        <v>4.0</v>
      </c>
      <c r="K149" s="7">
        <v>296.0</v>
      </c>
      <c r="L149" s="7">
        <v>88.0</v>
      </c>
    </row>
    <row r="150">
      <c r="A150" s="7">
        <v>1356.0</v>
      </c>
      <c r="B150" s="2" t="s">
        <v>12</v>
      </c>
      <c r="C150" s="3">
        <v>2114.0</v>
      </c>
      <c r="D150" s="4">
        <v>27.0</v>
      </c>
      <c r="E150" s="4">
        <v>14.0</v>
      </c>
      <c r="F150" s="8">
        <v>6.0</v>
      </c>
      <c r="G150" s="8">
        <v>0.0</v>
      </c>
      <c r="H150" s="8">
        <v>3.0</v>
      </c>
      <c r="I150" s="8">
        <v>1.0</v>
      </c>
      <c r="J150" s="8">
        <v>3.0</v>
      </c>
      <c r="K150" s="7">
        <v>42.0</v>
      </c>
      <c r="L150" s="7">
        <v>12.0</v>
      </c>
    </row>
    <row r="151">
      <c r="A151" s="7">
        <v>1356.0</v>
      </c>
      <c r="B151" s="2" t="s">
        <v>13</v>
      </c>
      <c r="C151" s="3">
        <v>2114.0</v>
      </c>
      <c r="D151" s="4">
        <v>14.0</v>
      </c>
      <c r="E151" s="4">
        <v>26.0</v>
      </c>
      <c r="F151" s="8">
        <v>8.0</v>
      </c>
      <c r="G151" s="8">
        <v>5.0</v>
      </c>
      <c r="H151" s="8">
        <v>4.0</v>
      </c>
      <c r="I151" s="8">
        <v>2.0</v>
      </c>
      <c r="J151" s="8">
        <v>4.0</v>
      </c>
      <c r="K151" s="7">
        <v>42.0</v>
      </c>
      <c r="L151" s="7">
        <v>21.0</v>
      </c>
    </row>
    <row r="152">
      <c r="A152" s="7">
        <v>1356.0</v>
      </c>
      <c r="B152" s="2" t="s">
        <v>14</v>
      </c>
      <c r="C152" s="3">
        <v>2114.0</v>
      </c>
      <c r="D152" s="4">
        <v>116.0</v>
      </c>
      <c r="E152" s="4">
        <v>24.0</v>
      </c>
      <c r="F152" s="8">
        <v>8.0</v>
      </c>
      <c r="G152" s="8">
        <v>2.0</v>
      </c>
      <c r="H152" s="8">
        <v>2.0</v>
      </c>
      <c r="I152" s="8">
        <v>7.0</v>
      </c>
      <c r="J152" s="8">
        <v>2.0</v>
      </c>
      <c r="K152" s="7">
        <v>147.0</v>
      </c>
      <c r="L152" s="7">
        <v>14.0</v>
      </c>
    </row>
    <row r="153">
      <c r="A153" s="7">
        <v>1356.0</v>
      </c>
      <c r="B153" s="2" t="s">
        <v>15</v>
      </c>
      <c r="C153" s="3">
        <v>2114.0</v>
      </c>
      <c r="D153" s="4">
        <v>157.0</v>
      </c>
      <c r="E153" s="4">
        <v>64.0</v>
      </c>
      <c r="F153" s="8">
        <v>22.0</v>
      </c>
      <c r="G153" s="8">
        <v>7.0</v>
      </c>
      <c r="H153" s="8">
        <v>9.0</v>
      </c>
      <c r="I153" s="8">
        <v>10.0</v>
      </c>
      <c r="J153" s="8">
        <v>9.0</v>
      </c>
      <c r="K153" s="7">
        <v>231.0</v>
      </c>
      <c r="L153" s="7">
        <v>47.0</v>
      </c>
    </row>
    <row r="154">
      <c r="A154" s="7">
        <v>1368.0</v>
      </c>
      <c r="B154" s="2" t="s">
        <v>12</v>
      </c>
      <c r="C154" s="3">
        <v>2057.0</v>
      </c>
      <c r="D154" s="4">
        <v>24.0</v>
      </c>
      <c r="E154" s="4">
        <v>7.0</v>
      </c>
      <c r="F154" s="8">
        <v>11.0</v>
      </c>
      <c r="G154" s="8">
        <v>5.0</v>
      </c>
      <c r="H154" s="8">
        <v>2.0</v>
      </c>
      <c r="I154" s="8">
        <v>2.0</v>
      </c>
      <c r="J154" s="8">
        <v>0.0</v>
      </c>
      <c r="K154" s="7">
        <v>33.0</v>
      </c>
      <c r="L154" s="7">
        <v>18.0</v>
      </c>
    </row>
    <row r="155">
      <c r="A155" s="7">
        <v>1368.0</v>
      </c>
      <c r="B155" s="2" t="s">
        <v>13</v>
      </c>
      <c r="C155" s="3">
        <v>2057.0</v>
      </c>
      <c r="D155" s="4">
        <v>7.0</v>
      </c>
      <c r="E155" s="4">
        <v>16.0</v>
      </c>
      <c r="F155" s="8">
        <v>18.0</v>
      </c>
      <c r="G155" s="8">
        <v>4.0</v>
      </c>
      <c r="H155" s="8">
        <v>4.0</v>
      </c>
      <c r="I155" s="8">
        <v>1.0</v>
      </c>
      <c r="J155" s="8">
        <v>3.0</v>
      </c>
      <c r="K155" s="7">
        <v>24.0</v>
      </c>
      <c r="L155" s="7">
        <v>29.0</v>
      </c>
    </row>
    <row r="156">
      <c r="A156" s="7">
        <v>1368.0</v>
      </c>
      <c r="B156" s="2" t="s">
        <v>14</v>
      </c>
      <c r="C156" s="3">
        <v>2057.0</v>
      </c>
      <c r="D156" s="4">
        <v>82.0</v>
      </c>
      <c r="E156" s="4">
        <v>16.0</v>
      </c>
      <c r="F156" s="8">
        <v>10.0</v>
      </c>
      <c r="G156" s="8">
        <v>2.0</v>
      </c>
      <c r="H156" s="8">
        <v>2.0</v>
      </c>
      <c r="I156" s="8">
        <v>2.0</v>
      </c>
      <c r="J156" s="8">
        <v>3.0</v>
      </c>
      <c r="K156" s="7">
        <v>100.0</v>
      </c>
      <c r="L156" s="7">
        <v>17.0</v>
      </c>
    </row>
    <row r="157">
      <c r="A157" s="7">
        <v>1368.0</v>
      </c>
      <c r="B157" s="2" t="s">
        <v>15</v>
      </c>
      <c r="C157" s="3">
        <v>2057.0</v>
      </c>
      <c r="D157" s="4">
        <v>113.0</v>
      </c>
      <c r="E157" s="4">
        <v>39.0</v>
      </c>
      <c r="F157" s="8">
        <v>39.0</v>
      </c>
      <c r="G157" s="8">
        <v>11.0</v>
      </c>
      <c r="H157" s="8">
        <v>8.0</v>
      </c>
      <c r="I157" s="8">
        <v>5.0</v>
      </c>
      <c r="J157" s="8">
        <v>6.0</v>
      </c>
      <c r="K157" s="7">
        <v>157.0</v>
      </c>
      <c r="L157" s="7">
        <v>64.0</v>
      </c>
    </row>
    <row r="158">
      <c r="A158" s="7">
        <v>1389.0</v>
      </c>
      <c r="B158" s="2" t="s">
        <v>12</v>
      </c>
      <c r="C158" s="3">
        <v>1233.0</v>
      </c>
      <c r="D158" s="4">
        <v>23.0</v>
      </c>
      <c r="E158" s="4">
        <v>20.0</v>
      </c>
      <c r="F158" s="8">
        <v>13.0</v>
      </c>
      <c r="G158" s="8">
        <v>2.0</v>
      </c>
      <c r="H158" s="8">
        <v>2.0</v>
      </c>
      <c r="I158" s="8">
        <v>0.0</v>
      </c>
      <c r="J158" s="8">
        <v>0.0</v>
      </c>
      <c r="K158" s="7">
        <v>43.0</v>
      </c>
      <c r="L158" s="7">
        <v>17.0</v>
      </c>
    </row>
    <row r="159">
      <c r="A159" s="7">
        <v>1389.0</v>
      </c>
      <c r="B159" s="2" t="s">
        <v>13</v>
      </c>
      <c r="C159" s="3">
        <v>1233.0</v>
      </c>
      <c r="D159" s="4">
        <v>11.0</v>
      </c>
      <c r="E159" s="4">
        <v>12.0</v>
      </c>
      <c r="F159" s="8">
        <v>15.0</v>
      </c>
      <c r="G159" s="8">
        <v>4.0</v>
      </c>
      <c r="H159" s="8">
        <v>0.0</v>
      </c>
      <c r="I159" s="8">
        <v>2.0</v>
      </c>
      <c r="J159" s="8">
        <v>1.0</v>
      </c>
      <c r="K159" s="7">
        <v>25.0</v>
      </c>
      <c r="L159" s="7">
        <v>20.0</v>
      </c>
    </row>
    <row r="160">
      <c r="A160" s="7">
        <v>1389.0</v>
      </c>
      <c r="B160" s="2" t="s">
        <v>14</v>
      </c>
      <c r="C160" s="3">
        <v>1233.0</v>
      </c>
      <c r="D160" s="4">
        <v>77.0</v>
      </c>
      <c r="E160" s="4">
        <v>14.0</v>
      </c>
      <c r="F160" s="8">
        <v>9.0</v>
      </c>
      <c r="G160" s="8">
        <v>3.0</v>
      </c>
      <c r="H160" s="8">
        <v>5.0</v>
      </c>
      <c r="I160" s="8">
        <v>11.0</v>
      </c>
      <c r="J160" s="8">
        <v>1.0</v>
      </c>
      <c r="K160" s="7">
        <v>102.0</v>
      </c>
      <c r="L160" s="7">
        <v>18.0</v>
      </c>
    </row>
    <row r="161">
      <c r="A161" s="7">
        <v>1389.0</v>
      </c>
      <c r="B161" s="2" t="s">
        <v>15</v>
      </c>
      <c r="C161" s="3">
        <v>1233.0</v>
      </c>
      <c r="D161" s="4">
        <v>111.0</v>
      </c>
      <c r="E161" s="4">
        <v>46.0</v>
      </c>
      <c r="F161" s="8">
        <v>37.0</v>
      </c>
      <c r="G161" s="8">
        <v>9.0</v>
      </c>
      <c r="H161" s="8">
        <v>7.0</v>
      </c>
      <c r="I161" s="8">
        <v>13.0</v>
      </c>
      <c r="J161" s="8">
        <v>2.0</v>
      </c>
      <c r="K161" s="7">
        <v>170.0</v>
      </c>
      <c r="L161" s="7">
        <v>55.0</v>
      </c>
    </row>
    <row r="162">
      <c r="A162" s="7">
        <v>1390.0</v>
      </c>
      <c r="B162" s="2" t="s">
        <v>12</v>
      </c>
      <c r="C162" s="3">
        <v>3408.0</v>
      </c>
      <c r="D162" s="4">
        <v>53.0</v>
      </c>
      <c r="E162" s="4">
        <v>40.0</v>
      </c>
      <c r="F162" s="8">
        <v>16.0</v>
      </c>
      <c r="G162" s="8">
        <v>5.0</v>
      </c>
      <c r="H162" s="8">
        <v>8.0</v>
      </c>
      <c r="I162" s="8">
        <v>3.0</v>
      </c>
      <c r="J162" s="8">
        <v>2.0</v>
      </c>
      <c r="K162" s="7">
        <v>96.0</v>
      </c>
      <c r="L162" s="7">
        <v>31.0</v>
      </c>
    </row>
    <row r="163">
      <c r="A163" s="7">
        <v>1390.0</v>
      </c>
      <c r="B163" s="2" t="s">
        <v>13</v>
      </c>
      <c r="C163" s="3">
        <v>3408.0</v>
      </c>
      <c r="D163" s="4">
        <v>28.0</v>
      </c>
      <c r="E163" s="4">
        <v>41.0</v>
      </c>
      <c r="F163" s="8">
        <v>30.0</v>
      </c>
      <c r="G163" s="8">
        <v>3.0</v>
      </c>
      <c r="H163" s="8">
        <v>8.0</v>
      </c>
      <c r="I163" s="8">
        <v>3.0</v>
      </c>
      <c r="J163" s="8">
        <v>5.0</v>
      </c>
      <c r="K163" s="7">
        <v>72.0</v>
      </c>
      <c r="L163" s="7">
        <v>46.0</v>
      </c>
    </row>
    <row r="164">
      <c r="A164" s="7">
        <v>1390.0</v>
      </c>
      <c r="B164" s="2" t="s">
        <v>14</v>
      </c>
      <c r="C164" s="3">
        <v>3408.0</v>
      </c>
      <c r="D164" s="4">
        <v>217.0</v>
      </c>
      <c r="E164" s="4">
        <v>66.0</v>
      </c>
      <c r="F164" s="8">
        <v>17.0</v>
      </c>
      <c r="G164" s="8">
        <v>15.0</v>
      </c>
      <c r="H164" s="8">
        <v>7.0</v>
      </c>
      <c r="I164" s="8">
        <v>5.0</v>
      </c>
      <c r="J164" s="8">
        <v>10.0</v>
      </c>
      <c r="K164" s="7">
        <v>288.0</v>
      </c>
      <c r="L164" s="7">
        <v>49.0</v>
      </c>
    </row>
    <row r="165">
      <c r="A165" s="7">
        <v>1390.0</v>
      </c>
      <c r="B165" s="2" t="s">
        <v>15</v>
      </c>
      <c r="C165" s="3">
        <v>3408.0</v>
      </c>
      <c r="D165" s="4">
        <v>298.0</v>
      </c>
      <c r="E165" s="4">
        <v>147.0</v>
      </c>
      <c r="F165" s="8">
        <v>63.0</v>
      </c>
      <c r="G165" s="8">
        <v>23.0</v>
      </c>
      <c r="H165" s="8">
        <v>23.0</v>
      </c>
      <c r="I165" s="8">
        <v>11.0</v>
      </c>
      <c r="J165" s="8">
        <v>17.0</v>
      </c>
      <c r="K165" s="7">
        <v>456.0</v>
      </c>
      <c r="L165" s="7">
        <v>126.0</v>
      </c>
    </row>
    <row r="166">
      <c r="A166" s="7">
        <v>1394.0</v>
      </c>
      <c r="B166" s="2" t="s">
        <v>12</v>
      </c>
      <c r="C166" s="3">
        <v>2882.0</v>
      </c>
      <c r="D166" s="4">
        <v>49.0</v>
      </c>
      <c r="E166" s="4">
        <v>57.0</v>
      </c>
      <c r="F166" s="8">
        <v>29.0</v>
      </c>
      <c r="G166" s="8">
        <v>13.0</v>
      </c>
      <c r="H166" s="8">
        <v>8.0</v>
      </c>
      <c r="I166" s="8">
        <v>2.0</v>
      </c>
      <c r="J166" s="8">
        <v>11.0</v>
      </c>
      <c r="K166" s="7">
        <v>108.0</v>
      </c>
      <c r="L166" s="7">
        <v>61.0</v>
      </c>
    </row>
    <row r="167">
      <c r="A167" s="7">
        <v>1394.0</v>
      </c>
      <c r="B167" s="2" t="s">
        <v>13</v>
      </c>
      <c r="C167" s="3">
        <v>2882.0</v>
      </c>
      <c r="D167" s="4">
        <v>18.0</v>
      </c>
      <c r="E167" s="4">
        <v>55.0</v>
      </c>
      <c r="F167" s="8">
        <v>50.0</v>
      </c>
      <c r="G167" s="8">
        <v>20.0</v>
      </c>
      <c r="H167" s="8">
        <v>10.0</v>
      </c>
      <c r="I167" s="8">
        <v>5.0</v>
      </c>
      <c r="J167" s="8">
        <v>6.0</v>
      </c>
      <c r="K167" s="7">
        <v>78.0</v>
      </c>
      <c r="L167" s="7">
        <v>86.0</v>
      </c>
    </row>
    <row r="168">
      <c r="A168" s="7">
        <v>1394.0</v>
      </c>
      <c r="B168" s="2" t="s">
        <v>14</v>
      </c>
      <c r="C168" s="3">
        <v>2882.0</v>
      </c>
      <c r="D168" s="4">
        <v>240.0</v>
      </c>
      <c r="E168" s="4">
        <v>136.0</v>
      </c>
      <c r="F168" s="8">
        <v>38.0</v>
      </c>
      <c r="G168" s="8">
        <v>39.0</v>
      </c>
      <c r="H168" s="8">
        <v>11.0</v>
      </c>
      <c r="I168" s="8">
        <v>6.0</v>
      </c>
      <c r="J168" s="8">
        <v>13.0</v>
      </c>
      <c r="K168" s="7">
        <v>382.0</v>
      </c>
      <c r="L168" s="7">
        <v>101.0</v>
      </c>
    </row>
    <row r="169">
      <c r="A169" s="7">
        <v>1394.0</v>
      </c>
      <c r="B169" s="2" t="s">
        <v>15</v>
      </c>
      <c r="C169" s="3">
        <v>2882.0</v>
      </c>
      <c r="D169" s="4">
        <v>307.0</v>
      </c>
      <c r="E169" s="4">
        <v>248.0</v>
      </c>
      <c r="F169" s="8">
        <v>117.0</v>
      </c>
      <c r="G169" s="8">
        <v>72.0</v>
      </c>
      <c r="H169" s="8">
        <v>29.0</v>
      </c>
      <c r="I169" s="8">
        <v>13.0</v>
      </c>
      <c r="J169" s="8">
        <v>30.0</v>
      </c>
      <c r="K169" s="7">
        <v>568.0</v>
      </c>
      <c r="L169" s="7">
        <v>248.0</v>
      </c>
    </row>
    <row r="170">
      <c r="A170" s="7">
        <v>1396.0</v>
      </c>
      <c r="B170" s="2" t="s">
        <v>12</v>
      </c>
      <c r="C170" s="3">
        <v>3159.0</v>
      </c>
      <c r="D170" s="4">
        <v>40.0</v>
      </c>
      <c r="E170" s="4">
        <v>31.0</v>
      </c>
      <c r="F170" s="8">
        <v>17.0</v>
      </c>
      <c r="G170" s="8">
        <v>2.0</v>
      </c>
      <c r="H170" s="8">
        <v>2.0</v>
      </c>
      <c r="I170" s="8">
        <v>5.0</v>
      </c>
      <c r="J170" s="8">
        <v>1.0</v>
      </c>
      <c r="K170" s="7">
        <v>76.0</v>
      </c>
      <c r="L170" s="7">
        <v>22.0</v>
      </c>
    </row>
    <row r="171">
      <c r="A171" s="7">
        <v>1396.0</v>
      </c>
      <c r="B171" s="2" t="s">
        <v>13</v>
      </c>
      <c r="C171" s="3">
        <v>3159.0</v>
      </c>
      <c r="D171" s="4">
        <v>47.0</v>
      </c>
      <c r="E171" s="4">
        <v>41.0</v>
      </c>
      <c r="F171" s="8">
        <v>26.0</v>
      </c>
      <c r="G171" s="8">
        <v>3.0</v>
      </c>
      <c r="H171" s="8">
        <v>4.0</v>
      </c>
      <c r="I171" s="8">
        <v>2.0</v>
      </c>
      <c r="J171" s="8">
        <v>9.0</v>
      </c>
      <c r="K171" s="7">
        <v>90.0</v>
      </c>
      <c r="L171" s="7">
        <v>42.0</v>
      </c>
    </row>
    <row r="172">
      <c r="A172" s="7">
        <v>1396.0</v>
      </c>
      <c r="B172" s="2" t="s">
        <v>14</v>
      </c>
      <c r="C172" s="3">
        <v>3159.0</v>
      </c>
      <c r="D172" s="4">
        <v>197.0</v>
      </c>
      <c r="E172" s="4">
        <v>71.0</v>
      </c>
      <c r="F172" s="8">
        <v>20.0</v>
      </c>
      <c r="G172" s="8">
        <v>7.0</v>
      </c>
      <c r="H172" s="8">
        <v>7.0</v>
      </c>
      <c r="I172" s="8">
        <v>11.0</v>
      </c>
      <c r="J172" s="8">
        <v>6.0</v>
      </c>
      <c r="K172" s="7">
        <v>279.0</v>
      </c>
      <c r="L172" s="7">
        <v>40.0</v>
      </c>
    </row>
    <row r="173">
      <c r="A173" s="7">
        <v>1396.0</v>
      </c>
      <c r="B173" s="2" t="s">
        <v>15</v>
      </c>
      <c r="C173" s="3">
        <v>3159.0</v>
      </c>
      <c r="D173" s="4">
        <v>284.0</v>
      </c>
      <c r="E173" s="4">
        <v>143.0</v>
      </c>
      <c r="F173" s="8">
        <v>63.0</v>
      </c>
      <c r="G173" s="8">
        <v>12.0</v>
      </c>
      <c r="H173" s="8">
        <v>13.0</v>
      </c>
      <c r="I173" s="8">
        <v>18.0</v>
      </c>
      <c r="J173" s="8">
        <v>16.0</v>
      </c>
      <c r="K173" s="7">
        <v>445.0</v>
      </c>
      <c r="L173" s="7">
        <v>104.0</v>
      </c>
    </row>
    <row r="174">
      <c r="A174" s="7">
        <v>1411.0</v>
      </c>
      <c r="B174" s="2" t="s">
        <v>12</v>
      </c>
      <c r="C174" s="3">
        <v>2771.0</v>
      </c>
      <c r="D174" s="4">
        <v>38.0</v>
      </c>
      <c r="E174" s="4">
        <v>47.0</v>
      </c>
      <c r="F174" s="8">
        <v>10.0</v>
      </c>
      <c r="G174" s="8">
        <v>8.0</v>
      </c>
      <c r="H174" s="8">
        <v>15.0</v>
      </c>
      <c r="I174" s="8">
        <v>3.0</v>
      </c>
      <c r="J174" s="8">
        <v>3.0</v>
      </c>
      <c r="K174" s="7">
        <v>88.0</v>
      </c>
      <c r="L174" s="7">
        <v>36.0</v>
      </c>
    </row>
    <row r="175">
      <c r="A175" s="7">
        <v>1411.0</v>
      </c>
      <c r="B175" s="2" t="s">
        <v>13</v>
      </c>
      <c r="C175" s="3">
        <v>2771.0</v>
      </c>
      <c r="D175" s="4">
        <v>26.0</v>
      </c>
      <c r="E175" s="4">
        <v>47.0</v>
      </c>
      <c r="F175" s="8">
        <v>39.0</v>
      </c>
      <c r="G175" s="8">
        <v>11.0</v>
      </c>
      <c r="H175" s="8">
        <v>14.0</v>
      </c>
      <c r="I175" s="8">
        <v>3.0</v>
      </c>
      <c r="J175" s="8">
        <v>9.0</v>
      </c>
      <c r="K175" s="7">
        <v>76.0</v>
      </c>
      <c r="L175" s="7">
        <v>73.0</v>
      </c>
    </row>
    <row r="176">
      <c r="A176" s="7">
        <v>1411.0</v>
      </c>
      <c r="B176" s="2" t="s">
        <v>14</v>
      </c>
      <c r="C176" s="3">
        <v>2771.0</v>
      </c>
      <c r="D176" s="4">
        <v>200.0</v>
      </c>
      <c r="E176" s="4">
        <v>92.0</v>
      </c>
      <c r="F176" s="8">
        <v>27.0</v>
      </c>
      <c r="G176" s="8">
        <v>15.0</v>
      </c>
      <c r="H176" s="8">
        <v>17.0</v>
      </c>
      <c r="I176" s="8">
        <v>9.0</v>
      </c>
      <c r="J176" s="8">
        <v>12.0</v>
      </c>
      <c r="K176" s="7">
        <v>301.0</v>
      </c>
      <c r="L176" s="7">
        <v>71.0</v>
      </c>
    </row>
    <row r="177">
      <c r="A177" s="7">
        <v>1411.0</v>
      </c>
      <c r="B177" s="2" t="s">
        <v>15</v>
      </c>
      <c r="C177" s="3">
        <v>2771.0</v>
      </c>
      <c r="D177" s="4">
        <v>264.0</v>
      </c>
      <c r="E177" s="4">
        <v>186.0</v>
      </c>
      <c r="F177" s="8">
        <v>76.0</v>
      </c>
      <c r="G177" s="8">
        <v>34.0</v>
      </c>
      <c r="H177" s="8">
        <v>46.0</v>
      </c>
      <c r="I177" s="8">
        <v>15.0</v>
      </c>
      <c r="J177" s="8">
        <v>24.0</v>
      </c>
      <c r="K177" s="7">
        <v>465.0</v>
      </c>
      <c r="L177" s="7">
        <v>180.0</v>
      </c>
    </row>
    <row r="178">
      <c r="A178" s="7">
        <v>1510.0</v>
      </c>
      <c r="B178" s="2" t="s">
        <v>12</v>
      </c>
      <c r="C178" s="3">
        <v>800.0</v>
      </c>
      <c r="D178" s="4">
        <v>8.0</v>
      </c>
      <c r="E178" s="4">
        <v>20.0</v>
      </c>
      <c r="F178" s="8">
        <v>10.0</v>
      </c>
      <c r="G178" s="8">
        <v>4.0</v>
      </c>
      <c r="H178" s="8">
        <v>3.0</v>
      </c>
      <c r="I178" s="8">
        <v>0.0</v>
      </c>
      <c r="J178" s="8">
        <v>3.0</v>
      </c>
      <c r="K178" s="7">
        <v>28.0</v>
      </c>
      <c r="L178" s="7">
        <v>20.0</v>
      </c>
    </row>
    <row r="179">
      <c r="A179" s="7">
        <v>1510.0</v>
      </c>
      <c r="B179" s="2" t="s">
        <v>13</v>
      </c>
      <c r="C179" s="3">
        <v>800.0</v>
      </c>
      <c r="D179" s="4">
        <v>4.0</v>
      </c>
      <c r="E179" s="4">
        <v>12.0</v>
      </c>
      <c r="F179" s="8">
        <v>14.0</v>
      </c>
      <c r="G179" s="8">
        <v>5.0</v>
      </c>
      <c r="H179" s="8">
        <v>4.0</v>
      </c>
      <c r="I179" s="8">
        <v>0.0</v>
      </c>
      <c r="J179" s="8">
        <v>0.0</v>
      </c>
      <c r="K179" s="7">
        <v>16.0</v>
      </c>
      <c r="L179" s="7">
        <v>23.0</v>
      </c>
    </row>
    <row r="180">
      <c r="A180" s="7">
        <v>1510.0</v>
      </c>
      <c r="B180" s="2" t="s">
        <v>14</v>
      </c>
      <c r="C180" s="3">
        <v>800.0</v>
      </c>
      <c r="D180" s="4">
        <v>28.0</v>
      </c>
      <c r="E180" s="4">
        <v>66.0</v>
      </c>
      <c r="F180" s="8">
        <v>21.0</v>
      </c>
      <c r="G180" s="8">
        <v>9.0</v>
      </c>
      <c r="H180" s="8">
        <v>9.0</v>
      </c>
      <c r="I180" s="8">
        <v>4.0</v>
      </c>
      <c r="J180" s="8">
        <v>9.0</v>
      </c>
      <c r="K180" s="7">
        <v>98.0</v>
      </c>
      <c r="L180" s="7">
        <v>48.0</v>
      </c>
    </row>
    <row r="181">
      <c r="A181" s="7">
        <v>1510.0</v>
      </c>
      <c r="B181" s="2" t="s">
        <v>15</v>
      </c>
      <c r="C181" s="3">
        <v>800.0</v>
      </c>
      <c r="D181" s="4">
        <v>40.0</v>
      </c>
      <c r="E181" s="4">
        <v>98.0</v>
      </c>
      <c r="F181" s="8">
        <v>45.0</v>
      </c>
      <c r="G181" s="8">
        <v>18.0</v>
      </c>
      <c r="H181" s="8">
        <v>16.0</v>
      </c>
      <c r="I181" s="8">
        <v>4.0</v>
      </c>
      <c r="J181" s="8">
        <v>12.0</v>
      </c>
      <c r="K181" s="7">
        <v>142.0</v>
      </c>
      <c r="L181" s="7">
        <v>91.0</v>
      </c>
    </row>
    <row r="182">
      <c r="A182" s="7">
        <v>1514.0</v>
      </c>
      <c r="B182" s="2" t="s">
        <v>12</v>
      </c>
      <c r="C182" s="3">
        <v>1905.0</v>
      </c>
      <c r="D182" s="4">
        <v>32.0</v>
      </c>
      <c r="E182" s="4">
        <v>38.0</v>
      </c>
      <c r="F182" s="8">
        <v>18.0</v>
      </c>
      <c r="G182" s="8">
        <v>6.0</v>
      </c>
      <c r="H182" s="8">
        <v>11.0</v>
      </c>
      <c r="I182" s="8">
        <v>1.0</v>
      </c>
      <c r="J182" s="8">
        <v>2.0</v>
      </c>
      <c r="K182" s="7">
        <v>71.0</v>
      </c>
      <c r="L182" s="7">
        <v>37.0</v>
      </c>
    </row>
    <row r="183">
      <c r="A183" s="7">
        <v>1514.0</v>
      </c>
      <c r="B183" s="2" t="s">
        <v>13</v>
      </c>
      <c r="C183" s="3">
        <v>1905.0</v>
      </c>
      <c r="D183" s="4">
        <v>18.0</v>
      </c>
      <c r="E183" s="4">
        <v>30.0</v>
      </c>
      <c r="F183" s="8">
        <v>30.0</v>
      </c>
      <c r="G183" s="8">
        <v>4.0</v>
      </c>
      <c r="H183" s="8">
        <v>2.0</v>
      </c>
      <c r="I183" s="8">
        <v>3.0</v>
      </c>
      <c r="J183" s="8">
        <v>7.0</v>
      </c>
      <c r="K183" s="7">
        <v>51.0</v>
      </c>
      <c r="L183" s="7">
        <v>43.0</v>
      </c>
    </row>
    <row r="184">
      <c r="A184" s="7">
        <v>1514.0</v>
      </c>
      <c r="B184" s="2" t="s">
        <v>14</v>
      </c>
      <c r="C184" s="3">
        <v>1905.0</v>
      </c>
      <c r="D184" s="4">
        <v>91.0</v>
      </c>
      <c r="E184" s="4">
        <v>69.0</v>
      </c>
      <c r="F184" s="8">
        <v>30.0</v>
      </c>
      <c r="G184" s="8">
        <v>8.0</v>
      </c>
      <c r="H184" s="8">
        <v>14.0</v>
      </c>
      <c r="I184" s="8">
        <v>6.0</v>
      </c>
      <c r="J184" s="8">
        <v>4.0</v>
      </c>
      <c r="K184" s="7">
        <v>166.0</v>
      </c>
      <c r="L184" s="7">
        <v>56.0</v>
      </c>
    </row>
    <row r="185">
      <c r="A185" s="7">
        <v>1514.0</v>
      </c>
      <c r="B185" s="2" t="s">
        <v>15</v>
      </c>
      <c r="C185" s="3">
        <v>1905.0</v>
      </c>
      <c r="D185" s="4">
        <v>141.0</v>
      </c>
      <c r="E185" s="4">
        <v>137.0</v>
      </c>
      <c r="F185" s="8">
        <v>78.0</v>
      </c>
      <c r="G185" s="8">
        <v>18.0</v>
      </c>
      <c r="H185" s="8">
        <v>27.0</v>
      </c>
      <c r="I185" s="8">
        <v>10.0</v>
      </c>
      <c r="J185" s="8">
        <v>13.0</v>
      </c>
      <c r="K185" s="7">
        <v>288.0</v>
      </c>
      <c r="L185" s="7">
        <v>136.0</v>
      </c>
    </row>
    <row r="186">
      <c r="A186" s="7">
        <v>1517.0</v>
      </c>
      <c r="B186" s="2" t="s">
        <v>12</v>
      </c>
      <c r="C186" s="3">
        <v>2627.0</v>
      </c>
      <c r="D186" s="4">
        <v>61.0</v>
      </c>
      <c r="E186" s="4">
        <v>93.0</v>
      </c>
      <c r="F186" s="8">
        <v>32.0</v>
      </c>
      <c r="G186" s="8">
        <v>6.0</v>
      </c>
      <c r="H186" s="8">
        <v>16.0</v>
      </c>
      <c r="I186" s="8">
        <v>4.0</v>
      </c>
      <c r="J186" s="8">
        <v>6.0</v>
      </c>
      <c r="K186" s="7">
        <v>158.0</v>
      </c>
      <c r="L186" s="7">
        <v>60.0</v>
      </c>
    </row>
    <row r="187">
      <c r="A187" s="7">
        <v>1517.0</v>
      </c>
      <c r="B187" s="2" t="s">
        <v>13</v>
      </c>
      <c r="C187" s="3">
        <v>2627.0</v>
      </c>
      <c r="D187" s="4">
        <v>21.0</v>
      </c>
      <c r="E187" s="4">
        <v>60.0</v>
      </c>
      <c r="F187" s="8">
        <v>34.0</v>
      </c>
      <c r="G187" s="8">
        <v>13.0</v>
      </c>
      <c r="H187" s="8">
        <v>16.0</v>
      </c>
      <c r="I187" s="8">
        <v>4.0</v>
      </c>
      <c r="J187" s="8">
        <v>10.0</v>
      </c>
      <c r="K187" s="7">
        <v>85.0</v>
      </c>
      <c r="L187" s="7">
        <v>73.0</v>
      </c>
    </row>
    <row r="188">
      <c r="A188" s="7">
        <v>1517.0</v>
      </c>
      <c r="B188" s="2" t="s">
        <v>14</v>
      </c>
      <c r="C188" s="3">
        <v>2627.0</v>
      </c>
      <c r="D188" s="4">
        <v>209.0</v>
      </c>
      <c r="E188" s="4">
        <v>147.0</v>
      </c>
      <c r="F188" s="8">
        <v>37.0</v>
      </c>
      <c r="G188" s="8">
        <v>20.0</v>
      </c>
      <c r="H188" s="8">
        <v>13.0</v>
      </c>
      <c r="I188" s="8">
        <v>8.0</v>
      </c>
      <c r="J188" s="8">
        <v>9.0</v>
      </c>
      <c r="K188" s="7">
        <v>364.0</v>
      </c>
      <c r="L188" s="7">
        <v>79.0</v>
      </c>
    </row>
    <row r="189">
      <c r="A189" s="7">
        <v>1517.0</v>
      </c>
      <c r="B189" s="2" t="s">
        <v>15</v>
      </c>
      <c r="C189" s="3">
        <v>2627.0</v>
      </c>
      <c r="D189" s="4">
        <v>291.0</v>
      </c>
      <c r="E189" s="4">
        <v>300.0</v>
      </c>
      <c r="F189" s="8">
        <v>103.0</v>
      </c>
      <c r="G189" s="8">
        <v>39.0</v>
      </c>
      <c r="H189" s="8">
        <v>45.0</v>
      </c>
      <c r="I189" s="8">
        <v>16.0</v>
      </c>
      <c r="J189" s="8">
        <v>25.0</v>
      </c>
      <c r="K189" s="7">
        <v>607.0</v>
      </c>
      <c r="L189" s="7">
        <v>212.0</v>
      </c>
    </row>
    <row r="190">
      <c r="A190" s="7">
        <v>1518.0</v>
      </c>
      <c r="B190" s="2" t="s">
        <v>12</v>
      </c>
      <c r="C190" s="3">
        <v>2532.0</v>
      </c>
      <c r="D190" s="4">
        <v>69.0</v>
      </c>
      <c r="E190" s="4">
        <v>70.0</v>
      </c>
      <c r="F190" s="8">
        <v>29.0</v>
      </c>
      <c r="G190" s="8">
        <v>9.0</v>
      </c>
      <c r="H190" s="8">
        <v>18.0</v>
      </c>
      <c r="I190" s="8">
        <v>4.0</v>
      </c>
      <c r="J190" s="8">
        <v>8.0</v>
      </c>
      <c r="K190" s="7">
        <v>143.0</v>
      </c>
      <c r="L190" s="7">
        <v>64.0</v>
      </c>
    </row>
    <row r="191">
      <c r="A191" s="7">
        <v>1518.0</v>
      </c>
      <c r="B191" s="2" t="s">
        <v>13</v>
      </c>
      <c r="C191" s="3">
        <v>2532.0</v>
      </c>
      <c r="D191" s="4">
        <v>32.0</v>
      </c>
      <c r="E191" s="4">
        <v>64.0</v>
      </c>
      <c r="F191" s="8">
        <v>39.0</v>
      </c>
      <c r="G191" s="8">
        <v>9.0</v>
      </c>
      <c r="H191" s="8">
        <v>17.0</v>
      </c>
      <c r="I191" s="8">
        <v>2.0</v>
      </c>
      <c r="J191" s="8">
        <v>5.0</v>
      </c>
      <c r="K191" s="7">
        <v>98.0</v>
      </c>
      <c r="L191" s="7">
        <v>70.0</v>
      </c>
    </row>
    <row r="192">
      <c r="A192" s="7">
        <v>1518.0</v>
      </c>
      <c r="B192" s="2" t="s">
        <v>14</v>
      </c>
      <c r="C192" s="3">
        <v>2532.0</v>
      </c>
      <c r="D192" s="4">
        <v>229.0</v>
      </c>
      <c r="E192" s="4">
        <v>115.0</v>
      </c>
      <c r="F192" s="8">
        <v>32.0</v>
      </c>
      <c r="G192" s="8">
        <v>20.0</v>
      </c>
      <c r="H192" s="8">
        <v>21.0</v>
      </c>
      <c r="I192" s="8">
        <v>10.0</v>
      </c>
      <c r="J192" s="8">
        <v>12.0</v>
      </c>
      <c r="K192" s="7">
        <v>354.0</v>
      </c>
      <c r="L192" s="7">
        <v>85.0</v>
      </c>
    </row>
    <row r="193">
      <c r="A193" s="7">
        <v>1518.0</v>
      </c>
      <c r="B193" s="2" t="s">
        <v>15</v>
      </c>
      <c r="C193" s="3">
        <v>2532.0</v>
      </c>
      <c r="D193" s="4">
        <v>330.0</v>
      </c>
      <c r="E193" s="4">
        <v>249.0</v>
      </c>
      <c r="F193" s="8">
        <v>100.0</v>
      </c>
      <c r="G193" s="8">
        <v>38.0</v>
      </c>
      <c r="H193" s="8">
        <v>56.0</v>
      </c>
      <c r="I193" s="8">
        <v>16.0</v>
      </c>
      <c r="J193" s="8">
        <v>25.0</v>
      </c>
      <c r="K193" s="7">
        <v>595.0</v>
      </c>
      <c r="L193" s="7">
        <v>219.0</v>
      </c>
    </row>
    <row r="194">
      <c r="A194" s="7">
        <v>1525.0</v>
      </c>
      <c r="B194" s="2" t="s">
        <v>12</v>
      </c>
      <c r="C194" s="3">
        <v>1983.0</v>
      </c>
      <c r="D194" s="4">
        <v>45.0</v>
      </c>
      <c r="E194" s="4">
        <v>26.0</v>
      </c>
      <c r="F194" s="8">
        <v>13.0</v>
      </c>
      <c r="G194" s="8">
        <v>7.0</v>
      </c>
      <c r="H194" s="8">
        <v>9.0</v>
      </c>
      <c r="I194" s="8">
        <v>0.0</v>
      </c>
      <c r="J194" s="8">
        <v>4.0</v>
      </c>
      <c r="K194" s="7">
        <v>71.0</v>
      </c>
      <c r="L194" s="7">
        <v>33.0</v>
      </c>
    </row>
    <row r="195">
      <c r="A195" s="7">
        <v>1525.0</v>
      </c>
      <c r="B195" s="2" t="s">
        <v>13</v>
      </c>
      <c r="C195" s="3">
        <v>1983.0</v>
      </c>
      <c r="D195" s="4">
        <v>28.0</v>
      </c>
      <c r="E195" s="4">
        <v>40.0</v>
      </c>
      <c r="F195" s="8">
        <v>18.0</v>
      </c>
      <c r="G195" s="8">
        <v>5.0</v>
      </c>
      <c r="H195" s="8">
        <v>3.0</v>
      </c>
      <c r="I195" s="8">
        <v>0.0</v>
      </c>
      <c r="J195" s="8">
        <v>4.0</v>
      </c>
      <c r="K195" s="7">
        <v>68.0</v>
      </c>
      <c r="L195" s="7">
        <v>30.0</v>
      </c>
    </row>
    <row r="196">
      <c r="A196" s="7">
        <v>1525.0</v>
      </c>
      <c r="B196" s="2" t="s">
        <v>14</v>
      </c>
      <c r="C196" s="3">
        <v>1983.0</v>
      </c>
      <c r="D196" s="4">
        <v>167.0</v>
      </c>
      <c r="E196" s="4">
        <v>77.0</v>
      </c>
      <c r="F196" s="8">
        <v>20.0</v>
      </c>
      <c r="G196" s="8">
        <v>9.0</v>
      </c>
      <c r="H196" s="8">
        <v>12.0</v>
      </c>
      <c r="I196" s="8">
        <v>4.0</v>
      </c>
      <c r="J196" s="8">
        <v>12.0</v>
      </c>
      <c r="K196" s="7">
        <v>248.0</v>
      </c>
      <c r="L196" s="7">
        <v>53.0</v>
      </c>
    </row>
    <row r="197">
      <c r="A197" s="7">
        <v>1525.0</v>
      </c>
      <c r="B197" s="2" t="s">
        <v>15</v>
      </c>
      <c r="C197" s="3">
        <v>1983.0</v>
      </c>
      <c r="D197" s="4">
        <v>240.0</v>
      </c>
      <c r="E197" s="4">
        <v>143.0</v>
      </c>
      <c r="F197" s="8">
        <v>51.0</v>
      </c>
      <c r="G197" s="8">
        <v>21.0</v>
      </c>
      <c r="H197" s="8">
        <v>24.0</v>
      </c>
      <c r="I197" s="8">
        <v>4.0</v>
      </c>
      <c r="J197" s="8">
        <v>20.0</v>
      </c>
      <c r="K197" s="7">
        <v>387.0</v>
      </c>
      <c r="L197" s="7">
        <v>116.0</v>
      </c>
    </row>
    <row r="198">
      <c r="A198" s="7">
        <v>1550.0</v>
      </c>
      <c r="B198" s="2" t="s">
        <v>12</v>
      </c>
      <c r="C198" s="3">
        <v>961.0</v>
      </c>
      <c r="D198" s="4">
        <v>17.0</v>
      </c>
      <c r="E198" s="4">
        <v>19.0</v>
      </c>
      <c r="F198" s="8">
        <v>12.0</v>
      </c>
      <c r="G198" s="8">
        <v>4.0</v>
      </c>
      <c r="H198" s="8">
        <v>4.0</v>
      </c>
      <c r="I198" s="8">
        <v>3.0</v>
      </c>
      <c r="J198" s="8">
        <v>4.0</v>
      </c>
      <c r="K198" s="7">
        <v>39.0</v>
      </c>
      <c r="L198" s="7">
        <v>24.0</v>
      </c>
    </row>
    <row r="199">
      <c r="A199" s="7">
        <v>1550.0</v>
      </c>
      <c r="B199" s="2" t="s">
        <v>13</v>
      </c>
      <c r="C199" s="3">
        <v>961.0</v>
      </c>
      <c r="D199" s="4">
        <v>10.0</v>
      </c>
      <c r="E199" s="4">
        <v>33.0</v>
      </c>
      <c r="F199" s="8">
        <v>14.0</v>
      </c>
      <c r="G199" s="8">
        <v>3.0</v>
      </c>
      <c r="H199" s="8">
        <v>4.0</v>
      </c>
      <c r="I199" s="8">
        <v>2.0</v>
      </c>
      <c r="J199" s="8">
        <v>1.0</v>
      </c>
      <c r="K199" s="7">
        <v>45.0</v>
      </c>
      <c r="L199" s="7">
        <v>22.0</v>
      </c>
    </row>
    <row r="200">
      <c r="A200" s="7">
        <v>1550.0</v>
      </c>
      <c r="B200" s="2" t="s">
        <v>14</v>
      </c>
      <c r="C200" s="3">
        <v>961.0</v>
      </c>
      <c r="D200" s="4">
        <v>70.0</v>
      </c>
      <c r="E200" s="4">
        <v>42.0</v>
      </c>
      <c r="F200" s="8">
        <v>7.0</v>
      </c>
      <c r="G200" s="8">
        <v>2.0</v>
      </c>
      <c r="H200" s="8">
        <v>8.0</v>
      </c>
      <c r="I200" s="8">
        <v>2.0</v>
      </c>
      <c r="J200" s="8">
        <v>6.0</v>
      </c>
      <c r="K200" s="7">
        <v>114.0</v>
      </c>
      <c r="L200" s="7">
        <v>23.0</v>
      </c>
    </row>
    <row r="201">
      <c r="A201" s="7">
        <v>1550.0</v>
      </c>
      <c r="B201" s="2" t="s">
        <v>15</v>
      </c>
      <c r="C201" s="3">
        <v>961.0</v>
      </c>
      <c r="D201" s="4">
        <v>97.0</v>
      </c>
      <c r="E201" s="4">
        <v>94.0</v>
      </c>
      <c r="F201" s="8">
        <v>33.0</v>
      </c>
      <c r="G201" s="8">
        <v>9.0</v>
      </c>
      <c r="H201" s="8">
        <v>16.0</v>
      </c>
      <c r="I201" s="8">
        <v>7.0</v>
      </c>
      <c r="J201" s="8">
        <v>11.0</v>
      </c>
      <c r="K201" s="7">
        <v>198.0</v>
      </c>
      <c r="L201" s="7">
        <v>69.0</v>
      </c>
    </row>
    <row r="202">
      <c r="A202" s="7">
        <v>1602.0</v>
      </c>
      <c r="B202" s="2" t="s">
        <v>12</v>
      </c>
      <c r="C202" s="3">
        <v>2360.0</v>
      </c>
      <c r="D202" s="4">
        <v>44.0</v>
      </c>
      <c r="E202" s="4">
        <v>31.0</v>
      </c>
      <c r="F202" s="8">
        <v>18.0</v>
      </c>
      <c r="G202" s="8">
        <v>2.0</v>
      </c>
      <c r="H202" s="8">
        <v>4.0</v>
      </c>
      <c r="I202" s="8">
        <v>7.0</v>
      </c>
      <c r="J202" s="8">
        <v>1.0</v>
      </c>
      <c r="K202" s="7">
        <v>82.0</v>
      </c>
      <c r="L202" s="7">
        <v>25.0</v>
      </c>
    </row>
    <row r="203">
      <c r="A203" s="7">
        <v>1602.0</v>
      </c>
      <c r="B203" s="2" t="s">
        <v>13</v>
      </c>
      <c r="C203" s="3">
        <v>2360.0</v>
      </c>
      <c r="D203" s="4">
        <v>23.0</v>
      </c>
      <c r="E203" s="4">
        <v>23.0</v>
      </c>
      <c r="F203" s="8">
        <v>15.0</v>
      </c>
      <c r="G203" s="8">
        <v>4.0</v>
      </c>
      <c r="H203" s="8">
        <v>6.0</v>
      </c>
      <c r="I203" s="8">
        <v>2.0</v>
      </c>
      <c r="J203" s="8">
        <v>3.0</v>
      </c>
      <c r="K203" s="7">
        <v>48.0</v>
      </c>
      <c r="L203" s="7">
        <v>28.0</v>
      </c>
    </row>
    <row r="204">
      <c r="A204" s="7">
        <v>1602.0</v>
      </c>
      <c r="B204" s="2" t="s">
        <v>14</v>
      </c>
      <c r="C204" s="3">
        <v>2360.0</v>
      </c>
      <c r="D204" s="4">
        <v>101.0</v>
      </c>
      <c r="E204" s="4">
        <v>39.0</v>
      </c>
      <c r="F204" s="8">
        <v>16.0</v>
      </c>
      <c r="G204" s="8">
        <v>13.0</v>
      </c>
      <c r="H204" s="8">
        <v>11.0</v>
      </c>
      <c r="I204" s="8">
        <v>9.0</v>
      </c>
      <c r="J204" s="8">
        <v>3.0</v>
      </c>
      <c r="K204" s="7">
        <v>149.0</v>
      </c>
      <c r="L204" s="7">
        <v>43.0</v>
      </c>
    </row>
    <row r="205">
      <c r="A205" s="7">
        <v>1602.0</v>
      </c>
      <c r="B205" s="2" t="s">
        <v>15</v>
      </c>
      <c r="C205" s="3">
        <v>2360.0</v>
      </c>
      <c r="D205" s="4">
        <v>168.0</v>
      </c>
      <c r="E205" s="4">
        <v>93.0</v>
      </c>
      <c r="F205" s="8">
        <v>49.0</v>
      </c>
      <c r="G205" s="8">
        <v>19.0</v>
      </c>
      <c r="H205" s="8">
        <v>21.0</v>
      </c>
      <c r="I205" s="8">
        <v>18.0</v>
      </c>
      <c r="J205" s="8">
        <v>7.0</v>
      </c>
      <c r="K205" s="7">
        <v>279.0</v>
      </c>
      <c r="L205" s="7">
        <v>96.0</v>
      </c>
    </row>
    <row r="206">
      <c r="A206" s="7">
        <v>1605.0</v>
      </c>
      <c r="B206" s="2" t="s">
        <v>12</v>
      </c>
      <c r="C206" s="3">
        <v>3022.0</v>
      </c>
      <c r="D206" s="4">
        <v>33.0</v>
      </c>
      <c r="E206" s="4">
        <v>18.0</v>
      </c>
      <c r="F206" s="8">
        <v>9.0</v>
      </c>
      <c r="G206" s="8">
        <v>6.0</v>
      </c>
      <c r="H206" s="8">
        <v>8.0</v>
      </c>
      <c r="I206" s="8">
        <v>2.0</v>
      </c>
      <c r="J206" s="8">
        <v>2.0</v>
      </c>
      <c r="K206" s="7">
        <v>53.0</v>
      </c>
      <c r="L206" s="7">
        <v>25.0</v>
      </c>
    </row>
    <row r="207">
      <c r="A207" s="7">
        <v>1605.0</v>
      </c>
      <c r="B207" s="2" t="s">
        <v>13</v>
      </c>
      <c r="C207" s="3">
        <v>3022.0</v>
      </c>
      <c r="D207" s="4">
        <v>29.0</v>
      </c>
      <c r="E207" s="4">
        <v>14.0</v>
      </c>
      <c r="F207" s="8">
        <v>9.0</v>
      </c>
      <c r="G207" s="8">
        <v>5.0</v>
      </c>
      <c r="H207" s="8">
        <v>2.0</v>
      </c>
      <c r="I207" s="8">
        <v>2.0</v>
      </c>
      <c r="J207" s="8">
        <v>2.0</v>
      </c>
      <c r="K207" s="7">
        <v>45.0</v>
      </c>
      <c r="L207" s="7">
        <v>18.0</v>
      </c>
    </row>
    <row r="208">
      <c r="A208" s="7">
        <v>1605.0</v>
      </c>
      <c r="B208" s="2" t="s">
        <v>14</v>
      </c>
      <c r="C208" s="3">
        <v>3022.0</v>
      </c>
      <c r="D208" s="4">
        <v>164.0</v>
      </c>
      <c r="E208" s="4">
        <v>34.0</v>
      </c>
      <c r="F208" s="8">
        <v>7.0</v>
      </c>
      <c r="G208" s="8">
        <v>8.0</v>
      </c>
      <c r="H208" s="8">
        <v>4.0</v>
      </c>
      <c r="I208" s="8">
        <v>4.0</v>
      </c>
      <c r="J208" s="8">
        <v>4.0</v>
      </c>
      <c r="K208" s="7">
        <v>202.0</v>
      </c>
      <c r="L208" s="7">
        <v>23.0</v>
      </c>
    </row>
    <row r="209">
      <c r="A209" s="7">
        <v>1605.0</v>
      </c>
      <c r="B209" s="2" t="s">
        <v>15</v>
      </c>
      <c r="C209" s="3">
        <v>3022.0</v>
      </c>
      <c r="D209" s="4">
        <v>226.0</v>
      </c>
      <c r="E209" s="4">
        <v>66.0</v>
      </c>
      <c r="F209" s="8">
        <v>25.0</v>
      </c>
      <c r="G209" s="8">
        <v>19.0</v>
      </c>
      <c r="H209" s="8">
        <v>14.0</v>
      </c>
      <c r="I209" s="8">
        <v>8.0</v>
      </c>
      <c r="J209" s="8">
        <v>8.0</v>
      </c>
      <c r="K209" s="7">
        <v>300.0</v>
      </c>
      <c r="L209" s="7">
        <v>66.0</v>
      </c>
    </row>
    <row r="210">
      <c r="A210" s="7">
        <v>1606.0</v>
      </c>
      <c r="B210" s="2" t="s">
        <v>12</v>
      </c>
      <c r="C210" s="3">
        <v>2356.0</v>
      </c>
      <c r="D210" s="4">
        <v>53.0</v>
      </c>
      <c r="E210" s="4">
        <v>44.0</v>
      </c>
      <c r="F210" s="8">
        <v>26.0</v>
      </c>
      <c r="G210" s="8">
        <v>1.0</v>
      </c>
      <c r="H210" s="8">
        <v>6.0</v>
      </c>
      <c r="I210" s="8">
        <v>3.0</v>
      </c>
      <c r="J210" s="8">
        <v>11.0</v>
      </c>
      <c r="K210" s="7">
        <v>100.0</v>
      </c>
      <c r="L210" s="7">
        <v>44.0</v>
      </c>
    </row>
    <row r="211">
      <c r="A211" s="7">
        <v>1606.0</v>
      </c>
      <c r="B211" s="2" t="s">
        <v>13</v>
      </c>
      <c r="C211" s="3">
        <v>2356.0</v>
      </c>
      <c r="D211" s="4">
        <v>38.0</v>
      </c>
      <c r="E211" s="4">
        <v>56.0</v>
      </c>
      <c r="F211" s="8">
        <v>29.0</v>
      </c>
      <c r="G211" s="8">
        <v>5.0</v>
      </c>
      <c r="H211" s="8">
        <v>8.0</v>
      </c>
      <c r="I211" s="8">
        <v>1.0</v>
      </c>
      <c r="J211" s="8">
        <v>12.0</v>
      </c>
      <c r="K211" s="7">
        <v>95.0</v>
      </c>
      <c r="L211" s="7">
        <v>54.0</v>
      </c>
    </row>
    <row r="212">
      <c r="A212" s="7">
        <v>1606.0</v>
      </c>
      <c r="B212" s="2" t="s">
        <v>14</v>
      </c>
      <c r="C212" s="3">
        <v>2356.0</v>
      </c>
      <c r="D212" s="4">
        <v>137.0</v>
      </c>
      <c r="E212" s="4">
        <v>79.0</v>
      </c>
      <c r="F212" s="8">
        <v>33.0</v>
      </c>
      <c r="G212" s="8">
        <v>14.0</v>
      </c>
      <c r="H212" s="8">
        <v>14.0</v>
      </c>
      <c r="I212" s="8">
        <v>4.0</v>
      </c>
      <c r="J212" s="8">
        <v>8.0</v>
      </c>
      <c r="K212" s="7">
        <v>220.0</v>
      </c>
      <c r="L212" s="7">
        <v>69.0</v>
      </c>
    </row>
    <row r="213">
      <c r="A213" s="7">
        <v>1606.0</v>
      </c>
      <c r="B213" s="2" t="s">
        <v>15</v>
      </c>
      <c r="C213" s="3">
        <v>2356.0</v>
      </c>
      <c r="D213" s="4">
        <v>228.0</v>
      </c>
      <c r="E213" s="4">
        <v>179.0</v>
      </c>
      <c r="F213" s="8">
        <v>88.0</v>
      </c>
      <c r="G213" s="8">
        <v>20.0</v>
      </c>
      <c r="H213" s="8">
        <v>28.0</v>
      </c>
      <c r="I213" s="8">
        <v>8.0</v>
      </c>
      <c r="J213" s="8">
        <v>31.0</v>
      </c>
      <c r="K213" s="7">
        <v>415.0</v>
      </c>
      <c r="L213" s="7">
        <v>167.0</v>
      </c>
    </row>
    <row r="214">
      <c r="A214" s="7">
        <v>1609.0</v>
      </c>
      <c r="B214" s="2" t="s">
        <v>12</v>
      </c>
      <c r="C214" s="3">
        <v>2098.0</v>
      </c>
      <c r="D214" s="4">
        <v>27.0</v>
      </c>
      <c r="E214" s="4">
        <v>27.0</v>
      </c>
      <c r="F214" s="8">
        <v>15.0</v>
      </c>
      <c r="G214" s="8">
        <v>6.0</v>
      </c>
      <c r="H214" s="8">
        <v>2.0</v>
      </c>
      <c r="I214" s="8">
        <v>4.0</v>
      </c>
      <c r="J214" s="8">
        <v>1.0</v>
      </c>
      <c r="K214" s="7">
        <v>58.0</v>
      </c>
      <c r="L214" s="7">
        <v>24.0</v>
      </c>
    </row>
    <row r="215">
      <c r="A215" s="7">
        <v>1609.0</v>
      </c>
      <c r="B215" s="2" t="s">
        <v>13</v>
      </c>
      <c r="C215" s="3">
        <v>2098.0</v>
      </c>
      <c r="D215" s="4">
        <v>21.0</v>
      </c>
      <c r="E215" s="4">
        <v>20.0</v>
      </c>
      <c r="F215" s="8">
        <v>13.0</v>
      </c>
      <c r="G215" s="8">
        <v>4.0</v>
      </c>
      <c r="H215" s="8">
        <v>2.0</v>
      </c>
      <c r="I215" s="8">
        <v>4.0</v>
      </c>
      <c r="J215" s="8">
        <v>2.0</v>
      </c>
      <c r="K215" s="7">
        <v>45.0</v>
      </c>
      <c r="L215" s="7">
        <v>21.0</v>
      </c>
    </row>
    <row r="216">
      <c r="A216" s="7">
        <v>1609.0</v>
      </c>
      <c r="B216" s="2" t="s">
        <v>14</v>
      </c>
      <c r="C216" s="3">
        <v>2098.0</v>
      </c>
      <c r="D216" s="4">
        <v>80.0</v>
      </c>
      <c r="E216" s="4">
        <v>25.0</v>
      </c>
      <c r="F216" s="8">
        <v>8.0</v>
      </c>
      <c r="G216" s="8">
        <v>6.0</v>
      </c>
      <c r="H216" s="8">
        <v>13.0</v>
      </c>
      <c r="I216" s="8">
        <v>2.0</v>
      </c>
      <c r="J216" s="8">
        <v>3.0</v>
      </c>
      <c r="K216" s="7">
        <v>107.0</v>
      </c>
      <c r="L216" s="7">
        <v>30.0</v>
      </c>
    </row>
    <row r="217">
      <c r="A217" s="7">
        <v>1609.0</v>
      </c>
      <c r="B217" s="2" t="s">
        <v>15</v>
      </c>
      <c r="C217" s="3">
        <v>2098.0</v>
      </c>
      <c r="D217" s="4">
        <v>128.0</v>
      </c>
      <c r="E217" s="4">
        <v>72.0</v>
      </c>
      <c r="F217" s="8">
        <v>36.0</v>
      </c>
      <c r="G217" s="8">
        <v>16.0</v>
      </c>
      <c r="H217" s="8">
        <v>17.0</v>
      </c>
      <c r="I217" s="8">
        <v>10.0</v>
      </c>
      <c r="J217" s="8">
        <v>6.0</v>
      </c>
      <c r="K217" s="7">
        <v>210.0</v>
      </c>
      <c r="L217" s="7">
        <v>75.0</v>
      </c>
    </row>
    <row r="218">
      <c r="A218" s="7">
        <v>1613.0</v>
      </c>
      <c r="B218" s="2" t="s">
        <v>12</v>
      </c>
      <c r="C218" s="3">
        <v>2332.0</v>
      </c>
      <c r="D218" s="4">
        <v>31.0</v>
      </c>
      <c r="E218" s="4">
        <v>16.0</v>
      </c>
      <c r="F218" s="8">
        <v>14.0</v>
      </c>
      <c r="G218" s="8">
        <v>4.0</v>
      </c>
      <c r="H218" s="8">
        <v>5.0</v>
      </c>
      <c r="I218" s="8">
        <v>10.0</v>
      </c>
      <c r="J218" s="8">
        <v>1.0</v>
      </c>
      <c r="K218" s="7">
        <v>57.0</v>
      </c>
      <c r="L218" s="7">
        <v>24.0</v>
      </c>
    </row>
    <row r="219">
      <c r="A219" s="7">
        <v>1613.0</v>
      </c>
      <c r="B219" s="2" t="s">
        <v>13</v>
      </c>
      <c r="C219" s="3">
        <v>2332.0</v>
      </c>
      <c r="D219" s="4">
        <v>29.0</v>
      </c>
      <c r="E219" s="4">
        <v>25.0</v>
      </c>
      <c r="F219" s="8">
        <v>4.0</v>
      </c>
      <c r="G219" s="8">
        <v>2.0</v>
      </c>
      <c r="H219" s="8">
        <v>7.0</v>
      </c>
      <c r="I219" s="8">
        <v>5.0</v>
      </c>
      <c r="J219" s="8">
        <v>1.0</v>
      </c>
      <c r="K219" s="7">
        <v>59.0</v>
      </c>
      <c r="L219" s="7">
        <v>14.0</v>
      </c>
    </row>
    <row r="220">
      <c r="A220" s="7">
        <v>1613.0</v>
      </c>
      <c r="B220" s="2" t="s">
        <v>14</v>
      </c>
      <c r="C220" s="3">
        <v>2332.0</v>
      </c>
      <c r="D220" s="4">
        <v>110.0</v>
      </c>
      <c r="E220" s="4">
        <v>23.0</v>
      </c>
      <c r="F220" s="8">
        <v>12.0</v>
      </c>
      <c r="G220" s="8">
        <v>7.0</v>
      </c>
      <c r="H220" s="8">
        <v>4.0</v>
      </c>
      <c r="I220" s="8">
        <v>15.0</v>
      </c>
      <c r="J220" s="8">
        <v>3.0</v>
      </c>
      <c r="K220" s="7">
        <v>148.0</v>
      </c>
      <c r="L220" s="7">
        <v>26.0</v>
      </c>
    </row>
    <row r="221">
      <c r="A221" s="7">
        <v>1613.0</v>
      </c>
      <c r="B221" s="2" t="s">
        <v>15</v>
      </c>
      <c r="C221" s="3">
        <v>2332.0</v>
      </c>
      <c r="D221" s="4">
        <v>170.0</v>
      </c>
      <c r="E221" s="4">
        <v>64.0</v>
      </c>
      <c r="F221" s="8">
        <v>30.0</v>
      </c>
      <c r="G221" s="8">
        <v>13.0</v>
      </c>
      <c r="H221" s="8">
        <v>16.0</v>
      </c>
      <c r="I221" s="8">
        <v>30.0</v>
      </c>
      <c r="J221" s="8">
        <v>5.0</v>
      </c>
      <c r="K221" s="7">
        <v>264.0</v>
      </c>
      <c r="L221" s="7">
        <v>64.0</v>
      </c>
    </row>
    <row r="222">
      <c r="A222" s="7">
        <v>1614.0</v>
      </c>
      <c r="B222" s="2" t="s">
        <v>12</v>
      </c>
      <c r="C222" s="3">
        <v>1812.0</v>
      </c>
      <c r="D222" s="4">
        <v>22.0</v>
      </c>
      <c r="E222" s="4">
        <v>22.0</v>
      </c>
      <c r="F222" s="8">
        <v>17.0</v>
      </c>
      <c r="G222" s="8">
        <v>7.0</v>
      </c>
      <c r="H222" s="8">
        <v>2.0</v>
      </c>
      <c r="I222" s="8">
        <v>1.0</v>
      </c>
      <c r="J222" s="8">
        <v>0.0</v>
      </c>
      <c r="K222" s="7">
        <v>45.0</v>
      </c>
      <c r="L222" s="7">
        <v>26.0</v>
      </c>
    </row>
    <row r="223">
      <c r="A223" s="7">
        <v>1614.0</v>
      </c>
      <c r="B223" s="2" t="s">
        <v>13</v>
      </c>
      <c r="C223" s="3">
        <v>1812.0</v>
      </c>
      <c r="D223" s="4">
        <v>25.0</v>
      </c>
      <c r="E223" s="4">
        <v>18.0</v>
      </c>
      <c r="F223" s="8">
        <v>14.0</v>
      </c>
      <c r="G223" s="8">
        <v>1.0</v>
      </c>
      <c r="H223" s="8">
        <v>6.0</v>
      </c>
      <c r="I223" s="8">
        <v>1.0</v>
      </c>
      <c r="J223" s="8">
        <v>0.0</v>
      </c>
      <c r="K223" s="7">
        <v>44.0</v>
      </c>
      <c r="L223" s="7">
        <v>21.0</v>
      </c>
    </row>
    <row r="224">
      <c r="A224" s="7">
        <v>1614.0</v>
      </c>
      <c r="B224" s="2" t="s">
        <v>14</v>
      </c>
      <c r="C224" s="3">
        <v>1812.0</v>
      </c>
      <c r="D224" s="4">
        <v>89.0</v>
      </c>
      <c r="E224" s="4">
        <v>20.0</v>
      </c>
      <c r="F224" s="8">
        <v>7.0</v>
      </c>
      <c r="G224" s="8">
        <v>5.0</v>
      </c>
      <c r="H224" s="8">
        <v>4.0</v>
      </c>
      <c r="I224" s="8">
        <v>7.0</v>
      </c>
      <c r="J224" s="8">
        <v>1.0</v>
      </c>
      <c r="K224" s="7">
        <v>116.0</v>
      </c>
      <c r="L224" s="7">
        <v>17.0</v>
      </c>
    </row>
    <row r="225">
      <c r="A225" s="7">
        <v>1614.0</v>
      </c>
      <c r="B225" s="2" t="s">
        <v>15</v>
      </c>
      <c r="C225" s="3">
        <v>1812.0</v>
      </c>
      <c r="D225" s="4">
        <v>136.0</v>
      </c>
      <c r="E225" s="4">
        <v>60.0</v>
      </c>
      <c r="F225" s="8">
        <v>38.0</v>
      </c>
      <c r="G225" s="8">
        <v>13.0</v>
      </c>
      <c r="H225" s="8">
        <v>12.0</v>
      </c>
      <c r="I225" s="8">
        <v>9.0</v>
      </c>
      <c r="J225" s="8">
        <v>1.0</v>
      </c>
      <c r="K225" s="7">
        <v>205.0</v>
      </c>
      <c r="L225" s="7">
        <v>64.0</v>
      </c>
    </row>
    <row r="226">
      <c r="A226" s="7">
        <v>1619.0</v>
      </c>
      <c r="B226" s="2" t="s">
        <v>12</v>
      </c>
      <c r="C226" s="3">
        <v>2206.0</v>
      </c>
      <c r="D226" s="4">
        <v>21.0</v>
      </c>
      <c r="E226" s="4">
        <v>24.0</v>
      </c>
      <c r="F226" s="8">
        <v>12.0</v>
      </c>
      <c r="G226" s="8">
        <v>2.0</v>
      </c>
      <c r="H226" s="8">
        <v>3.0</v>
      </c>
      <c r="I226" s="8">
        <v>1.0</v>
      </c>
      <c r="J226" s="8">
        <v>3.0</v>
      </c>
      <c r="K226" s="7">
        <v>46.0</v>
      </c>
      <c r="L226" s="7">
        <v>20.0</v>
      </c>
    </row>
    <row r="227">
      <c r="A227" s="7">
        <v>1619.0</v>
      </c>
      <c r="B227" s="2" t="s">
        <v>13</v>
      </c>
      <c r="C227" s="3">
        <v>2206.0</v>
      </c>
      <c r="D227" s="4">
        <v>21.0</v>
      </c>
      <c r="E227" s="4">
        <v>20.0</v>
      </c>
      <c r="F227" s="8">
        <v>27.0</v>
      </c>
      <c r="G227" s="8">
        <v>8.0</v>
      </c>
      <c r="H227" s="8">
        <v>3.0</v>
      </c>
      <c r="I227" s="8">
        <v>3.0</v>
      </c>
      <c r="J227" s="8">
        <v>0.0</v>
      </c>
      <c r="K227" s="7">
        <v>44.0</v>
      </c>
      <c r="L227" s="7">
        <v>38.0</v>
      </c>
    </row>
    <row r="228">
      <c r="A228" s="7">
        <v>1619.0</v>
      </c>
      <c r="B228" s="2" t="s">
        <v>14</v>
      </c>
      <c r="C228" s="3">
        <v>2206.0</v>
      </c>
      <c r="D228" s="4">
        <v>83.0</v>
      </c>
      <c r="E228" s="4">
        <v>25.0</v>
      </c>
      <c r="F228" s="8">
        <v>9.0</v>
      </c>
      <c r="G228" s="8">
        <v>6.0</v>
      </c>
      <c r="H228" s="8">
        <v>10.0</v>
      </c>
      <c r="I228" s="8">
        <v>3.0</v>
      </c>
      <c r="J228" s="8">
        <v>0.0</v>
      </c>
      <c r="K228" s="7">
        <v>111.0</v>
      </c>
      <c r="L228" s="7">
        <v>25.0</v>
      </c>
    </row>
    <row r="229">
      <c r="A229" s="7">
        <v>1619.0</v>
      </c>
      <c r="B229" s="2" t="s">
        <v>15</v>
      </c>
      <c r="C229" s="3">
        <v>2206.0</v>
      </c>
      <c r="D229" s="4">
        <v>125.0</v>
      </c>
      <c r="E229" s="4">
        <v>69.0</v>
      </c>
      <c r="F229" s="8">
        <v>48.0</v>
      </c>
      <c r="G229" s="8">
        <v>16.0</v>
      </c>
      <c r="H229" s="8">
        <v>16.0</v>
      </c>
      <c r="I229" s="8">
        <v>7.0</v>
      </c>
      <c r="J229" s="8">
        <v>3.0</v>
      </c>
      <c r="K229" s="7">
        <v>201.0</v>
      </c>
      <c r="L229" s="7">
        <v>83.0</v>
      </c>
    </row>
    <row r="230">
      <c r="A230" s="7">
        <v>1621.0</v>
      </c>
      <c r="B230" s="2" t="s">
        <v>12</v>
      </c>
      <c r="C230" s="3">
        <v>1230.0</v>
      </c>
      <c r="D230" s="4">
        <v>15.0</v>
      </c>
      <c r="E230" s="4">
        <v>9.0</v>
      </c>
      <c r="F230" s="8">
        <v>12.0</v>
      </c>
      <c r="G230" s="8">
        <v>0.0</v>
      </c>
      <c r="H230" s="8">
        <v>1.0</v>
      </c>
      <c r="I230" s="8">
        <v>1.0</v>
      </c>
      <c r="J230" s="8">
        <v>1.0</v>
      </c>
      <c r="K230" s="7">
        <v>25.0</v>
      </c>
      <c r="L230" s="7">
        <v>14.0</v>
      </c>
    </row>
    <row r="231">
      <c r="A231" s="7">
        <v>1621.0</v>
      </c>
      <c r="B231" s="2" t="s">
        <v>13</v>
      </c>
      <c r="C231" s="3">
        <v>1230.0</v>
      </c>
      <c r="D231" s="4">
        <v>5.0</v>
      </c>
      <c r="E231" s="4">
        <v>11.0</v>
      </c>
      <c r="F231" s="8">
        <v>8.0</v>
      </c>
      <c r="G231" s="8">
        <v>0.0</v>
      </c>
      <c r="H231" s="8">
        <v>2.0</v>
      </c>
      <c r="I231" s="8">
        <v>3.0</v>
      </c>
      <c r="J231" s="8">
        <v>1.0</v>
      </c>
      <c r="K231" s="7">
        <v>19.0</v>
      </c>
      <c r="L231" s="7">
        <v>11.0</v>
      </c>
    </row>
    <row r="232">
      <c r="A232" s="7">
        <v>1621.0</v>
      </c>
      <c r="B232" s="2" t="s">
        <v>14</v>
      </c>
      <c r="C232" s="3">
        <v>1230.0</v>
      </c>
      <c r="D232" s="4">
        <v>59.0</v>
      </c>
      <c r="E232" s="4">
        <v>12.0</v>
      </c>
      <c r="F232" s="8">
        <v>6.0</v>
      </c>
      <c r="G232" s="8">
        <v>3.0</v>
      </c>
      <c r="H232" s="8">
        <v>1.0</v>
      </c>
      <c r="I232" s="8">
        <v>4.0</v>
      </c>
      <c r="J232" s="8">
        <v>1.0</v>
      </c>
      <c r="K232" s="7">
        <v>75.0</v>
      </c>
      <c r="L232" s="7">
        <v>11.0</v>
      </c>
    </row>
    <row r="233">
      <c r="A233" s="7">
        <v>1621.0</v>
      </c>
      <c r="B233" s="2" t="s">
        <v>15</v>
      </c>
      <c r="C233" s="3">
        <v>1230.0</v>
      </c>
      <c r="D233" s="4">
        <v>79.0</v>
      </c>
      <c r="E233" s="4">
        <v>32.0</v>
      </c>
      <c r="F233" s="8">
        <v>26.0</v>
      </c>
      <c r="G233" s="8">
        <v>3.0</v>
      </c>
      <c r="H233" s="8">
        <v>4.0</v>
      </c>
      <c r="I233" s="8">
        <v>8.0</v>
      </c>
      <c r="J233" s="8">
        <v>3.0</v>
      </c>
      <c r="K233" s="7">
        <v>119.0</v>
      </c>
      <c r="L233" s="7">
        <v>36.0</v>
      </c>
    </row>
    <row r="234">
      <c r="A234" s="7">
        <v>1625.0</v>
      </c>
      <c r="B234" s="2" t="s">
        <v>12</v>
      </c>
      <c r="C234" s="3">
        <v>2643.0</v>
      </c>
      <c r="D234" s="4">
        <v>34.0</v>
      </c>
      <c r="E234" s="4">
        <v>28.0</v>
      </c>
      <c r="F234" s="8">
        <v>5.0</v>
      </c>
      <c r="G234" s="8">
        <v>2.0</v>
      </c>
      <c r="H234" s="8">
        <v>3.0</v>
      </c>
      <c r="I234" s="8">
        <v>4.0</v>
      </c>
      <c r="J234" s="8">
        <v>0.0</v>
      </c>
      <c r="K234" s="7">
        <v>66.0</v>
      </c>
      <c r="L234" s="7">
        <v>10.0</v>
      </c>
    </row>
    <row r="235">
      <c r="A235" s="7">
        <v>1625.0</v>
      </c>
      <c r="B235" s="2" t="s">
        <v>13</v>
      </c>
      <c r="C235" s="3">
        <v>2643.0</v>
      </c>
      <c r="D235" s="4">
        <v>21.0</v>
      </c>
      <c r="E235" s="4">
        <v>21.0</v>
      </c>
      <c r="F235" s="8">
        <v>22.0</v>
      </c>
      <c r="G235" s="8">
        <v>4.0</v>
      </c>
      <c r="H235" s="8">
        <v>7.0</v>
      </c>
      <c r="I235" s="8">
        <v>0.0</v>
      </c>
      <c r="J235" s="8">
        <v>2.0</v>
      </c>
      <c r="K235" s="7">
        <v>42.0</v>
      </c>
      <c r="L235" s="7">
        <v>35.0</v>
      </c>
    </row>
    <row r="236">
      <c r="A236" s="7">
        <v>1625.0</v>
      </c>
      <c r="B236" s="2" t="s">
        <v>14</v>
      </c>
      <c r="C236" s="3">
        <v>2643.0</v>
      </c>
      <c r="D236" s="4">
        <v>146.0</v>
      </c>
      <c r="E236" s="4">
        <v>28.0</v>
      </c>
      <c r="F236" s="8">
        <v>12.0</v>
      </c>
      <c r="G236" s="8">
        <v>8.0</v>
      </c>
      <c r="H236" s="8">
        <v>7.0</v>
      </c>
      <c r="I236" s="8">
        <v>8.0</v>
      </c>
      <c r="J236" s="8">
        <v>4.0</v>
      </c>
      <c r="K236" s="7">
        <v>182.0</v>
      </c>
      <c r="L236" s="7">
        <v>31.0</v>
      </c>
    </row>
    <row r="237">
      <c r="A237" s="7">
        <v>1625.0</v>
      </c>
      <c r="B237" s="2" t="s">
        <v>15</v>
      </c>
      <c r="C237" s="3">
        <v>2643.0</v>
      </c>
      <c r="D237" s="4">
        <v>201.0</v>
      </c>
      <c r="E237" s="4">
        <v>77.0</v>
      </c>
      <c r="F237" s="8">
        <v>39.0</v>
      </c>
      <c r="G237" s="8">
        <v>14.0</v>
      </c>
      <c r="H237" s="8">
        <v>17.0</v>
      </c>
      <c r="I237" s="8">
        <v>12.0</v>
      </c>
      <c r="J237" s="8">
        <v>6.0</v>
      </c>
      <c r="K237" s="7">
        <v>290.0</v>
      </c>
      <c r="L237" s="7">
        <v>76.0</v>
      </c>
    </row>
    <row r="238">
      <c r="A238" s="7">
        <v>1631.0</v>
      </c>
      <c r="B238" s="2" t="s">
        <v>12</v>
      </c>
      <c r="C238" s="3">
        <v>2267.0</v>
      </c>
      <c r="D238" s="4">
        <v>33.0</v>
      </c>
      <c r="E238" s="4">
        <v>17.0</v>
      </c>
      <c r="F238" s="8">
        <v>18.0</v>
      </c>
      <c r="G238" s="8">
        <v>5.0</v>
      </c>
      <c r="H238" s="8">
        <v>6.0</v>
      </c>
      <c r="I238" s="8">
        <v>3.0</v>
      </c>
      <c r="J238" s="8">
        <v>2.0</v>
      </c>
      <c r="K238" s="7">
        <v>53.0</v>
      </c>
      <c r="L238" s="7">
        <v>31.0</v>
      </c>
    </row>
    <row r="239">
      <c r="A239" s="7">
        <v>1631.0</v>
      </c>
      <c r="B239" s="2" t="s">
        <v>13</v>
      </c>
      <c r="C239" s="3">
        <v>2267.0</v>
      </c>
      <c r="D239" s="4">
        <v>20.0</v>
      </c>
      <c r="E239" s="4">
        <v>33.0</v>
      </c>
      <c r="F239" s="8">
        <v>31.0</v>
      </c>
      <c r="G239" s="8">
        <v>8.0</v>
      </c>
      <c r="H239" s="8">
        <v>8.0</v>
      </c>
      <c r="I239" s="8">
        <v>6.0</v>
      </c>
      <c r="J239" s="8">
        <v>3.0</v>
      </c>
      <c r="K239" s="7">
        <v>59.0</v>
      </c>
      <c r="L239" s="7">
        <v>50.0</v>
      </c>
    </row>
    <row r="240">
      <c r="A240" s="7">
        <v>1631.0</v>
      </c>
      <c r="B240" s="2" t="s">
        <v>14</v>
      </c>
      <c r="C240" s="3">
        <v>2267.0</v>
      </c>
      <c r="D240" s="4">
        <v>135.0</v>
      </c>
      <c r="E240" s="4">
        <v>28.0</v>
      </c>
      <c r="F240" s="8">
        <v>7.0</v>
      </c>
      <c r="G240" s="8">
        <v>7.0</v>
      </c>
      <c r="H240" s="8">
        <v>6.0</v>
      </c>
      <c r="I240" s="8">
        <v>6.0</v>
      </c>
      <c r="J240" s="8">
        <v>2.0</v>
      </c>
      <c r="K240" s="7">
        <v>169.0</v>
      </c>
      <c r="L240" s="7">
        <v>22.0</v>
      </c>
    </row>
    <row r="241">
      <c r="A241" s="7">
        <v>1631.0</v>
      </c>
      <c r="B241" s="2" t="s">
        <v>15</v>
      </c>
      <c r="C241" s="3">
        <v>2267.0</v>
      </c>
      <c r="D241" s="4">
        <v>188.0</v>
      </c>
      <c r="E241" s="4">
        <v>78.0</v>
      </c>
      <c r="F241" s="8">
        <v>56.0</v>
      </c>
      <c r="G241" s="8">
        <v>20.0</v>
      </c>
      <c r="H241" s="8">
        <v>20.0</v>
      </c>
      <c r="I241" s="8">
        <v>15.0</v>
      </c>
      <c r="J241" s="8">
        <v>7.0</v>
      </c>
      <c r="K241" s="7">
        <v>281.0</v>
      </c>
      <c r="L241" s="7">
        <v>103.0</v>
      </c>
    </row>
    <row r="242">
      <c r="A242" s="7">
        <v>1632.0</v>
      </c>
      <c r="B242" s="2" t="s">
        <v>12</v>
      </c>
      <c r="C242" s="3">
        <v>2438.0</v>
      </c>
      <c r="D242" s="4">
        <v>42.0</v>
      </c>
      <c r="E242" s="4">
        <v>21.0</v>
      </c>
      <c r="F242" s="8">
        <v>4.0</v>
      </c>
      <c r="G242" s="8">
        <v>4.0</v>
      </c>
      <c r="H242" s="8">
        <v>2.0</v>
      </c>
      <c r="I242" s="8">
        <v>4.0</v>
      </c>
      <c r="J242" s="8">
        <v>3.0</v>
      </c>
      <c r="K242" s="7">
        <v>67.0</v>
      </c>
      <c r="L242" s="7">
        <v>13.0</v>
      </c>
    </row>
    <row r="243">
      <c r="A243" s="7">
        <v>1632.0</v>
      </c>
      <c r="B243" s="2" t="s">
        <v>13</v>
      </c>
      <c r="C243" s="3">
        <v>2438.0</v>
      </c>
      <c r="D243" s="4">
        <v>17.0</v>
      </c>
      <c r="E243" s="4">
        <v>20.0</v>
      </c>
      <c r="F243" s="8">
        <v>24.0</v>
      </c>
      <c r="G243" s="8">
        <v>8.0</v>
      </c>
      <c r="H243" s="8">
        <v>5.0</v>
      </c>
      <c r="I243" s="8">
        <v>3.0</v>
      </c>
      <c r="J243" s="8">
        <v>2.0</v>
      </c>
      <c r="K243" s="7">
        <v>40.0</v>
      </c>
      <c r="L243" s="7">
        <v>39.0</v>
      </c>
    </row>
    <row r="244">
      <c r="A244" s="7">
        <v>1632.0</v>
      </c>
      <c r="B244" s="2" t="s">
        <v>14</v>
      </c>
      <c r="C244" s="3">
        <v>2438.0</v>
      </c>
      <c r="D244" s="4">
        <v>125.0</v>
      </c>
      <c r="E244" s="4">
        <v>14.0</v>
      </c>
      <c r="F244" s="8">
        <v>4.0</v>
      </c>
      <c r="G244" s="8">
        <v>6.0</v>
      </c>
      <c r="H244" s="8">
        <v>1.0</v>
      </c>
      <c r="I244" s="8">
        <v>14.0</v>
      </c>
      <c r="J244" s="8">
        <v>2.0</v>
      </c>
      <c r="K244" s="7">
        <v>153.0</v>
      </c>
      <c r="L244" s="7">
        <v>13.0</v>
      </c>
    </row>
    <row r="245">
      <c r="A245" s="7">
        <v>1632.0</v>
      </c>
      <c r="B245" s="2" t="s">
        <v>15</v>
      </c>
      <c r="C245" s="3">
        <v>2438.0</v>
      </c>
      <c r="D245" s="4">
        <v>184.0</v>
      </c>
      <c r="E245" s="4">
        <v>55.0</v>
      </c>
      <c r="F245" s="8">
        <v>32.0</v>
      </c>
      <c r="G245" s="8">
        <v>18.0</v>
      </c>
      <c r="H245" s="8">
        <v>8.0</v>
      </c>
      <c r="I245" s="8">
        <v>21.0</v>
      </c>
      <c r="J245" s="8">
        <v>7.0</v>
      </c>
      <c r="K245" s="7">
        <v>260.0</v>
      </c>
      <c r="L245" s="7">
        <v>65.0</v>
      </c>
    </row>
    <row r="246">
      <c r="A246" s="7">
        <v>1633.0</v>
      </c>
      <c r="B246" s="2" t="s">
        <v>12</v>
      </c>
      <c r="C246" s="3">
        <v>1635.0</v>
      </c>
      <c r="D246" s="4">
        <v>22.0</v>
      </c>
      <c r="E246" s="4">
        <v>6.0</v>
      </c>
      <c r="F246" s="8">
        <v>4.0</v>
      </c>
      <c r="G246" s="8">
        <v>0.0</v>
      </c>
      <c r="H246" s="8">
        <v>0.0</v>
      </c>
      <c r="I246" s="8">
        <v>3.0</v>
      </c>
      <c r="J246" s="8">
        <v>1.0</v>
      </c>
      <c r="K246" s="7">
        <v>31.0</v>
      </c>
      <c r="L246" s="7">
        <v>5.0</v>
      </c>
    </row>
    <row r="247">
      <c r="A247" s="7">
        <v>1633.0</v>
      </c>
      <c r="B247" s="2" t="s">
        <v>13</v>
      </c>
      <c r="C247" s="3">
        <v>1635.0</v>
      </c>
      <c r="D247" s="4">
        <v>15.0</v>
      </c>
      <c r="E247" s="4">
        <v>5.0</v>
      </c>
      <c r="F247" s="8">
        <v>4.0</v>
      </c>
      <c r="G247" s="8">
        <v>0.0</v>
      </c>
      <c r="H247" s="8">
        <v>0.0</v>
      </c>
      <c r="I247" s="8">
        <v>1.0</v>
      </c>
      <c r="J247" s="8">
        <v>2.0</v>
      </c>
      <c r="K247" s="7">
        <v>21.0</v>
      </c>
      <c r="L247" s="7">
        <v>6.0</v>
      </c>
    </row>
    <row r="248">
      <c r="A248" s="7">
        <v>1633.0</v>
      </c>
      <c r="B248" s="2" t="s">
        <v>14</v>
      </c>
      <c r="C248" s="3">
        <v>1635.0</v>
      </c>
      <c r="D248" s="4">
        <v>72.0</v>
      </c>
      <c r="E248" s="4">
        <v>12.0</v>
      </c>
      <c r="F248" s="8">
        <v>2.0</v>
      </c>
      <c r="G248" s="8">
        <v>3.0</v>
      </c>
      <c r="H248" s="8">
        <v>2.0</v>
      </c>
      <c r="I248" s="8">
        <v>8.0</v>
      </c>
      <c r="J248" s="8">
        <v>1.0</v>
      </c>
      <c r="K248" s="7">
        <v>92.0</v>
      </c>
      <c r="L248" s="7">
        <v>8.0</v>
      </c>
    </row>
    <row r="249">
      <c r="A249" s="7">
        <v>1633.0</v>
      </c>
      <c r="B249" s="2" t="s">
        <v>15</v>
      </c>
      <c r="C249" s="3">
        <v>1635.0</v>
      </c>
      <c r="D249" s="4">
        <v>109.0</v>
      </c>
      <c r="E249" s="4">
        <v>23.0</v>
      </c>
      <c r="F249" s="8">
        <v>10.0</v>
      </c>
      <c r="G249" s="8">
        <v>3.0</v>
      </c>
      <c r="H249" s="8">
        <v>2.0</v>
      </c>
      <c r="I249" s="8">
        <v>12.0</v>
      </c>
      <c r="J249" s="8">
        <v>4.0</v>
      </c>
      <c r="K249" s="7">
        <v>144.0</v>
      </c>
      <c r="L249" s="7">
        <v>19.0</v>
      </c>
    </row>
    <row r="250">
      <c r="A250" s="7">
        <v>1645.0</v>
      </c>
      <c r="B250" s="2" t="s">
        <v>12</v>
      </c>
      <c r="C250" s="3">
        <v>3215.0</v>
      </c>
      <c r="D250" s="4">
        <v>24.0</v>
      </c>
      <c r="E250" s="4">
        <v>5.0</v>
      </c>
      <c r="F250" s="8">
        <v>4.0</v>
      </c>
      <c r="G250" s="8">
        <v>3.0</v>
      </c>
      <c r="H250" s="8">
        <v>2.0</v>
      </c>
      <c r="I250" s="8">
        <v>1.0</v>
      </c>
      <c r="J250" s="8">
        <v>0.0</v>
      </c>
      <c r="K250" s="7">
        <v>30.0</v>
      </c>
      <c r="L250" s="7">
        <v>9.0</v>
      </c>
    </row>
    <row r="251">
      <c r="A251" s="7">
        <v>1645.0</v>
      </c>
      <c r="B251" s="2" t="s">
        <v>13</v>
      </c>
      <c r="C251" s="3">
        <v>3215.0</v>
      </c>
      <c r="D251" s="4">
        <v>15.0</v>
      </c>
      <c r="E251" s="4">
        <v>12.0</v>
      </c>
      <c r="F251" s="8">
        <v>7.0</v>
      </c>
      <c r="G251" s="8">
        <v>1.0</v>
      </c>
      <c r="H251" s="8">
        <v>1.0</v>
      </c>
      <c r="I251" s="8">
        <v>3.0</v>
      </c>
      <c r="J251" s="8">
        <v>1.0</v>
      </c>
      <c r="K251" s="7">
        <v>30.0</v>
      </c>
      <c r="L251" s="7">
        <v>10.0</v>
      </c>
    </row>
    <row r="252">
      <c r="A252" s="7">
        <v>1645.0</v>
      </c>
      <c r="B252" s="2" t="s">
        <v>14</v>
      </c>
      <c r="C252" s="3">
        <v>3215.0</v>
      </c>
      <c r="D252" s="4">
        <v>142.0</v>
      </c>
      <c r="E252" s="4">
        <v>17.0</v>
      </c>
      <c r="F252" s="8">
        <v>8.0</v>
      </c>
      <c r="G252" s="8">
        <v>5.0</v>
      </c>
      <c r="H252" s="8">
        <v>4.0</v>
      </c>
      <c r="I252" s="8">
        <v>9.0</v>
      </c>
      <c r="J252" s="8">
        <v>2.0</v>
      </c>
      <c r="K252" s="7">
        <v>168.0</v>
      </c>
      <c r="L252" s="7">
        <v>19.0</v>
      </c>
    </row>
    <row r="253">
      <c r="A253" s="7">
        <v>1645.0</v>
      </c>
      <c r="B253" s="2" t="s">
        <v>15</v>
      </c>
      <c r="C253" s="3">
        <v>3215.0</v>
      </c>
      <c r="D253" s="4">
        <v>181.0</v>
      </c>
      <c r="E253" s="4">
        <v>34.0</v>
      </c>
      <c r="F253" s="8">
        <v>19.0</v>
      </c>
      <c r="G253" s="8">
        <v>9.0</v>
      </c>
      <c r="H253" s="8">
        <v>7.0</v>
      </c>
      <c r="I253" s="8">
        <v>13.0</v>
      </c>
      <c r="J253" s="8">
        <v>3.0</v>
      </c>
      <c r="K253" s="7">
        <v>228.0</v>
      </c>
      <c r="L253" s="7">
        <v>38.0</v>
      </c>
    </row>
    <row r="254">
      <c r="A254" s="7">
        <v>1651.0</v>
      </c>
      <c r="B254" s="2" t="s">
        <v>12</v>
      </c>
      <c r="C254" s="3">
        <v>3026.0</v>
      </c>
      <c r="D254" s="4">
        <v>57.0</v>
      </c>
      <c r="E254" s="4">
        <v>41.0</v>
      </c>
      <c r="F254" s="8">
        <v>14.0</v>
      </c>
      <c r="G254" s="8">
        <v>8.0</v>
      </c>
      <c r="H254" s="8">
        <v>8.0</v>
      </c>
      <c r="I254" s="8">
        <v>8.0</v>
      </c>
      <c r="J254" s="8">
        <v>2.0</v>
      </c>
      <c r="K254" s="7">
        <v>106.0</v>
      </c>
      <c r="L254" s="7">
        <v>32.0</v>
      </c>
    </row>
    <row r="255">
      <c r="A255" s="7">
        <v>1651.0</v>
      </c>
      <c r="B255" s="2" t="s">
        <v>13</v>
      </c>
      <c r="C255" s="3">
        <v>3026.0</v>
      </c>
      <c r="D255" s="4">
        <v>27.0</v>
      </c>
      <c r="E255" s="4">
        <v>21.0</v>
      </c>
      <c r="F255" s="8">
        <v>27.0</v>
      </c>
      <c r="G255" s="8">
        <v>5.0</v>
      </c>
      <c r="H255" s="8">
        <v>7.0</v>
      </c>
      <c r="I255" s="8">
        <v>5.0</v>
      </c>
      <c r="J255" s="8">
        <v>6.0</v>
      </c>
      <c r="K255" s="7">
        <v>53.0</v>
      </c>
      <c r="L255" s="7">
        <v>45.0</v>
      </c>
    </row>
    <row r="256">
      <c r="A256" s="7">
        <v>1651.0</v>
      </c>
      <c r="B256" s="2" t="s">
        <v>14</v>
      </c>
      <c r="C256" s="3">
        <v>3026.0</v>
      </c>
      <c r="D256" s="4">
        <v>131.0</v>
      </c>
      <c r="E256" s="4">
        <v>57.0</v>
      </c>
      <c r="F256" s="8">
        <v>10.0</v>
      </c>
      <c r="G256" s="8">
        <v>4.0</v>
      </c>
      <c r="H256" s="8">
        <v>16.0</v>
      </c>
      <c r="I256" s="8">
        <v>7.0</v>
      </c>
      <c r="J256" s="8">
        <v>5.0</v>
      </c>
      <c r="K256" s="7">
        <v>195.0</v>
      </c>
      <c r="L256" s="7">
        <v>35.0</v>
      </c>
    </row>
    <row r="257">
      <c r="A257" s="7">
        <v>1651.0</v>
      </c>
      <c r="B257" s="2" t="s">
        <v>15</v>
      </c>
      <c r="C257" s="3">
        <v>3026.0</v>
      </c>
      <c r="D257" s="4">
        <v>215.0</v>
      </c>
      <c r="E257" s="4">
        <v>119.0</v>
      </c>
      <c r="F257" s="8">
        <v>51.0</v>
      </c>
      <c r="G257" s="8">
        <v>17.0</v>
      </c>
      <c r="H257" s="8">
        <v>31.0</v>
      </c>
      <c r="I257" s="8">
        <v>20.0</v>
      </c>
      <c r="J257" s="8">
        <v>13.0</v>
      </c>
      <c r="K257" s="7">
        <v>354.0</v>
      </c>
      <c r="L257" s="7">
        <v>112.0</v>
      </c>
    </row>
    <row r="258">
      <c r="A258" s="7">
        <v>1653.0</v>
      </c>
      <c r="B258" s="2" t="s">
        <v>12</v>
      </c>
      <c r="C258" s="3">
        <v>1776.0</v>
      </c>
      <c r="D258" s="4">
        <v>24.0</v>
      </c>
      <c r="E258" s="4">
        <v>11.0</v>
      </c>
      <c r="F258" s="8">
        <v>9.0</v>
      </c>
      <c r="G258" s="8">
        <v>2.0</v>
      </c>
      <c r="H258" s="8">
        <v>3.0</v>
      </c>
      <c r="I258" s="8">
        <v>0.0</v>
      </c>
      <c r="J258" s="8">
        <v>1.0</v>
      </c>
      <c r="K258" s="7">
        <v>35.0</v>
      </c>
      <c r="L258" s="7">
        <v>15.0</v>
      </c>
    </row>
    <row r="259">
      <c r="A259" s="7">
        <v>1653.0</v>
      </c>
      <c r="B259" s="2" t="s">
        <v>13</v>
      </c>
      <c r="C259" s="3">
        <v>1776.0</v>
      </c>
      <c r="D259" s="4">
        <v>15.0</v>
      </c>
      <c r="E259" s="4">
        <v>19.0</v>
      </c>
      <c r="F259" s="8">
        <v>3.0</v>
      </c>
      <c r="G259" s="8">
        <v>2.0</v>
      </c>
      <c r="H259" s="8">
        <v>1.0</v>
      </c>
      <c r="I259" s="8">
        <v>3.0</v>
      </c>
      <c r="J259" s="8">
        <v>1.0</v>
      </c>
      <c r="K259" s="7">
        <v>37.0</v>
      </c>
      <c r="L259" s="7">
        <v>7.0</v>
      </c>
    </row>
    <row r="260">
      <c r="A260" s="7">
        <v>1653.0</v>
      </c>
      <c r="B260" s="2" t="s">
        <v>14</v>
      </c>
      <c r="C260" s="3">
        <v>1776.0</v>
      </c>
      <c r="D260" s="4">
        <v>65.0</v>
      </c>
      <c r="E260" s="4">
        <v>17.0</v>
      </c>
      <c r="F260" s="8">
        <v>5.0</v>
      </c>
      <c r="G260" s="8">
        <v>5.0</v>
      </c>
      <c r="H260" s="8">
        <v>2.0</v>
      </c>
      <c r="I260" s="8">
        <v>8.0</v>
      </c>
      <c r="J260" s="8">
        <v>1.0</v>
      </c>
      <c r="K260" s="7">
        <v>90.0</v>
      </c>
      <c r="L260" s="7">
        <v>13.0</v>
      </c>
    </row>
    <row r="261">
      <c r="A261" s="7">
        <v>1653.0</v>
      </c>
      <c r="B261" s="2" t="s">
        <v>15</v>
      </c>
      <c r="C261" s="3">
        <v>1776.0</v>
      </c>
      <c r="D261" s="4">
        <v>104.0</v>
      </c>
      <c r="E261" s="4">
        <v>47.0</v>
      </c>
      <c r="F261" s="8">
        <v>17.0</v>
      </c>
      <c r="G261" s="8">
        <v>9.0</v>
      </c>
      <c r="H261" s="8">
        <v>6.0</v>
      </c>
      <c r="I261" s="8">
        <v>11.0</v>
      </c>
      <c r="J261" s="8">
        <v>3.0</v>
      </c>
      <c r="K261" s="7">
        <v>162.0</v>
      </c>
      <c r="L261" s="7">
        <v>35.0</v>
      </c>
    </row>
    <row r="262">
      <c r="A262" s="7">
        <v>1660.0</v>
      </c>
      <c r="B262" s="2" t="s">
        <v>12</v>
      </c>
      <c r="C262" s="3">
        <v>1953.0</v>
      </c>
      <c r="D262" s="4">
        <v>50.0</v>
      </c>
      <c r="E262" s="4">
        <v>28.0</v>
      </c>
      <c r="F262" s="8">
        <v>20.0</v>
      </c>
      <c r="G262" s="8">
        <v>4.0</v>
      </c>
      <c r="H262" s="8">
        <v>8.0</v>
      </c>
      <c r="I262" s="8">
        <v>0.0</v>
      </c>
      <c r="J262" s="8">
        <v>0.0</v>
      </c>
      <c r="K262" s="7">
        <v>78.0</v>
      </c>
      <c r="L262" s="7">
        <v>32.0</v>
      </c>
    </row>
    <row r="263">
      <c r="A263" s="7">
        <v>1660.0</v>
      </c>
      <c r="B263" s="2" t="s">
        <v>13</v>
      </c>
      <c r="C263" s="3">
        <v>1953.0</v>
      </c>
      <c r="D263" s="4">
        <v>25.0</v>
      </c>
      <c r="E263" s="4">
        <v>28.0</v>
      </c>
      <c r="F263" s="8">
        <v>8.0</v>
      </c>
      <c r="G263" s="8">
        <v>3.0</v>
      </c>
      <c r="H263" s="8">
        <v>2.0</v>
      </c>
      <c r="I263" s="8">
        <v>1.0</v>
      </c>
      <c r="J263" s="8">
        <v>0.0</v>
      </c>
      <c r="K263" s="7">
        <v>54.0</v>
      </c>
      <c r="L263" s="7">
        <v>13.0</v>
      </c>
    </row>
    <row r="264">
      <c r="A264" s="7">
        <v>1660.0</v>
      </c>
      <c r="B264" s="2" t="s">
        <v>14</v>
      </c>
      <c r="C264" s="3">
        <v>1953.0</v>
      </c>
      <c r="D264" s="4">
        <v>149.0</v>
      </c>
      <c r="E264" s="4">
        <v>48.0</v>
      </c>
      <c r="F264" s="8">
        <v>7.0</v>
      </c>
      <c r="G264" s="8">
        <v>4.0</v>
      </c>
      <c r="H264" s="8">
        <v>6.0</v>
      </c>
      <c r="I264" s="8">
        <v>5.0</v>
      </c>
      <c r="J264" s="8">
        <v>5.0</v>
      </c>
      <c r="K264" s="7">
        <v>202.0</v>
      </c>
      <c r="L264" s="7">
        <v>22.0</v>
      </c>
    </row>
    <row r="265">
      <c r="A265" s="7">
        <v>1660.0</v>
      </c>
      <c r="B265" s="2" t="s">
        <v>15</v>
      </c>
      <c r="C265" s="3">
        <v>1953.0</v>
      </c>
      <c r="D265" s="4">
        <v>224.0</v>
      </c>
      <c r="E265" s="4">
        <v>104.0</v>
      </c>
      <c r="F265" s="8">
        <v>35.0</v>
      </c>
      <c r="G265" s="8">
        <v>11.0</v>
      </c>
      <c r="H265" s="8">
        <v>16.0</v>
      </c>
      <c r="I265" s="8">
        <v>6.0</v>
      </c>
      <c r="J265" s="8">
        <v>5.0</v>
      </c>
      <c r="K265" s="7">
        <v>334.0</v>
      </c>
      <c r="L265" s="7">
        <v>67.0</v>
      </c>
    </row>
    <row r="266">
      <c r="A266" s="7">
        <v>1664.0</v>
      </c>
      <c r="B266" s="2" t="s">
        <v>12</v>
      </c>
      <c r="C266" s="3">
        <v>1091.0</v>
      </c>
      <c r="D266" s="4">
        <v>22.0</v>
      </c>
      <c r="E266" s="4">
        <v>17.0</v>
      </c>
      <c r="F266" s="8">
        <v>12.0</v>
      </c>
      <c r="G266" s="8">
        <v>1.0</v>
      </c>
      <c r="H266" s="8">
        <v>2.0</v>
      </c>
      <c r="I266" s="8">
        <v>4.0</v>
      </c>
      <c r="J266" s="8">
        <v>0.0</v>
      </c>
      <c r="K266" s="7">
        <v>43.0</v>
      </c>
      <c r="L266" s="7">
        <v>15.0</v>
      </c>
    </row>
    <row r="267">
      <c r="A267" s="7">
        <v>1664.0</v>
      </c>
      <c r="B267" s="2" t="s">
        <v>13</v>
      </c>
      <c r="C267" s="3">
        <v>1091.0</v>
      </c>
      <c r="D267" s="4">
        <v>6.0</v>
      </c>
      <c r="E267" s="4">
        <v>18.0</v>
      </c>
      <c r="F267" s="8">
        <v>8.0</v>
      </c>
      <c r="G267" s="8">
        <v>5.0</v>
      </c>
      <c r="H267" s="8">
        <v>5.0</v>
      </c>
      <c r="I267" s="8">
        <v>1.0</v>
      </c>
      <c r="J267" s="8">
        <v>3.0</v>
      </c>
      <c r="K267" s="7">
        <v>25.0</v>
      </c>
      <c r="L267" s="7">
        <v>21.0</v>
      </c>
    </row>
    <row r="268">
      <c r="A268" s="7">
        <v>1664.0</v>
      </c>
      <c r="B268" s="2" t="s">
        <v>14</v>
      </c>
      <c r="C268" s="3">
        <v>1091.0</v>
      </c>
      <c r="D268" s="4">
        <v>71.0</v>
      </c>
      <c r="E268" s="4">
        <v>28.0</v>
      </c>
      <c r="F268" s="8">
        <v>8.0</v>
      </c>
      <c r="G268" s="8">
        <v>5.0</v>
      </c>
      <c r="H268" s="8">
        <v>5.0</v>
      </c>
      <c r="I268" s="8">
        <v>6.0</v>
      </c>
      <c r="J268" s="8">
        <v>0.0</v>
      </c>
      <c r="K268" s="7">
        <v>105.0</v>
      </c>
      <c r="L268" s="7">
        <v>18.0</v>
      </c>
    </row>
    <row r="269">
      <c r="A269" s="7">
        <v>1664.0</v>
      </c>
      <c r="B269" s="2" t="s">
        <v>15</v>
      </c>
      <c r="C269" s="3">
        <v>1091.0</v>
      </c>
      <c r="D269" s="4">
        <v>99.0</v>
      </c>
      <c r="E269" s="4">
        <v>63.0</v>
      </c>
      <c r="F269" s="8">
        <v>28.0</v>
      </c>
      <c r="G269" s="8">
        <v>11.0</v>
      </c>
      <c r="H269" s="8">
        <v>12.0</v>
      </c>
      <c r="I269" s="8">
        <v>11.0</v>
      </c>
      <c r="J269" s="8">
        <v>3.0</v>
      </c>
      <c r="K269" s="7">
        <v>173.0</v>
      </c>
      <c r="L269" s="7">
        <v>54.0</v>
      </c>
    </row>
    <row r="270">
      <c r="A270" s="7">
        <v>1668.0</v>
      </c>
      <c r="B270" s="2" t="s">
        <v>12</v>
      </c>
      <c r="C270" s="3">
        <v>3632.0</v>
      </c>
      <c r="D270" s="4">
        <v>62.0</v>
      </c>
      <c r="E270" s="4">
        <v>53.0</v>
      </c>
      <c r="F270" s="8">
        <v>27.0</v>
      </c>
      <c r="G270" s="8">
        <v>5.0</v>
      </c>
      <c r="H270" s="8">
        <v>14.0</v>
      </c>
      <c r="I270" s="8">
        <v>7.0</v>
      </c>
      <c r="J270" s="8">
        <v>6.0</v>
      </c>
      <c r="K270" s="7">
        <v>122.0</v>
      </c>
      <c r="L270" s="7">
        <v>52.0</v>
      </c>
    </row>
    <row r="271">
      <c r="A271" s="7">
        <v>1668.0</v>
      </c>
      <c r="B271" s="2" t="s">
        <v>13</v>
      </c>
      <c r="C271" s="3">
        <v>3632.0</v>
      </c>
      <c r="D271" s="4">
        <v>32.0</v>
      </c>
      <c r="E271" s="4">
        <v>67.0</v>
      </c>
      <c r="F271" s="8">
        <v>43.0</v>
      </c>
      <c r="G271" s="8">
        <v>16.0</v>
      </c>
      <c r="H271" s="8">
        <v>7.0</v>
      </c>
      <c r="I271" s="8">
        <v>3.0</v>
      </c>
      <c r="J271" s="8">
        <v>0.0</v>
      </c>
      <c r="K271" s="7">
        <v>102.0</v>
      </c>
      <c r="L271" s="7">
        <v>66.0</v>
      </c>
    </row>
    <row r="272">
      <c r="A272" s="7">
        <v>1668.0</v>
      </c>
      <c r="B272" s="2" t="s">
        <v>14</v>
      </c>
      <c r="C272" s="3">
        <v>3632.0</v>
      </c>
      <c r="D272" s="4">
        <v>212.0</v>
      </c>
      <c r="E272" s="4">
        <v>104.0</v>
      </c>
      <c r="F272" s="8">
        <v>37.0</v>
      </c>
      <c r="G272" s="8">
        <v>14.0</v>
      </c>
      <c r="H272" s="8">
        <v>9.0</v>
      </c>
      <c r="I272" s="8">
        <v>11.0</v>
      </c>
      <c r="J272" s="8">
        <v>9.0</v>
      </c>
      <c r="K272" s="7">
        <v>327.0</v>
      </c>
      <c r="L272" s="7">
        <v>69.0</v>
      </c>
    </row>
    <row r="273">
      <c r="A273" s="7">
        <v>1668.0</v>
      </c>
      <c r="B273" s="2" t="s">
        <v>15</v>
      </c>
      <c r="C273" s="3">
        <v>3632.0</v>
      </c>
      <c r="D273" s="4">
        <v>306.0</v>
      </c>
      <c r="E273" s="4">
        <v>224.0</v>
      </c>
      <c r="F273" s="8">
        <v>107.0</v>
      </c>
      <c r="G273" s="8">
        <v>35.0</v>
      </c>
      <c r="H273" s="8">
        <v>30.0</v>
      </c>
      <c r="I273" s="8">
        <v>21.0</v>
      </c>
      <c r="J273" s="8">
        <v>15.0</v>
      </c>
      <c r="K273" s="7">
        <v>551.0</v>
      </c>
      <c r="L273" s="7">
        <v>187.0</v>
      </c>
    </row>
    <row r="274">
      <c r="A274" s="7">
        <v>1669.0</v>
      </c>
      <c r="B274" s="2" t="s">
        <v>12</v>
      </c>
      <c r="C274" s="3">
        <v>3241.0</v>
      </c>
      <c r="D274" s="4">
        <v>42.0</v>
      </c>
      <c r="E274" s="4">
        <v>25.0</v>
      </c>
      <c r="F274" s="8">
        <v>14.0</v>
      </c>
      <c r="G274" s="8">
        <v>5.0</v>
      </c>
      <c r="H274" s="8">
        <v>8.0</v>
      </c>
      <c r="I274" s="8">
        <v>2.0</v>
      </c>
      <c r="J274" s="8">
        <v>6.0</v>
      </c>
      <c r="K274" s="7">
        <v>69.0</v>
      </c>
      <c r="L274" s="7">
        <v>33.0</v>
      </c>
    </row>
    <row r="275">
      <c r="A275" s="7">
        <v>1669.0</v>
      </c>
      <c r="B275" s="2" t="s">
        <v>13</v>
      </c>
      <c r="C275" s="3">
        <v>3241.0</v>
      </c>
      <c r="D275" s="4">
        <v>25.0</v>
      </c>
      <c r="E275" s="4">
        <v>25.0</v>
      </c>
      <c r="F275" s="8">
        <v>17.0</v>
      </c>
      <c r="G275" s="8">
        <v>4.0</v>
      </c>
      <c r="H275" s="8">
        <v>5.0</v>
      </c>
      <c r="I275" s="8">
        <v>4.0</v>
      </c>
      <c r="J275" s="8">
        <v>4.0</v>
      </c>
      <c r="K275" s="7">
        <v>54.0</v>
      </c>
      <c r="L275" s="7">
        <v>30.0</v>
      </c>
    </row>
    <row r="276">
      <c r="A276" s="7">
        <v>1669.0</v>
      </c>
      <c r="B276" s="2" t="s">
        <v>14</v>
      </c>
      <c r="C276" s="3">
        <v>3241.0</v>
      </c>
      <c r="D276" s="4">
        <v>168.0</v>
      </c>
      <c r="E276" s="4">
        <v>40.0</v>
      </c>
      <c r="F276" s="8">
        <v>15.0</v>
      </c>
      <c r="G276" s="8">
        <v>7.0</v>
      </c>
      <c r="H276" s="8">
        <v>9.0</v>
      </c>
      <c r="I276" s="8">
        <v>12.0</v>
      </c>
      <c r="J276" s="8">
        <v>2.0</v>
      </c>
      <c r="K276" s="7">
        <v>220.0</v>
      </c>
      <c r="L276" s="7">
        <v>33.0</v>
      </c>
    </row>
    <row r="277">
      <c r="A277" s="7">
        <v>1669.0</v>
      </c>
      <c r="B277" s="2" t="s">
        <v>15</v>
      </c>
      <c r="C277" s="3">
        <v>3241.0</v>
      </c>
      <c r="D277" s="4">
        <v>235.0</v>
      </c>
      <c r="E277" s="4">
        <v>90.0</v>
      </c>
      <c r="F277" s="8">
        <v>46.0</v>
      </c>
      <c r="G277" s="8">
        <v>16.0</v>
      </c>
      <c r="H277" s="8">
        <v>22.0</v>
      </c>
      <c r="I277" s="8">
        <v>18.0</v>
      </c>
      <c r="J277" s="8">
        <v>12.0</v>
      </c>
      <c r="K277" s="7">
        <v>343.0</v>
      </c>
      <c r="L277" s="7">
        <v>96.0</v>
      </c>
    </row>
    <row r="278">
      <c r="A278" s="7">
        <v>1672.0</v>
      </c>
      <c r="B278" s="2" t="s">
        <v>12</v>
      </c>
      <c r="C278" s="3">
        <v>3345.0</v>
      </c>
      <c r="D278" s="4">
        <v>45.0</v>
      </c>
      <c r="E278" s="4">
        <v>49.0</v>
      </c>
      <c r="F278" s="8">
        <v>18.0</v>
      </c>
      <c r="G278" s="8">
        <v>9.0</v>
      </c>
      <c r="H278" s="8">
        <v>9.0</v>
      </c>
      <c r="I278" s="8">
        <v>2.0</v>
      </c>
      <c r="J278" s="8">
        <v>4.0</v>
      </c>
      <c r="K278" s="7">
        <v>96.0</v>
      </c>
      <c r="L278" s="7">
        <v>40.0</v>
      </c>
    </row>
    <row r="279">
      <c r="A279" s="7">
        <v>1672.0</v>
      </c>
      <c r="B279" s="2" t="s">
        <v>13</v>
      </c>
      <c r="C279" s="3">
        <v>3345.0</v>
      </c>
      <c r="D279" s="4">
        <v>33.0</v>
      </c>
      <c r="E279" s="4">
        <v>46.0</v>
      </c>
      <c r="F279" s="8">
        <v>30.0</v>
      </c>
      <c r="G279" s="8">
        <v>8.0</v>
      </c>
      <c r="H279" s="8">
        <v>4.0</v>
      </c>
      <c r="I279" s="8">
        <v>2.0</v>
      </c>
      <c r="J279" s="8">
        <v>9.0</v>
      </c>
      <c r="K279" s="7">
        <v>81.0</v>
      </c>
      <c r="L279" s="7">
        <v>51.0</v>
      </c>
    </row>
    <row r="280">
      <c r="A280" s="7">
        <v>1672.0</v>
      </c>
      <c r="B280" s="2" t="s">
        <v>14</v>
      </c>
      <c r="C280" s="3">
        <v>3345.0</v>
      </c>
      <c r="D280" s="4">
        <v>225.0</v>
      </c>
      <c r="E280" s="4">
        <v>61.0</v>
      </c>
      <c r="F280" s="8">
        <v>29.0</v>
      </c>
      <c r="G280" s="8">
        <v>13.0</v>
      </c>
      <c r="H280" s="8">
        <v>9.0</v>
      </c>
      <c r="I280" s="8">
        <v>19.0</v>
      </c>
      <c r="J280" s="8">
        <v>12.0</v>
      </c>
      <c r="K280" s="7">
        <v>305.0</v>
      </c>
      <c r="L280" s="7">
        <v>63.0</v>
      </c>
    </row>
    <row r="281">
      <c r="A281" s="7">
        <v>1672.0</v>
      </c>
      <c r="B281" s="2" t="s">
        <v>15</v>
      </c>
      <c r="C281" s="3">
        <v>3345.0</v>
      </c>
      <c r="D281" s="4">
        <v>303.0</v>
      </c>
      <c r="E281" s="4">
        <v>156.0</v>
      </c>
      <c r="F281" s="8">
        <v>77.0</v>
      </c>
      <c r="G281" s="8">
        <v>30.0</v>
      </c>
      <c r="H281" s="8">
        <v>22.0</v>
      </c>
      <c r="I281" s="8">
        <v>23.0</v>
      </c>
      <c r="J281" s="8">
        <v>25.0</v>
      </c>
      <c r="K281" s="7">
        <v>482.0</v>
      </c>
      <c r="L281" s="7">
        <v>154.0</v>
      </c>
    </row>
    <row r="282">
      <c r="A282" s="7">
        <v>1674.0</v>
      </c>
      <c r="B282" s="2" t="s">
        <v>12</v>
      </c>
      <c r="C282" s="3">
        <v>1645.0</v>
      </c>
      <c r="D282" s="4">
        <v>46.0</v>
      </c>
      <c r="E282" s="4">
        <v>44.0</v>
      </c>
      <c r="F282" s="8">
        <v>26.0</v>
      </c>
      <c r="G282" s="8">
        <v>4.0</v>
      </c>
      <c r="H282" s="8">
        <v>8.0</v>
      </c>
      <c r="I282" s="8">
        <v>5.0</v>
      </c>
      <c r="J282" s="8">
        <v>8.0</v>
      </c>
      <c r="K282" s="7">
        <v>95.0</v>
      </c>
      <c r="L282" s="7">
        <v>46.0</v>
      </c>
    </row>
    <row r="283">
      <c r="A283" s="7">
        <v>1674.0</v>
      </c>
      <c r="B283" s="2" t="s">
        <v>13</v>
      </c>
      <c r="C283" s="3">
        <v>1645.0</v>
      </c>
      <c r="D283" s="4">
        <v>23.0</v>
      </c>
      <c r="E283" s="4">
        <v>45.0</v>
      </c>
      <c r="F283" s="8">
        <v>23.0</v>
      </c>
      <c r="G283" s="8">
        <v>10.0</v>
      </c>
      <c r="H283" s="8">
        <v>9.0</v>
      </c>
      <c r="I283" s="8">
        <v>0.0</v>
      </c>
      <c r="J283" s="8">
        <v>3.0</v>
      </c>
      <c r="K283" s="7">
        <v>68.0</v>
      </c>
      <c r="L283" s="7">
        <v>45.0</v>
      </c>
    </row>
    <row r="284">
      <c r="A284" s="7">
        <v>1674.0</v>
      </c>
      <c r="B284" s="2" t="s">
        <v>14</v>
      </c>
      <c r="C284" s="3">
        <v>1645.0</v>
      </c>
      <c r="D284" s="4">
        <v>155.0</v>
      </c>
      <c r="E284" s="4">
        <v>100.0</v>
      </c>
      <c r="F284" s="8">
        <v>18.0</v>
      </c>
      <c r="G284" s="8">
        <v>12.0</v>
      </c>
      <c r="H284" s="8">
        <v>18.0</v>
      </c>
      <c r="I284" s="8">
        <v>9.0</v>
      </c>
      <c r="J284" s="8">
        <v>10.0</v>
      </c>
      <c r="K284" s="7">
        <v>264.0</v>
      </c>
      <c r="L284" s="7">
        <v>58.0</v>
      </c>
    </row>
    <row r="285">
      <c r="A285" s="7">
        <v>1674.0</v>
      </c>
      <c r="B285" s="2" t="s">
        <v>15</v>
      </c>
      <c r="C285" s="3">
        <v>1645.0</v>
      </c>
      <c r="D285" s="4">
        <v>224.0</v>
      </c>
      <c r="E285" s="4">
        <v>189.0</v>
      </c>
      <c r="F285" s="8">
        <v>67.0</v>
      </c>
      <c r="G285" s="8">
        <v>26.0</v>
      </c>
      <c r="H285" s="8">
        <v>35.0</v>
      </c>
      <c r="I285" s="8">
        <v>14.0</v>
      </c>
      <c r="J285" s="8">
        <v>21.0</v>
      </c>
      <c r="K285" s="7">
        <v>427.0</v>
      </c>
      <c r="L285" s="7">
        <v>149.0</v>
      </c>
    </row>
    <row r="286">
      <c r="A286" s="7">
        <v>1677.0</v>
      </c>
      <c r="B286" s="2" t="s">
        <v>12</v>
      </c>
      <c r="C286" s="3">
        <v>2639.0</v>
      </c>
      <c r="D286" s="4">
        <v>37.0</v>
      </c>
      <c r="E286" s="4">
        <v>43.0</v>
      </c>
      <c r="F286" s="8">
        <v>23.0</v>
      </c>
      <c r="G286" s="8">
        <v>8.0</v>
      </c>
      <c r="H286" s="8">
        <v>3.0</v>
      </c>
      <c r="I286" s="8">
        <v>1.0</v>
      </c>
      <c r="J286" s="8">
        <v>1.0</v>
      </c>
      <c r="K286" s="7">
        <v>81.0</v>
      </c>
      <c r="L286" s="7">
        <v>35.0</v>
      </c>
    </row>
    <row r="287">
      <c r="A287" s="7">
        <v>1677.0</v>
      </c>
      <c r="B287" s="2" t="s">
        <v>13</v>
      </c>
      <c r="C287" s="3">
        <v>2639.0</v>
      </c>
      <c r="D287" s="4">
        <v>28.0</v>
      </c>
      <c r="E287" s="4">
        <v>37.0</v>
      </c>
      <c r="F287" s="8">
        <v>26.0</v>
      </c>
      <c r="G287" s="8">
        <v>6.0</v>
      </c>
      <c r="H287" s="8">
        <v>4.0</v>
      </c>
      <c r="I287" s="8">
        <v>1.0</v>
      </c>
      <c r="J287" s="8">
        <v>0.0</v>
      </c>
      <c r="K287" s="7">
        <v>66.0</v>
      </c>
      <c r="L287" s="7">
        <v>36.0</v>
      </c>
    </row>
    <row r="288">
      <c r="A288" s="7">
        <v>1677.0</v>
      </c>
      <c r="B288" s="2" t="s">
        <v>14</v>
      </c>
      <c r="C288" s="3">
        <v>2639.0</v>
      </c>
      <c r="D288" s="4">
        <v>177.0</v>
      </c>
      <c r="E288" s="4">
        <v>45.0</v>
      </c>
      <c r="F288" s="8">
        <v>18.0</v>
      </c>
      <c r="G288" s="8">
        <v>8.0</v>
      </c>
      <c r="H288" s="8">
        <v>5.0</v>
      </c>
      <c r="I288" s="8">
        <v>8.0</v>
      </c>
      <c r="J288" s="8">
        <v>2.0</v>
      </c>
      <c r="K288" s="7">
        <v>230.0</v>
      </c>
      <c r="L288" s="7">
        <v>33.0</v>
      </c>
    </row>
    <row r="289">
      <c r="A289" s="7">
        <v>1677.0</v>
      </c>
      <c r="B289" s="2" t="s">
        <v>15</v>
      </c>
      <c r="C289" s="3">
        <v>2639.0</v>
      </c>
      <c r="D289" s="4">
        <v>242.0</v>
      </c>
      <c r="E289" s="4">
        <v>125.0</v>
      </c>
      <c r="F289" s="8">
        <v>67.0</v>
      </c>
      <c r="G289" s="8">
        <v>22.0</v>
      </c>
      <c r="H289" s="8">
        <v>12.0</v>
      </c>
      <c r="I289" s="8">
        <v>10.0</v>
      </c>
      <c r="J289" s="8">
        <v>3.0</v>
      </c>
      <c r="K289" s="7">
        <v>377.0</v>
      </c>
      <c r="L289" s="7">
        <v>104.0</v>
      </c>
    </row>
    <row r="290">
      <c r="A290" s="7">
        <v>1679.0</v>
      </c>
      <c r="B290" s="2" t="s">
        <v>12</v>
      </c>
      <c r="C290" s="3">
        <v>998.0</v>
      </c>
      <c r="D290" s="4">
        <v>10.0</v>
      </c>
      <c r="E290" s="4">
        <v>24.0</v>
      </c>
      <c r="F290" s="8">
        <v>14.0</v>
      </c>
      <c r="G290" s="8">
        <v>0.0</v>
      </c>
      <c r="H290" s="8">
        <v>2.0</v>
      </c>
      <c r="I290" s="8">
        <v>4.0</v>
      </c>
      <c r="J290" s="8">
        <v>3.0</v>
      </c>
      <c r="K290" s="7">
        <v>38.0</v>
      </c>
      <c r="L290" s="7">
        <v>19.0</v>
      </c>
    </row>
    <row r="291">
      <c r="A291" s="7">
        <v>1679.0</v>
      </c>
      <c r="B291" s="2" t="s">
        <v>13</v>
      </c>
      <c r="C291" s="3">
        <v>998.0</v>
      </c>
      <c r="D291" s="4">
        <v>13.0</v>
      </c>
      <c r="E291" s="4">
        <v>22.0</v>
      </c>
      <c r="F291" s="8">
        <v>33.0</v>
      </c>
      <c r="G291" s="8">
        <v>7.0</v>
      </c>
      <c r="H291" s="8">
        <v>3.0</v>
      </c>
      <c r="I291" s="8">
        <v>1.0</v>
      </c>
      <c r="J291" s="8">
        <v>2.0</v>
      </c>
      <c r="K291" s="7">
        <v>36.0</v>
      </c>
      <c r="L291" s="7">
        <v>45.0</v>
      </c>
    </row>
    <row r="292">
      <c r="A292" s="7">
        <v>1679.0</v>
      </c>
      <c r="B292" s="2" t="s">
        <v>14</v>
      </c>
      <c r="C292" s="3">
        <v>998.0</v>
      </c>
      <c r="D292" s="4">
        <v>64.0</v>
      </c>
      <c r="E292" s="4">
        <v>31.0</v>
      </c>
      <c r="F292" s="8">
        <v>5.0</v>
      </c>
      <c r="G292" s="8">
        <v>10.0</v>
      </c>
      <c r="H292" s="8">
        <v>10.0</v>
      </c>
      <c r="I292" s="8">
        <v>1.0</v>
      </c>
      <c r="J292" s="8">
        <v>2.0</v>
      </c>
      <c r="K292" s="7">
        <v>96.0</v>
      </c>
      <c r="L292" s="7">
        <v>27.0</v>
      </c>
    </row>
    <row r="293">
      <c r="A293" s="7">
        <v>1679.0</v>
      </c>
      <c r="B293" s="2" t="s">
        <v>15</v>
      </c>
      <c r="C293" s="3">
        <v>998.0</v>
      </c>
      <c r="D293" s="4">
        <v>87.0</v>
      </c>
      <c r="E293" s="4">
        <v>77.0</v>
      </c>
      <c r="F293" s="8">
        <v>52.0</v>
      </c>
      <c r="G293" s="8">
        <v>17.0</v>
      </c>
      <c r="H293" s="8">
        <v>15.0</v>
      </c>
      <c r="I293" s="8">
        <v>6.0</v>
      </c>
      <c r="J293" s="8">
        <v>7.0</v>
      </c>
      <c r="K293" s="7">
        <v>170.0</v>
      </c>
      <c r="L293" s="7">
        <v>91.0</v>
      </c>
    </row>
    <row r="294">
      <c r="A294" s="7">
        <v>1680.0</v>
      </c>
      <c r="B294" s="2" t="s">
        <v>12</v>
      </c>
      <c r="C294" s="3">
        <v>1874.0</v>
      </c>
      <c r="D294" s="4">
        <v>45.0</v>
      </c>
      <c r="E294" s="4">
        <v>26.0</v>
      </c>
      <c r="F294" s="8">
        <v>40.0</v>
      </c>
      <c r="G294" s="8">
        <v>4.0</v>
      </c>
      <c r="H294" s="8">
        <v>6.0</v>
      </c>
      <c r="I294" s="8">
        <v>2.0</v>
      </c>
      <c r="J294" s="8">
        <v>1.0</v>
      </c>
      <c r="K294" s="7">
        <v>73.0</v>
      </c>
      <c r="L294" s="7">
        <v>51.0</v>
      </c>
    </row>
    <row r="295">
      <c r="A295" s="7">
        <v>1680.0</v>
      </c>
      <c r="B295" s="2" t="s">
        <v>13</v>
      </c>
      <c r="C295" s="3">
        <v>1874.0</v>
      </c>
      <c r="D295" s="4">
        <v>30.0</v>
      </c>
      <c r="E295" s="4">
        <v>16.0</v>
      </c>
      <c r="F295" s="8">
        <v>27.0</v>
      </c>
      <c r="G295" s="8">
        <v>0.0</v>
      </c>
      <c r="H295" s="8">
        <v>6.0</v>
      </c>
      <c r="I295" s="8">
        <v>2.0</v>
      </c>
      <c r="J295" s="8">
        <v>3.0</v>
      </c>
      <c r="K295" s="7">
        <v>48.0</v>
      </c>
      <c r="L295" s="7">
        <v>36.0</v>
      </c>
    </row>
    <row r="296">
      <c r="A296" s="7">
        <v>1680.0</v>
      </c>
      <c r="B296" s="2" t="s">
        <v>14</v>
      </c>
      <c r="C296" s="3">
        <v>1874.0</v>
      </c>
      <c r="D296" s="4">
        <v>105.0</v>
      </c>
      <c r="E296" s="4">
        <v>47.0</v>
      </c>
      <c r="F296" s="8">
        <v>8.0</v>
      </c>
      <c r="G296" s="8">
        <v>6.0</v>
      </c>
      <c r="H296" s="8">
        <v>4.0</v>
      </c>
      <c r="I296" s="8">
        <v>9.0</v>
      </c>
      <c r="J296" s="8">
        <v>11.0</v>
      </c>
      <c r="K296" s="7">
        <v>161.0</v>
      </c>
      <c r="L296" s="7">
        <v>29.0</v>
      </c>
    </row>
    <row r="297">
      <c r="A297" s="7">
        <v>1680.0</v>
      </c>
      <c r="B297" s="2" t="s">
        <v>15</v>
      </c>
      <c r="C297" s="3">
        <v>1874.0</v>
      </c>
      <c r="D297" s="4">
        <v>180.0</v>
      </c>
      <c r="E297" s="4">
        <v>89.0</v>
      </c>
      <c r="F297" s="8">
        <v>75.0</v>
      </c>
      <c r="G297" s="8">
        <v>10.0</v>
      </c>
      <c r="H297" s="8">
        <v>16.0</v>
      </c>
      <c r="I297" s="8">
        <v>13.0</v>
      </c>
      <c r="J297" s="8">
        <v>15.0</v>
      </c>
      <c r="K297" s="7">
        <v>282.0</v>
      </c>
      <c r="L297" s="7">
        <v>116.0</v>
      </c>
    </row>
    <row r="298">
      <c r="A298" s="7">
        <v>1682.0</v>
      </c>
      <c r="B298" s="2" t="s">
        <v>12</v>
      </c>
      <c r="C298" s="3">
        <v>3241.0</v>
      </c>
      <c r="D298" s="4">
        <v>72.0</v>
      </c>
      <c r="E298" s="4">
        <v>29.0</v>
      </c>
      <c r="F298" s="8">
        <v>16.0</v>
      </c>
      <c r="G298" s="8">
        <v>14.0</v>
      </c>
      <c r="H298" s="8">
        <v>9.0</v>
      </c>
      <c r="I298" s="8">
        <v>7.0</v>
      </c>
      <c r="J298" s="8">
        <v>4.0</v>
      </c>
      <c r="K298" s="7">
        <v>108.0</v>
      </c>
      <c r="L298" s="7">
        <v>43.0</v>
      </c>
    </row>
    <row r="299">
      <c r="A299" s="7">
        <v>1682.0</v>
      </c>
      <c r="B299" s="2" t="s">
        <v>13</v>
      </c>
      <c r="C299" s="3">
        <v>3241.0</v>
      </c>
      <c r="D299" s="4">
        <v>28.0</v>
      </c>
      <c r="E299" s="4">
        <v>29.0</v>
      </c>
      <c r="F299" s="8">
        <v>12.0</v>
      </c>
      <c r="G299" s="8">
        <v>3.0</v>
      </c>
      <c r="H299" s="8">
        <v>9.0</v>
      </c>
      <c r="I299" s="8">
        <v>2.0</v>
      </c>
      <c r="J299" s="8">
        <v>2.0</v>
      </c>
      <c r="K299" s="7">
        <v>59.0</v>
      </c>
      <c r="L299" s="7">
        <v>26.0</v>
      </c>
    </row>
    <row r="300">
      <c r="A300" s="7">
        <v>1682.0</v>
      </c>
      <c r="B300" s="2" t="s">
        <v>14</v>
      </c>
      <c r="C300" s="3">
        <v>3241.0</v>
      </c>
      <c r="D300" s="4">
        <v>145.0</v>
      </c>
      <c r="E300" s="4">
        <v>31.0</v>
      </c>
      <c r="F300" s="8">
        <v>14.0</v>
      </c>
      <c r="G300" s="8">
        <v>7.0</v>
      </c>
      <c r="H300" s="8">
        <v>10.0</v>
      </c>
      <c r="I300" s="8">
        <v>13.0</v>
      </c>
      <c r="J300" s="8">
        <v>6.0</v>
      </c>
      <c r="K300" s="7">
        <v>189.0</v>
      </c>
      <c r="L300" s="7">
        <v>37.0</v>
      </c>
    </row>
    <row r="301">
      <c r="A301" s="7">
        <v>1682.0</v>
      </c>
      <c r="B301" s="2" t="s">
        <v>15</v>
      </c>
      <c r="C301" s="3">
        <v>3241.0</v>
      </c>
      <c r="D301" s="4">
        <v>245.0</v>
      </c>
      <c r="E301" s="4">
        <v>89.0</v>
      </c>
      <c r="F301" s="8">
        <v>42.0</v>
      </c>
      <c r="G301" s="8">
        <v>24.0</v>
      </c>
      <c r="H301" s="8">
        <v>28.0</v>
      </c>
      <c r="I301" s="8">
        <v>22.0</v>
      </c>
      <c r="J301" s="8">
        <v>12.0</v>
      </c>
      <c r="K301" s="7">
        <v>356.0</v>
      </c>
      <c r="L301" s="7">
        <v>106.0</v>
      </c>
    </row>
    <row r="302">
      <c r="A302" s="7">
        <v>1685.0</v>
      </c>
      <c r="B302" s="2" t="s">
        <v>12</v>
      </c>
      <c r="C302" s="3">
        <v>1084.0</v>
      </c>
      <c r="D302" s="4">
        <v>23.0</v>
      </c>
      <c r="E302" s="4">
        <v>25.0</v>
      </c>
      <c r="F302" s="8">
        <v>15.0</v>
      </c>
      <c r="G302" s="8">
        <v>2.0</v>
      </c>
      <c r="H302" s="8">
        <v>4.0</v>
      </c>
      <c r="I302" s="8">
        <v>1.0</v>
      </c>
      <c r="J302" s="8">
        <v>0.0</v>
      </c>
      <c r="K302" s="7">
        <v>49.0</v>
      </c>
      <c r="L302" s="7">
        <v>21.0</v>
      </c>
    </row>
    <row r="303">
      <c r="A303" s="7">
        <v>1685.0</v>
      </c>
      <c r="B303" s="2" t="s">
        <v>13</v>
      </c>
      <c r="C303" s="3">
        <v>1084.0</v>
      </c>
      <c r="D303" s="4">
        <v>12.0</v>
      </c>
      <c r="E303" s="4">
        <v>22.0</v>
      </c>
      <c r="F303" s="8">
        <v>19.0</v>
      </c>
      <c r="G303" s="8">
        <v>4.0</v>
      </c>
      <c r="H303" s="8">
        <v>5.0</v>
      </c>
      <c r="I303" s="8">
        <v>4.0</v>
      </c>
      <c r="J303" s="8">
        <v>1.0</v>
      </c>
      <c r="K303" s="7">
        <v>38.0</v>
      </c>
      <c r="L303" s="7">
        <v>29.0</v>
      </c>
    </row>
    <row r="304">
      <c r="A304" s="7">
        <v>1685.0</v>
      </c>
      <c r="B304" s="2" t="s">
        <v>14</v>
      </c>
      <c r="C304" s="3">
        <v>1084.0</v>
      </c>
      <c r="D304" s="4">
        <v>66.0</v>
      </c>
      <c r="E304" s="4">
        <v>22.0</v>
      </c>
      <c r="F304" s="8">
        <v>5.0</v>
      </c>
      <c r="G304" s="8">
        <v>5.0</v>
      </c>
      <c r="H304" s="8">
        <v>5.0</v>
      </c>
      <c r="I304" s="8">
        <v>2.0</v>
      </c>
      <c r="J304" s="8">
        <v>7.0</v>
      </c>
      <c r="K304" s="7">
        <v>90.0</v>
      </c>
      <c r="L304" s="7">
        <v>22.0</v>
      </c>
    </row>
    <row r="305">
      <c r="A305" s="7">
        <v>1685.0</v>
      </c>
      <c r="B305" s="2" t="s">
        <v>15</v>
      </c>
      <c r="C305" s="3">
        <v>1084.0</v>
      </c>
      <c r="D305" s="4">
        <v>101.0</v>
      </c>
      <c r="E305" s="4">
        <v>69.0</v>
      </c>
      <c r="F305" s="8">
        <v>39.0</v>
      </c>
      <c r="G305" s="8">
        <v>11.0</v>
      </c>
      <c r="H305" s="8">
        <v>14.0</v>
      </c>
      <c r="I305" s="8">
        <v>7.0</v>
      </c>
      <c r="J305" s="8">
        <v>8.0</v>
      </c>
      <c r="K305" s="7">
        <v>177.0</v>
      </c>
      <c r="L305" s="7">
        <v>72.0</v>
      </c>
    </row>
    <row r="306">
      <c r="A306" s="7">
        <v>1688.0</v>
      </c>
      <c r="B306" s="2" t="s">
        <v>12</v>
      </c>
      <c r="C306" s="3">
        <v>1178.0</v>
      </c>
      <c r="D306" s="4">
        <v>25.0</v>
      </c>
      <c r="E306" s="4">
        <v>16.0</v>
      </c>
      <c r="F306" s="8">
        <v>18.0</v>
      </c>
      <c r="G306" s="8">
        <v>8.0</v>
      </c>
      <c r="H306" s="8">
        <v>3.0</v>
      </c>
      <c r="I306" s="8">
        <v>0.0</v>
      </c>
      <c r="J306" s="8">
        <v>0.0</v>
      </c>
      <c r="K306" s="7">
        <v>41.0</v>
      </c>
      <c r="L306" s="7">
        <v>29.0</v>
      </c>
    </row>
    <row r="307">
      <c r="A307" s="7">
        <v>1688.0</v>
      </c>
      <c r="B307" s="2" t="s">
        <v>13</v>
      </c>
      <c r="C307" s="3">
        <v>1178.0</v>
      </c>
      <c r="D307" s="4">
        <v>15.0</v>
      </c>
      <c r="E307" s="4">
        <v>17.0</v>
      </c>
      <c r="F307" s="8">
        <v>9.0</v>
      </c>
      <c r="G307" s="8">
        <v>3.0</v>
      </c>
      <c r="H307" s="8">
        <v>3.0</v>
      </c>
      <c r="I307" s="8">
        <v>1.0</v>
      </c>
      <c r="J307" s="8">
        <v>1.0</v>
      </c>
      <c r="K307" s="7">
        <v>33.0</v>
      </c>
      <c r="L307" s="7">
        <v>16.0</v>
      </c>
    </row>
    <row r="308">
      <c r="A308" s="7">
        <v>1688.0</v>
      </c>
      <c r="B308" s="2" t="s">
        <v>14</v>
      </c>
      <c r="C308" s="3">
        <v>1178.0</v>
      </c>
      <c r="D308" s="4">
        <v>83.0</v>
      </c>
      <c r="E308" s="4">
        <v>32.0</v>
      </c>
      <c r="F308" s="8">
        <v>2.0</v>
      </c>
      <c r="G308" s="8">
        <v>6.0</v>
      </c>
      <c r="H308" s="8">
        <v>4.0</v>
      </c>
      <c r="I308" s="8">
        <v>4.0</v>
      </c>
      <c r="J308" s="8">
        <v>3.0</v>
      </c>
      <c r="K308" s="7">
        <v>119.0</v>
      </c>
      <c r="L308" s="7">
        <v>15.0</v>
      </c>
    </row>
    <row r="309">
      <c r="A309" s="7">
        <v>1688.0</v>
      </c>
      <c r="B309" s="2" t="s">
        <v>15</v>
      </c>
      <c r="C309" s="3">
        <v>1178.0</v>
      </c>
      <c r="D309" s="4">
        <v>123.0</v>
      </c>
      <c r="E309" s="4">
        <v>65.0</v>
      </c>
      <c r="F309" s="8">
        <v>29.0</v>
      </c>
      <c r="G309" s="8">
        <v>17.0</v>
      </c>
      <c r="H309" s="8">
        <v>10.0</v>
      </c>
      <c r="I309" s="8">
        <v>5.0</v>
      </c>
      <c r="J309" s="8">
        <v>4.0</v>
      </c>
      <c r="K309" s="7">
        <v>193.0</v>
      </c>
      <c r="L309" s="7">
        <v>60.0</v>
      </c>
    </row>
    <row r="310">
      <c r="A310" s="7">
        <v>1689.0</v>
      </c>
      <c r="B310" s="2" t="s">
        <v>12</v>
      </c>
      <c r="C310" s="3">
        <v>2021.0</v>
      </c>
      <c r="D310" s="4">
        <v>32.0</v>
      </c>
      <c r="E310" s="4">
        <v>13.0</v>
      </c>
      <c r="F310" s="8">
        <v>8.0</v>
      </c>
      <c r="G310" s="8">
        <v>2.0</v>
      </c>
      <c r="H310" s="8">
        <v>8.0</v>
      </c>
      <c r="I310" s="8">
        <v>1.0</v>
      </c>
      <c r="J310" s="8">
        <v>0.0</v>
      </c>
      <c r="K310" s="7">
        <v>46.0</v>
      </c>
      <c r="L310" s="7">
        <v>18.0</v>
      </c>
    </row>
    <row r="311">
      <c r="A311" s="7">
        <v>1689.0</v>
      </c>
      <c r="B311" s="2" t="s">
        <v>13</v>
      </c>
      <c r="C311" s="3">
        <v>2021.0</v>
      </c>
      <c r="D311" s="4">
        <v>20.0</v>
      </c>
      <c r="E311" s="4">
        <v>18.0</v>
      </c>
      <c r="F311" s="8">
        <v>22.0</v>
      </c>
      <c r="G311" s="8">
        <v>4.0</v>
      </c>
      <c r="H311" s="8">
        <v>4.0</v>
      </c>
      <c r="I311" s="8">
        <v>1.0</v>
      </c>
      <c r="J311" s="8">
        <v>2.0</v>
      </c>
      <c r="K311" s="7">
        <v>39.0</v>
      </c>
      <c r="L311" s="7">
        <v>32.0</v>
      </c>
    </row>
    <row r="312">
      <c r="A312" s="7">
        <v>1689.0</v>
      </c>
      <c r="B312" s="2" t="s">
        <v>14</v>
      </c>
      <c r="C312" s="3">
        <v>2021.0</v>
      </c>
      <c r="D312" s="4">
        <v>168.0</v>
      </c>
      <c r="E312" s="4">
        <v>47.0</v>
      </c>
      <c r="F312" s="8">
        <v>15.0</v>
      </c>
      <c r="G312" s="8">
        <v>10.0</v>
      </c>
      <c r="H312" s="8">
        <v>5.0</v>
      </c>
      <c r="I312" s="8">
        <v>14.0</v>
      </c>
      <c r="J312" s="8">
        <v>5.0</v>
      </c>
      <c r="K312" s="7">
        <v>229.0</v>
      </c>
      <c r="L312" s="7">
        <v>35.0</v>
      </c>
    </row>
    <row r="313">
      <c r="A313" s="7">
        <v>1689.0</v>
      </c>
      <c r="B313" s="2" t="s">
        <v>15</v>
      </c>
      <c r="C313" s="3">
        <v>2021.0</v>
      </c>
      <c r="D313" s="4">
        <v>220.0</v>
      </c>
      <c r="E313" s="4">
        <v>78.0</v>
      </c>
      <c r="F313" s="8">
        <v>45.0</v>
      </c>
      <c r="G313" s="8">
        <v>16.0</v>
      </c>
      <c r="H313" s="8">
        <v>17.0</v>
      </c>
      <c r="I313" s="8">
        <v>16.0</v>
      </c>
      <c r="J313" s="8">
        <v>7.0</v>
      </c>
      <c r="K313" s="7">
        <v>314.0</v>
      </c>
      <c r="L313" s="7">
        <v>85.0</v>
      </c>
    </row>
    <row r="314">
      <c r="A314" s="7">
        <v>1695.0</v>
      </c>
      <c r="B314" s="2" t="s">
        <v>12</v>
      </c>
      <c r="C314" s="3">
        <v>898.0</v>
      </c>
      <c r="D314" s="4">
        <v>24.0</v>
      </c>
      <c r="E314" s="4">
        <v>31.0</v>
      </c>
      <c r="F314" s="8">
        <v>20.0</v>
      </c>
      <c r="G314" s="8">
        <v>4.0</v>
      </c>
      <c r="H314" s="8">
        <v>1.0</v>
      </c>
      <c r="I314" s="8">
        <v>2.0</v>
      </c>
      <c r="J314" s="8">
        <v>0.0</v>
      </c>
      <c r="K314" s="7">
        <v>57.0</v>
      </c>
      <c r="L314" s="7">
        <v>25.0</v>
      </c>
    </row>
    <row r="315">
      <c r="A315" s="7">
        <v>1695.0</v>
      </c>
      <c r="B315" s="2" t="s">
        <v>13</v>
      </c>
      <c r="C315" s="3">
        <v>898.0</v>
      </c>
      <c r="D315" s="4">
        <v>7.0</v>
      </c>
      <c r="E315" s="4">
        <v>28.0</v>
      </c>
      <c r="F315" s="8">
        <v>16.0</v>
      </c>
      <c r="G315" s="8">
        <v>7.0</v>
      </c>
      <c r="H315" s="8">
        <v>3.0</v>
      </c>
      <c r="I315" s="8">
        <v>1.0</v>
      </c>
      <c r="J315" s="8">
        <v>0.0</v>
      </c>
      <c r="K315" s="7">
        <v>36.0</v>
      </c>
      <c r="L315" s="7">
        <v>26.0</v>
      </c>
    </row>
    <row r="316">
      <c r="A316" s="7">
        <v>1695.0</v>
      </c>
      <c r="B316" s="2" t="s">
        <v>14</v>
      </c>
      <c r="C316" s="3">
        <v>898.0</v>
      </c>
      <c r="D316" s="4">
        <v>41.0</v>
      </c>
      <c r="E316" s="4">
        <v>40.0</v>
      </c>
      <c r="F316" s="8">
        <v>9.0</v>
      </c>
      <c r="G316" s="8">
        <v>4.0</v>
      </c>
      <c r="H316" s="8">
        <v>11.0</v>
      </c>
      <c r="I316" s="8">
        <v>4.0</v>
      </c>
      <c r="J316" s="8">
        <v>3.0</v>
      </c>
      <c r="K316" s="7">
        <v>85.0</v>
      </c>
      <c r="L316" s="7">
        <v>27.0</v>
      </c>
    </row>
    <row r="317">
      <c r="A317" s="7">
        <v>1695.0</v>
      </c>
      <c r="B317" s="2" t="s">
        <v>15</v>
      </c>
      <c r="C317" s="3">
        <v>898.0</v>
      </c>
      <c r="D317" s="4">
        <v>72.0</v>
      </c>
      <c r="E317" s="4">
        <v>99.0</v>
      </c>
      <c r="F317" s="8">
        <v>45.0</v>
      </c>
      <c r="G317" s="8">
        <v>15.0</v>
      </c>
      <c r="H317" s="8">
        <v>15.0</v>
      </c>
      <c r="I317" s="8">
        <v>7.0</v>
      </c>
      <c r="J317" s="8">
        <v>3.0</v>
      </c>
      <c r="K317" s="7">
        <v>178.0</v>
      </c>
      <c r="L317" s="7">
        <v>78.0</v>
      </c>
    </row>
    <row r="318">
      <c r="A318" s="7">
        <v>1696.0</v>
      </c>
      <c r="B318" s="2" t="s">
        <v>12</v>
      </c>
      <c r="C318" s="3">
        <v>2667.0</v>
      </c>
      <c r="D318" s="4">
        <v>73.0</v>
      </c>
      <c r="E318" s="4">
        <v>56.0</v>
      </c>
      <c r="F318" s="8">
        <v>30.0</v>
      </c>
      <c r="G318" s="8">
        <v>14.0</v>
      </c>
      <c r="H318" s="8">
        <v>16.0</v>
      </c>
      <c r="I318" s="8">
        <v>4.0</v>
      </c>
      <c r="J318" s="8">
        <v>4.0</v>
      </c>
      <c r="K318" s="7">
        <v>133.0</v>
      </c>
      <c r="L318" s="7">
        <v>64.0</v>
      </c>
    </row>
    <row r="319">
      <c r="A319" s="7">
        <v>1696.0</v>
      </c>
      <c r="B319" s="2" t="s">
        <v>13</v>
      </c>
      <c r="C319" s="3">
        <v>2667.0</v>
      </c>
      <c r="D319" s="4">
        <v>43.0</v>
      </c>
      <c r="E319" s="4">
        <v>44.0</v>
      </c>
      <c r="F319" s="8">
        <v>25.0</v>
      </c>
      <c r="G319" s="8">
        <v>1.0</v>
      </c>
      <c r="H319" s="8">
        <v>12.0</v>
      </c>
      <c r="I319" s="8">
        <v>10.0</v>
      </c>
      <c r="J319" s="8">
        <v>4.0</v>
      </c>
      <c r="K319" s="7">
        <v>97.0</v>
      </c>
      <c r="L319" s="7">
        <v>42.0</v>
      </c>
    </row>
    <row r="320">
      <c r="A320" s="7">
        <v>1696.0</v>
      </c>
      <c r="B320" s="2" t="s">
        <v>14</v>
      </c>
      <c r="C320" s="3">
        <v>2667.0</v>
      </c>
      <c r="D320" s="4">
        <v>188.0</v>
      </c>
      <c r="E320" s="4">
        <v>42.0</v>
      </c>
      <c r="F320" s="8">
        <v>28.0</v>
      </c>
      <c r="G320" s="8">
        <v>5.0</v>
      </c>
      <c r="H320" s="8">
        <v>16.0</v>
      </c>
      <c r="I320" s="8">
        <v>15.0</v>
      </c>
      <c r="J320" s="8">
        <v>6.0</v>
      </c>
      <c r="K320" s="7">
        <v>245.0</v>
      </c>
      <c r="L320" s="7">
        <v>55.0</v>
      </c>
    </row>
    <row r="321">
      <c r="A321" s="7">
        <v>1696.0</v>
      </c>
      <c r="B321" s="2" t="s">
        <v>15</v>
      </c>
      <c r="C321" s="3">
        <v>2667.0</v>
      </c>
      <c r="D321" s="4">
        <v>304.0</v>
      </c>
      <c r="E321" s="4">
        <v>142.0</v>
      </c>
      <c r="F321" s="8">
        <v>83.0</v>
      </c>
      <c r="G321" s="8">
        <v>20.0</v>
      </c>
      <c r="H321" s="8">
        <v>44.0</v>
      </c>
      <c r="I321" s="8">
        <v>29.0</v>
      </c>
      <c r="J321" s="8">
        <v>14.0</v>
      </c>
      <c r="K321" s="7">
        <v>475.0</v>
      </c>
      <c r="L321" s="7">
        <v>161.0</v>
      </c>
    </row>
    <row r="322">
      <c r="A322" s="7">
        <v>1700.0</v>
      </c>
      <c r="B322" s="2" t="s">
        <v>12</v>
      </c>
      <c r="C322" s="3">
        <v>3216.0</v>
      </c>
      <c r="D322" s="4">
        <v>56.0</v>
      </c>
      <c r="E322" s="4">
        <v>49.0</v>
      </c>
      <c r="F322" s="8">
        <v>20.0</v>
      </c>
      <c r="G322" s="8">
        <v>8.0</v>
      </c>
      <c r="H322" s="8">
        <v>9.0</v>
      </c>
      <c r="I322" s="8">
        <v>3.0</v>
      </c>
      <c r="J322" s="8">
        <v>5.0</v>
      </c>
      <c r="K322" s="7">
        <v>108.0</v>
      </c>
      <c r="L322" s="7">
        <v>42.0</v>
      </c>
    </row>
    <row r="323">
      <c r="A323" s="7">
        <v>1700.0</v>
      </c>
      <c r="B323" s="2" t="s">
        <v>13</v>
      </c>
      <c r="C323" s="3">
        <v>3216.0</v>
      </c>
      <c r="D323" s="4">
        <v>58.0</v>
      </c>
      <c r="E323" s="4">
        <v>47.0</v>
      </c>
      <c r="F323" s="8">
        <v>51.0</v>
      </c>
      <c r="G323" s="8">
        <v>7.0</v>
      </c>
      <c r="H323" s="8">
        <v>7.0</v>
      </c>
      <c r="I323" s="8">
        <v>4.0</v>
      </c>
      <c r="J323" s="8">
        <v>6.0</v>
      </c>
      <c r="K323" s="7">
        <v>109.0</v>
      </c>
      <c r="L323" s="7">
        <v>71.0</v>
      </c>
    </row>
    <row r="324">
      <c r="A324" s="7">
        <v>1700.0</v>
      </c>
      <c r="B324" s="2" t="s">
        <v>14</v>
      </c>
      <c r="C324" s="3">
        <v>3216.0</v>
      </c>
      <c r="D324" s="4">
        <v>205.0</v>
      </c>
      <c r="E324" s="4">
        <v>92.0</v>
      </c>
      <c r="F324" s="8">
        <v>18.0</v>
      </c>
      <c r="G324" s="8">
        <v>13.0</v>
      </c>
      <c r="H324" s="8">
        <v>13.0</v>
      </c>
      <c r="I324" s="8">
        <v>9.0</v>
      </c>
      <c r="J324" s="8">
        <v>5.0</v>
      </c>
      <c r="K324" s="7">
        <v>306.0</v>
      </c>
      <c r="L324" s="7">
        <v>49.0</v>
      </c>
    </row>
    <row r="325">
      <c r="A325" s="7">
        <v>1700.0</v>
      </c>
      <c r="B325" s="2" t="s">
        <v>15</v>
      </c>
      <c r="C325" s="3">
        <v>3216.0</v>
      </c>
      <c r="D325" s="4">
        <v>319.0</v>
      </c>
      <c r="E325" s="4">
        <v>188.0</v>
      </c>
      <c r="F325" s="8">
        <v>89.0</v>
      </c>
      <c r="G325" s="8">
        <v>28.0</v>
      </c>
      <c r="H325" s="8">
        <v>29.0</v>
      </c>
      <c r="I325" s="8">
        <v>16.0</v>
      </c>
      <c r="J325" s="8">
        <v>16.0</v>
      </c>
      <c r="K325" s="7">
        <v>523.0</v>
      </c>
      <c r="L325" s="7">
        <v>162.0</v>
      </c>
    </row>
    <row r="326">
      <c r="A326" s="7">
        <v>1702.0</v>
      </c>
      <c r="B326" s="2" t="s">
        <v>12</v>
      </c>
      <c r="C326" s="3">
        <v>2145.0</v>
      </c>
      <c r="D326" s="4">
        <v>39.0</v>
      </c>
      <c r="E326" s="4">
        <v>38.0</v>
      </c>
      <c r="F326" s="8">
        <v>21.0</v>
      </c>
      <c r="G326" s="8">
        <v>11.0</v>
      </c>
      <c r="H326" s="8">
        <v>8.0</v>
      </c>
      <c r="I326" s="8">
        <v>4.0</v>
      </c>
      <c r="J326" s="8">
        <v>4.0</v>
      </c>
      <c r="K326" s="7">
        <v>81.0</v>
      </c>
      <c r="L326" s="7">
        <v>44.0</v>
      </c>
    </row>
    <row r="327">
      <c r="A327" s="7">
        <v>1702.0</v>
      </c>
      <c r="B327" s="2" t="s">
        <v>13</v>
      </c>
      <c r="C327" s="3">
        <v>2145.0</v>
      </c>
      <c r="D327" s="4">
        <v>17.0</v>
      </c>
      <c r="E327" s="4">
        <v>31.0</v>
      </c>
      <c r="F327" s="8">
        <v>29.0</v>
      </c>
      <c r="G327" s="8">
        <v>2.0</v>
      </c>
      <c r="H327" s="8">
        <v>3.0</v>
      </c>
      <c r="I327" s="8">
        <v>0.0</v>
      </c>
      <c r="J327" s="8">
        <v>0.0</v>
      </c>
      <c r="K327" s="7">
        <v>48.0</v>
      </c>
      <c r="L327" s="7">
        <v>34.0</v>
      </c>
    </row>
    <row r="328">
      <c r="A328" s="7">
        <v>1702.0</v>
      </c>
      <c r="B328" s="2" t="s">
        <v>14</v>
      </c>
      <c r="C328" s="3">
        <v>2145.0</v>
      </c>
      <c r="D328" s="4">
        <v>84.0</v>
      </c>
      <c r="E328" s="4">
        <v>35.0</v>
      </c>
      <c r="F328" s="8">
        <v>14.0</v>
      </c>
      <c r="G328" s="8">
        <v>6.0</v>
      </c>
      <c r="H328" s="8">
        <v>7.0</v>
      </c>
      <c r="I328" s="8">
        <v>6.0</v>
      </c>
      <c r="J328" s="8">
        <v>2.0</v>
      </c>
      <c r="K328" s="7">
        <v>125.0</v>
      </c>
      <c r="L328" s="7">
        <v>29.0</v>
      </c>
    </row>
    <row r="329">
      <c r="A329" s="7">
        <v>1702.0</v>
      </c>
      <c r="B329" s="2" t="s">
        <v>15</v>
      </c>
      <c r="C329" s="3">
        <v>2145.0</v>
      </c>
      <c r="D329" s="4">
        <v>140.0</v>
      </c>
      <c r="E329" s="4">
        <v>104.0</v>
      </c>
      <c r="F329" s="8">
        <v>64.0</v>
      </c>
      <c r="G329" s="8">
        <v>19.0</v>
      </c>
      <c r="H329" s="8">
        <v>18.0</v>
      </c>
      <c r="I329" s="8">
        <v>10.0</v>
      </c>
      <c r="J329" s="8">
        <v>6.0</v>
      </c>
      <c r="K329" s="7">
        <v>254.0</v>
      </c>
      <c r="L329" s="7">
        <v>107.0</v>
      </c>
    </row>
    <row r="330">
      <c r="A330" s="7">
        <v>1712.0</v>
      </c>
      <c r="B330" s="2" t="s">
        <v>12</v>
      </c>
      <c r="C330" s="3">
        <v>2557.0</v>
      </c>
      <c r="D330" s="4">
        <v>57.0</v>
      </c>
      <c r="E330" s="4">
        <v>43.0</v>
      </c>
      <c r="F330" s="8">
        <v>16.0</v>
      </c>
      <c r="G330" s="8">
        <v>10.0</v>
      </c>
      <c r="H330" s="8">
        <v>9.0</v>
      </c>
      <c r="I330" s="8">
        <v>1.0</v>
      </c>
      <c r="J330" s="8">
        <v>11.0</v>
      </c>
      <c r="K330" s="7">
        <v>101.0</v>
      </c>
      <c r="L330" s="7">
        <v>46.0</v>
      </c>
    </row>
    <row r="331">
      <c r="A331" s="7">
        <v>1712.0</v>
      </c>
      <c r="B331" s="2" t="s">
        <v>13</v>
      </c>
      <c r="C331" s="3">
        <v>2557.0</v>
      </c>
      <c r="D331" s="4">
        <v>30.0</v>
      </c>
      <c r="E331" s="4">
        <v>43.0</v>
      </c>
      <c r="F331" s="8">
        <v>24.0</v>
      </c>
      <c r="G331" s="8">
        <v>6.0</v>
      </c>
      <c r="H331" s="8">
        <v>5.0</v>
      </c>
      <c r="I331" s="8">
        <v>1.0</v>
      </c>
      <c r="J331" s="8">
        <v>4.0</v>
      </c>
      <c r="K331" s="7">
        <v>74.0</v>
      </c>
      <c r="L331" s="7">
        <v>39.0</v>
      </c>
    </row>
    <row r="332">
      <c r="A332" s="7">
        <v>1712.0</v>
      </c>
      <c r="B332" s="2" t="s">
        <v>14</v>
      </c>
      <c r="C332" s="3">
        <v>2557.0</v>
      </c>
      <c r="D332" s="4">
        <v>221.0</v>
      </c>
      <c r="E332" s="4">
        <v>81.0</v>
      </c>
      <c r="F332" s="8">
        <v>45.0</v>
      </c>
      <c r="G332" s="8">
        <v>17.0</v>
      </c>
      <c r="H332" s="8">
        <v>27.0</v>
      </c>
      <c r="I332" s="8">
        <v>8.0</v>
      </c>
      <c r="J332" s="8">
        <v>11.0</v>
      </c>
      <c r="K332" s="7">
        <v>310.0</v>
      </c>
      <c r="L332" s="7">
        <v>100.0</v>
      </c>
    </row>
    <row r="333">
      <c r="A333" s="7">
        <v>1712.0</v>
      </c>
      <c r="B333" s="2" t="s">
        <v>15</v>
      </c>
      <c r="C333" s="3">
        <v>2557.0</v>
      </c>
      <c r="D333" s="4">
        <v>308.0</v>
      </c>
      <c r="E333" s="4">
        <v>167.0</v>
      </c>
      <c r="F333" s="8">
        <v>85.0</v>
      </c>
      <c r="G333" s="8">
        <v>33.0</v>
      </c>
      <c r="H333" s="8">
        <v>41.0</v>
      </c>
      <c r="I333" s="8">
        <v>10.0</v>
      </c>
      <c r="J333" s="8">
        <v>26.0</v>
      </c>
      <c r="K333" s="7">
        <v>485.0</v>
      </c>
      <c r="L333" s="7">
        <v>185.0</v>
      </c>
    </row>
    <row r="334">
      <c r="A334" s="7">
        <v>1715.0</v>
      </c>
      <c r="B334" s="2" t="s">
        <v>12</v>
      </c>
      <c r="C334" s="3">
        <v>2589.0</v>
      </c>
      <c r="D334" s="4">
        <v>92.0</v>
      </c>
      <c r="E334" s="4">
        <v>125.0</v>
      </c>
      <c r="F334" s="8">
        <v>44.0</v>
      </c>
      <c r="G334" s="8">
        <v>24.0</v>
      </c>
      <c r="H334" s="8">
        <v>21.0</v>
      </c>
      <c r="I334" s="8">
        <v>5.0</v>
      </c>
      <c r="J334" s="8">
        <v>32.0</v>
      </c>
      <c r="K334" s="7">
        <v>222.0</v>
      </c>
      <c r="L334" s="7">
        <v>121.0</v>
      </c>
    </row>
    <row r="335">
      <c r="A335" s="7">
        <v>1715.0</v>
      </c>
      <c r="B335" s="2" t="s">
        <v>13</v>
      </c>
      <c r="C335" s="3">
        <v>2589.0</v>
      </c>
      <c r="D335" s="4">
        <v>23.0</v>
      </c>
      <c r="E335" s="4">
        <v>77.0</v>
      </c>
      <c r="F335" s="8">
        <v>34.0</v>
      </c>
      <c r="G335" s="8">
        <v>10.0</v>
      </c>
      <c r="H335" s="8">
        <v>11.0</v>
      </c>
      <c r="I335" s="8">
        <v>0.0</v>
      </c>
      <c r="J335" s="8">
        <v>12.0</v>
      </c>
      <c r="K335" s="7">
        <v>100.0</v>
      </c>
      <c r="L335" s="7">
        <v>67.0</v>
      </c>
    </row>
    <row r="336">
      <c r="A336" s="7">
        <v>1715.0</v>
      </c>
      <c r="B336" s="2" t="s">
        <v>14</v>
      </c>
      <c r="C336" s="3">
        <v>2589.0</v>
      </c>
      <c r="D336" s="4">
        <v>338.0</v>
      </c>
      <c r="E336" s="4">
        <v>218.0</v>
      </c>
      <c r="F336" s="8">
        <v>37.0</v>
      </c>
      <c r="G336" s="8">
        <v>47.0</v>
      </c>
      <c r="H336" s="8">
        <v>28.0</v>
      </c>
      <c r="I336" s="8">
        <v>8.0</v>
      </c>
      <c r="J336" s="8">
        <v>26.0</v>
      </c>
      <c r="K336" s="7">
        <v>564.0</v>
      </c>
      <c r="L336" s="7">
        <v>138.0</v>
      </c>
    </row>
    <row r="337">
      <c r="A337" s="7">
        <v>1715.0</v>
      </c>
      <c r="B337" s="2" t="s">
        <v>15</v>
      </c>
      <c r="C337" s="3">
        <v>2589.0</v>
      </c>
      <c r="D337" s="4">
        <v>453.0</v>
      </c>
      <c r="E337" s="4">
        <v>420.0</v>
      </c>
      <c r="F337" s="8">
        <v>115.0</v>
      </c>
      <c r="G337" s="8">
        <v>81.0</v>
      </c>
      <c r="H337" s="8">
        <v>60.0</v>
      </c>
      <c r="I337" s="8">
        <v>13.0</v>
      </c>
      <c r="J337" s="8">
        <v>70.0</v>
      </c>
      <c r="K337" s="7">
        <v>886.0</v>
      </c>
      <c r="L337" s="7">
        <v>326.0</v>
      </c>
    </row>
    <row r="338">
      <c r="A338" s="7">
        <v>1717.0</v>
      </c>
      <c r="B338" s="2" t="s">
        <v>12</v>
      </c>
      <c r="C338" s="3">
        <v>2715.0</v>
      </c>
      <c r="D338" s="4">
        <v>112.0</v>
      </c>
      <c r="E338" s="4">
        <v>136.0</v>
      </c>
      <c r="F338" s="8">
        <v>52.0</v>
      </c>
      <c r="G338" s="8">
        <v>19.0</v>
      </c>
      <c r="H338" s="8">
        <v>28.0</v>
      </c>
      <c r="I338" s="8">
        <v>4.0</v>
      </c>
      <c r="J338" s="8">
        <v>14.0</v>
      </c>
      <c r="K338" s="7">
        <v>252.0</v>
      </c>
      <c r="L338" s="7">
        <v>113.0</v>
      </c>
    </row>
    <row r="339">
      <c r="A339" s="7">
        <v>1717.0</v>
      </c>
      <c r="B339" s="2" t="s">
        <v>13</v>
      </c>
      <c r="C339" s="3">
        <v>2715.0</v>
      </c>
      <c r="D339" s="4">
        <v>25.0</v>
      </c>
      <c r="E339" s="4">
        <v>53.0</v>
      </c>
      <c r="F339" s="8">
        <v>41.0</v>
      </c>
      <c r="G339" s="8">
        <v>11.0</v>
      </c>
      <c r="H339" s="8">
        <v>13.0</v>
      </c>
      <c r="I339" s="8">
        <v>3.0</v>
      </c>
      <c r="J339" s="8">
        <v>0.0</v>
      </c>
      <c r="K339" s="7">
        <v>81.0</v>
      </c>
      <c r="L339" s="7">
        <v>65.0</v>
      </c>
    </row>
    <row r="340">
      <c r="A340" s="7">
        <v>1717.0</v>
      </c>
      <c r="B340" s="2" t="s">
        <v>14</v>
      </c>
      <c r="C340" s="3">
        <v>2715.0</v>
      </c>
      <c r="D340" s="4">
        <v>401.0</v>
      </c>
      <c r="E340" s="4">
        <v>192.0</v>
      </c>
      <c r="F340" s="8">
        <v>43.0</v>
      </c>
      <c r="G340" s="8">
        <v>39.0</v>
      </c>
      <c r="H340" s="8">
        <v>36.0</v>
      </c>
      <c r="I340" s="8">
        <v>8.0</v>
      </c>
      <c r="J340" s="8">
        <v>20.0</v>
      </c>
      <c r="K340" s="7">
        <v>601.0</v>
      </c>
      <c r="L340" s="7">
        <v>138.0</v>
      </c>
    </row>
    <row r="341">
      <c r="A341" s="7">
        <v>1717.0</v>
      </c>
      <c r="B341" s="2" t="s">
        <v>15</v>
      </c>
      <c r="C341" s="3">
        <v>2715.0</v>
      </c>
      <c r="D341" s="4">
        <v>538.0</v>
      </c>
      <c r="E341" s="4">
        <v>381.0</v>
      </c>
      <c r="F341" s="8">
        <v>136.0</v>
      </c>
      <c r="G341" s="8">
        <v>69.0</v>
      </c>
      <c r="H341" s="8">
        <v>77.0</v>
      </c>
      <c r="I341" s="8">
        <v>15.0</v>
      </c>
      <c r="J341" s="8">
        <v>34.0</v>
      </c>
      <c r="K341" s="7">
        <v>934.0</v>
      </c>
      <c r="L341" s="7">
        <v>316.0</v>
      </c>
    </row>
    <row r="342">
      <c r="A342" s="7">
        <v>1719.0</v>
      </c>
      <c r="B342" s="2" t="s">
        <v>12</v>
      </c>
      <c r="C342" s="3">
        <v>777.0</v>
      </c>
      <c r="D342" s="4">
        <v>25.0</v>
      </c>
      <c r="E342" s="4">
        <v>40.0</v>
      </c>
      <c r="F342" s="8">
        <v>9.0</v>
      </c>
      <c r="G342" s="8">
        <v>1.0</v>
      </c>
      <c r="H342" s="8">
        <v>5.0</v>
      </c>
      <c r="I342" s="8">
        <v>1.0</v>
      </c>
      <c r="J342" s="8">
        <v>4.0</v>
      </c>
      <c r="K342" s="7">
        <v>66.0</v>
      </c>
      <c r="L342" s="7">
        <v>19.0</v>
      </c>
    </row>
    <row r="343">
      <c r="A343" s="7">
        <v>1719.0</v>
      </c>
      <c r="B343" s="2" t="s">
        <v>13</v>
      </c>
      <c r="C343" s="3">
        <v>777.0</v>
      </c>
      <c r="D343" s="4">
        <v>10.0</v>
      </c>
      <c r="E343" s="4">
        <v>19.0</v>
      </c>
      <c r="F343" s="8">
        <v>9.0</v>
      </c>
      <c r="G343" s="8">
        <v>7.0</v>
      </c>
      <c r="H343" s="8">
        <v>3.0</v>
      </c>
      <c r="I343" s="8">
        <v>0.0</v>
      </c>
      <c r="J343" s="8">
        <v>0.0</v>
      </c>
      <c r="K343" s="7">
        <v>29.0</v>
      </c>
      <c r="L343" s="7">
        <v>19.0</v>
      </c>
    </row>
    <row r="344">
      <c r="A344" s="7">
        <v>1719.0</v>
      </c>
      <c r="B344" s="2" t="s">
        <v>14</v>
      </c>
      <c r="C344" s="3">
        <v>777.0</v>
      </c>
      <c r="D344" s="4">
        <v>124.0</v>
      </c>
      <c r="E344" s="4">
        <v>47.0</v>
      </c>
      <c r="F344" s="8">
        <v>10.0</v>
      </c>
      <c r="G344" s="8">
        <v>13.0</v>
      </c>
      <c r="H344" s="8">
        <v>6.0</v>
      </c>
      <c r="I344" s="8">
        <v>4.0</v>
      </c>
      <c r="J344" s="8">
        <v>2.0</v>
      </c>
      <c r="K344" s="7">
        <v>175.0</v>
      </c>
      <c r="L344" s="7">
        <v>31.0</v>
      </c>
    </row>
    <row r="345">
      <c r="A345" s="7">
        <v>1719.0</v>
      </c>
      <c r="B345" s="2" t="s">
        <v>15</v>
      </c>
      <c r="C345" s="3">
        <v>777.0</v>
      </c>
      <c r="D345" s="4">
        <v>159.0</v>
      </c>
      <c r="E345" s="4">
        <v>106.0</v>
      </c>
      <c r="F345" s="8">
        <v>28.0</v>
      </c>
      <c r="G345" s="8">
        <v>21.0</v>
      </c>
      <c r="H345" s="8">
        <v>14.0</v>
      </c>
      <c r="I345" s="8">
        <v>5.0</v>
      </c>
      <c r="J345" s="8">
        <v>6.0</v>
      </c>
      <c r="K345" s="7">
        <v>270.0</v>
      </c>
      <c r="L345" s="7">
        <v>69.0</v>
      </c>
    </row>
    <row r="346">
      <c r="A346" s="7">
        <v>1750.0</v>
      </c>
      <c r="B346" s="2" t="s">
        <v>12</v>
      </c>
      <c r="C346" s="3">
        <v>1554.0</v>
      </c>
      <c r="D346" s="4">
        <v>6.0</v>
      </c>
      <c r="E346" s="4">
        <v>12.0</v>
      </c>
      <c r="F346" s="8">
        <v>6.0</v>
      </c>
      <c r="G346" s="8">
        <v>7.0</v>
      </c>
      <c r="H346" s="8">
        <v>3.0</v>
      </c>
      <c r="I346" s="8">
        <v>0.0</v>
      </c>
      <c r="J346" s="8">
        <v>1.0</v>
      </c>
      <c r="K346" s="7">
        <v>18.0</v>
      </c>
      <c r="L346" s="7">
        <v>17.0</v>
      </c>
    </row>
    <row r="347">
      <c r="A347" s="7">
        <v>1750.0</v>
      </c>
      <c r="B347" s="2" t="s">
        <v>13</v>
      </c>
      <c r="C347" s="3">
        <v>1554.0</v>
      </c>
      <c r="D347" s="4">
        <v>12.0</v>
      </c>
      <c r="E347" s="4">
        <v>47.0</v>
      </c>
      <c r="F347" s="8">
        <v>21.0</v>
      </c>
      <c r="G347" s="8">
        <v>9.0</v>
      </c>
      <c r="H347" s="8">
        <v>5.0</v>
      </c>
      <c r="I347" s="8">
        <v>2.0</v>
      </c>
      <c r="J347" s="8">
        <v>3.0</v>
      </c>
      <c r="K347" s="7">
        <v>61.0</v>
      </c>
      <c r="L347" s="7">
        <v>38.0</v>
      </c>
    </row>
    <row r="348">
      <c r="A348" s="7">
        <v>1750.0</v>
      </c>
      <c r="B348" s="2" t="s">
        <v>14</v>
      </c>
      <c r="C348" s="3">
        <v>1554.0</v>
      </c>
      <c r="D348" s="4">
        <v>96.0</v>
      </c>
      <c r="E348" s="4">
        <v>75.0</v>
      </c>
      <c r="F348" s="8">
        <v>23.0</v>
      </c>
      <c r="G348" s="8">
        <v>14.0</v>
      </c>
      <c r="H348" s="8">
        <v>14.0</v>
      </c>
      <c r="I348" s="8">
        <v>6.0</v>
      </c>
      <c r="J348" s="8">
        <v>9.0</v>
      </c>
      <c r="K348" s="7">
        <v>177.0</v>
      </c>
      <c r="L348" s="7">
        <v>60.0</v>
      </c>
    </row>
    <row r="349">
      <c r="A349" s="7">
        <v>1750.0</v>
      </c>
      <c r="B349" s="2" t="s">
        <v>15</v>
      </c>
      <c r="C349" s="3">
        <v>1554.0</v>
      </c>
      <c r="D349" s="4">
        <v>114.0</v>
      </c>
      <c r="E349" s="4">
        <v>134.0</v>
      </c>
      <c r="F349" s="8">
        <v>50.0</v>
      </c>
      <c r="G349" s="8">
        <v>30.0</v>
      </c>
      <c r="H349" s="8">
        <v>22.0</v>
      </c>
      <c r="I349" s="8">
        <v>8.0</v>
      </c>
      <c r="J349" s="8">
        <v>13.0</v>
      </c>
      <c r="K349" s="7">
        <v>256.0</v>
      </c>
      <c r="L349" s="7">
        <v>115.0</v>
      </c>
    </row>
    <row r="350">
      <c r="A350" s="7">
        <v>1751.0</v>
      </c>
      <c r="B350" s="2" t="s">
        <v>12</v>
      </c>
      <c r="C350" s="3">
        <v>1396.0</v>
      </c>
      <c r="D350" s="4">
        <v>9.0</v>
      </c>
      <c r="E350" s="4">
        <v>33.0</v>
      </c>
      <c r="F350" s="8">
        <v>7.0</v>
      </c>
      <c r="G350" s="8">
        <v>5.0</v>
      </c>
      <c r="H350" s="8">
        <v>7.0</v>
      </c>
      <c r="I350" s="8">
        <v>2.0</v>
      </c>
      <c r="J350" s="8">
        <v>1.0</v>
      </c>
      <c r="K350" s="7">
        <v>44.0</v>
      </c>
      <c r="L350" s="7">
        <v>20.0</v>
      </c>
    </row>
    <row r="351">
      <c r="A351" s="7">
        <v>1751.0</v>
      </c>
      <c r="B351" s="2" t="s">
        <v>13</v>
      </c>
      <c r="C351" s="3">
        <v>1396.0</v>
      </c>
      <c r="D351" s="4">
        <v>12.0</v>
      </c>
      <c r="E351" s="4">
        <v>61.0</v>
      </c>
      <c r="F351" s="8">
        <v>20.0</v>
      </c>
      <c r="G351" s="8">
        <v>9.0</v>
      </c>
      <c r="H351" s="8">
        <v>6.0</v>
      </c>
      <c r="I351" s="8">
        <v>1.0</v>
      </c>
      <c r="J351" s="8">
        <v>6.0</v>
      </c>
      <c r="K351" s="7">
        <v>74.0</v>
      </c>
      <c r="L351" s="7">
        <v>41.0</v>
      </c>
    </row>
    <row r="352">
      <c r="A352" s="7">
        <v>1751.0</v>
      </c>
      <c r="B352" s="2" t="s">
        <v>14</v>
      </c>
      <c r="C352" s="3">
        <v>1396.0</v>
      </c>
      <c r="D352" s="4">
        <v>96.0</v>
      </c>
      <c r="E352" s="4">
        <v>87.0</v>
      </c>
      <c r="F352" s="8">
        <v>29.0</v>
      </c>
      <c r="G352" s="8">
        <v>19.0</v>
      </c>
      <c r="H352" s="8">
        <v>25.0</v>
      </c>
      <c r="I352" s="8">
        <v>6.0</v>
      </c>
      <c r="J352" s="8">
        <v>15.0</v>
      </c>
      <c r="K352" s="7">
        <v>189.0</v>
      </c>
      <c r="L352" s="7">
        <v>88.0</v>
      </c>
    </row>
    <row r="353">
      <c r="A353" s="7">
        <v>1751.0</v>
      </c>
      <c r="B353" s="2" t="s">
        <v>15</v>
      </c>
      <c r="C353" s="3">
        <v>1396.0</v>
      </c>
      <c r="D353" s="4">
        <v>117.0</v>
      </c>
      <c r="E353" s="4">
        <v>181.0</v>
      </c>
      <c r="F353" s="8">
        <v>56.0</v>
      </c>
      <c r="G353" s="8">
        <v>33.0</v>
      </c>
      <c r="H353" s="8">
        <v>38.0</v>
      </c>
      <c r="I353" s="8">
        <v>9.0</v>
      </c>
      <c r="J353" s="8">
        <v>22.0</v>
      </c>
      <c r="K353" s="7">
        <v>307.0</v>
      </c>
      <c r="L353" s="7">
        <v>149.0</v>
      </c>
    </row>
    <row r="354">
      <c r="A354" s="7">
        <v>1753.0</v>
      </c>
      <c r="B354" s="2" t="s">
        <v>12</v>
      </c>
      <c r="C354" s="3">
        <v>257.0</v>
      </c>
      <c r="D354" s="4">
        <v>2.0</v>
      </c>
      <c r="E354" s="4">
        <v>6.0</v>
      </c>
      <c r="F354" s="8">
        <v>0.0</v>
      </c>
      <c r="G354" s="8">
        <v>0.0</v>
      </c>
      <c r="H354" s="8">
        <v>3.0</v>
      </c>
      <c r="I354" s="8">
        <v>0.0</v>
      </c>
      <c r="J354" s="8">
        <v>0.0</v>
      </c>
      <c r="K354" s="7">
        <v>8.0</v>
      </c>
      <c r="L354" s="7">
        <v>3.0</v>
      </c>
    </row>
    <row r="355">
      <c r="A355" s="7">
        <v>1753.0</v>
      </c>
      <c r="B355" s="2" t="s">
        <v>13</v>
      </c>
      <c r="C355" s="3">
        <v>257.0</v>
      </c>
      <c r="D355" s="4">
        <v>0.0</v>
      </c>
      <c r="E355" s="4">
        <v>10.0</v>
      </c>
      <c r="F355" s="8">
        <v>3.0</v>
      </c>
      <c r="G355" s="8">
        <v>2.0</v>
      </c>
      <c r="H355" s="8">
        <v>2.0</v>
      </c>
      <c r="I355" s="8">
        <v>1.0</v>
      </c>
      <c r="J355" s="8">
        <v>0.0</v>
      </c>
      <c r="K355" s="7">
        <v>11.0</v>
      </c>
      <c r="L355" s="7">
        <v>7.0</v>
      </c>
    </row>
    <row r="356">
      <c r="A356" s="7">
        <v>1753.0</v>
      </c>
      <c r="B356" s="2" t="s">
        <v>14</v>
      </c>
      <c r="C356" s="3">
        <v>257.0</v>
      </c>
      <c r="D356" s="4">
        <v>28.0</v>
      </c>
      <c r="E356" s="4">
        <v>25.0</v>
      </c>
      <c r="F356" s="8">
        <v>7.0</v>
      </c>
      <c r="G356" s="8">
        <v>8.0</v>
      </c>
      <c r="H356" s="8">
        <v>7.0</v>
      </c>
      <c r="I356" s="8">
        <v>0.0</v>
      </c>
      <c r="J356" s="8">
        <v>2.0</v>
      </c>
      <c r="K356" s="7">
        <v>53.0</v>
      </c>
      <c r="L356" s="7">
        <v>24.0</v>
      </c>
    </row>
    <row r="357">
      <c r="A357" s="7">
        <v>1753.0</v>
      </c>
      <c r="B357" s="2" t="s">
        <v>15</v>
      </c>
      <c r="C357" s="3">
        <v>257.0</v>
      </c>
      <c r="D357" s="4">
        <v>30.0</v>
      </c>
      <c r="E357" s="4">
        <v>41.0</v>
      </c>
      <c r="F357" s="8">
        <v>10.0</v>
      </c>
      <c r="G357" s="8">
        <v>10.0</v>
      </c>
      <c r="H357" s="8">
        <v>12.0</v>
      </c>
      <c r="I357" s="8">
        <v>1.0</v>
      </c>
      <c r="J357" s="8">
        <v>2.0</v>
      </c>
      <c r="K357" s="7">
        <v>72.0</v>
      </c>
      <c r="L357" s="7">
        <v>34.0</v>
      </c>
    </row>
    <row r="358">
      <c r="A358" s="7">
        <v>2003.0</v>
      </c>
      <c r="B358" s="2" t="s">
        <v>12</v>
      </c>
      <c r="C358" s="3">
        <v>937.0</v>
      </c>
      <c r="D358" s="4">
        <v>21.0</v>
      </c>
      <c r="E358" s="4">
        <v>13.0</v>
      </c>
      <c r="F358" s="8">
        <v>3.0</v>
      </c>
      <c r="G358" s="8">
        <v>0.0</v>
      </c>
      <c r="H358" s="8">
        <v>3.0</v>
      </c>
      <c r="I358" s="8">
        <v>1.0</v>
      </c>
      <c r="J358" s="8">
        <v>0.0</v>
      </c>
      <c r="K358" s="7">
        <v>35.0</v>
      </c>
      <c r="L358" s="7">
        <v>6.0</v>
      </c>
    </row>
    <row r="359">
      <c r="A359" s="7">
        <v>2003.0</v>
      </c>
      <c r="B359" s="2" t="s">
        <v>13</v>
      </c>
      <c r="C359" s="3">
        <v>937.0</v>
      </c>
      <c r="D359" s="4">
        <v>13.0</v>
      </c>
      <c r="E359" s="4">
        <v>6.0</v>
      </c>
      <c r="F359" s="8">
        <v>16.0</v>
      </c>
      <c r="G359" s="8">
        <v>1.0</v>
      </c>
      <c r="H359" s="8">
        <v>1.0</v>
      </c>
      <c r="I359" s="8">
        <v>2.0</v>
      </c>
      <c r="J359" s="8">
        <v>1.0</v>
      </c>
      <c r="K359" s="7">
        <v>21.0</v>
      </c>
      <c r="L359" s="7">
        <v>19.0</v>
      </c>
    </row>
    <row r="360">
      <c r="A360" s="7">
        <v>2003.0</v>
      </c>
      <c r="B360" s="2" t="s">
        <v>14</v>
      </c>
      <c r="C360" s="3">
        <v>937.0</v>
      </c>
      <c r="D360" s="4">
        <v>46.0</v>
      </c>
      <c r="E360" s="4">
        <v>7.0</v>
      </c>
      <c r="F360" s="8">
        <v>11.0</v>
      </c>
      <c r="G360" s="8">
        <v>1.0</v>
      </c>
      <c r="H360" s="8">
        <v>1.0</v>
      </c>
      <c r="I360" s="8">
        <v>4.0</v>
      </c>
      <c r="J360" s="8">
        <v>1.0</v>
      </c>
      <c r="K360" s="7">
        <v>57.0</v>
      </c>
      <c r="L360" s="7">
        <v>14.0</v>
      </c>
    </row>
    <row r="361">
      <c r="A361" s="7">
        <v>2003.0</v>
      </c>
      <c r="B361" s="2" t="s">
        <v>15</v>
      </c>
      <c r="C361" s="3">
        <v>937.0</v>
      </c>
      <c r="D361" s="4">
        <v>80.0</v>
      </c>
      <c r="E361" s="4">
        <v>26.0</v>
      </c>
      <c r="F361" s="8">
        <v>30.0</v>
      </c>
      <c r="G361" s="8">
        <v>2.0</v>
      </c>
      <c r="H361" s="8">
        <v>5.0</v>
      </c>
      <c r="I361" s="8">
        <v>7.0</v>
      </c>
      <c r="J361" s="8">
        <v>2.0</v>
      </c>
      <c r="K361" s="7">
        <v>113.0</v>
      </c>
      <c r="L361" s="7">
        <v>39.0</v>
      </c>
    </row>
    <row r="362">
      <c r="A362" s="7">
        <v>2004.0</v>
      </c>
      <c r="B362" s="2" t="s">
        <v>12</v>
      </c>
      <c r="C362" s="3">
        <v>1302.0</v>
      </c>
      <c r="D362" s="4">
        <v>32.0</v>
      </c>
      <c r="E362" s="4">
        <v>25.0</v>
      </c>
      <c r="F362" s="8">
        <v>9.0</v>
      </c>
      <c r="G362" s="8">
        <v>0.0</v>
      </c>
      <c r="H362" s="8">
        <v>5.0</v>
      </c>
      <c r="I362" s="8">
        <v>3.0</v>
      </c>
      <c r="J362" s="8">
        <v>0.0</v>
      </c>
      <c r="K362" s="7">
        <v>60.0</v>
      </c>
      <c r="L362" s="7">
        <v>14.0</v>
      </c>
    </row>
    <row r="363">
      <c r="A363" s="7">
        <v>2004.0</v>
      </c>
      <c r="B363" s="2" t="s">
        <v>13</v>
      </c>
      <c r="C363" s="3">
        <v>1302.0</v>
      </c>
      <c r="D363" s="4">
        <v>12.0</v>
      </c>
      <c r="E363" s="4">
        <v>14.0</v>
      </c>
      <c r="F363" s="8">
        <v>14.0</v>
      </c>
      <c r="G363" s="8">
        <v>0.0</v>
      </c>
      <c r="H363" s="8">
        <v>1.0</v>
      </c>
      <c r="I363" s="8">
        <v>0.0</v>
      </c>
      <c r="J363" s="8">
        <v>0.0</v>
      </c>
      <c r="K363" s="7">
        <v>26.0</v>
      </c>
      <c r="L363" s="7">
        <v>15.0</v>
      </c>
    </row>
    <row r="364">
      <c r="A364" s="7">
        <v>2004.0</v>
      </c>
      <c r="B364" s="2" t="s">
        <v>14</v>
      </c>
      <c r="C364" s="3">
        <v>1302.0</v>
      </c>
      <c r="D364" s="4">
        <v>77.0</v>
      </c>
      <c r="E364" s="4">
        <v>23.0</v>
      </c>
      <c r="F364" s="8">
        <v>4.0</v>
      </c>
      <c r="G364" s="8">
        <v>7.0</v>
      </c>
      <c r="H364" s="8">
        <v>4.0</v>
      </c>
      <c r="I364" s="8">
        <v>11.0</v>
      </c>
      <c r="J364" s="8">
        <v>1.0</v>
      </c>
      <c r="K364" s="7">
        <v>111.0</v>
      </c>
      <c r="L364" s="7">
        <v>16.0</v>
      </c>
    </row>
    <row r="365">
      <c r="A365" s="7">
        <v>2004.0</v>
      </c>
      <c r="B365" s="2" t="s">
        <v>15</v>
      </c>
      <c r="C365" s="3">
        <v>1302.0</v>
      </c>
      <c r="D365" s="4">
        <v>121.0</v>
      </c>
      <c r="E365" s="4">
        <v>62.0</v>
      </c>
      <c r="F365" s="8">
        <v>27.0</v>
      </c>
      <c r="G365" s="8">
        <v>7.0</v>
      </c>
      <c r="H365" s="8">
        <v>10.0</v>
      </c>
      <c r="I365" s="8">
        <v>14.0</v>
      </c>
      <c r="J365" s="8">
        <v>1.0</v>
      </c>
      <c r="K365" s="7">
        <v>197.0</v>
      </c>
      <c r="L365" s="7">
        <v>45.0</v>
      </c>
    </row>
    <row r="366">
      <c r="A366" s="7">
        <v>2005.0</v>
      </c>
      <c r="B366" s="2" t="s">
        <v>12</v>
      </c>
      <c r="C366" s="3">
        <v>2026.0</v>
      </c>
      <c r="D366" s="4">
        <v>49.0</v>
      </c>
      <c r="E366" s="4">
        <v>36.0</v>
      </c>
      <c r="F366" s="8">
        <v>20.0</v>
      </c>
      <c r="G366" s="8">
        <v>6.0</v>
      </c>
      <c r="H366" s="8">
        <v>8.0</v>
      </c>
      <c r="I366" s="8">
        <v>2.0</v>
      </c>
      <c r="J366" s="8">
        <v>2.0</v>
      </c>
      <c r="K366" s="7">
        <v>87.0</v>
      </c>
      <c r="L366" s="7">
        <v>36.0</v>
      </c>
    </row>
    <row r="367">
      <c r="A367" s="7">
        <v>2005.0</v>
      </c>
      <c r="B367" s="2" t="s">
        <v>13</v>
      </c>
      <c r="C367" s="3">
        <v>2026.0</v>
      </c>
      <c r="D367" s="4">
        <v>24.0</v>
      </c>
      <c r="E367" s="4">
        <v>46.0</v>
      </c>
      <c r="F367" s="8">
        <v>36.0</v>
      </c>
      <c r="G367" s="8">
        <v>3.0</v>
      </c>
      <c r="H367" s="8">
        <v>11.0</v>
      </c>
      <c r="I367" s="8">
        <v>3.0</v>
      </c>
      <c r="J367" s="8">
        <v>2.0</v>
      </c>
      <c r="K367" s="7">
        <v>73.0</v>
      </c>
      <c r="L367" s="7">
        <v>52.0</v>
      </c>
    </row>
    <row r="368">
      <c r="A368" s="7">
        <v>2005.0</v>
      </c>
      <c r="B368" s="2" t="s">
        <v>14</v>
      </c>
      <c r="C368" s="3">
        <v>2026.0</v>
      </c>
      <c r="D368" s="4">
        <v>133.0</v>
      </c>
      <c r="E368" s="4">
        <v>28.0</v>
      </c>
      <c r="F368" s="8">
        <v>10.0</v>
      </c>
      <c r="G368" s="8">
        <v>4.0</v>
      </c>
      <c r="H368" s="8">
        <v>12.0</v>
      </c>
      <c r="I368" s="8">
        <v>14.0</v>
      </c>
      <c r="J368" s="8">
        <v>5.0</v>
      </c>
      <c r="K368" s="7">
        <v>175.0</v>
      </c>
      <c r="L368" s="7">
        <v>31.0</v>
      </c>
    </row>
    <row r="369">
      <c r="A369" s="7">
        <v>2005.0</v>
      </c>
      <c r="B369" s="2" t="s">
        <v>15</v>
      </c>
      <c r="C369" s="3">
        <v>2026.0</v>
      </c>
      <c r="D369" s="4">
        <v>206.0</v>
      </c>
      <c r="E369" s="4">
        <v>110.0</v>
      </c>
      <c r="F369" s="8">
        <v>66.0</v>
      </c>
      <c r="G369" s="8">
        <v>13.0</v>
      </c>
      <c r="H369" s="8">
        <v>31.0</v>
      </c>
      <c r="I369" s="8">
        <v>19.0</v>
      </c>
      <c r="J369" s="8">
        <v>9.0</v>
      </c>
      <c r="K369" s="7">
        <v>335.0</v>
      </c>
      <c r="L369" s="7">
        <v>119.0</v>
      </c>
    </row>
    <row r="370">
      <c r="A370" s="7">
        <v>2007.0</v>
      </c>
      <c r="B370" s="2" t="s">
        <v>12</v>
      </c>
      <c r="C370" s="3">
        <v>592.0</v>
      </c>
      <c r="D370" s="4">
        <v>7.0</v>
      </c>
      <c r="E370" s="4">
        <v>12.0</v>
      </c>
      <c r="F370" s="8">
        <v>14.0</v>
      </c>
      <c r="G370" s="8">
        <v>4.0</v>
      </c>
      <c r="H370" s="8">
        <v>3.0</v>
      </c>
      <c r="I370" s="8">
        <v>4.0</v>
      </c>
      <c r="J370" s="8">
        <v>3.0</v>
      </c>
      <c r="K370" s="7">
        <v>23.0</v>
      </c>
      <c r="L370" s="7">
        <v>24.0</v>
      </c>
    </row>
    <row r="371">
      <c r="A371" s="7">
        <v>2007.0</v>
      </c>
      <c r="B371" s="2" t="s">
        <v>13</v>
      </c>
      <c r="C371" s="3">
        <v>592.0</v>
      </c>
      <c r="D371" s="4">
        <v>2.0</v>
      </c>
      <c r="E371" s="4">
        <v>18.0</v>
      </c>
      <c r="F371" s="8">
        <v>13.0</v>
      </c>
      <c r="G371" s="8">
        <v>4.0</v>
      </c>
      <c r="H371" s="8">
        <v>3.0</v>
      </c>
      <c r="I371" s="8">
        <v>3.0</v>
      </c>
      <c r="J371" s="8">
        <v>0.0</v>
      </c>
      <c r="K371" s="7">
        <v>23.0</v>
      </c>
      <c r="L371" s="7">
        <v>20.0</v>
      </c>
    </row>
    <row r="372">
      <c r="A372" s="7">
        <v>2007.0</v>
      </c>
      <c r="B372" s="2" t="s">
        <v>14</v>
      </c>
      <c r="C372" s="3">
        <v>592.0</v>
      </c>
      <c r="D372" s="4">
        <v>22.0</v>
      </c>
      <c r="E372" s="4">
        <v>16.0</v>
      </c>
      <c r="F372" s="8">
        <v>3.0</v>
      </c>
      <c r="G372" s="8">
        <v>3.0</v>
      </c>
      <c r="H372" s="8">
        <v>5.0</v>
      </c>
      <c r="I372" s="8">
        <v>1.0</v>
      </c>
      <c r="J372" s="8">
        <v>0.0</v>
      </c>
      <c r="K372" s="7">
        <v>39.0</v>
      </c>
      <c r="L372" s="7">
        <v>11.0</v>
      </c>
    </row>
    <row r="373">
      <c r="A373" s="7">
        <v>2007.0</v>
      </c>
      <c r="B373" s="2" t="s">
        <v>15</v>
      </c>
      <c r="C373" s="3">
        <v>592.0</v>
      </c>
      <c r="D373" s="4">
        <v>31.0</v>
      </c>
      <c r="E373" s="4">
        <v>46.0</v>
      </c>
      <c r="F373" s="8">
        <v>30.0</v>
      </c>
      <c r="G373" s="8">
        <v>11.0</v>
      </c>
      <c r="H373" s="8">
        <v>11.0</v>
      </c>
      <c r="I373" s="8">
        <v>8.0</v>
      </c>
      <c r="J373" s="8">
        <v>3.0</v>
      </c>
      <c r="K373" s="7">
        <v>85.0</v>
      </c>
      <c r="L373" s="7">
        <v>55.0</v>
      </c>
    </row>
    <row r="374">
      <c r="A374" s="7">
        <v>2008.0</v>
      </c>
      <c r="B374" s="2" t="s">
        <v>12</v>
      </c>
      <c r="C374" s="3">
        <v>3166.0</v>
      </c>
      <c r="D374" s="4">
        <v>54.0</v>
      </c>
      <c r="E374" s="4">
        <v>41.0</v>
      </c>
      <c r="F374" s="8">
        <v>28.0</v>
      </c>
      <c r="G374" s="8">
        <v>9.0</v>
      </c>
      <c r="H374" s="8">
        <v>29.0</v>
      </c>
      <c r="I374" s="8">
        <v>12.0</v>
      </c>
      <c r="J374" s="8">
        <v>2.0</v>
      </c>
      <c r="K374" s="7">
        <v>107.0</v>
      </c>
      <c r="L374" s="7">
        <v>68.0</v>
      </c>
    </row>
    <row r="375">
      <c r="A375" s="7">
        <v>2008.0</v>
      </c>
      <c r="B375" s="2" t="s">
        <v>13</v>
      </c>
      <c r="C375" s="3">
        <v>3166.0</v>
      </c>
      <c r="D375" s="4">
        <v>30.0</v>
      </c>
      <c r="E375" s="4">
        <v>23.0</v>
      </c>
      <c r="F375" s="8">
        <v>29.0</v>
      </c>
      <c r="G375" s="8">
        <v>11.0</v>
      </c>
      <c r="H375" s="8">
        <v>27.0</v>
      </c>
      <c r="I375" s="8">
        <v>4.0</v>
      </c>
      <c r="J375" s="8">
        <v>2.0</v>
      </c>
      <c r="K375" s="7">
        <v>57.0</v>
      </c>
      <c r="L375" s="7">
        <v>69.0</v>
      </c>
    </row>
    <row r="376">
      <c r="A376" s="7">
        <v>2008.0</v>
      </c>
      <c r="B376" s="2" t="s">
        <v>14</v>
      </c>
      <c r="C376" s="3">
        <v>3166.0</v>
      </c>
      <c r="D376" s="4">
        <v>159.0</v>
      </c>
      <c r="E376" s="4">
        <v>36.0</v>
      </c>
      <c r="F376" s="8">
        <v>12.0</v>
      </c>
      <c r="G376" s="8">
        <v>13.0</v>
      </c>
      <c r="H376" s="8">
        <v>18.0</v>
      </c>
      <c r="I376" s="8">
        <v>17.0</v>
      </c>
      <c r="J376" s="8">
        <v>5.0</v>
      </c>
      <c r="K376" s="7">
        <v>212.0</v>
      </c>
      <c r="L376" s="7">
        <v>48.0</v>
      </c>
    </row>
    <row r="377">
      <c r="A377" s="7">
        <v>2008.0</v>
      </c>
      <c r="B377" s="2" t="s">
        <v>15</v>
      </c>
      <c r="C377" s="3">
        <v>3166.0</v>
      </c>
      <c r="D377" s="4">
        <v>243.0</v>
      </c>
      <c r="E377" s="4">
        <v>100.0</v>
      </c>
      <c r="F377" s="8">
        <v>69.0</v>
      </c>
      <c r="G377" s="8">
        <v>33.0</v>
      </c>
      <c r="H377" s="8">
        <v>74.0</v>
      </c>
      <c r="I377" s="8">
        <v>33.0</v>
      </c>
      <c r="J377" s="8">
        <v>9.0</v>
      </c>
      <c r="K377" s="7">
        <v>376.0</v>
      </c>
      <c r="L377" s="7">
        <v>185.0</v>
      </c>
    </row>
    <row r="378">
      <c r="A378" s="7">
        <v>2009.0</v>
      </c>
      <c r="B378" s="2" t="s">
        <v>12</v>
      </c>
      <c r="C378" s="3">
        <v>1664.0</v>
      </c>
      <c r="D378" s="4">
        <v>19.0</v>
      </c>
      <c r="E378" s="4">
        <v>10.0</v>
      </c>
      <c r="F378" s="8">
        <v>3.0</v>
      </c>
      <c r="G378" s="8">
        <v>0.0</v>
      </c>
      <c r="H378" s="8">
        <v>6.0</v>
      </c>
      <c r="I378" s="8">
        <v>3.0</v>
      </c>
      <c r="J378" s="8">
        <v>0.0</v>
      </c>
      <c r="K378" s="7">
        <v>32.0</v>
      </c>
      <c r="L378" s="7">
        <v>9.0</v>
      </c>
    </row>
    <row r="379">
      <c r="A379" s="7">
        <v>2009.0</v>
      </c>
      <c r="B379" s="2" t="s">
        <v>13</v>
      </c>
      <c r="C379" s="3">
        <v>1664.0</v>
      </c>
      <c r="D379" s="4">
        <v>11.0</v>
      </c>
      <c r="E379" s="4">
        <v>11.0</v>
      </c>
      <c r="F379" s="8">
        <v>7.0</v>
      </c>
      <c r="G379" s="8">
        <v>5.0</v>
      </c>
      <c r="H379" s="8">
        <v>3.0</v>
      </c>
      <c r="I379" s="8">
        <v>1.0</v>
      </c>
      <c r="J379" s="8">
        <v>0.0</v>
      </c>
      <c r="K379" s="7">
        <v>23.0</v>
      </c>
      <c r="L379" s="7">
        <v>15.0</v>
      </c>
    </row>
    <row r="380">
      <c r="A380" s="7">
        <v>2009.0</v>
      </c>
      <c r="B380" s="2" t="s">
        <v>14</v>
      </c>
      <c r="C380" s="3">
        <v>1664.0</v>
      </c>
      <c r="D380" s="4">
        <v>74.0</v>
      </c>
      <c r="E380" s="4">
        <v>10.0</v>
      </c>
      <c r="F380" s="8">
        <v>3.0</v>
      </c>
      <c r="G380" s="8">
        <v>4.0</v>
      </c>
      <c r="H380" s="8">
        <v>3.0</v>
      </c>
      <c r="I380" s="8">
        <v>11.0</v>
      </c>
      <c r="J380" s="8">
        <v>3.0</v>
      </c>
      <c r="K380" s="7">
        <v>95.0</v>
      </c>
      <c r="L380" s="7">
        <v>13.0</v>
      </c>
    </row>
    <row r="381">
      <c r="A381" s="7">
        <v>2009.0</v>
      </c>
      <c r="B381" s="2" t="s">
        <v>15</v>
      </c>
      <c r="C381" s="3">
        <v>1664.0</v>
      </c>
      <c r="D381" s="4">
        <v>104.0</v>
      </c>
      <c r="E381" s="4">
        <v>31.0</v>
      </c>
      <c r="F381" s="8">
        <v>13.0</v>
      </c>
      <c r="G381" s="8">
        <v>9.0</v>
      </c>
      <c r="H381" s="8">
        <v>12.0</v>
      </c>
      <c r="I381" s="8">
        <v>15.0</v>
      </c>
      <c r="J381" s="8">
        <v>3.0</v>
      </c>
      <c r="K381" s="7">
        <v>150.0</v>
      </c>
      <c r="L381" s="7">
        <v>37.0</v>
      </c>
    </row>
    <row r="382">
      <c r="A382" s="7">
        <v>2011.0</v>
      </c>
      <c r="B382" s="2" t="s">
        <v>12</v>
      </c>
      <c r="C382" s="3">
        <v>1367.0</v>
      </c>
      <c r="D382" s="4">
        <v>21.0</v>
      </c>
      <c r="E382" s="4">
        <v>13.0</v>
      </c>
      <c r="F382" s="8">
        <v>3.0</v>
      </c>
      <c r="G382" s="8">
        <v>1.0</v>
      </c>
      <c r="H382" s="8">
        <v>7.0</v>
      </c>
      <c r="I382" s="8">
        <v>2.0</v>
      </c>
      <c r="J382" s="8">
        <v>0.0</v>
      </c>
      <c r="K382" s="7">
        <v>36.0</v>
      </c>
      <c r="L382" s="7">
        <v>11.0</v>
      </c>
    </row>
    <row r="383">
      <c r="A383" s="7">
        <v>2011.0</v>
      </c>
      <c r="B383" s="2" t="s">
        <v>13</v>
      </c>
      <c r="C383" s="3">
        <v>1367.0</v>
      </c>
      <c r="D383" s="4">
        <v>15.0</v>
      </c>
      <c r="E383" s="4">
        <v>11.0</v>
      </c>
      <c r="F383" s="8">
        <v>14.0</v>
      </c>
      <c r="G383" s="8">
        <v>5.0</v>
      </c>
      <c r="H383" s="8">
        <v>5.0</v>
      </c>
      <c r="I383" s="8">
        <v>1.0</v>
      </c>
      <c r="J383" s="8">
        <v>1.0</v>
      </c>
      <c r="K383" s="7">
        <v>27.0</v>
      </c>
      <c r="L383" s="7">
        <v>25.0</v>
      </c>
    </row>
    <row r="384">
      <c r="A384" s="7">
        <v>2011.0</v>
      </c>
      <c r="B384" s="2" t="s">
        <v>14</v>
      </c>
      <c r="C384" s="3">
        <v>1367.0</v>
      </c>
      <c r="D384" s="4">
        <v>85.0</v>
      </c>
      <c r="E384" s="4">
        <v>26.0</v>
      </c>
      <c r="F384" s="8">
        <v>11.0</v>
      </c>
      <c r="G384" s="8">
        <v>5.0</v>
      </c>
      <c r="H384" s="8">
        <v>8.0</v>
      </c>
      <c r="I384" s="8">
        <v>6.0</v>
      </c>
      <c r="J384" s="8">
        <v>3.0</v>
      </c>
      <c r="K384" s="7">
        <v>117.0</v>
      </c>
      <c r="L384" s="7">
        <v>27.0</v>
      </c>
    </row>
    <row r="385">
      <c r="A385" s="7">
        <v>2011.0</v>
      </c>
      <c r="B385" s="2" t="s">
        <v>15</v>
      </c>
      <c r="C385" s="3">
        <v>1367.0</v>
      </c>
      <c r="D385" s="4">
        <v>121.0</v>
      </c>
      <c r="E385" s="4">
        <v>50.0</v>
      </c>
      <c r="F385" s="8">
        <v>28.0</v>
      </c>
      <c r="G385" s="8">
        <v>11.0</v>
      </c>
      <c r="H385" s="8">
        <v>20.0</v>
      </c>
      <c r="I385" s="8">
        <v>9.0</v>
      </c>
      <c r="J385" s="8">
        <v>4.0</v>
      </c>
      <c r="K385" s="7">
        <v>180.0</v>
      </c>
      <c r="L385" s="7">
        <v>63.0</v>
      </c>
    </row>
    <row r="386">
      <c r="A386" s="7">
        <v>2013.0</v>
      </c>
      <c r="B386" s="2" t="s">
        <v>12</v>
      </c>
      <c r="C386" s="3">
        <v>1064.0</v>
      </c>
      <c r="D386" s="4">
        <v>13.0</v>
      </c>
      <c r="E386" s="4">
        <v>4.0</v>
      </c>
      <c r="F386" s="8">
        <v>1.0</v>
      </c>
      <c r="G386" s="8">
        <v>0.0</v>
      </c>
      <c r="H386" s="8">
        <v>2.0</v>
      </c>
      <c r="I386" s="8">
        <v>1.0</v>
      </c>
      <c r="J386" s="8">
        <v>1.0</v>
      </c>
      <c r="K386" s="7">
        <v>18.0</v>
      </c>
      <c r="L386" s="7">
        <v>4.0</v>
      </c>
    </row>
    <row r="387">
      <c r="A387" s="7">
        <v>2013.0</v>
      </c>
      <c r="B387" s="2" t="s">
        <v>13</v>
      </c>
      <c r="C387" s="3">
        <v>1064.0</v>
      </c>
      <c r="D387" s="4">
        <v>8.0</v>
      </c>
      <c r="E387" s="4">
        <v>2.0</v>
      </c>
      <c r="F387" s="8">
        <v>3.0</v>
      </c>
      <c r="G387" s="8">
        <v>0.0</v>
      </c>
      <c r="H387" s="8">
        <v>1.0</v>
      </c>
      <c r="I387" s="8">
        <v>1.0</v>
      </c>
      <c r="J387" s="8">
        <v>0.0</v>
      </c>
      <c r="K387" s="7">
        <v>11.0</v>
      </c>
      <c r="L387" s="7">
        <v>4.0</v>
      </c>
    </row>
    <row r="388">
      <c r="A388" s="7">
        <v>2013.0</v>
      </c>
      <c r="B388" s="2" t="s">
        <v>14</v>
      </c>
      <c r="C388" s="3">
        <v>1064.0</v>
      </c>
      <c r="D388" s="4">
        <v>58.0</v>
      </c>
      <c r="E388" s="4">
        <v>3.0</v>
      </c>
      <c r="F388" s="8">
        <v>4.0</v>
      </c>
      <c r="G388" s="8">
        <v>1.0</v>
      </c>
      <c r="H388" s="8">
        <v>1.0</v>
      </c>
      <c r="I388" s="8">
        <v>6.0</v>
      </c>
      <c r="J388" s="8">
        <v>0.0</v>
      </c>
      <c r="K388" s="7">
        <v>67.0</v>
      </c>
      <c r="L388" s="7">
        <v>6.0</v>
      </c>
    </row>
    <row r="389">
      <c r="A389" s="7">
        <v>2013.0</v>
      </c>
      <c r="B389" s="2" t="s">
        <v>15</v>
      </c>
      <c r="C389" s="3">
        <v>1064.0</v>
      </c>
      <c r="D389" s="4">
        <v>79.0</v>
      </c>
      <c r="E389" s="4">
        <v>9.0</v>
      </c>
      <c r="F389" s="8">
        <v>8.0</v>
      </c>
      <c r="G389" s="8">
        <v>1.0</v>
      </c>
      <c r="H389" s="8">
        <v>4.0</v>
      </c>
      <c r="I389" s="8">
        <v>8.0</v>
      </c>
      <c r="J389" s="8">
        <v>1.0</v>
      </c>
      <c r="K389" s="7">
        <v>96.0</v>
      </c>
      <c r="L389" s="7">
        <v>14.0</v>
      </c>
    </row>
    <row r="390">
      <c r="A390" s="7">
        <v>2014.0</v>
      </c>
      <c r="B390" s="2" t="s">
        <v>12</v>
      </c>
      <c r="C390" s="3">
        <v>2933.0</v>
      </c>
      <c r="D390" s="4">
        <v>45.0</v>
      </c>
      <c r="E390" s="4">
        <v>21.0</v>
      </c>
      <c r="F390" s="8">
        <v>9.0</v>
      </c>
      <c r="G390" s="8">
        <v>3.0</v>
      </c>
      <c r="H390" s="8">
        <v>4.0</v>
      </c>
      <c r="I390" s="8">
        <v>5.0</v>
      </c>
      <c r="J390" s="8">
        <v>1.0</v>
      </c>
      <c r="K390" s="7">
        <v>71.0</v>
      </c>
      <c r="L390" s="7">
        <v>17.0</v>
      </c>
    </row>
    <row r="391">
      <c r="A391" s="7">
        <v>2014.0</v>
      </c>
      <c r="B391" s="2" t="s">
        <v>13</v>
      </c>
      <c r="C391" s="3">
        <v>2933.0</v>
      </c>
      <c r="D391" s="4">
        <v>40.0</v>
      </c>
      <c r="E391" s="4">
        <v>11.0</v>
      </c>
      <c r="F391" s="8">
        <v>8.0</v>
      </c>
      <c r="G391" s="8">
        <v>1.0</v>
      </c>
      <c r="H391" s="8">
        <v>6.0</v>
      </c>
      <c r="I391" s="8">
        <v>4.0</v>
      </c>
      <c r="J391" s="8">
        <v>2.0</v>
      </c>
      <c r="K391" s="7">
        <v>55.0</v>
      </c>
      <c r="L391" s="7">
        <v>17.0</v>
      </c>
    </row>
    <row r="392">
      <c r="A392" s="7">
        <v>2014.0</v>
      </c>
      <c r="B392" s="2" t="s">
        <v>14</v>
      </c>
      <c r="C392" s="3">
        <v>2933.0</v>
      </c>
      <c r="D392" s="4">
        <v>149.0</v>
      </c>
      <c r="E392" s="4">
        <v>26.0</v>
      </c>
      <c r="F392" s="8">
        <v>9.0</v>
      </c>
      <c r="G392" s="8">
        <v>3.0</v>
      </c>
      <c r="H392" s="8">
        <v>7.0</v>
      </c>
      <c r="I392" s="8">
        <v>12.0</v>
      </c>
      <c r="J392" s="8">
        <v>4.0</v>
      </c>
      <c r="K392" s="7">
        <v>187.0</v>
      </c>
      <c r="L392" s="7">
        <v>23.0</v>
      </c>
    </row>
    <row r="393">
      <c r="A393" s="7">
        <v>2014.0</v>
      </c>
      <c r="B393" s="2" t="s">
        <v>15</v>
      </c>
      <c r="C393" s="3">
        <v>2933.0</v>
      </c>
      <c r="D393" s="4">
        <v>234.0</v>
      </c>
      <c r="E393" s="4">
        <v>58.0</v>
      </c>
      <c r="F393" s="8">
        <v>26.0</v>
      </c>
      <c r="G393" s="8">
        <v>7.0</v>
      </c>
      <c r="H393" s="8">
        <v>17.0</v>
      </c>
      <c r="I393" s="8">
        <v>21.0</v>
      </c>
      <c r="J393" s="8">
        <v>7.0</v>
      </c>
      <c r="K393" s="7">
        <v>313.0</v>
      </c>
      <c r="L393" s="7">
        <v>57.0</v>
      </c>
    </row>
    <row r="394">
      <c r="A394" s="7">
        <v>2015.0</v>
      </c>
      <c r="B394" s="2" t="s">
        <v>12</v>
      </c>
      <c r="C394" s="3">
        <v>2515.0</v>
      </c>
      <c r="D394" s="4">
        <v>25.0</v>
      </c>
      <c r="E394" s="4">
        <v>16.0</v>
      </c>
      <c r="F394" s="8">
        <v>7.0</v>
      </c>
      <c r="G394" s="8">
        <v>3.0</v>
      </c>
      <c r="H394" s="8">
        <v>2.0</v>
      </c>
      <c r="I394" s="8">
        <v>0.0</v>
      </c>
      <c r="J394" s="8">
        <v>3.0</v>
      </c>
      <c r="K394" s="7">
        <v>41.0</v>
      </c>
      <c r="L394" s="7">
        <v>15.0</v>
      </c>
    </row>
    <row r="395">
      <c r="A395" s="7">
        <v>2015.0</v>
      </c>
      <c r="B395" s="2" t="s">
        <v>13</v>
      </c>
      <c r="C395" s="3">
        <v>2515.0</v>
      </c>
      <c r="D395" s="4">
        <v>31.0</v>
      </c>
      <c r="E395" s="4">
        <v>12.0</v>
      </c>
      <c r="F395" s="8">
        <v>24.0</v>
      </c>
      <c r="G395" s="8">
        <v>3.0</v>
      </c>
      <c r="H395" s="8">
        <v>2.0</v>
      </c>
      <c r="I395" s="8">
        <v>4.0</v>
      </c>
      <c r="J395" s="8">
        <v>2.0</v>
      </c>
      <c r="K395" s="7">
        <v>47.0</v>
      </c>
      <c r="L395" s="7">
        <v>31.0</v>
      </c>
    </row>
    <row r="396">
      <c r="A396" s="7">
        <v>2015.0</v>
      </c>
      <c r="B396" s="2" t="s">
        <v>14</v>
      </c>
      <c r="C396" s="3">
        <v>2515.0</v>
      </c>
      <c r="D396" s="4">
        <v>109.0</v>
      </c>
      <c r="E396" s="4">
        <v>14.0</v>
      </c>
      <c r="F396" s="8">
        <v>12.0</v>
      </c>
      <c r="G396" s="8">
        <v>2.0</v>
      </c>
      <c r="H396" s="8">
        <v>2.0</v>
      </c>
      <c r="I396" s="8">
        <v>9.0</v>
      </c>
      <c r="J396" s="8">
        <v>1.0</v>
      </c>
      <c r="K396" s="7">
        <v>132.0</v>
      </c>
      <c r="L396" s="7">
        <v>17.0</v>
      </c>
    </row>
    <row r="397">
      <c r="A397" s="7">
        <v>2015.0</v>
      </c>
      <c r="B397" s="2" t="s">
        <v>15</v>
      </c>
      <c r="C397" s="3">
        <v>2515.0</v>
      </c>
      <c r="D397" s="4">
        <v>165.0</v>
      </c>
      <c r="E397" s="4">
        <v>42.0</v>
      </c>
      <c r="F397" s="8">
        <v>43.0</v>
      </c>
      <c r="G397" s="8">
        <v>8.0</v>
      </c>
      <c r="H397" s="8">
        <v>6.0</v>
      </c>
      <c r="I397" s="8">
        <v>13.0</v>
      </c>
      <c r="J397" s="8">
        <v>6.0</v>
      </c>
      <c r="K397" s="7">
        <v>220.0</v>
      </c>
      <c r="L397" s="7">
        <v>63.0</v>
      </c>
    </row>
    <row r="398">
      <c r="A398" s="7">
        <v>2021.0</v>
      </c>
      <c r="B398" s="2" t="s">
        <v>12</v>
      </c>
      <c r="C398" s="3">
        <v>3158.0</v>
      </c>
      <c r="D398" s="4">
        <v>38.0</v>
      </c>
      <c r="E398" s="4">
        <v>17.0</v>
      </c>
      <c r="F398" s="8">
        <v>14.0</v>
      </c>
      <c r="G398" s="8">
        <v>5.0</v>
      </c>
      <c r="H398" s="8">
        <v>6.0</v>
      </c>
      <c r="I398" s="8">
        <v>2.0</v>
      </c>
      <c r="J398" s="8">
        <v>1.0</v>
      </c>
      <c r="K398" s="7">
        <v>57.0</v>
      </c>
      <c r="L398" s="7">
        <v>26.0</v>
      </c>
    </row>
    <row r="399">
      <c r="A399" s="7">
        <v>2021.0</v>
      </c>
      <c r="B399" s="2" t="s">
        <v>13</v>
      </c>
      <c r="C399" s="3">
        <v>3158.0</v>
      </c>
      <c r="D399" s="4">
        <v>24.0</v>
      </c>
      <c r="E399" s="4">
        <v>13.0</v>
      </c>
      <c r="F399" s="8">
        <v>12.0</v>
      </c>
      <c r="G399" s="8">
        <v>1.0</v>
      </c>
      <c r="H399" s="8">
        <v>10.0</v>
      </c>
      <c r="I399" s="8">
        <v>4.0</v>
      </c>
      <c r="J399" s="8">
        <v>5.0</v>
      </c>
      <c r="K399" s="7">
        <v>41.0</v>
      </c>
      <c r="L399" s="7">
        <v>28.0</v>
      </c>
    </row>
    <row r="400">
      <c r="A400" s="7">
        <v>2021.0</v>
      </c>
      <c r="B400" s="2" t="s">
        <v>14</v>
      </c>
      <c r="C400" s="3">
        <v>3158.0</v>
      </c>
      <c r="D400" s="4">
        <v>149.0</v>
      </c>
      <c r="E400" s="4">
        <v>24.0</v>
      </c>
      <c r="F400" s="8">
        <v>4.0</v>
      </c>
      <c r="G400" s="8">
        <v>3.0</v>
      </c>
      <c r="H400" s="8">
        <v>9.0</v>
      </c>
      <c r="I400" s="8">
        <v>17.0</v>
      </c>
      <c r="J400" s="8">
        <v>5.0</v>
      </c>
      <c r="K400" s="7">
        <v>190.0</v>
      </c>
      <c r="L400" s="7">
        <v>21.0</v>
      </c>
    </row>
    <row r="401">
      <c r="A401" s="7">
        <v>2021.0</v>
      </c>
      <c r="B401" s="2" t="s">
        <v>15</v>
      </c>
      <c r="C401" s="3">
        <v>3158.0</v>
      </c>
      <c r="D401" s="4">
        <v>211.0</v>
      </c>
      <c r="E401" s="4">
        <v>54.0</v>
      </c>
      <c r="F401" s="8">
        <v>30.0</v>
      </c>
      <c r="G401" s="8">
        <v>9.0</v>
      </c>
      <c r="H401" s="8">
        <v>25.0</v>
      </c>
      <c r="I401" s="8">
        <v>23.0</v>
      </c>
      <c r="J401" s="8">
        <v>11.0</v>
      </c>
      <c r="K401" s="7">
        <v>288.0</v>
      </c>
      <c r="L401" s="7">
        <v>75.0</v>
      </c>
    </row>
    <row r="402">
      <c r="A402" s="7">
        <v>2023.0</v>
      </c>
      <c r="B402" s="2" t="s">
        <v>12</v>
      </c>
      <c r="C402" s="3">
        <v>1285.0</v>
      </c>
      <c r="D402" s="4">
        <v>29.0</v>
      </c>
      <c r="E402" s="4">
        <v>11.0</v>
      </c>
      <c r="F402" s="8">
        <v>11.0</v>
      </c>
      <c r="G402" s="8">
        <v>1.0</v>
      </c>
      <c r="H402" s="8">
        <v>4.0</v>
      </c>
      <c r="I402" s="8">
        <v>1.0</v>
      </c>
      <c r="J402" s="8">
        <v>0.0</v>
      </c>
      <c r="K402" s="7">
        <v>41.0</v>
      </c>
      <c r="L402" s="7">
        <v>16.0</v>
      </c>
    </row>
    <row r="403">
      <c r="A403" s="7">
        <v>2023.0</v>
      </c>
      <c r="B403" s="2" t="s">
        <v>13</v>
      </c>
      <c r="C403" s="3">
        <v>1285.0</v>
      </c>
      <c r="D403" s="4">
        <v>13.0</v>
      </c>
      <c r="E403" s="4">
        <v>3.0</v>
      </c>
      <c r="F403" s="8">
        <v>5.0</v>
      </c>
      <c r="G403" s="8">
        <v>3.0</v>
      </c>
      <c r="H403" s="8">
        <v>3.0</v>
      </c>
      <c r="I403" s="8">
        <v>1.0</v>
      </c>
      <c r="J403" s="8">
        <v>0.0</v>
      </c>
      <c r="K403" s="7">
        <v>17.0</v>
      </c>
      <c r="L403" s="7">
        <v>11.0</v>
      </c>
    </row>
    <row r="404">
      <c r="A404" s="7">
        <v>2023.0</v>
      </c>
      <c r="B404" s="2" t="s">
        <v>14</v>
      </c>
      <c r="C404" s="3">
        <v>1285.0</v>
      </c>
      <c r="D404" s="4">
        <v>65.0</v>
      </c>
      <c r="E404" s="4">
        <v>4.0</v>
      </c>
      <c r="F404" s="8">
        <v>3.0</v>
      </c>
      <c r="G404" s="8">
        <v>1.0</v>
      </c>
      <c r="H404" s="8">
        <v>0.0</v>
      </c>
      <c r="I404" s="8">
        <v>7.0</v>
      </c>
      <c r="J404" s="8">
        <v>1.0</v>
      </c>
      <c r="K404" s="7">
        <v>76.0</v>
      </c>
      <c r="L404" s="7">
        <v>5.0</v>
      </c>
    </row>
    <row r="405">
      <c r="A405" s="7">
        <v>2023.0</v>
      </c>
      <c r="B405" s="2" t="s">
        <v>15</v>
      </c>
      <c r="C405" s="3">
        <v>1285.0</v>
      </c>
      <c r="D405" s="4">
        <v>107.0</v>
      </c>
      <c r="E405" s="4">
        <v>18.0</v>
      </c>
      <c r="F405" s="8">
        <v>19.0</v>
      </c>
      <c r="G405" s="8">
        <v>5.0</v>
      </c>
      <c r="H405" s="8">
        <v>7.0</v>
      </c>
      <c r="I405" s="8">
        <v>9.0</v>
      </c>
      <c r="J405" s="8">
        <v>1.0</v>
      </c>
      <c r="K405" s="7">
        <v>134.0</v>
      </c>
      <c r="L405" s="7">
        <v>32.0</v>
      </c>
    </row>
    <row r="406">
      <c r="A406" s="7">
        <v>2025.0</v>
      </c>
      <c r="B406" s="2" t="s">
        <v>12</v>
      </c>
      <c r="C406" s="3">
        <v>1855.0</v>
      </c>
      <c r="D406" s="4">
        <v>32.0</v>
      </c>
      <c r="E406" s="4">
        <v>7.0</v>
      </c>
      <c r="F406" s="8">
        <v>5.0</v>
      </c>
      <c r="G406" s="8">
        <v>2.0</v>
      </c>
      <c r="H406" s="8">
        <v>5.0</v>
      </c>
      <c r="I406" s="8">
        <v>4.0</v>
      </c>
      <c r="J406" s="8">
        <v>2.0</v>
      </c>
      <c r="K406" s="7">
        <v>43.0</v>
      </c>
      <c r="L406" s="7">
        <v>14.0</v>
      </c>
    </row>
    <row r="407">
      <c r="A407" s="7">
        <v>2025.0</v>
      </c>
      <c r="B407" s="2" t="s">
        <v>13</v>
      </c>
      <c r="C407" s="3">
        <v>1855.0</v>
      </c>
      <c r="D407" s="4">
        <v>15.0</v>
      </c>
      <c r="E407" s="4">
        <v>12.0</v>
      </c>
      <c r="F407" s="8">
        <v>9.0</v>
      </c>
      <c r="G407" s="8">
        <v>2.0</v>
      </c>
      <c r="H407" s="8">
        <v>3.0</v>
      </c>
      <c r="I407" s="8">
        <v>4.0</v>
      </c>
      <c r="J407" s="8">
        <v>0.0</v>
      </c>
      <c r="K407" s="7">
        <v>31.0</v>
      </c>
      <c r="L407" s="7">
        <v>14.0</v>
      </c>
    </row>
    <row r="408">
      <c r="A408" s="7">
        <v>2025.0</v>
      </c>
      <c r="B408" s="2" t="s">
        <v>14</v>
      </c>
      <c r="C408" s="3">
        <v>1855.0</v>
      </c>
      <c r="D408" s="4">
        <v>95.0</v>
      </c>
      <c r="E408" s="4">
        <v>22.0</v>
      </c>
      <c r="F408" s="8">
        <v>3.0</v>
      </c>
      <c r="G408" s="8">
        <v>3.0</v>
      </c>
      <c r="H408" s="8">
        <v>4.0</v>
      </c>
      <c r="I408" s="8">
        <v>7.0</v>
      </c>
      <c r="J408" s="8">
        <v>2.0</v>
      </c>
      <c r="K408" s="7">
        <v>124.0</v>
      </c>
      <c r="L408" s="7">
        <v>12.0</v>
      </c>
    </row>
    <row r="409">
      <c r="A409" s="7">
        <v>2025.0</v>
      </c>
      <c r="B409" s="2" t="s">
        <v>15</v>
      </c>
      <c r="C409" s="3">
        <v>1855.0</v>
      </c>
      <c r="D409" s="4">
        <v>142.0</v>
      </c>
      <c r="E409" s="4">
        <v>41.0</v>
      </c>
      <c r="F409" s="8">
        <v>17.0</v>
      </c>
      <c r="G409" s="8">
        <v>7.0</v>
      </c>
      <c r="H409" s="8">
        <v>12.0</v>
      </c>
      <c r="I409" s="8">
        <v>15.0</v>
      </c>
      <c r="J409" s="8">
        <v>4.0</v>
      </c>
      <c r="K409" s="7">
        <v>198.0</v>
      </c>
      <c r="L409" s="7">
        <v>40.0</v>
      </c>
    </row>
    <row r="410">
      <c r="A410" s="7">
        <v>2028.0</v>
      </c>
      <c r="B410" s="2" t="s">
        <v>12</v>
      </c>
      <c r="C410" s="3">
        <v>2598.0</v>
      </c>
      <c r="D410" s="4">
        <v>45.0</v>
      </c>
      <c r="E410" s="4">
        <v>22.0</v>
      </c>
      <c r="F410" s="8">
        <v>13.0</v>
      </c>
      <c r="G410" s="8">
        <v>3.0</v>
      </c>
      <c r="H410" s="8">
        <v>15.0</v>
      </c>
      <c r="I410" s="8">
        <v>1.0</v>
      </c>
      <c r="J410" s="8">
        <v>2.0</v>
      </c>
      <c r="K410" s="7">
        <v>68.0</v>
      </c>
      <c r="L410" s="7">
        <v>33.0</v>
      </c>
    </row>
    <row r="411">
      <c r="A411" s="7">
        <v>2028.0</v>
      </c>
      <c r="B411" s="2" t="s">
        <v>13</v>
      </c>
      <c r="C411" s="3">
        <v>2598.0</v>
      </c>
      <c r="D411" s="4">
        <v>25.0</v>
      </c>
      <c r="E411" s="4">
        <v>10.0</v>
      </c>
      <c r="F411" s="8">
        <v>14.0</v>
      </c>
      <c r="G411" s="8">
        <v>6.0</v>
      </c>
      <c r="H411" s="8">
        <v>8.0</v>
      </c>
      <c r="I411" s="8">
        <v>5.0</v>
      </c>
      <c r="J411" s="8">
        <v>3.0</v>
      </c>
      <c r="K411" s="7">
        <v>40.0</v>
      </c>
      <c r="L411" s="7">
        <v>31.0</v>
      </c>
    </row>
    <row r="412">
      <c r="A412" s="7">
        <v>2028.0</v>
      </c>
      <c r="B412" s="2" t="s">
        <v>14</v>
      </c>
      <c r="C412" s="3">
        <v>2598.0</v>
      </c>
      <c r="D412" s="4">
        <v>103.0</v>
      </c>
      <c r="E412" s="4">
        <v>26.0</v>
      </c>
      <c r="F412" s="8">
        <v>11.0</v>
      </c>
      <c r="G412" s="8">
        <v>5.0</v>
      </c>
      <c r="H412" s="8">
        <v>4.0</v>
      </c>
      <c r="I412" s="8">
        <v>11.0</v>
      </c>
      <c r="J412" s="8">
        <v>3.0</v>
      </c>
      <c r="K412" s="7">
        <v>140.0</v>
      </c>
      <c r="L412" s="7">
        <v>23.0</v>
      </c>
    </row>
    <row r="413">
      <c r="A413" s="7">
        <v>2028.0</v>
      </c>
      <c r="B413" s="2" t="s">
        <v>15</v>
      </c>
      <c r="C413" s="3">
        <v>2598.0</v>
      </c>
      <c r="D413" s="4">
        <v>173.0</v>
      </c>
      <c r="E413" s="4">
        <v>58.0</v>
      </c>
      <c r="F413" s="8">
        <v>38.0</v>
      </c>
      <c r="G413" s="8">
        <v>14.0</v>
      </c>
      <c r="H413" s="8">
        <v>27.0</v>
      </c>
      <c r="I413" s="8">
        <v>17.0</v>
      </c>
      <c r="J413" s="8">
        <v>8.0</v>
      </c>
      <c r="K413" s="7">
        <v>248.0</v>
      </c>
      <c r="L413" s="7">
        <v>87.0</v>
      </c>
    </row>
    <row r="414">
      <c r="A414" s="7">
        <v>2030.0</v>
      </c>
      <c r="B414" s="2" t="s">
        <v>12</v>
      </c>
      <c r="C414" s="3">
        <v>1415.0</v>
      </c>
      <c r="D414" s="4">
        <v>21.0</v>
      </c>
      <c r="E414" s="4">
        <v>15.0</v>
      </c>
      <c r="F414" s="8">
        <v>4.0</v>
      </c>
      <c r="G414" s="8">
        <v>3.0</v>
      </c>
      <c r="H414" s="8">
        <v>6.0</v>
      </c>
      <c r="I414" s="8">
        <v>1.0</v>
      </c>
      <c r="J414" s="8">
        <v>0.0</v>
      </c>
      <c r="K414" s="7">
        <v>37.0</v>
      </c>
      <c r="L414" s="7">
        <v>13.0</v>
      </c>
    </row>
    <row r="415">
      <c r="A415" s="7">
        <v>2030.0</v>
      </c>
      <c r="B415" s="2" t="s">
        <v>13</v>
      </c>
      <c r="C415" s="3">
        <v>1415.0</v>
      </c>
      <c r="D415" s="4">
        <v>11.0</v>
      </c>
      <c r="E415" s="4">
        <v>7.0</v>
      </c>
      <c r="F415" s="8">
        <v>7.0</v>
      </c>
      <c r="G415" s="8">
        <v>2.0</v>
      </c>
      <c r="H415" s="8">
        <v>1.0</v>
      </c>
      <c r="I415" s="8">
        <v>5.0</v>
      </c>
      <c r="J415" s="8">
        <v>1.0</v>
      </c>
      <c r="K415" s="7">
        <v>23.0</v>
      </c>
      <c r="L415" s="7">
        <v>11.0</v>
      </c>
    </row>
    <row r="416">
      <c r="A416" s="7">
        <v>2030.0</v>
      </c>
      <c r="B416" s="2" t="s">
        <v>14</v>
      </c>
      <c r="C416" s="3">
        <v>1415.0</v>
      </c>
      <c r="D416" s="4">
        <v>64.0</v>
      </c>
      <c r="E416" s="4">
        <v>14.0</v>
      </c>
      <c r="F416" s="8">
        <v>1.0</v>
      </c>
      <c r="G416" s="8">
        <v>2.0</v>
      </c>
      <c r="H416" s="8">
        <v>1.0</v>
      </c>
      <c r="I416" s="8">
        <v>5.0</v>
      </c>
      <c r="J416" s="8">
        <v>0.0</v>
      </c>
      <c r="K416" s="7">
        <v>83.0</v>
      </c>
      <c r="L416" s="7">
        <v>4.0</v>
      </c>
    </row>
    <row r="417">
      <c r="A417" s="7">
        <v>2030.0</v>
      </c>
      <c r="B417" s="2" t="s">
        <v>15</v>
      </c>
      <c r="C417" s="3">
        <v>1415.0</v>
      </c>
      <c r="D417" s="4">
        <v>96.0</v>
      </c>
      <c r="E417" s="4">
        <v>36.0</v>
      </c>
      <c r="F417" s="8">
        <v>12.0</v>
      </c>
      <c r="G417" s="8">
        <v>7.0</v>
      </c>
      <c r="H417" s="8">
        <v>8.0</v>
      </c>
      <c r="I417" s="8">
        <v>11.0</v>
      </c>
      <c r="J417" s="8">
        <v>1.0</v>
      </c>
      <c r="K417" s="7">
        <v>143.0</v>
      </c>
      <c r="L417" s="7">
        <v>28.0</v>
      </c>
    </row>
    <row r="418">
      <c r="A418" s="7">
        <v>2032.0</v>
      </c>
      <c r="B418" s="2" t="s">
        <v>12</v>
      </c>
      <c r="C418" s="3">
        <v>1221.0</v>
      </c>
      <c r="D418" s="4">
        <v>18.0</v>
      </c>
      <c r="E418" s="4">
        <v>9.0</v>
      </c>
      <c r="F418" s="8">
        <v>3.0</v>
      </c>
      <c r="G418" s="8">
        <v>1.0</v>
      </c>
      <c r="H418" s="8">
        <v>3.0</v>
      </c>
      <c r="I418" s="8">
        <v>1.0</v>
      </c>
      <c r="J418" s="8">
        <v>1.0</v>
      </c>
      <c r="K418" s="7">
        <v>28.0</v>
      </c>
      <c r="L418" s="7">
        <v>8.0</v>
      </c>
    </row>
    <row r="419">
      <c r="A419" s="7">
        <v>2032.0</v>
      </c>
      <c r="B419" s="2" t="s">
        <v>13</v>
      </c>
      <c r="C419" s="3">
        <v>1221.0</v>
      </c>
      <c r="D419" s="4">
        <v>12.0</v>
      </c>
      <c r="E419" s="4">
        <v>5.0</v>
      </c>
      <c r="F419" s="8">
        <v>8.0</v>
      </c>
      <c r="G419" s="8">
        <v>1.0</v>
      </c>
      <c r="H419" s="8">
        <v>2.0</v>
      </c>
      <c r="I419" s="8">
        <v>3.0</v>
      </c>
      <c r="J419" s="8">
        <v>2.0</v>
      </c>
      <c r="K419" s="7">
        <v>20.0</v>
      </c>
      <c r="L419" s="7">
        <v>13.0</v>
      </c>
    </row>
    <row r="420">
      <c r="A420" s="7">
        <v>2032.0</v>
      </c>
      <c r="B420" s="2" t="s">
        <v>14</v>
      </c>
      <c r="C420" s="3">
        <v>1221.0</v>
      </c>
      <c r="D420" s="4">
        <v>56.0</v>
      </c>
      <c r="E420" s="4">
        <v>11.0</v>
      </c>
      <c r="F420" s="8">
        <v>6.0</v>
      </c>
      <c r="G420" s="8">
        <v>5.0</v>
      </c>
      <c r="H420" s="8">
        <v>0.0</v>
      </c>
      <c r="I420" s="8">
        <v>1.0</v>
      </c>
      <c r="J420" s="8">
        <v>1.0</v>
      </c>
      <c r="K420" s="7">
        <v>68.0</v>
      </c>
      <c r="L420" s="7">
        <v>12.0</v>
      </c>
    </row>
    <row r="421">
      <c r="A421" s="7">
        <v>2032.0</v>
      </c>
      <c r="B421" s="2" t="s">
        <v>15</v>
      </c>
      <c r="C421" s="3">
        <v>1221.0</v>
      </c>
      <c r="D421" s="4">
        <v>86.0</v>
      </c>
      <c r="E421" s="4">
        <v>25.0</v>
      </c>
      <c r="F421" s="8">
        <v>17.0</v>
      </c>
      <c r="G421" s="8">
        <v>7.0</v>
      </c>
      <c r="H421" s="8">
        <v>5.0</v>
      </c>
      <c r="I421" s="8">
        <v>5.0</v>
      </c>
      <c r="J421" s="8">
        <v>4.0</v>
      </c>
      <c r="K421" s="7">
        <v>116.0</v>
      </c>
      <c r="L421" s="7">
        <v>33.0</v>
      </c>
    </row>
    <row r="422">
      <c r="A422" s="7">
        <v>2033.0</v>
      </c>
      <c r="B422" s="2" t="s">
        <v>12</v>
      </c>
      <c r="C422" s="3">
        <v>2326.0</v>
      </c>
      <c r="D422" s="4">
        <v>30.0</v>
      </c>
      <c r="E422" s="4">
        <v>25.0</v>
      </c>
      <c r="F422" s="8">
        <v>18.0</v>
      </c>
      <c r="G422" s="8">
        <v>6.0</v>
      </c>
      <c r="H422" s="8">
        <v>15.0</v>
      </c>
      <c r="I422" s="8">
        <v>6.0</v>
      </c>
      <c r="J422" s="8">
        <v>3.0</v>
      </c>
      <c r="K422" s="7">
        <v>61.0</v>
      </c>
      <c r="L422" s="7">
        <v>42.0</v>
      </c>
    </row>
    <row r="423">
      <c r="A423" s="7">
        <v>2033.0</v>
      </c>
      <c r="B423" s="2" t="s">
        <v>13</v>
      </c>
      <c r="C423" s="3">
        <v>2326.0</v>
      </c>
      <c r="D423" s="4">
        <v>26.0</v>
      </c>
      <c r="E423" s="4">
        <v>31.0</v>
      </c>
      <c r="F423" s="8">
        <v>20.0</v>
      </c>
      <c r="G423" s="8">
        <v>11.0</v>
      </c>
      <c r="H423" s="8">
        <v>4.0</v>
      </c>
      <c r="I423" s="8">
        <v>6.0</v>
      </c>
      <c r="J423" s="8">
        <v>4.0</v>
      </c>
      <c r="K423" s="7">
        <v>63.0</v>
      </c>
      <c r="L423" s="7">
        <v>39.0</v>
      </c>
    </row>
    <row r="424">
      <c r="A424" s="7">
        <v>2033.0</v>
      </c>
      <c r="B424" s="2" t="s">
        <v>14</v>
      </c>
      <c r="C424" s="3">
        <v>2326.0</v>
      </c>
      <c r="D424" s="4">
        <v>130.0</v>
      </c>
      <c r="E424" s="4">
        <v>31.0</v>
      </c>
      <c r="F424" s="8">
        <v>7.0</v>
      </c>
      <c r="G424" s="8">
        <v>12.0</v>
      </c>
      <c r="H424" s="8">
        <v>9.0</v>
      </c>
      <c r="I424" s="8">
        <v>8.0</v>
      </c>
      <c r="J424" s="8">
        <v>6.0</v>
      </c>
      <c r="K424" s="7">
        <v>169.0</v>
      </c>
      <c r="L424" s="7">
        <v>34.0</v>
      </c>
    </row>
    <row r="425">
      <c r="A425" s="7">
        <v>2033.0</v>
      </c>
      <c r="B425" s="2" t="s">
        <v>15</v>
      </c>
      <c r="C425" s="3">
        <v>2326.0</v>
      </c>
      <c r="D425" s="4">
        <v>186.0</v>
      </c>
      <c r="E425" s="4">
        <v>87.0</v>
      </c>
      <c r="F425" s="8">
        <v>45.0</v>
      </c>
      <c r="G425" s="8">
        <v>29.0</v>
      </c>
      <c r="H425" s="8">
        <v>28.0</v>
      </c>
      <c r="I425" s="8">
        <v>20.0</v>
      </c>
      <c r="J425" s="8">
        <v>13.0</v>
      </c>
      <c r="K425" s="7">
        <v>293.0</v>
      </c>
      <c r="L425" s="7">
        <v>115.0</v>
      </c>
    </row>
    <row r="426">
      <c r="A426" s="7">
        <v>2036.0</v>
      </c>
      <c r="B426" s="2" t="s">
        <v>12</v>
      </c>
      <c r="C426" s="3">
        <v>2399.0</v>
      </c>
      <c r="D426" s="4">
        <v>69.0</v>
      </c>
      <c r="E426" s="4">
        <v>24.0</v>
      </c>
      <c r="F426" s="8">
        <v>3.0</v>
      </c>
      <c r="G426" s="8">
        <v>3.0</v>
      </c>
      <c r="H426" s="8">
        <v>6.0</v>
      </c>
      <c r="I426" s="8">
        <v>6.0</v>
      </c>
      <c r="J426" s="8">
        <v>8.0</v>
      </c>
      <c r="K426" s="7">
        <v>99.0</v>
      </c>
      <c r="L426" s="7">
        <v>20.0</v>
      </c>
    </row>
    <row r="427">
      <c r="A427" s="7">
        <v>2036.0</v>
      </c>
      <c r="B427" s="2" t="s">
        <v>13</v>
      </c>
      <c r="C427" s="3">
        <v>2399.0</v>
      </c>
      <c r="D427" s="4">
        <v>22.0</v>
      </c>
      <c r="E427" s="4">
        <v>16.0</v>
      </c>
      <c r="F427" s="8">
        <v>12.0</v>
      </c>
      <c r="G427" s="8">
        <v>1.0</v>
      </c>
      <c r="H427" s="8">
        <v>6.0</v>
      </c>
      <c r="I427" s="8">
        <v>4.0</v>
      </c>
      <c r="J427" s="8">
        <v>5.0</v>
      </c>
      <c r="K427" s="7">
        <v>42.0</v>
      </c>
      <c r="L427" s="7">
        <v>24.0</v>
      </c>
    </row>
    <row r="428">
      <c r="A428" s="7">
        <v>2036.0</v>
      </c>
      <c r="B428" s="2" t="s">
        <v>14</v>
      </c>
      <c r="C428" s="3">
        <v>2399.0</v>
      </c>
      <c r="D428" s="4">
        <v>181.0</v>
      </c>
      <c r="E428" s="4">
        <v>33.0</v>
      </c>
      <c r="F428" s="8">
        <v>11.0</v>
      </c>
      <c r="G428" s="8">
        <v>2.0</v>
      </c>
      <c r="H428" s="8">
        <v>8.0</v>
      </c>
      <c r="I428" s="8">
        <v>17.0</v>
      </c>
      <c r="J428" s="8">
        <v>3.0</v>
      </c>
      <c r="K428" s="7">
        <v>231.0</v>
      </c>
      <c r="L428" s="7">
        <v>24.0</v>
      </c>
    </row>
    <row r="429">
      <c r="A429" s="7">
        <v>2036.0</v>
      </c>
      <c r="B429" s="2" t="s">
        <v>15</v>
      </c>
      <c r="C429" s="3">
        <v>2399.0</v>
      </c>
      <c r="D429" s="4">
        <v>272.0</v>
      </c>
      <c r="E429" s="4">
        <v>73.0</v>
      </c>
      <c r="F429" s="8">
        <v>26.0</v>
      </c>
      <c r="G429" s="8">
        <v>6.0</v>
      </c>
      <c r="H429" s="8">
        <v>20.0</v>
      </c>
      <c r="I429" s="8">
        <v>27.0</v>
      </c>
      <c r="J429" s="8">
        <v>16.0</v>
      </c>
      <c r="K429" s="7">
        <v>372.0</v>
      </c>
      <c r="L429" s="7">
        <v>68.0</v>
      </c>
    </row>
    <row r="430">
      <c r="A430" s="7">
        <v>2037.0</v>
      </c>
      <c r="B430" s="2" t="s">
        <v>12</v>
      </c>
      <c r="C430" s="3">
        <v>3357.0</v>
      </c>
      <c r="D430" s="4">
        <v>77.0</v>
      </c>
      <c r="E430" s="4">
        <v>59.0</v>
      </c>
      <c r="F430" s="8">
        <v>54.0</v>
      </c>
      <c r="G430" s="8">
        <v>14.0</v>
      </c>
      <c r="H430" s="8">
        <v>31.0</v>
      </c>
      <c r="I430" s="8">
        <v>13.0</v>
      </c>
      <c r="J430" s="8">
        <v>6.0</v>
      </c>
      <c r="K430" s="7">
        <v>149.0</v>
      </c>
      <c r="L430" s="7">
        <v>105.0</v>
      </c>
    </row>
    <row r="431">
      <c r="A431" s="7">
        <v>2037.0</v>
      </c>
      <c r="B431" s="2" t="s">
        <v>13</v>
      </c>
      <c r="C431" s="3">
        <v>3357.0</v>
      </c>
      <c r="D431" s="4">
        <v>44.0</v>
      </c>
      <c r="E431" s="4">
        <v>29.0</v>
      </c>
      <c r="F431" s="8">
        <v>52.0</v>
      </c>
      <c r="G431" s="8">
        <v>15.0</v>
      </c>
      <c r="H431" s="8">
        <v>13.0</v>
      </c>
      <c r="I431" s="8">
        <v>6.0</v>
      </c>
      <c r="J431" s="8">
        <v>5.0</v>
      </c>
      <c r="K431" s="7">
        <v>79.0</v>
      </c>
      <c r="L431" s="7">
        <v>85.0</v>
      </c>
    </row>
    <row r="432">
      <c r="A432" s="7">
        <v>2037.0</v>
      </c>
      <c r="B432" s="2" t="s">
        <v>14</v>
      </c>
      <c r="C432" s="3">
        <v>3357.0</v>
      </c>
      <c r="D432" s="4">
        <v>219.0</v>
      </c>
      <c r="E432" s="4">
        <v>56.0</v>
      </c>
      <c r="F432" s="8">
        <v>23.0</v>
      </c>
      <c r="G432" s="8">
        <v>12.0</v>
      </c>
      <c r="H432" s="8">
        <v>19.0</v>
      </c>
      <c r="I432" s="8">
        <v>19.0</v>
      </c>
      <c r="J432" s="8">
        <v>10.0</v>
      </c>
      <c r="K432" s="7">
        <v>294.0</v>
      </c>
      <c r="L432" s="7">
        <v>64.0</v>
      </c>
    </row>
    <row r="433">
      <c r="A433" s="7">
        <v>2037.0</v>
      </c>
      <c r="B433" s="2" t="s">
        <v>15</v>
      </c>
      <c r="C433" s="3">
        <v>3357.0</v>
      </c>
      <c r="D433" s="4">
        <v>340.0</v>
      </c>
      <c r="E433" s="4">
        <v>144.0</v>
      </c>
      <c r="F433" s="8">
        <v>129.0</v>
      </c>
      <c r="G433" s="8">
        <v>41.0</v>
      </c>
      <c r="H433" s="8">
        <v>63.0</v>
      </c>
      <c r="I433" s="8">
        <v>38.0</v>
      </c>
      <c r="J433" s="8">
        <v>21.0</v>
      </c>
      <c r="K433" s="7">
        <v>522.0</v>
      </c>
      <c r="L433" s="7">
        <v>254.0</v>
      </c>
    </row>
    <row r="434">
      <c r="A434" s="7">
        <v>2045.0</v>
      </c>
      <c r="B434" s="2" t="s">
        <v>12</v>
      </c>
      <c r="C434" s="3">
        <v>454.0</v>
      </c>
      <c r="D434" s="4">
        <v>12.0</v>
      </c>
      <c r="E434" s="4">
        <v>11.0</v>
      </c>
      <c r="F434" s="8">
        <v>7.0</v>
      </c>
      <c r="G434" s="8">
        <v>3.0</v>
      </c>
      <c r="H434" s="8">
        <v>0.0</v>
      </c>
      <c r="I434" s="8">
        <v>0.0</v>
      </c>
      <c r="J434" s="8">
        <v>0.0</v>
      </c>
      <c r="K434" s="7">
        <v>23.0</v>
      </c>
      <c r="L434" s="7">
        <v>10.0</v>
      </c>
    </row>
    <row r="435">
      <c r="A435" s="7">
        <v>2045.0</v>
      </c>
      <c r="B435" s="2" t="s">
        <v>13</v>
      </c>
      <c r="C435" s="3">
        <v>454.0</v>
      </c>
      <c r="D435" s="4">
        <v>6.0</v>
      </c>
      <c r="E435" s="4">
        <v>5.0</v>
      </c>
      <c r="F435" s="8">
        <v>0.0</v>
      </c>
      <c r="G435" s="8">
        <v>3.0</v>
      </c>
      <c r="H435" s="8">
        <v>4.0</v>
      </c>
      <c r="I435" s="8">
        <v>1.0</v>
      </c>
      <c r="J435" s="8">
        <v>0.0</v>
      </c>
      <c r="K435" s="7">
        <v>12.0</v>
      </c>
      <c r="L435" s="7">
        <v>7.0</v>
      </c>
    </row>
    <row r="436">
      <c r="A436" s="7">
        <v>2045.0</v>
      </c>
      <c r="B436" s="2" t="s">
        <v>14</v>
      </c>
      <c r="C436" s="3">
        <v>454.0</v>
      </c>
      <c r="D436" s="4">
        <v>27.0</v>
      </c>
      <c r="E436" s="4">
        <v>13.0</v>
      </c>
      <c r="F436" s="8">
        <v>7.0</v>
      </c>
      <c r="G436" s="8">
        <v>2.0</v>
      </c>
      <c r="H436" s="8">
        <v>3.0</v>
      </c>
      <c r="I436" s="8">
        <v>2.0</v>
      </c>
      <c r="J436" s="8">
        <v>0.0</v>
      </c>
      <c r="K436" s="7">
        <v>42.0</v>
      </c>
      <c r="L436" s="7">
        <v>12.0</v>
      </c>
    </row>
    <row r="437">
      <c r="A437" s="7">
        <v>2045.0</v>
      </c>
      <c r="B437" s="2" t="s">
        <v>15</v>
      </c>
      <c r="C437" s="3">
        <v>454.0</v>
      </c>
      <c r="D437" s="4">
        <v>45.0</v>
      </c>
      <c r="E437" s="4">
        <v>29.0</v>
      </c>
      <c r="F437" s="8">
        <v>14.0</v>
      </c>
      <c r="G437" s="8">
        <v>8.0</v>
      </c>
      <c r="H437" s="8">
        <v>7.0</v>
      </c>
      <c r="I437" s="8">
        <v>3.0</v>
      </c>
      <c r="J437" s="8">
        <v>0.0</v>
      </c>
      <c r="K437" s="7">
        <v>77.0</v>
      </c>
      <c r="L437" s="7">
        <v>29.0</v>
      </c>
    </row>
    <row r="438">
      <c r="A438" s="7">
        <v>2046.0</v>
      </c>
      <c r="B438" s="2" t="s">
        <v>12</v>
      </c>
      <c r="C438" s="3">
        <v>2696.0</v>
      </c>
      <c r="D438" s="4">
        <v>40.0</v>
      </c>
      <c r="E438" s="4">
        <v>20.0</v>
      </c>
      <c r="F438" s="8">
        <v>10.0</v>
      </c>
      <c r="G438" s="8">
        <v>4.0</v>
      </c>
      <c r="H438" s="8">
        <v>6.0</v>
      </c>
      <c r="I438" s="8">
        <v>3.0</v>
      </c>
      <c r="J438" s="8">
        <v>3.0</v>
      </c>
      <c r="K438" s="7">
        <v>63.0</v>
      </c>
      <c r="L438" s="7">
        <v>23.0</v>
      </c>
    </row>
    <row r="439">
      <c r="A439" s="7">
        <v>2046.0</v>
      </c>
      <c r="B439" s="2" t="s">
        <v>13</v>
      </c>
      <c r="C439" s="3">
        <v>2696.0</v>
      </c>
      <c r="D439" s="4">
        <v>25.0</v>
      </c>
      <c r="E439" s="4">
        <v>19.0</v>
      </c>
      <c r="F439" s="8">
        <v>19.0</v>
      </c>
      <c r="G439" s="8">
        <v>10.0</v>
      </c>
      <c r="H439" s="8">
        <v>2.0</v>
      </c>
      <c r="I439" s="8">
        <v>3.0</v>
      </c>
      <c r="J439" s="8">
        <v>2.0</v>
      </c>
      <c r="K439" s="7">
        <v>47.0</v>
      </c>
      <c r="L439" s="7">
        <v>33.0</v>
      </c>
    </row>
    <row r="440">
      <c r="A440" s="7">
        <v>2046.0</v>
      </c>
      <c r="B440" s="2" t="s">
        <v>14</v>
      </c>
      <c r="C440" s="3">
        <v>2696.0</v>
      </c>
      <c r="D440" s="4">
        <v>156.0</v>
      </c>
      <c r="E440" s="4">
        <v>20.0</v>
      </c>
      <c r="F440" s="8">
        <v>10.0</v>
      </c>
      <c r="G440" s="8">
        <v>13.0</v>
      </c>
      <c r="H440" s="8">
        <v>8.0</v>
      </c>
      <c r="I440" s="8">
        <v>21.0</v>
      </c>
      <c r="J440" s="8">
        <v>2.0</v>
      </c>
      <c r="K440" s="7">
        <v>197.0</v>
      </c>
      <c r="L440" s="7">
        <v>33.0</v>
      </c>
    </row>
    <row r="441">
      <c r="A441" s="7">
        <v>2046.0</v>
      </c>
      <c r="B441" s="2" t="s">
        <v>15</v>
      </c>
      <c r="C441" s="3">
        <v>2696.0</v>
      </c>
      <c r="D441" s="4">
        <v>221.0</v>
      </c>
      <c r="E441" s="4">
        <v>59.0</v>
      </c>
      <c r="F441" s="8">
        <v>39.0</v>
      </c>
      <c r="G441" s="8">
        <v>27.0</v>
      </c>
      <c r="H441" s="8">
        <v>16.0</v>
      </c>
      <c r="I441" s="8">
        <v>27.0</v>
      </c>
      <c r="J441" s="8">
        <v>7.0</v>
      </c>
      <c r="K441" s="7">
        <v>307.0</v>
      </c>
      <c r="L441" s="7">
        <v>89.0</v>
      </c>
    </row>
    <row r="442">
      <c r="A442" s="7">
        <v>2047.0</v>
      </c>
      <c r="B442" s="2" t="s">
        <v>12</v>
      </c>
      <c r="C442" s="3">
        <v>1060.0</v>
      </c>
      <c r="D442" s="4">
        <v>17.0</v>
      </c>
      <c r="E442" s="4">
        <v>4.0</v>
      </c>
      <c r="F442" s="8">
        <v>2.0</v>
      </c>
      <c r="G442" s="8">
        <v>2.0</v>
      </c>
      <c r="H442" s="8">
        <v>7.0</v>
      </c>
      <c r="I442" s="8">
        <v>2.0</v>
      </c>
      <c r="J442" s="8">
        <v>0.0</v>
      </c>
      <c r="K442" s="7">
        <v>23.0</v>
      </c>
      <c r="L442" s="7">
        <v>11.0</v>
      </c>
    </row>
    <row r="443">
      <c r="A443" s="7">
        <v>2047.0</v>
      </c>
      <c r="B443" s="2" t="s">
        <v>13</v>
      </c>
      <c r="C443" s="3">
        <v>1060.0</v>
      </c>
      <c r="D443" s="4">
        <v>21.0</v>
      </c>
      <c r="E443" s="4">
        <v>10.0</v>
      </c>
      <c r="F443" s="8">
        <v>7.0</v>
      </c>
      <c r="G443" s="8">
        <v>0.0</v>
      </c>
      <c r="H443" s="8">
        <v>2.0</v>
      </c>
      <c r="I443" s="8">
        <v>1.0</v>
      </c>
      <c r="J443" s="8">
        <v>2.0</v>
      </c>
      <c r="K443" s="7">
        <v>32.0</v>
      </c>
      <c r="L443" s="7">
        <v>11.0</v>
      </c>
    </row>
    <row r="444">
      <c r="A444" s="7">
        <v>2047.0</v>
      </c>
      <c r="B444" s="2" t="s">
        <v>14</v>
      </c>
      <c r="C444" s="3">
        <v>1060.0</v>
      </c>
      <c r="D444" s="4">
        <v>47.0</v>
      </c>
      <c r="E444" s="4">
        <v>6.0</v>
      </c>
      <c r="F444" s="8">
        <v>0.0</v>
      </c>
      <c r="G444" s="8">
        <v>2.0</v>
      </c>
      <c r="H444" s="8">
        <v>3.0</v>
      </c>
      <c r="I444" s="8">
        <v>8.0</v>
      </c>
      <c r="J444" s="8">
        <v>2.0</v>
      </c>
      <c r="K444" s="7">
        <v>61.0</v>
      </c>
      <c r="L444" s="7">
        <v>7.0</v>
      </c>
    </row>
    <row r="445">
      <c r="A445" s="7">
        <v>2047.0</v>
      </c>
      <c r="B445" s="2" t="s">
        <v>15</v>
      </c>
      <c r="C445" s="3">
        <v>1060.0</v>
      </c>
      <c r="D445" s="4">
        <v>85.0</v>
      </c>
      <c r="E445" s="4">
        <v>20.0</v>
      </c>
      <c r="F445" s="8">
        <v>9.0</v>
      </c>
      <c r="G445" s="8">
        <v>4.0</v>
      </c>
      <c r="H445" s="8">
        <v>12.0</v>
      </c>
      <c r="I445" s="8">
        <v>11.0</v>
      </c>
      <c r="J445" s="8">
        <v>4.0</v>
      </c>
      <c r="K445" s="7">
        <v>116.0</v>
      </c>
      <c r="L445" s="7">
        <v>29.0</v>
      </c>
    </row>
    <row r="446">
      <c r="A446" s="7">
        <v>2048.0</v>
      </c>
      <c r="B446" s="2" t="s">
        <v>12</v>
      </c>
      <c r="C446" s="3">
        <v>3013.0</v>
      </c>
      <c r="D446" s="4">
        <v>98.0</v>
      </c>
      <c r="E446" s="4">
        <v>32.0</v>
      </c>
      <c r="F446" s="8">
        <v>15.0</v>
      </c>
      <c r="G446" s="8">
        <v>10.0</v>
      </c>
      <c r="H446" s="8">
        <v>20.0</v>
      </c>
      <c r="I446" s="8">
        <v>6.0</v>
      </c>
      <c r="J446" s="8">
        <v>0.0</v>
      </c>
      <c r="K446" s="7">
        <v>136.0</v>
      </c>
      <c r="L446" s="7">
        <v>45.0</v>
      </c>
    </row>
    <row r="447">
      <c r="A447" s="7">
        <v>2048.0</v>
      </c>
      <c r="B447" s="2" t="s">
        <v>13</v>
      </c>
      <c r="C447" s="3">
        <v>3013.0</v>
      </c>
      <c r="D447" s="4">
        <v>54.0</v>
      </c>
      <c r="E447" s="4">
        <v>27.0</v>
      </c>
      <c r="F447" s="8">
        <v>32.0</v>
      </c>
      <c r="G447" s="8">
        <v>6.0</v>
      </c>
      <c r="H447" s="8">
        <v>12.0</v>
      </c>
      <c r="I447" s="8">
        <v>5.0</v>
      </c>
      <c r="J447" s="8">
        <v>4.0</v>
      </c>
      <c r="K447" s="7">
        <v>86.0</v>
      </c>
      <c r="L447" s="7">
        <v>54.0</v>
      </c>
    </row>
    <row r="448">
      <c r="A448" s="7">
        <v>2048.0</v>
      </c>
      <c r="B448" s="2" t="s">
        <v>14</v>
      </c>
      <c r="C448" s="3">
        <v>3013.0</v>
      </c>
      <c r="D448" s="4">
        <v>255.0</v>
      </c>
      <c r="E448" s="4">
        <v>49.0</v>
      </c>
      <c r="F448" s="8">
        <v>8.0</v>
      </c>
      <c r="G448" s="8">
        <v>7.0</v>
      </c>
      <c r="H448" s="8">
        <v>27.0</v>
      </c>
      <c r="I448" s="8">
        <v>9.0</v>
      </c>
      <c r="J448" s="8">
        <v>7.0</v>
      </c>
      <c r="K448" s="7">
        <v>313.0</v>
      </c>
      <c r="L448" s="7">
        <v>49.0</v>
      </c>
    </row>
    <row r="449">
      <c r="A449" s="7">
        <v>2048.0</v>
      </c>
      <c r="B449" s="2" t="s">
        <v>15</v>
      </c>
      <c r="C449" s="3">
        <v>3013.0</v>
      </c>
      <c r="D449" s="4">
        <v>407.0</v>
      </c>
      <c r="E449" s="4">
        <v>108.0</v>
      </c>
      <c r="F449" s="8">
        <v>55.0</v>
      </c>
      <c r="G449" s="8">
        <v>23.0</v>
      </c>
      <c r="H449" s="8">
        <v>59.0</v>
      </c>
      <c r="I449" s="8">
        <v>20.0</v>
      </c>
      <c r="J449" s="8">
        <v>11.0</v>
      </c>
      <c r="K449" s="7">
        <v>535.0</v>
      </c>
      <c r="L449" s="7">
        <v>148.0</v>
      </c>
    </row>
    <row r="450">
      <c r="A450" s="7">
        <v>2049.0</v>
      </c>
      <c r="B450" s="2" t="s">
        <v>12</v>
      </c>
      <c r="C450" s="3">
        <v>2043.0</v>
      </c>
      <c r="D450" s="4">
        <v>63.0</v>
      </c>
      <c r="E450" s="4">
        <v>41.0</v>
      </c>
      <c r="F450" s="8">
        <v>19.0</v>
      </c>
      <c r="G450" s="8">
        <v>5.0</v>
      </c>
      <c r="H450" s="8">
        <v>19.0</v>
      </c>
      <c r="I450" s="8">
        <v>5.0</v>
      </c>
      <c r="J450" s="8">
        <v>0.0</v>
      </c>
      <c r="K450" s="7">
        <v>109.0</v>
      </c>
      <c r="L450" s="7">
        <v>43.0</v>
      </c>
    </row>
    <row r="451">
      <c r="A451" s="7">
        <v>2049.0</v>
      </c>
      <c r="B451" s="2" t="s">
        <v>13</v>
      </c>
      <c r="C451" s="3">
        <v>2043.0</v>
      </c>
      <c r="D451" s="4">
        <v>30.0</v>
      </c>
      <c r="E451" s="4">
        <v>18.0</v>
      </c>
      <c r="F451" s="8">
        <v>26.0</v>
      </c>
      <c r="G451" s="8">
        <v>1.0</v>
      </c>
      <c r="H451" s="8">
        <v>7.0</v>
      </c>
      <c r="I451" s="8">
        <v>2.0</v>
      </c>
      <c r="J451" s="8">
        <v>0.0</v>
      </c>
      <c r="K451" s="7">
        <v>50.0</v>
      </c>
      <c r="L451" s="7">
        <v>34.0</v>
      </c>
    </row>
    <row r="452">
      <c r="A452" s="7">
        <v>2049.0</v>
      </c>
      <c r="B452" s="2" t="s">
        <v>14</v>
      </c>
      <c r="C452" s="3">
        <v>2043.0</v>
      </c>
      <c r="D452" s="4">
        <v>143.0</v>
      </c>
      <c r="E452" s="4">
        <v>37.0</v>
      </c>
      <c r="F452" s="8">
        <v>7.0</v>
      </c>
      <c r="G452" s="8">
        <v>1.0</v>
      </c>
      <c r="H452" s="8">
        <v>11.0</v>
      </c>
      <c r="I452" s="8">
        <v>11.0</v>
      </c>
      <c r="J452" s="8">
        <v>4.0</v>
      </c>
      <c r="K452" s="7">
        <v>191.0</v>
      </c>
      <c r="L452" s="7">
        <v>23.0</v>
      </c>
    </row>
    <row r="453">
      <c r="A453" s="7">
        <v>2049.0</v>
      </c>
      <c r="B453" s="2" t="s">
        <v>15</v>
      </c>
      <c r="C453" s="3">
        <v>2043.0</v>
      </c>
      <c r="D453" s="4">
        <v>236.0</v>
      </c>
      <c r="E453" s="4">
        <v>96.0</v>
      </c>
      <c r="F453" s="8">
        <v>52.0</v>
      </c>
      <c r="G453" s="8">
        <v>7.0</v>
      </c>
      <c r="H453" s="8">
        <v>37.0</v>
      </c>
      <c r="I453" s="8">
        <v>18.0</v>
      </c>
      <c r="J453" s="8">
        <v>4.0</v>
      </c>
      <c r="K453" s="7">
        <v>350.0</v>
      </c>
      <c r="L453" s="7">
        <v>100.0</v>
      </c>
    </row>
    <row r="454">
      <c r="A454" s="7">
        <v>2051.0</v>
      </c>
      <c r="B454" s="2" t="s">
        <v>12</v>
      </c>
      <c r="C454" s="3">
        <v>1490.0</v>
      </c>
      <c r="D454" s="4">
        <v>27.0</v>
      </c>
      <c r="E454" s="4">
        <v>35.0</v>
      </c>
      <c r="F454" s="8">
        <v>10.0</v>
      </c>
      <c r="G454" s="8">
        <v>12.0</v>
      </c>
      <c r="H454" s="8">
        <v>1.0</v>
      </c>
      <c r="I454" s="8">
        <v>2.0</v>
      </c>
      <c r="J454" s="8">
        <v>4.0</v>
      </c>
      <c r="K454" s="7">
        <v>64.0</v>
      </c>
      <c r="L454" s="7">
        <v>27.0</v>
      </c>
    </row>
    <row r="455">
      <c r="A455" s="7">
        <v>2051.0</v>
      </c>
      <c r="B455" s="2" t="s">
        <v>13</v>
      </c>
      <c r="C455" s="3">
        <v>1490.0</v>
      </c>
      <c r="D455" s="4">
        <v>15.0</v>
      </c>
      <c r="E455" s="4">
        <v>37.0</v>
      </c>
      <c r="F455" s="8">
        <v>27.0</v>
      </c>
      <c r="G455" s="8">
        <v>4.0</v>
      </c>
      <c r="H455" s="8">
        <v>9.0</v>
      </c>
      <c r="I455" s="8">
        <v>1.0</v>
      </c>
      <c r="J455" s="8">
        <v>4.0</v>
      </c>
      <c r="K455" s="7">
        <v>53.0</v>
      </c>
      <c r="L455" s="7">
        <v>44.0</v>
      </c>
    </row>
    <row r="456">
      <c r="A456" s="7">
        <v>2051.0</v>
      </c>
      <c r="B456" s="2" t="s">
        <v>14</v>
      </c>
      <c r="C456" s="3">
        <v>1490.0</v>
      </c>
      <c r="D456" s="4">
        <v>71.0</v>
      </c>
      <c r="E456" s="4">
        <v>41.0</v>
      </c>
      <c r="F456" s="8">
        <v>12.0</v>
      </c>
      <c r="G456" s="8">
        <v>13.0</v>
      </c>
      <c r="H456" s="8">
        <v>5.0</v>
      </c>
      <c r="I456" s="8">
        <v>8.0</v>
      </c>
      <c r="J456" s="8">
        <v>3.0</v>
      </c>
      <c r="K456" s="7">
        <v>120.0</v>
      </c>
      <c r="L456" s="7">
        <v>33.0</v>
      </c>
    </row>
    <row r="457">
      <c r="A457" s="7">
        <v>2051.0</v>
      </c>
      <c r="B457" s="2" t="s">
        <v>15</v>
      </c>
      <c r="C457" s="3">
        <v>1490.0</v>
      </c>
      <c r="D457" s="4">
        <v>113.0</v>
      </c>
      <c r="E457" s="4">
        <v>113.0</v>
      </c>
      <c r="F457" s="8">
        <v>49.0</v>
      </c>
      <c r="G457" s="8">
        <v>29.0</v>
      </c>
      <c r="H457" s="8">
        <v>15.0</v>
      </c>
      <c r="I457" s="8">
        <v>11.0</v>
      </c>
      <c r="J457" s="8">
        <v>11.0</v>
      </c>
      <c r="K457" s="7">
        <v>237.0</v>
      </c>
      <c r="L457" s="7">
        <v>104.0</v>
      </c>
    </row>
    <row r="458">
      <c r="A458" s="7">
        <v>2053.0</v>
      </c>
      <c r="B458" s="2" t="s">
        <v>12</v>
      </c>
      <c r="C458" s="3">
        <v>1123.0</v>
      </c>
      <c r="D458" s="4">
        <v>20.0</v>
      </c>
      <c r="E458" s="4">
        <v>36.0</v>
      </c>
      <c r="F458" s="8">
        <v>13.0</v>
      </c>
      <c r="G458" s="8">
        <v>6.0</v>
      </c>
      <c r="H458" s="8">
        <v>11.0</v>
      </c>
      <c r="I458" s="8">
        <v>1.0</v>
      </c>
      <c r="J458" s="8">
        <v>2.0</v>
      </c>
      <c r="K458" s="7">
        <v>57.0</v>
      </c>
      <c r="L458" s="7">
        <v>32.0</v>
      </c>
    </row>
    <row r="459">
      <c r="A459" s="7">
        <v>2053.0</v>
      </c>
      <c r="B459" s="2" t="s">
        <v>13</v>
      </c>
      <c r="C459" s="3">
        <v>1123.0</v>
      </c>
      <c r="D459" s="4">
        <v>12.0</v>
      </c>
      <c r="E459" s="4">
        <v>32.0</v>
      </c>
      <c r="F459" s="8">
        <v>40.0</v>
      </c>
      <c r="G459" s="8">
        <v>8.0</v>
      </c>
      <c r="H459" s="8">
        <v>8.0</v>
      </c>
      <c r="I459" s="8">
        <v>2.0</v>
      </c>
      <c r="J459" s="8">
        <v>14.0</v>
      </c>
      <c r="K459" s="7">
        <v>46.0</v>
      </c>
      <c r="L459" s="7">
        <v>70.0</v>
      </c>
    </row>
    <row r="460">
      <c r="A460" s="7">
        <v>2053.0</v>
      </c>
      <c r="B460" s="2" t="s">
        <v>14</v>
      </c>
      <c r="C460" s="3">
        <v>1123.0</v>
      </c>
      <c r="D460" s="4">
        <v>37.0</v>
      </c>
      <c r="E460" s="4">
        <v>49.0</v>
      </c>
      <c r="F460" s="8">
        <v>6.0</v>
      </c>
      <c r="G460" s="8">
        <v>5.0</v>
      </c>
      <c r="H460" s="8">
        <v>10.0</v>
      </c>
      <c r="I460" s="8">
        <v>1.0</v>
      </c>
      <c r="J460" s="8">
        <v>1.0</v>
      </c>
      <c r="K460" s="7">
        <v>87.0</v>
      </c>
      <c r="L460" s="7">
        <v>22.0</v>
      </c>
    </row>
    <row r="461">
      <c r="A461" s="7">
        <v>2053.0</v>
      </c>
      <c r="B461" s="2" t="s">
        <v>15</v>
      </c>
      <c r="C461" s="3">
        <v>1123.0</v>
      </c>
      <c r="D461" s="4">
        <v>69.0</v>
      </c>
      <c r="E461" s="4">
        <v>117.0</v>
      </c>
      <c r="F461" s="8">
        <v>59.0</v>
      </c>
      <c r="G461" s="8">
        <v>19.0</v>
      </c>
      <c r="H461" s="8">
        <v>29.0</v>
      </c>
      <c r="I461" s="8">
        <v>4.0</v>
      </c>
      <c r="J461" s="8">
        <v>17.0</v>
      </c>
      <c r="K461" s="7">
        <v>190.0</v>
      </c>
      <c r="L461" s="7">
        <v>124.0</v>
      </c>
    </row>
    <row r="462">
      <c r="A462" s="7">
        <v>2054.0</v>
      </c>
      <c r="B462" s="2" t="s">
        <v>12</v>
      </c>
      <c r="C462" s="3">
        <v>2040.0</v>
      </c>
      <c r="D462" s="4">
        <v>25.0</v>
      </c>
      <c r="E462" s="4">
        <v>29.0</v>
      </c>
      <c r="F462" s="8">
        <v>21.0</v>
      </c>
      <c r="G462" s="8">
        <v>2.0</v>
      </c>
      <c r="H462" s="8">
        <v>15.0</v>
      </c>
      <c r="I462" s="8">
        <v>3.0</v>
      </c>
      <c r="J462" s="8">
        <v>0.0</v>
      </c>
      <c r="K462" s="7">
        <v>57.0</v>
      </c>
      <c r="L462" s="7">
        <v>38.0</v>
      </c>
    </row>
    <row r="463">
      <c r="A463" s="7">
        <v>2054.0</v>
      </c>
      <c r="B463" s="2" t="s">
        <v>13</v>
      </c>
      <c r="C463" s="3">
        <v>2040.0</v>
      </c>
      <c r="D463" s="4">
        <v>26.0</v>
      </c>
      <c r="E463" s="4">
        <v>33.0</v>
      </c>
      <c r="F463" s="8">
        <v>55.0</v>
      </c>
      <c r="G463" s="8">
        <v>9.0</v>
      </c>
      <c r="H463" s="8">
        <v>17.0</v>
      </c>
      <c r="I463" s="8">
        <v>6.0</v>
      </c>
      <c r="J463" s="8">
        <v>1.0</v>
      </c>
      <c r="K463" s="7">
        <v>65.0</v>
      </c>
      <c r="L463" s="7">
        <v>82.0</v>
      </c>
    </row>
    <row r="464">
      <c r="A464" s="7">
        <v>2054.0</v>
      </c>
      <c r="B464" s="2" t="s">
        <v>14</v>
      </c>
      <c r="C464" s="3">
        <v>2040.0</v>
      </c>
      <c r="D464" s="4">
        <v>104.0</v>
      </c>
      <c r="E464" s="4">
        <v>23.0</v>
      </c>
      <c r="F464" s="8">
        <v>10.0</v>
      </c>
      <c r="G464" s="8">
        <v>6.0</v>
      </c>
      <c r="H464" s="8">
        <v>12.0</v>
      </c>
      <c r="I464" s="8">
        <v>4.0</v>
      </c>
      <c r="J464" s="8">
        <v>5.0</v>
      </c>
      <c r="K464" s="7">
        <v>131.0</v>
      </c>
      <c r="L464" s="7">
        <v>33.0</v>
      </c>
    </row>
    <row r="465">
      <c r="A465" s="7">
        <v>2054.0</v>
      </c>
      <c r="B465" s="2" t="s">
        <v>15</v>
      </c>
      <c r="C465" s="3">
        <v>2040.0</v>
      </c>
      <c r="D465" s="4">
        <v>155.0</v>
      </c>
      <c r="E465" s="4">
        <v>85.0</v>
      </c>
      <c r="F465" s="8">
        <v>86.0</v>
      </c>
      <c r="G465" s="8">
        <v>17.0</v>
      </c>
      <c r="H465" s="8">
        <v>44.0</v>
      </c>
      <c r="I465" s="8">
        <v>13.0</v>
      </c>
      <c r="J465" s="8">
        <v>6.0</v>
      </c>
      <c r="K465" s="7">
        <v>253.0</v>
      </c>
      <c r="L465" s="7">
        <v>153.0</v>
      </c>
    </row>
    <row r="466">
      <c r="A466" s="7">
        <v>2055.0</v>
      </c>
      <c r="B466" s="2" t="s">
        <v>12</v>
      </c>
      <c r="C466" s="3">
        <v>2873.0</v>
      </c>
      <c r="D466" s="4">
        <v>53.0</v>
      </c>
      <c r="E466" s="4">
        <v>63.0</v>
      </c>
      <c r="F466" s="8">
        <v>25.0</v>
      </c>
      <c r="G466" s="8">
        <v>17.0</v>
      </c>
      <c r="H466" s="8">
        <v>18.0</v>
      </c>
      <c r="I466" s="8">
        <v>4.0</v>
      </c>
      <c r="J466" s="8">
        <v>7.0</v>
      </c>
      <c r="K466" s="7">
        <v>120.0</v>
      </c>
      <c r="L466" s="7">
        <v>67.0</v>
      </c>
    </row>
    <row r="467">
      <c r="A467" s="7">
        <v>2055.0</v>
      </c>
      <c r="B467" s="2" t="s">
        <v>13</v>
      </c>
      <c r="C467" s="3">
        <v>2873.0</v>
      </c>
      <c r="D467" s="4">
        <v>36.0</v>
      </c>
      <c r="E467" s="4">
        <v>60.0</v>
      </c>
      <c r="F467" s="8">
        <v>46.0</v>
      </c>
      <c r="G467" s="8">
        <v>16.0</v>
      </c>
      <c r="H467" s="8">
        <v>23.0</v>
      </c>
      <c r="I467" s="8">
        <v>7.0</v>
      </c>
      <c r="J467" s="8">
        <v>6.0</v>
      </c>
      <c r="K467" s="7">
        <v>103.0</v>
      </c>
      <c r="L467" s="7">
        <v>91.0</v>
      </c>
    </row>
    <row r="468">
      <c r="A468" s="7">
        <v>2055.0</v>
      </c>
      <c r="B468" s="2" t="s">
        <v>14</v>
      </c>
      <c r="C468" s="3">
        <v>2873.0</v>
      </c>
      <c r="D468" s="4">
        <v>112.0</v>
      </c>
      <c r="E468" s="4">
        <v>64.0</v>
      </c>
      <c r="F468" s="8">
        <v>24.0</v>
      </c>
      <c r="G468" s="8">
        <v>12.0</v>
      </c>
      <c r="H468" s="8">
        <v>25.0</v>
      </c>
      <c r="I468" s="8">
        <v>9.0</v>
      </c>
      <c r="J468" s="8">
        <v>5.0</v>
      </c>
      <c r="K468" s="7">
        <v>185.0</v>
      </c>
      <c r="L468" s="7">
        <v>66.0</v>
      </c>
    </row>
    <row r="469">
      <c r="A469" s="7">
        <v>2055.0</v>
      </c>
      <c r="B469" s="2" t="s">
        <v>15</v>
      </c>
      <c r="C469" s="3">
        <v>2873.0</v>
      </c>
      <c r="D469" s="4">
        <v>201.0</v>
      </c>
      <c r="E469" s="4">
        <v>187.0</v>
      </c>
      <c r="F469" s="8">
        <v>95.0</v>
      </c>
      <c r="G469" s="8">
        <v>45.0</v>
      </c>
      <c r="H469" s="8">
        <v>66.0</v>
      </c>
      <c r="I469" s="8">
        <v>20.0</v>
      </c>
      <c r="J469" s="8">
        <v>18.0</v>
      </c>
      <c r="K469" s="7">
        <v>408.0</v>
      </c>
      <c r="L469" s="7">
        <v>224.0</v>
      </c>
    </row>
    <row r="470">
      <c r="A470" s="7">
        <v>2063.0</v>
      </c>
      <c r="B470" s="2" t="s">
        <v>12</v>
      </c>
      <c r="C470" s="3">
        <v>1006.0</v>
      </c>
      <c r="D470" s="4">
        <v>7.0</v>
      </c>
      <c r="E470" s="4">
        <v>6.0</v>
      </c>
      <c r="F470" s="8">
        <v>5.0</v>
      </c>
      <c r="G470" s="8">
        <v>0.0</v>
      </c>
      <c r="H470" s="8">
        <v>3.0</v>
      </c>
      <c r="I470" s="8">
        <v>3.0</v>
      </c>
      <c r="J470" s="8">
        <v>0.0</v>
      </c>
      <c r="K470" s="7">
        <v>16.0</v>
      </c>
      <c r="L470" s="7">
        <v>8.0</v>
      </c>
    </row>
    <row r="471">
      <c r="A471" s="7">
        <v>2063.0</v>
      </c>
      <c r="B471" s="2" t="s">
        <v>13</v>
      </c>
      <c r="C471" s="3">
        <v>1006.0</v>
      </c>
      <c r="D471" s="4">
        <v>13.0</v>
      </c>
      <c r="E471" s="4">
        <v>3.0</v>
      </c>
      <c r="F471" s="8">
        <v>0.0</v>
      </c>
      <c r="G471" s="8">
        <v>1.0</v>
      </c>
      <c r="H471" s="8">
        <v>3.0</v>
      </c>
      <c r="I471" s="8">
        <v>1.0</v>
      </c>
      <c r="J471" s="8">
        <v>0.0</v>
      </c>
      <c r="K471" s="7">
        <v>17.0</v>
      </c>
      <c r="L471" s="7">
        <v>4.0</v>
      </c>
    </row>
    <row r="472">
      <c r="A472" s="7">
        <v>2063.0</v>
      </c>
      <c r="B472" s="2" t="s">
        <v>14</v>
      </c>
      <c r="C472" s="3">
        <v>1006.0</v>
      </c>
      <c r="D472" s="4">
        <v>48.0</v>
      </c>
      <c r="E472" s="4">
        <v>4.0</v>
      </c>
      <c r="F472" s="8">
        <v>2.0</v>
      </c>
      <c r="G472" s="8">
        <v>2.0</v>
      </c>
      <c r="H472" s="8">
        <v>2.0</v>
      </c>
      <c r="I472" s="8">
        <v>2.0</v>
      </c>
      <c r="J472" s="8">
        <v>1.0</v>
      </c>
      <c r="K472" s="7">
        <v>54.0</v>
      </c>
      <c r="L472" s="7">
        <v>7.0</v>
      </c>
    </row>
    <row r="473">
      <c r="A473" s="7">
        <v>2063.0</v>
      </c>
      <c r="B473" s="2" t="s">
        <v>15</v>
      </c>
      <c r="C473" s="3">
        <v>1006.0</v>
      </c>
      <c r="D473" s="4">
        <v>68.0</v>
      </c>
      <c r="E473" s="4">
        <v>13.0</v>
      </c>
      <c r="F473" s="8">
        <v>7.0</v>
      </c>
      <c r="G473" s="8">
        <v>3.0</v>
      </c>
      <c r="H473" s="8">
        <v>8.0</v>
      </c>
      <c r="I473" s="8">
        <v>6.0</v>
      </c>
      <c r="J473" s="8">
        <v>1.0</v>
      </c>
      <c r="K473" s="7">
        <v>87.0</v>
      </c>
      <c r="L473" s="7">
        <v>19.0</v>
      </c>
    </row>
    <row r="474">
      <c r="A474" s="7">
        <v>2065.0</v>
      </c>
      <c r="B474" s="2" t="s">
        <v>12</v>
      </c>
      <c r="C474" s="3">
        <v>1596.0</v>
      </c>
      <c r="D474" s="4">
        <v>28.0</v>
      </c>
      <c r="E474" s="4">
        <v>34.0</v>
      </c>
      <c r="F474" s="8">
        <v>21.0</v>
      </c>
      <c r="G474" s="8">
        <v>6.0</v>
      </c>
      <c r="H474" s="8">
        <v>16.0</v>
      </c>
      <c r="I474" s="8">
        <v>2.0</v>
      </c>
      <c r="J474" s="8">
        <v>3.0</v>
      </c>
      <c r="K474" s="7">
        <v>64.0</v>
      </c>
      <c r="L474" s="7">
        <v>46.0</v>
      </c>
    </row>
    <row r="475">
      <c r="A475" s="7">
        <v>2065.0</v>
      </c>
      <c r="B475" s="2" t="s">
        <v>13</v>
      </c>
      <c r="C475" s="3">
        <v>1596.0</v>
      </c>
      <c r="D475" s="4">
        <v>17.0</v>
      </c>
      <c r="E475" s="4">
        <v>12.0</v>
      </c>
      <c r="F475" s="8">
        <v>23.0</v>
      </c>
      <c r="G475" s="8">
        <v>1.0</v>
      </c>
      <c r="H475" s="8">
        <v>13.0</v>
      </c>
      <c r="I475" s="8">
        <v>4.0</v>
      </c>
      <c r="J475" s="8">
        <v>5.0</v>
      </c>
      <c r="K475" s="7">
        <v>33.0</v>
      </c>
      <c r="L475" s="7">
        <v>42.0</v>
      </c>
    </row>
    <row r="476">
      <c r="A476" s="7">
        <v>2065.0</v>
      </c>
      <c r="B476" s="2" t="s">
        <v>14</v>
      </c>
      <c r="C476" s="3">
        <v>1596.0</v>
      </c>
      <c r="D476" s="4">
        <v>69.0</v>
      </c>
      <c r="E476" s="4">
        <v>28.0</v>
      </c>
      <c r="F476" s="8">
        <v>14.0</v>
      </c>
      <c r="G476" s="8">
        <v>9.0</v>
      </c>
      <c r="H476" s="8">
        <v>8.0</v>
      </c>
      <c r="I476" s="8">
        <v>5.0</v>
      </c>
      <c r="J476" s="8">
        <v>2.0</v>
      </c>
      <c r="K476" s="7">
        <v>102.0</v>
      </c>
      <c r="L476" s="7">
        <v>33.0</v>
      </c>
    </row>
    <row r="477">
      <c r="A477" s="7">
        <v>2065.0</v>
      </c>
      <c r="B477" s="2" t="s">
        <v>15</v>
      </c>
      <c r="C477" s="3">
        <v>1596.0</v>
      </c>
      <c r="D477" s="4">
        <v>114.0</v>
      </c>
      <c r="E477" s="4">
        <v>74.0</v>
      </c>
      <c r="F477" s="8">
        <v>58.0</v>
      </c>
      <c r="G477" s="8">
        <v>16.0</v>
      </c>
      <c r="H477" s="8">
        <v>37.0</v>
      </c>
      <c r="I477" s="8">
        <v>11.0</v>
      </c>
      <c r="J477" s="8">
        <v>10.0</v>
      </c>
      <c r="K477" s="7">
        <v>199.0</v>
      </c>
      <c r="L477" s="7">
        <v>121.0</v>
      </c>
    </row>
    <row r="478">
      <c r="A478" s="7">
        <v>2067.0</v>
      </c>
      <c r="B478" s="2" t="s">
        <v>12</v>
      </c>
      <c r="C478" s="3">
        <v>1563.0</v>
      </c>
      <c r="D478" s="4">
        <v>28.0</v>
      </c>
      <c r="E478" s="4">
        <v>23.0</v>
      </c>
      <c r="F478" s="8">
        <v>12.0</v>
      </c>
      <c r="G478" s="8">
        <v>8.0</v>
      </c>
      <c r="H478" s="8">
        <v>4.0</v>
      </c>
      <c r="I478" s="8">
        <v>6.0</v>
      </c>
      <c r="J478" s="8">
        <v>2.0</v>
      </c>
      <c r="K478" s="7">
        <v>57.0</v>
      </c>
      <c r="L478" s="7">
        <v>26.0</v>
      </c>
    </row>
    <row r="479">
      <c r="A479" s="7">
        <v>2067.0</v>
      </c>
      <c r="B479" s="2" t="s">
        <v>13</v>
      </c>
      <c r="C479" s="3">
        <v>1563.0</v>
      </c>
      <c r="D479" s="4">
        <v>14.0</v>
      </c>
      <c r="E479" s="4">
        <v>19.0</v>
      </c>
      <c r="F479" s="8">
        <v>27.0</v>
      </c>
      <c r="G479" s="8">
        <v>3.0</v>
      </c>
      <c r="H479" s="8">
        <v>5.0</v>
      </c>
      <c r="I479" s="8">
        <v>2.0</v>
      </c>
      <c r="J479" s="8">
        <v>2.0</v>
      </c>
      <c r="K479" s="7">
        <v>35.0</v>
      </c>
      <c r="L479" s="7">
        <v>37.0</v>
      </c>
    </row>
    <row r="480">
      <c r="A480" s="7">
        <v>2067.0</v>
      </c>
      <c r="B480" s="2" t="s">
        <v>14</v>
      </c>
      <c r="C480" s="3">
        <v>1563.0</v>
      </c>
      <c r="D480" s="4">
        <v>88.0</v>
      </c>
      <c r="E480" s="4">
        <v>30.0</v>
      </c>
      <c r="F480" s="8">
        <v>9.0</v>
      </c>
      <c r="G480" s="8">
        <v>5.0</v>
      </c>
      <c r="H480" s="8">
        <v>1.0</v>
      </c>
      <c r="I480" s="8">
        <v>2.0</v>
      </c>
      <c r="J480" s="8">
        <v>2.0</v>
      </c>
      <c r="K480" s="7">
        <v>120.0</v>
      </c>
      <c r="L480" s="7">
        <v>17.0</v>
      </c>
    </row>
    <row r="481">
      <c r="A481" s="7">
        <v>2067.0</v>
      </c>
      <c r="B481" s="2" t="s">
        <v>15</v>
      </c>
      <c r="C481" s="3">
        <v>1563.0</v>
      </c>
      <c r="D481" s="4">
        <v>130.0</v>
      </c>
      <c r="E481" s="4">
        <v>72.0</v>
      </c>
      <c r="F481" s="8">
        <v>48.0</v>
      </c>
      <c r="G481" s="8">
        <v>16.0</v>
      </c>
      <c r="H481" s="8">
        <v>10.0</v>
      </c>
      <c r="I481" s="8">
        <v>10.0</v>
      </c>
      <c r="J481" s="8">
        <v>6.0</v>
      </c>
      <c r="K481" s="7">
        <v>212.0</v>
      </c>
      <c r="L481" s="7">
        <v>80.0</v>
      </c>
    </row>
    <row r="482">
      <c r="A482" s="7">
        <v>2073.0</v>
      </c>
      <c r="B482" s="2" t="s">
        <v>12</v>
      </c>
      <c r="C482" s="3">
        <v>1952.0</v>
      </c>
      <c r="D482" s="4">
        <v>31.0</v>
      </c>
      <c r="E482" s="4">
        <v>24.0</v>
      </c>
      <c r="F482" s="8">
        <v>17.0</v>
      </c>
      <c r="G482" s="8">
        <v>2.0</v>
      </c>
      <c r="H482" s="8">
        <v>4.0</v>
      </c>
      <c r="I482" s="8">
        <v>2.0</v>
      </c>
      <c r="J482" s="8">
        <v>0.0</v>
      </c>
      <c r="K482" s="7">
        <v>57.0</v>
      </c>
      <c r="L482" s="7">
        <v>23.0</v>
      </c>
    </row>
    <row r="483">
      <c r="A483" s="7">
        <v>2073.0</v>
      </c>
      <c r="B483" s="2" t="s">
        <v>13</v>
      </c>
      <c r="C483" s="3">
        <v>1952.0</v>
      </c>
      <c r="D483" s="4">
        <v>15.0</v>
      </c>
      <c r="E483" s="4">
        <v>16.0</v>
      </c>
      <c r="F483" s="8">
        <v>21.0</v>
      </c>
      <c r="G483" s="8">
        <v>2.0</v>
      </c>
      <c r="H483" s="8">
        <v>8.0</v>
      </c>
      <c r="I483" s="8">
        <v>0.0</v>
      </c>
      <c r="J483" s="8">
        <v>0.0</v>
      </c>
      <c r="K483" s="7">
        <v>31.0</v>
      </c>
      <c r="L483" s="7">
        <v>31.0</v>
      </c>
    </row>
    <row r="484">
      <c r="A484" s="7">
        <v>2073.0</v>
      </c>
      <c r="B484" s="2" t="s">
        <v>14</v>
      </c>
      <c r="C484" s="3">
        <v>1952.0</v>
      </c>
      <c r="D484" s="4">
        <v>72.0</v>
      </c>
      <c r="E484" s="4">
        <v>24.0</v>
      </c>
      <c r="F484" s="8">
        <v>10.0</v>
      </c>
      <c r="G484" s="8">
        <v>2.0</v>
      </c>
      <c r="H484" s="8">
        <v>9.0</v>
      </c>
      <c r="I484" s="8">
        <v>1.0</v>
      </c>
      <c r="J484" s="8">
        <v>1.0</v>
      </c>
      <c r="K484" s="7">
        <v>97.0</v>
      </c>
      <c r="L484" s="7">
        <v>22.0</v>
      </c>
    </row>
    <row r="485">
      <c r="A485" s="7">
        <v>2073.0</v>
      </c>
      <c r="B485" s="2" t="s">
        <v>15</v>
      </c>
      <c r="C485" s="3">
        <v>1952.0</v>
      </c>
      <c r="D485" s="4">
        <v>118.0</v>
      </c>
      <c r="E485" s="4">
        <v>64.0</v>
      </c>
      <c r="F485" s="8">
        <v>48.0</v>
      </c>
      <c r="G485" s="8">
        <v>6.0</v>
      </c>
      <c r="H485" s="8">
        <v>21.0</v>
      </c>
      <c r="I485" s="8">
        <v>3.0</v>
      </c>
      <c r="J485" s="8">
        <v>1.0</v>
      </c>
      <c r="K485" s="7">
        <v>185.0</v>
      </c>
      <c r="L485" s="7">
        <v>76.0</v>
      </c>
    </row>
    <row r="486">
      <c r="A486" s="7">
        <v>2074.0</v>
      </c>
      <c r="B486" s="2" t="s">
        <v>12</v>
      </c>
      <c r="C486" s="3">
        <v>1756.0</v>
      </c>
      <c r="D486" s="4">
        <v>58.0</v>
      </c>
      <c r="E486" s="4">
        <v>10.0</v>
      </c>
      <c r="F486" s="8">
        <v>13.0</v>
      </c>
      <c r="G486" s="8">
        <v>4.0</v>
      </c>
      <c r="H486" s="8">
        <v>16.0</v>
      </c>
      <c r="I486" s="8">
        <v>4.0</v>
      </c>
      <c r="J486" s="8">
        <v>2.0</v>
      </c>
      <c r="K486" s="7">
        <v>72.0</v>
      </c>
      <c r="L486" s="7">
        <v>35.0</v>
      </c>
    </row>
    <row r="487">
      <c r="A487" s="7">
        <v>2074.0</v>
      </c>
      <c r="B487" s="2" t="s">
        <v>13</v>
      </c>
      <c r="C487" s="3">
        <v>1756.0</v>
      </c>
      <c r="D487" s="4">
        <v>18.0</v>
      </c>
      <c r="E487" s="4">
        <v>19.0</v>
      </c>
      <c r="F487" s="8">
        <v>9.0</v>
      </c>
      <c r="G487" s="8">
        <v>4.0</v>
      </c>
      <c r="H487" s="8">
        <v>2.0</v>
      </c>
      <c r="I487" s="8">
        <v>1.0</v>
      </c>
      <c r="J487" s="8">
        <v>1.0</v>
      </c>
      <c r="K487" s="7">
        <v>38.0</v>
      </c>
      <c r="L487" s="7">
        <v>16.0</v>
      </c>
    </row>
    <row r="488">
      <c r="A488" s="7">
        <v>2074.0</v>
      </c>
      <c r="B488" s="2" t="s">
        <v>14</v>
      </c>
      <c r="C488" s="3">
        <v>1756.0</v>
      </c>
      <c r="D488" s="4">
        <v>128.0</v>
      </c>
      <c r="E488" s="4">
        <v>31.0</v>
      </c>
      <c r="F488" s="8">
        <v>13.0</v>
      </c>
      <c r="G488" s="8">
        <v>7.0</v>
      </c>
      <c r="H488" s="8">
        <v>17.0</v>
      </c>
      <c r="I488" s="8">
        <v>10.0</v>
      </c>
      <c r="J488" s="8">
        <v>2.0</v>
      </c>
      <c r="K488" s="7">
        <v>169.0</v>
      </c>
      <c r="L488" s="7">
        <v>39.0</v>
      </c>
    </row>
    <row r="489">
      <c r="A489" s="7">
        <v>2074.0</v>
      </c>
      <c r="B489" s="2" t="s">
        <v>15</v>
      </c>
      <c r="C489" s="3">
        <v>1756.0</v>
      </c>
      <c r="D489" s="4">
        <v>204.0</v>
      </c>
      <c r="E489" s="4">
        <v>60.0</v>
      </c>
      <c r="F489" s="8">
        <v>35.0</v>
      </c>
      <c r="G489" s="8">
        <v>15.0</v>
      </c>
      <c r="H489" s="8">
        <v>35.0</v>
      </c>
      <c r="I489" s="8">
        <v>15.0</v>
      </c>
      <c r="J489" s="8">
        <v>5.0</v>
      </c>
      <c r="K489" s="7">
        <v>279.0</v>
      </c>
      <c r="L489" s="7">
        <v>90.0</v>
      </c>
    </row>
    <row r="490">
      <c r="A490" s="7">
        <v>2080.0</v>
      </c>
      <c r="B490" s="2" t="s">
        <v>12</v>
      </c>
      <c r="C490" s="3">
        <v>490.0</v>
      </c>
      <c r="D490" s="4">
        <v>6.0</v>
      </c>
      <c r="E490" s="4">
        <v>23.0</v>
      </c>
      <c r="F490" s="8">
        <v>6.0</v>
      </c>
      <c r="G490" s="8">
        <v>3.0</v>
      </c>
      <c r="H490" s="8">
        <v>14.0</v>
      </c>
      <c r="I490" s="8">
        <v>1.0</v>
      </c>
      <c r="J490" s="8">
        <v>1.0</v>
      </c>
      <c r="K490" s="7">
        <v>30.0</v>
      </c>
      <c r="L490" s="7">
        <v>24.0</v>
      </c>
    </row>
    <row r="491">
      <c r="A491" s="7">
        <v>2080.0</v>
      </c>
      <c r="B491" s="2" t="s">
        <v>13</v>
      </c>
      <c r="C491" s="3">
        <v>490.0</v>
      </c>
      <c r="D491" s="4">
        <v>20.0</v>
      </c>
      <c r="E491" s="4">
        <v>17.0</v>
      </c>
      <c r="F491" s="8">
        <v>11.0</v>
      </c>
      <c r="G491" s="8">
        <v>8.0</v>
      </c>
      <c r="H491" s="8">
        <v>15.0</v>
      </c>
      <c r="I491" s="8">
        <v>1.0</v>
      </c>
      <c r="J491" s="8">
        <v>0.0</v>
      </c>
      <c r="K491" s="7">
        <v>38.0</v>
      </c>
      <c r="L491" s="7">
        <v>34.0</v>
      </c>
    </row>
    <row r="492">
      <c r="A492" s="7">
        <v>2080.0</v>
      </c>
      <c r="B492" s="2" t="s">
        <v>14</v>
      </c>
      <c r="C492" s="3">
        <v>490.0</v>
      </c>
      <c r="D492" s="4">
        <v>12.0</v>
      </c>
      <c r="E492" s="4">
        <v>15.0</v>
      </c>
      <c r="F492" s="8">
        <v>6.0</v>
      </c>
      <c r="G492" s="8">
        <v>1.0</v>
      </c>
      <c r="H492" s="8">
        <v>3.0</v>
      </c>
      <c r="I492" s="8">
        <v>0.0</v>
      </c>
      <c r="J492" s="8">
        <v>0.0</v>
      </c>
      <c r="K492" s="7">
        <v>27.0</v>
      </c>
      <c r="L492" s="7">
        <v>10.0</v>
      </c>
    </row>
    <row r="493">
      <c r="A493" s="7">
        <v>2080.0</v>
      </c>
      <c r="B493" s="2" t="s">
        <v>15</v>
      </c>
      <c r="C493" s="3">
        <v>490.0</v>
      </c>
      <c r="D493" s="4">
        <v>38.0</v>
      </c>
      <c r="E493" s="4">
        <v>55.0</v>
      </c>
      <c r="F493" s="8">
        <v>23.0</v>
      </c>
      <c r="G493" s="8">
        <v>12.0</v>
      </c>
      <c r="H493" s="8">
        <v>32.0</v>
      </c>
      <c r="I493" s="8">
        <v>2.0</v>
      </c>
      <c r="J493" s="8">
        <v>1.0</v>
      </c>
      <c r="K493" s="7">
        <v>95.0</v>
      </c>
      <c r="L493" s="7">
        <v>68.0</v>
      </c>
    </row>
    <row r="494">
      <c r="A494" s="7">
        <v>2082.0</v>
      </c>
      <c r="B494" s="2" t="s">
        <v>12</v>
      </c>
      <c r="C494" s="3">
        <v>1903.0</v>
      </c>
      <c r="D494" s="4">
        <v>43.0</v>
      </c>
      <c r="E494" s="4">
        <v>45.0</v>
      </c>
      <c r="F494" s="8">
        <v>32.0</v>
      </c>
      <c r="G494" s="8">
        <v>10.0</v>
      </c>
      <c r="H494" s="8">
        <v>9.0</v>
      </c>
      <c r="I494" s="8">
        <v>3.0</v>
      </c>
      <c r="J494" s="8">
        <v>7.0</v>
      </c>
      <c r="K494" s="7">
        <v>91.0</v>
      </c>
      <c r="L494" s="7">
        <v>58.0</v>
      </c>
    </row>
    <row r="495">
      <c r="A495" s="7">
        <v>2082.0</v>
      </c>
      <c r="B495" s="2" t="s">
        <v>13</v>
      </c>
      <c r="C495" s="3">
        <v>1903.0</v>
      </c>
      <c r="D495" s="4">
        <v>16.0</v>
      </c>
      <c r="E495" s="4">
        <v>30.0</v>
      </c>
      <c r="F495" s="8">
        <v>35.0</v>
      </c>
      <c r="G495" s="8">
        <v>5.0</v>
      </c>
      <c r="H495" s="8">
        <v>15.0</v>
      </c>
      <c r="I495" s="8">
        <v>4.0</v>
      </c>
      <c r="J495" s="8">
        <v>0.0</v>
      </c>
      <c r="K495" s="7">
        <v>50.0</v>
      </c>
      <c r="L495" s="7">
        <v>55.0</v>
      </c>
    </row>
    <row r="496">
      <c r="A496" s="7">
        <v>2082.0</v>
      </c>
      <c r="B496" s="2" t="s">
        <v>14</v>
      </c>
      <c r="C496" s="3">
        <v>1903.0</v>
      </c>
      <c r="D496" s="4">
        <v>127.0</v>
      </c>
      <c r="E496" s="4">
        <v>41.0</v>
      </c>
      <c r="F496" s="8">
        <v>20.0</v>
      </c>
      <c r="G496" s="8">
        <v>2.0</v>
      </c>
      <c r="H496" s="8">
        <v>8.0</v>
      </c>
      <c r="I496" s="8">
        <v>13.0</v>
      </c>
      <c r="J496" s="8">
        <v>1.0</v>
      </c>
      <c r="K496" s="7">
        <v>181.0</v>
      </c>
      <c r="L496" s="7">
        <v>31.0</v>
      </c>
    </row>
    <row r="497">
      <c r="A497" s="7">
        <v>2082.0</v>
      </c>
      <c r="B497" s="2" t="s">
        <v>15</v>
      </c>
      <c r="C497" s="3">
        <v>1903.0</v>
      </c>
      <c r="D497" s="4">
        <v>186.0</v>
      </c>
      <c r="E497" s="4">
        <v>116.0</v>
      </c>
      <c r="F497" s="8">
        <v>87.0</v>
      </c>
      <c r="G497" s="8">
        <v>17.0</v>
      </c>
      <c r="H497" s="8">
        <v>32.0</v>
      </c>
      <c r="I497" s="8">
        <v>20.0</v>
      </c>
      <c r="J497" s="8">
        <v>8.0</v>
      </c>
      <c r="K497" s="7">
        <v>322.0</v>
      </c>
      <c r="L497" s="7">
        <v>144.0</v>
      </c>
    </row>
    <row r="498">
      <c r="A498" s="7">
        <v>2086.0</v>
      </c>
      <c r="B498" s="2" t="s">
        <v>12</v>
      </c>
      <c r="C498" s="3">
        <v>2283.0</v>
      </c>
      <c r="D498" s="4">
        <v>24.0</v>
      </c>
      <c r="E498" s="4">
        <v>9.0</v>
      </c>
      <c r="F498" s="8">
        <v>5.0</v>
      </c>
      <c r="G498" s="8">
        <v>2.0</v>
      </c>
      <c r="H498" s="8">
        <v>5.0</v>
      </c>
      <c r="I498" s="8">
        <v>2.0</v>
      </c>
      <c r="J498" s="8">
        <v>0.0</v>
      </c>
      <c r="K498" s="7">
        <v>35.0</v>
      </c>
      <c r="L498" s="7">
        <v>12.0</v>
      </c>
    </row>
    <row r="499">
      <c r="A499" s="7">
        <v>2086.0</v>
      </c>
      <c r="B499" s="2" t="s">
        <v>13</v>
      </c>
      <c r="C499" s="3">
        <v>2283.0</v>
      </c>
      <c r="D499" s="4">
        <v>22.0</v>
      </c>
      <c r="E499" s="4">
        <v>6.0</v>
      </c>
      <c r="F499" s="8">
        <v>2.0</v>
      </c>
      <c r="G499" s="8">
        <v>8.0</v>
      </c>
      <c r="H499" s="8">
        <v>2.0</v>
      </c>
      <c r="I499" s="8">
        <v>2.0</v>
      </c>
      <c r="J499" s="8">
        <v>1.0</v>
      </c>
      <c r="K499" s="7">
        <v>30.0</v>
      </c>
      <c r="L499" s="7">
        <v>13.0</v>
      </c>
    </row>
    <row r="500">
      <c r="A500" s="7">
        <v>2086.0</v>
      </c>
      <c r="B500" s="2" t="s">
        <v>14</v>
      </c>
      <c r="C500" s="3">
        <v>2283.0</v>
      </c>
      <c r="D500" s="4">
        <v>60.0</v>
      </c>
      <c r="E500" s="4">
        <v>23.0</v>
      </c>
      <c r="F500" s="8">
        <v>6.0</v>
      </c>
      <c r="G500" s="8">
        <v>3.0</v>
      </c>
      <c r="H500" s="8">
        <v>5.0</v>
      </c>
      <c r="I500" s="8">
        <v>5.0</v>
      </c>
      <c r="J500" s="8">
        <v>1.0</v>
      </c>
      <c r="K500" s="7">
        <v>88.0</v>
      </c>
      <c r="L500" s="7">
        <v>15.0</v>
      </c>
    </row>
    <row r="501">
      <c r="A501" s="7">
        <v>2086.0</v>
      </c>
      <c r="B501" s="2" t="s">
        <v>15</v>
      </c>
      <c r="C501" s="3">
        <v>2283.0</v>
      </c>
      <c r="D501" s="4">
        <v>106.0</v>
      </c>
      <c r="E501" s="4">
        <v>38.0</v>
      </c>
      <c r="F501" s="8">
        <v>13.0</v>
      </c>
      <c r="G501" s="8">
        <v>13.0</v>
      </c>
      <c r="H501" s="8">
        <v>12.0</v>
      </c>
      <c r="I501" s="8">
        <v>9.0</v>
      </c>
      <c r="J501" s="8">
        <v>2.0</v>
      </c>
      <c r="K501" s="7">
        <v>153.0</v>
      </c>
      <c r="L501" s="7">
        <v>40.0</v>
      </c>
    </row>
    <row r="502">
      <c r="A502" s="7">
        <v>2087.0</v>
      </c>
      <c r="B502" s="2" t="s">
        <v>12</v>
      </c>
      <c r="C502" s="3">
        <v>2996.0</v>
      </c>
      <c r="D502" s="4">
        <v>67.0</v>
      </c>
      <c r="E502" s="4">
        <v>30.0</v>
      </c>
      <c r="F502" s="8">
        <v>12.0</v>
      </c>
      <c r="G502" s="8">
        <v>4.0</v>
      </c>
      <c r="H502" s="8">
        <v>5.0</v>
      </c>
      <c r="I502" s="8">
        <v>1.0</v>
      </c>
      <c r="J502" s="8">
        <v>5.0</v>
      </c>
      <c r="K502" s="7">
        <v>98.0</v>
      </c>
      <c r="L502" s="7">
        <v>26.0</v>
      </c>
    </row>
    <row r="503">
      <c r="A503" s="7">
        <v>2087.0</v>
      </c>
      <c r="B503" s="2" t="s">
        <v>13</v>
      </c>
      <c r="C503" s="3">
        <v>2996.0</v>
      </c>
      <c r="D503" s="4">
        <v>37.0</v>
      </c>
      <c r="E503" s="4">
        <v>6.0</v>
      </c>
      <c r="F503" s="8">
        <v>4.0</v>
      </c>
      <c r="G503" s="8">
        <v>5.0</v>
      </c>
      <c r="H503" s="8">
        <v>1.0</v>
      </c>
      <c r="I503" s="8">
        <v>4.0</v>
      </c>
      <c r="J503" s="8">
        <v>1.0</v>
      </c>
      <c r="K503" s="7">
        <v>47.0</v>
      </c>
      <c r="L503" s="7">
        <v>11.0</v>
      </c>
    </row>
    <row r="504">
      <c r="A504" s="7">
        <v>2087.0</v>
      </c>
      <c r="B504" s="2" t="s">
        <v>14</v>
      </c>
      <c r="C504" s="3">
        <v>2996.0</v>
      </c>
      <c r="D504" s="4">
        <v>119.0</v>
      </c>
      <c r="E504" s="4">
        <v>26.0</v>
      </c>
      <c r="F504" s="8">
        <v>5.0</v>
      </c>
      <c r="G504" s="8">
        <v>4.0</v>
      </c>
      <c r="H504" s="8">
        <v>4.0</v>
      </c>
      <c r="I504" s="8">
        <v>10.0</v>
      </c>
      <c r="J504" s="8">
        <v>6.0</v>
      </c>
      <c r="K504" s="7">
        <v>155.0</v>
      </c>
      <c r="L504" s="7">
        <v>19.0</v>
      </c>
    </row>
    <row r="505">
      <c r="A505" s="7">
        <v>2087.0</v>
      </c>
      <c r="B505" s="2" t="s">
        <v>15</v>
      </c>
      <c r="C505" s="3">
        <v>2996.0</v>
      </c>
      <c r="D505" s="4">
        <v>223.0</v>
      </c>
      <c r="E505" s="4">
        <v>62.0</v>
      </c>
      <c r="F505" s="8">
        <v>21.0</v>
      </c>
      <c r="G505" s="8">
        <v>13.0</v>
      </c>
      <c r="H505" s="8">
        <v>10.0</v>
      </c>
      <c r="I505" s="8">
        <v>15.0</v>
      </c>
      <c r="J505" s="8">
        <v>12.0</v>
      </c>
      <c r="K505" s="7">
        <v>300.0</v>
      </c>
      <c r="L505" s="7">
        <v>56.0</v>
      </c>
    </row>
    <row r="506">
      <c r="A506" s="7">
        <v>2126.0</v>
      </c>
      <c r="B506" s="2" t="s">
        <v>12</v>
      </c>
      <c r="C506" s="3">
        <v>2337.0</v>
      </c>
      <c r="D506" s="4">
        <v>38.0</v>
      </c>
      <c r="E506" s="4">
        <v>15.0</v>
      </c>
      <c r="F506" s="8">
        <v>13.0</v>
      </c>
      <c r="G506" s="8">
        <v>9.0</v>
      </c>
      <c r="H506" s="8">
        <v>19.0</v>
      </c>
      <c r="I506" s="8">
        <v>7.0</v>
      </c>
      <c r="J506" s="8">
        <v>4.0</v>
      </c>
      <c r="K506" s="7">
        <v>60.0</v>
      </c>
      <c r="L506" s="7">
        <v>45.0</v>
      </c>
    </row>
    <row r="507">
      <c r="A507" s="7">
        <v>2126.0</v>
      </c>
      <c r="B507" s="2" t="s">
        <v>13</v>
      </c>
      <c r="C507" s="3">
        <v>2337.0</v>
      </c>
      <c r="D507" s="4">
        <v>31.0</v>
      </c>
      <c r="E507" s="4">
        <v>17.0</v>
      </c>
      <c r="F507" s="8">
        <v>19.0</v>
      </c>
      <c r="G507" s="8">
        <v>2.0</v>
      </c>
      <c r="H507" s="8">
        <v>6.0</v>
      </c>
      <c r="I507" s="8">
        <v>4.0</v>
      </c>
      <c r="J507" s="8">
        <v>5.0</v>
      </c>
      <c r="K507" s="7">
        <v>52.0</v>
      </c>
      <c r="L507" s="7">
        <v>32.0</v>
      </c>
    </row>
    <row r="508">
      <c r="A508" s="7">
        <v>2126.0</v>
      </c>
      <c r="B508" s="2" t="s">
        <v>14</v>
      </c>
      <c r="C508" s="3">
        <v>2337.0</v>
      </c>
      <c r="D508" s="4">
        <v>108.0</v>
      </c>
      <c r="E508" s="4">
        <v>27.0</v>
      </c>
      <c r="F508" s="8">
        <v>2.0</v>
      </c>
      <c r="G508" s="8">
        <v>6.0</v>
      </c>
      <c r="H508" s="8">
        <v>6.0</v>
      </c>
      <c r="I508" s="8">
        <v>7.0</v>
      </c>
      <c r="J508" s="8">
        <v>2.0</v>
      </c>
      <c r="K508" s="7">
        <v>142.0</v>
      </c>
      <c r="L508" s="7">
        <v>16.0</v>
      </c>
    </row>
    <row r="509">
      <c r="A509" s="7">
        <v>2126.0</v>
      </c>
      <c r="B509" s="2" t="s">
        <v>15</v>
      </c>
      <c r="C509" s="3">
        <v>2337.0</v>
      </c>
      <c r="D509" s="4">
        <v>177.0</v>
      </c>
      <c r="E509" s="4">
        <v>59.0</v>
      </c>
      <c r="F509" s="8">
        <v>34.0</v>
      </c>
      <c r="G509" s="8">
        <v>17.0</v>
      </c>
      <c r="H509" s="8">
        <v>31.0</v>
      </c>
      <c r="I509" s="8">
        <v>18.0</v>
      </c>
      <c r="J509" s="8">
        <v>11.0</v>
      </c>
      <c r="K509" s="7">
        <v>254.0</v>
      </c>
      <c r="L509" s="7">
        <v>93.0</v>
      </c>
    </row>
    <row r="510">
      <c r="A510" s="7">
        <v>2352.0</v>
      </c>
      <c r="B510" s="2" t="s">
        <v>12</v>
      </c>
      <c r="C510" s="3">
        <v>3099.0</v>
      </c>
      <c r="D510" s="4">
        <v>98.0</v>
      </c>
      <c r="E510" s="4">
        <v>84.0</v>
      </c>
      <c r="F510" s="8">
        <v>42.0</v>
      </c>
      <c r="G510" s="8">
        <v>14.0</v>
      </c>
      <c r="H510" s="8">
        <v>43.0</v>
      </c>
      <c r="I510" s="8">
        <v>3.0</v>
      </c>
      <c r="J510" s="8">
        <v>4.0</v>
      </c>
      <c r="K510" s="7">
        <v>185.0</v>
      </c>
      <c r="L510" s="7">
        <v>103.0</v>
      </c>
    </row>
    <row r="511">
      <c r="A511" s="7">
        <v>2352.0</v>
      </c>
      <c r="B511" s="2" t="s">
        <v>13</v>
      </c>
      <c r="C511" s="3">
        <v>3099.0</v>
      </c>
      <c r="D511" s="4">
        <v>28.0</v>
      </c>
      <c r="E511" s="4">
        <v>49.0</v>
      </c>
      <c r="F511" s="8">
        <v>28.0</v>
      </c>
      <c r="G511" s="8">
        <v>10.0</v>
      </c>
      <c r="H511" s="8">
        <v>17.0</v>
      </c>
      <c r="I511" s="8">
        <v>8.0</v>
      </c>
      <c r="J511" s="8">
        <v>5.0</v>
      </c>
      <c r="K511" s="7">
        <v>85.0</v>
      </c>
      <c r="L511" s="7">
        <v>60.0</v>
      </c>
    </row>
    <row r="512">
      <c r="A512" s="7">
        <v>2352.0</v>
      </c>
      <c r="B512" s="2" t="s">
        <v>14</v>
      </c>
      <c r="C512" s="3">
        <v>3099.0</v>
      </c>
      <c r="D512" s="4">
        <v>275.0</v>
      </c>
      <c r="E512" s="4">
        <v>128.0</v>
      </c>
      <c r="F512" s="8">
        <v>27.0</v>
      </c>
      <c r="G512" s="8">
        <v>27.0</v>
      </c>
      <c r="H512" s="8">
        <v>28.0</v>
      </c>
      <c r="I512" s="8">
        <v>18.0</v>
      </c>
      <c r="J512" s="8">
        <v>9.0</v>
      </c>
      <c r="K512" s="7">
        <v>421.0</v>
      </c>
      <c r="L512" s="7">
        <v>91.0</v>
      </c>
    </row>
    <row r="513">
      <c r="A513" s="7">
        <v>2352.0</v>
      </c>
      <c r="B513" s="2" t="s">
        <v>15</v>
      </c>
      <c r="C513" s="3">
        <v>3099.0</v>
      </c>
      <c r="D513" s="4">
        <v>401.0</v>
      </c>
      <c r="E513" s="4">
        <v>261.0</v>
      </c>
      <c r="F513" s="8">
        <v>97.0</v>
      </c>
      <c r="G513" s="8">
        <v>51.0</v>
      </c>
      <c r="H513" s="8">
        <v>88.0</v>
      </c>
      <c r="I513" s="8">
        <v>29.0</v>
      </c>
      <c r="J513" s="8">
        <v>18.0</v>
      </c>
      <c r="K513" s="7">
        <v>691.0</v>
      </c>
      <c r="L513" s="7">
        <v>254.0</v>
      </c>
    </row>
    <row r="514">
      <c r="A514" s="7">
        <v>2360.0</v>
      </c>
      <c r="B514" s="2" t="s">
        <v>12</v>
      </c>
      <c r="C514" s="3">
        <v>2222.0</v>
      </c>
      <c r="D514" s="4">
        <v>58.0</v>
      </c>
      <c r="E514" s="4">
        <v>13.0</v>
      </c>
      <c r="F514" s="8">
        <v>7.0</v>
      </c>
      <c r="G514" s="8">
        <v>5.0</v>
      </c>
      <c r="H514" s="8">
        <v>10.0</v>
      </c>
      <c r="I514" s="8">
        <v>3.0</v>
      </c>
      <c r="J514" s="8">
        <v>1.0</v>
      </c>
      <c r="K514" s="7">
        <v>74.0</v>
      </c>
      <c r="L514" s="7">
        <v>23.0</v>
      </c>
    </row>
    <row r="515">
      <c r="A515" s="7">
        <v>2360.0</v>
      </c>
      <c r="B515" s="2" t="s">
        <v>13</v>
      </c>
      <c r="C515" s="3">
        <v>2222.0</v>
      </c>
      <c r="D515" s="4">
        <v>21.0</v>
      </c>
      <c r="E515" s="4">
        <v>7.0</v>
      </c>
      <c r="F515" s="8">
        <v>10.0</v>
      </c>
      <c r="G515" s="8">
        <v>5.0</v>
      </c>
      <c r="H515" s="8">
        <v>3.0</v>
      </c>
      <c r="I515" s="8">
        <v>2.0</v>
      </c>
      <c r="J515" s="8">
        <v>3.0</v>
      </c>
      <c r="K515" s="7">
        <v>30.0</v>
      </c>
      <c r="L515" s="7">
        <v>21.0</v>
      </c>
    </row>
    <row r="516">
      <c r="A516" s="7">
        <v>2360.0</v>
      </c>
      <c r="B516" s="2" t="s">
        <v>14</v>
      </c>
      <c r="C516" s="3">
        <v>2222.0</v>
      </c>
      <c r="D516" s="4">
        <v>159.0</v>
      </c>
      <c r="E516" s="4">
        <v>18.0</v>
      </c>
      <c r="F516" s="8">
        <v>6.0</v>
      </c>
      <c r="G516" s="8">
        <v>5.0</v>
      </c>
      <c r="H516" s="8">
        <v>10.0</v>
      </c>
      <c r="I516" s="8">
        <v>12.0</v>
      </c>
      <c r="J516" s="8">
        <v>0.0</v>
      </c>
      <c r="K516" s="7">
        <v>189.0</v>
      </c>
      <c r="L516" s="7">
        <v>21.0</v>
      </c>
    </row>
    <row r="517">
      <c r="A517" s="7">
        <v>2360.0</v>
      </c>
      <c r="B517" s="2" t="s">
        <v>15</v>
      </c>
      <c r="C517" s="3">
        <v>2222.0</v>
      </c>
      <c r="D517" s="4">
        <v>238.0</v>
      </c>
      <c r="E517" s="4">
        <v>38.0</v>
      </c>
      <c r="F517" s="8">
        <v>23.0</v>
      </c>
      <c r="G517" s="8">
        <v>15.0</v>
      </c>
      <c r="H517" s="8">
        <v>23.0</v>
      </c>
      <c r="I517" s="8">
        <v>17.0</v>
      </c>
      <c r="J517" s="8">
        <v>4.0</v>
      </c>
      <c r="K517" s="7">
        <v>293.0</v>
      </c>
      <c r="L517" s="7">
        <v>65.0</v>
      </c>
    </row>
    <row r="518">
      <c r="A518" s="7">
        <v>2371.0</v>
      </c>
      <c r="B518" s="2" t="s">
        <v>12</v>
      </c>
      <c r="C518" s="3">
        <v>1353.0</v>
      </c>
      <c r="D518" s="4">
        <v>28.0</v>
      </c>
      <c r="E518" s="4">
        <v>24.0</v>
      </c>
      <c r="F518" s="8">
        <v>19.0</v>
      </c>
      <c r="G518" s="8">
        <v>4.0</v>
      </c>
      <c r="H518" s="8">
        <v>12.0</v>
      </c>
      <c r="I518" s="8">
        <v>4.0</v>
      </c>
      <c r="J518" s="8">
        <v>4.0</v>
      </c>
      <c r="K518" s="7">
        <v>56.0</v>
      </c>
      <c r="L518" s="7">
        <v>39.0</v>
      </c>
    </row>
    <row r="519">
      <c r="A519" s="7">
        <v>2371.0</v>
      </c>
      <c r="B519" s="2" t="s">
        <v>13</v>
      </c>
      <c r="C519" s="3">
        <v>1353.0</v>
      </c>
      <c r="D519" s="4">
        <v>19.0</v>
      </c>
      <c r="E519" s="4">
        <v>17.0</v>
      </c>
      <c r="F519" s="8">
        <v>14.0</v>
      </c>
      <c r="G519" s="8">
        <v>3.0</v>
      </c>
      <c r="H519" s="8">
        <v>3.0</v>
      </c>
      <c r="I519" s="8">
        <v>3.0</v>
      </c>
      <c r="J519" s="8">
        <v>1.0</v>
      </c>
      <c r="K519" s="7">
        <v>39.0</v>
      </c>
      <c r="L519" s="7">
        <v>21.0</v>
      </c>
    </row>
    <row r="520">
      <c r="A520" s="7">
        <v>2371.0</v>
      </c>
      <c r="B520" s="2" t="s">
        <v>14</v>
      </c>
      <c r="C520" s="3">
        <v>1353.0</v>
      </c>
      <c r="D520" s="4">
        <v>78.0</v>
      </c>
      <c r="E520" s="4">
        <v>13.0</v>
      </c>
      <c r="F520" s="8">
        <v>8.0</v>
      </c>
      <c r="G520" s="8">
        <v>4.0</v>
      </c>
      <c r="H520" s="8">
        <v>5.0</v>
      </c>
      <c r="I520" s="8">
        <v>7.0</v>
      </c>
      <c r="J520" s="8">
        <v>1.0</v>
      </c>
      <c r="K520" s="7">
        <v>98.0</v>
      </c>
      <c r="L520" s="7">
        <v>18.0</v>
      </c>
    </row>
    <row r="521">
      <c r="A521" s="7">
        <v>2371.0</v>
      </c>
      <c r="B521" s="2" t="s">
        <v>15</v>
      </c>
      <c r="C521" s="3">
        <v>1353.0</v>
      </c>
      <c r="D521" s="4">
        <v>125.0</v>
      </c>
      <c r="E521" s="4">
        <v>54.0</v>
      </c>
      <c r="F521" s="8">
        <v>41.0</v>
      </c>
      <c r="G521" s="8">
        <v>11.0</v>
      </c>
      <c r="H521" s="8">
        <v>20.0</v>
      </c>
      <c r="I521" s="8">
        <v>14.0</v>
      </c>
      <c r="J521" s="8">
        <v>6.0</v>
      </c>
      <c r="K521" s="7">
        <v>193.0</v>
      </c>
      <c r="L521" s="7">
        <v>78.0</v>
      </c>
    </row>
    <row r="522">
      <c r="A522" s="7">
        <v>2372.0</v>
      </c>
      <c r="B522" s="2" t="s">
        <v>12</v>
      </c>
      <c r="C522" s="3">
        <v>2474.0</v>
      </c>
      <c r="D522" s="4">
        <v>58.0</v>
      </c>
      <c r="E522" s="4">
        <v>15.0</v>
      </c>
      <c r="F522" s="8">
        <v>18.0</v>
      </c>
      <c r="G522" s="8">
        <v>6.0</v>
      </c>
      <c r="H522" s="8">
        <v>6.0</v>
      </c>
      <c r="I522" s="8">
        <v>4.0</v>
      </c>
      <c r="J522" s="8">
        <v>0.0</v>
      </c>
      <c r="K522" s="7">
        <v>77.0</v>
      </c>
      <c r="L522" s="7">
        <v>30.0</v>
      </c>
    </row>
    <row r="523">
      <c r="A523" s="7">
        <v>2372.0</v>
      </c>
      <c r="B523" s="2" t="s">
        <v>13</v>
      </c>
      <c r="C523" s="3">
        <v>2474.0</v>
      </c>
      <c r="D523" s="4">
        <v>30.0</v>
      </c>
      <c r="E523" s="4">
        <v>26.0</v>
      </c>
      <c r="F523" s="8">
        <v>24.0</v>
      </c>
      <c r="G523" s="8">
        <v>7.0</v>
      </c>
      <c r="H523" s="8">
        <v>13.0</v>
      </c>
      <c r="I523" s="8">
        <v>2.0</v>
      </c>
      <c r="J523" s="8">
        <v>8.0</v>
      </c>
      <c r="K523" s="7">
        <v>58.0</v>
      </c>
      <c r="L523" s="7">
        <v>52.0</v>
      </c>
    </row>
    <row r="524">
      <c r="A524" s="7">
        <v>2372.0</v>
      </c>
      <c r="B524" s="2" t="s">
        <v>14</v>
      </c>
      <c r="C524" s="3">
        <v>2474.0</v>
      </c>
      <c r="D524" s="4">
        <v>143.0</v>
      </c>
      <c r="E524" s="4">
        <v>35.0</v>
      </c>
      <c r="F524" s="8">
        <v>8.0</v>
      </c>
      <c r="G524" s="8">
        <v>3.0</v>
      </c>
      <c r="H524" s="8">
        <v>11.0</v>
      </c>
      <c r="I524" s="8">
        <v>10.0</v>
      </c>
      <c r="J524" s="8">
        <v>0.0</v>
      </c>
      <c r="K524" s="7">
        <v>188.0</v>
      </c>
      <c r="L524" s="7">
        <v>22.0</v>
      </c>
    </row>
    <row r="525">
      <c r="A525" s="7">
        <v>2372.0</v>
      </c>
      <c r="B525" s="2" t="s">
        <v>15</v>
      </c>
      <c r="C525" s="3">
        <v>2474.0</v>
      </c>
      <c r="D525" s="4">
        <v>231.0</v>
      </c>
      <c r="E525" s="4">
        <v>76.0</v>
      </c>
      <c r="F525" s="8">
        <v>50.0</v>
      </c>
      <c r="G525" s="8">
        <v>16.0</v>
      </c>
      <c r="H525" s="8">
        <v>30.0</v>
      </c>
      <c r="I525" s="8">
        <v>16.0</v>
      </c>
      <c r="J525" s="8">
        <v>8.0</v>
      </c>
      <c r="K525" s="7">
        <v>323.0</v>
      </c>
      <c r="L525" s="7">
        <v>104.0</v>
      </c>
    </row>
    <row r="526">
      <c r="A526" s="7">
        <v>2387.0</v>
      </c>
      <c r="B526" s="2" t="s">
        <v>12</v>
      </c>
      <c r="C526" s="3">
        <v>2474.0</v>
      </c>
      <c r="D526" s="4">
        <v>47.0</v>
      </c>
      <c r="E526" s="4">
        <v>31.0</v>
      </c>
      <c r="F526" s="8">
        <v>9.0</v>
      </c>
      <c r="G526" s="8">
        <v>6.0</v>
      </c>
      <c r="H526" s="8">
        <v>18.0</v>
      </c>
      <c r="I526" s="8">
        <v>4.0</v>
      </c>
      <c r="J526" s="8">
        <v>1.0</v>
      </c>
      <c r="K526" s="7">
        <v>82.0</v>
      </c>
      <c r="L526" s="7">
        <v>34.0</v>
      </c>
    </row>
    <row r="527">
      <c r="A527" s="7">
        <v>2387.0</v>
      </c>
      <c r="B527" s="2" t="s">
        <v>13</v>
      </c>
      <c r="C527" s="3">
        <v>2474.0</v>
      </c>
      <c r="D527" s="4">
        <v>38.0</v>
      </c>
      <c r="E527" s="4">
        <v>11.0</v>
      </c>
      <c r="F527" s="8">
        <v>19.0</v>
      </c>
      <c r="G527" s="8">
        <v>4.0</v>
      </c>
      <c r="H527" s="8">
        <v>6.0</v>
      </c>
      <c r="I527" s="8">
        <v>0.0</v>
      </c>
      <c r="J527" s="8">
        <v>1.0</v>
      </c>
      <c r="K527" s="7">
        <v>49.0</v>
      </c>
      <c r="L527" s="7">
        <v>30.0</v>
      </c>
    </row>
    <row r="528">
      <c r="A528" s="7">
        <v>2387.0</v>
      </c>
      <c r="B528" s="2" t="s">
        <v>14</v>
      </c>
      <c r="C528" s="3">
        <v>2474.0</v>
      </c>
      <c r="D528" s="4">
        <v>128.0</v>
      </c>
      <c r="E528" s="4">
        <v>18.0</v>
      </c>
      <c r="F528" s="8">
        <v>4.0</v>
      </c>
      <c r="G528" s="8">
        <v>8.0</v>
      </c>
      <c r="H528" s="8">
        <v>17.0</v>
      </c>
      <c r="I528" s="8">
        <v>7.0</v>
      </c>
      <c r="J528" s="8">
        <v>1.0</v>
      </c>
      <c r="K528" s="7">
        <v>153.0</v>
      </c>
      <c r="L528" s="7">
        <v>30.0</v>
      </c>
    </row>
    <row r="529">
      <c r="A529" s="7">
        <v>2387.0</v>
      </c>
      <c r="B529" s="2" t="s">
        <v>15</v>
      </c>
      <c r="C529" s="3">
        <v>2474.0</v>
      </c>
      <c r="D529" s="4">
        <v>213.0</v>
      </c>
      <c r="E529" s="4">
        <v>60.0</v>
      </c>
      <c r="F529" s="8">
        <v>32.0</v>
      </c>
      <c r="G529" s="8">
        <v>18.0</v>
      </c>
      <c r="H529" s="8">
        <v>41.0</v>
      </c>
      <c r="I529" s="8">
        <v>11.0</v>
      </c>
      <c r="J529" s="8">
        <v>3.0</v>
      </c>
      <c r="K529" s="7">
        <v>284.0</v>
      </c>
      <c r="L529" s="7">
        <v>94.0</v>
      </c>
    </row>
    <row r="530">
      <c r="A530" s="7">
        <v>2399.0</v>
      </c>
      <c r="B530" s="2" t="s">
        <v>12</v>
      </c>
      <c r="C530" s="3">
        <v>1496.0</v>
      </c>
      <c r="D530" s="4">
        <v>32.0</v>
      </c>
      <c r="E530" s="4">
        <v>16.0</v>
      </c>
      <c r="F530" s="8">
        <v>3.0</v>
      </c>
      <c r="G530" s="8">
        <v>2.0</v>
      </c>
      <c r="H530" s="8">
        <v>6.0</v>
      </c>
      <c r="I530" s="8">
        <v>1.0</v>
      </c>
      <c r="J530" s="8">
        <v>0.0</v>
      </c>
      <c r="K530" s="7">
        <v>49.0</v>
      </c>
      <c r="L530" s="7">
        <v>11.0</v>
      </c>
    </row>
    <row r="531">
      <c r="A531" s="7">
        <v>2399.0</v>
      </c>
      <c r="B531" s="2" t="s">
        <v>13</v>
      </c>
      <c r="C531" s="3">
        <v>1496.0</v>
      </c>
      <c r="D531" s="4">
        <v>17.0</v>
      </c>
      <c r="E531" s="4">
        <v>18.0</v>
      </c>
      <c r="F531" s="8">
        <v>10.0</v>
      </c>
      <c r="G531" s="8">
        <v>1.0</v>
      </c>
      <c r="H531" s="8">
        <v>0.0</v>
      </c>
      <c r="I531" s="8">
        <v>1.0</v>
      </c>
      <c r="J531" s="8">
        <v>1.0</v>
      </c>
      <c r="K531" s="7">
        <v>36.0</v>
      </c>
      <c r="L531" s="7">
        <v>12.0</v>
      </c>
    </row>
    <row r="532">
      <c r="A532" s="7">
        <v>2399.0</v>
      </c>
      <c r="B532" s="2" t="s">
        <v>14</v>
      </c>
      <c r="C532" s="3">
        <v>1496.0</v>
      </c>
      <c r="D532" s="4">
        <v>111.0</v>
      </c>
      <c r="E532" s="4">
        <v>26.0</v>
      </c>
      <c r="F532" s="8">
        <v>7.0</v>
      </c>
      <c r="G532" s="8">
        <v>5.0</v>
      </c>
      <c r="H532" s="8">
        <v>9.0</v>
      </c>
      <c r="I532" s="8">
        <v>7.0</v>
      </c>
      <c r="J532" s="8">
        <v>4.0</v>
      </c>
      <c r="K532" s="7">
        <v>144.0</v>
      </c>
      <c r="L532" s="7">
        <v>25.0</v>
      </c>
    </row>
    <row r="533">
      <c r="A533" s="7">
        <v>2399.0</v>
      </c>
      <c r="B533" s="2" t="s">
        <v>15</v>
      </c>
      <c r="C533" s="3">
        <v>1496.0</v>
      </c>
      <c r="D533" s="4">
        <v>160.0</v>
      </c>
      <c r="E533" s="4">
        <v>60.0</v>
      </c>
      <c r="F533" s="8">
        <v>20.0</v>
      </c>
      <c r="G533" s="8">
        <v>8.0</v>
      </c>
      <c r="H533" s="8">
        <v>15.0</v>
      </c>
      <c r="I533" s="8">
        <v>9.0</v>
      </c>
      <c r="J533" s="8">
        <v>5.0</v>
      </c>
      <c r="K533" s="7">
        <v>229.0</v>
      </c>
      <c r="L533" s="7">
        <v>48.0</v>
      </c>
    </row>
    <row r="534">
      <c r="A534" s="7">
        <v>2430.0</v>
      </c>
      <c r="B534" s="2" t="s">
        <v>12</v>
      </c>
      <c r="C534" s="3">
        <v>1227.0</v>
      </c>
      <c r="D534" s="4">
        <v>8.0</v>
      </c>
      <c r="E534" s="4">
        <v>11.0</v>
      </c>
      <c r="F534" s="8">
        <v>6.0</v>
      </c>
      <c r="G534" s="8">
        <v>5.0</v>
      </c>
      <c r="H534" s="8">
        <v>5.0</v>
      </c>
      <c r="I534" s="8">
        <v>0.0</v>
      </c>
      <c r="J534" s="8">
        <v>0.0</v>
      </c>
      <c r="K534" s="7">
        <v>19.0</v>
      </c>
      <c r="L534" s="7">
        <v>16.0</v>
      </c>
    </row>
    <row r="535">
      <c r="A535" s="7">
        <v>2430.0</v>
      </c>
      <c r="B535" s="2" t="s">
        <v>13</v>
      </c>
      <c r="C535" s="3">
        <v>1227.0</v>
      </c>
      <c r="D535" s="4">
        <v>11.0</v>
      </c>
      <c r="E535" s="4">
        <v>10.0</v>
      </c>
      <c r="F535" s="8">
        <v>2.0</v>
      </c>
      <c r="G535" s="8">
        <v>0.0</v>
      </c>
      <c r="H535" s="8">
        <v>6.0</v>
      </c>
      <c r="I535" s="8">
        <v>6.0</v>
      </c>
      <c r="J535" s="8">
        <v>2.0</v>
      </c>
      <c r="K535" s="7">
        <v>27.0</v>
      </c>
      <c r="L535" s="7">
        <v>10.0</v>
      </c>
    </row>
    <row r="536">
      <c r="A536" s="7">
        <v>2430.0</v>
      </c>
      <c r="B536" s="2" t="s">
        <v>14</v>
      </c>
      <c r="C536" s="3">
        <v>1227.0</v>
      </c>
      <c r="D536" s="4">
        <v>53.0</v>
      </c>
      <c r="E536" s="4">
        <v>8.0</v>
      </c>
      <c r="F536" s="8">
        <v>4.0</v>
      </c>
      <c r="G536" s="8">
        <v>3.0</v>
      </c>
      <c r="H536" s="8">
        <v>1.0</v>
      </c>
      <c r="I536" s="8">
        <v>5.0</v>
      </c>
      <c r="J536" s="8">
        <v>1.0</v>
      </c>
      <c r="K536" s="7">
        <v>66.0</v>
      </c>
      <c r="L536" s="7">
        <v>9.0</v>
      </c>
    </row>
    <row r="537">
      <c r="A537" s="7">
        <v>2430.0</v>
      </c>
      <c r="B537" s="2" t="s">
        <v>15</v>
      </c>
      <c r="C537" s="3">
        <v>1227.0</v>
      </c>
      <c r="D537" s="4">
        <v>72.0</v>
      </c>
      <c r="E537" s="4">
        <v>29.0</v>
      </c>
      <c r="F537" s="8">
        <v>12.0</v>
      </c>
      <c r="G537" s="8">
        <v>8.0</v>
      </c>
      <c r="H537" s="8">
        <v>12.0</v>
      </c>
      <c r="I537" s="8">
        <v>11.0</v>
      </c>
      <c r="J537" s="8">
        <v>3.0</v>
      </c>
      <c r="K537" s="7">
        <v>112.0</v>
      </c>
      <c r="L537" s="7">
        <v>35.0</v>
      </c>
    </row>
    <row r="538">
      <c r="A538" s="7">
        <v>2440.0</v>
      </c>
      <c r="B538" s="2" t="s">
        <v>12</v>
      </c>
      <c r="C538" s="3">
        <v>1603.0</v>
      </c>
      <c r="D538" s="4">
        <v>90.0</v>
      </c>
      <c r="E538" s="4">
        <v>69.0</v>
      </c>
      <c r="F538" s="8">
        <v>29.0</v>
      </c>
      <c r="G538" s="8">
        <v>2.0</v>
      </c>
      <c r="H538" s="8">
        <v>73.0</v>
      </c>
      <c r="I538" s="8">
        <v>10.0</v>
      </c>
      <c r="J538" s="8">
        <v>4.0</v>
      </c>
      <c r="K538" s="7">
        <v>169.0</v>
      </c>
      <c r="L538" s="7">
        <v>108.0</v>
      </c>
    </row>
    <row r="539">
      <c r="A539" s="7">
        <v>2440.0</v>
      </c>
      <c r="B539" s="2" t="s">
        <v>13</v>
      </c>
      <c r="C539" s="3">
        <v>1603.0</v>
      </c>
      <c r="D539" s="4">
        <v>13.0</v>
      </c>
      <c r="E539" s="4">
        <v>13.0</v>
      </c>
      <c r="F539" s="8">
        <v>16.0</v>
      </c>
      <c r="G539" s="8">
        <v>2.0</v>
      </c>
      <c r="H539" s="8">
        <v>12.0</v>
      </c>
      <c r="I539" s="8">
        <v>0.0</v>
      </c>
      <c r="J539" s="8">
        <v>0.0</v>
      </c>
      <c r="K539" s="7">
        <v>26.0</v>
      </c>
      <c r="L539" s="7">
        <v>30.0</v>
      </c>
    </row>
    <row r="540">
      <c r="A540" s="7">
        <v>2440.0</v>
      </c>
      <c r="B540" s="2" t="s">
        <v>14</v>
      </c>
      <c r="C540" s="3">
        <v>1603.0</v>
      </c>
      <c r="D540" s="4">
        <v>240.0</v>
      </c>
      <c r="E540" s="4">
        <v>64.0</v>
      </c>
      <c r="F540" s="8">
        <v>21.0</v>
      </c>
      <c r="G540" s="8">
        <v>14.0</v>
      </c>
      <c r="H540" s="8">
        <v>43.0</v>
      </c>
      <c r="I540" s="8">
        <v>6.0</v>
      </c>
      <c r="J540" s="8">
        <v>5.0</v>
      </c>
      <c r="K540" s="7">
        <v>310.0</v>
      </c>
      <c r="L540" s="7">
        <v>83.0</v>
      </c>
    </row>
    <row r="541">
      <c r="A541" s="7">
        <v>2440.0</v>
      </c>
      <c r="B541" s="2" t="s">
        <v>15</v>
      </c>
      <c r="C541" s="3">
        <v>1603.0</v>
      </c>
      <c r="D541" s="4">
        <v>343.0</v>
      </c>
      <c r="E541" s="4">
        <v>146.0</v>
      </c>
      <c r="F541" s="8">
        <v>66.0</v>
      </c>
      <c r="G541" s="8">
        <v>18.0</v>
      </c>
      <c r="H541" s="8">
        <v>128.0</v>
      </c>
      <c r="I541" s="8">
        <v>16.0</v>
      </c>
      <c r="J541" s="8">
        <v>9.0</v>
      </c>
      <c r="K541" s="7">
        <v>505.0</v>
      </c>
      <c r="L541" s="7">
        <v>221.0</v>
      </c>
    </row>
    <row r="542">
      <c r="A542" s="7">
        <v>2449.0</v>
      </c>
      <c r="B542" s="2" t="s">
        <v>12</v>
      </c>
      <c r="C542" s="3">
        <v>2289.0</v>
      </c>
      <c r="D542" s="4">
        <v>108.0</v>
      </c>
      <c r="E542" s="4">
        <v>82.0</v>
      </c>
      <c r="F542" s="8">
        <v>35.0</v>
      </c>
      <c r="G542" s="8">
        <v>11.0</v>
      </c>
      <c r="H542" s="8">
        <v>47.0</v>
      </c>
      <c r="I542" s="8">
        <v>1.0</v>
      </c>
      <c r="J542" s="8">
        <v>5.0</v>
      </c>
      <c r="K542" s="7">
        <v>191.0</v>
      </c>
      <c r="L542" s="7">
        <v>98.0</v>
      </c>
    </row>
    <row r="543">
      <c r="A543" s="7">
        <v>2449.0</v>
      </c>
      <c r="B543" s="2" t="s">
        <v>13</v>
      </c>
      <c r="C543" s="3">
        <v>2289.0</v>
      </c>
      <c r="D543" s="4">
        <v>36.0</v>
      </c>
      <c r="E543" s="4">
        <v>30.0</v>
      </c>
      <c r="F543" s="8">
        <v>26.0</v>
      </c>
      <c r="G543" s="8">
        <v>1.0</v>
      </c>
      <c r="H543" s="8">
        <v>19.0</v>
      </c>
      <c r="I543" s="8">
        <v>3.0</v>
      </c>
      <c r="J543" s="8">
        <v>2.0</v>
      </c>
      <c r="K543" s="7">
        <v>69.0</v>
      </c>
      <c r="L543" s="7">
        <v>48.0</v>
      </c>
    </row>
    <row r="544">
      <c r="A544" s="7">
        <v>2449.0</v>
      </c>
      <c r="B544" s="2" t="s">
        <v>14</v>
      </c>
      <c r="C544" s="3">
        <v>2289.0</v>
      </c>
      <c r="D544" s="4">
        <v>268.0</v>
      </c>
      <c r="E544" s="4">
        <v>81.0</v>
      </c>
      <c r="F544" s="8">
        <v>18.0</v>
      </c>
      <c r="G544" s="8">
        <v>5.0</v>
      </c>
      <c r="H544" s="8">
        <v>40.0</v>
      </c>
      <c r="I544" s="8">
        <v>9.0</v>
      </c>
      <c r="J544" s="8">
        <v>7.0</v>
      </c>
      <c r="K544" s="7">
        <v>358.0</v>
      </c>
      <c r="L544" s="7">
        <v>70.0</v>
      </c>
    </row>
    <row r="545">
      <c r="A545" s="7">
        <v>2449.0</v>
      </c>
      <c r="B545" s="2" t="s">
        <v>15</v>
      </c>
      <c r="C545" s="3">
        <v>2289.0</v>
      </c>
      <c r="D545" s="4">
        <v>412.0</v>
      </c>
      <c r="E545" s="4">
        <v>193.0</v>
      </c>
      <c r="F545" s="8">
        <v>79.0</v>
      </c>
      <c r="G545" s="8">
        <v>17.0</v>
      </c>
      <c r="H545" s="8">
        <v>106.0</v>
      </c>
      <c r="I545" s="8">
        <v>13.0</v>
      </c>
      <c r="J545" s="8">
        <v>14.0</v>
      </c>
      <c r="K545" s="7">
        <v>618.0</v>
      </c>
      <c r="L545" s="7">
        <v>216.0</v>
      </c>
    </row>
    <row r="546">
      <c r="A546" s="7">
        <v>2457.0</v>
      </c>
      <c r="B546" s="2" t="s">
        <v>12</v>
      </c>
      <c r="C546" s="3">
        <v>2601.0</v>
      </c>
      <c r="D546" s="4">
        <v>51.0</v>
      </c>
      <c r="E546" s="4">
        <v>35.0</v>
      </c>
      <c r="F546" s="8">
        <v>32.0</v>
      </c>
      <c r="G546" s="8">
        <v>4.0</v>
      </c>
      <c r="H546" s="8">
        <v>12.0</v>
      </c>
      <c r="I546" s="8">
        <v>3.0</v>
      </c>
      <c r="J546" s="8">
        <v>2.0</v>
      </c>
      <c r="K546" s="7">
        <v>89.0</v>
      </c>
      <c r="L546" s="7">
        <v>50.0</v>
      </c>
    </row>
    <row r="547">
      <c r="A547" s="7">
        <v>2457.0</v>
      </c>
      <c r="B547" s="2" t="s">
        <v>13</v>
      </c>
      <c r="C547" s="3">
        <v>2601.0</v>
      </c>
      <c r="D547" s="4">
        <v>25.0</v>
      </c>
      <c r="E547" s="4">
        <v>31.0</v>
      </c>
      <c r="F547" s="8">
        <v>47.0</v>
      </c>
      <c r="G547" s="8">
        <v>7.0</v>
      </c>
      <c r="H547" s="8">
        <v>21.0</v>
      </c>
      <c r="I547" s="8">
        <v>4.0</v>
      </c>
      <c r="J547" s="8">
        <v>1.0</v>
      </c>
      <c r="K547" s="7">
        <v>60.0</v>
      </c>
      <c r="L547" s="7">
        <v>76.0</v>
      </c>
    </row>
    <row r="548">
      <c r="A548" s="7">
        <v>2457.0</v>
      </c>
      <c r="B548" s="2" t="s">
        <v>14</v>
      </c>
      <c r="C548" s="3">
        <v>2601.0</v>
      </c>
      <c r="D548" s="4">
        <v>146.0</v>
      </c>
      <c r="E548" s="4">
        <v>43.0</v>
      </c>
      <c r="F548" s="8">
        <v>17.0</v>
      </c>
      <c r="G548" s="8">
        <v>10.0</v>
      </c>
      <c r="H548" s="8">
        <v>33.0</v>
      </c>
      <c r="I548" s="8">
        <v>6.0</v>
      </c>
      <c r="J548" s="8">
        <v>1.0</v>
      </c>
      <c r="K548" s="7">
        <v>195.0</v>
      </c>
      <c r="L548" s="7">
        <v>61.0</v>
      </c>
    </row>
    <row r="549">
      <c r="A549" s="7">
        <v>2457.0</v>
      </c>
      <c r="B549" s="2" t="s">
        <v>15</v>
      </c>
      <c r="C549" s="3">
        <v>2601.0</v>
      </c>
      <c r="D549" s="4">
        <v>222.0</v>
      </c>
      <c r="E549" s="4">
        <v>109.0</v>
      </c>
      <c r="F549" s="8">
        <v>96.0</v>
      </c>
      <c r="G549" s="8">
        <v>21.0</v>
      </c>
      <c r="H549" s="8">
        <v>66.0</v>
      </c>
      <c r="I549" s="8">
        <v>13.0</v>
      </c>
      <c r="J549" s="8">
        <v>4.0</v>
      </c>
      <c r="K549" s="7">
        <v>344.0</v>
      </c>
      <c r="L549" s="7">
        <v>187.0</v>
      </c>
    </row>
    <row r="550">
      <c r="A550" s="7">
        <v>2464.0</v>
      </c>
      <c r="B550" s="2" t="s">
        <v>12</v>
      </c>
      <c r="C550" s="3">
        <v>2592.0</v>
      </c>
      <c r="D550" s="4">
        <v>108.0</v>
      </c>
      <c r="E550" s="4">
        <v>50.0</v>
      </c>
      <c r="F550" s="8">
        <v>17.0</v>
      </c>
      <c r="G550" s="8">
        <v>6.0</v>
      </c>
      <c r="H550" s="8">
        <v>45.0</v>
      </c>
      <c r="I550" s="8">
        <v>6.0</v>
      </c>
      <c r="J550" s="8">
        <v>14.0</v>
      </c>
      <c r="K550" s="7">
        <v>164.0</v>
      </c>
      <c r="L550" s="7">
        <v>82.0</v>
      </c>
    </row>
    <row r="551">
      <c r="A551" s="7">
        <v>2464.0</v>
      </c>
      <c r="B551" s="2" t="s">
        <v>13</v>
      </c>
      <c r="C551" s="3">
        <v>2592.0</v>
      </c>
      <c r="D551" s="4">
        <v>25.0</v>
      </c>
      <c r="E551" s="4">
        <v>19.0</v>
      </c>
      <c r="F551" s="8">
        <v>17.0</v>
      </c>
      <c r="G551" s="8">
        <v>4.0</v>
      </c>
      <c r="H551" s="8">
        <v>15.0</v>
      </c>
      <c r="I551" s="8">
        <v>3.0</v>
      </c>
      <c r="J551" s="8">
        <v>2.0</v>
      </c>
      <c r="K551" s="7">
        <v>47.0</v>
      </c>
      <c r="L551" s="7">
        <v>38.0</v>
      </c>
    </row>
    <row r="552">
      <c r="A552" s="7">
        <v>2464.0</v>
      </c>
      <c r="B552" s="2" t="s">
        <v>14</v>
      </c>
      <c r="C552" s="3">
        <v>2592.0</v>
      </c>
      <c r="D552" s="4">
        <v>297.0</v>
      </c>
      <c r="E552" s="4">
        <v>63.0</v>
      </c>
      <c r="F552" s="8">
        <v>23.0</v>
      </c>
      <c r="G552" s="8">
        <v>11.0</v>
      </c>
      <c r="H552" s="8">
        <v>65.0</v>
      </c>
      <c r="I552" s="8">
        <v>15.0</v>
      </c>
      <c r="J552" s="8">
        <v>5.0</v>
      </c>
      <c r="K552" s="7">
        <v>375.0</v>
      </c>
      <c r="L552" s="7">
        <v>104.0</v>
      </c>
    </row>
    <row r="553">
      <c r="A553" s="7">
        <v>2464.0</v>
      </c>
      <c r="B553" s="2" t="s">
        <v>15</v>
      </c>
      <c r="C553" s="3">
        <v>2592.0</v>
      </c>
      <c r="D553" s="4">
        <v>430.0</v>
      </c>
      <c r="E553" s="4">
        <v>132.0</v>
      </c>
      <c r="F553" s="8">
        <v>57.0</v>
      </c>
      <c r="G553" s="8">
        <v>21.0</v>
      </c>
      <c r="H553" s="8">
        <v>125.0</v>
      </c>
      <c r="I553" s="8">
        <v>24.0</v>
      </c>
      <c r="J553" s="8">
        <v>21.0</v>
      </c>
      <c r="K553" s="7">
        <v>586.0</v>
      </c>
      <c r="L553" s="7">
        <v>224.0</v>
      </c>
    </row>
    <row r="554">
      <c r="A554" s="7">
        <v>2465.0</v>
      </c>
      <c r="B554" s="2" t="s">
        <v>12</v>
      </c>
      <c r="C554" s="3">
        <v>3192.0</v>
      </c>
      <c r="D554" s="4">
        <v>10.0</v>
      </c>
      <c r="E554" s="4">
        <v>30.0</v>
      </c>
      <c r="F554" s="8">
        <v>19.0</v>
      </c>
      <c r="G554" s="8">
        <v>7.0</v>
      </c>
      <c r="H554" s="8">
        <v>14.0</v>
      </c>
      <c r="I554" s="8">
        <v>0.0</v>
      </c>
      <c r="J554" s="8">
        <v>4.0</v>
      </c>
      <c r="K554" s="7">
        <v>40.0</v>
      </c>
      <c r="L554" s="7">
        <v>44.0</v>
      </c>
    </row>
    <row r="555">
      <c r="A555" s="7">
        <v>2465.0</v>
      </c>
      <c r="B555" s="2" t="s">
        <v>13</v>
      </c>
      <c r="C555" s="3">
        <v>3192.0</v>
      </c>
      <c r="D555" s="4">
        <v>13.0</v>
      </c>
      <c r="E555" s="4">
        <v>58.0</v>
      </c>
      <c r="F555" s="8">
        <v>52.0</v>
      </c>
      <c r="G555" s="8">
        <v>30.0</v>
      </c>
      <c r="H555" s="8">
        <v>17.0</v>
      </c>
      <c r="I555" s="8">
        <v>3.0</v>
      </c>
      <c r="J555" s="8">
        <v>6.0</v>
      </c>
      <c r="K555" s="7">
        <v>74.0</v>
      </c>
      <c r="L555" s="7">
        <v>105.0</v>
      </c>
    </row>
    <row r="556">
      <c r="A556" s="7">
        <v>2465.0</v>
      </c>
      <c r="B556" s="2" t="s">
        <v>14</v>
      </c>
      <c r="C556" s="3">
        <v>3192.0</v>
      </c>
      <c r="D556" s="4">
        <v>190.0</v>
      </c>
      <c r="E556" s="4">
        <v>93.0</v>
      </c>
      <c r="F556" s="8">
        <v>37.0</v>
      </c>
      <c r="G556" s="8">
        <v>25.0</v>
      </c>
      <c r="H556" s="8">
        <v>36.0</v>
      </c>
      <c r="I556" s="8">
        <v>13.0</v>
      </c>
      <c r="J556" s="8">
        <v>14.0</v>
      </c>
      <c r="K556" s="7">
        <v>296.0</v>
      </c>
      <c r="L556" s="7">
        <v>112.0</v>
      </c>
    </row>
    <row r="557">
      <c r="A557" s="7">
        <v>2465.0</v>
      </c>
      <c r="B557" s="2" t="s">
        <v>15</v>
      </c>
      <c r="C557" s="3">
        <v>3192.0</v>
      </c>
      <c r="D557" s="4">
        <v>213.0</v>
      </c>
      <c r="E557" s="4">
        <v>181.0</v>
      </c>
      <c r="F557" s="8">
        <v>108.0</v>
      </c>
      <c r="G557" s="8">
        <v>62.0</v>
      </c>
      <c r="H557" s="8">
        <v>67.0</v>
      </c>
      <c r="I557" s="8">
        <v>16.0</v>
      </c>
      <c r="J557" s="8">
        <v>24.0</v>
      </c>
      <c r="K557" s="7">
        <v>410.0</v>
      </c>
      <c r="L557" s="7">
        <v>261.0</v>
      </c>
    </row>
    <row r="558">
      <c r="A558" s="7">
        <v>2466.0</v>
      </c>
      <c r="B558" s="2" t="s">
        <v>12</v>
      </c>
      <c r="C558" s="3">
        <v>1701.0</v>
      </c>
      <c r="D558" s="4">
        <v>12.0</v>
      </c>
      <c r="E558" s="4">
        <v>23.0</v>
      </c>
      <c r="F558" s="8">
        <v>15.0</v>
      </c>
      <c r="G558" s="8">
        <v>9.0</v>
      </c>
      <c r="H558" s="8">
        <v>5.0</v>
      </c>
      <c r="I558" s="8">
        <v>1.0</v>
      </c>
      <c r="J558" s="8">
        <v>1.0</v>
      </c>
      <c r="K558" s="7">
        <v>36.0</v>
      </c>
      <c r="L558" s="7">
        <v>30.0</v>
      </c>
    </row>
    <row r="559">
      <c r="A559" s="7">
        <v>2466.0</v>
      </c>
      <c r="B559" s="2" t="s">
        <v>13</v>
      </c>
      <c r="C559" s="3">
        <v>1701.0</v>
      </c>
      <c r="D559" s="4">
        <v>9.0</v>
      </c>
      <c r="E559" s="4">
        <v>39.0</v>
      </c>
      <c r="F559" s="8">
        <v>42.0</v>
      </c>
      <c r="G559" s="8">
        <v>7.0</v>
      </c>
      <c r="H559" s="8">
        <v>13.0</v>
      </c>
      <c r="I559" s="8">
        <v>0.0</v>
      </c>
      <c r="J559" s="8">
        <v>0.0</v>
      </c>
      <c r="K559" s="7">
        <v>48.0</v>
      </c>
      <c r="L559" s="7">
        <v>62.0</v>
      </c>
    </row>
    <row r="560">
      <c r="A560" s="7">
        <v>2466.0</v>
      </c>
      <c r="B560" s="2" t="s">
        <v>14</v>
      </c>
      <c r="C560" s="3">
        <v>1701.0</v>
      </c>
      <c r="D560" s="4">
        <v>156.0</v>
      </c>
      <c r="E560" s="4">
        <v>79.0</v>
      </c>
      <c r="F560" s="8">
        <v>37.0</v>
      </c>
      <c r="G560" s="8">
        <v>21.0</v>
      </c>
      <c r="H560" s="8">
        <v>20.0</v>
      </c>
      <c r="I560" s="8">
        <v>12.0</v>
      </c>
      <c r="J560" s="8">
        <v>2.0</v>
      </c>
      <c r="K560" s="7">
        <v>247.0</v>
      </c>
      <c r="L560" s="7">
        <v>80.0</v>
      </c>
    </row>
    <row r="561">
      <c r="A561" s="7">
        <v>2466.0</v>
      </c>
      <c r="B561" s="2" t="s">
        <v>15</v>
      </c>
      <c r="C561" s="3">
        <v>1701.0</v>
      </c>
      <c r="D561" s="4">
        <v>177.0</v>
      </c>
      <c r="E561" s="4">
        <v>141.0</v>
      </c>
      <c r="F561" s="8">
        <v>94.0</v>
      </c>
      <c r="G561" s="8">
        <v>37.0</v>
      </c>
      <c r="H561" s="8">
        <v>38.0</v>
      </c>
      <c r="I561" s="8">
        <v>13.0</v>
      </c>
      <c r="J561" s="8">
        <v>3.0</v>
      </c>
      <c r="K561" s="7">
        <v>331.0</v>
      </c>
      <c r="L561" s="7">
        <v>172.0</v>
      </c>
    </row>
    <row r="562">
      <c r="A562" s="7">
        <v>2473.0</v>
      </c>
      <c r="B562" s="2" t="s">
        <v>12</v>
      </c>
      <c r="C562" s="3">
        <v>2286.0</v>
      </c>
      <c r="D562" s="4">
        <v>10.0</v>
      </c>
      <c r="E562" s="4">
        <v>51.0</v>
      </c>
      <c r="F562" s="8">
        <v>29.0</v>
      </c>
      <c r="G562" s="8">
        <v>13.0</v>
      </c>
      <c r="H562" s="8">
        <v>52.0</v>
      </c>
      <c r="I562" s="8">
        <v>2.0</v>
      </c>
      <c r="J562" s="8">
        <v>2.0</v>
      </c>
      <c r="K562" s="7">
        <v>63.0</v>
      </c>
      <c r="L562" s="7">
        <v>96.0</v>
      </c>
    </row>
    <row r="563">
      <c r="A563" s="7">
        <v>2473.0</v>
      </c>
      <c r="B563" s="2" t="s">
        <v>13</v>
      </c>
      <c r="C563" s="3">
        <v>2286.0</v>
      </c>
      <c r="D563" s="4">
        <v>13.0</v>
      </c>
      <c r="E563" s="4">
        <v>150.0</v>
      </c>
      <c r="F563" s="8">
        <v>116.0</v>
      </c>
      <c r="G563" s="8">
        <v>89.0</v>
      </c>
      <c r="H563" s="8">
        <v>112.0</v>
      </c>
      <c r="I563" s="8">
        <v>9.0</v>
      </c>
      <c r="J563" s="8">
        <v>5.0</v>
      </c>
      <c r="K563" s="7">
        <v>172.0</v>
      </c>
      <c r="L563" s="7">
        <v>322.0</v>
      </c>
    </row>
    <row r="564">
      <c r="A564" s="7">
        <v>2473.0</v>
      </c>
      <c r="B564" s="2" t="s">
        <v>14</v>
      </c>
      <c r="C564" s="3">
        <v>2286.0</v>
      </c>
      <c r="D564" s="4">
        <v>30.0</v>
      </c>
      <c r="E564" s="4">
        <v>72.0</v>
      </c>
      <c r="F564" s="8">
        <v>21.0</v>
      </c>
      <c r="G564" s="8">
        <v>32.0</v>
      </c>
      <c r="H564" s="8">
        <v>49.0</v>
      </c>
      <c r="I564" s="8">
        <v>7.0</v>
      </c>
      <c r="J564" s="8">
        <v>4.0</v>
      </c>
      <c r="K564" s="7">
        <v>109.0</v>
      </c>
      <c r="L564" s="7">
        <v>106.0</v>
      </c>
    </row>
    <row r="565">
      <c r="A565" s="7">
        <v>2473.0</v>
      </c>
      <c r="B565" s="2" t="s">
        <v>15</v>
      </c>
      <c r="C565" s="3">
        <v>2286.0</v>
      </c>
      <c r="D565" s="4">
        <v>53.0</v>
      </c>
      <c r="E565" s="4">
        <v>273.0</v>
      </c>
      <c r="F565" s="8">
        <v>166.0</v>
      </c>
      <c r="G565" s="8">
        <v>134.0</v>
      </c>
      <c r="H565" s="8">
        <v>213.0</v>
      </c>
      <c r="I565" s="8">
        <v>18.0</v>
      </c>
      <c r="J565" s="8">
        <v>11.0</v>
      </c>
      <c r="K565" s="7">
        <v>344.0</v>
      </c>
      <c r="L565" s="7">
        <v>524.0</v>
      </c>
    </row>
    <row r="566">
      <c r="A566" s="7">
        <v>2477.0</v>
      </c>
      <c r="B566" s="2" t="s">
        <v>12</v>
      </c>
      <c r="C566" s="3">
        <v>1096.0</v>
      </c>
      <c r="D566" s="4">
        <v>12.0</v>
      </c>
      <c r="E566" s="4">
        <v>14.0</v>
      </c>
      <c r="F566" s="8">
        <v>16.0</v>
      </c>
      <c r="G566" s="8">
        <v>4.0</v>
      </c>
      <c r="H566" s="8">
        <v>7.0</v>
      </c>
      <c r="I566" s="8">
        <v>0.0</v>
      </c>
      <c r="J566" s="8">
        <v>2.0</v>
      </c>
      <c r="K566" s="7">
        <v>26.0</v>
      </c>
      <c r="L566" s="7">
        <v>29.0</v>
      </c>
    </row>
    <row r="567">
      <c r="A567" s="7">
        <v>2477.0</v>
      </c>
      <c r="B567" s="2" t="s">
        <v>13</v>
      </c>
      <c r="C567" s="3">
        <v>1096.0</v>
      </c>
      <c r="D567" s="4">
        <v>5.0</v>
      </c>
      <c r="E567" s="4">
        <v>45.0</v>
      </c>
      <c r="F567" s="8">
        <v>35.0</v>
      </c>
      <c r="G567" s="8">
        <v>8.0</v>
      </c>
      <c r="H567" s="8">
        <v>4.0</v>
      </c>
      <c r="I567" s="8">
        <v>2.0</v>
      </c>
      <c r="J567" s="8">
        <v>3.0</v>
      </c>
      <c r="K567" s="7">
        <v>52.0</v>
      </c>
      <c r="L567" s="7">
        <v>50.0</v>
      </c>
    </row>
    <row r="568">
      <c r="A568" s="7">
        <v>2477.0</v>
      </c>
      <c r="B568" s="2" t="s">
        <v>14</v>
      </c>
      <c r="C568" s="3">
        <v>1096.0</v>
      </c>
      <c r="D568" s="4">
        <v>81.0</v>
      </c>
      <c r="E568" s="4">
        <v>109.0</v>
      </c>
      <c r="F568" s="8">
        <v>41.0</v>
      </c>
      <c r="G568" s="8">
        <v>23.0</v>
      </c>
      <c r="H568" s="8">
        <v>23.0</v>
      </c>
      <c r="I568" s="8">
        <v>7.0</v>
      </c>
      <c r="J568" s="8">
        <v>1.0</v>
      </c>
      <c r="K568" s="7">
        <v>197.0</v>
      </c>
      <c r="L568" s="7">
        <v>88.0</v>
      </c>
    </row>
    <row r="569">
      <c r="A569" s="7">
        <v>2477.0</v>
      </c>
      <c r="B569" s="2" t="s">
        <v>15</v>
      </c>
      <c r="C569" s="3">
        <v>1096.0</v>
      </c>
      <c r="D569" s="4">
        <v>98.0</v>
      </c>
      <c r="E569" s="4">
        <v>168.0</v>
      </c>
      <c r="F569" s="8">
        <v>92.0</v>
      </c>
      <c r="G569" s="8">
        <v>35.0</v>
      </c>
      <c r="H569" s="8">
        <v>34.0</v>
      </c>
      <c r="I569" s="8">
        <v>9.0</v>
      </c>
      <c r="J569" s="8">
        <v>6.0</v>
      </c>
      <c r="K569" s="7">
        <v>275.0</v>
      </c>
      <c r="L569" s="7">
        <v>167.0</v>
      </c>
    </row>
    <row r="570">
      <c r="A570" s="7">
        <v>2479.0</v>
      </c>
      <c r="B570" s="2" t="s">
        <v>12</v>
      </c>
      <c r="C570" s="3">
        <v>2373.0</v>
      </c>
      <c r="D570" s="4">
        <v>38.0</v>
      </c>
      <c r="E570" s="4">
        <v>16.0</v>
      </c>
      <c r="F570" s="8">
        <v>13.0</v>
      </c>
      <c r="G570" s="8">
        <v>3.0</v>
      </c>
      <c r="H570" s="8">
        <v>12.0</v>
      </c>
      <c r="I570" s="8">
        <v>4.0</v>
      </c>
      <c r="J570" s="8">
        <v>1.0</v>
      </c>
      <c r="K570" s="7">
        <v>58.0</v>
      </c>
      <c r="L570" s="7">
        <v>29.0</v>
      </c>
    </row>
    <row r="571">
      <c r="A571" s="7">
        <v>2479.0</v>
      </c>
      <c r="B571" s="2" t="s">
        <v>13</v>
      </c>
      <c r="C571" s="3">
        <v>2373.0</v>
      </c>
      <c r="D571" s="4">
        <v>22.0</v>
      </c>
      <c r="E571" s="4">
        <v>23.0</v>
      </c>
      <c r="F571" s="8">
        <v>11.0</v>
      </c>
      <c r="G571" s="8">
        <v>1.0</v>
      </c>
      <c r="H571" s="8">
        <v>4.0</v>
      </c>
      <c r="I571" s="8">
        <v>2.0</v>
      </c>
      <c r="J571" s="8">
        <v>0.0</v>
      </c>
      <c r="K571" s="7">
        <v>47.0</v>
      </c>
      <c r="L571" s="7">
        <v>16.0</v>
      </c>
    </row>
    <row r="572">
      <c r="A572" s="7">
        <v>2479.0</v>
      </c>
      <c r="B572" s="2" t="s">
        <v>14</v>
      </c>
      <c r="C572" s="3">
        <v>2373.0</v>
      </c>
      <c r="D572" s="4">
        <v>125.0</v>
      </c>
      <c r="E572" s="4">
        <v>29.0</v>
      </c>
      <c r="F572" s="8">
        <v>17.0</v>
      </c>
      <c r="G572" s="8">
        <v>2.0</v>
      </c>
      <c r="H572" s="8">
        <v>9.0</v>
      </c>
      <c r="I572" s="8">
        <v>7.0</v>
      </c>
      <c r="J572" s="8">
        <v>3.0</v>
      </c>
      <c r="K572" s="7">
        <v>161.0</v>
      </c>
      <c r="L572" s="7">
        <v>31.0</v>
      </c>
    </row>
    <row r="573">
      <c r="A573" s="7">
        <v>2479.0</v>
      </c>
      <c r="B573" s="2" t="s">
        <v>15</v>
      </c>
      <c r="C573" s="3">
        <v>2373.0</v>
      </c>
      <c r="D573" s="4">
        <v>185.0</v>
      </c>
      <c r="E573" s="4">
        <v>68.0</v>
      </c>
      <c r="F573" s="8">
        <v>41.0</v>
      </c>
      <c r="G573" s="8">
        <v>6.0</v>
      </c>
      <c r="H573" s="8">
        <v>25.0</v>
      </c>
      <c r="I573" s="8">
        <v>13.0</v>
      </c>
      <c r="J573" s="8">
        <v>4.0</v>
      </c>
      <c r="K573" s="7">
        <v>266.0</v>
      </c>
      <c r="L573" s="7">
        <v>76.0</v>
      </c>
    </row>
    <row r="574">
      <c r="A574" s="7">
        <v>2480.0</v>
      </c>
      <c r="B574" s="2" t="s">
        <v>12</v>
      </c>
      <c r="C574" s="3">
        <v>977.0</v>
      </c>
      <c r="D574" s="4">
        <v>23.0</v>
      </c>
      <c r="E574" s="4">
        <v>9.0</v>
      </c>
      <c r="F574" s="8">
        <v>1.0</v>
      </c>
      <c r="G574" s="8">
        <v>4.0</v>
      </c>
      <c r="H574" s="8">
        <v>9.0</v>
      </c>
      <c r="I574" s="8">
        <v>2.0</v>
      </c>
      <c r="J574" s="8">
        <v>2.0</v>
      </c>
      <c r="K574" s="7">
        <v>34.0</v>
      </c>
      <c r="L574" s="7">
        <v>16.0</v>
      </c>
    </row>
    <row r="575">
      <c r="A575" s="7">
        <v>2480.0</v>
      </c>
      <c r="B575" s="2" t="s">
        <v>13</v>
      </c>
      <c r="C575" s="3">
        <v>977.0</v>
      </c>
      <c r="D575" s="4">
        <v>14.0</v>
      </c>
      <c r="E575" s="4">
        <v>6.0</v>
      </c>
      <c r="F575" s="8">
        <v>9.0</v>
      </c>
      <c r="G575" s="8">
        <v>0.0</v>
      </c>
      <c r="H575" s="8">
        <v>12.0</v>
      </c>
      <c r="I575" s="8">
        <v>2.0</v>
      </c>
      <c r="J575" s="8">
        <v>1.0</v>
      </c>
      <c r="K575" s="7">
        <v>22.0</v>
      </c>
      <c r="L575" s="7">
        <v>22.0</v>
      </c>
    </row>
    <row r="576">
      <c r="A576" s="7">
        <v>2480.0</v>
      </c>
      <c r="B576" s="2" t="s">
        <v>14</v>
      </c>
      <c r="C576" s="3">
        <v>977.0</v>
      </c>
      <c r="D576" s="4">
        <v>77.0</v>
      </c>
      <c r="E576" s="4">
        <v>15.0</v>
      </c>
      <c r="F576" s="8">
        <v>4.0</v>
      </c>
      <c r="G576" s="8">
        <v>8.0</v>
      </c>
      <c r="H576" s="8">
        <v>5.0</v>
      </c>
      <c r="I576" s="8">
        <v>3.0</v>
      </c>
      <c r="J576" s="8">
        <v>4.0</v>
      </c>
      <c r="K576" s="7">
        <v>95.0</v>
      </c>
      <c r="L576" s="7">
        <v>21.0</v>
      </c>
    </row>
    <row r="577">
      <c r="A577" s="7">
        <v>2480.0</v>
      </c>
      <c r="B577" s="2" t="s">
        <v>15</v>
      </c>
      <c r="C577" s="3">
        <v>977.0</v>
      </c>
      <c r="D577" s="4">
        <v>114.0</v>
      </c>
      <c r="E577" s="4">
        <v>30.0</v>
      </c>
      <c r="F577" s="8">
        <v>14.0</v>
      </c>
      <c r="G577" s="8">
        <v>12.0</v>
      </c>
      <c r="H577" s="8">
        <v>26.0</v>
      </c>
      <c r="I577" s="8">
        <v>7.0</v>
      </c>
      <c r="J577" s="8">
        <v>7.0</v>
      </c>
      <c r="K577" s="7">
        <v>151.0</v>
      </c>
      <c r="L577" s="7">
        <v>59.0</v>
      </c>
    </row>
    <row r="578">
      <c r="A578" s="7">
        <v>2600.0</v>
      </c>
      <c r="B578" s="2" t="s">
        <v>12</v>
      </c>
      <c r="C578" s="3">
        <v>2809.0</v>
      </c>
      <c r="D578" s="4">
        <v>65.0</v>
      </c>
      <c r="E578" s="4">
        <v>49.0</v>
      </c>
      <c r="F578" s="8">
        <v>30.0</v>
      </c>
      <c r="G578" s="8">
        <v>8.0</v>
      </c>
      <c r="H578" s="8">
        <v>7.0</v>
      </c>
      <c r="I578" s="8">
        <v>3.0</v>
      </c>
      <c r="J578" s="8">
        <v>3.0</v>
      </c>
      <c r="K578" s="7">
        <v>117.0</v>
      </c>
      <c r="L578" s="7">
        <v>48.0</v>
      </c>
    </row>
    <row r="579">
      <c r="A579" s="7">
        <v>2600.0</v>
      </c>
      <c r="B579" s="2" t="s">
        <v>13</v>
      </c>
      <c r="C579" s="3">
        <v>2809.0</v>
      </c>
      <c r="D579" s="4">
        <v>38.0</v>
      </c>
      <c r="E579" s="4">
        <v>37.0</v>
      </c>
      <c r="F579" s="8">
        <v>31.0</v>
      </c>
      <c r="G579" s="8">
        <v>5.0</v>
      </c>
      <c r="H579" s="8">
        <v>10.0</v>
      </c>
      <c r="I579" s="8">
        <v>1.0</v>
      </c>
      <c r="J579" s="8">
        <v>6.0</v>
      </c>
      <c r="K579" s="7">
        <v>76.0</v>
      </c>
      <c r="L579" s="7">
        <v>52.0</v>
      </c>
    </row>
    <row r="580">
      <c r="A580" s="7">
        <v>2600.0</v>
      </c>
      <c r="B580" s="2" t="s">
        <v>14</v>
      </c>
      <c r="C580" s="3">
        <v>2809.0</v>
      </c>
      <c r="D580" s="4">
        <v>128.0</v>
      </c>
      <c r="E580" s="4">
        <v>37.0</v>
      </c>
      <c r="F580" s="8">
        <v>26.0</v>
      </c>
      <c r="G580" s="8">
        <v>11.0</v>
      </c>
      <c r="H580" s="8">
        <v>10.0</v>
      </c>
      <c r="I580" s="8">
        <v>5.0</v>
      </c>
      <c r="J580" s="8">
        <v>6.0</v>
      </c>
      <c r="K580" s="7">
        <v>170.0</v>
      </c>
      <c r="L580" s="7">
        <v>53.0</v>
      </c>
    </row>
    <row r="581">
      <c r="A581" s="7">
        <v>2600.0</v>
      </c>
      <c r="B581" s="2" t="s">
        <v>15</v>
      </c>
      <c r="C581" s="3">
        <v>2809.0</v>
      </c>
      <c r="D581" s="4">
        <v>231.0</v>
      </c>
      <c r="E581" s="4">
        <v>123.0</v>
      </c>
      <c r="F581" s="8">
        <v>87.0</v>
      </c>
      <c r="G581" s="8">
        <v>24.0</v>
      </c>
      <c r="H581" s="8">
        <v>27.0</v>
      </c>
      <c r="I581" s="8">
        <v>9.0</v>
      </c>
      <c r="J581" s="8">
        <v>15.0</v>
      </c>
      <c r="K581" s="7">
        <v>363.0</v>
      </c>
      <c r="L581" s="7">
        <v>153.0</v>
      </c>
    </row>
    <row r="582">
      <c r="A582" s="7">
        <v>2605.0</v>
      </c>
      <c r="B582" s="2" t="s">
        <v>12</v>
      </c>
      <c r="C582" s="3">
        <v>1250.0</v>
      </c>
      <c r="D582" s="4">
        <v>18.0</v>
      </c>
      <c r="E582" s="4">
        <v>45.0</v>
      </c>
      <c r="F582" s="8">
        <v>21.0</v>
      </c>
      <c r="G582" s="8">
        <v>3.0</v>
      </c>
      <c r="H582" s="8">
        <v>16.0</v>
      </c>
      <c r="I582" s="8">
        <v>7.0</v>
      </c>
      <c r="J582" s="8">
        <v>6.0</v>
      </c>
      <c r="K582" s="7">
        <v>70.0</v>
      </c>
      <c r="L582" s="7">
        <v>46.0</v>
      </c>
    </row>
    <row r="583">
      <c r="A583" s="7">
        <v>2605.0</v>
      </c>
      <c r="B583" s="2" t="s">
        <v>13</v>
      </c>
      <c r="C583" s="3">
        <v>1250.0</v>
      </c>
      <c r="D583" s="4">
        <v>17.0</v>
      </c>
      <c r="E583" s="4">
        <v>14.0</v>
      </c>
      <c r="F583" s="8">
        <v>22.0</v>
      </c>
      <c r="G583" s="8">
        <v>2.0</v>
      </c>
      <c r="H583" s="8">
        <v>10.0</v>
      </c>
      <c r="I583" s="8">
        <v>2.0</v>
      </c>
      <c r="J583" s="8">
        <v>3.0</v>
      </c>
      <c r="K583" s="7">
        <v>33.0</v>
      </c>
      <c r="L583" s="7">
        <v>37.0</v>
      </c>
    </row>
    <row r="584">
      <c r="A584" s="7">
        <v>2605.0</v>
      </c>
      <c r="B584" s="2" t="s">
        <v>14</v>
      </c>
      <c r="C584" s="3">
        <v>1250.0</v>
      </c>
      <c r="D584" s="4">
        <v>58.0</v>
      </c>
      <c r="E584" s="4">
        <v>29.0</v>
      </c>
      <c r="F584" s="8">
        <v>10.0</v>
      </c>
      <c r="G584" s="8">
        <v>9.0</v>
      </c>
      <c r="H584" s="8">
        <v>8.0</v>
      </c>
      <c r="I584" s="8">
        <v>2.0</v>
      </c>
      <c r="J584" s="8">
        <v>4.0</v>
      </c>
      <c r="K584" s="7">
        <v>89.0</v>
      </c>
      <c r="L584" s="7">
        <v>31.0</v>
      </c>
    </row>
    <row r="585">
      <c r="A585" s="7">
        <v>2605.0</v>
      </c>
      <c r="B585" s="2" t="s">
        <v>15</v>
      </c>
      <c r="C585" s="3">
        <v>1250.0</v>
      </c>
      <c r="D585" s="4">
        <v>93.0</v>
      </c>
      <c r="E585" s="4">
        <v>88.0</v>
      </c>
      <c r="F585" s="8">
        <v>53.0</v>
      </c>
      <c r="G585" s="8">
        <v>14.0</v>
      </c>
      <c r="H585" s="8">
        <v>34.0</v>
      </c>
      <c r="I585" s="8">
        <v>11.0</v>
      </c>
      <c r="J585" s="8">
        <v>13.0</v>
      </c>
      <c r="K585" s="7">
        <v>192.0</v>
      </c>
      <c r="L585" s="7">
        <v>114.0</v>
      </c>
    </row>
    <row r="586">
      <c r="A586" s="7">
        <v>2606.0</v>
      </c>
      <c r="B586" s="2" t="s">
        <v>12</v>
      </c>
      <c r="C586" s="3">
        <v>2924.0</v>
      </c>
      <c r="D586" s="4">
        <v>103.0</v>
      </c>
      <c r="E586" s="4">
        <v>32.0</v>
      </c>
      <c r="F586" s="8">
        <v>13.0</v>
      </c>
      <c r="G586" s="8">
        <v>7.0</v>
      </c>
      <c r="H586" s="8">
        <v>15.0</v>
      </c>
      <c r="I586" s="8">
        <v>7.0</v>
      </c>
      <c r="J586" s="8">
        <v>2.0</v>
      </c>
      <c r="K586" s="7">
        <v>142.0</v>
      </c>
      <c r="L586" s="7">
        <v>37.0</v>
      </c>
    </row>
    <row r="587">
      <c r="A587" s="7">
        <v>2606.0</v>
      </c>
      <c r="B587" s="2" t="s">
        <v>13</v>
      </c>
      <c r="C587" s="3">
        <v>2924.0</v>
      </c>
      <c r="D587" s="4">
        <v>46.0</v>
      </c>
      <c r="E587" s="4">
        <v>26.0</v>
      </c>
      <c r="F587" s="8">
        <v>23.0</v>
      </c>
      <c r="G587" s="8">
        <v>1.0</v>
      </c>
      <c r="H587" s="8">
        <v>6.0</v>
      </c>
      <c r="I587" s="8">
        <v>5.0</v>
      </c>
      <c r="J587" s="8">
        <v>1.0</v>
      </c>
      <c r="K587" s="7">
        <v>77.0</v>
      </c>
      <c r="L587" s="7">
        <v>31.0</v>
      </c>
    </row>
    <row r="588">
      <c r="A588" s="7">
        <v>2606.0</v>
      </c>
      <c r="B588" s="2" t="s">
        <v>14</v>
      </c>
      <c r="C588" s="3">
        <v>2924.0</v>
      </c>
      <c r="D588" s="4">
        <v>232.0</v>
      </c>
      <c r="E588" s="4">
        <v>50.0</v>
      </c>
      <c r="F588" s="8">
        <v>7.0</v>
      </c>
      <c r="G588" s="8">
        <v>11.0</v>
      </c>
      <c r="H588" s="8">
        <v>14.0</v>
      </c>
      <c r="I588" s="8">
        <v>10.0</v>
      </c>
      <c r="J588" s="8">
        <v>7.0</v>
      </c>
      <c r="K588" s="7">
        <v>292.0</v>
      </c>
      <c r="L588" s="7">
        <v>39.0</v>
      </c>
    </row>
    <row r="589">
      <c r="A589" s="7">
        <v>2606.0</v>
      </c>
      <c r="B589" s="2" t="s">
        <v>15</v>
      </c>
      <c r="C589" s="3">
        <v>2924.0</v>
      </c>
      <c r="D589" s="4">
        <v>381.0</v>
      </c>
      <c r="E589" s="4">
        <v>108.0</v>
      </c>
      <c r="F589" s="8">
        <v>43.0</v>
      </c>
      <c r="G589" s="8">
        <v>19.0</v>
      </c>
      <c r="H589" s="8">
        <v>35.0</v>
      </c>
      <c r="I589" s="8">
        <v>22.0</v>
      </c>
      <c r="J589" s="8">
        <v>10.0</v>
      </c>
      <c r="K589" s="7">
        <v>511.0</v>
      </c>
      <c r="L589" s="7">
        <v>107.0</v>
      </c>
    </row>
    <row r="590">
      <c r="A590" s="7">
        <v>2611.0</v>
      </c>
      <c r="B590" s="2" t="s">
        <v>12</v>
      </c>
      <c r="C590" s="3">
        <v>1957.0</v>
      </c>
      <c r="D590" s="4">
        <v>35.0</v>
      </c>
      <c r="E590" s="4">
        <v>22.0</v>
      </c>
      <c r="F590" s="8">
        <v>10.0</v>
      </c>
      <c r="G590" s="8">
        <v>4.0</v>
      </c>
      <c r="H590" s="8">
        <v>5.0</v>
      </c>
      <c r="I590" s="8">
        <v>1.0</v>
      </c>
      <c r="J590" s="8">
        <v>6.0</v>
      </c>
      <c r="K590" s="7">
        <v>58.0</v>
      </c>
      <c r="L590" s="7">
        <v>25.0</v>
      </c>
    </row>
    <row r="591">
      <c r="A591" s="7">
        <v>2611.0</v>
      </c>
      <c r="B591" s="2" t="s">
        <v>13</v>
      </c>
      <c r="C591" s="3">
        <v>1957.0</v>
      </c>
      <c r="D591" s="4">
        <v>25.0</v>
      </c>
      <c r="E591" s="4">
        <v>17.0</v>
      </c>
      <c r="F591" s="8">
        <v>19.0</v>
      </c>
      <c r="G591" s="8">
        <v>5.0</v>
      </c>
      <c r="H591" s="8">
        <v>2.0</v>
      </c>
      <c r="I591" s="8">
        <v>1.0</v>
      </c>
      <c r="J591" s="8">
        <v>2.0</v>
      </c>
      <c r="K591" s="7">
        <v>43.0</v>
      </c>
      <c r="L591" s="7">
        <v>28.0</v>
      </c>
    </row>
    <row r="592">
      <c r="A592" s="7">
        <v>2611.0</v>
      </c>
      <c r="B592" s="2" t="s">
        <v>14</v>
      </c>
      <c r="C592" s="3">
        <v>1957.0</v>
      </c>
      <c r="D592" s="4">
        <v>98.0</v>
      </c>
      <c r="E592" s="4">
        <v>29.0</v>
      </c>
      <c r="F592" s="8">
        <v>5.0</v>
      </c>
      <c r="G592" s="8">
        <v>2.0</v>
      </c>
      <c r="H592" s="8">
        <v>5.0</v>
      </c>
      <c r="I592" s="8">
        <v>9.0</v>
      </c>
      <c r="J592" s="8">
        <v>8.0</v>
      </c>
      <c r="K592" s="7">
        <v>136.0</v>
      </c>
      <c r="L592" s="7">
        <v>20.0</v>
      </c>
    </row>
    <row r="593">
      <c r="A593" s="7">
        <v>2611.0</v>
      </c>
      <c r="B593" s="2" t="s">
        <v>15</v>
      </c>
      <c r="C593" s="3">
        <v>1957.0</v>
      </c>
      <c r="D593" s="4">
        <v>158.0</v>
      </c>
      <c r="E593" s="4">
        <v>68.0</v>
      </c>
      <c r="F593" s="8">
        <v>34.0</v>
      </c>
      <c r="G593" s="8">
        <v>11.0</v>
      </c>
      <c r="H593" s="8">
        <v>12.0</v>
      </c>
      <c r="I593" s="8">
        <v>11.0</v>
      </c>
      <c r="J593" s="8">
        <v>16.0</v>
      </c>
      <c r="K593" s="7">
        <v>237.0</v>
      </c>
      <c r="L593" s="7">
        <v>73.0</v>
      </c>
    </row>
    <row r="594">
      <c r="A594" s="7">
        <v>2614.0</v>
      </c>
      <c r="B594" s="2" t="s">
        <v>12</v>
      </c>
      <c r="C594" s="3">
        <v>2967.0</v>
      </c>
      <c r="D594" s="4">
        <v>76.0</v>
      </c>
      <c r="E594" s="4">
        <v>45.0</v>
      </c>
      <c r="F594" s="8">
        <v>37.0</v>
      </c>
      <c r="G594" s="8">
        <v>11.0</v>
      </c>
      <c r="H594" s="8">
        <v>19.0</v>
      </c>
      <c r="I594" s="8">
        <v>0.0</v>
      </c>
      <c r="J594" s="8">
        <v>6.0</v>
      </c>
      <c r="K594" s="7">
        <v>121.0</v>
      </c>
      <c r="L594" s="7">
        <v>73.0</v>
      </c>
    </row>
    <row r="595">
      <c r="A595" s="7">
        <v>2614.0</v>
      </c>
      <c r="B595" s="2" t="s">
        <v>13</v>
      </c>
      <c r="C595" s="3">
        <v>2967.0</v>
      </c>
      <c r="D595" s="4">
        <v>34.0</v>
      </c>
      <c r="E595" s="4">
        <v>53.0</v>
      </c>
      <c r="F595" s="8">
        <v>40.0</v>
      </c>
      <c r="G595" s="8">
        <v>12.0</v>
      </c>
      <c r="H595" s="8">
        <v>13.0</v>
      </c>
      <c r="I595" s="8">
        <v>7.0</v>
      </c>
      <c r="J595" s="8">
        <v>2.0</v>
      </c>
      <c r="K595" s="7">
        <v>94.0</v>
      </c>
      <c r="L595" s="7">
        <v>67.0</v>
      </c>
    </row>
    <row r="596">
      <c r="A596" s="7">
        <v>2614.0</v>
      </c>
      <c r="B596" s="2" t="s">
        <v>14</v>
      </c>
      <c r="C596" s="3">
        <v>2967.0</v>
      </c>
      <c r="D596" s="4">
        <v>112.0</v>
      </c>
      <c r="E596" s="4">
        <v>45.0</v>
      </c>
      <c r="F596" s="8">
        <v>5.0</v>
      </c>
      <c r="G596" s="8">
        <v>10.0</v>
      </c>
      <c r="H596" s="8">
        <v>15.0</v>
      </c>
      <c r="I596" s="8">
        <v>10.0</v>
      </c>
      <c r="J596" s="8">
        <v>3.0</v>
      </c>
      <c r="K596" s="7">
        <v>167.0</v>
      </c>
      <c r="L596" s="7">
        <v>33.0</v>
      </c>
    </row>
    <row r="597">
      <c r="A597" s="7">
        <v>2614.0</v>
      </c>
      <c r="B597" s="2" t="s">
        <v>15</v>
      </c>
      <c r="C597" s="3">
        <v>2967.0</v>
      </c>
      <c r="D597" s="4">
        <v>222.0</v>
      </c>
      <c r="E597" s="4">
        <v>143.0</v>
      </c>
      <c r="F597" s="8">
        <v>82.0</v>
      </c>
      <c r="G597" s="8">
        <v>33.0</v>
      </c>
      <c r="H597" s="8">
        <v>47.0</v>
      </c>
      <c r="I597" s="8">
        <v>17.0</v>
      </c>
      <c r="J597" s="8">
        <v>11.0</v>
      </c>
      <c r="K597" s="7">
        <v>382.0</v>
      </c>
      <c r="L597" s="7">
        <v>173.0</v>
      </c>
    </row>
    <row r="598">
      <c r="A598" s="7">
        <v>2622.0</v>
      </c>
      <c r="B598" s="2" t="s">
        <v>12</v>
      </c>
      <c r="C598" s="3">
        <v>1666.0</v>
      </c>
      <c r="D598" s="4">
        <v>49.0</v>
      </c>
      <c r="E598" s="4">
        <v>60.0</v>
      </c>
      <c r="F598" s="8">
        <v>27.0</v>
      </c>
      <c r="G598" s="8">
        <v>12.0</v>
      </c>
      <c r="H598" s="8">
        <v>19.0</v>
      </c>
      <c r="I598" s="8">
        <v>5.0</v>
      </c>
      <c r="J598" s="8">
        <v>5.0</v>
      </c>
      <c r="K598" s="7">
        <v>114.0</v>
      </c>
      <c r="L598" s="7">
        <v>63.0</v>
      </c>
    </row>
    <row r="599">
      <c r="A599" s="7">
        <v>2622.0</v>
      </c>
      <c r="B599" s="2" t="s">
        <v>13</v>
      </c>
      <c r="C599" s="3">
        <v>1666.0</v>
      </c>
      <c r="D599" s="4">
        <v>24.0</v>
      </c>
      <c r="E599" s="4">
        <v>34.0</v>
      </c>
      <c r="F599" s="8">
        <v>41.0</v>
      </c>
      <c r="G599" s="8">
        <v>6.0</v>
      </c>
      <c r="H599" s="8">
        <v>13.0</v>
      </c>
      <c r="I599" s="8">
        <v>1.0</v>
      </c>
      <c r="J599" s="8">
        <v>7.0</v>
      </c>
      <c r="K599" s="7">
        <v>59.0</v>
      </c>
      <c r="L599" s="7">
        <v>67.0</v>
      </c>
    </row>
    <row r="600">
      <c r="A600" s="7">
        <v>2622.0</v>
      </c>
      <c r="B600" s="2" t="s">
        <v>14</v>
      </c>
      <c r="C600" s="3">
        <v>1666.0</v>
      </c>
      <c r="D600" s="4">
        <v>110.0</v>
      </c>
      <c r="E600" s="4">
        <v>34.0</v>
      </c>
      <c r="F600" s="8">
        <v>18.0</v>
      </c>
      <c r="G600" s="8">
        <v>7.0</v>
      </c>
      <c r="H600" s="8">
        <v>9.0</v>
      </c>
      <c r="I600" s="8">
        <v>4.0</v>
      </c>
      <c r="J600" s="8">
        <v>1.0</v>
      </c>
      <c r="K600" s="7">
        <v>148.0</v>
      </c>
      <c r="L600" s="7">
        <v>35.0</v>
      </c>
    </row>
    <row r="601">
      <c r="A601" s="7">
        <v>2622.0</v>
      </c>
      <c r="B601" s="2" t="s">
        <v>15</v>
      </c>
      <c r="C601" s="3">
        <v>1666.0</v>
      </c>
      <c r="D601" s="4">
        <v>183.0</v>
      </c>
      <c r="E601" s="4">
        <v>128.0</v>
      </c>
      <c r="F601" s="8">
        <v>86.0</v>
      </c>
      <c r="G601" s="8">
        <v>25.0</v>
      </c>
      <c r="H601" s="8">
        <v>41.0</v>
      </c>
      <c r="I601" s="8">
        <v>10.0</v>
      </c>
      <c r="J601" s="8">
        <v>13.0</v>
      </c>
      <c r="K601" s="7">
        <v>321.0</v>
      </c>
      <c r="L601" s="7">
        <v>165.0</v>
      </c>
    </row>
    <row r="602">
      <c r="A602" s="7">
        <v>2633.0</v>
      </c>
      <c r="B602" s="2" t="s">
        <v>12</v>
      </c>
      <c r="C602" s="3">
        <v>2528.0</v>
      </c>
      <c r="D602" s="4">
        <v>62.0</v>
      </c>
      <c r="E602" s="4">
        <v>77.0</v>
      </c>
      <c r="F602" s="8">
        <v>39.0</v>
      </c>
      <c r="G602" s="8">
        <v>3.0</v>
      </c>
      <c r="H602" s="8">
        <v>28.0</v>
      </c>
      <c r="I602" s="8">
        <v>0.0</v>
      </c>
      <c r="J602" s="8">
        <v>1.0</v>
      </c>
      <c r="K602" s="7">
        <v>139.0</v>
      </c>
      <c r="L602" s="7">
        <v>71.0</v>
      </c>
    </row>
    <row r="603">
      <c r="A603" s="7">
        <v>2633.0</v>
      </c>
      <c r="B603" s="2" t="s">
        <v>13</v>
      </c>
      <c r="C603" s="3">
        <v>2528.0</v>
      </c>
      <c r="D603" s="4">
        <v>17.0</v>
      </c>
      <c r="E603" s="4">
        <v>34.0</v>
      </c>
      <c r="F603" s="8">
        <v>34.0</v>
      </c>
      <c r="G603" s="8">
        <v>13.0</v>
      </c>
      <c r="H603" s="8">
        <v>14.0</v>
      </c>
      <c r="I603" s="8">
        <v>4.0</v>
      </c>
      <c r="J603" s="8">
        <v>1.0</v>
      </c>
      <c r="K603" s="7">
        <v>55.0</v>
      </c>
      <c r="L603" s="7">
        <v>62.0</v>
      </c>
    </row>
    <row r="604">
      <c r="A604" s="7">
        <v>2633.0</v>
      </c>
      <c r="B604" s="2" t="s">
        <v>14</v>
      </c>
      <c r="C604" s="3">
        <v>2528.0</v>
      </c>
      <c r="D604" s="4">
        <v>236.0</v>
      </c>
      <c r="E604" s="4">
        <v>101.0</v>
      </c>
      <c r="F604" s="8">
        <v>20.0</v>
      </c>
      <c r="G604" s="8">
        <v>17.0</v>
      </c>
      <c r="H604" s="8">
        <v>17.0</v>
      </c>
      <c r="I604" s="8">
        <v>9.0</v>
      </c>
      <c r="J604" s="8">
        <v>3.0</v>
      </c>
      <c r="K604" s="7">
        <v>346.0</v>
      </c>
      <c r="L604" s="7">
        <v>57.0</v>
      </c>
    </row>
    <row r="605">
      <c r="A605" s="7">
        <v>2633.0</v>
      </c>
      <c r="B605" s="2" t="s">
        <v>15</v>
      </c>
      <c r="C605" s="3">
        <v>2528.0</v>
      </c>
      <c r="D605" s="4">
        <v>315.0</v>
      </c>
      <c r="E605" s="4">
        <v>212.0</v>
      </c>
      <c r="F605" s="8">
        <v>93.0</v>
      </c>
      <c r="G605" s="8">
        <v>33.0</v>
      </c>
      <c r="H605" s="8">
        <v>59.0</v>
      </c>
      <c r="I605" s="8">
        <v>13.0</v>
      </c>
      <c r="J605" s="8">
        <v>5.0</v>
      </c>
      <c r="K605" s="7">
        <v>540.0</v>
      </c>
      <c r="L605" s="7">
        <v>190.0</v>
      </c>
    </row>
    <row r="606">
      <c r="A606" s="7">
        <v>2643.0</v>
      </c>
      <c r="B606" s="2" t="s">
        <v>12</v>
      </c>
      <c r="C606" s="3">
        <v>1922.0</v>
      </c>
      <c r="D606" s="4">
        <v>63.0</v>
      </c>
      <c r="E606" s="4">
        <v>57.0</v>
      </c>
      <c r="F606" s="8">
        <v>50.0</v>
      </c>
      <c r="G606" s="8">
        <v>23.0</v>
      </c>
      <c r="H606" s="8">
        <v>27.0</v>
      </c>
      <c r="I606" s="8">
        <v>1.0</v>
      </c>
      <c r="J606" s="8">
        <v>6.0</v>
      </c>
      <c r="K606" s="7">
        <v>121.0</v>
      </c>
      <c r="L606" s="7">
        <v>106.0</v>
      </c>
    </row>
    <row r="607">
      <c r="A607" s="7">
        <v>2643.0</v>
      </c>
      <c r="B607" s="2" t="s">
        <v>13</v>
      </c>
      <c r="C607" s="3">
        <v>1922.0</v>
      </c>
      <c r="D607" s="4">
        <v>38.0</v>
      </c>
      <c r="E607" s="4">
        <v>38.0</v>
      </c>
      <c r="F607" s="8">
        <v>38.0</v>
      </c>
      <c r="G607" s="8">
        <v>4.0</v>
      </c>
      <c r="H607" s="8">
        <v>9.0</v>
      </c>
      <c r="I607" s="8">
        <v>0.0</v>
      </c>
      <c r="J607" s="8">
        <v>1.0</v>
      </c>
      <c r="K607" s="7">
        <v>76.0</v>
      </c>
      <c r="L607" s="7">
        <v>52.0</v>
      </c>
    </row>
    <row r="608">
      <c r="A608" s="7">
        <v>2643.0</v>
      </c>
      <c r="B608" s="2" t="s">
        <v>14</v>
      </c>
      <c r="C608" s="3">
        <v>1922.0</v>
      </c>
      <c r="D608" s="4">
        <v>143.0</v>
      </c>
      <c r="E608" s="4">
        <v>82.0</v>
      </c>
      <c r="F608" s="8">
        <v>16.0</v>
      </c>
      <c r="G608" s="8">
        <v>17.0</v>
      </c>
      <c r="H608" s="8">
        <v>23.0</v>
      </c>
      <c r="I608" s="8">
        <v>8.0</v>
      </c>
      <c r="J608" s="8">
        <v>6.0</v>
      </c>
      <c r="K608" s="7">
        <v>233.0</v>
      </c>
      <c r="L608" s="7">
        <v>62.0</v>
      </c>
    </row>
    <row r="609">
      <c r="A609" s="7">
        <v>2643.0</v>
      </c>
      <c r="B609" s="2" t="s">
        <v>15</v>
      </c>
      <c r="C609" s="3">
        <v>1922.0</v>
      </c>
      <c r="D609" s="4">
        <v>244.0</v>
      </c>
      <c r="E609" s="4">
        <v>177.0</v>
      </c>
      <c r="F609" s="8">
        <v>104.0</v>
      </c>
      <c r="G609" s="8">
        <v>44.0</v>
      </c>
      <c r="H609" s="8">
        <v>59.0</v>
      </c>
      <c r="I609" s="8">
        <v>9.0</v>
      </c>
      <c r="J609" s="8">
        <v>13.0</v>
      </c>
      <c r="K609" s="7">
        <v>430.0</v>
      </c>
      <c r="L609" s="7">
        <v>220.0</v>
      </c>
    </row>
    <row r="610">
      <c r="A610" s="7">
        <v>2644.0</v>
      </c>
      <c r="B610" s="2" t="s">
        <v>12</v>
      </c>
      <c r="C610" s="3">
        <v>2616.0</v>
      </c>
      <c r="D610" s="4">
        <v>90.0</v>
      </c>
      <c r="E610" s="4">
        <v>111.0</v>
      </c>
      <c r="F610" s="8">
        <v>78.0</v>
      </c>
      <c r="G610" s="8">
        <v>13.0</v>
      </c>
      <c r="H610" s="8">
        <v>45.0</v>
      </c>
      <c r="I610" s="8">
        <v>9.0</v>
      </c>
      <c r="J610" s="8">
        <v>5.0</v>
      </c>
      <c r="K610" s="7">
        <v>210.0</v>
      </c>
      <c r="L610" s="7">
        <v>141.0</v>
      </c>
    </row>
    <row r="611">
      <c r="A611" s="7">
        <v>2644.0</v>
      </c>
      <c r="B611" s="2" t="s">
        <v>13</v>
      </c>
      <c r="C611" s="3">
        <v>2616.0</v>
      </c>
      <c r="D611" s="4">
        <v>29.0</v>
      </c>
      <c r="E611" s="4">
        <v>63.0</v>
      </c>
      <c r="F611" s="8">
        <v>58.0</v>
      </c>
      <c r="G611" s="8">
        <v>17.0</v>
      </c>
      <c r="H611" s="8">
        <v>13.0</v>
      </c>
      <c r="I611" s="8">
        <v>2.0</v>
      </c>
      <c r="J611" s="8">
        <v>4.0</v>
      </c>
      <c r="K611" s="7">
        <v>94.0</v>
      </c>
      <c r="L611" s="7">
        <v>92.0</v>
      </c>
    </row>
    <row r="612">
      <c r="A612" s="7">
        <v>2644.0</v>
      </c>
      <c r="B612" s="2" t="s">
        <v>14</v>
      </c>
      <c r="C612" s="3">
        <v>2616.0</v>
      </c>
      <c r="D612" s="4">
        <v>116.0</v>
      </c>
      <c r="E612" s="4">
        <v>99.0</v>
      </c>
      <c r="F612" s="8">
        <v>37.0</v>
      </c>
      <c r="G612" s="8">
        <v>19.0</v>
      </c>
      <c r="H612" s="8">
        <v>20.0</v>
      </c>
      <c r="I612" s="8">
        <v>6.0</v>
      </c>
      <c r="J612" s="8">
        <v>7.0</v>
      </c>
      <c r="K612" s="7">
        <v>221.0</v>
      </c>
      <c r="L612" s="7">
        <v>83.0</v>
      </c>
    </row>
    <row r="613">
      <c r="A613" s="7">
        <v>2644.0</v>
      </c>
      <c r="B613" s="2" t="s">
        <v>15</v>
      </c>
      <c r="C613" s="3">
        <v>2616.0</v>
      </c>
      <c r="D613" s="4">
        <v>235.0</v>
      </c>
      <c r="E613" s="4">
        <v>273.0</v>
      </c>
      <c r="F613" s="8">
        <v>173.0</v>
      </c>
      <c r="G613" s="8">
        <v>49.0</v>
      </c>
      <c r="H613" s="8">
        <v>78.0</v>
      </c>
      <c r="I613" s="8">
        <v>17.0</v>
      </c>
      <c r="J613" s="8">
        <v>16.0</v>
      </c>
      <c r="K613" s="7">
        <v>525.0</v>
      </c>
      <c r="L613" s="7">
        <v>316.0</v>
      </c>
    </row>
    <row r="614">
      <c r="A614" s="7">
        <v>2651.0</v>
      </c>
      <c r="B614" s="2" t="s">
        <v>12</v>
      </c>
      <c r="C614" s="3">
        <v>2828.0</v>
      </c>
      <c r="D614" s="4">
        <v>67.0</v>
      </c>
      <c r="E614" s="4">
        <v>41.0</v>
      </c>
      <c r="F614" s="8">
        <v>39.0</v>
      </c>
      <c r="G614" s="8">
        <v>8.0</v>
      </c>
      <c r="H614" s="8">
        <v>9.0</v>
      </c>
      <c r="I614" s="8">
        <v>6.0</v>
      </c>
      <c r="J614" s="8">
        <v>6.0</v>
      </c>
      <c r="K614" s="7">
        <v>114.0</v>
      </c>
      <c r="L614" s="7">
        <v>62.0</v>
      </c>
    </row>
    <row r="615">
      <c r="A615" s="7">
        <v>2651.0</v>
      </c>
      <c r="B615" s="2" t="s">
        <v>13</v>
      </c>
      <c r="C615" s="3">
        <v>2828.0</v>
      </c>
      <c r="D615" s="4">
        <v>28.0</v>
      </c>
      <c r="E615" s="4">
        <v>36.0</v>
      </c>
      <c r="F615" s="8">
        <v>29.0</v>
      </c>
      <c r="G615" s="8">
        <v>9.0</v>
      </c>
      <c r="H615" s="8">
        <v>7.0</v>
      </c>
      <c r="I615" s="8">
        <v>9.0</v>
      </c>
      <c r="J615" s="8">
        <v>1.0</v>
      </c>
      <c r="K615" s="7">
        <v>73.0</v>
      </c>
      <c r="L615" s="7">
        <v>46.0</v>
      </c>
    </row>
    <row r="616">
      <c r="A616" s="7">
        <v>2651.0</v>
      </c>
      <c r="B616" s="2" t="s">
        <v>14</v>
      </c>
      <c r="C616" s="3">
        <v>2828.0</v>
      </c>
      <c r="D616" s="4">
        <v>161.0</v>
      </c>
      <c r="E616" s="4">
        <v>62.0</v>
      </c>
      <c r="F616" s="8">
        <v>25.0</v>
      </c>
      <c r="G616" s="8">
        <v>8.0</v>
      </c>
      <c r="H616" s="8">
        <v>16.0</v>
      </c>
      <c r="I616" s="8">
        <v>9.0</v>
      </c>
      <c r="J616" s="8">
        <v>4.0</v>
      </c>
      <c r="K616" s="7">
        <v>232.0</v>
      </c>
      <c r="L616" s="7">
        <v>53.0</v>
      </c>
    </row>
    <row r="617">
      <c r="A617" s="7">
        <v>2651.0</v>
      </c>
      <c r="B617" s="2" t="s">
        <v>15</v>
      </c>
      <c r="C617" s="3">
        <v>2828.0</v>
      </c>
      <c r="D617" s="4">
        <v>256.0</v>
      </c>
      <c r="E617" s="4">
        <v>139.0</v>
      </c>
      <c r="F617" s="8">
        <v>93.0</v>
      </c>
      <c r="G617" s="8">
        <v>25.0</v>
      </c>
      <c r="H617" s="8">
        <v>32.0</v>
      </c>
      <c r="I617" s="8">
        <v>24.0</v>
      </c>
      <c r="J617" s="8">
        <v>11.0</v>
      </c>
      <c r="K617" s="7">
        <v>419.0</v>
      </c>
      <c r="L617" s="7">
        <v>161.0</v>
      </c>
    </row>
    <row r="618">
      <c r="A618" s="7">
        <v>2654.0</v>
      </c>
      <c r="B618" s="2" t="s">
        <v>12</v>
      </c>
      <c r="C618" s="3">
        <v>2303.0</v>
      </c>
      <c r="D618" s="4">
        <v>75.0</v>
      </c>
      <c r="E618" s="4">
        <v>93.0</v>
      </c>
      <c r="F618" s="8">
        <v>37.0</v>
      </c>
      <c r="G618" s="8">
        <v>12.0</v>
      </c>
      <c r="H618" s="8">
        <v>30.0</v>
      </c>
      <c r="I618" s="8">
        <v>10.0</v>
      </c>
      <c r="J618" s="8">
        <v>3.0</v>
      </c>
      <c r="K618" s="7">
        <v>178.0</v>
      </c>
      <c r="L618" s="7">
        <v>82.0</v>
      </c>
    </row>
    <row r="619">
      <c r="A619" s="7">
        <v>2654.0</v>
      </c>
      <c r="B619" s="2" t="s">
        <v>13</v>
      </c>
      <c r="C619" s="3">
        <v>2303.0</v>
      </c>
      <c r="D619" s="4">
        <v>26.0</v>
      </c>
      <c r="E619" s="4">
        <v>38.0</v>
      </c>
      <c r="F619" s="8">
        <v>41.0</v>
      </c>
      <c r="G619" s="8">
        <v>11.0</v>
      </c>
      <c r="H619" s="8">
        <v>10.0</v>
      </c>
      <c r="I619" s="8">
        <v>4.0</v>
      </c>
      <c r="J619" s="8">
        <v>4.0</v>
      </c>
      <c r="K619" s="7">
        <v>68.0</v>
      </c>
      <c r="L619" s="7">
        <v>66.0</v>
      </c>
    </row>
    <row r="620">
      <c r="A620" s="7">
        <v>2654.0</v>
      </c>
      <c r="B620" s="2" t="s">
        <v>14</v>
      </c>
      <c r="C620" s="3">
        <v>2303.0</v>
      </c>
      <c r="D620" s="4">
        <v>163.0</v>
      </c>
      <c r="E620" s="4">
        <v>66.0</v>
      </c>
      <c r="F620" s="8">
        <v>29.0</v>
      </c>
      <c r="G620" s="8">
        <v>13.0</v>
      </c>
      <c r="H620" s="8">
        <v>30.0</v>
      </c>
      <c r="I620" s="8">
        <v>16.0</v>
      </c>
      <c r="J620" s="8">
        <v>14.0</v>
      </c>
      <c r="K620" s="7">
        <v>245.0</v>
      </c>
      <c r="L620" s="7">
        <v>86.0</v>
      </c>
    </row>
    <row r="621">
      <c r="A621" s="7">
        <v>2654.0</v>
      </c>
      <c r="B621" s="2" t="s">
        <v>15</v>
      </c>
      <c r="C621" s="3">
        <v>2303.0</v>
      </c>
      <c r="D621" s="4">
        <v>264.0</v>
      </c>
      <c r="E621" s="4">
        <v>197.0</v>
      </c>
      <c r="F621" s="8">
        <v>107.0</v>
      </c>
      <c r="G621" s="8">
        <v>36.0</v>
      </c>
      <c r="H621" s="8">
        <v>70.0</v>
      </c>
      <c r="I621" s="8">
        <v>30.0</v>
      </c>
      <c r="J621" s="8">
        <v>21.0</v>
      </c>
      <c r="K621" s="7">
        <v>491.0</v>
      </c>
      <c r="L621" s="7">
        <v>234.0</v>
      </c>
    </row>
    <row r="622">
      <c r="A622" s="7">
        <v>2662.0</v>
      </c>
      <c r="B622" s="2" t="s">
        <v>12</v>
      </c>
      <c r="C622" s="3">
        <v>2347.0</v>
      </c>
      <c r="D622" s="4">
        <v>44.0</v>
      </c>
      <c r="E622" s="4">
        <v>32.0</v>
      </c>
      <c r="F622" s="8">
        <v>21.0</v>
      </c>
      <c r="G622" s="8">
        <v>10.0</v>
      </c>
      <c r="H622" s="8">
        <v>16.0</v>
      </c>
      <c r="I622" s="8">
        <v>3.0</v>
      </c>
      <c r="J622" s="8">
        <v>2.0</v>
      </c>
      <c r="K622" s="7">
        <v>79.0</v>
      </c>
      <c r="L622" s="7">
        <v>49.0</v>
      </c>
    </row>
    <row r="623">
      <c r="A623" s="7">
        <v>2662.0</v>
      </c>
      <c r="B623" s="2" t="s">
        <v>13</v>
      </c>
      <c r="C623" s="3">
        <v>2347.0</v>
      </c>
      <c r="D623" s="4">
        <v>15.0</v>
      </c>
      <c r="E623" s="4">
        <v>39.0</v>
      </c>
      <c r="F623" s="8">
        <v>25.0</v>
      </c>
      <c r="G623" s="8">
        <v>10.0</v>
      </c>
      <c r="H623" s="8">
        <v>13.0</v>
      </c>
      <c r="I623" s="8">
        <v>2.0</v>
      </c>
      <c r="J623" s="8">
        <v>3.0</v>
      </c>
      <c r="K623" s="7">
        <v>56.0</v>
      </c>
      <c r="L623" s="7">
        <v>51.0</v>
      </c>
    </row>
    <row r="624">
      <c r="A624" s="7">
        <v>2662.0</v>
      </c>
      <c r="B624" s="2" t="s">
        <v>14</v>
      </c>
      <c r="C624" s="3">
        <v>2347.0</v>
      </c>
      <c r="D624" s="4">
        <v>119.0</v>
      </c>
      <c r="E624" s="4">
        <v>25.0</v>
      </c>
      <c r="F624" s="8">
        <v>25.0</v>
      </c>
      <c r="G624" s="8">
        <v>7.0</v>
      </c>
      <c r="H624" s="8">
        <v>10.0</v>
      </c>
      <c r="I624" s="8">
        <v>4.0</v>
      </c>
      <c r="J624" s="8">
        <v>5.0</v>
      </c>
      <c r="K624" s="7">
        <v>148.0</v>
      </c>
      <c r="L624" s="7">
        <v>47.0</v>
      </c>
    </row>
    <row r="625">
      <c r="A625" s="7">
        <v>2662.0</v>
      </c>
      <c r="B625" s="2" t="s">
        <v>15</v>
      </c>
      <c r="C625" s="3">
        <v>2347.0</v>
      </c>
      <c r="D625" s="4">
        <v>178.0</v>
      </c>
      <c r="E625" s="4">
        <v>96.0</v>
      </c>
      <c r="F625" s="8">
        <v>71.0</v>
      </c>
      <c r="G625" s="8">
        <v>27.0</v>
      </c>
      <c r="H625" s="8">
        <v>39.0</v>
      </c>
      <c r="I625" s="8">
        <v>9.0</v>
      </c>
      <c r="J625" s="8">
        <v>10.0</v>
      </c>
      <c r="K625" s="7">
        <v>283.0</v>
      </c>
      <c r="L625" s="7">
        <v>147.0</v>
      </c>
    </row>
    <row r="626">
      <c r="A626" s="7">
        <v>2663.0</v>
      </c>
      <c r="B626" s="2" t="s">
        <v>12</v>
      </c>
      <c r="C626" s="3">
        <v>2253.0</v>
      </c>
      <c r="D626" s="4">
        <v>61.0</v>
      </c>
      <c r="E626" s="4">
        <v>75.0</v>
      </c>
      <c r="F626" s="8">
        <v>54.0</v>
      </c>
      <c r="G626" s="8">
        <v>17.0</v>
      </c>
      <c r="H626" s="8">
        <v>16.0</v>
      </c>
      <c r="I626" s="8">
        <v>6.0</v>
      </c>
      <c r="J626" s="8">
        <v>7.0</v>
      </c>
      <c r="K626" s="7">
        <v>142.0</v>
      </c>
      <c r="L626" s="7">
        <v>94.0</v>
      </c>
    </row>
    <row r="627">
      <c r="A627" s="7">
        <v>2663.0</v>
      </c>
      <c r="B627" s="2" t="s">
        <v>13</v>
      </c>
      <c r="C627" s="3">
        <v>2253.0</v>
      </c>
      <c r="D627" s="4">
        <v>23.0</v>
      </c>
      <c r="E627" s="4">
        <v>65.0</v>
      </c>
      <c r="F627" s="8">
        <v>48.0</v>
      </c>
      <c r="G627" s="8">
        <v>8.0</v>
      </c>
      <c r="H627" s="8">
        <v>20.0</v>
      </c>
      <c r="I627" s="8">
        <v>4.0</v>
      </c>
      <c r="J627" s="8">
        <v>11.0</v>
      </c>
      <c r="K627" s="7">
        <v>92.0</v>
      </c>
      <c r="L627" s="7">
        <v>87.0</v>
      </c>
    </row>
    <row r="628">
      <c r="A628" s="7">
        <v>2663.0</v>
      </c>
      <c r="B628" s="2" t="s">
        <v>14</v>
      </c>
      <c r="C628" s="3">
        <v>2253.0</v>
      </c>
      <c r="D628" s="4">
        <v>119.0</v>
      </c>
      <c r="E628" s="4">
        <v>57.0</v>
      </c>
      <c r="F628" s="8">
        <v>30.0</v>
      </c>
      <c r="G628" s="8">
        <v>21.0</v>
      </c>
      <c r="H628" s="8">
        <v>22.0</v>
      </c>
      <c r="I628" s="8">
        <v>10.0</v>
      </c>
      <c r="J628" s="8">
        <v>5.0</v>
      </c>
      <c r="K628" s="7">
        <v>186.0</v>
      </c>
      <c r="L628" s="7">
        <v>78.0</v>
      </c>
    </row>
    <row r="629">
      <c r="A629" s="7">
        <v>2663.0</v>
      </c>
      <c r="B629" s="2" t="s">
        <v>15</v>
      </c>
      <c r="C629" s="3">
        <v>2253.0</v>
      </c>
      <c r="D629" s="4">
        <v>203.0</v>
      </c>
      <c r="E629" s="4">
        <v>197.0</v>
      </c>
      <c r="F629" s="8">
        <v>132.0</v>
      </c>
      <c r="G629" s="8">
        <v>46.0</v>
      </c>
      <c r="H629" s="8">
        <v>58.0</v>
      </c>
      <c r="I629" s="8">
        <v>20.0</v>
      </c>
      <c r="J629" s="8">
        <v>23.0</v>
      </c>
      <c r="K629" s="7">
        <v>420.0</v>
      </c>
      <c r="L629" s="7">
        <v>259.0</v>
      </c>
    </row>
    <row r="630">
      <c r="A630" s="7">
        <v>2666.0</v>
      </c>
      <c r="B630" s="2" t="s">
        <v>12</v>
      </c>
      <c r="C630" s="3">
        <v>2169.0</v>
      </c>
      <c r="D630" s="4">
        <v>60.0</v>
      </c>
      <c r="E630" s="4">
        <v>22.0</v>
      </c>
      <c r="F630" s="8">
        <v>8.0</v>
      </c>
      <c r="G630" s="8">
        <v>3.0</v>
      </c>
      <c r="H630" s="8">
        <v>9.0</v>
      </c>
      <c r="I630" s="8">
        <v>1.0</v>
      </c>
      <c r="J630" s="8">
        <v>0.0</v>
      </c>
      <c r="K630" s="7">
        <v>83.0</v>
      </c>
      <c r="L630" s="7">
        <v>20.0</v>
      </c>
    </row>
    <row r="631">
      <c r="A631" s="7">
        <v>2666.0</v>
      </c>
      <c r="B631" s="2" t="s">
        <v>13</v>
      </c>
      <c r="C631" s="3">
        <v>2169.0</v>
      </c>
      <c r="D631" s="4">
        <v>28.0</v>
      </c>
      <c r="E631" s="4">
        <v>25.0</v>
      </c>
      <c r="F631" s="8">
        <v>22.0</v>
      </c>
      <c r="G631" s="8">
        <v>0.0</v>
      </c>
      <c r="H631" s="8">
        <v>3.0</v>
      </c>
      <c r="I631" s="8">
        <v>3.0</v>
      </c>
      <c r="J631" s="8">
        <v>1.0</v>
      </c>
      <c r="K631" s="7">
        <v>56.0</v>
      </c>
      <c r="L631" s="7">
        <v>26.0</v>
      </c>
    </row>
    <row r="632">
      <c r="A632" s="7">
        <v>2666.0</v>
      </c>
      <c r="B632" s="2" t="s">
        <v>14</v>
      </c>
      <c r="C632" s="3">
        <v>2169.0</v>
      </c>
      <c r="D632" s="4">
        <v>116.0</v>
      </c>
      <c r="E632" s="4">
        <v>32.0</v>
      </c>
      <c r="F632" s="8">
        <v>17.0</v>
      </c>
      <c r="G632" s="8">
        <v>7.0</v>
      </c>
      <c r="H632" s="8">
        <v>8.0</v>
      </c>
      <c r="I632" s="8">
        <v>8.0</v>
      </c>
      <c r="J632" s="8">
        <v>2.0</v>
      </c>
      <c r="K632" s="7">
        <v>156.0</v>
      </c>
      <c r="L632" s="7">
        <v>34.0</v>
      </c>
    </row>
    <row r="633">
      <c r="A633" s="7">
        <v>2666.0</v>
      </c>
      <c r="B633" s="2" t="s">
        <v>15</v>
      </c>
      <c r="C633" s="3">
        <v>2169.0</v>
      </c>
      <c r="D633" s="4">
        <v>204.0</v>
      </c>
      <c r="E633" s="4">
        <v>79.0</v>
      </c>
      <c r="F633" s="8">
        <v>47.0</v>
      </c>
      <c r="G633" s="8">
        <v>10.0</v>
      </c>
      <c r="H633" s="8">
        <v>20.0</v>
      </c>
      <c r="I633" s="8">
        <v>12.0</v>
      </c>
      <c r="J633" s="8">
        <v>3.0</v>
      </c>
      <c r="K633" s="7">
        <v>295.0</v>
      </c>
      <c r="L633" s="7">
        <v>80.0</v>
      </c>
    </row>
    <row r="634">
      <c r="A634" s="7">
        <v>2682.0</v>
      </c>
      <c r="B634" s="2" t="s">
        <v>12</v>
      </c>
      <c r="C634" s="3">
        <v>2336.0</v>
      </c>
      <c r="D634" s="4">
        <v>93.0</v>
      </c>
      <c r="E634" s="4">
        <v>71.0</v>
      </c>
      <c r="F634" s="8">
        <v>45.0</v>
      </c>
      <c r="G634" s="8">
        <v>17.0</v>
      </c>
      <c r="H634" s="8">
        <v>23.0</v>
      </c>
      <c r="I634" s="8">
        <v>4.0</v>
      </c>
      <c r="J634" s="8">
        <v>4.0</v>
      </c>
      <c r="K634" s="7">
        <v>168.0</v>
      </c>
      <c r="L634" s="7">
        <v>89.0</v>
      </c>
    </row>
    <row r="635">
      <c r="A635" s="7">
        <v>2682.0</v>
      </c>
      <c r="B635" s="2" t="s">
        <v>13</v>
      </c>
      <c r="C635" s="3">
        <v>2336.0</v>
      </c>
      <c r="D635" s="4">
        <v>19.0</v>
      </c>
      <c r="E635" s="4">
        <v>35.0</v>
      </c>
      <c r="F635" s="8">
        <v>42.0</v>
      </c>
      <c r="G635" s="8">
        <v>2.0</v>
      </c>
      <c r="H635" s="8">
        <v>11.0</v>
      </c>
      <c r="I635" s="8">
        <v>3.0</v>
      </c>
      <c r="J635" s="8">
        <v>0.0</v>
      </c>
      <c r="K635" s="7">
        <v>57.0</v>
      </c>
      <c r="L635" s="7">
        <v>55.0</v>
      </c>
    </row>
    <row r="636">
      <c r="A636" s="7">
        <v>2682.0</v>
      </c>
      <c r="B636" s="2" t="s">
        <v>14</v>
      </c>
      <c r="C636" s="3">
        <v>2336.0</v>
      </c>
      <c r="D636" s="4">
        <v>104.0</v>
      </c>
      <c r="E636" s="4">
        <v>57.0</v>
      </c>
      <c r="F636" s="8">
        <v>13.0</v>
      </c>
      <c r="G636" s="8">
        <v>11.0</v>
      </c>
      <c r="H636" s="8">
        <v>22.0</v>
      </c>
      <c r="I636" s="8">
        <v>5.0</v>
      </c>
      <c r="J636" s="8">
        <v>3.0</v>
      </c>
      <c r="K636" s="7">
        <v>166.0</v>
      </c>
      <c r="L636" s="7">
        <v>49.0</v>
      </c>
    </row>
    <row r="637">
      <c r="A637" s="7">
        <v>2682.0</v>
      </c>
      <c r="B637" s="2" t="s">
        <v>15</v>
      </c>
      <c r="C637" s="3">
        <v>2336.0</v>
      </c>
      <c r="D637" s="4">
        <v>216.0</v>
      </c>
      <c r="E637" s="4">
        <v>163.0</v>
      </c>
      <c r="F637" s="8">
        <v>100.0</v>
      </c>
      <c r="G637" s="8">
        <v>30.0</v>
      </c>
      <c r="H637" s="8">
        <v>56.0</v>
      </c>
      <c r="I637" s="8">
        <v>12.0</v>
      </c>
      <c r="J637" s="8">
        <v>7.0</v>
      </c>
      <c r="K637" s="7">
        <v>391.0</v>
      </c>
      <c r="L637" s="7">
        <v>193.0</v>
      </c>
    </row>
    <row r="638">
      <c r="A638" s="7">
        <v>2695.0</v>
      </c>
      <c r="B638" s="2" t="s">
        <v>12</v>
      </c>
      <c r="C638" s="3">
        <v>2438.0</v>
      </c>
      <c r="D638" s="4">
        <v>61.0</v>
      </c>
      <c r="E638" s="4">
        <v>44.0</v>
      </c>
      <c r="F638" s="8">
        <v>30.0</v>
      </c>
      <c r="G638" s="8">
        <v>9.0</v>
      </c>
      <c r="H638" s="8">
        <v>18.0</v>
      </c>
      <c r="I638" s="8">
        <v>4.0</v>
      </c>
      <c r="J638" s="8">
        <v>4.0</v>
      </c>
      <c r="K638" s="7">
        <v>109.0</v>
      </c>
      <c r="L638" s="7">
        <v>61.0</v>
      </c>
    </row>
    <row r="639">
      <c r="A639" s="7">
        <v>2695.0</v>
      </c>
      <c r="B639" s="2" t="s">
        <v>13</v>
      </c>
      <c r="C639" s="3">
        <v>2438.0</v>
      </c>
      <c r="D639" s="4">
        <v>21.0</v>
      </c>
      <c r="E639" s="4">
        <v>34.0</v>
      </c>
      <c r="F639" s="8">
        <v>38.0</v>
      </c>
      <c r="G639" s="8">
        <v>11.0</v>
      </c>
      <c r="H639" s="8">
        <v>12.0</v>
      </c>
      <c r="I639" s="8">
        <v>2.0</v>
      </c>
      <c r="J639" s="8">
        <v>2.0</v>
      </c>
      <c r="K639" s="7">
        <v>57.0</v>
      </c>
      <c r="L639" s="7">
        <v>63.0</v>
      </c>
    </row>
    <row r="640">
      <c r="A640" s="7">
        <v>2695.0</v>
      </c>
      <c r="B640" s="2" t="s">
        <v>14</v>
      </c>
      <c r="C640" s="3">
        <v>2438.0</v>
      </c>
      <c r="D640" s="4">
        <v>138.0</v>
      </c>
      <c r="E640" s="4">
        <v>57.0</v>
      </c>
      <c r="F640" s="8">
        <v>21.0</v>
      </c>
      <c r="G640" s="8">
        <v>8.0</v>
      </c>
      <c r="H640" s="8">
        <v>13.0</v>
      </c>
      <c r="I640" s="8">
        <v>9.0</v>
      </c>
      <c r="J640" s="8">
        <v>6.0</v>
      </c>
      <c r="K640" s="7">
        <v>204.0</v>
      </c>
      <c r="L640" s="7">
        <v>48.0</v>
      </c>
    </row>
    <row r="641">
      <c r="A641" s="7">
        <v>2695.0</v>
      </c>
      <c r="B641" s="2" t="s">
        <v>15</v>
      </c>
      <c r="C641" s="3">
        <v>2438.0</v>
      </c>
      <c r="D641" s="4">
        <v>220.0</v>
      </c>
      <c r="E641" s="4">
        <v>135.0</v>
      </c>
      <c r="F641" s="8">
        <v>89.0</v>
      </c>
      <c r="G641" s="8">
        <v>28.0</v>
      </c>
      <c r="H641" s="8">
        <v>43.0</v>
      </c>
      <c r="I641" s="8">
        <v>15.0</v>
      </c>
      <c r="J641" s="8">
        <v>12.0</v>
      </c>
      <c r="K641" s="7">
        <v>370.0</v>
      </c>
      <c r="L641" s="7">
        <v>172.0</v>
      </c>
    </row>
    <row r="642">
      <c r="A642" s="7">
        <v>2700.0</v>
      </c>
      <c r="B642" s="2" t="s">
        <v>12</v>
      </c>
      <c r="C642" s="3">
        <v>2023.0</v>
      </c>
      <c r="D642" s="4">
        <v>67.0</v>
      </c>
      <c r="E642" s="4">
        <v>33.0</v>
      </c>
      <c r="F642" s="8">
        <v>24.0</v>
      </c>
      <c r="G642" s="8">
        <v>4.0</v>
      </c>
      <c r="H642" s="8">
        <v>8.0</v>
      </c>
      <c r="I642" s="8">
        <v>1.0</v>
      </c>
      <c r="J642" s="8">
        <v>2.0</v>
      </c>
      <c r="K642" s="7">
        <v>101.0</v>
      </c>
      <c r="L642" s="7">
        <v>38.0</v>
      </c>
    </row>
    <row r="643">
      <c r="A643" s="7">
        <v>2700.0</v>
      </c>
      <c r="B643" s="2" t="s">
        <v>13</v>
      </c>
      <c r="C643" s="3">
        <v>2023.0</v>
      </c>
      <c r="D643" s="4">
        <v>29.0</v>
      </c>
      <c r="E643" s="4">
        <v>23.0</v>
      </c>
      <c r="F643" s="8">
        <v>21.0</v>
      </c>
      <c r="G643" s="8">
        <v>7.0</v>
      </c>
      <c r="H643" s="8">
        <v>7.0</v>
      </c>
      <c r="I643" s="8">
        <v>2.0</v>
      </c>
      <c r="J643" s="8">
        <v>2.0</v>
      </c>
      <c r="K643" s="7">
        <v>54.0</v>
      </c>
      <c r="L643" s="7">
        <v>37.0</v>
      </c>
    </row>
    <row r="644">
      <c r="A644" s="7">
        <v>2700.0</v>
      </c>
      <c r="B644" s="2" t="s">
        <v>14</v>
      </c>
      <c r="C644" s="3">
        <v>2023.0</v>
      </c>
      <c r="D644" s="4">
        <v>118.0</v>
      </c>
      <c r="E644" s="4">
        <v>50.0</v>
      </c>
      <c r="F644" s="8">
        <v>13.0</v>
      </c>
      <c r="G644" s="8">
        <v>5.0</v>
      </c>
      <c r="H644" s="8">
        <v>13.0</v>
      </c>
      <c r="I644" s="8">
        <v>7.0</v>
      </c>
      <c r="J644" s="8">
        <v>11.0</v>
      </c>
      <c r="K644" s="7">
        <v>175.0</v>
      </c>
      <c r="L644" s="7">
        <v>42.0</v>
      </c>
    </row>
    <row r="645">
      <c r="A645" s="7">
        <v>2700.0</v>
      </c>
      <c r="B645" s="2" t="s">
        <v>15</v>
      </c>
      <c r="C645" s="3">
        <v>2023.0</v>
      </c>
      <c r="D645" s="4">
        <v>214.0</v>
      </c>
      <c r="E645" s="4">
        <v>106.0</v>
      </c>
      <c r="F645" s="8">
        <v>58.0</v>
      </c>
      <c r="G645" s="8">
        <v>16.0</v>
      </c>
      <c r="H645" s="8">
        <v>28.0</v>
      </c>
      <c r="I645" s="8">
        <v>10.0</v>
      </c>
      <c r="J645" s="8">
        <v>15.0</v>
      </c>
      <c r="K645" s="7">
        <v>330.0</v>
      </c>
      <c r="L645" s="7">
        <v>117.0</v>
      </c>
    </row>
    <row r="646">
      <c r="A646" s="7">
        <v>2709.0</v>
      </c>
      <c r="B646" s="2" t="s">
        <v>12</v>
      </c>
      <c r="C646" s="3">
        <v>848.0</v>
      </c>
      <c r="D646" s="4">
        <v>13.0</v>
      </c>
      <c r="E646" s="4">
        <v>17.0</v>
      </c>
      <c r="F646" s="8">
        <v>16.0</v>
      </c>
      <c r="G646" s="8">
        <v>3.0</v>
      </c>
      <c r="H646" s="8">
        <v>9.0</v>
      </c>
      <c r="I646" s="8">
        <v>0.0</v>
      </c>
      <c r="J646" s="8">
        <v>0.0</v>
      </c>
      <c r="K646" s="7">
        <v>30.0</v>
      </c>
      <c r="L646" s="7">
        <v>28.0</v>
      </c>
    </row>
    <row r="647">
      <c r="A647" s="7">
        <v>2709.0</v>
      </c>
      <c r="B647" s="2" t="s">
        <v>13</v>
      </c>
      <c r="C647" s="3">
        <v>848.0</v>
      </c>
      <c r="D647" s="4">
        <v>9.0</v>
      </c>
      <c r="E647" s="4">
        <v>15.0</v>
      </c>
      <c r="F647" s="8">
        <v>16.0</v>
      </c>
      <c r="G647" s="8">
        <v>1.0</v>
      </c>
      <c r="H647" s="8">
        <v>7.0</v>
      </c>
      <c r="I647" s="8">
        <v>2.0</v>
      </c>
      <c r="J647" s="8">
        <v>0.0</v>
      </c>
      <c r="K647" s="7">
        <v>26.0</v>
      </c>
      <c r="L647" s="7">
        <v>24.0</v>
      </c>
    </row>
    <row r="648">
      <c r="A648" s="7">
        <v>2709.0</v>
      </c>
      <c r="B648" s="2" t="s">
        <v>14</v>
      </c>
      <c r="C648" s="3">
        <v>848.0</v>
      </c>
      <c r="D648" s="4">
        <v>81.0</v>
      </c>
      <c r="E648" s="4">
        <v>12.0</v>
      </c>
      <c r="F648" s="8">
        <v>12.0</v>
      </c>
      <c r="G648" s="8">
        <v>3.0</v>
      </c>
      <c r="H648" s="8">
        <v>5.0</v>
      </c>
      <c r="I648" s="8">
        <v>2.0</v>
      </c>
      <c r="J648" s="8">
        <v>1.0</v>
      </c>
      <c r="K648" s="7">
        <v>95.0</v>
      </c>
      <c r="L648" s="7">
        <v>21.0</v>
      </c>
    </row>
    <row r="649">
      <c r="A649" s="7">
        <v>2709.0</v>
      </c>
      <c r="B649" s="2" t="s">
        <v>15</v>
      </c>
      <c r="C649" s="3">
        <v>848.0</v>
      </c>
      <c r="D649" s="4">
        <v>103.0</v>
      </c>
      <c r="E649" s="4">
        <v>44.0</v>
      </c>
      <c r="F649" s="8">
        <v>44.0</v>
      </c>
      <c r="G649" s="8">
        <v>7.0</v>
      </c>
      <c r="H649" s="8">
        <v>21.0</v>
      </c>
      <c r="I649" s="8">
        <v>4.0</v>
      </c>
      <c r="J649" s="8">
        <v>1.0</v>
      </c>
      <c r="K649" s="7">
        <v>151.0</v>
      </c>
      <c r="L649" s="7">
        <v>73.0</v>
      </c>
    </row>
    <row r="650">
      <c r="A650" s="7">
        <v>2710.0</v>
      </c>
      <c r="B650" s="2" t="s">
        <v>12</v>
      </c>
      <c r="C650" s="3">
        <v>3071.0</v>
      </c>
      <c r="D650" s="4">
        <v>58.0</v>
      </c>
      <c r="E650" s="4">
        <v>40.0</v>
      </c>
      <c r="F650" s="8">
        <v>24.0</v>
      </c>
      <c r="G650" s="8">
        <v>12.0</v>
      </c>
      <c r="H650" s="8">
        <v>18.0</v>
      </c>
      <c r="I650" s="8">
        <v>3.0</v>
      </c>
      <c r="J650" s="8">
        <v>7.0</v>
      </c>
      <c r="K650" s="7">
        <v>101.0</v>
      </c>
      <c r="L650" s="7">
        <v>61.0</v>
      </c>
    </row>
    <row r="651">
      <c r="A651" s="7">
        <v>2710.0</v>
      </c>
      <c r="B651" s="2" t="s">
        <v>13</v>
      </c>
      <c r="C651" s="3">
        <v>3071.0</v>
      </c>
      <c r="D651" s="4">
        <v>23.0</v>
      </c>
      <c r="E651" s="4">
        <v>26.0</v>
      </c>
      <c r="F651" s="8">
        <v>33.0</v>
      </c>
      <c r="G651" s="8">
        <v>10.0</v>
      </c>
      <c r="H651" s="8">
        <v>11.0</v>
      </c>
      <c r="I651" s="8">
        <v>2.0</v>
      </c>
      <c r="J651" s="8">
        <v>2.0</v>
      </c>
      <c r="K651" s="7">
        <v>51.0</v>
      </c>
      <c r="L651" s="7">
        <v>56.0</v>
      </c>
    </row>
    <row r="652">
      <c r="A652" s="7">
        <v>2710.0</v>
      </c>
      <c r="B652" s="2" t="s">
        <v>14</v>
      </c>
      <c r="C652" s="3">
        <v>3071.0</v>
      </c>
      <c r="D652" s="4">
        <v>199.0</v>
      </c>
      <c r="E652" s="4">
        <v>62.0</v>
      </c>
      <c r="F652" s="8">
        <v>25.0</v>
      </c>
      <c r="G652" s="8">
        <v>14.0</v>
      </c>
      <c r="H652" s="8">
        <v>10.0</v>
      </c>
      <c r="I652" s="8">
        <v>18.0</v>
      </c>
      <c r="J652" s="8">
        <v>8.0</v>
      </c>
      <c r="K652" s="7">
        <v>279.0</v>
      </c>
      <c r="L652" s="7">
        <v>57.0</v>
      </c>
    </row>
    <row r="653">
      <c r="A653" s="7">
        <v>2710.0</v>
      </c>
      <c r="B653" s="2" t="s">
        <v>15</v>
      </c>
      <c r="C653" s="3">
        <v>3071.0</v>
      </c>
      <c r="D653" s="4">
        <v>280.0</v>
      </c>
      <c r="E653" s="4">
        <v>128.0</v>
      </c>
      <c r="F653" s="8">
        <v>82.0</v>
      </c>
      <c r="G653" s="8">
        <v>36.0</v>
      </c>
      <c r="H653" s="8">
        <v>39.0</v>
      </c>
      <c r="I653" s="8">
        <v>23.0</v>
      </c>
      <c r="J653" s="8">
        <v>17.0</v>
      </c>
      <c r="K653" s="7">
        <v>431.0</v>
      </c>
      <c r="L653" s="7">
        <v>174.0</v>
      </c>
    </row>
    <row r="654">
      <c r="A654" s="7">
        <v>2711.0</v>
      </c>
      <c r="B654" s="2" t="s">
        <v>12</v>
      </c>
      <c r="C654" s="3">
        <v>1531.0</v>
      </c>
      <c r="D654" s="4">
        <v>39.0</v>
      </c>
      <c r="E654" s="4">
        <v>29.0</v>
      </c>
      <c r="F654" s="8">
        <v>16.0</v>
      </c>
      <c r="G654" s="8">
        <v>7.0</v>
      </c>
      <c r="H654" s="8">
        <v>24.0</v>
      </c>
      <c r="I654" s="8">
        <v>5.0</v>
      </c>
      <c r="J654" s="8">
        <v>4.0</v>
      </c>
      <c r="K654" s="7">
        <v>73.0</v>
      </c>
      <c r="L654" s="7">
        <v>51.0</v>
      </c>
    </row>
    <row r="655">
      <c r="A655" s="7">
        <v>2711.0</v>
      </c>
      <c r="B655" s="2" t="s">
        <v>13</v>
      </c>
      <c r="C655" s="3">
        <v>1531.0</v>
      </c>
      <c r="D655" s="4">
        <v>12.0</v>
      </c>
      <c r="E655" s="4">
        <v>28.0</v>
      </c>
      <c r="F655" s="8">
        <v>23.0</v>
      </c>
      <c r="G655" s="8">
        <v>2.0</v>
      </c>
      <c r="H655" s="8">
        <v>15.0</v>
      </c>
      <c r="I655" s="8">
        <v>3.0</v>
      </c>
      <c r="J655" s="8">
        <v>0.0</v>
      </c>
      <c r="K655" s="7">
        <v>43.0</v>
      </c>
      <c r="L655" s="7">
        <v>40.0</v>
      </c>
    </row>
    <row r="656">
      <c r="A656" s="7">
        <v>2711.0</v>
      </c>
      <c r="B656" s="2" t="s">
        <v>14</v>
      </c>
      <c r="C656" s="3">
        <v>1531.0</v>
      </c>
      <c r="D656" s="4">
        <v>103.0</v>
      </c>
      <c r="E656" s="4">
        <v>34.0</v>
      </c>
      <c r="F656" s="8">
        <v>14.0</v>
      </c>
      <c r="G656" s="8">
        <v>8.0</v>
      </c>
      <c r="H656" s="8">
        <v>11.0</v>
      </c>
      <c r="I656" s="8">
        <v>8.0</v>
      </c>
      <c r="J656" s="8">
        <v>3.0</v>
      </c>
      <c r="K656" s="7">
        <v>145.0</v>
      </c>
      <c r="L656" s="7">
        <v>36.0</v>
      </c>
    </row>
    <row r="657">
      <c r="A657" s="7">
        <v>2711.0</v>
      </c>
      <c r="B657" s="2" t="s">
        <v>15</v>
      </c>
      <c r="C657" s="3">
        <v>1531.0</v>
      </c>
      <c r="D657" s="4">
        <v>154.0</v>
      </c>
      <c r="E657" s="4">
        <v>91.0</v>
      </c>
      <c r="F657" s="8">
        <v>53.0</v>
      </c>
      <c r="G657" s="8">
        <v>17.0</v>
      </c>
      <c r="H657" s="8">
        <v>50.0</v>
      </c>
      <c r="I657" s="8">
        <v>16.0</v>
      </c>
      <c r="J657" s="8">
        <v>7.0</v>
      </c>
      <c r="K657" s="7">
        <v>261.0</v>
      </c>
      <c r="L657" s="7">
        <v>127.0</v>
      </c>
    </row>
    <row r="658">
      <c r="A658" s="7">
        <v>2715.0</v>
      </c>
      <c r="B658" s="2" t="s">
        <v>12</v>
      </c>
      <c r="C658" s="3">
        <v>2341.0</v>
      </c>
      <c r="D658" s="4">
        <v>57.0</v>
      </c>
      <c r="E658" s="4">
        <v>17.0</v>
      </c>
      <c r="F658" s="8">
        <v>14.0</v>
      </c>
      <c r="G658" s="8">
        <v>7.0</v>
      </c>
      <c r="H658" s="8">
        <v>13.0</v>
      </c>
      <c r="I658" s="8">
        <v>3.0</v>
      </c>
      <c r="J658" s="8">
        <v>0.0</v>
      </c>
      <c r="K658" s="7">
        <v>77.0</v>
      </c>
      <c r="L658" s="7">
        <v>34.0</v>
      </c>
    </row>
    <row r="659">
      <c r="A659" s="7">
        <v>2715.0</v>
      </c>
      <c r="B659" s="2" t="s">
        <v>13</v>
      </c>
      <c r="C659" s="3">
        <v>2341.0</v>
      </c>
      <c r="D659" s="4">
        <v>51.0</v>
      </c>
      <c r="E659" s="4">
        <v>19.0</v>
      </c>
      <c r="F659" s="8">
        <v>17.0</v>
      </c>
      <c r="G659" s="8">
        <v>0.0</v>
      </c>
      <c r="H659" s="8">
        <v>14.0</v>
      </c>
      <c r="I659" s="8">
        <v>1.0</v>
      </c>
      <c r="J659" s="8">
        <v>1.0</v>
      </c>
      <c r="K659" s="7">
        <v>71.0</v>
      </c>
      <c r="L659" s="7">
        <v>32.0</v>
      </c>
    </row>
    <row r="660">
      <c r="A660" s="7">
        <v>2715.0</v>
      </c>
      <c r="B660" s="2" t="s">
        <v>14</v>
      </c>
      <c r="C660" s="3">
        <v>2341.0</v>
      </c>
      <c r="D660" s="4">
        <v>99.0</v>
      </c>
      <c r="E660" s="4">
        <v>22.0</v>
      </c>
      <c r="F660" s="8">
        <v>7.0</v>
      </c>
      <c r="G660" s="8">
        <v>3.0</v>
      </c>
      <c r="H660" s="8">
        <v>8.0</v>
      </c>
      <c r="I660" s="8">
        <v>6.0</v>
      </c>
      <c r="J660" s="8">
        <v>0.0</v>
      </c>
      <c r="K660" s="7">
        <v>127.0</v>
      </c>
      <c r="L660" s="7">
        <v>18.0</v>
      </c>
    </row>
    <row r="661">
      <c r="A661" s="7">
        <v>2715.0</v>
      </c>
      <c r="B661" s="2" t="s">
        <v>15</v>
      </c>
      <c r="C661" s="3">
        <v>2341.0</v>
      </c>
      <c r="D661" s="4">
        <v>207.0</v>
      </c>
      <c r="E661" s="4">
        <v>58.0</v>
      </c>
      <c r="F661" s="8">
        <v>38.0</v>
      </c>
      <c r="G661" s="8">
        <v>10.0</v>
      </c>
      <c r="H661" s="8">
        <v>35.0</v>
      </c>
      <c r="I661" s="8">
        <v>10.0</v>
      </c>
      <c r="J661" s="8">
        <v>1.0</v>
      </c>
      <c r="K661" s="7">
        <v>275.0</v>
      </c>
      <c r="L661" s="7">
        <v>84.0</v>
      </c>
    </row>
    <row r="662">
      <c r="A662" s="7">
        <v>2717.0</v>
      </c>
      <c r="B662" s="2" t="s">
        <v>12</v>
      </c>
      <c r="C662" s="3">
        <v>1524.0</v>
      </c>
      <c r="D662" s="4">
        <v>27.0</v>
      </c>
      <c r="E662" s="4">
        <v>5.0</v>
      </c>
      <c r="F662" s="8">
        <v>9.0</v>
      </c>
      <c r="G662" s="8">
        <v>0.0</v>
      </c>
      <c r="H662" s="8">
        <v>0.0</v>
      </c>
      <c r="I662" s="8">
        <v>2.0</v>
      </c>
      <c r="J662" s="8">
        <v>4.0</v>
      </c>
      <c r="K662" s="7">
        <v>34.0</v>
      </c>
      <c r="L662" s="7">
        <v>13.0</v>
      </c>
    </row>
    <row r="663">
      <c r="A663" s="7">
        <v>2717.0</v>
      </c>
      <c r="B663" s="2" t="s">
        <v>13</v>
      </c>
      <c r="C663" s="3">
        <v>1524.0</v>
      </c>
      <c r="D663" s="4">
        <v>18.0</v>
      </c>
      <c r="E663" s="4">
        <v>4.0</v>
      </c>
      <c r="F663" s="8">
        <v>1.0</v>
      </c>
      <c r="G663" s="8">
        <v>1.0</v>
      </c>
      <c r="H663" s="8">
        <v>2.0</v>
      </c>
      <c r="I663" s="8">
        <v>5.0</v>
      </c>
      <c r="J663" s="8">
        <v>1.0</v>
      </c>
      <c r="K663" s="7">
        <v>27.0</v>
      </c>
      <c r="L663" s="7">
        <v>5.0</v>
      </c>
    </row>
    <row r="664">
      <c r="A664" s="7">
        <v>2717.0</v>
      </c>
      <c r="B664" s="2" t="s">
        <v>14</v>
      </c>
      <c r="C664" s="3">
        <v>1524.0</v>
      </c>
      <c r="D664" s="4">
        <v>59.0</v>
      </c>
      <c r="E664" s="4">
        <v>10.0</v>
      </c>
      <c r="F664" s="8">
        <v>3.0</v>
      </c>
      <c r="G664" s="8">
        <v>0.0</v>
      </c>
      <c r="H664" s="8">
        <v>7.0</v>
      </c>
      <c r="I664" s="8">
        <v>5.0</v>
      </c>
      <c r="J664" s="8">
        <v>1.0</v>
      </c>
      <c r="K664" s="7">
        <v>74.0</v>
      </c>
      <c r="L664" s="7">
        <v>11.0</v>
      </c>
    </row>
    <row r="665">
      <c r="A665" s="7">
        <v>2717.0</v>
      </c>
      <c r="B665" s="2" t="s">
        <v>15</v>
      </c>
      <c r="C665" s="3">
        <v>1524.0</v>
      </c>
      <c r="D665" s="4">
        <v>104.0</v>
      </c>
      <c r="E665" s="4">
        <v>19.0</v>
      </c>
      <c r="F665" s="8">
        <v>13.0</v>
      </c>
      <c r="G665" s="8">
        <v>1.0</v>
      </c>
      <c r="H665" s="8">
        <v>9.0</v>
      </c>
      <c r="I665" s="8">
        <v>12.0</v>
      </c>
      <c r="J665" s="8">
        <v>6.0</v>
      </c>
      <c r="K665" s="7">
        <v>135.0</v>
      </c>
      <c r="L665" s="7">
        <v>29.0</v>
      </c>
    </row>
    <row r="666">
      <c r="A666" s="7">
        <v>2726.0</v>
      </c>
      <c r="B666" s="2" t="s">
        <v>12</v>
      </c>
      <c r="C666" s="3">
        <v>2106.0</v>
      </c>
      <c r="D666" s="4">
        <v>18.0</v>
      </c>
      <c r="E666" s="4">
        <v>43.0</v>
      </c>
      <c r="F666" s="8">
        <v>24.0</v>
      </c>
      <c r="G666" s="8">
        <v>28.0</v>
      </c>
      <c r="H666" s="8">
        <v>35.0</v>
      </c>
      <c r="I666" s="8">
        <v>5.0</v>
      </c>
      <c r="J666" s="8">
        <v>2.0</v>
      </c>
      <c r="K666" s="7">
        <v>66.0</v>
      </c>
      <c r="L666" s="7">
        <v>89.0</v>
      </c>
    </row>
    <row r="667">
      <c r="A667" s="7">
        <v>2726.0</v>
      </c>
      <c r="B667" s="2" t="s">
        <v>13</v>
      </c>
      <c r="C667" s="3">
        <v>2106.0</v>
      </c>
      <c r="D667" s="4">
        <v>10.0</v>
      </c>
      <c r="E667" s="4">
        <v>92.0</v>
      </c>
      <c r="F667" s="8">
        <v>67.0</v>
      </c>
      <c r="G667" s="8">
        <v>39.0</v>
      </c>
      <c r="H667" s="8">
        <v>65.0</v>
      </c>
      <c r="I667" s="8">
        <v>13.0</v>
      </c>
      <c r="J667" s="8">
        <v>12.0</v>
      </c>
      <c r="K667" s="7">
        <v>115.0</v>
      </c>
      <c r="L667" s="7">
        <v>183.0</v>
      </c>
    </row>
    <row r="668">
      <c r="A668" s="7">
        <v>2726.0</v>
      </c>
      <c r="B668" s="2" t="s">
        <v>14</v>
      </c>
      <c r="C668" s="3">
        <v>2106.0</v>
      </c>
      <c r="D668" s="4">
        <v>46.0</v>
      </c>
      <c r="E668" s="4">
        <v>57.0</v>
      </c>
      <c r="F668" s="8">
        <v>18.0</v>
      </c>
      <c r="G668" s="8">
        <v>19.0</v>
      </c>
      <c r="H668" s="8">
        <v>34.0</v>
      </c>
      <c r="I668" s="8">
        <v>5.0</v>
      </c>
      <c r="J668" s="8">
        <v>7.0</v>
      </c>
      <c r="K668" s="7">
        <v>108.0</v>
      </c>
      <c r="L668" s="7">
        <v>78.0</v>
      </c>
    </row>
    <row r="669">
      <c r="A669" s="7">
        <v>2726.0</v>
      </c>
      <c r="B669" s="2" t="s">
        <v>15</v>
      </c>
      <c r="C669" s="3">
        <v>2106.0</v>
      </c>
      <c r="D669" s="4">
        <v>74.0</v>
      </c>
      <c r="E669" s="4">
        <v>192.0</v>
      </c>
      <c r="F669" s="8">
        <v>109.0</v>
      </c>
      <c r="G669" s="8">
        <v>86.0</v>
      </c>
      <c r="H669" s="8">
        <v>134.0</v>
      </c>
      <c r="I669" s="8">
        <v>23.0</v>
      </c>
      <c r="J669" s="8">
        <v>21.0</v>
      </c>
      <c r="K669" s="7">
        <v>289.0</v>
      </c>
      <c r="L669" s="7">
        <v>350.0</v>
      </c>
    </row>
    <row r="670">
      <c r="A670" s="7">
        <v>2730.0</v>
      </c>
      <c r="B670" s="2" t="s">
        <v>12</v>
      </c>
      <c r="C670" s="3">
        <v>2458.0</v>
      </c>
      <c r="D670" s="4">
        <v>33.0</v>
      </c>
      <c r="E670" s="4">
        <v>19.0</v>
      </c>
      <c r="F670" s="8">
        <v>6.0</v>
      </c>
      <c r="G670" s="8">
        <v>1.0</v>
      </c>
      <c r="H670" s="8">
        <v>5.0</v>
      </c>
      <c r="I670" s="8">
        <v>6.0</v>
      </c>
      <c r="J670" s="8">
        <v>1.0</v>
      </c>
      <c r="K670" s="7">
        <v>58.0</v>
      </c>
      <c r="L670" s="7">
        <v>13.0</v>
      </c>
    </row>
    <row r="671">
      <c r="A671" s="7">
        <v>2730.0</v>
      </c>
      <c r="B671" s="2" t="s">
        <v>13</v>
      </c>
      <c r="C671" s="3">
        <v>2458.0</v>
      </c>
      <c r="D671" s="4">
        <v>32.0</v>
      </c>
      <c r="E671" s="4">
        <v>15.0</v>
      </c>
      <c r="F671" s="8">
        <v>10.0</v>
      </c>
      <c r="G671" s="8">
        <v>7.0</v>
      </c>
      <c r="H671" s="8">
        <v>3.0</v>
      </c>
      <c r="I671" s="8">
        <v>3.0</v>
      </c>
      <c r="J671" s="8">
        <v>0.0</v>
      </c>
      <c r="K671" s="7">
        <v>50.0</v>
      </c>
      <c r="L671" s="7">
        <v>20.0</v>
      </c>
    </row>
    <row r="672">
      <c r="A672" s="7">
        <v>2730.0</v>
      </c>
      <c r="B672" s="2" t="s">
        <v>14</v>
      </c>
      <c r="C672" s="3">
        <v>2458.0</v>
      </c>
      <c r="D672" s="4">
        <v>122.0</v>
      </c>
      <c r="E672" s="4">
        <v>23.0</v>
      </c>
      <c r="F672" s="8">
        <v>6.0</v>
      </c>
      <c r="G672" s="8">
        <v>2.0</v>
      </c>
      <c r="H672" s="8">
        <v>2.0</v>
      </c>
      <c r="I672" s="8">
        <v>5.0</v>
      </c>
      <c r="J672" s="8">
        <v>0.0</v>
      </c>
      <c r="K672" s="7">
        <v>150.0</v>
      </c>
      <c r="L672" s="7">
        <v>10.0</v>
      </c>
    </row>
    <row r="673">
      <c r="A673" s="7">
        <v>2730.0</v>
      </c>
      <c r="B673" s="2" t="s">
        <v>15</v>
      </c>
      <c r="C673" s="3">
        <v>2458.0</v>
      </c>
      <c r="D673" s="4">
        <v>187.0</v>
      </c>
      <c r="E673" s="4">
        <v>57.0</v>
      </c>
      <c r="F673" s="8">
        <v>22.0</v>
      </c>
      <c r="G673" s="8">
        <v>10.0</v>
      </c>
      <c r="H673" s="8">
        <v>10.0</v>
      </c>
      <c r="I673" s="8">
        <v>14.0</v>
      </c>
      <c r="J673" s="8">
        <v>1.0</v>
      </c>
      <c r="K673" s="7">
        <v>258.0</v>
      </c>
      <c r="L673" s="7">
        <v>43.0</v>
      </c>
    </row>
    <row r="674">
      <c r="A674" s="7">
        <v>2731.0</v>
      </c>
      <c r="B674" s="2" t="s">
        <v>12</v>
      </c>
      <c r="C674" s="3">
        <v>2336.0</v>
      </c>
      <c r="D674" s="4">
        <v>15.0</v>
      </c>
      <c r="E674" s="4">
        <v>23.0</v>
      </c>
      <c r="F674" s="8">
        <v>22.0</v>
      </c>
      <c r="G674" s="8">
        <v>4.0</v>
      </c>
      <c r="H674" s="8">
        <v>4.0</v>
      </c>
      <c r="I674" s="8">
        <v>0.0</v>
      </c>
      <c r="J674" s="8">
        <v>1.0</v>
      </c>
      <c r="K674" s="7">
        <v>38.0</v>
      </c>
      <c r="L674" s="7">
        <v>31.0</v>
      </c>
    </row>
    <row r="675">
      <c r="A675" s="7">
        <v>2731.0</v>
      </c>
      <c r="B675" s="2" t="s">
        <v>13</v>
      </c>
      <c r="C675" s="3">
        <v>2336.0</v>
      </c>
      <c r="D675" s="4">
        <v>17.0</v>
      </c>
      <c r="E675" s="4">
        <v>40.0</v>
      </c>
      <c r="F675" s="8">
        <v>51.0</v>
      </c>
      <c r="G675" s="8">
        <v>10.0</v>
      </c>
      <c r="H675" s="8">
        <v>17.0</v>
      </c>
      <c r="I675" s="8">
        <v>4.0</v>
      </c>
      <c r="J675" s="8">
        <v>4.0</v>
      </c>
      <c r="K675" s="7">
        <v>61.0</v>
      </c>
      <c r="L675" s="7">
        <v>82.0</v>
      </c>
    </row>
    <row r="676">
      <c r="A676" s="7">
        <v>2731.0</v>
      </c>
      <c r="B676" s="2" t="s">
        <v>14</v>
      </c>
      <c r="C676" s="3">
        <v>2336.0</v>
      </c>
      <c r="D676" s="4">
        <v>165.0</v>
      </c>
      <c r="E676" s="4">
        <v>118.0</v>
      </c>
      <c r="F676" s="8">
        <v>50.0</v>
      </c>
      <c r="G676" s="8">
        <v>21.0</v>
      </c>
      <c r="H676" s="8">
        <v>26.0</v>
      </c>
      <c r="I676" s="8">
        <v>10.0</v>
      </c>
      <c r="J676" s="8">
        <v>8.0</v>
      </c>
      <c r="K676" s="7">
        <v>293.0</v>
      </c>
      <c r="L676" s="7">
        <v>105.0</v>
      </c>
    </row>
    <row r="677">
      <c r="A677" s="7">
        <v>2731.0</v>
      </c>
      <c r="B677" s="2" t="s">
        <v>15</v>
      </c>
      <c r="C677" s="3">
        <v>2336.0</v>
      </c>
      <c r="D677" s="4">
        <v>197.0</v>
      </c>
      <c r="E677" s="4">
        <v>181.0</v>
      </c>
      <c r="F677" s="8">
        <v>123.0</v>
      </c>
      <c r="G677" s="8">
        <v>35.0</v>
      </c>
      <c r="H677" s="8">
        <v>47.0</v>
      </c>
      <c r="I677" s="8">
        <v>14.0</v>
      </c>
      <c r="J677" s="8">
        <v>13.0</v>
      </c>
      <c r="K677" s="7">
        <v>392.0</v>
      </c>
      <c r="L677" s="7">
        <v>218.0</v>
      </c>
    </row>
    <row r="678">
      <c r="A678" s="7">
        <v>2733.0</v>
      </c>
      <c r="B678" s="2" t="s">
        <v>12</v>
      </c>
      <c r="C678" s="3">
        <v>2756.0</v>
      </c>
      <c r="D678" s="4">
        <v>37.0</v>
      </c>
      <c r="E678" s="4">
        <v>16.0</v>
      </c>
      <c r="F678" s="8">
        <v>11.0</v>
      </c>
      <c r="G678" s="8">
        <v>5.0</v>
      </c>
      <c r="H678" s="8">
        <v>9.0</v>
      </c>
      <c r="I678" s="8">
        <v>7.0</v>
      </c>
      <c r="J678" s="8">
        <v>1.0</v>
      </c>
      <c r="K678" s="7">
        <v>60.0</v>
      </c>
      <c r="L678" s="7">
        <v>26.0</v>
      </c>
    </row>
    <row r="679">
      <c r="A679" s="7">
        <v>2733.0</v>
      </c>
      <c r="B679" s="2" t="s">
        <v>13</v>
      </c>
      <c r="C679" s="3">
        <v>2756.0</v>
      </c>
      <c r="D679" s="4">
        <v>25.0</v>
      </c>
      <c r="E679" s="4">
        <v>17.0</v>
      </c>
      <c r="F679" s="8">
        <v>17.0</v>
      </c>
      <c r="G679" s="8">
        <v>5.0</v>
      </c>
      <c r="H679" s="8">
        <v>14.0</v>
      </c>
      <c r="I679" s="8">
        <v>6.0</v>
      </c>
      <c r="J679" s="8">
        <v>2.0</v>
      </c>
      <c r="K679" s="7">
        <v>48.0</v>
      </c>
      <c r="L679" s="7">
        <v>38.0</v>
      </c>
    </row>
    <row r="680">
      <c r="A680" s="7">
        <v>2733.0</v>
      </c>
      <c r="B680" s="2" t="s">
        <v>14</v>
      </c>
      <c r="C680" s="3">
        <v>2756.0</v>
      </c>
      <c r="D680" s="4">
        <v>97.0</v>
      </c>
      <c r="E680" s="4">
        <v>15.0</v>
      </c>
      <c r="F680" s="8">
        <v>7.0</v>
      </c>
      <c r="G680" s="8">
        <v>3.0</v>
      </c>
      <c r="H680" s="8">
        <v>3.0</v>
      </c>
      <c r="I680" s="8">
        <v>3.0</v>
      </c>
      <c r="J680" s="8">
        <v>3.0</v>
      </c>
      <c r="K680" s="7">
        <v>115.0</v>
      </c>
      <c r="L680" s="7">
        <v>16.0</v>
      </c>
    </row>
    <row r="681">
      <c r="A681" s="7">
        <v>2733.0</v>
      </c>
      <c r="B681" s="2" t="s">
        <v>15</v>
      </c>
      <c r="C681" s="3">
        <v>2756.0</v>
      </c>
      <c r="D681" s="4">
        <v>159.0</v>
      </c>
      <c r="E681" s="4">
        <v>48.0</v>
      </c>
      <c r="F681" s="8">
        <v>35.0</v>
      </c>
      <c r="G681" s="8">
        <v>13.0</v>
      </c>
      <c r="H681" s="8">
        <v>26.0</v>
      </c>
      <c r="I681" s="8">
        <v>16.0</v>
      </c>
      <c r="J681" s="8">
        <v>6.0</v>
      </c>
      <c r="K681" s="7">
        <v>223.0</v>
      </c>
      <c r="L681" s="7">
        <v>80.0</v>
      </c>
    </row>
    <row r="682">
      <c r="A682" s="7">
        <v>2737.0</v>
      </c>
      <c r="B682" s="2" t="s">
        <v>12</v>
      </c>
      <c r="C682" s="3">
        <v>1198.0</v>
      </c>
      <c r="D682" s="4">
        <v>34.0</v>
      </c>
      <c r="E682" s="4">
        <v>3.0</v>
      </c>
      <c r="F682" s="8">
        <v>1.0</v>
      </c>
      <c r="G682" s="8">
        <v>0.0</v>
      </c>
      <c r="H682" s="8">
        <v>2.0</v>
      </c>
      <c r="I682" s="8">
        <v>2.0</v>
      </c>
      <c r="J682" s="8">
        <v>0.0</v>
      </c>
      <c r="K682" s="7">
        <v>39.0</v>
      </c>
      <c r="L682" s="7">
        <v>3.0</v>
      </c>
    </row>
    <row r="683">
      <c r="A683" s="7">
        <v>2737.0</v>
      </c>
      <c r="B683" s="2" t="s">
        <v>13</v>
      </c>
      <c r="C683" s="3">
        <v>1198.0</v>
      </c>
      <c r="D683" s="4">
        <v>19.0</v>
      </c>
      <c r="E683" s="4">
        <v>3.0</v>
      </c>
      <c r="F683" s="8">
        <v>3.0</v>
      </c>
      <c r="G683" s="8">
        <v>0.0</v>
      </c>
      <c r="H683" s="8">
        <v>0.0</v>
      </c>
      <c r="I683" s="8">
        <v>0.0</v>
      </c>
      <c r="J683" s="8">
        <v>0.0</v>
      </c>
      <c r="K683" s="7">
        <v>22.0</v>
      </c>
      <c r="L683" s="7">
        <v>3.0</v>
      </c>
    </row>
    <row r="684">
      <c r="A684" s="7">
        <v>2737.0</v>
      </c>
      <c r="B684" s="2" t="s">
        <v>14</v>
      </c>
      <c r="C684" s="3">
        <v>1198.0</v>
      </c>
      <c r="D684" s="4">
        <v>49.0</v>
      </c>
      <c r="E684" s="4">
        <v>2.0</v>
      </c>
      <c r="F684" s="8">
        <v>1.0</v>
      </c>
      <c r="G684" s="8">
        <v>0.0</v>
      </c>
      <c r="H684" s="8">
        <v>1.0</v>
      </c>
      <c r="I684" s="8">
        <v>4.0</v>
      </c>
      <c r="J684" s="8">
        <v>0.0</v>
      </c>
      <c r="K684" s="7">
        <v>55.0</v>
      </c>
      <c r="L684" s="7">
        <v>2.0</v>
      </c>
    </row>
    <row r="685">
      <c r="A685" s="7">
        <v>2737.0</v>
      </c>
      <c r="B685" s="2" t="s">
        <v>15</v>
      </c>
      <c r="C685" s="3">
        <v>1198.0</v>
      </c>
      <c r="D685" s="4">
        <v>102.0</v>
      </c>
      <c r="E685" s="4">
        <v>8.0</v>
      </c>
      <c r="F685" s="8">
        <v>5.0</v>
      </c>
      <c r="G685" s="8">
        <v>0.0</v>
      </c>
      <c r="H685" s="8">
        <v>3.0</v>
      </c>
      <c r="I685" s="8">
        <v>6.0</v>
      </c>
      <c r="J685" s="8">
        <v>0.0</v>
      </c>
      <c r="K685" s="7">
        <v>116.0</v>
      </c>
      <c r="L685" s="7">
        <v>8.0</v>
      </c>
    </row>
    <row r="686">
      <c r="A686" s="7">
        <v>2740.0</v>
      </c>
      <c r="B686" s="2" t="s">
        <v>12</v>
      </c>
      <c r="C686" s="3">
        <v>2389.0</v>
      </c>
      <c r="D686" s="4">
        <v>9.0</v>
      </c>
      <c r="E686" s="4">
        <v>5.0</v>
      </c>
      <c r="F686" s="8">
        <v>0.0</v>
      </c>
      <c r="G686" s="8">
        <v>3.0</v>
      </c>
      <c r="H686" s="8">
        <v>3.0</v>
      </c>
      <c r="I686" s="8">
        <v>2.0</v>
      </c>
      <c r="J686" s="8">
        <v>1.0</v>
      </c>
      <c r="K686" s="7">
        <v>16.0</v>
      </c>
      <c r="L686" s="7">
        <v>7.0</v>
      </c>
    </row>
    <row r="687">
      <c r="A687" s="7">
        <v>2740.0</v>
      </c>
      <c r="B687" s="2" t="s">
        <v>13</v>
      </c>
      <c r="C687" s="3">
        <v>2389.0</v>
      </c>
      <c r="D687" s="4">
        <v>6.0</v>
      </c>
      <c r="E687" s="4">
        <v>10.0</v>
      </c>
      <c r="F687" s="8">
        <v>2.0</v>
      </c>
      <c r="G687" s="8">
        <v>3.0</v>
      </c>
      <c r="H687" s="8">
        <v>0.0</v>
      </c>
      <c r="I687" s="8">
        <v>3.0</v>
      </c>
      <c r="J687" s="8">
        <v>0.0</v>
      </c>
      <c r="K687" s="7">
        <v>19.0</v>
      </c>
      <c r="L687" s="7">
        <v>5.0</v>
      </c>
    </row>
    <row r="688">
      <c r="A688" s="7">
        <v>2740.0</v>
      </c>
      <c r="B688" s="2" t="s">
        <v>14</v>
      </c>
      <c r="C688" s="3">
        <v>2389.0</v>
      </c>
      <c r="D688" s="4">
        <v>50.0</v>
      </c>
      <c r="E688" s="4">
        <v>13.0</v>
      </c>
      <c r="F688" s="8">
        <v>4.0</v>
      </c>
      <c r="G688" s="8">
        <v>0.0</v>
      </c>
      <c r="H688" s="8">
        <v>4.0</v>
      </c>
      <c r="I688" s="8">
        <v>7.0</v>
      </c>
      <c r="J688" s="8">
        <v>2.0</v>
      </c>
      <c r="K688" s="7">
        <v>70.0</v>
      </c>
      <c r="L688" s="7">
        <v>10.0</v>
      </c>
    </row>
    <row r="689">
      <c r="A689" s="7">
        <v>2740.0</v>
      </c>
      <c r="B689" s="2" t="s">
        <v>15</v>
      </c>
      <c r="C689" s="3">
        <v>2389.0</v>
      </c>
      <c r="D689" s="4">
        <v>65.0</v>
      </c>
      <c r="E689" s="4">
        <v>28.0</v>
      </c>
      <c r="F689" s="8">
        <v>6.0</v>
      </c>
      <c r="G689" s="8">
        <v>6.0</v>
      </c>
      <c r="H689" s="8">
        <v>7.0</v>
      </c>
      <c r="I689" s="8">
        <v>12.0</v>
      </c>
      <c r="J689" s="8">
        <v>3.0</v>
      </c>
      <c r="K689" s="7">
        <v>105.0</v>
      </c>
      <c r="L689" s="7">
        <v>22.0</v>
      </c>
    </row>
    <row r="690">
      <c r="A690" s="7">
        <v>2743.0</v>
      </c>
      <c r="B690" s="2" t="s">
        <v>12</v>
      </c>
      <c r="C690" s="3">
        <v>3042.0</v>
      </c>
      <c r="D690" s="4">
        <v>58.0</v>
      </c>
      <c r="E690" s="4">
        <v>32.0</v>
      </c>
      <c r="F690" s="8">
        <v>8.0</v>
      </c>
      <c r="G690" s="8">
        <v>5.0</v>
      </c>
      <c r="H690" s="8">
        <v>16.0</v>
      </c>
      <c r="I690" s="8">
        <v>3.0</v>
      </c>
      <c r="J690" s="8">
        <v>3.0</v>
      </c>
      <c r="K690" s="7">
        <v>93.0</v>
      </c>
      <c r="L690" s="7">
        <v>32.0</v>
      </c>
    </row>
    <row r="691">
      <c r="A691" s="7">
        <v>2743.0</v>
      </c>
      <c r="B691" s="2" t="s">
        <v>13</v>
      </c>
      <c r="C691" s="3">
        <v>3042.0</v>
      </c>
      <c r="D691" s="4">
        <v>52.0</v>
      </c>
      <c r="E691" s="4">
        <v>27.0</v>
      </c>
      <c r="F691" s="8">
        <v>19.0</v>
      </c>
      <c r="G691" s="8">
        <v>4.0</v>
      </c>
      <c r="H691" s="8">
        <v>7.0</v>
      </c>
      <c r="I691" s="8">
        <v>7.0</v>
      </c>
      <c r="J691" s="8">
        <v>3.0</v>
      </c>
      <c r="K691" s="7">
        <v>86.0</v>
      </c>
      <c r="L691" s="7">
        <v>33.0</v>
      </c>
    </row>
    <row r="692">
      <c r="A692" s="7">
        <v>2743.0</v>
      </c>
      <c r="B692" s="2" t="s">
        <v>14</v>
      </c>
      <c r="C692" s="3">
        <v>3042.0</v>
      </c>
      <c r="D692" s="4">
        <v>125.0</v>
      </c>
      <c r="E692" s="4">
        <v>26.0</v>
      </c>
      <c r="F692" s="8">
        <v>8.0</v>
      </c>
      <c r="G692" s="8">
        <v>6.0</v>
      </c>
      <c r="H692" s="8">
        <v>8.0</v>
      </c>
      <c r="I692" s="8">
        <v>11.0</v>
      </c>
      <c r="J692" s="8">
        <v>4.0</v>
      </c>
      <c r="K692" s="7">
        <v>162.0</v>
      </c>
      <c r="L692" s="7">
        <v>26.0</v>
      </c>
    </row>
    <row r="693">
      <c r="A693" s="7">
        <v>2743.0</v>
      </c>
      <c r="B693" s="2" t="s">
        <v>15</v>
      </c>
      <c r="C693" s="3">
        <v>3042.0</v>
      </c>
      <c r="D693" s="4">
        <v>235.0</v>
      </c>
      <c r="E693" s="4">
        <v>85.0</v>
      </c>
      <c r="F693" s="8">
        <v>35.0</v>
      </c>
      <c r="G693" s="8">
        <v>15.0</v>
      </c>
      <c r="H693" s="8">
        <v>31.0</v>
      </c>
      <c r="I693" s="8">
        <v>21.0</v>
      </c>
      <c r="J693" s="8">
        <v>10.0</v>
      </c>
      <c r="K693" s="7">
        <v>341.0</v>
      </c>
      <c r="L693" s="7">
        <v>91.0</v>
      </c>
    </row>
    <row r="694">
      <c r="A694" s="7">
        <v>2746.0</v>
      </c>
      <c r="B694" s="2" t="s">
        <v>12</v>
      </c>
      <c r="C694" s="3">
        <v>1220.0</v>
      </c>
      <c r="D694" s="4">
        <v>16.0</v>
      </c>
      <c r="E694" s="4">
        <v>11.0</v>
      </c>
      <c r="F694" s="8">
        <v>8.0</v>
      </c>
      <c r="G694" s="8">
        <v>2.0</v>
      </c>
      <c r="H694" s="8">
        <v>1.0</v>
      </c>
      <c r="I694" s="8">
        <v>3.0</v>
      </c>
      <c r="J694" s="8">
        <v>0.0</v>
      </c>
      <c r="K694" s="7">
        <v>30.0</v>
      </c>
      <c r="L694" s="7">
        <v>11.0</v>
      </c>
    </row>
    <row r="695">
      <c r="A695" s="7">
        <v>2746.0</v>
      </c>
      <c r="B695" s="2" t="s">
        <v>13</v>
      </c>
      <c r="C695" s="3">
        <v>1220.0</v>
      </c>
      <c r="D695" s="4">
        <v>21.0</v>
      </c>
      <c r="E695" s="4">
        <v>5.0</v>
      </c>
      <c r="F695" s="8">
        <v>3.0</v>
      </c>
      <c r="G695" s="8">
        <v>3.0</v>
      </c>
      <c r="H695" s="8">
        <v>0.0</v>
      </c>
      <c r="I695" s="8">
        <v>5.0</v>
      </c>
      <c r="J695" s="8">
        <v>0.0</v>
      </c>
      <c r="K695" s="7">
        <v>31.0</v>
      </c>
      <c r="L695" s="7">
        <v>6.0</v>
      </c>
    </row>
    <row r="696">
      <c r="A696" s="7">
        <v>2746.0</v>
      </c>
      <c r="B696" s="2" t="s">
        <v>14</v>
      </c>
      <c r="C696" s="3">
        <v>1220.0</v>
      </c>
      <c r="D696" s="4">
        <v>46.0</v>
      </c>
      <c r="E696" s="4">
        <v>7.0</v>
      </c>
      <c r="F696" s="8">
        <v>4.0</v>
      </c>
      <c r="G696" s="8">
        <v>1.0</v>
      </c>
      <c r="H696" s="8">
        <v>3.0</v>
      </c>
      <c r="I696" s="8">
        <v>4.0</v>
      </c>
      <c r="J696" s="8">
        <v>0.0</v>
      </c>
      <c r="K696" s="7">
        <v>57.0</v>
      </c>
      <c r="L696" s="7">
        <v>8.0</v>
      </c>
    </row>
    <row r="697">
      <c r="A697" s="7">
        <v>2746.0</v>
      </c>
      <c r="B697" s="2" t="s">
        <v>15</v>
      </c>
      <c r="C697" s="3">
        <v>1220.0</v>
      </c>
      <c r="D697" s="4">
        <v>83.0</v>
      </c>
      <c r="E697" s="4">
        <v>23.0</v>
      </c>
      <c r="F697" s="8">
        <v>15.0</v>
      </c>
      <c r="G697" s="8">
        <v>6.0</v>
      </c>
      <c r="H697" s="8">
        <v>4.0</v>
      </c>
      <c r="I697" s="8">
        <v>12.0</v>
      </c>
      <c r="J697" s="8">
        <v>0.0</v>
      </c>
      <c r="K697" s="7">
        <v>118.0</v>
      </c>
      <c r="L697" s="7">
        <v>25.0</v>
      </c>
    </row>
    <row r="698">
      <c r="A698" s="7">
        <v>2752.0</v>
      </c>
      <c r="B698" s="2" t="s">
        <v>12</v>
      </c>
      <c r="C698" s="3">
        <v>2509.0</v>
      </c>
      <c r="D698" s="4">
        <v>20.0</v>
      </c>
      <c r="E698" s="4">
        <v>2.0</v>
      </c>
      <c r="F698" s="8">
        <v>2.0</v>
      </c>
      <c r="G698" s="8">
        <v>3.0</v>
      </c>
      <c r="H698" s="8">
        <v>4.0</v>
      </c>
      <c r="I698" s="8">
        <v>6.0</v>
      </c>
      <c r="J698" s="8">
        <v>1.0</v>
      </c>
      <c r="K698" s="7">
        <v>28.0</v>
      </c>
      <c r="L698" s="7">
        <v>10.0</v>
      </c>
    </row>
    <row r="699">
      <c r="A699" s="7">
        <v>2752.0</v>
      </c>
      <c r="B699" s="2" t="s">
        <v>13</v>
      </c>
      <c r="C699" s="3">
        <v>2509.0</v>
      </c>
      <c r="D699" s="4">
        <v>13.0</v>
      </c>
      <c r="E699" s="4">
        <v>2.0</v>
      </c>
      <c r="F699" s="8">
        <v>5.0</v>
      </c>
      <c r="G699" s="8">
        <v>0.0</v>
      </c>
      <c r="H699" s="8">
        <v>6.0</v>
      </c>
      <c r="I699" s="8">
        <v>1.0</v>
      </c>
      <c r="J699" s="8">
        <v>2.0</v>
      </c>
      <c r="K699" s="7">
        <v>16.0</v>
      </c>
      <c r="L699" s="7">
        <v>13.0</v>
      </c>
    </row>
    <row r="700">
      <c r="A700" s="7">
        <v>2752.0</v>
      </c>
      <c r="B700" s="2" t="s">
        <v>14</v>
      </c>
      <c r="C700" s="3">
        <v>2509.0</v>
      </c>
      <c r="D700" s="4">
        <v>70.0</v>
      </c>
      <c r="E700" s="4">
        <v>7.0</v>
      </c>
      <c r="F700" s="8">
        <v>2.0</v>
      </c>
      <c r="G700" s="8">
        <v>1.0</v>
      </c>
      <c r="H700" s="8">
        <v>1.0</v>
      </c>
      <c r="I700" s="8">
        <v>5.0</v>
      </c>
      <c r="J700" s="8">
        <v>1.0</v>
      </c>
      <c r="K700" s="7">
        <v>82.0</v>
      </c>
      <c r="L700" s="7">
        <v>5.0</v>
      </c>
    </row>
    <row r="701">
      <c r="A701" s="7">
        <v>2752.0</v>
      </c>
      <c r="B701" s="2" t="s">
        <v>15</v>
      </c>
      <c r="C701" s="3">
        <v>2509.0</v>
      </c>
      <c r="D701" s="4">
        <v>103.0</v>
      </c>
      <c r="E701" s="4">
        <v>11.0</v>
      </c>
      <c r="F701" s="8">
        <v>9.0</v>
      </c>
      <c r="G701" s="8">
        <v>4.0</v>
      </c>
      <c r="H701" s="8">
        <v>11.0</v>
      </c>
      <c r="I701" s="8">
        <v>12.0</v>
      </c>
      <c r="J701" s="8">
        <v>4.0</v>
      </c>
      <c r="K701" s="7">
        <v>126.0</v>
      </c>
      <c r="L701" s="7">
        <v>28.0</v>
      </c>
    </row>
    <row r="702">
      <c r="A702" s="7">
        <v>2775.0</v>
      </c>
      <c r="B702" s="2" t="s">
        <v>12</v>
      </c>
      <c r="C702" s="3">
        <v>3006.0</v>
      </c>
      <c r="D702" s="4">
        <v>46.0</v>
      </c>
      <c r="E702" s="4">
        <v>48.0</v>
      </c>
      <c r="F702" s="8">
        <v>72.0</v>
      </c>
      <c r="G702" s="8">
        <v>9.0</v>
      </c>
      <c r="H702" s="8">
        <v>33.0</v>
      </c>
      <c r="I702" s="8">
        <v>2.0</v>
      </c>
      <c r="J702" s="8">
        <v>5.0</v>
      </c>
      <c r="K702" s="7">
        <v>96.0</v>
      </c>
      <c r="L702" s="7">
        <v>119.0</v>
      </c>
    </row>
    <row r="703">
      <c r="A703" s="7">
        <v>2775.0</v>
      </c>
      <c r="B703" s="2" t="s">
        <v>13</v>
      </c>
      <c r="C703" s="3">
        <v>3006.0</v>
      </c>
      <c r="D703" s="4">
        <v>14.0</v>
      </c>
      <c r="E703" s="4">
        <v>87.0</v>
      </c>
      <c r="F703" s="8">
        <v>126.0</v>
      </c>
      <c r="G703" s="8">
        <v>13.0</v>
      </c>
      <c r="H703" s="8">
        <v>19.0</v>
      </c>
      <c r="I703" s="8">
        <v>3.0</v>
      </c>
      <c r="J703" s="8">
        <v>6.0</v>
      </c>
      <c r="K703" s="7">
        <v>104.0</v>
      </c>
      <c r="L703" s="7">
        <v>164.0</v>
      </c>
    </row>
    <row r="704">
      <c r="A704" s="7">
        <v>2775.0</v>
      </c>
      <c r="B704" s="2" t="s">
        <v>14</v>
      </c>
      <c r="C704" s="3">
        <v>3006.0</v>
      </c>
      <c r="D704" s="4">
        <v>301.0</v>
      </c>
      <c r="E704" s="4">
        <v>266.0</v>
      </c>
      <c r="F704" s="8">
        <v>112.0</v>
      </c>
      <c r="G704" s="8">
        <v>33.0</v>
      </c>
      <c r="H704" s="8">
        <v>38.0</v>
      </c>
      <c r="I704" s="8">
        <v>5.0</v>
      </c>
      <c r="J704" s="8">
        <v>25.0</v>
      </c>
      <c r="K704" s="7">
        <v>572.0</v>
      </c>
      <c r="L704" s="7">
        <v>208.0</v>
      </c>
    </row>
    <row r="705">
      <c r="A705" s="7">
        <v>2775.0</v>
      </c>
      <c r="B705" s="2" t="s">
        <v>15</v>
      </c>
      <c r="C705" s="3">
        <v>3006.0</v>
      </c>
      <c r="D705" s="4">
        <v>361.0</v>
      </c>
      <c r="E705" s="4">
        <v>401.0</v>
      </c>
      <c r="F705" s="8">
        <v>310.0</v>
      </c>
      <c r="G705" s="8">
        <v>55.0</v>
      </c>
      <c r="H705" s="8">
        <v>90.0</v>
      </c>
      <c r="I705" s="8">
        <v>10.0</v>
      </c>
      <c r="J705" s="8">
        <v>36.0</v>
      </c>
      <c r="K705" s="7">
        <v>772.0</v>
      </c>
      <c r="L705" s="7">
        <v>491.0</v>
      </c>
    </row>
    <row r="706">
      <c r="A706" s="7">
        <v>2776.0</v>
      </c>
      <c r="B706" s="2" t="s">
        <v>12</v>
      </c>
      <c r="C706" s="3">
        <v>2761.0</v>
      </c>
      <c r="D706" s="4">
        <v>15.0</v>
      </c>
      <c r="E706" s="4">
        <v>34.0</v>
      </c>
      <c r="F706" s="8">
        <v>23.0</v>
      </c>
      <c r="G706" s="8">
        <v>5.0</v>
      </c>
      <c r="H706" s="8">
        <v>7.0</v>
      </c>
      <c r="I706" s="8">
        <v>0.0</v>
      </c>
      <c r="J706" s="8">
        <v>4.0</v>
      </c>
      <c r="K706" s="7">
        <v>49.0</v>
      </c>
      <c r="L706" s="7">
        <v>39.0</v>
      </c>
    </row>
    <row r="707">
      <c r="A707" s="7">
        <v>2776.0</v>
      </c>
      <c r="B707" s="2" t="s">
        <v>13</v>
      </c>
      <c r="C707" s="3">
        <v>2761.0</v>
      </c>
      <c r="D707" s="4">
        <v>17.0</v>
      </c>
      <c r="E707" s="4">
        <v>62.0</v>
      </c>
      <c r="F707" s="8">
        <v>95.0</v>
      </c>
      <c r="G707" s="8">
        <v>18.0</v>
      </c>
      <c r="H707" s="8">
        <v>11.0</v>
      </c>
      <c r="I707" s="8">
        <v>3.0</v>
      </c>
      <c r="J707" s="8">
        <v>5.0</v>
      </c>
      <c r="K707" s="7">
        <v>82.0</v>
      </c>
      <c r="L707" s="7">
        <v>129.0</v>
      </c>
    </row>
    <row r="708">
      <c r="A708" s="7">
        <v>2776.0</v>
      </c>
      <c r="B708" s="2" t="s">
        <v>14</v>
      </c>
      <c r="C708" s="3">
        <v>2761.0</v>
      </c>
      <c r="D708" s="4">
        <v>233.0</v>
      </c>
      <c r="E708" s="4">
        <v>198.0</v>
      </c>
      <c r="F708" s="8">
        <v>91.0</v>
      </c>
      <c r="G708" s="8">
        <v>51.0</v>
      </c>
      <c r="H708" s="8">
        <v>44.0</v>
      </c>
      <c r="I708" s="8">
        <v>10.0</v>
      </c>
      <c r="J708" s="8">
        <v>22.0</v>
      </c>
      <c r="K708" s="7">
        <v>441.0</v>
      </c>
      <c r="L708" s="7">
        <v>208.0</v>
      </c>
    </row>
    <row r="709">
      <c r="A709" s="7">
        <v>2776.0</v>
      </c>
      <c r="B709" s="2" t="s">
        <v>15</v>
      </c>
      <c r="C709" s="3">
        <v>2761.0</v>
      </c>
      <c r="D709" s="4">
        <v>265.0</v>
      </c>
      <c r="E709" s="4">
        <v>294.0</v>
      </c>
      <c r="F709" s="8">
        <v>209.0</v>
      </c>
      <c r="G709" s="8">
        <v>74.0</v>
      </c>
      <c r="H709" s="8">
        <v>62.0</v>
      </c>
      <c r="I709" s="8">
        <v>13.0</v>
      </c>
      <c r="J709" s="8">
        <v>31.0</v>
      </c>
      <c r="K709" s="7">
        <v>572.0</v>
      </c>
      <c r="L709" s="7">
        <v>376.0</v>
      </c>
    </row>
    <row r="710">
      <c r="A710" s="7">
        <v>3000.0</v>
      </c>
      <c r="B710" s="2" t="s">
        <v>12</v>
      </c>
      <c r="C710" s="3">
        <v>2043.0</v>
      </c>
      <c r="D710" s="4">
        <v>26.0</v>
      </c>
      <c r="E710" s="4">
        <v>19.0</v>
      </c>
      <c r="F710" s="8">
        <v>2.0</v>
      </c>
      <c r="G710" s="8">
        <v>5.0</v>
      </c>
      <c r="H710" s="8">
        <v>7.0</v>
      </c>
      <c r="I710" s="8">
        <v>3.0</v>
      </c>
      <c r="J710" s="8">
        <v>1.0</v>
      </c>
      <c r="K710" s="7">
        <v>48.0</v>
      </c>
      <c r="L710" s="7">
        <v>15.0</v>
      </c>
    </row>
    <row r="711">
      <c r="A711" s="7">
        <v>3000.0</v>
      </c>
      <c r="B711" s="2" t="s">
        <v>13</v>
      </c>
      <c r="C711" s="3">
        <v>2043.0</v>
      </c>
      <c r="D711" s="4">
        <v>24.0</v>
      </c>
      <c r="E711" s="4">
        <v>18.0</v>
      </c>
      <c r="F711" s="8">
        <v>12.0</v>
      </c>
      <c r="G711" s="8">
        <v>2.0</v>
      </c>
      <c r="H711" s="8">
        <v>6.0</v>
      </c>
      <c r="I711" s="8">
        <v>3.0</v>
      </c>
      <c r="J711" s="8">
        <v>1.0</v>
      </c>
      <c r="K711" s="7">
        <v>45.0</v>
      </c>
      <c r="L711" s="7">
        <v>21.0</v>
      </c>
    </row>
    <row r="712">
      <c r="A712" s="7">
        <v>3000.0</v>
      </c>
      <c r="B712" s="2" t="s">
        <v>14</v>
      </c>
      <c r="C712" s="3">
        <v>2043.0</v>
      </c>
      <c r="D712" s="4">
        <v>84.0</v>
      </c>
      <c r="E712" s="4">
        <v>18.0</v>
      </c>
      <c r="F712" s="8">
        <v>7.0</v>
      </c>
      <c r="G712" s="8">
        <v>3.0</v>
      </c>
      <c r="H712" s="8">
        <v>8.0</v>
      </c>
      <c r="I712" s="8">
        <v>7.0</v>
      </c>
      <c r="J712" s="8">
        <v>3.0</v>
      </c>
      <c r="K712" s="7">
        <v>109.0</v>
      </c>
      <c r="L712" s="7">
        <v>21.0</v>
      </c>
    </row>
    <row r="713">
      <c r="A713" s="7">
        <v>3000.0</v>
      </c>
      <c r="B713" s="2" t="s">
        <v>15</v>
      </c>
      <c r="C713" s="3">
        <v>2043.0</v>
      </c>
      <c r="D713" s="4">
        <v>134.0</v>
      </c>
      <c r="E713" s="4">
        <v>55.0</v>
      </c>
      <c r="F713" s="8">
        <v>21.0</v>
      </c>
      <c r="G713" s="8">
        <v>10.0</v>
      </c>
      <c r="H713" s="8">
        <v>21.0</v>
      </c>
      <c r="I713" s="8">
        <v>13.0</v>
      </c>
      <c r="J713" s="8">
        <v>5.0</v>
      </c>
      <c r="K713" s="7">
        <v>202.0</v>
      </c>
      <c r="L713" s="7">
        <v>57.0</v>
      </c>
    </row>
    <row r="714">
      <c r="A714" s="7">
        <v>3003.0</v>
      </c>
      <c r="B714" s="2" t="s">
        <v>12</v>
      </c>
      <c r="C714" s="3">
        <v>1572.0</v>
      </c>
      <c r="D714" s="4">
        <v>21.0</v>
      </c>
      <c r="E714" s="4">
        <v>6.0</v>
      </c>
      <c r="F714" s="8">
        <v>5.0</v>
      </c>
      <c r="G714" s="8">
        <v>2.0</v>
      </c>
      <c r="H714" s="8">
        <v>4.0</v>
      </c>
      <c r="I714" s="8">
        <v>0.0</v>
      </c>
      <c r="J714" s="8">
        <v>0.0</v>
      </c>
      <c r="K714" s="7">
        <v>27.0</v>
      </c>
      <c r="L714" s="7">
        <v>11.0</v>
      </c>
    </row>
    <row r="715">
      <c r="A715" s="7">
        <v>3003.0</v>
      </c>
      <c r="B715" s="2" t="s">
        <v>13</v>
      </c>
      <c r="C715" s="3">
        <v>1572.0</v>
      </c>
      <c r="D715" s="4">
        <v>17.0</v>
      </c>
      <c r="E715" s="4">
        <v>12.0</v>
      </c>
      <c r="F715" s="8">
        <v>16.0</v>
      </c>
      <c r="G715" s="8">
        <v>2.0</v>
      </c>
      <c r="H715" s="8">
        <v>6.0</v>
      </c>
      <c r="I715" s="8">
        <v>2.0</v>
      </c>
      <c r="J715" s="8">
        <v>0.0</v>
      </c>
      <c r="K715" s="7">
        <v>31.0</v>
      </c>
      <c r="L715" s="7">
        <v>24.0</v>
      </c>
    </row>
    <row r="716">
      <c r="A716" s="7">
        <v>3003.0</v>
      </c>
      <c r="B716" s="2" t="s">
        <v>14</v>
      </c>
      <c r="C716" s="3">
        <v>1572.0</v>
      </c>
      <c r="D716" s="4">
        <v>85.0</v>
      </c>
      <c r="E716" s="4">
        <v>18.0</v>
      </c>
      <c r="F716" s="8">
        <v>5.0</v>
      </c>
      <c r="G716" s="8">
        <v>2.0</v>
      </c>
      <c r="H716" s="8">
        <v>3.0</v>
      </c>
      <c r="I716" s="8">
        <v>10.0</v>
      </c>
      <c r="J716" s="8">
        <v>1.0</v>
      </c>
      <c r="K716" s="7">
        <v>113.0</v>
      </c>
      <c r="L716" s="7">
        <v>11.0</v>
      </c>
    </row>
    <row r="717">
      <c r="A717" s="7">
        <v>3003.0</v>
      </c>
      <c r="B717" s="2" t="s">
        <v>15</v>
      </c>
      <c r="C717" s="3">
        <v>1572.0</v>
      </c>
      <c r="D717" s="4">
        <v>123.0</v>
      </c>
      <c r="E717" s="4">
        <v>36.0</v>
      </c>
      <c r="F717" s="8">
        <v>26.0</v>
      </c>
      <c r="G717" s="8">
        <v>6.0</v>
      </c>
      <c r="H717" s="8">
        <v>13.0</v>
      </c>
      <c r="I717" s="8">
        <v>12.0</v>
      </c>
      <c r="J717" s="8">
        <v>1.0</v>
      </c>
      <c r="K717" s="7">
        <v>171.0</v>
      </c>
      <c r="L717" s="7">
        <v>46.0</v>
      </c>
    </row>
    <row r="718">
      <c r="A718" s="7">
        <v>3006.0</v>
      </c>
      <c r="B718" s="2" t="s">
        <v>12</v>
      </c>
      <c r="C718" s="3">
        <v>505.0</v>
      </c>
      <c r="D718" s="4">
        <v>10.0</v>
      </c>
      <c r="E718" s="4">
        <v>11.0</v>
      </c>
      <c r="F718" s="8">
        <v>7.0</v>
      </c>
      <c r="G718" s="8">
        <v>4.0</v>
      </c>
      <c r="H718" s="8">
        <v>10.0</v>
      </c>
      <c r="I718" s="8">
        <v>1.0</v>
      </c>
      <c r="J718" s="8">
        <v>1.0</v>
      </c>
      <c r="K718" s="7">
        <v>22.0</v>
      </c>
      <c r="L718" s="7">
        <v>22.0</v>
      </c>
    </row>
    <row r="719">
      <c r="A719" s="7">
        <v>3006.0</v>
      </c>
      <c r="B719" s="2" t="s">
        <v>13</v>
      </c>
      <c r="C719" s="3">
        <v>505.0</v>
      </c>
      <c r="D719" s="4">
        <v>3.0</v>
      </c>
      <c r="E719" s="4">
        <v>14.0</v>
      </c>
      <c r="F719" s="8">
        <v>10.0</v>
      </c>
      <c r="G719" s="8">
        <v>2.0</v>
      </c>
      <c r="H719" s="8">
        <v>5.0</v>
      </c>
      <c r="I719" s="8">
        <v>0.0</v>
      </c>
      <c r="J719" s="8">
        <v>0.0</v>
      </c>
      <c r="K719" s="7">
        <v>17.0</v>
      </c>
      <c r="L719" s="7">
        <v>17.0</v>
      </c>
    </row>
    <row r="720">
      <c r="A720" s="7">
        <v>3006.0</v>
      </c>
      <c r="B720" s="2" t="s">
        <v>14</v>
      </c>
      <c r="C720" s="3">
        <v>505.0</v>
      </c>
      <c r="D720" s="4">
        <v>37.0</v>
      </c>
      <c r="E720" s="4">
        <v>6.0</v>
      </c>
      <c r="F720" s="8">
        <v>6.0</v>
      </c>
      <c r="G720" s="8">
        <v>0.0</v>
      </c>
      <c r="H720" s="8">
        <v>6.0</v>
      </c>
      <c r="I720" s="8">
        <v>1.0</v>
      </c>
      <c r="J720" s="8">
        <v>1.0</v>
      </c>
      <c r="K720" s="7">
        <v>44.0</v>
      </c>
      <c r="L720" s="7">
        <v>13.0</v>
      </c>
    </row>
    <row r="721">
      <c r="A721" s="7">
        <v>3006.0</v>
      </c>
      <c r="B721" s="2" t="s">
        <v>15</v>
      </c>
      <c r="C721" s="3">
        <v>505.0</v>
      </c>
      <c r="D721" s="4">
        <v>50.0</v>
      </c>
      <c r="E721" s="4">
        <v>31.0</v>
      </c>
      <c r="F721" s="8">
        <v>23.0</v>
      </c>
      <c r="G721" s="8">
        <v>6.0</v>
      </c>
      <c r="H721" s="8">
        <v>21.0</v>
      </c>
      <c r="I721" s="8">
        <v>2.0</v>
      </c>
      <c r="J721" s="8">
        <v>2.0</v>
      </c>
      <c r="K721" s="7">
        <v>83.0</v>
      </c>
      <c r="L721" s="7">
        <v>52.0</v>
      </c>
    </row>
    <row r="722">
      <c r="A722" s="7">
        <v>3007.0</v>
      </c>
      <c r="B722" s="2" t="s">
        <v>12</v>
      </c>
      <c r="C722" s="3">
        <v>2877.0</v>
      </c>
      <c r="D722" s="4">
        <v>33.0</v>
      </c>
      <c r="E722" s="4">
        <v>15.0</v>
      </c>
      <c r="F722" s="8">
        <v>9.0</v>
      </c>
      <c r="G722" s="8">
        <v>2.0</v>
      </c>
      <c r="H722" s="8">
        <v>6.0</v>
      </c>
      <c r="I722" s="8">
        <v>5.0</v>
      </c>
      <c r="J722" s="8">
        <v>0.0</v>
      </c>
      <c r="K722" s="7">
        <v>53.0</v>
      </c>
      <c r="L722" s="7">
        <v>17.0</v>
      </c>
    </row>
    <row r="723">
      <c r="A723" s="7">
        <v>3007.0</v>
      </c>
      <c r="B723" s="2" t="s">
        <v>13</v>
      </c>
      <c r="C723" s="3">
        <v>2877.0</v>
      </c>
      <c r="D723" s="4">
        <v>19.0</v>
      </c>
      <c r="E723" s="4">
        <v>13.0</v>
      </c>
      <c r="F723" s="8">
        <v>13.0</v>
      </c>
      <c r="G723" s="8">
        <v>4.0</v>
      </c>
      <c r="H723" s="8">
        <v>4.0</v>
      </c>
      <c r="I723" s="8">
        <v>6.0</v>
      </c>
      <c r="J723" s="8">
        <v>0.0</v>
      </c>
      <c r="K723" s="7">
        <v>38.0</v>
      </c>
      <c r="L723" s="7">
        <v>21.0</v>
      </c>
    </row>
    <row r="724">
      <c r="A724" s="7">
        <v>3007.0</v>
      </c>
      <c r="B724" s="2" t="s">
        <v>14</v>
      </c>
      <c r="C724" s="3">
        <v>2877.0</v>
      </c>
      <c r="D724" s="4">
        <v>101.0</v>
      </c>
      <c r="E724" s="4">
        <v>13.0</v>
      </c>
      <c r="F724" s="8">
        <v>13.0</v>
      </c>
      <c r="G724" s="8">
        <v>5.0</v>
      </c>
      <c r="H724" s="8">
        <v>8.0</v>
      </c>
      <c r="I724" s="8">
        <v>7.0</v>
      </c>
      <c r="J724" s="8">
        <v>2.0</v>
      </c>
      <c r="K724" s="7">
        <v>121.0</v>
      </c>
      <c r="L724" s="7">
        <v>28.0</v>
      </c>
    </row>
    <row r="725">
      <c r="A725" s="7">
        <v>3007.0</v>
      </c>
      <c r="B725" s="2" t="s">
        <v>15</v>
      </c>
      <c r="C725" s="3">
        <v>2877.0</v>
      </c>
      <c r="D725" s="4">
        <v>153.0</v>
      </c>
      <c r="E725" s="4">
        <v>41.0</v>
      </c>
      <c r="F725" s="8">
        <v>35.0</v>
      </c>
      <c r="G725" s="8">
        <v>11.0</v>
      </c>
      <c r="H725" s="8">
        <v>18.0</v>
      </c>
      <c r="I725" s="8">
        <v>18.0</v>
      </c>
      <c r="J725" s="8">
        <v>2.0</v>
      </c>
      <c r="K725" s="7">
        <v>212.0</v>
      </c>
      <c r="L725" s="7">
        <v>66.0</v>
      </c>
    </row>
    <row r="726">
      <c r="A726" s="7">
        <v>3009.0</v>
      </c>
      <c r="B726" s="2" t="s">
        <v>12</v>
      </c>
      <c r="C726" s="3">
        <v>2664.0</v>
      </c>
      <c r="D726" s="4">
        <v>32.0</v>
      </c>
      <c r="E726" s="4">
        <v>26.0</v>
      </c>
      <c r="F726" s="8">
        <v>14.0</v>
      </c>
      <c r="G726" s="8">
        <v>7.0</v>
      </c>
      <c r="H726" s="8">
        <v>6.0</v>
      </c>
      <c r="I726" s="8">
        <v>10.0</v>
      </c>
      <c r="J726" s="8">
        <v>5.0</v>
      </c>
      <c r="K726" s="7">
        <v>68.0</v>
      </c>
      <c r="L726" s="7">
        <v>32.0</v>
      </c>
    </row>
    <row r="727">
      <c r="A727" s="7">
        <v>3009.0</v>
      </c>
      <c r="B727" s="2" t="s">
        <v>13</v>
      </c>
      <c r="C727" s="3">
        <v>2664.0</v>
      </c>
      <c r="D727" s="4">
        <v>21.0</v>
      </c>
      <c r="E727" s="4">
        <v>27.0</v>
      </c>
      <c r="F727" s="8">
        <v>14.0</v>
      </c>
      <c r="G727" s="8">
        <v>7.0</v>
      </c>
      <c r="H727" s="8">
        <v>7.0</v>
      </c>
      <c r="I727" s="8">
        <v>4.0</v>
      </c>
      <c r="J727" s="8">
        <v>4.0</v>
      </c>
      <c r="K727" s="7">
        <v>52.0</v>
      </c>
      <c r="L727" s="7">
        <v>32.0</v>
      </c>
    </row>
    <row r="728">
      <c r="A728" s="7">
        <v>3009.0</v>
      </c>
      <c r="B728" s="2" t="s">
        <v>14</v>
      </c>
      <c r="C728" s="3">
        <v>2664.0</v>
      </c>
      <c r="D728" s="4">
        <v>135.0</v>
      </c>
      <c r="E728" s="4">
        <v>36.0</v>
      </c>
      <c r="F728" s="8">
        <v>8.0</v>
      </c>
      <c r="G728" s="8">
        <v>5.0</v>
      </c>
      <c r="H728" s="8">
        <v>13.0</v>
      </c>
      <c r="I728" s="8">
        <v>10.0</v>
      </c>
      <c r="J728" s="8">
        <v>4.0</v>
      </c>
      <c r="K728" s="7">
        <v>181.0</v>
      </c>
      <c r="L728" s="7">
        <v>30.0</v>
      </c>
    </row>
    <row r="729">
      <c r="A729" s="7">
        <v>3009.0</v>
      </c>
      <c r="B729" s="2" t="s">
        <v>15</v>
      </c>
      <c r="C729" s="3">
        <v>2664.0</v>
      </c>
      <c r="D729" s="4">
        <v>188.0</v>
      </c>
      <c r="E729" s="4">
        <v>89.0</v>
      </c>
      <c r="F729" s="8">
        <v>36.0</v>
      </c>
      <c r="G729" s="8">
        <v>19.0</v>
      </c>
      <c r="H729" s="8">
        <v>26.0</v>
      </c>
      <c r="I729" s="8">
        <v>24.0</v>
      </c>
      <c r="J729" s="8">
        <v>13.0</v>
      </c>
      <c r="K729" s="7">
        <v>301.0</v>
      </c>
      <c r="L729" s="7">
        <v>94.0</v>
      </c>
    </row>
    <row r="730">
      <c r="A730" s="7">
        <v>3011.0</v>
      </c>
      <c r="B730" s="2" t="s">
        <v>12</v>
      </c>
      <c r="C730" s="3">
        <v>2469.0</v>
      </c>
      <c r="D730" s="4">
        <v>28.0</v>
      </c>
      <c r="E730" s="4">
        <v>22.0</v>
      </c>
      <c r="F730" s="8">
        <v>18.0</v>
      </c>
      <c r="G730" s="8">
        <v>3.0</v>
      </c>
      <c r="H730" s="8">
        <v>3.0</v>
      </c>
      <c r="I730" s="8">
        <v>0.0</v>
      </c>
      <c r="J730" s="8">
        <v>4.0</v>
      </c>
      <c r="K730" s="7">
        <v>50.0</v>
      </c>
      <c r="L730" s="7">
        <v>28.0</v>
      </c>
    </row>
    <row r="731">
      <c r="A731" s="7">
        <v>3011.0</v>
      </c>
      <c r="B731" s="2" t="s">
        <v>13</v>
      </c>
      <c r="C731" s="3">
        <v>2469.0</v>
      </c>
      <c r="D731" s="4">
        <v>21.0</v>
      </c>
      <c r="E731" s="4">
        <v>42.0</v>
      </c>
      <c r="F731" s="8">
        <v>28.0</v>
      </c>
      <c r="G731" s="8">
        <v>1.0</v>
      </c>
      <c r="H731" s="8">
        <v>3.0</v>
      </c>
      <c r="I731" s="8">
        <v>2.0</v>
      </c>
      <c r="J731" s="8">
        <v>2.0</v>
      </c>
      <c r="K731" s="7">
        <v>65.0</v>
      </c>
      <c r="L731" s="7">
        <v>34.0</v>
      </c>
    </row>
    <row r="732">
      <c r="A732" s="7">
        <v>3011.0</v>
      </c>
      <c r="B732" s="2" t="s">
        <v>14</v>
      </c>
      <c r="C732" s="3">
        <v>2469.0</v>
      </c>
      <c r="D732" s="4">
        <v>121.0</v>
      </c>
      <c r="E732" s="4">
        <v>31.0</v>
      </c>
      <c r="F732" s="8">
        <v>9.0</v>
      </c>
      <c r="G732" s="8">
        <v>8.0</v>
      </c>
      <c r="H732" s="8">
        <v>8.0</v>
      </c>
      <c r="I732" s="8">
        <v>4.0</v>
      </c>
      <c r="J732" s="8">
        <v>1.0</v>
      </c>
      <c r="K732" s="7">
        <v>156.0</v>
      </c>
      <c r="L732" s="7">
        <v>26.0</v>
      </c>
    </row>
    <row r="733">
      <c r="A733" s="7">
        <v>3011.0</v>
      </c>
      <c r="B733" s="2" t="s">
        <v>15</v>
      </c>
      <c r="C733" s="3">
        <v>2469.0</v>
      </c>
      <c r="D733" s="4">
        <v>170.0</v>
      </c>
      <c r="E733" s="4">
        <v>95.0</v>
      </c>
      <c r="F733" s="8">
        <v>55.0</v>
      </c>
      <c r="G733" s="8">
        <v>12.0</v>
      </c>
      <c r="H733" s="8">
        <v>14.0</v>
      </c>
      <c r="I733" s="8">
        <v>6.0</v>
      </c>
      <c r="J733" s="8">
        <v>7.0</v>
      </c>
      <c r="K733" s="7">
        <v>271.0</v>
      </c>
      <c r="L733" s="7">
        <v>88.0</v>
      </c>
    </row>
    <row r="734">
      <c r="A734" s="7">
        <v>3013.0</v>
      </c>
      <c r="B734" s="2" t="s">
        <v>12</v>
      </c>
      <c r="C734" s="3">
        <v>1624.0</v>
      </c>
      <c r="D734" s="4">
        <v>20.0</v>
      </c>
      <c r="E734" s="4">
        <v>13.0</v>
      </c>
      <c r="F734" s="8">
        <v>8.0</v>
      </c>
      <c r="G734" s="8">
        <v>2.0</v>
      </c>
      <c r="H734" s="8">
        <v>4.0</v>
      </c>
      <c r="I734" s="8">
        <v>3.0</v>
      </c>
      <c r="J734" s="8">
        <v>0.0</v>
      </c>
      <c r="K734" s="7">
        <v>36.0</v>
      </c>
      <c r="L734" s="7">
        <v>14.0</v>
      </c>
    </row>
    <row r="735">
      <c r="A735" s="7">
        <v>3013.0</v>
      </c>
      <c r="B735" s="2" t="s">
        <v>13</v>
      </c>
      <c r="C735" s="3">
        <v>1624.0</v>
      </c>
      <c r="D735" s="4">
        <v>18.0</v>
      </c>
      <c r="E735" s="4">
        <v>21.0</v>
      </c>
      <c r="F735" s="8">
        <v>15.0</v>
      </c>
      <c r="G735" s="8">
        <v>2.0</v>
      </c>
      <c r="H735" s="8">
        <v>3.0</v>
      </c>
      <c r="I735" s="8">
        <v>0.0</v>
      </c>
      <c r="J735" s="8">
        <v>2.0</v>
      </c>
      <c r="K735" s="7">
        <v>39.0</v>
      </c>
      <c r="L735" s="7">
        <v>22.0</v>
      </c>
    </row>
    <row r="736">
      <c r="A736" s="7">
        <v>3013.0</v>
      </c>
      <c r="B736" s="2" t="s">
        <v>14</v>
      </c>
      <c r="C736" s="3">
        <v>1624.0</v>
      </c>
      <c r="D736" s="4">
        <v>84.0</v>
      </c>
      <c r="E736" s="4">
        <v>21.0</v>
      </c>
      <c r="F736" s="8">
        <v>3.0</v>
      </c>
      <c r="G736" s="8">
        <v>7.0</v>
      </c>
      <c r="H736" s="8">
        <v>3.0</v>
      </c>
      <c r="I736" s="8">
        <v>7.0</v>
      </c>
      <c r="J736" s="8">
        <v>0.0</v>
      </c>
      <c r="K736" s="7">
        <v>112.0</v>
      </c>
      <c r="L736" s="7">
        <v>13.0</v>
      </c>
    </row>
    <row r="737">
      <c r="A737" s="7">
        <v>3013.0</v>
      </c>
      <c r="B737" s="2" t="s">
        <v>15</v>
      </c>
      <c r="C737" s="3">
        <v>1624.0</v>
      </c>
      <c r="D737" s="4">
        <v>122.0</v>
      </c>
      <c r="E737" s="4">
        <v>55.0</v>
      </c>
      <c r="F737" s="8">
        <v>26.0</v>
      </c>
      <c r="G737" s="8">
        <v>11.0</v>
      </c>
      <c r="H737" s="8">
        <v>10.0</v>
      </c>
      <c r="I737" s="8">
        <v>10.0</v>
      </c>
      <c r="J737" s="8">
        <v>2.0</v>
      </c>
      <c r="K737" s="7">
        <v>187.0</v>
      </c>
      <c r="L737" s="7">
        <v>49.0</v>
      </c>
    </row>
    <row r="738">
      <c r="A738" s="7">
        <v>3014.0</v>
      </c>
      <c r="B738" s="2" t="s">
        <v>12</v>
      </c>
      <c r="C738" s="3">
        <v>2048.0</v>
      </c>
      <c r="D738" s="4">
        <v>38.0</v>
      </c>
      <c r="E738" s="4">
        <v>39.0</v>
      </c>
      <c r="F738" s="8">
        <v>36.0</v>
      </c>
      <c r="G738" s="8">
        <v>6.0</v>
      </c>
      <c r="H738" s="8">
        <v>12.0</v>
      </c>
      <c r="I738" s="8">
        <v>9.0</v>
      </c>
      <c r="J738" s="8">
        <v>5.0</v>
      </c>
      <c r="K738" s="7">
        <v>86.0</v>
      </c>
      <c r="L738" s="7">
        <v>59.0</v>
      </c>
    </row>
    <row r="739">
      <c r="A739" s="7">
        <v>3014.0</v>
      </c>
      <c r="B739" s="2" t="s">
        <v>13</v>
      </c>
      <c r="C739" s="3">
        <v>2048.0</v>
      </c>
      <c r="D739" s="4">
        <v>30.0</v>
      </c>
      <c r="E739" s="4">
        <v>28.0</v>
      </c>
      <c r="F739" s="8">
        <v>25.0</v>
      </c>
      <c r="G739" s="8">
        <v>6.0</v>
      </c>
      <c r="H739" s="8">
        <v>10.0</v>
      </c>
      <c r="I739" s="8">
        <v>3.0</v>
      </c>
      <c r="J739" s="8">
        <v>2.0</v>
      </c>
      <c r="K739" s="7">
        <v>61.0</v>
      </c>
      <c r="L739" s="7">
        <v>43.0</v>
      </c>
    </row>
    <row r="740">
      <c r="A740" s="7">
        <v>3014.0</v>
      </c>
      <c r="B740" s="2" t="s">
        <v>14</v>
      </c>
      <c r="C740" s="3">
        <v>2048.0</v>
      </c>
      <c r="D740" s="4">
        <v>171.0</v>
      </c>
      <c r="E740" s="4">
        <v>45.0</v>
      </c>
      <c r="F740" s="8">
        <v>14.0</v>
      </c>
      <c r="G740" s="8">
        <v>8.0</v>
      </c>
      <c r="H740" s="8">
        <v>5.0</v>
      </c>
      <c r="I740" s="8">
        <v>5.0</v>
      </c>
      <c r="J740" s="8">
        <v>3.0</v>
      </c>
      <c r="K740" s="7">
        <v>221.0</v>
      </c>
      <c r="L740" s="7">
        <v>30.0</v>
      </c>
    </row>
    <row r="741">
      <c r="A741" s="7">
        <v>3014.0</v>
      </c>
      <c r="B741" s="2" t="s">
        <v>15</v>
      </c>
      <c r="C741" s="3">
        <v>2048.0</v>
      </c>
      <c r="D741" s="4">
        <v>239.0</v>
      </c>
      <c r="E741" s="4">
        <v>112.0</v>
      </c>
      <c r="F741" s="8">
        <v>75.0</v>
      </c>
      <c r="G741" s="8">
        <v>20.0</v>
      </c>
      <c r="H741" s="8">
        <v>27.0</v>
      </c>
      <c r="I741" s="8">
        <v>17.0</v>
      </c>
      <c r="J741" s="8">
        <v>10.0</v>
      </c>
      <c r="K741" s="7">
        <v>368.0</v>
      </c>
      <c r="L741" s="7">
        <v>132.0</v>
      </c>
    </row>
    <row r="742">
      <c r="A742" s="7">
        <v>3016.0</v>
      </c>
      <c r="B742" s="2" t="s">
        <v>12</v>
      </c>
      <c r="C742" s="3">
        <v>2176.0</v>
      </c>
      <c r="D742" s="4">
        <v>39.0</v>
      </c>
      <c r="E742" s="4">
        <v>40.0</v>
      </c>
      <c r="F742" s="8">
        <v>17.0</v>
      </c>
      <c r="G742" s="8">
        <v>5.0</v>
      </c>
      <c r="H742" s="8">
        <v>6.0</v>
      </c>
      <c r="I742" s="8">
        <v>3.0</v>
      </c>
      <c r="J742" s="8">
        <v>2.0</v>
      </c>
      <c r="K742" s="7">
        <v>82.0</v>
      </c>
      <c r="L742" s="7">
        <v>30.0</v>
      </c>
    </row>
    <row r="743">
      <c r="A743" s="7">
        <v>3016.0</v>
      </c>
      <c r="B743" s="2" t="s">
        <v>13</v>
      </c>
      <c r="C743" s="3">
        <v>2176.0</v>
      </c>
      <c r="D743" s="4">
        <v>17.0</v>
      </c>
      <c r="E743" s="4">
        <v>41.0</v>
      </c>
      <c r="F743" s="8">
        <v>20.0</v>
      </c>
      <c r="G743" s="8">
        <v>2.0</v>
      </c>
      <c r="H743" s="8">
        <v>5.0</v>
      </c>
      <c r="I743" s="8">
        <v>1.0</v>
      </c>
      <c r="J743" s="8">
        <v>4.0</v>
      </c>
      <c r="K743" s="7">
        <v>59.0</v>
      </c>
      <c r="L743" s="7">
        <v>31.0</v>
      </c>
    </row>
    <row r="744">
      <c r="A744" s="7">
        <v>3016.0</v>
      </c>
      <c r="B744" s="2" t="s">
        <v>14</v>
      </c>
      <c r="C744" s="3">
        <v>2176.0</v>
      </c>
      <c r="D744" s="4">
        <v>106.0</v>
      </c>
      <c r="E744" s="4">
        <v>81.0</v>
      </c>
      <c r="F744" s="8">
        <v>17.0</v>
      </c>
      <c r="G744" s="8">
        <v>9.0</v>
      </c>
      <c r="H744" s="8">
        <v>6.0</v>
      </c>
      <c r="I744" s="8">
        <v>8.0</v>
      </c>
      <c r="J744" s="8">
        <v>3.0</v>
      </c>
      <c r="K744" s="7">
        <v>195.0</v>
      </c>
      <c r="L744" s="7">
        <v>35.0</v>
      </c>
    </row>
    <row r="745">
      <c r="A745" s="7">
        <v>3016.0</v>
      </c>
      <c r="B745" s="2" t="s">
        <v>15</v>
      </c>
      <c r="C745" s="3">
        <v>2176.0</v>
      </c>
      <c r="D745" s="4">
        <v>162.0</v>
      </c>
      <c r="E745" s="4">
        <v>162.0</v>
      </c>
      <c r="F745" s="8">
        <v>54.0</v>
      </c>
      <c r="G745" s="8">
        <v>16.0</v>
      </c>
      <c r="H745" s="8">
        <v>17.0</v>
      </c>
      <c r="I745" s="8">
        <v>12.0</v>
      </c>
      <c r="J745" s="8">
        <v>9.0</v>
      </c>
      <c r="K745" s="7">
        <v>336.0</v>
      </c>
      <c r="L745" s="7">
        <v>96.0</v>
      </c>
    </row>
    <row r="746">
      <c r="A746" s="7">
        <v>3017.0</v>
      </c>
      <c r="B746" s="2" t="s">
        <v>12</v>
      </c>
      <c r="C746" s="3">
        <v>2681.0</v>
      </c>
      <c r="D746" s="4">
        <v>52.0</v>
      </c>
      <c r="E746" s="4">
        <v>47.0</v>
      </c>
      <c r="F746" s="8">
        <v>18.0</v>
      </c>
      <c r="G746" s="8">
        <v>8.0</v>
      </c>
      <c r="H746" s="8">
        <v>6.0</v>
      </c>
      <c r="I746" s="8">
        <v>1.0</v>
      </c>
      <c r="J746" s="8">
        <v>6.0</v>
      </c>
      <c r="K746" s="7">
        <v>100.0</v>
      </c>
      <c r="L746" s="7">
        <v>38.0</v>
      </c>
    </row>
    <row r="747">
      <c r="A747" s="7">
        <v>3017.0</v>
      </c>
      <c r="B747" s="2" t="s">
        <v>13</v>
      </c>
      <c r="C747" s="3">
        <v>2681.0</v>
      </c>
      <c r="D747" s="4">
        <v>26.0</v>
      </c>
      <c r="E747" s="4">
        <v>45.0</v>
      </c>
      <c r="F747" s="8">
        <v>33.0</v>
      </c>
      <c r="G747" s="8">
        <v>5.0</v>
      </c>
      <c r="H747" s="8">
        <v>10.0</v>
      </c>
      <c r="I747" s="8">
        <v>1.0</v>
      </c>
      <c r="J747" s="8">
        <v>5.0</v>
      </c>
      <c r="K747" s="7">
        <v>72.0</v>
      </c>
      <c r="L747" s="7">
        <v>53.0</v>
      </c>
    </row>
    <row r="748">
      <c r="A748" s="7">
        <v>3017.0</v>
      </c>
      <c r="B748" s="2" t="s">
        <v>14</v>
      </c>
      <c r="C748" s="3">
        <v>2681.0</v>
      </c>
      <c r="D748" s="4">
        <v>193.0</v>
      </c>
      <c r="E748" s="4">
        <v>46.0</v>
      </c>
      <c r="F748" s="8">
        <v>25.0</v>
      </c>
      <c r="G748" s="8">
        <v>14.0</v>
      </c>
      <c r="H748" s="8">
        <v>9.0</v>
      </c>
      <c r="I748" s="8">
        <v>7.0</v>
      </c>
      <c r="J748" s="8">
        <v>3.0</v>
      </c>
      <c r="K748" s="7">
        <v>246.0</v>
      </c>
      <c r="L748" s="7">
        <v>51.0</v>
      </c>
    </row>
    <row r="749">
      <c r="A749" s="7">
        <v>3017.0</v>
      </c>
      <c r="B749" s="2" t="s">
        <v>15</v>
      </c>
      <c r="C749" s="3">
        <v>2681.0</v>
      </c>
      <c r="D749" s="4">
        <v>271.0</v>
      </c>
      <c r="E749" s="4">
        <v>138.0</v>
      </c>
      <c r="F749" s="8">
        <v>76.0</v>
      </c>
      <c r="G749" s="8">
        <v>27.0</v>
      </c>
      <c r="H749" s="8">
        <v>25.0</v>
      </c>
      <c r="I749" s="8">
        <v>9.0</v>
      </c>
      <c r="J749" s="8">
        <v>14.0</v>
      </c>
      <c r="K749" s="7">
        <v>418.0</v>
      </c>
      <c r="L749" s="7">
        <v>142.0</v>
      </c>
    </row>
    <row r="750">
      <c r="A750" s="7">
        <v>3018.0</v>
      </c>
      <c r="B750" s="2" t="s">
        <v>12</v>
      </c>
      <c r="C750" s="3">
        <v>2862.0</v>
      </c>
      <c r="D750" s="4">
        <v>52.0</v>
      </c>
      <c r="E750" s="4">
        <v>55.0</v>
      </c>
      <c r="F750" s="8">
        <v>23.0</v>
      </c>
      <c r="G750" s="8">
        <v>9.0</v>
      </c>
      <c r="H750" s="8">
        <v>19.0</v>
      </c>
      <c r="I750" s="8">
        <v>4.0</v>
      </c>
      <c r="J750" s="8">
        <v>0.0</v>
      </c>
      <c r="K750" s="7">
        <v>111.0</v>
      </c>
      <c r="L750" s="7">
        <v>51.0</v>
      </c>
    </row>
    <row r="751">
      <c r="A751" s="7">
        <v>3018.0</v>
      </c>
      <c r="B751" s="2" t="s">
        <v>13</v>
      </c>
      <c r="C751" s="3">
        <v>2862.0</v>
      </c>
      <c r="D751" s="4">
        <v>43.0</v>
      </c>
      <c r="E751" s="4">
        <v>45.0</v>
      </c>
      <c r="F751" s="8">
        <v>29.0</v>
      </c>
      <c r="G751" s="8">
        <v>12.0</v>
      </c>
      <c r="H751" s="8">
        <v>8.0</v>
      </c>
      <c r="I751" s="8">
        <v>2.0</v>
      </c>
      <c r="J751" s="8">
        <v>8.0</v>
      </c>
      <c r="K751" s="7">
        <v>90.0</v>
      </c>
      <c r="L751" s="7">
        <v>57.0</v>
      </c>
    </row>
    <row r="752">
      <c r="A752" s="7">
        <v>3018.0</v>
      </c>
      <c r="B752" s="2" t="s">
        <v>14</v>
      </c>
      <c r="C752" s="3">
        <v>2862.0</v>
      </c>
      <c r="D752" s="4">
        <v>186.0</v>
      </c>
      <c r="E752" s="4">
        <v>52.0</v>
      </c>
      <c r="F752" s="8">
        <v>25.0</v>
      </c>
      <c r="G752" s="8">
        <v>12.0</v>
      </c>
      <c r="H752" s="8">
        <v>18.0</v>
      </c>
      <c r="I752" s="8">
        <v>12.0</v>
      </c>
      <c r="J752" s="8">
        <v>5.0</v>
      </c>
      <c r="K752" s="7">
        <v>250.0</v>
      </c>
      <c r="L752" s="7">
        <v>60.0</v>
      </c>
    </row>
    <row r="753">
      <c r="A753" s="7">
        <v>3018.0</v>
      </c>
      <c r="B753" s="2" t="s">
        <v>15</v>
      </c>
      <c r="C753" s="3">
        <v>2862.0</v>
      </c>
      <c r="D753" s="4">
        <v>281.0</v>
      </c>
      <c r="E753" s="4">
        <v>152.0</v>
      </c>
      <c r="F753" s="8">
        <v>77.0</v>
      </c>
      <c r="G753" s="8">
        <v>33.0</v>
      </c>
      <c r="H753" s="8">
        <v>45.0</v>
      </c>
      <c r="I753" s="8">
        <v>18.0</v>
      </c>
      <c r="J753" s="8">
        <v>13.0</v>
      </c>
      <c r="K753" s="7">
        <v>451.0</v>
      </c>
      <c r="L753" s="7">
        <v>168.0</v>
      </c>
    </row>
    <row r="754">
      <c r="A754" s="7">
        <v>3021.0</v>
      </c>
      <c r="B754" s="2" t="s">
        <v>12</v>
      </c>
      <c r="C754" s="3">
        <v>2741.0</v>
      </c>
      <c r="D754" s="4">
        <v>51.0</v>
      </c>
      <c r="E754" s="4">
        <v>39.0</v>
      </c>
      <c r="F754" s="8">
        <v>31.0</v>
      </c>
      <c r="G754" s="8">
        <v>6.0</v>
      </c>
      <c r="H754" s="8">
        <v>6.0</v>
      </c>
      <c r="I754" s="8">
        <v>2.0</v>
      </c>
      <c r="J754" s="8">
        <v>3.0</v>
      </c>
      <c r="K754" s="7">
        <v>92.0</v>
      </c>
      <c r="L754" s="7">
        <v>46.0</v>
      </c>
    </row>
    <row r="755">
      <c r="A755" s="7">
        <v>3021.0</v>
      </c>
      <c r="B755" s="2" t="s">
        <v>13</v>
      </c>
      <c r="C755" s="3">
        <v>2741.0</v>
      </c>
      <c r="D755" s="4">
        <v>34.0</v>
      </c>
      <c r="E755" s="4">
        <v>46.0</v>
      </c>
      <c r="F755" s="8">
        <v>43.0</v>
      </c>
      <c r="G755" s="8">
        <v>2.0</v>
      </c>
      <c r="H755" s="8">
        <v>8.0</v>
      </c>
      <c r="I755" s="8">
        <v>5.0</v>
      </c>
      <c r="J755" s="8">
        <v>4.0</v>
      </c>
      <c r="K755" s="7">
        <v>85.0</v>
      </c>
      <c r="L755" s="7">
        <v>57.0</v>
      </c>
    </row>
    <row r="756">
      <c r="A756" s="7">
        <v>3021.0</v>
      </c>
      <c r="B756" s="2" t="s">
        <v>14</v>
      </c>
      <c r="C756" s="3">
        <v>2741.0</v>
      </c>
      <c r="D756" s="4">
        <v>189.0</v>
      </c>
      <c r="E756" s="4">
        <v>50.0</v>
      </c>
      <c r="F756" s="8">
        <v>18.0</v>
      </c>
      <c r="G756" s="8">
        <v>9.0</v>
      </c>
      <c r="H756" s="8">
        <v>13.0</v>
      </c>
      <c r="I756" s="8">
        <v>8.0</v>
      </c>
      <c r="J756" s="8">
        <v>2.0</v>
      </c>
      <c r="K756" s="7">
        <v>247.0</v>
      </c>
      <c r="L756" s="7">
        <v>42.0</v>
      </c>
    </row>
    <row r="757">
      <c r="A757" s="7">
        <v>3021.0</v>
      </c>
      <c r="B757" s="2" t="s">
        <v>15</v>
      </c>
      <c r="C757" s="3">
        <v>2741.0</v>
      </c>
      <c r="D757" s="4">
        <v>274.0</v>
      </c>
      <c r="E757" s="4">
        <v>135.0</v>
      </c>
      <c r="F757" s="8">
        <v>92.0</v>
      </c>
      <c r="G757" s="8">
        <v>17.0</v>
      </c>
      <c r="H757" s="8">
        <v>27.0</v>
      </c>
      <c r="I757" s="8">
        <v>15.0</v>
      </c>
      <c r="J757" s="8">
        <v>9.0</v>
      </c>
      <c r="K757" s="7">
        <v>424.0</v>
      </c>
      <c r="L757" s="7">
        <v>145.0</v>
      </c>
    </row>
    <row r="758">
      <c r="A758" s="7">
        <v>3022.0</v>
      </c>
      <c r="B758" s="2" t="s">
        <v>12</v>
      </c>
      <c r="C758" s="3">
        <v>3116.0</v>
      </c>
      <c r="D758" s="4">
        <v>33.0</v>
      </c>
      <c r="E758" s="4">
        <v>60.0</v>
      </c>
      <c r="F758" s="8">
        <v>31.0</v>
      </c>
      <c r="G758" s="8">
        <v>7.0</v>
      </c>
      <c r="H758" s="8">
        <v>8.0</v>
      </c>
      <c r="I758" s="8">
        <v>4.0</v>
      </c>
      <c r="J758" s="8">
        <v>1.0</v>
      </c>
      <c r="K758" s="7">
        <v>97.0</v>
      </c>
      <c r="L758" s="7">
        <v>47.0</v>
      </c>
    </row>
    <row r="759">
      <c r="A759" s="7">
        <v>3022.0</v>
      </c>
      <c r="B759" s="2" t="s">
        <v>13</v>
      </c>
      <c r="C759" s="3">
        <v>3116.0</v>
      </c>
      <c r="D759" s="4">
        <v>38.0</v>
      </c>
      <c r="E759" s="4">
        <v>54.0</v>
      </c>
      <c r="F759" s="8">
        <v>51.0</v>
      </c>
      <c r="G759" s="8">
        <v>13.0</v>
      </c>
      <c r="H759" s="8">
        <v>5.0</v>
      </c>
      <c r="I759" s="8">
        <v>1.0</v>
      </c>
      <c r="J759" s="8">
        <v>6.0</v>
      </c>
      <c r="K759" s="7">
        <v>93.0</v>
      </c>
      <c r="L759" s="7">
        <v>75.0</v>
      </c>
    </row>
    <row r="760">
      <c r="A760" s="7">
        <v>3022.0</v>
      </c>
      <c r="B760" s="2" t="s">
        <v>14</v>
      </c>
      <c r="C760" s="3">
        <v>3116.0</v>
      </c>
      <c r="D760" s="4">
        <v>179.0</v>
      </c>
      <c r="E760" s="4">
        <v>89.0</v>
      </c>
      <c r="F760" s="8">
        <v>28.0</v>
      </c>
      <c r="G760" s="8">
        <v>11.0</v>
      </c>
      <c r="H760" s="8">
        <v>11.0</v>
      </c>
      <c r="I760" s="8">
        <v>6.0</v>
      </c>
      <c r="J760" s="8">
        <v>7.0</v>
      </c>
      <c r="K760" s="7">
        <v>274.0</v>
      </c>
      <c r="L760" s="7">
        <v>57.0</v>
      </c>
    </row>
    <row r="761">
      <c r="A761" s="7">
        <v>3022.0</v>
      </c>
      <c r="B761" s="2" t="s">
        <v>15</v>
      </c>
      <c r="C761" s="3">
        <v>3116.0</v>
      </c>
      <c r="D761" s="4">
        <v>250.0</v>
      </c>
      <c r="E761" s="4">
        <v>203.0</v>
      </c>
      <c r="F761" s="8">
        <v>110.0</v>
      </c>
      <c r="G761" s="8">
        <v>31.0</v>
      </c>
      <c r="H761" s="8">
        <v>24.0</v>
      </c>
      <c r="I761" s="8">
        <v>11.0</v>
      </c>
      <c r="J761" s="8">
        <v>14.0</v>
      </c>
      <c r="K761" s="7">
        <v>464.0</v>
      </c>
      <c r="L761" s="7">
        <v>179.0</v>
      </c>
    </row>
    <row r="762">
      <c r="A762" s="7">
        <v>3027.0</v>
      </c>
      <c r="B762" s="2" t="s">
        <v>12</v>
      </c>
      <c r="C762" s="3">
        <v>3032.0</v>
      </c>
      <c r="D762" s="4">
        <v>42.0</v>
      </c>
      <c r="E762" s="4">
        <v>59.0</v>
      </c>
      <c r="F762" s="8">
        <v>23.0</v>
      </c>
      <c r="G762" s="8">
        <v>2.0</v>
      </c>
      <c r="H762" s="8">
        <v>5.0</v>
      </c>
      <c r="I762" s="8">
        <v>3.0</v>
      </c>
      <c r="J762" s="8">
        <v>1.0</v>
      </c>
      <c r="K762" s="7">
        <v>104.0</v>
      </c>
      <c r="L762" s="7">
        <v>31.0</v>
      </c>
    </row>
    <row r="763">
      <c r="A763" s="7">
        <v>3027.0</v>
      </c>
      <c r="B763" s="2" t="s">
        <v>13</v>
      </c>
      <c r="C763" s="3">
        <v>3032.0</v>
      </c>
      <c r="D763" s="4">
        <v>45.0</v>
      </c>
      <c r="E763" s="4">
        <v>35.0</v>
      </c>
      <c r="F763" s="8">
        <v>22.0</v>
      </c>
      <c r="G763" s="8">
        <v>6.0</v>
      </c>
      <c r="H763" s="8">
        <v>9.0</v>
      </c>
      <c r="I763" s="8">
        <v>2.0</v>
      </c>
      <c r="J763" s="8">
        <v>2.0</v>
      </c>
      <c r="K763" s="7">
        <v>82.0</v>
      </c>
      <c r="L763" s="7">
        <v>39.0</v>
      </c>
    </row>
    <row r="764">
      <c r="A764" s="7">
        <v>3027.0</v>
      </c>
      <c r="B764" s="2" t="s">
        <v>14</v>
      </c>
      <c r="C764" s="3">
        <v>3032.0</v>
      </c>
      <c r="D764" s="4">
        <v>163.0</v>
      </c>
      <c r="E764" s="4">
        <v>58.0</v>
      </c>
      <c r="F764" s="8">
        <v>10.0</v>
      </c>
      <c r="G764" s="8">
        <v>8.0</v>
      </c>
      <c r="H764" s="8">
        <v>14.0</v>
      </c>
      <c r="I764" s="8">
        <v>6.0</v>
      </c>
      <c r="J764" s="8">
        <v>7.0</v>
      </c>
      <c r="K764" s="7">
        <v>227.0</v>
      </c>
      <c r="L764" s="7">
        <v>39.0</v>
      </c>
    </row>
    <row r="765">
      <c r="A765" s="7">
        <v>3027.0</v>
      </c>
      <c r="B765" s="2" t="s">
        <v>15</v>
      </c>
      <c r="C765" s="3">
        <v>3032.0</v>
      </c>
      <c r="D765" s="4">
        <v>250.0</v>
      </c>
      <c r="E765" s="4">
        <v>152.0</v>
      </c>
      <c r="F765" s="8">
        <v>55.0</v>
      </c>
      <c r="G765" s="8">
        <v>16.0</v>
      </c>
      <c r="H765" s="8">
        <v>28.0</v>
      </c>
      <c r="I765" s="8">
        <v>11.0</v>
      </c>
      <c r="J765" s="8">
        <v>10.0</v>
      </c>
      <c r="K765" s="7">
        <v>413.0</v>
      </c>
      <c r="L765" s="7">
        <v>109.0</v>
      </c>
    </row>
    <row r="766">
      <c r="A766" s="7">
        <v>3030.0</v>
      </c>
      <c r="B766" s="2" t="s">
        <v>12</v>
      </c>
      <c r="C766" s="3">
        <v>2762.0</v>
      </c>
      <c r="D766" s="4">
        <v>33.0</v>
      </c>
      <c r="E766" s="4">
        <v>25.0</v>
      </c>
      <c r="F766" s="8">
        <v>11.0</v>
      </c>
      <c r="G766" s="8">
        <v>4.0</v>
      </c>
      <c r="H766" s="8">
        <v>7.0</v>
      </c>
      <c r="I766" s="8">
        <v>0.0</v>
      </c>
      <c r="J766" s="8">
        <v>1.0</v>
      </c>
      <c r="K766" s="7">
        <v>58.0</v>
      </c>
      <c r="L766" s="7">
        <v>23.0</v>
      </c>
    </row>
    <row r="767">
      <c r="A767" s="7">
        <v>3030.0</v>
      </c>
      <c r="B767" s="2" t="s">
        <v>13</v>
      </c>
      <c r="C767" s="3">
        <v>2762.0</v>
      </c>
      <c r="D767" s="4">
        <v>23.0</v>
      </c>
      <c r="E767" s="4">
        <v>21.0</v>
      </c>
      <c r="F767" s="8">
        <v>23.0</v>
      </c>
      <c r="G767" s="8">
        <v>2.0</v>
      </c>
      <c r="H767" s="8">
        <v>1.0</v>
      </c>
      <c r="I767" s="8">
        <v>0.0</v>
      </c>
      <c r="J767" s="8">
        <v>1.0</v>
      </c>
      <c r="K767" s="7">
        <v>44.0</v>
      </c>
      <c r="L767" s="7">
        <v>27.0</v>
      </c>
    </row>
    <row r="768">
      <c r="A768" s="7">
        <v>3030.0</v>
      </c>
      <c r="B768" s="2" t="s">
        <v>14</v>
      </c>
      <c r="C768" s="3">
        <v>2762.0</v>
      </c>
      <c r="D768" s="4">
        <v>138.0</v>
      </c>
      <c r="E768" s="4">
        <v>33.0</v>
      </c>
      <c r="F768" s="8">
        <v>13.0</v>
      </c>
      <c r="G768" s="8">
        <v>8.0</v>
      </c>
      <c r="H768" s="8">
        <v>7.0</v>
      </c>
      <c r="I768" s="8">
        <v>6.0</v>
      </c>
      <c r="J768" s="8">
        <v>5.0</v>
      </c>
      <c r="K768" s="7">
        <v>177.0</v>
      </c>
      <c r="L768" s="7">
        <v>33.0</v>
      </c>
    </row>
    <row r="769">
      <c r="A769" s="7">
        <v>3030.0</v>
      </c>
      <c r="B769" s="2" t="s">
        <v>15</v>
      </c>
      <c r="C769" s="3">
        <v>2762.0</v>
      </c>
      <c r="D769" s="4">
        <v>194.0</v>
      </c>
      <c r="E769" s="4">
        <v>79.0</v>
      </c>
      <c r="F769" s="8">
        <v>47.0</v>
      </c>
      <c r="G769" s="8">
        <v>14.0</v>
      </c>
      <c r="H769" s="8">
        <v>15.0</v>
      </c>
      <c r="I769" s="8">
        <v>6.0</v>
      </c>
      <c r="J769" s="8">
        <v>7.0</v>
      </c>
      <c r="K769" s="7">
        <v>279.0</v>
      </c>
      <c r="L769" s="7">
        <v>83.0</v>
      </c>
    </row>
    <row r="770">
      <c r="A770" s="7">
        <v>3036.0</v>
      </c>
      <c r="B770" s="2" t="s">
        <v>12</v>
      </c>
      <c r="C770" s="3">
        <v>1239.0</v>
      </c>
      <c r="D770" s="4">
        <v>35.0</v>
      </c>
      <c r="E770" s="4">
        <v>29.0</v>
      </c>
      <c r="F770" s="8">
        <v>25.0</v>
      </c>
      <c r="G770" s="8">
        <v>6.0</v>
      </c>
      <c r="H770" s="8">
        <v>11.0</v>
      </c>
      <c r="I770" s="8">
        <v>2.0</v>
      </c>
      <c r="J770" s="8">
        <v>1.0</v>
      </c>
      <c r="K770" s="7">
        <v>66.0</v>
      </c>
      <c r="L770" s="7">
        <v>43.0</v>
      </c>
    </row>
    <row r="771">
      <c r="A771" s="7">
        <v>3036.0</v>
      </c>
      <c r="B771" s="2" t="s">
        <v>13</v>
      </c>
      <c r="C771" s="3">
        <v>1239.0</v>
      </c>
      <c r="D771" s="4">
        <v>20.0</v>
      </c>
      <c r="E771" s="4">
        <v>27.0</v>
      </c>
      <c r="F771" s="8">
        <v>10.0</v>
      </c>
      <c r="G771" s="8">
        <v>8.0</v>
      </c>
      <c r="H771" s="8">
        <v>6.0</v>
      </c>
      <c r="I771" s="8">
        <v>2.0</v>
      </c>
      <c r="J771" s="8">
        <v>5.0</v>
      </c>
      <c r="K771" s="7">
        <v>49.0</v>
      </c>
      <c r="L771" s="7">
        <v>29.0</v>
      </c>
    </row>
    <row r="772">
      <c r="A772" s="7">
        <v>3036.0</v>
      </c>
      <c r="B772" s="2" t="s">
        <v>14</v>
      </c>
      <c r="C772" s="3">
        <v>1239.0</v>
      </c>
      <c r="D772" s="4">
        <v>140.0</v>
      </c>
      <c r="E772" s="4">
        <v>61.0</v>
      </c>
      <c r="F772" s="8">
        <v>14.0</v>
      </c>
      <c r="G772" s="8">
        <v>11.0</v>
      </c>
      <c r="H772" s="8">
        <v>14.0</v>
      </c>
      <c r="I772" s="8">
        <v>9.0</v>
      </c>
      <c r="J772" s="8">
        <v>7.0</v>
      </c>
      <c r="K772" s="7">
        <v>210.0</v>
      </c>
      <c r="L772" s="7">
        <v>46.0</v>
      </c>
    </row>
    <row r="773">
      <c r="A773" s="7">
        <v>3036.0</v>
      </c>
      <c r="B773" s="2" t="s">
        <v>15</v>
      </c>
      <c r="C773" s="3">
        <v>1239.0</v>
      </c>
      <c r="D773" s="4">
        <v>195.0</v>
      </c>
      <c r="E773" s="4">
        <v>117.0</v>
      </c>
      <c r="F773" s="8">
        <v>49.0</v>
      </c>
      <c r="G773" s="8">
        <v>25.0</v>
      </c>
      <c r="H773" s="8">
        <v>31.0</v>
      </c>
      <c r="I773" s="8">
        <v>13.0</v>
      </c>
      <c r="J773" s="8">
        <v>13.0</v>
      </c>
      <c r="K773" s="7">
        <v>325.0</v>
      </c>
      <c r="L773" s="7">
        <v>118.0</v>
      </c>
    </row>
    <row r="774">
      <c r="A774" s="7">
        <v>3037.0</v>
      </c>
      <c r="B774" s="2" t="s">
        <v>12</v>
      </c>
      <c r="C774" s="3">
        <v>2756.0</v>
      </c>
      <c r="D774" s="4">
        <v>114.0</v>
      </c>
      <c r="E774" s="4">
        <v>100.0</v>
      </c>
      <c r="F774" s="8">
        <v>33.0</v>
      </c>
      <c r="G774" s="8">
        <v>12.0</v>
      </c>
      <c r="H774" s="8">
        <v>26.0</v>
      </c>
      <c r="I774" s="8">
        <v>10.0</v>
      </c>
      <c r="J774" s="8">
        <v>7.0</v>
      </c>
      <c r="K774" s="7">
        <v>224.0</v>
      </c>
      <c r="L774" s="7">
        <v>78.0</v>
      </c>
    </row>
    <row r="775">
      <c r="A775" s="7">
        <v>3037.0</v>
      </c>
      <c r="B775" s="2" t="s">
        <v>13</v>
      </c>
      <c r="C775" s="3">
        <v>2756.0</v>
      </c>
      <c r="D775" s="4">
        <v>49.0</v>
      </c>
      <c r="E775" s="4">
        <v>84.0</v>
      </c>
      <c r="F775" s="8">
        <v>45.0</v>
      </c>
      <c r="G775" s="8">
        <v>16.0</v>
      </c>
      <c r="H775" s="8">
        <v>9.0</v>
      </c>
      <c r="I775" s="8">
        <v>3.0</v>
      </c>
      <c r="J775" s="8">
        <v>14.0</v>
      </c>
      <c r="K775" s="7">
        <v>136.0</v>
      </c>
      <c r="L775" s="7">
        <v>84.0</v>
      </c>
    </row>
    <row r="776">
      <c r="A776" s="7">
        <v>3037.0</v>
      </c>
      <c r="B776" s="2" t="s">
        <v>14</v>
      </c>
      <c r="C776" s="3">
        <v>2756.0</v>
      </c>
      <c r="D776" s="4">
        <v>386.0</v>
      </c>
      <c r="E776" s="4">
        <v>165.0</v>
      </c>
      <c r="F776" s="8">
        <v>46.0</v>
      </c>
      <c r="G776" s="8">
        <v>32.0</v>
      </c>
      <c r="H776" s="8">
        <v>49.0</v>
      </c>
      <c r="I776" s="8">
        <v>17.0</v>
      </c>
      <c r="J776" s="8">
        <v>21.0</v>
      </c>
      <c r="K776" s="7">
        <v>568.0</v>
      </c>
      <c r="L776" s="7">
        <v>148.0</v>
      </c>
    </row>
    <row r="777">
      <c r="A777" s="7">
        <v>3037.0</v>
      </c>
      <c r="B777" s="2" t="s">
        <v>15</v>
      </c>
      <c r="C777" s="3">
        <v>2756.0</v>
      </c>
      <c r="D777" s="4">
        <v>549.0</v>
      </c>
      <c r="E777" s="4">
        <v>349.0</v>
      </c>
      <c r="F777" s="8">
        <v>124.0</v>
      </c>
      <c r="G777" s="8">
        <v>60.0</v>
      </c>
      <c r="H777" s="8">
        <v>84.0</v>
      </c>
      <c r="I777" s="8">
        <v>30.0</v>
      </c>
      <c r="J777" s="8">
        <v>42.0</v>
      </c>
      <c r="K777" s="7">
        <v>928.0</v>
      </c>
      <c r="L777" s="7">
        <v>310.0</v>
      </c>
    </row>
    <row r="778">
      <c r="A778" s="7">
        <v>3039.0</v>
      </c>
      <c r="B778" s="2" t="s">
        <v>12</v>
      </c>
      <c r="C778" s="3">
        <v>1508.0</v>
      </c>
      <c r="D778" s="4">
        <v>19.0</v>
      </c>
      <c r="E778" s="4">
        <v>13.0</v>
      </c>
      <c r="F778" s="8">
        <v>2.0</v>
      </c>
      <c r="G778" s="8">
        <v>4.0</v>
      </c>
      <c r="H778" s="8">
        <v>3.0</v>
      </c>
      <c r="I778" s="8">
        <v>4.0</v>
      </c>
      <c r="J778" s="8">
        <v>2.0</v>
      </c>
      <c r="K778" s="7">
        <v>36.0</v>
      </c>
      <c r="L778" s="7">
        <v>11.0</v>
      </c>
    </row>
    <row r="779">
      <c r="A779" s="7">
        <v>3039.0</v>
      </c>
      <c r="B779" s="2" t="s">
        <v>13</v>
      </c>
      <c r="C779" s="3">
        <v>1508.0</v>
      </c>
      <c r="D779" s="4">
        <v>9.0</v>
      </c>
      <c r="E779" s="4">
        <v>6.0</v>
      </c>
      <c r="F779" s="8">
        <v>9.0</v>
      </c>
      <c r="G779" s="8">
        <v>2.0</v>
      </c>
      <c r="H779" s="8">
        <v>5.0</v>
      </c>
      <c r="I779" s="8">
        <v>4.0</v>
      </c>
      <c r="J779" s="8">
        <v>0.0</v>
      </c>
      <c r="K779" s="7">
        <v>19.0</v>
      </c>
      <c r="L779" s="7">
        <v>16.0</v>
      </c>
    </row>
    <row r="780">
      <c r="A780" s="7">
        <v>3039.0</v>
      </c>
      <c r="B780" s="2" t="s">
        <v>14</v>
      </c>
      <c r="C780" s="3">
        <v>1508.0</v>
      </c>
      <c r="D780" s="4">
        <v>77.0</v>
      </c>
      <c r="E780" s="4">
        <v>13.0</v>
      </c>
      <c r="F780" s="8">
        <v>7.0</v>
      </c>
      <c r="G780" s="8">
        <v>0.0</v>
      </c>
      <c r="H780" s="8">
        <v>3.0</v>
      </c>
      <c r="I780" s="8">
        <v>4.0</v>
      </c>
      <c r="J780" s="8">
        <v>4.0</v>
      </c>
      <c r="K780" s="7">
        <v>94.0</v>
      </c>
      <c r="L780" s="7">
        <v>14.0</v>
      </c>
    </row>
    <row r="781">
      <c r="A781" s="7">
        <v>3039.0</v>
      </c>
      <c r="B781" s="2" t="s">
        <v>15</v>
      </c>
      <c r="C781" s="3">
        <v>1508.0</v>
      </c>
      <c r="D781" s="4">
        <v>105.0</v>
      </c>
      <c r="E781" s="4">
        <v>32.0</v>
      </c>
      <c r="F781" s="8">
        <v>18.0</v>
      </c>
      <c r="G781" s="8">
        <v>6.0</v>
      </c>
      <c r="H781" s="8">
        <v>11.0</v>
      </c>
      <c r="I781" s="8">
        <v>12.0</v>
      </c>
      <c r="J781" s="8">
        <v>6.0</v>
      </c>
      <c r="K781" s="7">
        <v>149.0</v>
      </c>
      <c r="L781" s="7">
        <v>41.0</v>
      </c>
    </row>
    <row r="782">
      <c r="A782" s="7">
        <v>3040.0</v>
      </c>
      <c r="B782" s="2" t="s">
        <v>12</v>
      </c>
      <c r="C782" s="3">
        <v>2253.0</v>
      </c>
      <c r="D782" s="4">
        <v>77.0</v>
      </c>
      <c r="E782" s="4">
        <v>80.0</v>
      </c>
      <c r="F782" s="8">
        <v>38.0</v>
      </c>
      <c r="G782" s="8">
        <v>13.0</v>
      </c>
      <c r="H782" s="8">
        <v>23.0</v>
      </c>
      <c r="I782" s="8">
        <v>4.0</v>
      </c>
      <c r="J782" s="8">
        <v>17.0</v>
      </c>
      <c r="K782" s="7">
        <v>161.0</v>
      </c>
      <c r="L782" s="7">
        <v>91.0</v>
      </c>
    </row>
    <row r="783">
      <c r="A783" s="7">
        <v>3040.0</v>
      </c>
      <c r="B783" s="2" t="s">
        <v>13</v>
      </c>
      <c r="C783" s="3">
        <v>2253.0</v>
      </c>
      <c r="D783" s="4">
        <v>23.0</v>
      </c>
      <c r="E783" s="4">
        <v>64.0</v>
      </c>
      <c r="F783" s="8">
        <v>34.0</v>
      </c>
      <c r="G783" s="8">
        <v>12.0</v>
      </c>
      <c r="H783" s="8">
        <v>23.0</v>
      </c>
      <c r="I783" s="8">
        <v>2.0</v>
      </c>
      <c r="J783" s="8">
        <v>9.0</v>
      </c>
      <c r="K783" s="7">
        <v>89.0</v>
      </c>
      <c r="L783" s="7">
        <v>78.0</v>
      </c>
    </row>
    <row r="784">
      <c r="A784" s="7">
        <v>3040.0</v>
      </c>
      <c r="B784" s="2" t="s">
        <v>14</v>
      </c>
      <c r="C784" s="3">
        <v>2253.0</v>
      </c>
      <c r="D784" s="4">
        <v>310.0</v>
      </c>
      <c r="E784" s="4">
        <v>159.0</v>
      </c>
      <c r="F784" s="8">
        <v>45.0</v>
      </c>
      <c r="G784" s="8">
        <v>25.0</v>
      </c>
      <c r="H784" s="8">
        <v>39.0</v>
      </c>
      <c r="I784" s="8">
        <v>14.0</v>
      </c>
      <c r="J784" s="8">
        <v>24.0</v>
      </c>
      <c r="K784" s="7">
        <v>483.0</v>
      </c>
      <c r="L784" s="7">
        <v>133.0</v>
      </c>
    </row>
    <row r="785">
      <c r="A785" s="7">
        <v>3040.0</v>
      </c>
      <c r="B785" s="2" t="s">
        <v>15</v>
      </c>
      <c r="C785" s="3">
        <v>2253.0</v>
      </c>
      <c r="D785" s="4">
        <v>410.0</v>
      </c>
      <c r="E785" s="4">
        <v>303.0</v>
      </c>
      <c r="F785" s="8">
        <v>117.0</v>
      </c>
      <c r="G785" s="8">
        <v>50.0</v>
      </c>
      <c r="H785" s="8">
        <v>85.0</v>
      </c>
      <c r="I785" s="8">
        <v>20.0</v>
      </c>
      <c r="J785" s="8">
        <v>50.0</v>
      </c>
      <c r="K785" s="7">
        <v>733.0</v>
      </c>
      <c r="L785" s="7">
        <v>302.0</v>
      </c>
    </row>
    <row r="786">
      <c r="A786" s="7">
        <v>3043.0</v>
      </c>
      <c r="B786" s="2" t="s">
        <v>12</v>
      </c>
      <c r="C786" s="3">
        <v>1553.0</v>
      </c>
      <c r="D786" s="4">
        <v>30.0</v>
      </c>
      <c r="E786" s="4">
        <v>21.0</v>
      </c>
      <c r="F786" s="8">
        <v>2.0</v>
      </c>
      <c r="G786" s="8">
        <v>0.0</v>
      </c>
      <c r="H786" s="8">
        <v>3.0</v>
      </c>
      <c r="I786" s="8">
        <v>1.0</v>
      </c>
      <c r="J786" s="8">
        <v>2.0</v>
      </c>
      <c r="K786" s="7">
        <v>52.0</v>
      </c>
      <c r="L786" s="7">
        <v>7.0</v>
      </c>
    </row>
    <row r="787">
      <c r="A787" s="7">
        <v>3043.0</v>
      </c>
      <c r="B787" s="2" t="s">
        <v>13</v>
      </c>
      <c r="C787" s="3">
        <v>1553.0</v>
      </c>
      <c r="D787" s="4">
        <v>21.0</v>
      </c>
      <c r="E787" s="4">
        <v>16.0</v>
      </c>
      <c r="F787" s="8">
        <v>2.0</v>
      </c>
      <c r="G787" s="8">
        <v>0.0</v>
      </c>
      <c r="H787" s="8">
        <v>6.0</v>
      </c>
      <c r="I787" s="8">
        <v>1.0</v>
      </c>
      <c r="J787" s="8">
        <v>0.0</v>
      </c>
      <c r="K787" s="7">
        <v>38.0</v>
      </c>
      <c r="L787" s="7">
        <v>8.0</v>
      </c>
    </row>
    <row r="788">
      <c r="A788" s="7">
        <v>3043.0</v>
      </c>
      <c r="B788" s="2" t="s">
        <v>14</v>
      </c>
      <c r="C788" s="3">
        <v>1553.0</v>
      </c>
      <c r="D788" s="4">
        <v>106.0</v>
      </c>
      <c r="E788" s="4">
        <v>22.0</v>
      </c>
      <c r="F788" s="8">
        <v>4.0</v>
      </c>
      <c r="G788" s="8">
        <v>4.0</v>
      </c>
      <c r="H788" s="8">
        <v>20.0</v>
      </c>
      <c r="I788" s="8">
        <v>9.0</v>
      </c>
      <c r="J788" s="8">
        <v>10.0</v>
      </c>
      <c r="K788" s="7">
        <v>137.0</v>
      </c>
      <c r="L788" s="7">
        <v>38.0</v>
      </c>
    </row>
    <row r="789">
      <c r="A789" s="7">
        <v>3043.0</v>
      </c>
      <c r="B789" s="2" t="s">
        <v>15</v>
      </c>
      <c r="C789" s="3">
        <v>1553.0</v>
      </c>
      <c r="D789" s="4">
        <v>157.0</v>
      </c>
      <c r="E789" s="4">
        <v>59.0</v>
      </c>
      <c r="F789" s="8">
        <v>8.0</v>
      </c>
      <c r="G789" s="8">
        <v>4.0</v>
      </c>
      <c r="H789" s="8">
        <v>29.0</v>
      </c>
      <c r="I789" s="8">
        <v>11.0</v>
      </c>
      <c r="J789" s="8">
        <v>12.0</v>
      </c>
      <c r="K789" s="7">
        <v>227.0</v>
      </c>
      <c r="L789" s="7">
        <v>53.0</v>
      </c>
    </row>
    <row r="790">
      <c r="A790" s="7">
        <v>3045.0</v>
      </c>
      <c r="B790" s="2" t="s">
        <v>12</v>
      </c>
      <c r="C790" s="3">
        <v>1297.0</v>
      </c>
      <c r="D790" s="4">
        <v>14.0</v>
      </c>
      <c r="E790" s="4">
        <v>14.0</v>
      </c>
      <c r="F790" s="8">
        <v>4.0</v>
      </c>
      <c r="G790" s="8">
        <v>2.0</v>
      </c>
      <c r="H790" s="8">
        <v>6.0</v>
      </c>
      <c r="I790" s="8">
        <v>6.0</v>
      </c>
      <c r="J790" s="8">
        <v>3.0</v>
      </c>
      <c r="K790" s="7">
        <v>34.0</v>
      </c>
      <c r="L790" s="7">
        <v>15.0</v>
      </c>
    </row>
    <row r="791">
      <c r="A791" s="7">
        <v>3045.0</v>
      </c>
      <c r="B791" s="2" t="s">
        <v>13</v>
      </c>
      <c r="C791" s="3">
        <v>1297.0</v>
      </c>
      <c r="D791" s="4">
        <v>13.0</v>
      </c>
      <c r="E791" s="4">
        <v>6.0</v>
      </c>
      <c r="F791" s="8">
        <v>11.0</v>
      </c>
      <c r="G791" s="8">
        <v>2.0</v>
      </c>
      <c r="H791" s="8">
        <v>4.0</v>
      </c>
      <c r="I791" s="8">
        <v>0.0</v>
      </c>
      <c r="J791" s="8">
        <v>2.0</v>
      </c>
      <c r="K791" s="7">
        <v>19.0</v>
      </c>
      <c r="L791" s="7">
        <v>19.0</v>
      </c>
    </row>
    <row r="792">
      <c r="A792" s="7">
        <v>3045.0</v>
      </c>
      <c r="B792" s="2" t="s">
        <v>14</v>
      </c>
      <c r="C792" s="3">
        <v>1297.0</v>
      </c>
      <c r="D792" s="4">
        <v>42.0</v>
      </c>
      <c r="E792" s="4">
        <v>10.0</v>
      </c>
      <c r="F792" s="8">
        <v>3.0</v>
      </c>
      <c r="G792" s="8">
        <v>3.0</v>
      </c>
      <c r="H792" s="8">
        <v>4.0</v>
      </c>
      <c r="I792" s="8">
        <v>6.0</v>
      </c>
      <c r="J792" s="8">
        <v>0.0</v>
      </c>
      <c r="K792" s="7">
        <v>58.0</v>
      </c>
      <c r="L792" s="7">
        <v>10.0</v>
      </c>
    </row>
    <row r="793">
      <c r="A793" s="7">
        <v>3045.0</v>
      </c>
      <c r="B793" s="2" t="s">
        <v>15</v>
      </c>
      <c r="C793" s="3">
        <v>1297.0</v>
      </c>
      <c r="D793" s="4">
        <v>69.0</v>
      </c>
      <c r="E793" s="4">
        <v>30.0</v>
      </c>
      <c r="F793" s="8">
        <v>18.0</v>
      </c>
      <c r="G793" s="8">
        <v>7.0</v>
      </c>
      <c r="H793" s="8">
        <v>14.0</v>
      </c>
      <c r="I793" s="8">
        <v>12.0</v>
      </c>
      <c r="J793" s="8">
        <v>5.0</v>
      </c>
      <c r="K793" s="7">
        <v>111.0</v>
      </c>
      <c r="L793" s="7">
        <v>44.0</v>
      </c>
    </row>
    <row r="794">
      <c r="A794" s="7">
        <v>3050.0</v>
      </c>
      <c r="B794" s="2" t="s">
        <v>12</v>
      </c>
      <c r="C794" s="3">
        <v>1413.0</v>
      </c>
      <c r="D794" s="4">
        <v>29.0</v>
      </c>
      <c r="E794" s="4">
        <v>58.0</v>
      </c>
      <c r="F794" s="8">
        <v>28.0</v>
      </c>
      <c r="G794" s="8">
        <v>14.0</v>
      </c>
      <c r="H794" s="8">
        <v>18.0</v>
      </c>
      <c r="I794" s="8">
        <v>6.0</v>
      </c>
      <c r="J794" s="8">
        <v>8.0</v>
      </c>
      <c r="K794" s="7">
        <v>93.0</v>
      </c>
      <c r="L794" s="7">
        <v>68.0</v>
      </c>
    </row>
    <row r="795">
      <c r="A795" s="7">
        <v>3050.0</v>
      </c>
      <c r="B795" s="2" t="s">
        <v>13</v>
      </c>
      <c r="C795" s="3">
        <v>1413.0</v>
      </c>
      <c r="D795" s="4">
        <v>15.0</v>
      </c>
      <c r="E795" s="4">
        <v>42.0</v>
      </c>
      <c r="F795" s="8">
        <v>20.0</v>
      </c>
      <c r="G795" s="8">
        <v>8.0</v>
      </c>
      <c r="H795" s="8">
        <v>12.0</v>
      </c>
      <c r="I795" s="8">
        <v>2.0</v>
      </c>
      <c r="J795" s="8">
        <v>3.0</v>
      </c>
      <c r="K795" s="7">
        <v>59.0</v>
      </c>
      <c r="L795" s="7">
        <v>43.0</v>
      </c>
    </row>
    <row r="796">
      <c r="A796" s="7">
        <v>3050.0</v>
      </c>
      <c r="B796" s="2" t="s">
        <v>14</v>
      </c>
      <c r="C796" s="3">
        <v>1413.0</v>
      </c>
      <c r="D796" s="4">
        <v>61.0</v>
      </c>
      <c r="E796" s="4">
        <v>48.0</v>
      </c>
      <c r="F796" s="8">
        <v>24.0</v>
      </c>
      <c r="G796" s="8">
        <v>7.0</v>
      </c>
      <c r="H796" s="8">
        <v>16.0</v>
      </c>
      <c r="I796" s="8">
        <v>4.0</v>
      </c>
      <c r="J796" s="8">
        <v>3.0</v>
      </c>
      <c r="K796" s="7">
        <v>113.0</v>
      </c>
      <c r="L796" s="7">
        <v>50.0</v>
      </c>
    </row>
    <row r="797">
      <c r="A797" s="7">
        <v>3050.0</v>
      </c>
      <c r="B797" s="2" t="s">
        <v>15</v>
      </c>
      <c r="C797" s="3">
        <v>1413.0</v>
      </c>
      <c r="D797" s="4">
        <v>105.0</v>
      </c>
      <c r="E797" s="4">
        <v>148.0</v>
      </c>
      <c r="F797" s="8">
        <v>72.0</v>
      </c>
      <c r="G797" s="8">
        <v>29.0</v>
      </c>
      <c r="H797" s="8">
        <v>46.0</v>
      </c>
      <c r="I797" s="8">
        <v>12.0</v>
      </c>
      <c r="J797" s="8">
        <v>14.0</v>
      </c>
      <c r="K797" s="7">
        <v>265.0</v>
      </c>
      <c r="L797" s="7">
        <v>161.0</v>
      </c>
    </row>
    <row r="798">
      <c r="A798" s="7">
        <v>3055.0</v>
      </c>
      <c r="B798" s="2" t="s">
        <v>12</v>
      </c>
      <c r="C798" s="3">
        <v>2378.0</v>
      </c>
      <c r="D798" s="4">
        <v>48.0</v>
      </c>
      <c r="E798" s="4">
        <v>23.0</v>
      </c>
      <c r="F798" s="8">
        <v>20.0</v>
      </c>
      <c r="G798" s="8">
        <v>5.0</v>
      </c>
      <c r="H798" s="8">
        <v>2.0</v>
      </c>
      <c r="I798" s="8">
        <v>0.0</v>
      </c>
      <c r="J798" s="8">
        <v>1.0</v>
      </c>
      <c r="K798" s="7">
        <v>71.0</v>
      </c>
      <c r="L798" s="7">
        <v>28.0</v>
      </c>
    </row>
    <row r="799">
      <c r="A799" s="7">
        <v>3055.0</v>
      </c>
      <c r="B799" s="2" t="s">
        <v>13</v>
      </c>
      <c r="C799" s="3">
        <v>2378.0</v>
      </c>
      <c r="D799" s="4">
        <v>14.0</v>
      </c>
      <c r="E799" s="4">
        <v>23.0</v>
      </c>
      <c r="F799" s="8">
        <v>16.0</v>
      </c>
      <c r="G799" s="8">
        <v>7.0</v>
      </c>
      <c r="H799" s="8">
        <v>6.0</v>
      </c>
      <c r="I799" s="8">
        <v>5.0</v>
      </c>
      <c r="J799" s="8">
        <v>1.0</v>
      </c>
      <c r="K799" s="7">
        <v>42.0</v>
      </c>
      <c r="L799" s="7">
        <v>30.0</v>
      </c>
    </row>
    <row r="800">
      <c r="A800" s="7">
        <v>3055.0</v>
      </c>
      <c r="B800" s="2" t="s">
        <v>14</v>
      </c>
      <c r="C800" s="3">
        <v>2378.0</v>
      </c>
      <c r="D800" s="4">
        <v>142.0</v>
      </c>
      <c r="E800" s="4">
        <v>50.0</v>
      </c>
      <c r="F800" s="8">
        <v>13.0</v>
      </c>
      <c r="G800" s="8">
        <v>5.0</v>
      </c>
      <c r="H800" s="8">
        <v>11.0</v>
      </c>
      <c r="I800" s="8">
        <v>7.0</v>
      </c>
      <c r="J800" s="8">
        <v>3.0</v>
      </c>
      <c r="K800" s="7">
        <v>199.0</v>
      </c>
      <c r="L800" s="7">
        <v>32.0</v>
      </c>
    </row>
    <row r="801">
      <c r="A801" s="7">
        <v>3055.0</v>
      </c>
      <c r="B801" s="2" t="s">
        <v>15</v>
      </c>
      <c r="C801" s="3">
        <v>2378.0</v>
      </c>
      <c r="D801" s="4">
        <v>204.0</v>
      </c>
      <c r="E801" s="4">
        <v>96.0</v>
      </c>
      <c r="F801" s="8">
        <v>49.0</v>
      </c>
      <c r="G801" s="8">
        <v>17.0</v>
      </c>
      <c r="H801" s="8">
        <v>19.0</v>
      </c>
      <c r="I801" s="8">
        <v>12.0</v>
      </c>
      <c r="J801" s="8">
        <v>5.0</v>
      </c>
      <c r="K801" s="7">
        <v>312.0</v>
      </c>
      <c r="L801" s="7">
        <v>90.0</v>
      </c>
    </row>
    <row r="802">
      <c r="A802" s="7">
        <v>3057.0</v>
      </c>
      <c r="B802" s="2" t="s">
        <v>12</v>
      </c>
      <c r="C802" s="3">
        <v>713.0</v>
      </c>
      <c r="D802" s="4">
        <v>15.0</v>
      </c>
      <c r="E802" s="4">
        <v>29.0</v>
      </c>
      <c r="F802" s="8">
        <v>25.0</v>
      </c>
      <c r="G802" s="8">
        <v>9.0</v>
      </c>
      <c r="H802" s="8">
        <v>12.0</v>
      </c>
      <c r="I802" s="8">
        <v>1.0</v>
      </c>
      <c r="J802" s="8">
        <v>1.0</v>
      </c>
      <c r="K802" s="7">
        <v>45.0</v>
      </c>
      <c r="L802" s="7">
        <v>47.0</v>
      </c>
    </row>
    <row r="803">
      <c r="A803" s="7">
        <v>3057.0</v>
      </c>
      <c r="B803" s="2" t="s">
        <v>13</v>
      </c>
      <c r="C803" s="3">
        <v>713.0</v>
      </c>
      <c r="D803" s="4">
        <v>6.0</v>
      </c>
      <c r="E803" s="4">
        <v>18.0</v>
      </c>
      <c r="F803" s="8">
        <v>15.0</v>
      </c>
      <c r="G803" s="8">
        <v>4.0</v>
      </c>
      <c r="H803" s="8">
        <v>9.0</v>
      </c>
      <c r="I803" s="8">
        <v>0.0</v>
      </c>
      <c r="J803" s="8">
        <v>0.0</v>
      </c>
      <c r="K803" s="7">
        <v>24.0</v>
      </c>
      <c r="L803" s="7">
        <v>28.0</v>
      </c>
    </row>
    <row r="804">
      <c r="A804" s="7">
        <v>3057.0</v>
      </c>
      <c r="B804" s="2" t="s">
        <v>14</v>
      </c>
      <c r="C804" s="3">
        <v>713.0</v>
      </c>
      <c r="D804" s="4">
        <v>59.0</v>
      </c>
      <c r="E804" s="4">
        <v>29.0</v>
      </c>
      <c r="F804" s="8">
        <v>18.0</v>
      </c>
      <c r="G804" s="8">
        <v>5.0</v>
      </c>
      <c r="H804" s="8">
        <v>9.0</v>
      </c>
      <c r="I804" s="8">
        <v>4.0</v>
      </c>
      <c r="J804" s="8">
        <v>9.0</v>
      </c>
      <c r="K804" s="7">
        <v>92.0</v>
      </c>
      <c r="L804" s="7">
        <v>41.0</v>
      </c>
    </row>
    <row r="805">
      <c r="A805" s="7">
        <v>3057.0</v>
      </c>
      <c r="B805" s="2" t="s">
        <v>15</v>
      </c>
      <c r="C805" s="3">
        <v>713.0</v>
      </c>
      <c r="D805" s="4">
        <v>80.0</v>
      </c>
      <c r="E805" s="4">
        <v>76.0</v>
      </c>
      <c r="F805" s="8">
        <v>58.0</v>
      </c>
      <c r="G805" s="8">
        <v>18.0</v>
      </c>
      <c r="H805" s="8">
        <v>30.0</v>
      </c>
      <c r="I805" s="8">
        <v>5.0</v>
      </c>
      <c r="J805" s="8">
        <v>10.0</v>
      </c>
      <c r="K805" s="7">
        <v>161.0</v>
      </c>
      <c r="L805" s="7">
        <v>116.0</v>
      </c>
    </row>
    <row r="806">
      <c r="A806" s="7">
        <v>3058.0</v>
      </c>
      <c r="B806" s="2" t="s">
        <v>12</v>
      </c>
      <c r="C806" s="3">
        <v>1919.0</v>
      </c>
      <c r="D806" s="4">
        <v>42.0</v>
      </c>
      <c r="E806" s="4">
        <v>23.0</v>
      </c>
      <c r="F806" s="8">
        <v>19.0</v>
      </c>
      <c r="G806" s="8">
        <v>8.0</v>
      </c>
      <c r="H806" s="8">
        <v>1.0</v>
      </c>
      <c r="I806" s="8">
        <v>1.0</v>
      </c>
      <c r="J806" s="8">
        <v>2.0</v>
      </c>
      <c r="K806" s="7">
        <v>66.0</v>
      </c>
      <c r="L806" s="7">
        <v>30.0</v>
      </c>
    </row>
    <row r="807">
      <c r="A807" s="7">
        <v>3058.0</v>
      </c>
      <c r="B807" s="2" t="s">
        <v>13</v>
      </c>
      <c r="C807" s="3">
        <v>1919.0</v>
      </c>
      <c r="D807" s="4">
        <v>33.0</v>
      </c>
      <c r="E807" s="4">
        <v>33.0</v>
      </c>
      <c r="F807" s="8">
        <v>38.0</v>
      </c>
      <c r="G807" s="8">
        <v>7.0</v>
      </c>
      <c r="H807" s="8">
        <v>3.0</v>
      </c>
      <c r="I807" s="8">
        <v>6.0</v>
      </c>
      <c r="J807" s="8">
        <v>1.0</v>
      </c>
      <c r="K807" s="7">
        <v>72.0</v>
      </c>
      <c r="L807" s="7">
        <v>49.0</v>
      </c>
    </row>
    <row r="808">
      <c r="A808" s="7">
        <v>3058.0</v>
      </c>
      <c r="B808" s="2" t="s">
        <v>14</v>
      </c>
      <c r="C808" s="3">
        <v>1919.0</v>
      </c>
      <c r="D808" s="4">
        <v>141.0</v>
      </c>
      <c r="E808" s="4">
        <v>27.0</v>
      </c>
      <c r="F808" s="8">
        <v>17.0</v>
      </c>
      <c r="G808" s="8">
        <v>9.0</v>
      </c>
      <c r="H808" s="8">
        <v>3.0</v>
      </c>
      <c r="I808" s="8">
        <v>4.0</v>
      </c>
      <c r="J808" s="8">
        <v>2.0</v>
      </c>
      <c r="K808" s="7">
        <v>172.0</v>
      </c>
      <c r="L808" s="7">
        <v>31.0</v>
      </c>
    </row>
    <row r="809">
      <c r="A809" s="7">
        <v>3058.0</v>
      </c>
      <c r="B809" s="2" t="s">
        <v>15</v>
      </c>
      <c r="C809" s="3">
        <v>1919.0</v>
      </c>
      <c r="D809" s="4">
        <v>216.0</v>
      </c>
      <c r="E809" s="4">
        <v>83.0</v>
      </c>
      <c r="F809" s="8">
        <v>74.0</v>
      </c>
      <c r="G809" s="8">
        <v>24.0</v>
      </c>
      <c r="H809" s="8">
        <v>7.0</v>
      </c>
      <c r="I809" s="8">
        <v>11.0</v>
      </c>
      <c r="J809" s="8">
        <v>5.0</v>
      </c>
      <c r="K809" s="7">
        <v>310.0</v>
      </c>
      <c r="L809" s="7">
        <v>110.0</v>
      </c>
    </row>
    <row r="810">
      <c r="A810" s="7">
        <v>3059.0</v>
      </c>
      <c r="B810" s="2" t="s">
        <v>12</v>
      </c>
      <c r="C810" s="3">
        <v>2787.0</v>
      </c>
      <c r="D810" s="4">
        <v>42.0</v>
      </c>
      <c r="E810" s="4">
        <v>23.0</v>
      </c>
      <c r="F810" s="8">
        <v>32.0</v>
      </c>
      <c r="G810" s="8">
        <v>6.0</v>
      </c>
      <c r="H810" s="8">
        <v>9.0</v>
      </c>
      <c r="I810" s="8">
        <v>1.0</v>
      </c>
      <c r="J810" s="8">
        <v>2.0</v>
      </c>
      <c r="K810" s="7">
        <v>66.0</v>
      </c>
      <c r="L810" s="7">
        <v>49.0</v>
      </c>
    </row>
    <row r="811">
      <c r="A811" s="7">
        <v>3059.0</v>
      </c>
      <c r="B811" s="2" t="s">
        <v>13</v>
      </c>
      <c r="C811" s="3">
        <v>2787.0</v>
      </c>
      <c r="D811" s="4">
        <v>35.0</v>
      </c>
      <c r="E811" s="4">
        <v>36.0</v>
      </c>
      <c r="F811" s="8">
        <v>51.0</v>
      </c>
      <c r="G811" s="8">
        <v>10.0</v>
      </c>
      <c r="H811" s="8">
        <v>9.0</v>
      </c>
      <c r="I811" s="8">
        <v>1.0</v>
      </c>
      <c r="J811" s="8">
        <v>2.0</v>
      </c>
      <c r="K811" s="7">
        <v>72.0</v>
      </c>
      <c r="L811" s="7">
        <v>72.0</v>
      </c>
    </row>
    <row r="812">
      <c r="A812" s="7">
        <v>3059.0</v>
      </c>
      <c r="B812" s="2" t="s">
        <v>14</v>
      </c>
      <c r="C812" s="3">
        <v>2787.0</v>
      </c>
      <c r="D812" s="4">
        <v>166.0</v>
      </c>
      <c r="E812" s="4">
        <v>65.0</v>
      </c>
      <c r="F812" s="8">
        <v>30.0</v>
      </c>
      <c r="G812" s="8">
        <v>13.0</v>
      </c>
      <c r="H812" s="8">
        <v>8.0</v>
      </c>
      <c r="I812" s="8">
        <v>5.0</v>
      </c>
      <c r="J812" s="8">
        <v>3.0</v>
      </c>
      <c r="K812" s="7">
        <v>236.0</v>
      </c>
      <c r="L812" s="7">
        <v>54.0</v>
      </c>
    </row>
    <row r="813">
      <c r="A813" s="7">
        <v>3059.0</v>
      </c>
      <c r="B813" s="2" t="s">
        <v>15</v>
      </c>
      <c r="C813" s="3">
        <v>2787.0</v>
      </c>
      <c r="D813" s="4">
        <v>243.0</v>
      </c>
      <c r="E813" s="4">
        <v>124.0</v>
      </c>
      <c r="F813" s="8">
        <v>113.0</v>
      </c>
      <c r="G813" s="8">
        <v>29.0</v>
      </c>
      <c r="H813" s="8">
        <v>26.0</v>
      </c>
      <c r="I813" s="8">
        <v>7.0</v>
      </c>
      <c r="J813" s="8">
        <v>7.0</v>
      </c>
      <c r="K813" s="7">
        <v>374.0</v>
      </c>
      <c r="L813" s="7">
        <v>175.0</v>
      </c>
    </row>
    <row r="814">
      <c r="A814" s="7">
        <v>3062.0</v>
      </c>
      <c r="B814" s="2" t="s">
        <v>12</v>
      </c>
      <c r="C814" s="3">
        <v>2749.0</v>
      </c>
      <c r="D814" s="4">
        <v>67.0</v>
      </c>
      <c r="E814" s="4">
        <v>35.0</v>
      </c>
      <c r="F814" s="8">
        <v>31.0</v>
      </c>
      <c r="G814" s="8">
        <v>2.0</v>
      </c>
      <c r="H814" s="8">
        <v>8.0</v>
      </c>
      <c r="I814" s="8">
        <v>2.0</v>
      </c>
      <c r="J814" s="8">
        <v>2.0</v>
      </c>
      <c r="K814" s="7">
        <v>104.0</v>
      </c>
      <c r="L814" s="7">
        <v>43.0</v>
      </c>
    </row>
    <row r="815">
      <c r="A815" s="7">
        <v>3062.0</v>
      </c>
      <c r="B815" s="2" t="s">
        <v>13</v>
      </c>
      <c r="C815" s="3">
        <v>2749.0</v>
      </c>
      <c r="D815" s="4">
        <v>36.0</v>
      </c>
      <c r="E815" s="4">
        <v>38.0</v>
      </c>
      <c r="F815" s="8">
        <v>33.0</v>
      </c>
      <c r="G815" s="8">
        <v>11.0</v>
      </c>
      <c r="H815" s="8">
        <v>8.0</v>
      </c>
      <c r="I815" s="8">
        <v>6.0</v>
      </c>
      <c r="J815" s="8">
        <v>2.0</v>
      </c>
      <c r="K815" s="7">
        <v>80.0</v>
      </c>
      <c r="L815" s="7">
        <v>54.0</v>
      </c>
    </row>
    <row r="816">
      <c r="A816" s="7">
        <v>3062.0</v>
      </c>
      <c r="B816" s="2" t="s">
        <v>14</v>
      </c>
      <c r="C816" s="3">
        <v>2749.0</v>
      </c>
      <c r="D816" s="4">
        <v>178.0</v>
      </c>
      <c r="E816" s="4">
        <v>48.0</v>
      </c>
      <c r="F816" s="8">
        <v>23.0</v>
      </c>
      <c r="G816" s="8">
        <v>15.0</v>
      </c>
      <c r="H816" s="8">
        <v>11.0</v>
      </c>
      <c r="I816" s="8">
        <v>11.0</v>
      </c>
      <c r="J816" s="8">
        <v>8.0</v>
      </c>
      <c r="K816" s="7">
        <v>237.0</v>
      </c>
      <c r="L816" s="7">
        <v>57.0</v>
      </c>
    </row>
    <row r="817">
      <c r="A817" s="7">
        <v>3062.0</v>
      </c>
      <c r="B817" s="2" t="s">
        <v>15</v>
      </c>
      <c r="C817" s="3">
        <v>2749.0</v>
      </c>
      <c r="D817" s="4">
        <v>281.0</v>
      </c>
      <c r="E817" s="4">
        <v>121.0</v>
      </c>
      <c r="F817" s="8">
        <v>87.0</v>
      </c>
      <c r="G817" s="8">
        <v>28.0</v>
      </c>
      <c r="H817" s="8">
        <v>27.0</v>
      </c>
      <c r="I817" s="8">
        <v>19.0</v>
      </c>
      <c r="J817" s="8">
        <v>12.0</v>
      </c>
      <c r="K817" s="7">
        <v>421.0</v>
      </c>
      <c r="L817" s="7">
        <v>154.0</v>
      </c>
    </row>
    <row r="818">
      <c r="A818" s="7">
        <v>3068.0</v>
      </c>
      <c r="B818" s="2" t="s">
        <v>12</v>
      </c>
      <c r="C818" s="3">
        <v>1017.0</v>
      </c>
      <c r="D818" s="4">
        <v>24.0</v>
      </c>
      <c r="E818" s="4">
        <v>13.0</v>
      </c>
      <c r="F818" s="8">
        <v>7.0</v>
      </c>
      <c r="G818" s="8">
        <v>5.0</v>
      </c>
      <c r="H818" s="8">
        <v>4.0</v>
      </c>
      <c r="I818" s="8">
        <v>0.0</v>
      </c>
      <c r="J818" s="8">
        <v>1.0</v>
      </c>
      <c r="K818" s="7">
        <v>37.0</v>
      </c>
      <c r="L818" s="7">
        <v>17.0</v>
      </c>
    </row>
    <row r="819">
      <c r="A819" s="7">
        <v>3068.0</v>
      </c>
      <c r="B819" s="2" t="s">
        <v>13</v>
      </c>
      <c r="C819" s="3">
        <v>1017.0</v>
      </c>
      <c r="D819" s="4">
        <v>18.0</v>
      </c>
      <c r="E819" s="4">
        <v>16.0</v>
      </c>
      <c r="F819" s="8">
        <v>5.0</v>
      </c>
      <c r="G819" s="8">
        <v>1.0</v>
      </c>
      <c r="H819" s="8">
        <v>1.0</v>
      </c>
      <c r="I819" s="8">
        <v>3.0</v>
      </c>
      <c r="J819" s="8">
        <v>0.0</v>
      </c>
      <c r="K819" s="7">
        <v>37.0</v>
      </c>
      <c r="L819" s="7">
        <v>7.0</v>
      </c>
    </row>
    <row r="820">
      <c r="A820" s="7">
        <v>3068.0</v>
      </c>
      <c r="B820" s="2" t="s">
        <v>14</v>
      </c>
      <c r="C820" s="3">
        <v>1017.0</v>
      </c>
      <c r="D820" s="4">
        <v>71.0</v>
      </c>
      <c r="E820" s="4">
        <v>19.0</v>
      </c>
      <c r="F820" s="8">
        <v>0.0</v>
      </c>
      <c r="G820" s="8">
        <v>4.0</v>
      </c>
      <c r="H820" s="8">
        <v>2.0</v>
      </c>
      <c r="I820" s="8">
        <v>1.0</v>
      </c>
      <c r="J820" s="8">
        <v>2.0</v>
      </c>
      <c r="K820" s="7">
        <v>91.0</v>
      </c>
      <c r="L820" s="7">
        <v>8.0</v>
      </c>
    </row>
    <row r="821">
      <c r="A821" s="7">
        <v>3068.0</v>
      </c>
      <c r="B821" s="2" t="s">
        <v>15</v>
      </c>
      <c r="C821" s="3">
        <v>1017.0</v>
      </c>
      <c r="D821" s="4">
        <v>113.0</v>
      </c>
      <c r="E821" s="4">
        <v>48.0</v>
      </c>
      <c r="F821" s="8">
        <v>12.0</v>
      </c>
      <c r="G821" s="8">
        <v>10.0</v>
      </c>
      <c r="H821" s="8">
        <v>7.0</v>
      </c>
      <c r="I821" s="8">
        <v>4.0</v>
      </c>
      <c r="J821" s="8">
        <v>3.0</v>
      </c>
      <c r="K821" s="7">
        <v>165.0</v>
      </c>
      <c r="L821" s="7">
        <v>32.0</v>
      </c>
    </row>
    <row r="822">
      <c r="A822" s="7">
        <v>3071.0</v>
      </c>
      <c r="B822" s="2" t="s">
        <v>12</v>
      </c>
      <c r="C822" s="3">
        <v>590.0</v>
      </c>
      <c r="D822" s="4">
        <v>18.0</v>
      </c>
      <c r="E822" s="4">
        <v>10.0</v>
      </c>
      <c r="F822" s="8">
        <v>11.0</v>
      </c>
      <c r="G822" s="8">
        <v>3.0</v>
      </c>
      <c r="H822" s="8">
        <v>10.0</v>
      </c>
      <c r="I822" s="8">
        <v>0.0</v>
      </c>
      <c r="J822" s="8">
        <v>3.0</v>
      </c>
      <c r="K822" s="7">
        <v>28.0</v>
      </c>
      <c r="L822" s="7">
        <v>27.0</v>
      </c>
    </row>
    <row r="823">
      <c r="A823" s="7">
        <v>3071.0</v>
      </c>
      <c r="B823" s="2" t="s">
        <v>13</v>
      </c>
      <c r="C823" s="3">
        <v>590.0</v>
      </c>
      <c r="D823" s="4">
        <v>7.0</v>
      </c>
      <c r="E823" s="4">
        <v>19.0</v>
      </c>
      <c r="F823" s="8">
        <v>4.0</v>
      </c>
      <c r="G823" s="8">
        <v>6.0</v>
      </c>
      <c r="H823" s="8">
        <v>4.0</v>
      </c>
      <c r="I823" s="8">
        <v>0.0</v>
      </c>
      <c r="J823" s="8">
        <v>1.0</v>
      </c>
      <c r="K823" s="7">
        <v>26.0</v>
      </c>
      <c r="L823" s="7">
        <v>15.0</v>
      </c>
    </row>
    <row r="824">
      <c r="A824" s="7">
        <v>3071.0</v>
      </c>
      <c r="B824" s="2" t="s">
        <v>14</v>
      </c>
      <c r="C824" s="3">
        <v>590.0</v>
      </c>
      <c r="D824" s="4">
        <v>25.0</v>
      </c>
      <c r="E824" s="4">
        <v>21.0</v>
      </c>
      <c r="F824" s="8">
        <v>14.0</v>
      </c>
      <c r="G824" s="8">
        <v>4.0</v>
      </c>
      <c r="H824" s="8">
        <v>7.0</v>
      </c>
      <c r="I824" s="8">
        <v>2.0</v>
      </c>
      <c r="J824" s="8">
        <v>3.0</v>
      </c>
      <c r="K824" s="7">
        <v>48.0</v>
      </c>
      <c r="L824" s="7">
        <v>28.0</v>
      </c>
    </row>
    <row r="825">
      <c r="A825" s="7">
        <v>3071.0</v>
      </c>
      <c r="B825" s="2" t="s">
        <v>15</v>
      </c>
      <c r="C825" s="3">
        <v>590.0</v>
      </c>
      <c r="D825" s="4">
        <v>50.0</v>
      </c>
      <c r="E825" s="4">
        <v>50.0</v>
      </c>
      <c r="F825" s="8">
        <v>29.0</v>
      </c>
      <c r="G825" s="8">
        <v>13.0</v>
      </c>
      <c r="H825" s="8">
        <v>21.0</v>
      </c>
      <c r="I825" s="8">
        <v>2.0</v>
      </c>
      <c r="J825" s="8">
        <v>7.0</v>
      </c>
      <c r="K825" s="7">
        <v>102.0</v>
      </c>
      <c r="L825" s="7">
        <v>70.0</v>
      </c>
    </row>
    <row r="826">
      <c r="A826" s="7">
        <v>3074.0</v>
      </c>
      <c r="B826" s="2" t="s">
        <v>12</v>
      </c>
      <c r="C826" s="3">
        <v>896.0</v>
      </c>
      <c r="D826" s="4">
        <v>18.0</v>
      </c>
      <c r="E826" s="4">
        <v>13.0</v>
      </c>
      <c r="F826" s="8">
        <v>3.0</v>
      </c>
      <c r="G826" s="8">
        <v>5.0</v>
      </c>
      <c r="H826" s="8">
        <v>1.0</v>
      </c>
      <c r="I826" s="8">
        <v>1.0</v>
      </c>
      <c r="J826" s="8">
        <v>0.0</v>
      </c>
      <c r="K826" s="7">
        <v>32.0</v>
      </c>
      <c r="L826" s="7">
        <v>9.0</v>
      </c>
    </row>
    <row r="827">
      <c r="A827" s="7">
        <v>3074.0</v>
      </c>
      <c r="B827" s="2" t="s">
        <v>13</v>
      </c>
      <c r="C827" s="3">
        <v>896.0</v>
      </c>
      <c r="D827" s="4">
        <v>17.0</v>
      </c>
      <c r="E827" s="4">
        <v>9.0</v>
      </c>
      <c r="F827" s="8">
        <v>10.0</v>
      </c>
      <c r="G827" s="8">
        <v>4.0</v>
      </c>
      <c r="H827" s="8">
        <v>1.0</v>
      </c>
      <c r="I827" s="8">
        <v>2.0</v>
      </c>
      <c r="J827" s="8">
        <v>0.0</v>
      </c>
      <c r="K827" s="7">
        <v>28.0</v>
      </c>
      <c r="L827" s="7">
        <v>15.0</v>
      </c>
    </row>
    <row r="828">
      <c r="A828" s="7">
        <v>3074.0</v>
      </c>
      <c r="B828" s="2" t="s">
        <v>14</v>
      </c>
      <c r="C828" s="3">
        <v>896.0</v>
      </c>
      <c r="D828" s="4">
        <v>59.0</v>
      </c>
      <c r="E828" s="4">
        <v>17.0</v>
      </c>
      <c r="F828" s="8">
        <v>6.0</v>
      </c>
      <c r="G828" s="8">
        <v>3.0</v>
      </c>
      <c r="H828" s="8">
        <v>3.0</v>
      </c>
      <c r="I828" s="8">
        <v>2.0</v>
      </c>
      <c r="J828" s="8">
        <v>2.0</v>
      </c>
      <c r="K828" s="7">
        <v>78.0</v>
      </c>
      <c r="L828" s="7">
        <v>14.0</v>
      </c>
    </row>
    <row r="829">
      <c r="A829" s="7">
        <v>3074.0</v>
      </c>
      <c r="B829" s="2" t="s">
        <v>15</v>
      </c>
      <c r="C829" s="3">
        <v>896.0</v>
      </c>
      <c r="D829" s="4">
        <v>94.0</v>
      </c>
      <c r="E829" s="4">
        <v>39.0</v>
      </c>
      <c r="F829" s="8">
        <v>19.0</v>
      </c>
      <c r="G829" s="8">
        <v>12.0</v>
      </c>
      <c r="H829" s="8">
        <v>5.0</v>
      </c>
      <c r="I829" s="8">
        <v>5.0</v>
      </c>
      <c r="J829" s="8">
        <v>2.0</v>
      </c>
      <c r="K829" s="7">
        <v>138.0</v>
      </c>
      <c r="L829" s="7">
        <v>38.0</v>
      </c>
    </row>
    <row r="830">
      <c r="A830" s="7">
        <v>3217.0</v>
      </c>
      <c r="B830" s="2" t="s">
        <v>12</v>
      </c>
      <c r="C830" s="3">
        <v>1825.0</v>
      </c>
      <c r="D830" s="4">
        <v>39.0</v>
      </c>
      <c r="E830" s="4">
        <v>33.0</v>
      </c>
      <c r="F830" s="8">
        <v>21.0</v>
      </c>
      <c r="G830" s="8">
        <v>5.0</v>
      </c>
      <c r="H830" s="8">
        <v>10.0</v>
      </c>
      <c r="I830" s="8">
        <v>1.0</v>
      </c>
      <c r="J830" s="8">
        <v>2.0</v>
      </c>
      <c r="K830" s="7">
        <v>73.0</v>
      </c>
      <c r="L830" s="7">
        <v>38.0</v>
      </c>
    </row>
    <row r="831">
      <c r="A831" s="7">
        <v>3217.0</v>
      </c>
      <c r="B831" s="2" t="s">
        <v>13</v>
      </c>
      <c r="C831" s="3">
        <v>1825.0</v>
      </c>
      <c r="D831" s="4">
        <v>22.0</v>
      </c>
      <c r="E831" s="4">
        <v>22.0</v>
      </c>
      <c r="F831" s="8">
        <v>28.0</v>
      </c>
      <c r="G831" s="8">
        <v>3.0</v>
      </c>
      <c r="H831" s="8">
        <v>3.0</v>
      </c>
      <c r="I831" s="8">
        <v>1.0</v>
      </c>
      <c r="J831" s="8">
        <v>0.0</v>
      </c>
      <c r="K831" s="7">
        <v>45.0</v>
      </c>
      <c r="L831" s="7">
        <v>34.0</v>
      </c>
    </row>
    <row r="832">
      <c r="A832" s="7">
        <v>3217.0</v>
      </c>
      <c r="B832" s="2" t="s">
        <v>14</v>
      </c>
      <c r="C832" s="3">
        <v>1825.0</v>
      </c>
      <c r="D832" s="4">
        <v>79.0</v>
      </c>
      <c r="E832" s="4">
        <v>28.0</v>
      </c>
      <c r="F832" s="8">
        <v>13.0</v>
      </c>
      <c r="G832" s="8">
        <v>7.0</v>
      </c>
      <c r="H832" s="8">
        <v>9.0</v>
      </c>
      <c r="I832" s="8">
        <v>11.0</v>
      </c>
      <c r="J832" s="8">
        <v>4.0</v>
      </c>
      <c r="K832" s="7">
        <v>118.0</v>
      </c>
      <c r="L832" s="7">
        <v>33.0</v>
      </c>
    </row>
    <row r="833">
      <c r="A833" s="7">
        <v>3217.0</v>
      </c>
      <c r="B833" s="2" t="s">
        <v>15</v>
      </c>
      <c r="C833" s="3">
        <v>1825.0</v>
      </c>
      <c r="D833" s="4">
        <v>140.0</v>
      </c>
      <c r="E833" s="4">
        <v>83.0</v>
      </c>
      <c r="F833" s="8">
        <v>62.0</v>
      </c>
      <c r="G833" s="8">
        <v>15.0</v>
      </c>
      <c r="H833" s="8">
        <v>22.0</v>
      </c>
      <c r="I833" s="8">
        <v>13.0</v>
      </c>
      <c r="J833" s="8">
        <v>6.0</v>
      </c>
      <c r="K833" s="7">
        <v>236.0</v>
      </c>
      <c r="L833" s="7">
        <v>105.0</v>
      </c>
    </row>
    <row r="834">
      <c r="A834" s="7">
        <v>3361.0</v>
      </c>
      <c r="B834" s="2" t="s">
        <v>12</v>
      </c>
      <c r="C834" s="3">
        <v>1573.0</v>
      </c>
      <c r="D834" s="4">
        <v>53.0</v>
      </c>
      <c r="E834" s="4">
        <v>26.0</v>
      </c>
      <c r="F834" s="8">
        <v>12.0</v>
      </c>
      <c r="G834" s="8">
        <v>7.0</v>
      </c>
      <c r="H834" s="8">
        <v>6.0</v>
      </c>
      <c r="I834" s="8">
        <v>2.0</v>
      </c>
      <c r="J834" s="8">
        <v>4.0</v>
      </c>
      <c r="K834" s="7">
        <v>81.0</v>
      </c>
      <c r="L834" s="7">
        <v>29.0</v>
      </c>
    </row>
    <row r="835">
      <c r="A835" s="7">
        <v>3361.0</v>
      </c>
      <c r="B835" s="2" t="s">
        <v>13</v>
      </c>
      <c r="C835" s="3">
        <v>1573.0</v>
      </c>
      <c r="D835" s="4">
        <v>18.0</v>
      </c>
      <c r="E835" s="4">
        <v>18.0</v>
      </c>
      <c r="F835" s="8">
        <v>19.0</v>
      </c>
      <c r="G835" s="8">
        <v>1.0</v>
      </c>
      <c r="H835" s="8">
        <v>3.0</v>
      </c>
      <c r="I835" s="8">
        <v>1.0</v>
      </c>
      <c r="J835" s="8">
        <v>0.0</v>
      </c>
      <c r="K835" s="7">
        <v>37.0</v>
      </c>
      <c r="L835" s="7">
        <v>23.0</v>
      </c>
    </row>
    <row r="836">
      <c r="A836" s="7">
        <v>3361.0</v>
      </c>
      <c r="B836" s="2" t="s">
        <v>14</v>
      </c>
      <c r="C836" s="3">
        <v>1573.0</v>
      </c>
      <c r="D836" s="4">
        <v>118.0</v>
      </c>
      <c r="E836" s="4">
        <v>24.0</v>
      </c>
      <c r="F836" s="8">
        <v>10.0</v>
      </c>
      <c r="G836" s="8">
        <v>7.0</v>
      </c>
      <c r="H836" s="8">
        <v>7.0</v>
      </c>
      <c r="I836" s="8">
        <v>14.0</v>
      </c>
      <c r="J836" s="8">
        <v>3.0</v>
      </c>
      <c r="K836" s="7">
        <v>156.0</v>
      </c>
      <c r="L836" s="7">
        <v>27.0</v>
      </c>
    </row>
    <row r="837">
      <c r="A837" s="7">
        <v>3361.0</v>
      </c>
      <c r="B837" s="2" t="s">
        <v>15</v>
      </c>
      <c r="C837" s="3">
        <v>1573.0</v>
      </c>
      <c r="D837" s="4">
        <v>189.0</v>
      </c>
      <c r="E837" s="4">
        <v>68.0</v>
      </c>
      <c r="F837" s="8">
        <v>41.0</v>
      </c>
      <c r="G837" s="8">
        <v>15.0</v>
      </c>
      <c r="H837" s="8">
        <v>16.0</v>
      </c>
      <c r="I837" s="8">
        <v>17.0</v>
      </c>
      <c r="J837" s="8">
        <v>7.0</v>
      </c>
      <c r="K837" s="7">
        <v>274.0</v>
      </c>
      <c r="L837" s="7">
        <v>79.0</v>
      </c>
    </row>
    <row r="838">
      <c r="A838" s="7">
        <v>3363.0</v>
      </c>
      <c r="B838" s="2" t="s">
        <v>12</v>
      </c>
      <c r="C838" s="3">
        <v>2588.0</v>
      </c>
      <c r="D838" s="4">
        <v>49.0</v>
      </c>
      <c r="E838" s="4">
        <v>80.0</v>
      </c>
      <c r="F838" s="8">
        <v>24.0</v>
      </c>
      <c r="G838" s="8">
        <v>4.0</v>
      </c>
      <c r="H838" s="8">
        <v>21.0</v>
      </c>
      <c r="I838" s="8">
        <v>5.0</v>
      </c>
      <c r="J838" s="8">
        <v>2.0</v>
      </c>
      <c r="K838" s="7">
        <v>134.0</v>
      </c>
      <c r="L838" s="7">
        <v>51.0</v>
      </c>
    </row>
    <row r="839">
      <c r="A839" s="7">
        <v>3363.0</v>
      </c>
      <c r="B839" s="2" t="s">
        <v>13</v>
      </c>
      <c r="C839" s="3">
        <v>2588.0</v>
      </c>
      <c r="D839" s="4">
        <v>27.0</v>
      </c>
      <c r="E839" s="4">
        <v>45.0</v>
      </c>
      <c r="F839" s="8">
        <v>24.0</v>
      </c>
      <c r="G839" s="8">
        <v>5.0</v>
      </c>
      <c r="H839" s="8">
        <v>5.0</v>
      </c>
      <c r="I839" s="8">
        <v>1.0</v>
      </c>
      <c r="J839" s="8">
        <v>2.0</v>
      </c>
      <c r="K839" s="7">
        <v>73.0</v>
      </c>
      <c r="L839" s="7">
        <v>36.0</v>
      </c>
    </row>
    <row r="840">
      <c r="A840" s="7">
        <v>3363.0</v>
      </c>
      <c r="B840" s="2" t="s">
        <v>14</v>
      </c>
      <c r="C840" s="3">
        <v>2588.0</v>
      </c>
      <c r="D840" s="4">
        <v>164.0</v>
      </c>
      <c r="E840" s="4">
        <v>137.0</v>
      </c>
      <c r="F840" s="8">
        <v>32.0</v>
      </c>
      <c r="G840" s="8">
        <v>22.0</v>
      </c>
      <c r="H840" s="8">
        <v>22.0</v>
      </c>
      <c r="I840" s="8">
        <v>10.0</v>
      </c>
      <c r="J840" s="8">
        <v>8.0</v>
      </c>
      <c r="K840" s="7">
        <v>311.0</v>
      </c>
      <c r="L840" s="7">
        <v>84.0</v>
      </c>
    </row>
    <row r="841">
      <c r="A841" s="7">
        <v>3363.0</v>
      </c>
      <c r="B841" s="2" t="s">
        <v>15</v>
      </c>
      <c r="C841" s="3">
        <v>2588.0</v>
      </c>
      <c r="D841" s="4">
        <v>240.0</v>
      </c>
      <c r="E841" s="4">
        <v>262.0</v>
      </c>
      <c r="F841" s="8">
        <v>80.0</v>
      </c>
      <c r="G841" s="8">
        <v>31.0</v>
      </c>
      <c r="H841" s="8">
        <v>48.0</v>
      </c>
      <c r="I841" s="8">
        <v>16.0</v>
      </c>
      <c r="J841" s="8">
        <v>12.0</v>
      </c>
      <c r="K841" s="7">
        <v>518.0</v>
      </c>
      <c r="L841" s="7">
        <v>171.0</v>
      </c>
    </row>
    <row r="842">
      <c r="A842" s="7">
        <v>3364.0</v>
      </c>
      <c r="B842" s="2" t="s">
        <v>12</v>
      </c>
      <c r="C842" s="3">
        <v>1766.0</v>
      </c>
      <c r="D842" s="4">
        <v>39.0</v>
      </c>
      <c r="E842" s="4">
        <v>57.0</v>
      </c>
      <c r="F842" s="8">
        <v>12.0</v>
      </c>
      <c r="G842" s="8">
        <v>7.0</v>
      </c>
      <c r="H842" s="8">
        <v>17.0</v>
      </c>
      <c r="I842" s="8">
        <v>2.0</v>
      </c>
      <c r="J842" s="8">
        <v>1.0</v>
      </c>
      <c r="K842" s="7">
        <v>98.0</v>
      </c>
      <c r="L842" s="7">
        <v>37.0</v>
      </c>
    </row>
    <row r="843">
      <c r="A843" s="7">
        <v>3364.0</v>
      </c>
      <c r="B843" s="2" t="s">
        <v>13</v>
      </c>
      <c r="C843" s="3">
        <v>1766.0</v>
      </c>
      <c r="D843" s="4">
        <v>20.0</v>
      </c>
      <c r="E843" s="4">
        <v>22.0</v>
      </c>
      <c r="F843" s="8">
        <v>25.0</v>
      </c>
      <c r="G843" s="8">
        <v>8.0</v>
      </c>
      <c r="H843" s="8">
        <v>5.0</v>
      </c>
      <c r="I843" s="8">
        <v>0.0</v>
      </c>
      <c r="J843" s="8">
        <v>4.0</v>
      </c>
      <c r="K843" s="7">
        <v>42.0</v>
      </c>
      <c r="L843" s="7">
        <v>42.0</v>
      </c>
    </row>
    <row r="844">
      <c r="A844" s="7">
        <v>3364.0</v>
      </c>
      <c r="B844" s="2" t="s">
        <v>14</v>
      </c>
      <c r="C844" s="3">
        <v>1766.0</v>
      </c>
      <c r="D844" s="4">
        <v>106.0</v>
      </c>
      <c r="E844" s="4">
        <v>87.0</v>
      </c>
      <c r="F844" s="8">
        <v>19.0</v>
      </c>
      <c r="G844" s="8">
        <v>18.0</v>
      </c>
      <c r="H844" s="8">
        <v>18.0</v>
      </c>
      <c r="I844" s="8">
        <v>8.0</v>
      </c>
      <c r="J844" s="8">
        <v>6.0</v>
      </c>
      <c r="K844" s="7">
        <v>201.0</v>
      </c>
      <c r="L844" s="7">
        <v>61.0</v>
      </c>
    </row>
    <row r="845">
      <c r="A845" s="7">
        <v>3364.0</v>
      </c>
      <c r="B845" s="2" t="s">
        <v>15</v>
      </c>
      <c r="C845" s="3">
        <v>1766.0</v>
      </c>
      <c r="D845" s="4">
        <v>165.0</v>
      </c>
      <c r="E845" s="4">
        <v>166.0</v>
      </c>
      <c r="F845" s="8">
        <v>56.0</v>
      </c>
      <c r="G845" s="8">
        <v>33.0</v>
      </c>
      <c r="H845" s="8">
        <v>40.0</v>
      </c>
      <c r="I845" s="8">
        <v>10.0</v>
      </c>
      <c r="J845" s="8">
        <v>11.0</v>
      </c>
      <c r="K845" s="7">
        <v>341.0</v>
      </c>
      <c r="L845" s="7">
        <v>140.0</v>
      </c>
    </row>
    <row r="846">
      <c r="A846" s="7">
        <v>3366.0</v>
      </c>
      <c r="B846" s="2" t="s">
        <v>12</v>
      </c>
      <c r="C846" s="3">
        <v>2937.0</v>
      </c>
      <c r="D846" s="4">
        <v>84.0</v>
      </c>
      <c r="E846" s="4">
        <v>66.0</v>
      </c>
      <c r="F846" s="8">
        <v>35.0</v>
      </c>
      <c r="G846" s="8">
        <v>20.0</v>
      </c>
      <c r="H846" s="8">
        <v>12.0</v>
      </c>
      <c r="I846" s="8">
        <v>1.0</v>
      </c>
      <c r="J846" s="8">
        <v>1.0</v>
      </c>
      <c r="K846" s="7">
        <v>151.0</v>
      </c>
      <c r="L846" s="7">
        <v>68.0</v>
      </c>
    </row>
    <row r="847">
      <c r="A847" s="7">
        <v>3366.0</v>
      </c>
      <c r="B847" s="2" t="s">
        <v>13</v>
      </c>
      <c r="C847" s="3">
        <v>2937.0</v>
      </c>
      <c r="D847" s="4">
        <v>28.0</v>
      </c>
      <c r="E847" s="4">
        <v>73.0</v>
      </c>
      <c r="F847" s="8">
        <v>42.0</v>
      </c>
      <c r="G847" s="8">
        <v>13.0</v>
      </c>
      <c r="H847" s="8">
        <v>10.0</v>
      </c>
      <c r="I847" s="8">
        <v>4.0</v>
      </c>
      <c r="J847" s="8">
        <v>2.0</v>
      </c>
      <c r="K847" s="7">
        <v>105.0</v>
      </c>
      <c r="L847" s="7">
        <v>67.0</v>
      </c>
    </row>
    <row r="848">
      <c r="A848" s="7">
        <v>3366.0</v>
      </c>
      <c r="B848" s="2" t="s">
        <v>14</v>
      </c>
      <c r="C848" s="3">
        <v>2937.0</v>
      </c>
      <c r="D848" s="4">
        <v>213.0</v>
      </c>
      <c r="E848" s="4">
        <v>112.0</v>
      </c>
      <c r="F848" s="8">
        <v>23.0</v>
      </c>
      <c r="G848" s="8">
        <v>25.0</v>
      </c>
      <c r="H848" s="8">
        <v>16.0</v>
      </c>
      <c r="I848" s="8">
        <v>7.0</v>
      </c>
      <c r="J848" s="8">
        <v>3.0</v>
      </c>
      <c r="K848" s="7">
        <v>332.0</v>
      </c>
      <c r="L848" s="7">
        <v>67.0</v>
      </c>
    </row>
    <row r="849">
      <c r="A849" s="7">
        <v>3366.0</v>
      </c>
      <c r="B849" s="2" t="s">
        <v>15</v>
      </c>
      <c r="C849" s="3">
        <v>2937.0</v>
      </c>
      <c r="D849" s="4">
        <v>325.0</v>
      </c>
      <c r="E849" s="4">
        <v>251.0</v>
      </c>
      <c r="F849" s="8">
        <v>100.0</v>
      </c>
      <c r="G849" s="8">
        <v>58.0</v>
      </c>
      <c r="H849" s="8">
        <v>38.0</v>
      </c>
      <c r="I849" s="8">
        <v>12.0</v>
      </c>
      <c r="J849" s="8">
        <v>6.0</v>
      </c>
      <c r="K849" s="7">
        <v>588.0</v>
      </c>
      <c r="L849" s="7">
        <v>202.0</v>
      </c>
    </row>
    <row r="850">
      <c r="A850" s="7">
        <v>3370.0</v>
      </c>
      <c r="B850" s="2" t="s">
        <v>12</v>
      </c>
      <c r="C850" s="3">
        <v>3024.0</v>
      </c>
      <c r="D850" s="4">
        <v>76.0</v>
      </c>
      <c r="E850" s="4">
        <v>35.0</v>
      </c>
      <c r="F850" s="8">
        <v>28.0</v>
      </c>
      <c r="G850" s="8">
        <v>11.0</v>
      </c>
      <c r="H850" s="8">
        <v>7.0</v>
      </c>
      <c r="I850" s="8">
        <v>3.0</v>
      </c>
      <c r="J850" s="8">
        <v>3.0</v>
      </c>
      <c r="K850" s="7">
        <v>114.0</v>
      </c>
      <c r="L850" s="7">
        <v>49.0</v>
      </c>
    </row>
    <row r="851">
      <c r="A851" s="7">
        <v>3370.0</v>
      </c>
      <c r="B851" s="2" t="s">
        <v>13</v>
      </c>
      <c r="C851" s="3">
        <v>3024.0</v>
      </c>
      <c r="D851" s="4">
        <v>39.0</v>
      </c>
      <c r="E851" s="4">
        <v>43.0</v>
      </c>
      <c r="F851" s="8">
        <v>39.0</v>
      </c>
      <c r="G851" s="8">
        <v>6.0</v>
      </c>
      <c r="H851" s="8">
        <v>10.0</v>
      </c>
      <c r="I851" s="8">
        <v>5.0</v>
      </c>
      <c r="J851" s="8">
        <v>2.0</v>
      </c>
      <c r="K851" s="7">
        <v>87.0</v>
      </c>
      <c r="L851" s="7">
        <v>57.0</v>
      </c>
    </row>
    <row r="852">
      <c r="A852" s="7">
        <v>3370.0</v>
      </c>
      <c r="B852" s="2" t="s">
        <v>14</v>
      </c>
      <c r="C852" s="3">
        <v>3024.0</v>
      </c>
      <c r="D852" s="4">
        <v>247.0</v>
      </c>
      <c r="E852" s="4">
        <v>66.0</v>
      </c>
      <c r="F852" s="8">
        <v>25.0</v>
      </c>
      <c r="G852" s="8">
        <v>15.0</v>
      </c>
      <c r="H852" s="8">
        <v>10.0</v>
      </c>
      <c r="I852" s="8">
        <v>12.0</v>
      </c>
      <c r="J852" s="8">
        <v>5.0</v>
      </c>
      <c r="K852" s="7">
        <v>325.0</v>
      </c>
      <c r="L852" s="7">
        <v>55.0</v>
      </c>
    </row>
    <row r="853">
      <c r="A853" s="7">
        <v>3370.0</v>
      </c>
      <c r="B853" s="2" t="s">
        <v>15</v>
      </c>
      <c r="C853" s="3">
        <v>3024.0</v>
      </c>
      <c r="D853" s="4">
        <v>362.0</v>
      </c>
      <c r="E853" s="4">
        <v>144.0</v>
      </c>
      <c r="F853" s="8">
        <v>92.0</v>
      </c>
      <c r="G853" s="8">
        <v>32.0</v>
      </c>
      <c r="H853" s="8">
        <v>27.0</v>
      </c>
      <c r="I853" s="8">
        <v>20.0</v>
      </c>
      <c r="J853" s="8">
        <v>10.0</v>
      </c>
      <c r="K853" s="7">
        <v>526.0</v>
      </c>
      <c r="L853" s="7">
        <v>161.0</v>
      </c>
    </row>
    <row r="854">
      <c r="A854" s="7">
        <v>3373.0</v>
      </c>
      <c r="B854" s="2" t="s">
        <v>12</v>
      </c>
      <c r="C854" s="3">
        <v>3887.0</v>
      </c>
      <c r="D854" s="4">
        <v>77.0</v>
      </c>
      <c r="E854" s="4">
        <v>90.0</v>
      </c>
      <c r="F854" s="8">
        <v>28.0</v>
      </c>
      <c r="G854" s="8">
        <v>19.0</v>
      </c>
      <c r="H854" s="8">
        <v>14.0</v>
      </c>
      <c r="I854" s="8">
        <v>4.0</v>
      </c>
      <c r="J854" s="8">
        <v>5.0</v>
      </c>
      <c r="K854" s="7">
        <v>171.0</v>
      </c>
      <c r="L854" s="7">
        <v>66.0</v>
      </c>
    </row>
    <row r="855">
      <c r="A855" s="7">
        <v>3373.0</v>
      </c>
      <c r="B855" s="2" t="s">
        <v>13</v>
      </c>
      <c r="C855" s="3">
        <v>3887.0</v>
      </c>
      <c r="D855" s="4">
        <v>42.0</v>
      </c>
      <c r="E855" s="4">
        <v>95.0</v>
      </c>
      <c r="F855" s="8">
        <v>55.0</v>
      </c>
      <c r="G855" s="8">
        <v>13.0</v>
      </c>
      <c r="H855" s="8">
        <v>19.0</v>
      </c>
      <c r="I855" s="8">
        <v>1.0</v>
      </c>
      <c r="J855" s="8">
        <v>5.0</v>
      </c>
      <c r="K855" s="7">
        <v>138.0</v>
      </c>
      <c r="L855" s="7">
        <v>92.0</v>
      </c>
    </row>
    <row r="856">
      <c r="A856" s="7">
        <v>3373.0</v>
      </c>
      <c r="B856" s="2" t="s">
        <v>14</v>
      </c>
      <c r="C856" s="3">
        <v>3887.0</v>
      </c>
      <c r="D856" s="4">
        <v>239.0</v>
      </c>
      <c r="E856" s="4">
        <v>102.0</v>
      </c>
      <c r="F856" s="8">
        <v>41.0</v>
      </c>
      <c r="G856" s="8">
        <v>20.0</v>
      </c>
      <c r="H856" s="8">
        <v>20.0</v>
      </c>
      <c r="I856" s="8">
        <v>9.0</v>
      </c>
      <c r="J856" s="8">
        <v>5.0</v>
      </c>
      <c r="K856" s="7">
        <v>350.0</v>
      </c>
      <c r="L856" s="7">
        <v>86.0</v>
      </c>
    </row>
    <row r="857">
      <c r="A857" s="7">
        <v>3373.0</v>
      </c>
      <c r="B857" s="2" t="s">
        <v>15</v>
      </c>
      <c r="C857" s="3">
        <v>3887.0</v>
      </c>
      <c r="D857" s="4">
        <v>358.0</v>
      </c>
      <c r="E857" s="4">
        <v>287.0</v>
      </c>
      <c r="F857" s="8">
        <v>124.0</v>
      </c>
      <c r="G857" s="8">
        <v>52.0</v>
      </c>
      <c r="H857" s="8">
        <v>53.0</v>
      </c>
      <c r="I857" s="8">
        <v>14.0</v>
      </c>
      <c r="J857" s="8">
        <v>15.0</v>
      </c>
      <c r="K857" s="7">
        <v>659.0</v>
      </c>
      <c r="L857" s="7">
        <v>244.0</v>
      </c>
    </row>
    <row r="858">
      <c r="A858" s="7">
        <v>3374.0</v>
      </c>
      <c r="B858" s="2" t="s">
        <v>12</v>
      </c>
      <c r="C858" s="3">
        <v>2587.0</v>
      </c>
      <c r="D858" s="4">
        <v>50.0</v>
      </c>
      <c r="E858" s="4">
        <v>59.0</v>
      </c>
      <c r="F858" s="8">
        <v>24.0</v>
      </c>
      <c r="G858" s="8">
        <v>6.0</v>
      </c>
      <c r="H858" s="8">
        <v>9.0</v>
      </c>
      <c r="I858" s="8">
        <v>3.0</v>
      </c>
      <c r="J858" s="8">
        <v>7.0</v>
      </c>
      <c r="K858" s="7">
        <v>112.0</v>
      </c>
      <c r="L858" s="7">
        <v>46.0</v>
      </c>
    </row>
    <row r="859">
      <c r="A859" s="7">
        <v>3374.0</v>
      </c>
      <c r="B859" s="2" t="s">
        <v>13</v>
      </c>
      <c r="C859" s="3">
        <v>2587.0</v>
      </c>
      <c r="D859" s="4">
        <v>23.0</v>
      </c>
      <c r="E859" s="4">
        <v>53.0</v>
      </c>
      <c r="F859" s="8">
        <v>32.0</v>
      </c>
      <c r="G859" s="8">
        <v>7.0</v>
      </c>
      <c r="H859" s="8">
        <v>20.0</v>
      </c>
      <c r="I859" s="8">
        <v>3.0</v>
      </c>
      <c r="J859" s="8">
        <v>1.0</v>
      </c>
      <c r="K859" s="7">
        <v>79.0</v>
      </c>
      <c r="L859" s="7">
        <v>60.0</v>
      </c>
    </row>
    <row r="860">
      <c r="A860" s="7">
        <v>3374.0</v>
      </c>
      <c r="B860" s="2" t="s">
        <v>14</v>
      </c>
      <c r="C860" s="3">
        <v>2587.0</v>
      </c>
      <c r="D860" s="4">
        <v>194.0</v>
      </c>
      <c r="E860" s="4">
        <v>83.0</v>
      </c>
      <c r="F860" s="8">
        <v>26.0</v>
      </c>
      <c r="G860" s="8">
        <v>8.0</v>
      </c>
      <c r="H860" s="8">
        <v>11.0</v>
      </c>
      <c r="I860" s="8">
        <v>8.0</v>
      </c>
      <c r="J860" s="8">
        <v>7.0</v>
      </c>
      <c r="K860" s="7">
        <v>285.0</v>
      </c>
      <c r="L860" s="7">
        <v>52.0</v>
      </c>
    </row>
    <row r="861">
      <c r="A861" s="7">
        <v>3374.0</v>
      </c>
      <c r="B861" s="2" t="s">
        <v>15</v>
      </c>
      <c r="C861" s="3">
        <v>2587.0</v>
      </c>
      <c r="D861" s="4">
        <v>267.0</v>
      </c>
      <c r="E861" s="4">
        <v>195.0</v>
      </c>
      <c r="F861" s="8">
        <v>82.0</v>
      </c>
      <c r="G861" s="8">
        <v>21.0</v>
      </c>
      <c r="H861" s="8">
        <v>40.0</v>
      </c>
      <c r="I861" s="8">
        <v>14.0</v>
      </c>
      <c r="J861" s="8">
        <v>15.0</v>
      </c>
      <c r="K861" s="7">
        <v>476.0</v>
      </c>
      <c r="L861" s="7">
        <v>158.0</v>
      </c>
    </row>
    <row r="862">
      <c r="A862" s="7">
        <v>3382.0</v>
      </c>
      <c r="B862" s="2" t="s">
        <v>12</v>
      </c>
      <c r="C862" s="3">
        <v>2189.0</v>
      </c>
      <c r="D862" s="4">
        <v>46.0</v>
      </c>
      <c r="E862" s="4">
        <v>49.0</v>
      </c>
      <c r="F862" s="8">
        <v>20.0</v>
      </c>
      <c r="G862" s="8">
        <v>2.0</v>
      </c>
      <c r="H862" s="8">
        <v>12.0</v>
      </c>
      <c r="I862" s="8">
        <v>1.0</v>
      </c>
      <c r="J862" s="8">
        <v>3.0</v>
      </c>
      <c r="K862" s="7">
        <v>96.0</v>
      </c>
      <c r="L862" s="7">
        <v>37.0</v>
      </c>
    </row>
    <row r="863">
      <c r="A863" s="7">
        <v>3382.0</v>
      </c>
      <c r="B863" s="2" t="s">
        <v>13</v>
      </c>
      <c r="C863" s="3">
        <v>2189.0</v>
      </c>
      <c r="D863" s="4">
        <v>26.0</v>
      </c>
      <c r="E863" s="4">
        <v>35.0</v>
      </c>
      <c r="F863" s="8">
        <v>43.0</v>
      </c>
      <c r="G863" s="8">
        <v>7.0</v>
      </c>
      <c r="H863" s="8">
        <v>11.0</v>
      </c>
      <c r="I863" s="8">
        <v>2.0</v>
      </c>
      <c r="J863" s="8">
        <v>6.0</v>
      </c>
      <c r="K863" s="7">
        <v>63.0</v>
      </c>
      <c r="L863" s="7">
        <v>67.0</v>
      </c>
    </row>
    <row r="864">
      <c r="A864" s="7">
        <v>3382.0</v>
      </c>
      <c r="B864" s="2" t="s">
        <v>14</v>
      </c>
      <c r="C864" s="3">
        <v>2189.0</v>
      </c>
      <c r="D864" s="4">
        <v>193.0</v>
      </c>
      <c r="E864" s="4">
        <v>52.0</v>
      </c>
      <c r="F864" s="8">
        <v>26.0</v>
      </c>
      <c r="G864" s="8">
        <v>11.0</v>
      </c>
      <c r="H864" s="8">
        <v>12.0</v>
      </c>
      <c r="I864" s="8">
        <v>2.0</v>
      </c>
      <c r="J864" s="8">
        <v>13.0</v>
      </c>
      <c r="K864" s="7">
        <v>247.0</v>
      </c>
      <c r="L864" s="7">
        <v>62.0</v>
      </c>
    </row>
    <row r="865">
      <c r="A865" s="7">
        <v>3382.0</v>
      </c>
      <c r="B865" s="2" t="s">
        <v>15</v>
      </c>
      <c r="C865" s="3">
        <v>2189.0</v>
      </c>
      <c r="D865" s="4">
        <v>265.0</v>
      </c>
      <c r="E865" s="4">
        <v>136.0</v>
      </c>
      <c r="F865" s="8">
        <v>89.0</v>
      </c>
      <c r="G865" s="8">
        <v>20.0</v>
      </c>
      <c r="H865" s="8">
        <v>35.0</v>
      </c>
      <c r="I865" s="8">
        <v>5.0</v>
      </c>
      <c r="J865" s="8">
        <v>22.0</v>
      </c>
      <c r="K865" s="7">
        <v>406.0</v>
      </c>
      <c r="L865" s="7">
        <v>166.0</v>
      </c>
    </row>
    <row r="866">
      <c r="A866" s="7">
        <v>3383.0</v>
      </c>
      <c r="B866" s="2" t="s">
        <v>12</v>
      </c>
      <c r="C866" s="3">
        <v>2452.0</v>
      </c>
      <c r="D866" s="4">
        <v>95.0</v>
      </c>
      <c r="E866" s="4">
        <v>97.0</v>
      </c>
      <c r="F866" s="8">
        <v>35.0</v>
      </c>
      <c r="G866" s="8">
        <v>24.0</v>
      </c>
      <c r="H866" s="8">
        <v>21.0</v>
      </c>
      <c r="I866" s="8">
        <v>8.0</v>
      </c>
      <c r="J866" s="8">
        <v>13.0</v>
      </c>
      <c r="K866" s="7">
        <v>200.0</v>
      </c>
      <c r="L866" s="7">
        <v>93.0</v>
      </c>
    </row>
    <row r="867">
      <c r="A867" s="7">
        <v>3383.0</v>
      </c>
      <c r="B867" s="2" t="s">
        <v>13</v>
      </c>
      <c r="C867" s="3">
        <v>2452.0</v>
      </c>
      <c r="D867" s="4">
        <v>23.0</v>
      </c>
      <c r="E867" s="4">
        <v>87.0</v>
      </c>
      <c r="F867" s="8">
        <v>49.0</v>
      </c>
      <c r="G867" s="8">
        <v>10.0</v>
      </c>
      <c r="H867" s="8">
        <v>9.0</v>
      </c>
      <c r="I867" s="8">
        <v>3.0</v>
      </c>
      <c r="J867" s="8">
        <v>14.0</v>
      </c>
      <c r="K867" s="7">
        <v>113.0</v>
      </c>
      <c r="L867" s="7">
        <v>82.0</v>
      </c>
    </row>
    <row r="868">
      <c r="A868" s="7">
        <v>3383.0</v>
      </c>
      <c r="B868" s="2" t="s">
        <v>14</v>
      </c>
      <c r="C868" s="3">
        <v>2452.0</v>
      </c>
      <c r="D868" s="4">
        <v>344.0</v>
      </c>
      <c r="E868" s="4">
        <v>166.0</v>
      </c>
      <c r="F868" s="8">
        <v>41.0</v>
      </c>
      <c r="G868" s="8">
        <v>42.0</v>
      </c>
      <c r="H868" s="8">
        <v>44.0</v>
      </c>
      <c r="I868" s="8">
        <v>10.0</v>
      </c>
      <c r="J868" s="8">
        <v>20.0</v>
      </c>
      <c r="K868" s="7">
        <v>520.0</v>
      </c>
      <c r="L868" s="7">
        <v>147.0</v>
      </c>
    </row>
    <row r="869">
      <c r="A869" s="7">
        <v>3383.0</v>
      </c>
      <c r="B869" s="2" t="s">
        <v>15</v>
      </c>
      <c r="C869" s="3">
        <v>2452.0</v>
      </c>
      <c r="D869" s="4">
        <v>462.0</v>
      </c>
      <c r="E869" s="4">
        <v>350.0</v>
      </c>
      <c r="F869" s="8">
        <v>125.0</v>
      </c>
      <c r="G869" s="8">
        <v>76.0</v>
      </c>
      <c r="H869" s="8">
        <v>74.0</v>
      </c>
      <c r="I869" s="8">
        <v>21.0</v>
      </c>
      <c r="J869" s="8">
        <v>47.0</v>
      </c>
      <c r="K869" s="7">
        <v>833.0</v>
      </c>
      <c r="L869" s="7">
        <v>322.0</v>
      </c>
    </row>
    <row r="870">
      <c r="A870" s="7">
        <v>3385.0</v>
      </c>
      <c r="B870" s="2" t="s">
        <v>12</v>
      </c>
      <c r="C870" s="3">
        <v>1775.0</v>
      </c>
      <c r="D870" s="4">
        <v>50.0</v>
      </c>
      <c r="E870" s="4">
        <v>51.0</v>
      </c>
      <c r="F870" s="8">
        <v>17.0</v>
      </c>
      <c r="G870" s="8">
        <v>3.0</v>
      </c>
      <c r="H870" s="8">
        <v>14.0</v>
      </c>
      <c r="I870" s="8">
        <v>0.0</v>
      </c>
      <c r="J870" s="8">
        <v>3.0</v>
      </c>
      <c r="K870" s="7">
        <v>101.0</v>
      </c>
      <c r="L870" s="7">
        <v>37.0</v>
      </c>
    </row>
    <row r="871">
      <c r="A871" s="7">
        <v>3385.0</v>
      </c>
      <c r="B871" s="2" t="s">
        <v>13</v>
      </c>
      <c r="C871" s="3">
        <v>1775.0</v>
      </c>
      <c r="D871" s="4">
        <v>28.0</v>
      </c>
      <c r="E871" s="4">
        <v>43.0</v>
      </c>
      <c r="F871" s="8">
        <v>37.0</v>
      </c>
      <c r="G871" s="8">
        <v>3.0</v>
      </c>
      <c r="H871" s="8">
        <v>5.0</v>
      </c>
      <c r="I871" s="8">
        <v>1.0</v>
      </c>
      <c r="J871" s="8">
        <v>0.0</v>
      </c>
      <c r="K871" s="7">
        <v>72.0</v>
      </c>
      <c r="L871" s="7">
        <v>45.0</v>
      </c>
    </row>
    <row r="872">
      <c r="A872" s="7">
        <v>3385.0</v>
      </c>
      <c r="B872" s="2" t="s">
        <v>14</v>
      </c>
      <c r="C872" s="3">
        <v>1775.0</v>
      </c>
      <c r="D872" s="4">
        <v>116.0</v>
      </c>
      <c r="E872" s="4">
        <v>68.0</v>
      </c>
      <c r="F872" s="8">
        <v>18.0</v>
      </c>
      <c r="G872" s="8">
        <v>11.0</v>
      </c>
      <c r="H872" s="8">
        <v>6.0</v>
      </c>
      <c r="I872" s="8">
        <v>4.0</v>
      </c>
      <c r="J872" s="8">
        <v>4.0</v>
      </c>
      <c r="K872" s="7">
        <v>188.0</v>
      </c>
      <c r="L872" s="7">
        <v>39.0</v>
      </c>
    </row>
    <row r="873">
      <c r="A873" s="7">
        <v>3385.0</v>
      </c>
      <c r="B873" s="2" t="s">
        <v>15</v>
      </c>
      <c r="C873" s="3">
        <v>1775.0</v>
      </c>
      <c r="D873" s="4">
        <v>194.0</v>
      </c>
      <c r="E873" s="4">
        <v>162.0</v>
      </c>
      <c r="F873" s="8">
        <v>72.0</v>
      </c>
      <c r="G873" s="8">
        <v>17.0</v>
      </c>
      <c r="H873" s="8">
        <v>25.0</v>
      </c>
      <c r="I873" s="8">
        <v>5.0</v>
      </c>
      <c r="J873" s="8">
        <v>7.0</v>
      </c>
      <c r="K873" s="7">
        <v>361.0</v>
      </c>
      <c r="L873" s="7">
        <v>121.0</v>
      </c>
    </row>
    <row r="874">
      <c r="A874" s="7">
        <v>3391.0</v>
      </c>
      <c r="B874" s="2" t="s">
        <v>12</v>
      </c>
      <c r="C874" s="3">
        <v>2188.0</v>
      </c>
      <c r="D874" s="4">
        <v>50.0</v>
      </c>
      <c r="E874" s="4">
        <v>53.0</v>
      </c>
      <c r="F874" s="8">
        <v>17.0</v>
      </c>
      <c r="G874" s="8">
        <v>13.0</v>
      </c>
      <c r="H874" s="8">
        <v>7.0</v>
      </c>
      <c r="I874" s="8">
        <v>4.0</v>
      </c>
      <c r="J874" s="8">
        <v>4.0</v>
      </c>
      <c r="K874" s="7">
        <v>107.0</v>
      </c>
      <c r="L874" s="7">
        <v>41.0</v>
      </c>
    </row>
    <row r="875">
      <c r="A875" s="7">
        <v>3391.0</v>
      </c>
      <c r="B875" s="2" t="s">
        <v>13</v>
      </c>
      <c r="C875" s="3">
        <v>2188.0</v>
      </c>
      <c r="D875" s="4">
        <v>43.0</v>
      </c>
      <c r="E875" s="4">
        <v>68.0</v>
      </c>
      <c r="F875" s="8">
        <v>19.0</v>
      </c>
      <c r="G875" s="8">
        <v>9.0</v>
      </c>
      <c r="H875" s="8">
        <v>9.0</v>
      </c>
      <c r="I875" s="8">
        <v>6.0</v>
      </c>
      <c r="J875" s="8">
        <v>3.0</v>
      </c>
      <c r="K875" s="7">
        <v>117.0</v>
      </c>
      <c r="L875" s="7">
        <v>40.0</v>
      </c>
    </row>
    <row r="876">
      <c r="A876" s="7">
        <v>3391.0</v>
      </c>
      <c r="B876" s="2" t="s">
        <v>14</v>
      </c>
      <c r="C876" s="3">
        <v>2188.0</v>
      </c>
      <c r="D876" s="4">
        <v>217.0</v>
      </c>
      <c r="E876" s="4">
        <v>74.0</v>
      </c>
      <c r="F876" s="8">
        <v>24.0</v>
      </c>
      <c r="G876" s="8">
        <v>12.0</v>
      </c>
      <c r="H876" s="8">
        <v>14.0</v>
      </c>
      <c r="I876" s="8">
        <v>5.0</v>
      </c>
      <c r="J876" s="8">
        <v>6.0</v>
      </c>
      <c r="K876" s="7">
        <v>296.0</v>
      </c>
      <c r="L876" s="7">
        <v>56.0</v>
      </c>
    </row>
    <row r="877">
      <c r="A877" s="7">
        <v>3391.0</v>
      </c>
      <c r="B877" s="2" t="s">
        <v>15</v>
      </c>
      <c r="C877" s="3">
        <v>2188.0</v>
      </c>
      <c r="D877" s="4">
        <v>310.0</v>
      </c>
      <c r="E877" s="4">
        <v>195.0</v>
      </c>
      <c r="F877" s="8">
        <v>60.0</v>
      </c>
      <c r="G877" s="8">
        <v>34.0</v>
      </c>
      <c r="H877" s="8">
        <v>30.0</v>
      </c>
      <c r="I877" s="8">
        <v>15.0</v>
      </c>
      <c r="J877" s="8">
        <v>13.0</v>
      </c>
      <c r="K877" s="7">
        <v>520.0</v>
      </c>
      <c r="L877" s="7">
        <v>137.0</v>
      </c>
    </row>
    <row r="878">
      <c r="A878" s="7">
        <v>3392.0</v>
      </c>
      <c r="B878" s="2" t="s">
        <v>12</v>
      </c>
      <c r="C878" s="3">
        <v>1601.0</v>
      </c>
      <c r="D878" s="4">
        <v>48.0</v>
      </c>
      <c r="E878" s="4">
        <v>25.0</v>
      </c>
      <c r="F878" s="8">
        <v>27.0</v>
      </c>
      <c r="G878" s="8">
        <v>11.0</v>
      </c>
      <c r="H878" s="8">
        <v>10.0</v>
      </c>
      <c r="I878" s="8">
        <v>0.0</v>
      </c>
      <c r="J878" s="8">
        <v>2.0</v>
      </c>
      <c r="K878" s="7">
        <v>73.0</v>
      </c>
      <c r="L878" s="7">
        <v>50.0</v>
      </c>
    </row>
    <row r="879">
      <c r="A879" s="7">
        <v>3392.0</v>
      </c>
      <c r="B879" s="2" t="s">
        <v>13</v>
      </c>
      <c r="C879" s="3">
        <v>1601.0</v>
      </c>
      <c r="D879" s="4">
        <v>31.0</v>
      </c>
      <c r="E879" s="4">
        <v>19.0</v>
      </c>
      <c r="F879" s="8">
        <v>13.0</v>
      </c>
      <c r="G879" s="8">
        <v>6.0</v>
      </c>
      <c r="H879" s="8">
        <v>6.0</v>
      </c>
      <c r="I879" s="8">
        <v>4.0</v>
      </c>
      <c r="J879" s="8">
        <v>0.0</v>
      </c>
      <c r="K879" s="7">
        <v>54.0</v>
      </c>
      <c r="L879" s="7">
        <v>25.0</v>
      </c>
    </row>
    <row r="880">
      <c r="A880" s="7">
        <v>3392.0</v>
      </c>
      <c r="B880" s="2" t="s">
        <v>14</v>
      </c>
      <c r="C880" s="3">
        <v>1601.0</v>
      </c>
      <c r="D880" s="4">
        <v>125.0</v>
      </c>
      <c r="E880" s="4">
        <v>34.0</v>
      </c>
      <c r="F880" s="8">
        <v>15.0</v>
      </c>
      <c r="G880" s="8">
        <v>8.0</v>
      </c>
      <c r="H880" s="8">
        <v>7.0</v>
      </c>
      <c r="I880" s="8">
        <v>5.0</v>
      </c>
      <c r="J880" s="8">
        <v>3.0</v>
      </c>
      <c r="K880" s="7">
        <v>164.0</v>
      </c>
      <c r="L880" s="7">
        <v>33.0</v>
      </c>
    </row>
    <row r="881">
      <c r="A881" s="7">
        <v>3392.0</v>
      </c>
      <c r="B881" s="2" t="s">
        <v>15</v>
      </c>
      <c r="C881" s="3">
        <v>1601.0</v>
      </c>
      <c r="D881" s="4">
        <v>204.0</v>
      </c>
      <c r="E881" s="4">
        <v>78.0</v>
      </c>
      <c r="F881" s="8">
        <v>55.0</v>
      </c>
      <c r="G881" s="8">
        <v>25.0</v>
      </c>
      <c r="H881" s="8">
        <v>23.0</v>
      </c>
      <c r="I881" s="8">
        <v>9.0</v>
      </c>
      <c r="J881" s="8">
        <v>5.0</v>
      </c>
      <c r="K881" s="7">
        <v>291.0</v>
      </c>
      <c r="L881" s="7">
        <v>108.0</v>
      </c>
    </row>
    <row r="882">
      <c r="A882" s="7">
        <v>3414.0</v>
      </c>
      <c r="B882" s="2" t="s">
        <v>12</v>
      </c>
      <c r="C882" s="3">
        <v>1087.0</v>
      </c>
      <c r="D882" s="4">
        <v>15.0</v>
      </c>
      <c r="E882" s="4">
        <v>30.0</v>
      </c>
      <c r="F882" s="8">
        <v>3.0</v>
      </c>
      <c r="G882" s="8">
        <v>1.0</v>
      </c>
      <c r="H882" s="8">
        <v>3.0</v>
      </c>
      <c r="I882" s="8">
        <v>1.0</v>
      </c>
      <c r="J882" s="8">
        <v>1.0</v>
      </c>
      <c r="K882" s="7">
        <v>46.0</v>
      </c>
      <c r="L882" s="7">
        <v>8.0</v>
      </c>
    </row>
    <row r="883">
      <c r="A883" s="7">
        <v>3414.0</v>
      </c>
      <c r="B883" s="2" t="s">
        <v>13</v>
      </c>
      <c r="C883" s="3">
        <v>1087.0</v>
      </c>
      <c r="D883" s="4">
        <v>10.0</v>
      </c>
      <c r="E883" s="4">
        <v>26.0</v>
      </c>
      <c r="F883" s="8">
        <v>8.0</v>
      </c>
      <c r="G883" s="8">
        <v>5.0</v>
      </c>
      <c r="H883" s="8">
        <v>4.0</v>
      </c>
      <c r="I883" s="8">
        <v>0.0</v>
      </c>
      <c r="J883" s="8">
        <v>0.0</v>
      </c>
      <c r="K883" s="7">
        <v>36.0</v>
      </c>
      <c r="L883" s="7">
        <v>17.0</v>
      </c>
    </row>
    <row r="884">
      <c r="A884" s="7">
        <v>3414.0</v>
      </c>
      <c r="B884" s="2" t="s">
        <v>14</v>
      </c>
      <c r="C884" s="3">
        <v>1087.0</v>
      </c>
      <c r="D884" s="4">
        <v>81.0</v>
      </c>
      <c r="E884" s="4">
        <v>59.0</v>
      </c>
      <c r="F884" s="8">
        <v>11.0</v>
      </c>
      <c r="G884" s="8">
        <v>8.0</v>
      </c>
      <c r="H884" s="8">
        <v>6.0</v>
      </c>
      <c r="I884" s="8">
        <v>4.0</v>
      </c>
      <c r="J884" s="8">
        <v>5.0</v>
      </c>
      <c r="K884" s="7">
        <v>144.0</v>
      </c>
      <c r="L884" s="7">
        <v>30.0</v>
      </c>
    </row>
    <row r="885">
      <c r="A885" s="7">
        <v>3414.0</v>
      </c>
      <c r="B885" s="2" t="s">
        <v>15</v>
      </c>
      <c r="C885" s="3">
        <v>1087.0</v>
      </c>
      <c r="D885" s="4">
        <v>106.0</v>
      </c>
      <c r="E885" s="4">
        <v>115.0</v>
      </c>
      <c r="F885" s="8">
        <v>22.0</v>
      </c>
      <c r="G885" s="8">
        <v>14.0</v>
      </c>
      <c r="H885" s="8">
        <v>13.0</v>
      </c>
      <c r="I885" s="8">
        <v>5.0</v>
      </c>
      <c r="J885" s="8">
        <v>6.0</v>
      </c>
      <c r="K885" s="7">
        <v>226.0</v>
      </c>
      <c r="L885" s="7">
        <v>55.0</v>
      </c>
    </row>
    <row r="886">
      <c r="A886" s="7">
        <v>3417.0</v>
      </c>
      <c r="B886" s="2" t="s">
        <v>12</v>
      </c>
      <c r="C886" s="3">
        <v>2146.0</v>
      </c>
      <c r="D886" s="4">
        <v>44.0</v>
      </c>
      <c r="E886" s="4">
        <v>20.0</v>
      </c>
      <c r="F886" s="8">
        <v>17.0</v>
      </c>
      <c r="G886" s="8">
        <v>2.0</v>
      </c>
      <c r="H886" s="8">
        <v>2.0</v>
      </c>
      <c r="I886" s="8">
        <v>2.0</v>
      </c>
      <c r="J886" s="8">
        <v>1.0</v>
      </c>
      <c r="K886" s="7">
        <v>66.0</v>
      </c>
      <c r="L886" s="7">
        <v>22.0</v>
      </c>
    </row>
    <row r="887">
      <c r="A887" s="7">
        <v>3417.0</v>
      </c>
      <c r="B887" s="2" t="s">
        <v>13</v>
      </c>
      <c r="C887" s="3">
        <v>2146.0</v>
      </c>
      <c r="D887" s="4">
        <v>22.0</v>
      </c>
      <c r="E887" s="4">
        <v>22.0</v>
      </c>
      <c r="F887" s="8">
        <v>18.0</v>
      </c>
      <c r="G887" s="8">
        <v>8.0</v>
      </c>
      <c r="H887" s="8">
        <v>3.0</v>
      </c>
      <c r="I887" s="8">
        <v>3.0</v>
      </c>
      <c r="J887" s="8">
        <v>1.0</v>
      </c>
      <c r="K887" s="7">
        <v>47.0</v>
      </c>
      <c r="L887" s="7">
        <v>30.0</v>
      </c>
    </row>
    <row r="888">
      <c r="A888" s="7">
        <v>3417.0</v>
      </c>
      <c r="B888" s="2" t="s">
        <v>14</v>
      </c>
      <c r="C888" s="3">
        <v>2146.0</v>
      </c>
      <c r="D888" s="4">
        <v>96.0</v>
      </c>
      <c r="E888" s="4">
        <v>32.0</v>
      </c>
      <c r="F888" s="8">
        <v>5.0</v>
      </c>
      <c r="G888" s="8">
        <v>2.0</v>
      </c>
      <c r="H888" s="8">
        <v>4.0</v>
      </c>
      <c r="I888" s="8">
        <v>10.0</v>
      </c>
      <c r="J888" s="8">
        <v>3.0</v>
      </c>
      <c r="K888" s="7">
        <v>138.0</v>
      </c>
      <c r="L888" s="7">
        <v>14.0</v>
      </c>
    </row>
    <row r="889">
      <c r="A889" s="7">
        <v>3417.0</v>
      </c>
      <c r="B889" s="2" t="s">
        <v>15</v>
      </c>
      <c r="C889" s="3">
        <v>2146.0</v>
      </c>
      <c r="D889" s="4">
        <v>162.0</v>
      </c>
      <c r="E889" s="4">
        <v>74.0</v>
      </c>
      <c r="F889" s="8">
        <v>40.0</v>
      </c>
      <c r="G889" s="8">
        <v>12.0</v>
      </c>
      <c r="H889" s="8">
        <v>9.0</v>
      </c>
      <c r="I889" s="8">
        <v>15.0</v>
      </c>
      <c r="J889" s="8">
        <v>5.0</v>
      </c>
      <c r="K889" s="7">
        <v>251.0</v>
      </c>
      <c r="L889" s="7">
        <v>66.0</v>
      </c>
    </row>
    <row r="890">
      <c r="A890" s="7">
        <v>3418.0</v>
      </c>
      <c r="B890" s="2" t="s">
        <v>12</v>
      </c>
      <c r="C890" s="3">
        <v>769.0</v>
      </c>
      <c r="D890" s="4">
        <v>14.0</v>
      </c>
      <c r="E890" s="4">
        <v>11.0</v>
      </c>
      <c r="F890" s="8">
        <v>8.0</v>
      </c>
      <c r="G890" s="8">
        <v>1.0</v>
      </c>
      <c r="H890" s="8">
        <v>4.0</v>
      </c>
      <c r="I890" s="8">
        <v>0.0</v>
      </c>
      <c r="J890" s="8">
        <v>3.0</v>
      </c>
      <c r="K890" s="7">
        <v>25.0</v>
      </c>
      <c r="L890" s="7">
        <v>16.0</v>
      </c>
    </row>
    <row r="891">
      <c r="A891" s="7">
        <v>3418.0</v>
      </c>
      <c r="B891" s="2" t="s">
        <v>13</v>
      </c>
      <c r="C891" s="3">
        <v>769.0</v>
      </c>
      <c r="D891" s="4">
        <v>4.0</v>
      </c>
      <c r="E891" s="4">
        <v>14.0</v>
      </c>
      <c r="F891" s="8">
        <v>11.0</v>
      </c>
      <c r="G891" s="8">
        <v>3.0</v>
      </c>
      <c r="H891" s="8">
        <v>3.0</v>
      </c>
      <c r="I891" s="8">
        <v>0.0</v>
      </c>
      <c r="J891" s="8">
        <v>2.0</v>
      </c>
      <c r="K891" s="7">
        <v>18.0</v>
      </c>
      <c r="L891" s="7">
        <v>19.0</v>
      </c>
    </row>
    <row r="892">
      <c r="A892" s="7">
        <v>3418.0</v>
      </c>
      <c r="B892" s="2" t="s">
        <v>14</v>
      </c>
      <c r="C892" s="3">
        <v>769.0</v>
      </c>
      <c r="D892" s="4">
        <v>40.0</v>
      </c>
      <c r="E892" s="4">
        <v>33.0</v>
      </c>
      <c r="F892" s="8">
        <v>3.0</v>
      </c>
      <c r="G892" s="8">
        <v>6.0</v>
      </c>
      <c r="H892" s="8">
        <v>0.0</v>
      </c>
      <c r="I892" s="8">
        <v>4.0</v>
      </c>
      <c r="J892" s="8">
        <v>0.0</v>
      </c>
      <c r="K892" s="7">
        <v>77.0</v>
      </c>
      <c r="L892" s="7">
        <v>9.0</v>
      </c>
    </row>
    <row r="893">
      <c r="A893" s="7">
        <v>3418.0</v>
      </c>
      <c r="B893" s="2" t="s">
        <v>15</v>
      </c>
      <c r="C893" s="3">
        <v>769.0</v>
      </c>
      <c r="D893" s="4">
        <v>58.0</v>
      </c>
      <c r="E893" s="4">
        <v>58.0</v>
      </c>
      <c r="F893" s="8">
        <v>22.0</v>
      </c>
      <c r="G893" s="8">
        <v>10.0</v>
      </c>
      <c r="H893" s="8">
        <v>7.0</v>
      </c>
      <c r="I893" s="8">
        <v>4.0</v>
      </c>
      <c r="J893" s="8">
        <v>5.0</v>
      </c>
      <c r="K893" s="7">
        <v>120.0</v>
      </c>
      <c r="L893" s="7">
        <v>44.0</v>
      </c>
    </row>
    <row r="894">
      <c r="A894" s="7">
        <v>3435.0</v>
      </c>
      <c r="B894" s="2" t="s">
        <v>12</v>
      </c>
      <c r="C894" s="3">
        <v>2794.0</v>
      </c>
      <c r="D894" s="4">
        <v>62.0</v>
      </c>
      <c r="E894" s="4">
        <v>31.0</v>
      </c>
      <c r="F894" s="8">
        <v>13.0</v>
      </c>
      <c r="G894" s="8">
        <v>6.0</v>
      </c>
      <c r="H894" s="8">
        <v>9.0</v>
      </c>
      <c r="I894" s="8">
        <v>2.0</v>
      </c>
      <c r="J894" s="8">
        <v>6.0</v>
      </c>
      <c r="K894" s="7">
        <v>95.0</v>
      </c>
      <c r="L894" s="7">
        <v>34.0</v>
      </c>
    </row>
    <row r="895">
      <c r="A895" s="7">
        <v>3435.0</v>
      </c>
      <c r="B895" s="2" t="s">
        <v>13</v>
      </c>
      <c r="C895" s="3">
        <v>2794.0</v>
      </c>
      <c r="D895" s="4">
        <v>39.0</v>
      </c>
      <c r="E895" s="4">
        <v>41.0</v>
      </c>
      <c r="F895" s="8">
        <v>36.0</v>
      </c>
      <c r="G895" s="8">
        <v>8.0</v>
      </c>
      <c r="H895" s="8">
        <v>10.0</v>
      </c>
      <c r="I895" s="8">
        <v>2.0</v>
      </c>
      <c r="J895" s="8">
        <v>3.0</v>
      </c>
      <c r="K895" s="7">
        <v>82.0</v>
      </c>
      <c r="L895" s="7">
        <v>57.0</v>
      </c>
    </row>
    <row r="896">
      <c r="A896" s="7">
        <v>3435.0</v>
      </c>
      <c r="B896" s="2" t="s">
        <v>14</v>
      </c>
      <c r="C896" s="3">
        <v>2794.0</v>
      </c>
      <c r="D896" s="4">
        <v>170.0</v>
      </c>
      <c r="E896" s="4">
        <v>48.0</v>
      </c>
      <c r="F896" s="8">
        <v>18.0</v>
      </c>
      <c r="G896" s="8">
        <v>13.0</v>
      </c>
      <c r="H896" s="8">
        <v>13.0</v>
      </c>
      <c r="I896" s="8">
        <v>6.0</v>
      </c>
      <c r="J896" s="8">
        <v>6.0</v>
      </c>
      <c r="K896" s="7">
        <v>224.0</v>
      </c>
      <c r="L896" s="7">
        <v>50.0</v>
      </c>
    </row>
    <row r="897">
      <c r="A897" s="7">
        <v>3435.0</v>
      </c>
      <c r="B897" s="2" t="s">
        <v>15</v>
      </c>
      <c r="C897" s="3">
        <v>2794.0</v>
      </c>
      <c r="D897" s="4">
        <v>271.0</v>
      </c>
      <c r="E897" s="4">
        <v>120.0</v>
      </c>
      <c r="F897" s="8">
        <v>67.0</v>
      </c>
      <c r="G897" s="8">
        <v>27.0</v>
      </c>
      <c r="H897" s="8">
        <v>32.0</v>
      </c>
      <c r="I897" s="8">
        <v>10.0</v>
      </c>
      <c r="J897" s="8">
        <v>15.0</v>
      </c>
      <c r="K897" s="7">
        <v>401.0</v>
      </c>
      <c r="L897" s="7">
        <v>141.0</v>
      </c>
    </row>
    <row r="898">
      <c r="A898" s="7">
        <v>3464.0</v>
      </c>
      <c r="B898" s="2" t="s">
        <v>12</v>
      </c>
      <c r="C898" s="3">
        <v>2203.0</v>
      </c>
      <c r="D898" s="4">
        <v>75.0</v>
      </c>
      <c r="E898" s="4">
        <v>97.0</v>
      </c>
      <c r="F898" s="8">
        <v>38.0</v>
      </c>
      <c r="G898" s="8">
        <v>8.0</v>
      </c>
      <c r="H898" s="8">
        <v>24.0</v>
      </c>
      <c r="I898" s="8">
        <v>6.0</v>
      </c>
      <c r="J898" s="8">
        <v>8.0</v>
      </c>
      <c r="K898" s="7">
        <v>178.0</v>
      </c>
      <c r="L898" s="7">
        <v>78.0</v>
      </c>
    </row>
    <row r="899">
      <c r="A899" s="7">
        <v>3464.0</v>
      </c>
      <c r="B899" s="2" t="s">
        <v>13</v>
      </c>
      <c r="C899" s="3">
        <v>2203.0</v>
      </c>
      <c r="D899" s="4">
        <v>36.0</v>
      </c>
      <c r="E899" s="4">
        <v>19.0</v>
      </c>
      <c r="F899" s="8">
        <v>24.0</v>
      </c>
      <c r="G899" s="8">
        <v>4.0</v>
      </c>
      <c r="H899" s="8">
        <v>8.0</v>
      </c>
      <c r="I899" s="8">
        <v>2.0</v>
      </c>
      <c r="J899" s="8">
        <v>0.0</v>
      </c>
      <c r="K899" s="7">
        <v>57.0</v>
      </c>
      <c r="L899" s="7">
        <v>36.0</v>
      </c>
    </row>
    <row r="900">
      <c r="A900" s="7">
        <v>3464.0</v>
      </c>
      <c r="B900" s="2" t="s">
        <v>14</v>
      </c>
      <c r="C900" s="3">
        <v>2203.0</v>
      </c>
      <c r="D900" s="4">
        <v>164.0</v>
      </c>
      <c r="E900" s="4">
        <v>76.0</v>
      </c>
      <c r="F900" s="8">
        <v>19.0</v>
      </c>
      <c r="G900" s="8">
        <v>18.0</v>
      </c>
      <c r="H900" s="8">
        <v>21.0</v>
      </c>
      <c r="I900" s="8">
        <v>13.0</v>
      </c>
      <c r="J900" s="8">
        <v>7.0</v>
      </c>
      <c r="K900" s="7">
        <v>253.0</v>
      </c>
      <c r="L900" s="7">
        <v>65.0</v>
      </c>
    </row>
    <row r="901">
      <c r="A901" s="7">
        <v>3464.0</v>
      </c>
      <c r="B901" s="2" t="s">
        <v>15</v>
      </c>
      <c r="C901" s="3">
        <v>2203.0</v>
      </c>
      <c r="D901" s="4">
        <v>275.0</v>
      </c>
      <c r="E901" s="4">
        <v>192.0</v>
      </c>
      <c r="F901" s="8">
        <v>81.0</v>
      </c>
      <c r="G901" s="8">
        <v>30.0</v>
      </c>
      <c r="H901" s="8">
        <v>53.0</v>
      </c>
      <c r="I901" s="8">
        <v>21.0</v>
      </c>
      <c r="J901" s="8">
        <v>15.0</v>
      </c>
      <c r="K901" s="7">
        <v>488.0</v>
      </c>
      <c r="L901" s="7">
        <v>179.0</v>
      </c>
    </row>
    <row r="902">
      <c r="A902" s="7">
        <v>3540.0</v>
      </c>
      <c r="B902" s="2" t="s">
        <v>12</v>
      </c>
      <c r="C902" s="3">
        <v>539.0</v>
      </c>
      <c r="D902" s="4">
        <v>2.0</v>
      </c>
      <c r="E902" s="4">
        <v>12.0</v>
      </c>
      <c r="F902" s="8">
        <v>13.0</v>
      </c>
      <c r="G902" s="8">
        <v>0.0</v>
      </c>
      <c r="H902" s="8">
        <v>6.0</v>
      </c>
      <c r="I902" s="8">
        <v>2.0</v>
      </c>
      <c r="J902" s="8">
        <v>0.0</v>
      </c>
      <c r="K902" s="7">
        <v>16.0</v>
      </c>
      <c r="L902" s="7">
        <v>19.0</v>
      </c>
    </row>
    <row r="903">
      <c r="A903" s="7">
        <v>3540.0</v>
      </c>
      <c r="B903" s="2" t="s">
        <v>13</v>
      </c>
      <c r="C903" s="3">
        <v>539.0</v>
      </c>
      <c r="D903" s="4">
        <v>4.0</v>
      </c>
      <c r="E903" s="4">
        <v>10.0</v>
      </c>
      <c r="F903" s="8">
        <v>22.0</v>
      </c>
      <c r="G903" s="8">
        <v>0.0</v>
      </c>
      <c r="H903" s="8">
        <v>0.0</v>
      </c>
      <c r="I903" s="8">
        <v>0.0</v>
      </c>
      <c r="J903" s="8">
        <v>0.0</v>
      </c>
      <c r="K903" s="7">
        <v>14.0</v>
      </c>
      <c r="L903" s="7">
        <v>22.0</v>
      </c>
    </row>
    <row r="904">
      <c r="A904" s="7">
        <v>3540.0</v>
      </c>
      <c r="B904" s="2" t="s">
        <v>14</v>
      </c>
      <c r="C904" s="3">
        <v>539.0</v>
      </c>
      <c r="D904" s="4">
        <v>32.0</v>
      </c>
      <c r="E904" s="4">
        <v>26.0</v>
      </c>
      <c r="F904" s="8">
        <v>13.0</v>
      </c>
      <c r="G904" s="8">
        <v>5.0</v>
      </c>
      <c r="H904" s="8">
        <v>3.0</v>
      </c>
      <c r="I904" s="8">
        <v>9.0</v>
      </c>
      <c r="J904" s="8">
        <v>1.0</v>
      </c>
      <c r="K904" s="7">
        <v>67.0</v>
      </c>
      <c r="L904" s="7">
        <v>22.0</v>
      </c>
    </row>
    <row r="905">
      <c r="A905" s="7">
        <v>3540.0</v>
      </c>
      <c r="B905" s="2" t="s">
        <v>15</v>
      </c>
      <c r="C905" s="3">
        <v>539.0</v>
      </c>
      <c r="D905" s="4">
        <v>38.0</v>
      </c>
      <c r="E905" s="4">
        <v>48.0</v>
      </c>
      <c r="F905" s="8">
        <v>48.0</v>
      </c>
      <c r="G905" s="8">
        <v>5.0</v>
      </c>
      <c r="H905" s="8">
        <v>9.0</v>
      </c>
      <c r="I905" s="8">
        <v>11.0</v>
      </c>
      <c r="J905" s="8">
        <v>1.0</v>
      </c>
      <c r="K905" s="7">
        <v>97.0</v>
      </c>
      <c r="L905" s="7">
        <v>63.0</v>
      </c>
    </row>
    <row r="906">
      <c r="A906" s="7">
        <v>3544.0</v>
      </c>
      <c r="B906" s="2" t="s">
        <v>12</v>
      </c>
      <c r="C906" s="3">
        <v>1352.0</v>
      </c>
      <c r="D906" s="4">
        <v>20.0</v>
      </c>
      <c r="E906" s="4">
        <v>23.0</v>
      </c>
      <c r="F906" s="8">
        <v>10.0</v>
      </c>
      <c r="G906" s="8">
        <v>4.0</v>
      </c>
      <c r="H906" s="8">
        <v>4.0</v>
      </c>
      <c r="I906" s="8">
        <v>0.0</v>
      </c>
      <c r="J906" s="8">
        <v>0.0</v>
      </c>
      <c r="K906" s="7">
        <v>43.0</v>
      </c>
      <c r="L906" s="7">
        <v>18.0</v>
      </c>
    </row>
    <row r="907">
      <c r="A907" s="7">
        <v>3544.0</v>
      </c>
      <c r="B907" s="2" t="s">
        <v>13</v>
      </c>
      <c r="C907" s="3">
        <v>1352.0</v>
      </c>
      <c r="D907" s="4">
        <v>11.0</v>
      </c>
      <c r="E907" s="4">
        <v>34.0</v>
      </c>
      <c r="F907" s="8">
        <v>15.0</v>
      </c>
      <c r="G907" s="8">
        <v>3.0</v>
      </c>
      <c r="H907" s="8">
        <v>4.0</v>
      </c>
      <c r="I907" s="8">
        <v>5.0</v>
      </c>
      <c r="J907" s="8">
        <v>0.0</v>
      </c>
      <c r="K907" s="7">
        <v>50.0</v>
      </c>
      <c r="L907" s="7">
        <v>22.0</v>
      </c>
    </row>
    <row r="908">
      <c r="A908" s="7">
        <v>3544.0</v>
      </c>
      <c r="B908" s="2" t="s">
        <v>14</v>
      </c>
      <c r="C908" s="3">
        <v>1352.0</v>
      </c>
      <c r="D908" s="4">
        <v>87.0</v>
      </c>
      <c r="E908" s="4">
        <v>42.0</v>
      </c>
      <c r="F908" s="8">
        <v>21.0</v>
      </c>
      <c r="G908" s="8">
        <v>7.0</v>
      </c>
      <c r="H908" s="8">
        <v>7.0</v>
      </c>
      <c r="I908" s="8">
        <v>3.0</v>
      </c>
      <c r="J908" s="8">
        <v>2.0</v>
      </c>
      <c r="K908" s="7">
        <v>132.0</v>
      </c>
      <c r="L908" s="7">
        <v>37.0</v>
      </c>
    </row>
    <row r="909">
      <c r="A909" s="7">
        <v>3544.0</v>
      </c>
      <c r="B909" s="2" t="s">
        <v>15</v>
      </c>
      <c r="C909" s="3">
        <v>1352.0</v>
      </c>
      <c r="D909" s="4">
        <v>118.0</v>
      </c>
      <c r="E909" s="4">
        <v>99.0</v>
      </c>
      <c r="F909" s="8">
        <v>46.0</v>
      </c>
      <c r="G909" s="8">
        <v>14.0</v>
      </c>
      <c r="H909" s="8">
        <v>15.0</v>
      </c>
      <c r="I909" s="8">
        <v>8.0</v>
      </c>
      <c r="J909" s="8">
        <v>2.0</v>
      </c>
      <c r="K909" s="7">
        <v>225.0</v>
      </c>
      <c r="L909" s="7">
        <v>77.0</v>
      </c>
    </row>
    <row r="910">
      <c r="A910" s="7">
        <v>3546.0</v>
      </c>
      <c r="B910" s="2" t="s">
        <v>12</v>
      </c>
      <c r="C910" s="3">
        <v>3305.0</v>
      </c>
      <c r="D910" s="4">
        <v>66.0</v>
      </c>
      <c r="E910" s="4">
        <v>35.0</v>
      </c>
      <c r="F910" s="8">
        <v>28.0</v>
      </c>
      <c r="G910" s="8">
        <v>19.0</v>
      </c>
      <c r="H910" s="8">
        <v>10.0</v>
      </c>
      <c r="I910" s="8">
        <v>2.0</v>
      </c>
      <c r="J910" s="8">
        <v>2.0</v>
      </c>
      <c r="K910" s="7">
        <v>103.0</v>
      </c>
      <c r="L910" s="7">
        <v>59.0</v>
      </c>
    </row>
    <row r="911">
      <c r="A911" s="7">
        <v>3546.0</v>
      </c>
      <c r="B911" s="2" t="s">
        <v>13</v>
      </c>
      <c r="C911" s="3">
        <v>3305.0</v>
      </c>
      <c r="D911" s="4">
        <v>44.0</v>
      </c>
      <c r="E911" s="4">
        <v>32.0</v>
      </c>
      <c r="F911" s="8">
        <v>37.0</v>
      </c>
      <c r="G911" s="8">
        <v>9.0</v>
      </c>
      <c r="H911" s="8">
        <v>6.0</v>
      </c>
      <c r="I911" s="8">
        <v>2.0</v>
      </c>
      <c r="J911" s="8">
        <v>1.0</v>
      </c>
      <c r="K911" s="7">
        <v>78.0</v>
      </c>
      <c r="L911" s="7">
        <v>53.0</v>
      </c>
    </row>
    <row r="912">
      <c r="A912" s="7">
        <v>3546.0</v>
      </c>
      <c r="B912" s="2" t="s">
        <v>14</v>
      </c>
      <c r="C912" s="3">
        <v>3305.0</v>
      </c>
      <c r="D912" s="4">
        <v>161.0</v>
      </c>
      <c r="E912" s="4">
        <v>62.0</v>
      </c>
      <c r="F912" s="8">
        <v>17.0</v>
      </c>
      <c r="G912" s="8">
        <v>14.0</v>
      </c>
      <c r="H912" s="8">
        <v>12.0</v>
      </c>
      <c r="I912" s="8">
        <v>8.0</v>
      </c>
      <c r="J912" s="8">
        <v>4.0</v>
      </c>
      <c r="K912" s="7">
        <v>231.0</v>
      </c>
      <c r="L912" s="7">
        <v>47.0</v>
      </c>
    </row>
    <row r="913">
      <c r="A913" s="7">
        <v>3546.0</v>
      </c>
      <c r="B913" s="2" t="s">
        <v>15</v>
      </c>
      <c r="C913" s="3">
        <v>3305.0</v>
      </c>
      <c r="D913" s="4">
        <v>271.0</v>
      </c>
      <c r="E913" s="4">
        <v>129.0</v>
      </c>
      <c r="F913" s="8">
        <v>82.0</v>
      </c>
      <c r="G913" s="8">
        <v>42.0</v>
      </c>
      <c r="H913" s="8">
        <v>28.0</v>
      </c>
      <c r="I913" s="8">
        <v>12.0</v>
      </c>
      <c r="J913" s="8">
        <v>7.0</v>
      </c>
      <c r="K913" s="7">
        <v>412.0</v>
      </c>
      <c r="L913" s="7">
        <v>159.0</v>
      </c>
    </row>
    <row r="914">
      <c r="A914" s="7">
        <v>3547.0</v>
      </c>
      <c r="B914" s="2" t="s">
        <v>12</v>
      </c>
      <c r="C914" s="3">
        <v>2029.0</v>
      </c>
      <c r="D914" s="4">
        <v>51.0</v>
      </c>
      <c r="E914" s="4">
        <v>55.0</v>
      </c>
      <c r="F914" s="8">
        <v>22.0</v>
      </c>
      <c r="G914" s="8">
        <v>8.0</v>
      </c>
      <c r="H914" s="8">
        <v>6.0</v>
      </c>
      <c r="I914" s="8">
        <v>5.0</v>
      </c>
      <c r="J914" s="8">
        <v>3.0</v>
      </c>
      <c r="K914" s="7">
        <v>111.0</v>
      </c>
      <c r="L914" s="7">
        <v>39.0</v>
      </c>
    </row>
    <row r="915">
      <c r="A915" s="7">
        <v>3547.0</v>
      </c>
      <c r="B915" s="2" t="s">
        <v>13</v>
      </c>
      <c r="C915" s="3">
        <v>2029.0</v>
      </c>
      <c r="D915" s="4">
        <v>16.0</v>
      </c>
      <c r="E915" s="4">
        <v>40.0</v>
      </c>
      <c r="F915" s="8">
        <v>24.0</v>
      </c>
      <c r="G915" s="8">
        <v>7.0</v>
      </c>
      <c r="H915" s="8">
        <v>11.0</v>
      </c>
      <c r="I915" s="8">
        <v>0.0</v>
      </c>
      <c r="J915" s="8">
        <v>0.0</v>
      </c>
      <c r="K915" s="7">
        <v>56.0</v>
      </c>
      <c r="L915" s="7">
        <v>42.0</v>
      </c>
    </row>
    <row r="916">
      <c r="A916" s="7">
        <v>3547.0</v>
      </c>
      <c r="B916" s="2" t="s">
        <v>14</v>
      </c>
      <c r="C916" s="3">
        <v>2029.0</v>
      </c>
      <c r="D916" s="4">
        <v>134.0</v>
      </c>
      <c r="E916" s="4">
        <v>51.0</v>
      </c>
      <c r="F916" s="8">
        <v>23.0</v>
      </c>
      <c r="G916" s="8">
        <v>21.0</v>
      </c>
      <c r="H916" s="8">
        <v>14.0</v>
      </c>
      <c r="I916" s="8">
        <v>5.0</v>
      </c>
      <c r="J916" s="8">
        <v>1.0</v>
      </c>
      <c r="K916" s="7">
        <v>190.0</v>
      </c>
      <c r="L916" s="7">
        <v>59.0</v>
      </c>
    </row>
    <row r="917">
      <c r="A917" s="7">
        <v>3547.0</v>
      </c>
      <c r="B917" s="2" t="s">
        <v>15</v>
      </c>
      <c r="C917" s="3">
        <v>2029.0</v>
      </c>
      <c r="D917" s="4">
        <v>201.0</v>
      </c>
      <c r="E917" s="4">
        <v>146.0</v>
      </c>
      <c r="F917" s="8">
        <v>69.0</v>
      </c>
      <c r="G917" s="8">
        <v>36.0</v>
      </c>
      <c r="H917" s="8">
        <v>31.0</v>
      </c>
      <c r="I917" s="8">
        <v>10.0</v>
      </c>
      <c r="J917" s="8">
        <v>4.0</v>
      </c>
      <c r="K917" s="7">
        <v>357.0</v>
      </c>
      <c r="L917" s="7">
        <v>140.0</v>
      </c>
    </row>
    <row r="918">
      <c r="A918" s="7">
        <v>3557.0</v>
      </c>
      <c r="B918" s="2" t="s">
        <v>12</v>
      </c>
      <c r="C918" s="3">
        <v>2063.0</v>
      </c>
      <c r="D918" s="4">
        <v>36.0</v>
      </c>
      <c r="E918" s="4">
        <v>19.0</v>
      </c>
      <c r="F918" s="8">
        <v>18.0</v>
      </c>
      <c r="G918" s="8">
        <v>6.0</v>
      </c>
      <c r="H918" s="8">
        <v>8.0</v>
      </c>
      <c r="I918" s="8">
        <v>0.0</v>
      </c>
      <c r="J918" s="8">
        <v>0.0</v>
      </c>
      <c r="K918" s="7">
        <v>55.0</v>
      </c>
      <c r="L918" s="7">
        <v>32.0</v>
      </c>
    </row>
    <row r="919">
      <c r="A919" s="7">
        <v>3557.0</v>
      </c>
      <c r="B919" s="2" t="s">
        <v>13</v>
      </c>
      <c r="C919" s="3">
        <v>2063.0</v>
      </c>
      <c r="D919" s="4">
        <v>27.0</v>
      </c>
      <c r="E919" s="4">
        <v>32.0</v>
      </c>
      <c r="F919" s="8">
        <v>27.0</v>
      </c>
      <c r="G919" s="8">
        <v>4.0</v>
      </c>
      <c r="H919" s="8">
        <v>3.0</v>
      </c>
      <c r="I919" s="8">
        <v>1.0</v>
      </c>
      <c r="J919" s="8">
        <v>2.0</v>
      </c>
      <c r="K919" s="7">
        <v>60.0</v>
      </c>
      <c r="L919" s="7">
        <v>36.0</v>
      </c>
    </row>
    <row r="920">
      <c r="A920" s="7">
        <v>3557.0</v>
      </c>
      <c r="B920" s="2" t="s">
        <v>14</v>
      </c>
      <c r="C920" s="3">
        <v>2063.0</v>
      </c>
      <c r="D920" s="4">
        <v>127.0</v>
      </c>
      <c r="E920" s="4">
        <v>57.0</v>
      </c>
      <c r="F920" s="8">
        <v>16.0</v>
      </c>
      <c r="G920" s="8">
        <v>10.0</v>
      </c>
      <c r="H920" s="8">
        <v>7.0</v>
      </c>
      <c r="I920" s="8">
        <v>6.0</v>
      </c>
      <c r="J920" s="8">
        <v>6.0</v>
      </c>
      <c r="K920" s="7">
        <v>190.0</v>
      </c>
      <c r="L920" s="7">
        <v>39.0</v>
      </c>
    </row>
    <row r="921">
      <c r="A921" s="7">
        <v>3557.0</v>
      </c>
      <c r="B921" s="2" t="s">
        <v>15</v>
      </c>
      <c r="C921" s="3">
        <v>2063.0</v>
      </c>
      <c r="D921" s="4">
        <v>190.0</v>
      </c>
      <c r="E921" s="4">
        <v>108.0</v>
      </c>
      <c r="F921" s="8">
        <v>61.0</v>
      </c>
      <c r="G921" s="8">
        <v>20.0</v>
      </c>
      <c r="H921" s="8">
        <v>18.0</v>
      </c>
      <c r="I921" s="8">
        <v>7.0</v>
      </c>
      <c r="J921" s="8">
        <v>8.0</v>
      </c>
      <c r="K921" s="7">
        <v>305.0</v>
      </c>
      <c r="L921" s="7">
        <v>107.0</v>
      </c>
    </row>
    <row r="922">
      <c r="A922" s="7">
        <v>3565.0</v>
      </c>
      <c r="B922" s="2" t="s">
        <v>12</v>
      </c>
      <c r="C922" s="3">
        <v>2787.0</v>
      </c>
      <c r="D922" s="4">
        <v>38.0</v>
      </c>
      <c r="E922" s="4">
        <v>37.0</v>
      </c>
      <c r="F922" s="8">
        <v>19.0</v>
      </c>
      <c r="G922" s="8">
        <v>4.0</v>
      </c>
      <c r="H922" s="8">
        <v>8.0</v>
      </c>
      <c r="I922" s="8">
        <v>5.0</v>
      </c>
      <c r="J922" s="8">
        <v>0.0</v>
      </c>
      <c r="K922" s="7">
        <v>80.0</v>
      </c>
      <c r="L922" s="7">
        <v>31.0</v>
      </c>
    </row>
    <row r="923">
      <c r="A923" s="7">
        <v>3565.0</v>
      </c>
      <c r="B923" s="2" t="s">
        <v>13</v>
      </c>
      <c r="C923" s="3">
        <v>2787.0</v>
      </c>
      <c r="D923" s="4">
        <v>27.0</v>
      </c>
      <c r="E923" s="4">
        <v>53.0</v>
      </c>
      <c r="F923" s="8">
        <v>42.0</v>
      </c>
      <c r="G923" s="8">
        <v>5.0</v>
      </c>
      <c r="H923" s="8">
        <v>9.0</v>
      </c>
      <c r="I923" s="8">
        <v>3.0</v>
      </c>
      <c r="J923" s="8">
        <v>3.0</v>
      </c>
      <c r="K923" s="7">
        <v>83.0</v>
      </c>
      <c r="L923" s="7">
        <v>59.0</v>
      </c>
    </row>
    <row r="924">
      <c r="A924" s="7">
        <v>3565.0</v>
      </c>
      <c r="B924" s="2" t="s">
        <v>14</v>
      </c>
      <c r="C924" s="3">
        <v>2787.0</v>
      </c>
      <c r="D924" s="4">
        <v>129.0</v>
      </c>
      <c r="E924" s="4">
        <v>64.0</v>
      </c>
      <c r="F924" s="8">
        <v>22.0</v>
      </c>
      <c r="G924" s="8">
        <v>15.0</v>
      </c>
      <c r="H924" s="8">
        <v>7.0</v>
      </c>
      <c r="I924" s="8">
        <v>12.0</v>
      </c>
      <c r="J924" s="8">
        <v>2.0</v>
      </c>
      <c r="K924" s="7">
        <v>205.0</v>
      </c>
      <c r="L924" s="7">
        <v>46.0</v>
      </c>
    </row>
    <row r="925">
      <c r="A925" s="7">
        <v>3565.0</v>
      </c>
      <c r="B925" s="2" t="s">
        <v>15</v>
      </c>
      <c r="C925" s="3">
        <v>2787.0</v>
      </c>
      <c r="D925" s="4">
        <v>194.0</v>
      </c>
      <c r="E925" s="4">
        <v>154.0</v>
      </c>
      <c r="F925" s="8">
        <v>83.0</v>
      </c>
      <c r="G925" s="8">
        <v>24.0</v>
      </c>
      <c r="H925" s="8">
        <v>24.0</v>
      </c>
      <c r="I925" s="8">
        <v>20.0</v>
      </c>
      <c r="J925" s="8">
        <v>5.0</v>
      </c>
      <c r="K925" s="7">
        <v>368.0</v>
      </c>
      <c r="L925" s="7">
        <v>136.0</v>
      </c>
    </row>
    <row r="926">
      <c r="A926" s="7">
        <v>3576.0</v>
      </c>
      <c r="B926" s="2" t="s">
        <v>12</v>
      </c>
      <c r="C926" s="3">
        <v>2447.0</v>
      </c>
      <c r="D926" s="4">
        <v>34.0</v>
      </c>
      <c r="E926" s="4">
        <v>57.0</v>
      </c>
      <c r="F926" s="8">
        <v>23.0</v>
      </c>
      <c r="G926" s="8">
        <v>12.0</v>
      </c>
      <c r="H926" s="8">
        <v>8.0</v>
      </c>
      <c r="I926" s="8">
        <v>1.0</v>
      </c>
      <c r="J926" s="8">
        <v>5.0</v>
      </c>
      <c r="K926" s="7">
        <v>92.0</v>
      </c>
      <c r="L926" s="7">
        <v>48.0</v>
      </c>
    </row>
    <row r="927">
      <c r="A927" s="7">
        <v>3576.0</v>
      </c>
      <c r="B927" s="2" t="s">
        <v>13</v>
      </c>
      <c r="C927" s="3">
        <v>2447.0</v>
      </c>
      <c r="D927" s="4">
        <v>30.0</v>
      </c>
      <c r="E927" s="4">
        <v>60.0</v>
      </c>
      <c r="F927" s="8">
        <v>44.0</v>
      </c>
      <c r="G927" s="8">
        <v>8.0</v>
      </c>
      <c r="H927" s="8">
        <v>8.0</v>
      </c>
      <c r="I927" s="8">
        <v>3.0</v>
      </c>
      <c r="J927" s="8">
        <v>3.0</v>
      </c>
      <c r="K927" s="7">
        <v>93.0</v>
      </c>
      <c r="L927" s="7">
        <v>63.0</v>
      </c>
    </row>
    <row r="928">
      <c r="A928" s="7">
        <v>3576.0</v>
      </c>
      <c r="B928" s="2" t="s">
        <v>14</v>
      </c>
      <c r="C928" s="3">
        <v>2447.0</v>
      </c>
      <c r="D928" s="4">
        <v>167.0</v>
      </c>
      <c r="E928" s="4">
        <v>91.0</v>
      </c>
      <c r="F928" s="8">
        <v>28.0</v>
      </c>
      <c r="G928" s="8">
        <v>14.0</v>
      </c>
      <c r="H928" s="8">
        <v>10.0</v>
      </c>
      <c r="I928" s="8">
        <v>9.0</v>
      </c>
      <c r="J928" s="8">
        <v>4.0</v>
      </c>
      <c r="K928" s="7">
        <v>267.0</v>
      </c>
      <c r="L928" s="7">
        <v>56.0</v>
      </c>
    </row>
    <row r="929">
      <c r="A929" s="7">
        <v>3576.0</v>
      </c>
      <c r="B929" s="2" t="s">
        <v>15</v>
      </c>
      <c r="C929" s="3">
        <v>2447.0</v>
      </c>
      <c r="D929" s="4">
        <v>231.0</v>
      </c>
      <c r="E929" s="4">
        <v>208.0</v>
      </c>
      <c r="F929" s="8">
        <v>95.0</v>
      </c>
      <c r="G929" s="8">
        <v>34.0</v>
      </c>
      <c r="H929" s="8">
        <v>26.0</v>
      </c>
      <c r="I929" s="8">
        <v>13.0</v>
      </c>
      <c r="J929" s="8">
        <v>12.0</v>
      </c>
      <c r="K929" s="7">
        <v>452.0</v>
      </c>
      <c r="L929" s="7">
        <v>167.0</v>
      </c>
    </row>
    <row r="930">
      <c r="A930" s="7">
        <v>3587.0</v>
      </c>
      <c r="B930" s="2" t="s">
        <v>12</v>
      </c>
      <c r="C930" s="3">
        <v>2391.0</v>
      </c>
      <c r="D930" s="4">
        <v>48.0</v>
      </c>
      <c r="E930" s="4">
        <v>63.0</v>
      </c>
      <c r="F930" s="8">
        <v>43.0</v>
      </c>
      <c r="G930" s="8">
        <v>9.0</v>
      </c>
      <c r="H930" s="8">
        <v>10.0</v>
      </c>
      <c r="I930" s="8">
        <v>3.0</v>
      </c>
      <c r="J930" s="8">
        <v>3.0</v>
      </c>
      <c r="K930" s="7">
        <v>114.0</v>
      </c>
      <c r="L930" s="7">
        <v>65.0</v>
      </c>
    </row>
    <row r="931">
      <c r="A931" s="7">
        <v>3587.0</v>
      </c>
      <c r="B931" s="2" t="s">
        <v>13</v>
      </c>
      <c r="C931" s="3">
        <v>2391.0</v>
      </c>
      <c r="D931" s="4">
        <v>20.0</v>
      </c>
      <c r="E931" s="4">
        <v>32.0</v>
      </c>
      <c r="F931" s="8">
        <v>24.0</v>
      </c>
      <c r="G931" s="8">
        <v>6.0</v>
      </c>
      <c r="H931" s="8">
        <v>11.0</v>
      </c>
      <c r="I931" s="8">
        <v>1.0</v>
      </c>
      <c r="J931" s="8">
        <v>3.0</v>
      </c>
      <c r="K931" s="7">
        <v>53.0</v>
      </c>
      <c r="L931" s="7">
        <v>44.0</v>
      </c>
    </row>
    <row r="932">
      <c r="A932" s="7">
        <v>3587.0</v>
      </c>
      <c r="B932" s="2" t="s">
        <v>14</v>
      </c>
      <c r="C932" s="3">
        <v>2391.0</v>
      </c>
      <c r="D932" s="4">
        <v>143.0</v>
      </c>
      <c r="E932" s="4">
        <v>72.0</v>
      </c>
      <c r="F932" s="8">
        <v>27.0</v>
      </c>
      <c r="G932" s="8">
        <v>14.0</v>
      </c>
      <c r="H932" s="8">
        <v>12.0</v>
      </c>
      <c r="I932" s="8">
        <v>6.0</v>
      </c>
      <c r="J932" s="8">
        <v>4.0</v>
      </c>
      <c r="K932" s="7">
        <v>221.0</v>
      </c>
      <c r="L932" s="7">
        <v>57.0</v>
      </c>
    </row>
    <row r="933">
      <c r="A933" s="7">
        <v>3587.0</v>
      </c>
      <c r="B933" s="2" t="s">
        <v>15</v>
      </c>
      <c r="C933" s="3">
        <v>2391.0</v>
      </c>
      <c r="D933" s="4">
        <v>211.0</v>
      </c>
      <c r="E933" s="4">
        <v>167.0</v>
      </c>
      <c r="F933" s="8">
        <v>94.0</v>
      </c>
      <c r="G933" s="8">
        <v>29.0</v>
      </c>
      <c r="H933" s="8">
        <v>33.0</v>
      </c>
      <c r="I933" s="8">
        <v>10.0</v>
      </c>
      <c r="J933" s="8">
        <v>10.0</v>
      </c>
      <c r="K933" s="7">
        <v>388.0</v>
      </c>
      <c r="L933" s="7">
        <v>166.0</v>
      </c>
    </row>
    <row r="934">
      <c r="A934" s="7">
        <v>3588.0</v>
      </c>
      <c r="B934" s="2" t="s">
        <v>12</v>
      </c>
      <c r="C934" s="3">
        <v>2956.0</v>
      </c>
      <c r="D934" s="4">
        <v>55.0</v>
      </c>
      <c r="E934" s="4">
        <v>38.0</v>
      </c>
      <c r="F934" s="8">
        <v>28.0</v>
      </c>
      <c r="G934" s="8">
        <v>9.0</v>
      </c>
      <c r="H934" s="8">
        <v>9.0</v>
      </c>
      <c r="I934" s="8">
        <v>1.0</v>
      </c>
      <c r="J934" s="8">
        <v>2.0</v>
      </c>
      <c r="K934" s="7">
        <v>94.0</v>
      </c>
      <c r="L934" s="7">
        <v>48.0</v>
      </c>
    </row>
    <row r="935">
      <c r="A935" s="7">
        <v>3588.0</v>
      </c>
      <c r="B935" s="2" t="s">
        <v>13</v>
      </c>
      <c r="C935" s="3">
        <v>2956.0</v>
      </c>
      <c r="D935" s="4">
        <v>33.0</v>
      </c>
      <c r="E935" s="4">
        <v>65.0</v>
      </c>
      <c r="F935" s="8">
        <v>38.0</v>
      </c>
      <c r="G935" s="8">
        <v>7.0</v>
      </c>
      <c r="H935" s="8">
        <v>0.0</v>
      </c>
      <c r="I935" s="8">
        <v>4.0</v>
      </c>
      <c r="J935" s="8">
        <v>2.0</v>
      </c>
      <c r="K935" s="7">
        <v>102.0</v>
      </c>
      <c r="L935" s="7">
        <v>47.0</v>
      </c>
    </row>
    <row r="936">
      <c r="A936" s="7">
        <v>3588.0</v>
      </c>
      <c r="B936" s="2" t="s">
        <v>14</v>
      </c>
      <c r="C936" s="3">
        <v>2956.0</v>
      </c>
      <c r="D936" s="4">
        <v>150.0</v>
      </c>
      <c r="E936" s="4">
        <v>53.0</v>
      </c>
      <c r="F936" s="8">
        <v>28.0</v>
      </c>
      <c r="G936" s="8">
        <v>11.0</v>
      </c>
      <c r="H936" s="8">
        <v>11.0</v>
      </c>
      <c r="I936" s="8">
        <v>14.0</v>
      </c>
      <c r="J936" s="8">
        <v>5.0</v>
      </c>
      <c r="K936" s="7">
        <v>217.0</v>
      </c>
      <c r="L936" s="7">
        <v>55.0</v>
      </c>
    </row>
    <row r="937">
      <c r="A937" s="7">
        <v>3588.0</v>
      </c>
      <c r="B937" s="2" t="s">
        <v>15</v>
      </c>
      <c r="C937" s="3">
        <v>2956.0</v>
      </c>
      <c r="D937" s="4">
        <v>238.0</v>
      </c>
      <c r="E937" s="4">
        <v>156.0</v>
      </c>
      <c r="F937" s="8">
        <v>94.0</v>
      </c>
      <c r="G937" s="8">
        <v>27.0</v>
      </c>
      <c r="H937" s="8">
        <v>20.0</v>
      </c>
      <c r="I937" s="8">
        <v>19.0</v>
      </c>
      <c r="J937" s="8">
        <v>9.0</v>
      </c>
      <c r="K937" s="7">
        <v>413.0</v>
      </c>
      <c r="L937" s="7">
        <v>150.0</v>
      </c>
    </row>
    <row r="938">
      <c r="A938" s="7">
        <v>3602.0</v>
      </c>
      <c r="B938" s="2" t="s">
        <v>12</v>
      </c>
      <c r="C938" s="3">
        <v>2268.0</v>
      </c>
      <c r="D938" s="4">
        <v>77.0</v>
      </c>
      <c r="E938" s="4">
        <v>38.0</v>
      </c>
      <c r="F938" s="8">
        <v>25.0</v>
      </c>
      <c r="G938" s="8">
        <v>11.0</v>
      </c>
      <c r="H938" s="8">
        <v>12.0</v>
      </c>
      <c r="I938" s="8">
        <v>2.0</v>
      </c>
      <c r="J938" s="8">
        <v>3.0</v>
      </c>
      <c r="K938" s="7">
        <v>117.0</v>
      </c>
      <c r="L938" s="7">
        <v>51.0</v>
      </c>
    </row>
    <row r="939">
      <c r="A939" s="7">
        <v>3602.0</v>
      </c>
      <c r="B939" s="2" t="s">
        <v>13</v>
      </c>
      <c r="C939" s="3">
        <v>2268.0</v>
      </c>
      <c r="D939" s="4">
        <v>23.0</v>
      </c>
      <c r="E939" s="4">
        <v>38.0</v>
      </c>
      <c r="F939" s="8">
        <v>29.0</v>
      </c>
      <c r="G939" s="8">
        <v>8.0</v>
      </c>
      <c r="H939" s="8">
        <v>11.0</v>
      </c>
      <c r="I939" s="8">
        <v>4.0</v>
      </c>
      <c r="J939" s="8">
        <v>2.0</v>
      </c>
      <c r="K939" s="7">
        <v>65.0</v>
      </c>
      <c r="L939" s="7">
        <v>50.0</v>
      </c>
    </row>
    <row r="940">
      <c r="A940" s="7">
        <v>3602.0</v>
      </c>
      <c r="B940" s="2" t="s">
        <v>14</v>
      </c>
      <c r="C940" s="3">
        <v>2268.0</v>
      </c>
      <c r="D940" s="4">
        <v>128.0</v>
      </c>
      <c r="E940" s="4">
        <v>47.0</v>
      </c>
      <c r="F940" s="8">
        <v>21.0</v>
      </c>
      <c r="G940" s="8">
        <v>10.0</v>
      </c>
      <c r="H940" s="8">
        <v>17.0</v>
      </c>
      <c r="I940" s="8">
        <v>3.0</v>
      </c>
      <c r="J940" s="8">
        <v>3.0</v>
      </c>
      <c r="K940" s="7">
        <v>178.0</v>
      </c>
      <c r="L940" s="7">
        <v>51.0</v>
      </c>
    </row>
    <row r="941">
      <c r="A941" s="7">
        <v>3602.0</v>
      </c>
      <c r="B941" s="2" t="s">
        <v>15</v>
      </c>
      <c r="C941" s="3">
        <v>2268.0</v>
      </c>
      <c r="D941" s="4">
        <v>228.0</v>
      </c>
      <c r="E941" s="4">
        <v>123.0</v>
      </c>
      <c r="F941" s="8">
        <v>75.0</v>
      </c>
      <c r="G941" s="8">
        <v>29.0</v>
      </c>
      <c r="H941" s="8">
        <v>40.0</v>
      </c>
      <c r="I941" s="8">
        <v>9.0</v>
      </c>
      <c r="J941" s="8">
        <v>8.0</v>
      </c>
      <c r="K941" s="7">
        <v>360.0</v>
      </c>
      <c r="L941" s="7">
        <v>152.0</v>
      </c>
    </row>
    <row r="942">
      <c r="A942" s="7">
        <v>3604.0</v>
      </c>
      <c r="B942" s="2" t="s">
        <v>12</v>
      </c>
      <c r="C942" s="3">
        <v>2505.0</v>
      </c>
      <c r="D942" s="4">
        <v>40.0</v>
      </c>
      <c r="E942" s="4">
        <v>20.0</v>
      </c>
      <c r="F942" s="8">
        <v>21.0</v>
      </c>
      <c r="G942" s="8">
        <v>3.0</v>
      </c>
      <c r="H942" s="8">
        <v>6.0</v>
      </c>
      <c r="I942" s="8">
        <v>2.0</v>
      </c>
      <c r="J942" s="8">
        <v>0.0</v>
      </c>
      <c r="K942" s="7">
        <v>62.0</v>
      </c>
      <c r="L942" s="7">
        <v>30.0</v>
      </c>
    </row>
    <row r="943">
      <c r="A943" s="7">
        <v>3604.0</v>
      </c>
      <c r="B943" s="2" t="s">
        <v>13</v>
      </c>
      <c r="C943" s="3">
        <v>2505.0</v>
      </c>
      <c r="D943" s="4">
        <v>23.0</v>
      </c>
      <c r="E943" s="4">
        <v>18.0</v>
      </c>
      <c r="F943" s="8">
        <v>23.0</v>
      </c>
      <c r="G943" s="8">
        <v>3.0</v>
      </c>
      <c r="H943" s="8">
        <v>0.0</v>
      </c>
      <c r="I943" s="8">
        <v>1.0</v>
      </c>
      <c r="J943" s="8">
        <v>0.0</v>
      </c>
      <c r="K943" s="7">
        <v>42.0</v>
      </c>
      <c r="L943" s="7">
        <v>26.0</v>
      </c>
    </row>
    <row r="944">
      <c r="A944" s="7">
        <v>3604.0</v>
      </c>
      <c r="B944" s="2" t="s">
        <v>14</v>
      </c>
      <c r="C944" s="3">
        <v>2505.0</v>
      </c>
      <c r="D944" s="4">
        <v>93.0</v>
      </c>
      <c r="E944" s="4">
        <v>24.0</v>
      </c>
      <c r="F944" s="8">
        <v>18.0</v>
      </c>
      <c r="G944" s="8">
        <v>4.0</v>
      </c>
      <c r="H944" s="8">
        <v>3.0</v>
      </c>
      <c r="I944" s="8">
        <v>12.0</v>
      </c>
      <c r="J944" s="8">
        <v>1.0</v>
      </c>
      <c r="K944" s="7">
        <v>129.0</v>
      </c>
      <c r="L944" s="7">
        <v>26.0</v>
      </c>
    </row>
    <row r="945">
      <c r="A945" s="7">
        <v>3604.0</v>
      </c>
      <c r="B945" s="2" t="s">
        <v>15</v>
      </c>
      <c r="C945" s="3">
        <v>2505.0</v>
      </c>
      <c r="D945" s="4">
        <v>156.0</v>
      </c>
      <c r="E945" s="4">
        <v>62.0</v>
      </c>
      <c r="F945" s="8">
        <v>62.0</v>
      </c>
      <c r="G945" s="8">
        <v>10.0</v>
      </c>
      <c r="H945" s="8">
        <v>9.0</v>
      </c>
      <c r="I945" s="8">
        <v>15.0</v>
      </c>
      <c r="J945" s="8">
        <v>1.0</v>
      </c>
      <c r="K945" s="7">
        <v>233.0</v>
      </c>
      <c r="L945" s="7">
        <v>82.0</v>
      </c>
    </row>
    <row r="946">
      <c r="A946" s="7">
        <v>3605.0</v>
      </c>
      <c r="B946" s="2" t="s">
        <v>12</v>
      </c>
      <c r="C946" s="3">
        <v>658.0</v>
      </c>
      <c r="D946" s="4">
        <v>0.0</v>
      </c>
      <c r="E946" s="4">
        <v>14.0</v>
      </c>
      <c r="F946" s="8">
        <v>2.0</v>
      </c>
      <c r="G946" s="8">
        <v>0.0</v>
      </c>
      <c r="H946" s="8">
        <v>0.0</v>
      </c>
      <c r="I946" s="8">
        <v>0.0</v>
      </c>
      <c r="J946" s="8">
        <v>0.0</v>
      </c>
      <c r="K946" s="7">
        <v>14.0</v>
      </c>
      <c r="L946" s="7">
        <v>2.0</v>
      </c>
    </row>
    <row r="947">
      <c r="A947" s="7">
        <v>3605.0</v>
      </c>
      <c r="B947" s="2" t="s">
        <v>13</v>
      </c>
      <c r="C947" s="3">
        <v>658.0</v>
      </c>
      <c r="D947" s="4">
        <v>3.0</v>
      </c>
      <c r="E947" s="4">
        <v>26.0</v>
      </c>
      <c r="F947" s="8">
        <v>35.0</v>
      </c>
      <c r="G947" s="8">
        <v>5.0</v>
      </c>
      <c r="H947" s="8">
        <v>8.0</v>
      </c>
      <c r="I947" s="8">
        <v>4.0</v>
      </c>
      <c r="J947" s="8">
        <v>5.0</v>
      </c>
      <c r="K947" s="7">
        <v>33.0</v>
      </c>
      <c r="L947" s="7">
        <v>53.0</v>
      </c>
    </row>
    <row r="948">
      <c r="A948" s="7">
        <v>3605.0</v>
      </c>
      <c r="B948" s="2" t="s">
        <v>14</v>
      </c>
      <c r="C948" s="3">
        <v>658.0</v>
      </c>
      <c r="D948" s="4">
        <v>20.0</v>
      </c>
      <c r="E948" s="4">
        <v>7.0</v>
      </c>
      <c r="F948" s="8">
        <v>4.0</v>
      </c>
      <c r="G948" s="8">
        <v>3.0</v>
      </c>
      <c r="H948" s="8">
        <v>3.0</v>
      </c>
      <c r="I948" s="8">
        <v>3.0</v>
      </c>
      <c r="J948" s="8">
        <v>4.0</v>
      </c>
      <c r="K948" s="7">
        <v>30.0</v>
      </c>
      <c r="L948" s="7">
        <v>14.0</v>
      </c>
    </row>
    <row r="949">
      <c r="A949" s="7">
        <v>3605.0</v>
      </c>
      <c r="B949" s="2" t="s">
        <v>15</v>
      </c>
      <c r="C949" s="3">
        <v>658.0</v>
      </c>
      <c r="D949" s="4">
        <v>23.0</v>
      </c>
      <c r="E949" s="4">
        <v>47.0</v>
      </c>
      <c r="F949" s="8">
        <v>41.0</v>
      </c>
      <c r="G949" s="8">
        <v>8.0</v>
      </c>
      <c r="H949" s="8">
        <v>11.0</v>
      </c>
      <c r="I949" s="8">
        <v>7.0</v>
      </c>
      <c r="J949" s="8">
        <v>9.0</v>
      </c>
      <c r="K949" s="7">
        <v>77.0</v>
      </c>
      <c r="L949" s="7">
        <v>69.0</v>
      </c>
    </row>
    <row r="950">
      <c r="A950" s="7">
        <v>3606.0</v>
      </c>
      <c r="B950" s="2" t="s">
        <v>12</v>
      </c>
      <c r="C950" s="3">
        <v>2948.0</v>
      </c>
      <c r="D950" s="4">
        <v>79.0</v>
      </c>
      <c r="E950" s="4">
        <v>67.0</v>
      </c>
      <c r="F950" s="8">
        <v>37.0</v>
      </c>
      <c r="G950" s="8">
        <v>10.0</v>
      </c>
      <c r="H950" s="8">
        <v>19.0</v>
      </c>
      <c r="I950" s="8">
        <v>4.0</v>
      </c>
      <c r="J950" s="8">
        <v>3.0</v>
      </c>
      <c r="K950" s="7">
        <v>150.0</v>
      </c>
      <c r="L950" s="7">
        <v>69.0</v>
      </c>
    </row>
    <row r="951">
      <c r="A951" s="7">
        <v>3606.0</v>
      </c>
      <c r="B951" s="2" t="s">
        <v>13</v>
      </c>
      <c r="C951" s="3">
        <v>2948.0</v>
      </c>
      <c r="D951" s="4">
        <v>34.0</v>
      </c>
      <c r="E951" s="4">
        <v>38.0</v>
      </c>
      <c r="F951" s="8">
        <v>36.0</v>
      </c>
      <c r="G951" s="8">
        <v>1.0</v>
      </c>
      <c r="H951" s="8">
        <v>10.0</v>
      </c>
      <c r="I951" s="8">
        <v>2.0</v>
      </c>
      <c r="J951" s="8">
        <v>5.0</v>
      </c>
      <c r="K951" s="7">
        <v>74.0</v>
      </c>
      <c r="L951" s="7">
        <v>52.0</v>
      </c>
    </row>
    <row r="952">
      <c r="A952" s="7">
        <v>3606.0</v>
      </c>
      <c r="B952" s="2" t="s">
        <v>14</v>
      </c>
      <c r="C952" s="3">
        <v>2948.0</v>
      </c>
      <c r="D952" s="4">
        <v>180.0</v>
      </c>
      <c r="E952" s="4">
        <v>65.0</v>
      </c>
      <c r="F952" s="8">
        <v>28.0</v>
      </c>
      <c r="G952" s="8">
        <v>9.0</v>
      </c>
      <c r="H952" s="8">
        <v>19.0</v>
      </c>
      <c r="I952" s="8">
        <v>13.0</v>
      </c>
      <c r="J952" s="8">
        <v>3.0</v>
      </c>
      <c r="K952" s="7">
        <v>258.0</v>
      </c>
      <c r="L952" s="7">
        <v>59.0</v>
      </c>
    </row>
    <row r="953">
      <c r="A953" s="7">
        <v>3606.0</v>
      </c>
      <c r="B953" s="2" t="s">
        <v>15</v>
      </c>
      <c r="C953" s="3">
        <v>2948.0</v>
      </c>
      <c r="D953" s="4">
        <v>293.0</v>
      </c>
      <c r="E953" s="4">
        <v>170.0</v>
      </c>
      <c r="F953" s="8">
        <v>101.0</v>
      </c>
      <c r="G953" s="8">
        <v>20.0</v>
      </c>
      <c r="H953" s="8">
        <v>48.0</v>
      </c>
      <c r="I953" s="8">
        <v>19.0</v>
      </c>
      <c r="J953" s="8">
        <v>11.0</v>
      </c>
      <c r="K953" s="7">
        <v>482.0</v>
      </c>
      <c r="L953" s="7">
        <v>180.0</v>
      </c>
    </row>
    <row r="954">
      <c r="A954" s="7">
        <v>3607.0</v>
      </c>
      <c r="B954" s="2" t="s">
        <v>12</v>
      </c>
      <c r="C954" s="3">
        <v>1734.0</v>
      </c>
      <c r="D954" s="4">
        <v>22.0</v>
      </c>
      <c r="E954" s="4">
        <v>16.0</v>
      </c>
      <c r="F954" s="8">
        <v>2.0</v>
      </c>
      <c r="G954" s="8">
        <v>5.0</v>
      </c>
      <c r="H954" s="8">
        <v>1.0</v>
      </c>
      <c r="I954" s="8">
        <v>1.0</v>
      </c>
      <c r="J954" s="8">
        <v>0.0</v>
      </c>
      <c r="K954" s="7">
        <v>39.0</v>
      </c>
      <c r="L954" s="7">
        <v>8.0</v>
      </c>
    </row>
    <row r="955">
      <c r="A955" s="7">
        <v>3607.0</v>
      </c>
      <c r="B955" s="2" t="s">
        <v>13</v>
      </c>
      <c r="C955" s="3">
        <v>1734.0</v>
      </c>
      <c r="D955" s="4">
        <v>9.0</v>
      </c>
      <c r="E955" s="4">
        <v>13.0</v>
      </c>
      <c r="F955" s="8">
        <v>13.0</v>
      </c>
      <c r="G955" s="8">
        <v>2.0</v>
      </c>
      <c r="H955" s="8">
        <v>1.0</v>
      </c>
      <c r="I955" s="8">
        <v>1.0</v>
      </c>
      <c r="J955" s="8">
        <v>0.0</v>
      </c>
      <c r="K955" s="7">
        <v>23.0</v>
      </c>
      <c r="L955" s="7">
        <v>16.0</v>
      </c>
    </row>
    <row r="956">
      <c r="A956" s="7">
        <v>3607.0</v>
      </c>
      <c r="B956" s="2" t="s">
        <v>14</v>
      </c>
      <c r="C956" s="3">
        <v>1734.0</v>
      </c>
      <c r="D956" s="4">
        <v>71.0</v>
      </c>
      <c r="E956" s="4">
        <v>15.0</v>
      </c>
      <c r="F956" s="8">
        <v>5.0</v>
      </c>
      <c r="G956" s="8">
        <v>6.0</v>
      </c>
      <c r="H956" s="8">
        <v>4.0</v>
      </c>
      <c r="I956" s="8">
        <v>8.0</v>
      </c>
      <c r="J956" s="8">
        <v>1.0</v>
      </c>
      <c r="K956" s="7">
        <v>94.0</v>
      </c>
      <c r="L956" s="7">
        <v>16.0</v>
      </c>
    </row>
    <row r="957">
      <c r="A957" s="7">
        <v>3607.0</v>
      </c>
      <c r="B957" s="2" t="s">
        <v>15</v>
      </c>
      <c r="C957" s="3">
        <v>1734.0</v>
      </c>
      <c r="D957" s="4">
        <v>102.0</v>
      </c>
      <c r="E957" s="4">
        <v>44.0</v>
      </c>
      <c r="F957" s="8">
        <v>20.0</v>
      </c>
      <c r="G957" s="8">
        <v>13.0</v>
      </c>
      <c r="H957" s="8">
        <v>6.0</v>
      </c>
      <c r="I957" s="8">
        <v>10.0</v>
      </c>
      <c r="J957" s="8">
        <v>1.0</v>
      </c>
      <c r="K957" s="7">
        <v>156.0</v>
      </c>
      <c r="L957" s="7">
        <v>40.0</v>
      </c>
    </row>
    <row r="958">
      <c r="A958" s="7">
        <v>3609.0</v>
      </c>
      <c r="B958" s="2" t="s">
        <v>12</v>
      </c>
      <c r="C958" s="3">
        <v>1497.0</v>
      </c>
      <c r="D958" s="4">
        <v>35.0</v>
      </c>
      <c r="E958" s="4">
        <v>47.0</v>
      </c>
      <c r="F958" s="8">
        <v>30.0</v>
      </c>
      <c r="G958" s="8">
        <v>10.0</v>
      </c>
      <c r="H958" s="8">
        <v>24.0</v>
      </c>
      <c r="I958" s="8">
        <v>10.0</v>
      </c>
      <c r="J958" s="8">
        <v>10.0</v>
      </c>
      <c r="K958" s="7">
        <v>92.0</v>
      </c>
      <c r="L958" s="7">
        <v>74.0</v>
      </c>
    </row>
    <row r="959">
      <c r="A959" s="7">
        <v>3609.0</v>
      </c>
      <c r="B959" s="2" t="s">
        <v>13</v>
      </c>
      <c r="C959" s="3">
        <v>1497.0</v>
      </c>
      <c r="D959" s="4">
        <v>17.0</v>
      </c>
      <c r="E959" s="4">
        <v>38.0</v>
      </c>
      <c r="F959" s="8">
        <v>49.0</v>
      </c>
      <c r="G959" s="8">
        <v>5.0</v>
      </c>
      <c r="H959" s="8">
        <v>16.0</v>
      </c>
      <c r="I959" s="8">
        <v>3.0</v>
      </c>
      <c r="J959" s="8">
        <v>3.0</v>
      </c>
      <c r="K959" s="7">
        <v>58.0</v>
      </c>
      <c r="L959" s="7">
        <v>73.0</v>
      </c>
    </row>
    <row r="960">
      <c r="A960" s="7">
        <v>3609.0</v>
      </c>
      <c r="B960" s="2" t="s">
        <v>14</v>
      </c>
      <c r="C960" s="3">
        <v>1497.0</v>
      </c>
      <c r="D960" s="4">
        <v>57.0</v>
      </c>
      <c r="E960" s="4">
        <v>48.0</v>
      </c>
      <c r="F960" s="8">
        <v>17.0</v>
      </c>
      <c r="G960" s="8">
        <v>19.0</v>
      </c>
      <c r="H960" s="8">
        <v>17.0</v>
      </c>
      <c r="I960" s="8">
        <v>3.0</v>
      </c>
      <c r="J960" s="8">
        <v>3.0</v>
      </c>
      <c r="K960" s="7">
        <v>108.0</v>
      </c>
      <c r="L960" s="7">
        <v>56.0</v>
      </c>
    </row>
    <row r="961">
      <c r="A961" s="7">
        <v>3609.0</v>
      </c>
      <c r="B961" s="2" t="s">
        <v>15</v>
      </c>
      <c r="C961" s="3">
        <v>1497.0</v>
      </c>
      <c r="D961" s="4">
        <v>109.0</v>
      </c>
      <c r="E961" s="4">
        <v>133.0</v>
      </c>
      <c r="F961" s="8">
        <v>96.0</v>
      </c>
      <c r="G961" s="8">
        <v>34.0</v>
      </c>
      <c r="H961" s="8">
        <v>57.0</v>
      </c>
      <c r="I961" s="8">
        <v>16.0</v>
      </c>
      <c r="J961" s="8">
        <v>16.0</v>
      </c>
      <c r="K961" s="7">
        <v>258.0</v>
      </c>
      <c r="L961" s="7">
        <v>203.0</v>
      </c>
    </row>
    <row r="962">
      <c r="A962" s="7">
        <v>3613.0</v>
      </c>
      <c r="B962" s="2" t="s">
        <v>12</v>
      </c>
      <c r="C962" s="3">
        <v>1295.0</v>
      </c>
      <c r="D962" s="4">
        <v>19.0</v>
      </c>
      <c r="E962" s="4">
        <v>3.0</v>
      </c>
      <c r="F962" s="8">
        <v>6.0</v>
      </c>
      <c r="G962" s="8">
        <v>1.0</v>
      </c>
      <c r="H962" s="8">
        <v>1.0</v>
      </c>
      <c r="I962" s="8">
        <v>5.0</v>
      </c>
      <c r="J962" s="8">
        <v>5.0</v>
      </c>
      <c r="K962" s="7">
        <v>27.0</v>
      </c>
      <c r="L962" s="7">
        <v>13.0</v>
      </c>
    </row>
    <row r="963">
      <c r="A963" s="7">
        <v>3613.0</v>
      </c>
      <c r="B963" s="2" t="s">
        <v>13</v>
      </c>
      <c r="C963" s="3">
        <v>1295.0</v>
      </c>
      <c r="D963" s="4">
        <v>21.0</v>
      </c>
      <c r="E963" s="4">
        <v>11.0</v>
      </c>
      <c r="F963" s="8">
        <v>4.0</v>
      </c>
      <c r="G963" s="8">
        <v>0.0</v>
      </c>
      <c r="H963" s="8">
        <v>0.0</v>
      </c>
      <c r="I963" s="8">
        <v>1.0</v>
      </c>
      <c r="J963" s="8">
        <v>0.0</v>
      </c>
      <c r="K963" s="7">
        <v>33.0</v>
      </c>
      <c r="L963" s="7">
        <v>4.0</v>
      </c>
    </row>
    <row r="964">
      <c r="A964" s="7">
        <v>3613.0</v>
      </c>
      <c r="B964" s="2" t="s">
        <v>14</v>
      </c>
      <c r="C964" s="3">
        <v>1295.0</v>
      </c>
      <c r="D964" s="4">
        <v>85.0</v>
      </c>
      <c r="E964" s="4">
        <v>16.0</v>
      </c>
      <c r="F964" s="8">
        <v>3.0</v>
      </c>
      <c r="G964" s="8">
        <v>0.0</v>
      </c>
      <c r="H964" s="8">
        <v>5.0</v>
      </c>
      <c r="I964" s="8">
        <v>5.0</v>
      </c>
      <c r="J964" s="8">
        <v>2.0</v>
      </c>
      <c r="K964" s="7">
        <v>106.0</v>
      </c>
      <c r="L964" s="7">
        <v>10.0</v>
      </c>
    </row>
    <row r="965">
      <c r="A965" s="7">
        <v>3613.0</v>
      </c>
      <c r="B965" s="2" t="s">
        <v>15</v>
      </c>
      <c r="C965" s="3">
        <v>1295.0</v>
      </c>
      <c r="D965" s="4">
        <v>125.0</v>
      </c>
      <c r="E965" s="4">
        <v>30.0</v>
      </c>
      <c r="F965" s="8">
        <v>13.0</v>
      </c>
      <c r="G965" s="8">
        <v>1.0</v>
      </c>
      <c r="H965" s="8">
        <v>6.0</v>
      </c>
      <c r="I965" s="8">
        <v>11.0</v>
      </c>
      <c r="J965" s="8">
        <v>7.0</v>
      </c>
      <c r="K965" s="7">
        <v>166.0</v>
      </c>
      <c r="L965" s="7">
        <v>27.0</v>
      </c>
    </row>
    <row r="966">
      <c r="A966" s="7">
        <v>3705.0</v>
      </c>
      <c r="B966" s="2" t="s">
        <v>12</v>
      </c>
      <c r="C966" s="3">
        <v>1153.0</v>
      </c>
      <c r="D966" s="4">
        <v>14.0</v>
      </c>
      <c r="E966" s="4">
        <v>19.0</v>
      </c>
      <c r="F966" s="8">
        <v>20.0</v>
      </c>
      <c r="G966" s="8">
        <v>5.0</v>
      </c>
      <c r="H966" s="8">
        <v>3.0</v>
      </c>
      <c r="I966" s="8">
        <v>3.0</v>
      </c>
      <c r="J966" s="8">
        <v>0.0</v>
      </c>
      <c r="K966" s="7">
        <v>36.0</v>
      </c>
      <c r="L966" s="7">
        <v>28.0</v>
      </c>
    </row>
    <row r="967">
      <c r="A967" s="7">
        <v>3705.0</v>
      </c>
      <c r="B967" s="2" t="s">
        <v>13</v>
      </c>
      <c r="C967" s="3">
        <v>1153.0</v>
      </c>
      <c r="D967" s="4">
        <v>19.0</v>
      </c>
      <c r="E967" s="4">
        <v>24.0</v>
      </c>
      <c r="F967" s="8">
        <v>15.0</v>
      </c>
      <c r="G967" s="8">
        <v>7.0</v>
      </c>
      <c r="H967" s="8">
        <v>5.0</v>
      </c>
      <c r="I967" s="8">
        <v>1.0</v>
      </c>
      <c r="J967" s="8">
        <v>1.0</v>
      </c>
      <c r="K967" s="7">
        <v>44.0</v>
      </c>
      <c r="L967" s="7">
        <v>28.0</v>
      </c>
    </row>
    <row r="968">
      <c r="A968" s="7">
        <v>3705.0</v>
      </c>
      <c r="B968" s="2" t="s">
        <v>14</v>
      </c>
      <c r="C968" s="3">
        <v>1153.0</v>
      </c>
      <c r="D968" s="4">
        <v>52.0</v>
      </c>
      <c r="E968" s="4">
        <v>32.0</v>
      </c>
      <c r="F968" s="8">
        <v>7.0</v>
      </c>
      <c r="G968" s="8">
        <v>5.0</v>
      </c>
      <c r="H968" s="8">
        <v>6.0</v>
      </c>
      <c r="I968" s="8">
        <v>2.0</v>
      </c>
      <c r="J968" s="8">
        <v>2.0</v>
      </c>
      <c r="K968" s="7">
        <v>86.0</v>
      </c>
      <c r="L968" s="7">
        <v>20.0</v>
      </c>
    </row>
    <row r="969">
      <c r="A969" s="7">
        <v>3705.0</v>
      </c>
      <c r="B969" s="2" t="s">
        <v>15</v>
      </c>
      <c r="C969" s="3">
        <v>1153.0</v>
      </c>
      <c r="D969" s="4">
        <v>85.0</v>
      </c>
      <c r="E969" s="4">
        <v>75.0</v>
      </c>
      <c r="F969" s="8">
        <v>42.0</v>
      </c>
      <c r="G969" s="8">
        <v>17.0</v>
      </c>
      <c r="H969" s="8">
        <v>14.0</v>
      </c>
      <c r="I969" s="8">
        <v>6.0</v>
      </c>
      <c r="J969" s="8">
        <v>3.0</v>
      </c>
      <c r="K969" s="7">
        <v>166.0</v>
      </c>
      <c r="L969" s="7">
        <v>76.0</v>
      </c>
    </row>
    <row r="970">
      <c r="A970" s="7">
        <v>3706.0</v>
      </c>
      <c r="B970" s="2" t="s">
        <v>12</v>
      </c>
      <c r="C970" s="3">
        <v>1851.0</v>
      </c>
      <c r="D970" s="4">
        <v>37.0</v>
      </c>
      <c r="E970" s="4">
        <v>36.0</v>
      </c>
      <c r="F970" s="8">
        <v>29.0</v>
      </c>
      <c r="G970" s="8">
        <v>3.0</v>
      </c>
      <c r="H970" s="8">
        <v>4.0</v>
      </c>
      <c r="I970" s="8">
        <v>1.0</v>
      </c>
      <c r="J970" s="8">
        <v>4.0</v>
      </c>
      <c r="K970" s="7">
        <v>74.0</v>
      </c>
      <c r="L970" s="7">
        <v>40.0</v>
      </c>
    </row>
    <row r="971">
      <c r="A971" s="7">
        <v>3706.0</v>
      </c>
      <c r="B971" s="2" t="s">
        <v>13</v>
      </c>
      <c r="C971" s="3">
        <v>1851.0</v>
      </c>
      <c r="D971" s="4">
        <v>22.0</v>
      </c>
      <c r="E971" s="4">
        <v>25.0</v>
      </c>
      <c r="F971" s="8">
        <v>13.0</v>
      </c>
      <c r="G971" s="8">
        <v>2.0</v>
      </c>
      <c r="H971" s="8">
        <v>6.0</v>
      </c>
      <c r="I971" s="8">
        <v>6.0</v>
      </c>
      <c r="J971" s="8">
        <v>2.0</v>
      </c>
      <c r="K971" s="7">
        <v>53.0</v>
      </c>
      <c r="L971" s="7">
        <v>23.0</v>
      </c>
    </row>
    <row r="972">
      <c r="A972" s="7">
        <v>3706.0</v>
      </c>
      <c r="B972" s="2" t="s">
        <v>14</v>
      </c>
      <c r="C972" s="3">
        <v>1851.0</v>
      </c>
      <c r="D972" s="4">
        <v>128.0</v>
      </c>
      <c r="E972" s="4">
        <v>44.0</v>
      </c>
      <c r="F972" s="8">
        <v>11.0</v>
      </c>
      <c r="G972" s="8">
        <v>3.0</v>
      </c>
      <c r="H972" s="8">
        <v>10.0</v>
      </c>
      <c r="I972" s="8">
        <v>5.0</v>
      </c>
      <c r="J972" s="8">
        <v>2.0</v>
      </c>
      <c r="K972" s="7">
        <v>177.0</v>
      </c>
      <c r="L972" s="7">
        <v>26.0</v>
      </c>
    </row>
    <row r="973">
      <c r="A973" s="7">
        <v>3706.0</v>
      </c>
      <c r="B973" s="2" t="s">
        <v>15</v>
      </c>
      <c r="C973" s="3">
        <v>1851.0</v>
      </c>
      <c r="D973" s="4">
        <v>187.0</v>
      </c>
      <c r="E973" s="4">
        <v>105.0</v>
      </c>
      <c r="F973" s="8">
        <v>53.0</v>
      </c>
      <c r="G973" s="8">
        <v>8.0</v>
      </c>
      <c r="H973" s="8">
        <v>20.0</v>
      </c>
      <c r="I973" s="8">
        <v>12.0</v>
      </c>
      <c r="J973" s="8">
        <v>8.0</v>
      </c>
      <c r="K973" s="7">
        <v>304.0</v>
      </c>
      <c r="L973" s="7">
        <v>89.0</v>
      </c>
    </row>
    <row r="974">
      <c r="A974" s="7">
        <v>3710.0</v>
      </c>
      <c r="B974" s="2" t="s">
        <v>12</v>
      </c>
      <c r="C974" s="3">
        <v>571.0</v>
      </c>
      <c r="D974" s="4">
        <v>17.0</v>
      </c>
      <c r="E974" s="4">
        <v>22.0</v>
      </c>
      <c r="F974" s="8">
        <v>11.0</v>
      </c>
      <c r="G974" s="8">
        <v>1.0</v>
      </c>
      <c r="H974" s="8">
        <v>2.0</v>
      </c>
      <c r="I974" s="8">
        <v>5.0</v>
      </c>
      <c r="J974" s="8">
        <v>0.0</v>
      </c>
      <c r="K974" s="7">
        <v>44.0</v>
      </c>
      <c r="L974" s="7">
        <v>14.0</v>
      </c>
    </row>
    <row r="975">
      <c r="A975" s="7">
        <v>3710.0</v>
      </c>
      <c r="B975" s="2" t="s">
        <v>13</v>
      </c>
      <c r="C975" s="3">
        <v>571.0</v>
      </c>
      <c r="D975" s="4">
        <v>7.0</v>
      </c>
      <c r="E975" s="4">
        <v>11.0</v>
      </c>
      <c r="F975" s="8">
        <v>10.0</v>
      </c>
      <c r="G975" s="8">
        <v>3.0</v>
      </c>
      <c r="H975" s="8">
        <v>6.0</v>
      </c>
      <c r="I975" s="8">
        <v>2.0</v>
      </c>
      <c r="J975" s="8">
        <v>1.0</v>
      </c>
      <c r="K975" s="7">
        <v>20.0</v>
      </c>
      <c r="L975" s="7">
        <v>20.0</v>
      </c>
    </row>
    <row r="976">
      <c r="A976" s="7">
        <v>3710.0</v>
      </c>
      <c r="B976" s="2" t="s">
        <v>14</v>
      </c>
      <c r="C976" s="3">
        <v>571.0</v>
      </c>
      <c r="D976" s="4">
        <v>27.0</v>
      </c>
      <c r="E976" s="4">
        <v>20.0</v>
      </c>
      <c r="F976" s="8">
        <v>3.0</v>
      </c>
      <c r="G976" s="8">
        <v>4.0</v>
      </c>
      <c r="H976" s="8">
        <v>3.0</v>
      </c>
      <c r="I976" s="8">
        <v>1.0</v>
      </c>
      <c r="J976" s="8">
        <v>0.0</v>
      </c>
      <c r="K976" s="7">
        <v>48.0</v>
      </c>
      <c r="L976" s="7">
        <v>10.0</v>
      </c>
    </row>
    <row r="977">
      <c r="A977" s="7">
        <v>3710.0</v>
      </c>
      <c r="B977" s="2" t="s">
        <v>15</v>
      </c>
      <c r="C977" s="3">
        <v>571.0</v>
      </c>
      <c r="D977" s="4">
        <v>51.0</v>
      </c>
      <c r="E977" s="4">
        <v>53.0</v>
      </c>
      <c r="F977" s="8">
        <v>24.0</v>
      </c>
      <c r="G977" s="8">
        <v>8.0</v>
      </c>
      <c r="H977" s="8">
        <v>11.0</v>
      </c>
      <c r="I977" s="8">
        <v>8.0</v>
      </c>
      <c r="J977" s="8">
        <v>1.0</v>
      </c>
      <c r="K977" s="7">
        <v>112.0</v>
      </c>
      <c r="L977" s="7">
        <v>44.0</v>
      </c>
    </row>
    <row r="978">
      <c r="A978" s="7">
        <v>3715.0</v>
      </c>
      <c r="B978" s="2" t="s">
        <v>12</v>
      </c>
      <c r="C978" s="3">
        <v>1889.0</v>
      </c>
      <c r="D978" s="4">
        <v>36.0</v>
      </c>
      <c r="E978" s="4">
        <v>67.0</v>
      </c>
      <c r="F978" s="8">
        <v>47.0</v>
      </c>
      <c r="G978" s="8">
        <v>14.0</v>
      </c>
      <c r="H978" s="8">
        <v>28.0</v>
      </c>
      <c r="I978" s="8">
        <v>8.0</v>
      </c>
      <c r="J978" s="8">
        <v>9.0</v>
      </c>
      <c r="K978" s="7">
        <v>111.0</v>
      </c>
      <c r="L978" s="7">
        <v>98.0</v>
      </c>
    </row>
    <row r="979">
      <c r="A979" s="7">
        <v>3715.0</v>
      </c>
      <c r="B979" s="2" t="s">
        <v>13</v>
      </c>
      <c r="C979" s="3">
        <v>1889.0</v>
      </c>
      <c r="D979" s="4">
        <v>8.0</v>
      </c>
      <c r="E979" s="4">
        <v>55.0</v>
      </c>
      <c r="F979" s="8">
        <v>44.0</v>
      </c>
      <c r="G979" s="8">
        <v>3.0</v>
      </c>
      <c r="H979" s="8">
        <v>15.0</v>
      </c>
      <c r="I979" s="8">
        <v>0.0</v>
      </c>
      <c r="J979" s="8">
        <v>5.0</v>
      </c>
      <c r="K979" s="7">
        <v>63.0</v>
      </c>
      <c r="L979" s="7">
        <v>67.0</v>
      </c>
    </row>
    <row r="980">
      <c r="A980" s="7">
        <v>3715.0</v>
      </c>
      <c r="B980" s="2" t="s">
        <v>14</v>
      </c>
      <c r="C980" s="3">
        <v>1889.0</v>
      </c>
      <c r="D980" s="4">
        <v>97.0</v>
      </c>
      <c r="E980" s="4">
        <v>60.0</v>
      </c>
      <c r="F980" s="8">
        <v>37.0</v>
      </c>
      <c r="G980" s="8">
        <v>21.0</v>
      </c>
      <c r="H980" s="8">
        <v>15.0</v>
      </c>
      <c r="I980" s="8">
        <v>11.0</v>
      </c>
      <c r="J980" s="8">
        <v>7.0</v>
      </c>
      <c r="K980" s="7">
        <v>168.0</v>
      </c>
      <c r="L980" s="7">
        <v>80.0</v>
      </c>
    </row>
    <row r="981">
      <c r="A981" s="7">
        <v>3715.0</v>
      </c>
      <c r="B981" s="2" t="s">
        <v>15</v>
      </c>
      <c r="C981" s="3">
        <v>1889.0</v>
      </c>
      <c r="D981" s="4">
        <v>141.0</v>
      </c>
      <c r="E981" s="4">
        <v>182.0</v>
      </c>
      <c r="F981" s="8">
        <v>128.0</v>
      </c>
      <c r="G981" s="8">
        <v>38.0</v>
      </c>
      <c r="H981" s="8">
        <v>58.0</v>
      </c>
      <c r="I981" s="8">
        <v>19.0</v>
      </c>
      <c r="J981" s="8">
        <v>21.0</v>
      </c>
      <c r="K981" s="7">
        <v>342.0</v>
      </c>
      <c r="L981" s="7">
        <v>245.0</v>
      </c>
    </row>
    <row r="982">
      <c r="A982" s="7">
        <v>3717.0</v>
      </c>
      <c r="B982" s="2" t="s">
        <v>12</v>
      </c>
      <c r="C982" s="3">
        <v>1062.0</v>
      </c>
      <c r="D982" s="4">
        <v>29.0</v>
      </c>
      <c r="E982" s="4">
        <v>32.0</v>
      </c>
      <c r="F982" s="8">
        <v>24.0</v>
      </c>
      <c r="G982" s="8">
        <v>13.0</v>
      </c>
      <c r="H982" s="8">
        <v>16.0</v>
      </c>
      <c r="I982" s="8">
        <v>5.0</v>
      </c>
      <c r="J982" s="8">
        <v>2.0</v>
      </c>
      <c r="K982" s="7">
        <v>66.0</v>
      </c>
      <c r="L982" s="7">
        <v>55.0</v>
      </c>
    </row>
    <row r="983">
      <c r="A983" s="7">
        <v>3717.0</v>
      </c>
      <c r="B983" s="2" t="s">
        <v>13</v>
      </c>
      <c r="C983" s="3">
        <v>1062.0</v>
      </c>
      <c r="D983" s="4">
        <v>19.0</v>
      </c>
      <c r="E983" s="4">
        <v>27.0</v>
      </c>
      <c r="F983" s="8">
        <v>23.0</v>
      </c>
      <c r="G983" s="8">
        <v>5.0</v>
      </c>
      <c r="H983" s="8">
        <v>2.0</v>
      </c>
      <c r="I983" s="8">
        <v>1.0</v>
      </c>
      <c r="J983" s="8">
        <v>4.0</v>
      </c>
      <c r="K983" s="7">
        <v>47.0</v>
      </c>
      <c r="L983" s="7">
        <v>34.0</v>
      </c>
    </row>
    <row r="984">
      <c r="A984" s="7">
        <v>3717.0</v>
      </c>
      <c r="B984" s="2" t="s">
        <v>14</v>
      </c>
      <c r="C984" s="3">
        <v>1062.0</v>
      </c>
      <c r="D984" s="4">
        <v>61.0</v>
      </c>
      <c r="E984" s="4">
        <v>32.0</v>
      </c>
      <c r="F984" s="8">
        <v>10.0</v>
      </c>
      <c r="G984" s="8">
        <v>5.0</v>
      </c>
      <c r="H984" s="8">
        <v>9.0</v>
      </c>
      <c r="I984" s="8">
        <v>2.0</v>
      </c>
      <c r="J984" s="8">
        <v>4.0</v>
      </c>
      <c r="K984" s="7">
        <v>95.0</v>
      </c>
      <c r="L984" s="7">
        <v>28.0</v>
      </c>
    </row>
    <row r="985">
      <c r="A985" s="7">
        <v>3717.0</v>
      </c>
      <c r="B985" s="2" t="s">
        <v>15</v>
      </c>
      <c r="C985" s="3">
        <v>1062.0</v>
      </c>
      <c r="D985" s="4">
        <v>109.0</v>
      </c>
      <c r="E985" s="4">
        <v>91.0</v>
      </c>
      <c r="F985" s="8">
        <v>57.0</v>
      </c>
      <c r="G985" s="8">
        <v>23.0</v>
      </c>
      <c r="H985" s="8">
        <v>27.0</v>
      </c>
      <c r="I985" s="8">
        <v>8.0</v>
      </c>
      <c r="J985" s="8">
        <v>10.0</v>
      </c>
      <c r="K985" s="7">
        <v>208.0</v>
      </c>
      <c r="L985" s="7">
        <v>117.0</v>
      </c>
    </row>
    <row r="986">
      <c r="A986" s="7">
        <v>3719.0</v>
      </c>
      <c r="B986" s="2" t="s">
        <v>12</v>
      </c>
      <c r="C986" s="3">
        <v>3325.0</v>
      </c>
      <c r="D986" s="4">
        <v>78.0</v>
      </c>
      <c r="E986" s="4">
        <v>26.0</v>
      </c>
      <c r="F986" s="8">
        <v>26.0</v>
      </c>
      <c r="G986" s="8">
        <v>5.0</v>
      </c>
      <c r="H986" s="8">
        <v>11.0</v>
      </c>
      <c r="I986" s="8">
        <v>2.0</v>
      </c>
      <c r="J986" s="8">
        <v>7.0</v>
      </c>
      <c r="K986" s="7">
        <v>106.0</v>
      </c>
      <c r="L986" s="7">
        <v>49.0</v>
      </c>
    </row>
    <row r="987">
      <c r="A987" s="7">
        <v>3719.0</v>
      </c>
      <c r="B987" s="2" t="s">
        <v>13</v>
      </c>
      <c r="C987" s="3">
        <v>3325.0</v>
      </c>
      <c r="D987" s="4">
        <v>27.0</v>
      </c>
      <c r="E987" s="4">
        <v>49.0</v>
      </c>
      <c r="F987" s="8">
        <v>46.0</v>
      </c>
      <c r="G987" s="8">
        <v>9.0</v>
      </c>
      <c r="H987" s="8">
        <v>11.0</v>
      </c>
      <c r="I987" s="8">
        <v>5.0</v>
      </c>
      <c r="J987" s="8">
        <v>4.0</v>
      </c>
      <c r="K987" s="7">
        <v>81.0</v>
      </c>
      <c r="L987" s="7">
        <v>70.0</v>
      </c>
    </row>
    <row r="988">
      <c r="A988" s="7">
        <v>3719.0</v>
      </c>
      <c r="B988" s="2" t="s">
        <v>14</v>
      </c>
      <c r="C988" s="3">
        <v>3325.0</v>
      </c>
      <c r="D988" s="4">
        <v>204.0</v>
      </c>
      <c r="E988" s="4">
        <v>78.0</v>
      </c>
      <c r="F988" s="8">
        <v>16.0</v>
      </c>
      <c r="G988" s="8">
        <v>12.0</v>
      </c>
      <c r="H988" s="8">
        <v>13.0</v>
      </c>
      <c r="I988" s="8">
        <v>10.0</v>
      </c>
      <c r="J988" s="8">
        <v>7.0</v>
      </c>
      <c r="K988" s="7">
        <v>292.0</v>
      </c>
      <c r="L988" s="7">
        <v>48.0</v>
      </c>
    </row>
    <row r="989">
      <c r="A989" s="7">
        <v>3719.0</v>
      </c>
      <c r="B989" s="2" t="s">
        <v>15</v>
      </c>
      <c r="C989" s="3">
        <v>3325.0</v>
      </c>
      <c r="D989" s="4">
        <v>309.0</v>
      </c>
      <c r="E989" s="4">
        <v>153.0</v>
      </c>
      <c r="F989" s="8">
        <v>88.0</v>
      </c>
      <c r="G989" s="8">
        <v>26.0</v>
      </c>
      <c r="H989" s="8">
        <v>35.0</v>
      </c>
      <c r="I989" s="8">
        <v>17.0</v>
      </c>
      <c r="J989" s="8">
        <v>18.0</v>
      </c>
      <c r="K989" s="7">
        <v>479.0</v>
      </c>
      <c r="L989" s="7">
        <v>167.0</v>
      </c>
    </row>
    <row r="990">
      <c r="A990" s="7">
        <v>3724.0</v>
      </c>
      <c r="B990" s="2" t="s">
        <v>12</v>
      </c>
      <c r="C990" s="3">
        <v>3182.0</v>
      </c>
      <c r="D990" s="4">
        <v>88.0</v>
      </c>
      <c r="E990" s="4">
        <v>27.0</v>
      </c>
      <c r="F990" s="8">
        <v>29.0</v>
      </c>
      <c r="G990" s="8">
        <v>5.0</v>
      </c>
      <c r="H990" s="8">
        <v>10.0</v>
      </c>
      <c r="I990" s="8">
        <v>4.0</v>
      </c>
      <c r="J990" s="8">
        <v>7.0</v>
      </c>
      <c r="K990" s="7">
        <v>119.0</v>
      </c>
      <c r="L990" s="7">
        <v>51.0</v>
      </c>
    </row>
    <row r="991">
      <c r="A991" s="7">
        <v>3724.0</v>
      </c>
      <c r="B991" s="2" t="s">
        <v>13</v>
      </c>
      <c r="C991" s="3">
        <v>3182.0</v>
      </c>
      <c r="D991" s="4">
        <v>41.0</v>
      </c>
      <c r="E991" s="4">
        <v>34.0</v>
      </c>
      <c r="F991" s="8">
        <v>27.0</v>
      </c>
      <c r="G991" s="8">
        <v>7.0</v>
      </c>
      <c r="H991" s="8">
        <v>3.0</v>
      </c>
      <c r="I991" s="8">
        <v>2.0</v>
      </c>
      <c r="J991" s="8">
        <v>2.0</v>
      </c>
      <c r="K991" s="7">
        <v>77.0</v>
      </c>
      <c r="L991" s="7">
        <v>39.0</v>
      </c>
    </row>
    <row r="992">
      <c r="A992" s="7">
        <v>3724.0</v>
      </c>
      <c r="B992" s="2" t="s">
        <v>14</v>
      </c>
      <c r="C992" s="3">
        <v>3182.0</v>
      </c>
      <c r="D992" s="4">
        <v>180.0</v>
      </c>
      <c r="E992" s="4">
        <v>46.0</v>
      </c>
      <c r="F992" s="8">
        <v>19.0</v>
      </c>
      <c r="G992" s="8">
        <v>14.0</v>
      </c>
      <c r="H992" s="8">
        <v>6.0</v>
      </c>
      <c r="I992" s="8">
        <v>6.0</v>
      </c>
      <c r="J992" s="8">
        <v>6.0</v>
      </c>
      <c r="K992" s="7">
        <v>232.0</v>
      </c>
      <c r="L992" s="7">
        <v>45.0</v>
      </c>
    </row>
    <row r="993">
      <c r="A993" s="7">
        <v>3724.0</v>
      </c>
      <c r="B993" s="2" t="s">
        <v>15</v>
      </c>
      <c r="C993" s="3">
        <v>3182.0</v>
      </c>
      <c r="D993" s="4">
        <v>309.0</v>
      </c>
      <c r="E993" s="4">
        <v>107.0</v>
      </c>
      <c r="F993" s="8">
        <v>75.0</v>
      </c>
      <c r="G993" s="8">
        <v>26.0</v>
      </c>
      <c r="H993" s="8">
        <v>19.0</v>
      </c>
      <c r="I993" s="8">
        <v>12.0</v>
      </c>
      <c r="J993" s="8">
        <v>15.0</v>
      </c>
      <c r="K993" s="7">
        <v>428.0</v>
      </c>
      <c r="L993" s="7">
        <v>135.0</v>
      </c>
    </row>
    <row r="994">
      <c r="A994" s="7">
        <v>3727.0</v>
      </c>
      <c r="B994" s="2" t="s">
        <v>12</v>
      </c>
      <c r="C994" s="3">
        <v>2249.0</v>
      </c>
      <c r="D994" s="4">
        <v>57.0</v>
      </c>
      <c r="E994" s="4">
        <v>89.0</v>
      </c>
      <c r="F994" s="8">
        <v>21.0</v>
      </c>
      <c r="G994" s="8">
        <v>12.0</v>
      </c>
      <c r="H994" s="8">
        <v>21.0</v>
      </c>
      <c r="I994" s="8">
        <v>5.0</v>
      </c>
      <c r="J994" s="8">
        <v>8.0</v>
      </c>
      <c r="K994" s="7">
        <v>151.0</v>
      </c>
      <c r="L994" s="7">
        <v>62.0</v>
      </c>
    </row>
    <row r="995">
      <c r="A995" s="7">
        <v>3727.0</v>
      </c>
      <c r="B995" s="2" t="s">
        <v>13</v>
      </c>
      <c r="C995" s="3">
        <v>2249.0</v>
      </c>
      <c r="D995" s="4">
        <v>37.0</v>
      </c>
      <c r="E995" s="4">
        <v>93.0</v>
      </c>
      <c r="F995" s="8">
        <v>48.0</v>
      </c>
      <c r="G995" s="8">
        <v>21.0</v>
      </c>
      <c r="H995" s="8">
        <v>13.0</v>
      </c>
      <c r="I995" s="8">
        <v>4.0</v>
      </c>
      <c r="J995" s="8">
        <v>2.0</v>
      </c>
      <c r="K995" s="7">
        <v>134.0</v>
      </c>
      <c r="L995" s="7">
        <v>84.0</v>
      </c>
    </row>
    <row r="996">
      <c r="A996" s="7">
        <v>3727.0</v>
      </c>
      <c r="B996" s="2" t="s">
        <v>14</v>
      </c>
      <c r="C996" s="3">
        <v>2249.0</v>
      </c>
      <c r="D996" s="4">
        <v>315.0</v>
      </c>
      <c r="E996" s="4">
        <v>180.0</v>
      </c>
      <c r="F996" s="8">
        <v>37.0</v>
      </c>
      <c r="G996" s="8">
        <v>22.0</v>
      </c>
      <c r="H996" s="8">
        <v>35.0</v>
      </c>
      <c r="I996" s="8">
        <v>14.0</v>
      </c>
      <c r="J996" s="8">
        <v>19.0</v>
      </c>
      <c r="K996" s="7">
        <v>509.0</v>
      </c>
      <c r="L996" s="7">
        <v>113.0</v>
      </c>
    </row>
    <row r="997">
      <c r="A997" s="7">
        <v>3727.0</v>
      </c>
      <c r="B997" s="2" t="s">
        <v>15</v>
      </c>
      <c r="C997" s="3">
        <v>2249.0</v>
      </c>
      <c r="D997" s="4">
        <v>409.0</v>
      </c>
      <c r="E997" s="4">
        <v>362.0</v>
      </c>
      <c r="F997" s="8">
        <v>106.0</v>
      </c>
      <c r="G997" s="8">
        <v>55.0</v>
      </c>
      <c r="H997" s="8">
        <v>69.0</v>
      </c>
      <c r="I997" s="8">
        <v>23.0</v>
      </c>
      <c r="J997" s="8">
        <v>29.0</v>
      </c>
      <c r="K997" s="7">
        <v>794.0</v>
      </c>
      <c r="L997" s="7">
        <v>259.0</v>
      </c>
    </row>
    <row r="998">
      <c r="A998" s="7">
        <v>3729.0</v>
      </c>
      <c r="B998" s="2" t="s">
        <v>12</v>
      </c>
      <c r="C998" s="3">
        <v>1147.0</v>
      </c>
      <c r="D998" s="4">
        <v>21.0</v>
      </c>
      <c r="E998" s="4">
        <v>17.0</v>
      </c>
      <c r="F998" s="8">
        <v>12.0</v>
      </c>
      <c r="G998" s="8">
        <v>2.0</v>
      </c>
      <c r="H998" s="8">
        <v>2.0</v>
      </c>
      <c r="I998" s="8">
        <v>1.0</v>
      </c>
      <c r="J998" s="8">
        <v>0.0</v>
      </c>
      <c r="K998" s="7">
        <v>39.0</v>
      </c>
      <c r="L998" s="7">
        <v>16.0</v>
      </c>
    </row>
    <row r="999">
      <c r="A999" s="7">
        <v>3729.0</v>
      </c>
      <c r="B999" s="2" t="s">
        <v>13</v>
      </c>
      <c r="C999" s="3">
        <v>1147.0</v>
      </c>
      <c r="D999" s="4">
        <v>17.0</v>
      </c>
      <c r="E999" s="4">
        <v>15.0</v>
      </c>
      <c r="F999" s="8">
        <v>26.0</v>
      </c>
      <c r="G999" s="8">
        <v>1.0</v>
      </c>
      <c r="H999" s="8">
        <v>2.0</v>
      </c>
      <c r="I999" s="8">
        <v>0.0</v>
      </c>
      <c r="J999" s="8">
        <v>0.0</v>
      </c>
      <c r="K999" s="7">
        <v>32.0</v>
      </c>
      <c r="L999" s="7">
        <v>29.0</v>
      </c>
    </row>
    <row r="1000">
      <c r="A1000" s="7">
        <v>3729.0</v>
      </c>
      <c r="B1000" s="2" t="s">
        <v>14</v>
      </c>
      <c r="C1000" s="3">
        <v>1147.0</v>
      </c>
      <c r="D1000" s="4">
        <v>52.0</v>
      </c>
      <c r="E1000" s="4">
        <v>25.0</v>
      </c>
      <c r="F1000" s="8">
        <v>15.0</v>
      </c>
      <c r="G1000" s="8">
        <v>4.0</v>
      </c>
      <c r="H1000" s="8">
        <v>12.0</v>
      </c>
      <c r="I1000" s="8">
        <v>4.0</v>
      </c>
      <c r="J1000" s="8">
        <v>1.0</v>
      </c>
      <c r="K1000" s="7">
        <v>81.0</v>
      </c>
      <c r="L1000" s="7">
        <v>32.0</v>
      </c>
    </row>
    <row r="1001">
      <c r="A1001" s="7">
        <v>3729.0</v>
      </c>
      <c r="B1001" s="2" t="s">
        <v>15</v>
      </c>
      <c r="C1001" s="3">
        <v>1147.0</v>
      </c>
      <c r="D1001" s="4">
        <v>90.0</v>
      </c>
      <c r="E1001" s="4">
        <v>57.0</v>
      </c>
      <c r="F1001" s="8">
        <v>53.0</v>
      </c>
      <c r="G1001" s="8">
        <v>7.0</v>
      </c>
      <c r="H1001" s="8">
        <v>16.0</v>
      </c>
      <c r="I1001" s="8">
        <v>5.0</v>
      </c>
      <c r="J1001" s="8">
        <v>1.0</v>
      </c>
      <c r="K1001" s="7">
        <v>152.0</v>
      </c>
      <c r="L1001" s="7">
        <v>77.0</v>
      </c>
    </row>
    <row r="1002">
      <c r="A1002" s="7">
        <v>3730.0</v>
      </c>
      <c r="B1002" s="2" t="s">
        <v>12</v>
      </c>
      <c r="C1002" s="3">
        <v>1857.0</v>
      </c>
      <c r="D1002" s="4">
        <v>35.0</v>
      </c>
      <c r="E1002" s="4">
        <v>23.0</v>
      </c>
      <c r="F1002" s="8">
        <v>9.0</v>
      </c>
      <c r="G1002" s="8">
        <v>6.0</v>
      </c>
      <c r="H1002" s="8">
        <v>5.0</v>
      </c>
      <c r="I1002" s="8">
        <v>2.0</v>
      </c>
      <c r="J1002" s="8">
        <v>3.0</v>
      </c>
      <c r="K1002" s="7">
        <v>60.0</v>
      </c>
      <c r="L1002" s="7">
        <v>23.0</v>
      </c>
    </row>
    <row r="1003">
      <c r="A1003" s="7">
        <v>3730.0</v>
      </c>
      <c r="B1003" s="2" t="s">
        <v>13</v>
      </c>
      <c r="C1003" s="3">
        <v>1857.0</v>
      </c>
      <c r="D1003" s="4">
        <v>26.0</v>
      </c>
      <c r="E1003" s="4">
        <v>28.0</v>
      </c>
      <c r="F1003" s="8">
        <v>23.0</v>
      </c>
      <c r="G1003" s="8">
        <v>2.0</v>
      </c>
      <c r="H1003" s="8">
        <v>4.0</v>
      </c>
      <c r="I1003" s="8">
        <v>1.0</v>
      </c>
      <c r="J1003" s="8">
        <v>1.0</v>
      </c>
      <c r="K1003" s="7">
        <v>55.0</v>
      </c>
      <c r="L1003" s="7">
        <v>30.0</v>
      </c>
    </row>
    <row r="1004">
      <c r="A1004" s="7">
        <v>3730.0</v>
      </c>
      <c r="B1004" s="2" t="s">
        <v>14</v>
      </c>
      <c r="C1004" s="3">
        <v>1857.0</v>
      </c>
      <c r="D1004" s="4">
        <v>100.0</v>
      </c>
      <c r="E1004" s="4">
        <v>26.0</v>
      </c>
      <c r="F1004" s="8">
        <v>15.0</v>
      </c>
      <c r="G1004" s="8">
        <v>0.0</v>
      </c>
      <c r="H1004" s="8">
        <v>7.0</v>
      </c>
      <c r="I1004" s="8">
        <v>7.0</v>
      </c>
      <c r="J1004" s="8">
        <v>2.0</v>
      </c>
      <c r="K1004" s="7">
        <v>133.0</v>
      </c>
      <c r="L1004" s="7">
        <v>24.0</v>
      </c>
    </row>
    <row r="1005">
      <c r="A1005" s="7">
        <v>3730.0</v>
      </c>
      <c r="B1005" s="2" t="s">
        <v>15</v>
      </c>
      <c r="C1005" s="3">
        <v>1857.0</v>
      </c>
      <c r="D1005" s="4">
        <v>161.0</v>
      </c>
      <c r="E1005" s="4">
        <v>77.0</v>
      </c>
      <c r="F1005" s="8">
        <v>47.0</v>
      </c>
      <c r="G1005" s="8">
        <v>8.0</v>
      </c>
      <c r="H1005" s="8">
        <v>16.0</v>
      </c>
      <c r="I1005" s="8">
        <v>10.0</v>
      </c>
      <c r="J1005" s="8">
        <v>6.0</v>
      </c>
      <c r="K1005" s="7">
        <v>248.0</v>
      </c>
      <c r="L1005" s="7">
        <v>77.0</v>
      </c>
    </row>
    <row r="1006">
      <c r="A1006" s="7">
        <v>3732.0</v>
      </c>
      <c r="B1006" s="2" t="s">
        <v>12</v>
      </c>
      <c r="C1006" s="3">
        <v>2726.0</v>
      </c>
      <c r="D1006" s="4">
        <v>72.0</v>
      </c>
      <c r="E1006" s="4">
        <v>49.0</v>
      </c>
      <c r="F1006" s="8">
        <v>26.0</v>
      </c>
      <c r="G1006" s="8">
        <v>8.0</v>
      </c>
      <c r="H1006" s="8">
        <v>7.0</v>
      </c>
      <c r="I1006" s="8">
        <v>13.0</v>
      </c>
      <c r="J1006" s="8">
        <v>7.0</v>
      </c>
      <c r="K1006" s="7">
        <v>134.0</v>
      </c>
      <c r="L1006" s="7">
        <v>48.0</v>
      </c>
    </row>
    <row r="1007">
      <c r="A1007" s="7">
        <v>3732.0</v>
      </c>
      <c r="B1007" s="2" t="s">
        <v>13</v>
      </c>
      <c r="C1007" s="3">
        <v>2726.0</v>
      </c>
      <c r="D1007" s="4">
        <v>33.0</v>
      </c>
      <c r="E1007" s="4">
        <v>47.0</v>
      </c>
      <c r="F1007" s="8">
        <v>36.0</v>
      </c>
      <c r="G1007" s="8">
        <v>4.0</v>
      </c>
      <c r="H1007" s="8">
        <v>5.0</v>
      </c>
      <c r="I1007" s="8">
        <v>3.0</v>
      </c>
      <c r="J1007" s="8">
        <v>6.0</v>
      </c>
      <c r="K1007" s="7">
        <v>83.0</v>
      </c>
      <c r="L1007" s="7">
        <v>51.0</v>
      </c>
    </row>
    <row r="1008">
      <c r="A1008" s="7">
        <v>3732.0</v>
      </c>
      <c r="B1008" s="2" t="s">
        <v>14</v>
      </c>
      <c r="C1008" s="3">
        <v>2726.0</v>
      </c>
      <c r="D1008" s="4">
        <v>182.0</v>
      </c>
      <c r="E1008" s="4">
        <v>57.0</v>
      </c>
      <c r="F1008" s="8">
        <v>17.0</v>
      </c>
      <c r="G1008" s="8">
        <v>12.0</v>
      </c>
      <c r="H1008" s="8">
        <v>13.0</v>
      </c>
      <c r="I1008" s="8">
        <v>8.0</v>
      </c>
      <c r="J1008" s="8">
        <v>3.0</v>
      </c>
      <c r="K1008" s="7">
        <v>247.0</v>
      </c>
      <c r="L1008" s="7">
        <v>45.0</v>
      </c>
    </row>
    <row r="1009">
      <c r="A1009" s="7">
        <v>3732.0</v>
      </c>
      <c r="B1009" s="2" t="s">
        <v>15</v>
      </c>
      <c r="C1009" s="3">
        <v>2726.0</v>
      </c>
      <c r="D1009" s="4">
        <v>287.0</v>
      </c>
      <c r="E1009" s="4">
        <v>153.0</v>
      </c>
      <c r="F1009" s="8">
        <v>79.0</v>
      </c>
      <c r="G1009" s="8">
        <v>24.0</v>
      </c>
      <c r="H1009" s="8">
        <v>25.0</v>
      </c>
      <c r="I1009" s="8">
        <v>24.0</v>
      </c>
      <c r="J1009" s="8">
        <v>16.0</v>
      </c>
      <c r="K1009" s="7">
        <v>464.0</v>
      </c>
      <c r="L1009" s="7">
        <v>144.0</v>
      </c>
    </row>
    <row r="1010">
      <c r="A1010" s="7">
        <v>3740.0</v>
      </c>
      <c r="B1010" s="2" t="s">
        <v>12</v>
      </c>
      <c r="C1010" s="3">
        <v>3156.0</v>
      </c>
      <c r="D1010" s="4">
        <v>31.0</v>
      </c>
      <c r="E1010" s="4">
        <v>56.0</v>
      </c>
      <c r="F1010" s="8">
        <v>24.0</v>
      </c>
      <c r="G1010" s="8">
        <v>3.0</v>
      </c>
      <c r="H1010" s="8">
        <v>9.0</v>
      </c>
      <c r="I1010" s="8">
        <v>2.0</v>
      </c>
      <c r="J1010" s="8">
        <v>0.0</v>
      </c>
      <c r="K1010" s="7">
        <v>89.0</v>
      </c>
      <c r="L1010" s="7">
        <v>36.0</v>
      </c>
    </row>
    <row r="1011">
      <c r="A1011" s="7">
        <v>3740.0</v>
      </c>
      <c r="B1011" s="2" t="s">
        <v>13</v>
      </c>
      <c r="C1011" s="3">
        <v>3156.0</v>
      </c>
      <c r="D1011" s="4">
        <v>33.0</v>
      </c>
      <c r="E1011" s="4">
        <v>85.0</v>
      </c>
      <c r="F1011" s="8">
        <v>39.0</v>
      </c>
      <c r="G1011" s="8">
        <v>11.0</v>
      </c>
      <c r="H1011" s="8">
        <v>10.0</v>
      </c>
      <c r="I1011" s="8">
        <v>1.0</v>
      </c>
      <c r="J1011" s="8">
        <v>3.0</v>
      </c>
      <c r="K1011" s="7">
        <v>119.0</v>
      </c>
      <c r="L1011" s="7">
        <v>63.0</v>
      </c>
    </row>
    <row r="1012">
      <c r="A1012" s="7">
        <v>3740.0</v>
      </c>
      <c r="B1012" s="2" t="s">
        <v>14</v>
      </c>
      <c r="C1012" s="3">
        <v>3156.0</v>
      </c>
      <c r="D1012" s="4">
        <v>197.0</v>
      </c>
      <c r="E1012" s="4">
        <v>119.0</v>
      </c>
      <c r="F1012" s="8">
        <v>35.0</v>
      </c>
      <c r="G1012" s="8">
        <v>18.0</v>
      </c>
      <c r="H1012" s="8">
        <v>13.0</v>
      </c>
      <c r="I1012" s="8">
        <v>7.0</v>
      </c>
      <c r="J1012" s="8">
        <v>8.0</v>
      </c>
      <c r="K1012" s="7">
        <v>323.0</v>
      </c>
      <c r="L1012" s="7">
        <v>74.0</v>
      </c>
    </row>
    <row r="1013">
      <c r="A1013" s="7">
        <v>3740.0</v>
      </c>
      <c r="B1013" s="2" t="s">
        <v>15</v>
      </c>
      <c r="C1013" s="3">
        <v>3156.0</v>
      </c>
      <c r="D1013" s="4">
        <v>261.0</v>
      </c>
      <c r="E1013" s="4">
        <v>260.0</v>
      </c>
      <c r="F1013" s="8">
        <v>98.0</v>
      </c>
      <c r="G1013" s="8">
        <v>32.0</v>
      </c>
      <c r="H1013" s="8">
        <v>32.0</v>
      </c>
      <c r="I1013" s="8">
        <v>10.0</v>
      </c>
      <c r="J1013" s="8">
        <v>11.0</v>
      </c>
      <c r="K1013" s="7">
        <v>531.0</v>
      </c>
      <c r="L1013" s="7">
        <v>173.0</v>
      </c>
    </row>
    <row r="1014">
      <c r="A1014" s="7">
        <v>3747.0</v>
      </c>
      <c r="B1014" s="2" t="s">
        <v>12</v>
      </c>
      <c r="C1014" s="3">
        <v>2205.0</v>
      </c>
      <c r="D1014" s="4">
        <v>50.0</v>
      </c>
      <c r="E1014" s="4">
        <v>38.0</v>
      </c>
      <c r="F1014" s="8">
        <v>13.0</v>
      </c>
      <c r="G1014" s="8">
        <v>7.0</v>
      </c>
      <c r="H1014" s="8">
        <v>5.0</v>
      </c>
      <c r="I1014" s="8">
        <v>5.0</v>
      </c>
      <c r="J1014" s="8">
        <v>3.0</v>
      </c>
      <c r="K1014" s="7">
        <v>93.0</v>
      </c>
      <c r="L1014" s="7">
        <v>28.0</v>
      </c>
    </row>
    <row r="1015">
      <c r="A1015" s="7">
        <v>3747.0</v>
      </c>
      <c r="B1015" s="2" t="s">
        <v>13</v>
      </c>
      <c r="C1015" s="3">
        <v>2205.0</v>
      </c>
      <c r="D1015" s="4">
        <v>28.0</v>
      </c>
      <c r="E1015" s="4">
        <v>34.0</v>
      </c>
      <c r="F1015" s="8">
        <v>30.0</v>
      </c>
      <c r="G1015" s="8">
        <v>9.0</v>
      </c>
      <c r="H1015" s="8">
        <v>12.0</v>
      </c>
      <c r="I1015" s="8">
        <v>5.0</v>
      </c>
      <c r="J1015" s="8">
        <v>4.0</v>
      </c>
      <c r="K1015" s="7">
        <v>67.0</v>
      </c>
      <c r="L1015" s="7">
        <v>55.0</v>
      </c>
    </row>
    <row r="1016">
      <c r="A1016" s="7">
        <v>3747.0</v>
      </c>
      <c r="B1016" s="2" t="s">
        <v>14</v>
      </c>
      <c r="C1016" s="3">
        <v>2205.0</v>
      </c>
      <c r="D1016" s="4">
        <v>158.0</v>
      </c>
      <c r="E1016" s="4">
        <v>45.0</v>
      </c>
      <c r="F1016" s="8">
        <v>13.0</v>
      </c>
      <c r="G1016" s="8">
        <v>8.0</v>
      </c>
      <c r="H1016" s="8">
        <v>6.0</v>
      </c>
      <c r="I1016" s="8">
        <v>5.0</v>
      </c>
      <c r="J1016" s="8">
        <v>1.0</v>
      </c>
      <c r="K1016" s="7">
        <v>208.0</v>
      </c>
      <c r="L1016" s="7">
        <v>28.0</v>
      </c>
    </row>
    <row r="1017">
      <c r="A1017" s="7">
        <v>3747.0</v>
      </c>
      <c r="B1017" s="2" t="s">
        <v>15</v>
      </c>
      <c r="C1017" s="3">
        <v>2205.0</v>
      </c>
      <c r="D1017" s="4">
        <v>236.0</v>
      </c>
      <c r="E1017" s="4">
        <v>117.0</v>
      </c>
      <c r="F1017" s="8">
        <v>56.0</v>
      </c>
      <c r="G1017" s="8">
        <v>24.0</v>
      </c>
      <c r="H1017" s="8">
        <v>23.0</v>
      </c>
      <c r="I1017" s="8">
        <v>15.0</v>
      </c>
      <c r="J1017" s="8">
        <v>8.0</v>
      </c>
      <c r="K1017" s="7">
        <v>368.0</v>
      </c>
      <c r="L1017" s="7">
        <v>111.0</v>
      </c>
    </row>
    <row r="1018">
      <c r="A1018" s="7">
        <v>3748.0</v>
      </c>
      <c r="B1018" s="2" t="s">
        <v>12</v>
      </c>
      <c r="C1018" s="3">
        <v>2305.0</v>
      </c>
      <c r="D1018" s="4">
        <v>60.0</v>
      </c>
      <c r="E1018" s="4">
        <v>66.0</v>
      </c>
      <c r="F1018" s="8">
        <v>25.0</v>
      </c>
      <c r="G1018" s="8">
        <v>9.0</v>
      </c>
      <c r="H1018" s="8">
        <v>19.0</v>
      </c>
      <c r="I1018" s="8">
        <v>6.0</v>
      </c>
      <c r="J1018" s="8">
        <v>5.0</v>
      </c>
      <c r="K1018" s="7">
        <v>132.0</v>
      </c>
      <c r="L1018" s="7">
        <v>58.0</v>
      </c>
    </row>
    <row r="1019">
      <c r="A1019" s="7">
        <v>3748.0</v>
      </c>
      <c r="B1019" s="2" t="s">
        <v>13</v>
      </c>
      <c r="C1019" s="3">
        <v>2305.0</v>
      </c>
      <c r="D1019" s="4">
        <v>37.0</v>
      </c>
      <c r="E1019" s="4">
        <v>46.0</v>
      </c>
      <c r="F1019" s="8">
        <v>21.0</v>
      </c>
      <c r="G1019" s="8">
        <v>18.0</v>
      </c>
      <c r="H1019" s="8">
        <v>12.0</v>
      </c>
      <c r="I1019" s="8">
        <v>3.0</v>
      </c>
      <c r="J1019" s="8">
        <v>4.0</v>
      </c>
      <c r="K1019" s="7">
        <v>86.0</v>
      </c>
      <c r="L1019" s="7">
        <v>55.0</v>
      </c>
    </row>
    <row r="1020">
      <c r="A1020" s="7">
        <v>3748.0</v>
      </c>
      <c r="B1020" s="2" t="s">
        <v>14</v>
      </c>
      <c r="C1020" s="3">
        <v>2305.0</v>
      </c>
      <c r="D1020" s="4">
        <v>182.0</v>
      </c>
      <c r="E1020" s="4">
        <v>77.0</v>
      </c>
      <c r="F1020" s="8">
        <v>16.0</v>
      </c>
      <c r="G1020" s="8">
        <v>20.0</v>
      </c>
      <c r="H1020" s="8">
        <v>17.0</v>
      </c>
      <c r="I1020" s="8">
        <v>11.0</v>
      </c>
      <c r="J1020" s="8">
        <v>10.0</v>
      </c>
      <c r="K1020" s="7">
        <v>270.0</v>
      </c>
      <c r="L1020" s="7">
        <v>63.0</v>
      </c>
    </row>
    <row r="1021">
      <c r="A1021" s="7">
        <v>3748.0</v>
      </c>
      <c r="B1021" s="2" t="s">
        <v>15</v>
      </c>
      <c r="C1021" s="3">
        <v>2305.0</v>
      </c>
      <c r="D1021" s="4">
        <v>279.0</v>
      </c>
      <c r="E1021" s="4">
        <v>189.0</v>
      </c>
      <c r="F1021" s="8">
        <v>62.0</v>
      </c>
      <c r="G1021" s="8">
        <v>47.0</v>
      </c>
      <c r="H1021" s="8">
        <v>48.0</v>
      </c>
      <c r="I1021" s="8">
        <v>20.0</v>
      </c>
      <c r="J1021" s="8">
        <v>19.0</v>
      </c>
      <c r="K1021" s="7">
        <v>488.0</v>
      </c>
      <c r="L1021" s="7">
        <v>176.0</v>
      </c>
    </row>
    <row r="1022">
      <c r="A1022" s="7">
        <v>3754.0</v>
      </c>
      <c r="B1022" s="2" t="s">
        <v>12</v>
      </c>
      <c r="C1022" s="3">
        <v>2368.0</v>
      </c>
      <c r="D1022" s="4">
        <v>27.0</v>
      </c>
      <c r="E1022" s="4">
        <v>19.0</v>
      </c>
      <c r="F1022" s="8">
        <v>12.0</v>
      </c>
      <c r="G1022" s="8">
        <v>8.0</v>
      </c>
      <c r="H1022" s="8">
        <v>4.0</v>
      </c>
      <c r="I1022" s="8">
        <v>4.0</v>
      </c>
      <c r="J1022" s="8">
        <v>0.0</v>
      </c>
      <c r="K1022" s="7">
        <v>50.0</v>
      </c>
      <c r="L1022" s="7">
        <v>24.0</v>
      </c>
    </row>
    <row r="1023">
      <c r="A1023" s="7">
        <v>3754.0</v>
      </c>
      <c r="B1023" s="2" t="s">
        <v>13</v>
      </c>
      <c r="C1023" s="3">
        <v>2368.0</v>
      </c>
      <c r="D1023" s="4">
        <v>32.0</v>
      </c>
      <c r="E1023" s="4">
        <v>16.0</v>
      </c>
      <c r="F1023" s="8">
        <v>14.0</v>
      </c>
      <c r="G1023" s="8">
        <v>2.0</v>
      </c>
      <c r="H1023" s="8">
        <v>1.0</v>
      </c>
      <c r="I1023" s="8">
        <v>3.0</v>
      </c>
      <c r="J1023" s="8">
        <v>0.0</v>
      </c>
      <c r="K1023" s="7">
        <v>51.0</v>
      </c>
      <c r="L1023" s="7">
        <v>17.0</v>
      </c>
    </row>
    <row r="1024">
      <c r="A1024" s="7">
        <v>3754.0</v>
      </c>
      <c r="B1024" s="2" t="s">
        <v>14</v>
      </c>
      <c r="C1024" s="3">
        <v>2368.0</v>
      </c>
      <c r="D1024" s="4">
        <v>98.0</v>
      </c>
      <c r="E1024" s="4">
        <v>12.0</v>
      </c>
      <c r="F1024" s="8">
        <v>4.0</v>
      </c>
      <c r="G1024" s="8">
        <v>4.0</v>
      </c>
      <c r="H1024" s="8">
        <v>9.0</v>
      </c>
      <c r="I1024" s="8">
        <v>2.0</v>
      </c>
      <c r="J1024" s="8">
        <v>0.0</v>
      </c>
      <c r="K1024" s="7">
        <v>112.0</v>
      </c>
      <c r="L1024" s="7">
        <v>17.0</v>
      </c>
    </row>
    <row r="1025">
      <c r="A1025" s="7">
        <v>3754.0</v>
      </c>
      <c r="B1025" s="2" t="s">
        <v>15</v>
      </c>
      <c r="C1025" s="3">
        <v>2368.0</v>
      </c>
      <c r="D1025" s="4">
        <v>157.0</v>
      </c>
      <c r="E1025" s="4">
        <v>47.0</v>
      </c>
      <c r="F1025" s="8">
        <v>30.0</v>
      </c>
      <c r="G1025" s="8">
        <v>14.0</v>
      </c>
      <c r="H1025" s="8">
        <v>14.0</v>
      </c>
      <c r="I1025" s="8">
        <v>9.0</v>
      </c>
      <c r="J1025" s="8">
        <v>0.0</v>
      </c>
      <c r="K1025" s="7">
        <v>213.0</v>
      </c>
      <c r="L1025" s="7">
        <v>58.0</v>
      </c>
    </row>
    <row r="1026">
      <c r="A1026" s="7">
        <v>3755.0</v>
      </c>
      <c r="B1026" s="2" t="s">
        <v>12</v>
      </c>
      <c r="C1026" s="3">
        <v>2071.0</v>
      </c>
      <c r="D1026" s="4">
        <v>56.0</v>
      </c>
      <c r="E1026" s="4">
        <v>25.0</v>
      </c>
      <c r="F1026" s="8">
        <v>8.0</v>
      </c>
      <c r="G1026" s="8">
        <v>3.0</v>
      </c>
      <c r="H1026" s="8">
        <v>2.0</v>
      </c>
      <c r="I1026" s="8">
        <v>4.0</v>
      </c>
      <c r="J1026" s="8">
        <v>2.0</v>
      </c>
      <c r="K1026" s="7">
        <v>85.0</v>
      </c>
      <c r="L1026" s="7">
        <v>15.0</v>
      </c>
    </row>
    <row r="1027">
      <c r="A1027" s="7">
        <v>3755.0</v>
      </c>
      <c r="B1027" s="2" t="s">
        <v>13</v>
      </c>
      <c r="C1027" s="3">
        <v>2071.0</v>
      </c>
      <c r="D1027" s="4">
        <v>20.0</v>
      </c>
      <c r="E1027" s="4">
        <v>25.0</v>
      </c>
      <c r="F1027" s="8">
        <v>26.0</v>
      </c>
      <c r="G1027" s="8">
        <v>1.0</v>
      </c>
      <c r="H1027" s="8">
        <v>2.0</v>
      </c>
      <c r="I1027" s="8">
        <v>4.0</v>
      </c>
      <c r="J1027" s="8">
        <v>3.0</v>
      </c>
      <c r="K1027" s="7">
        <v>49.0</v>
      </c>
      <c r="L1027" s="7">
        <v>32.0</v>
      </c>
    </row>
    <row r="1028">
      <c r="A1028" s="7">
        <v>3755.0</v>
      </c>
      <c r="B1028" s="2" t="s">
        <v>14</v>
      </c>
      <c r="C1028" s="3">
        <v>2071.0</v>
      </c>
      <c r="D1028" s="4">
        <v>153.0</v>
      </c>
      <c r="E1028" s="4">
        <v>41.0</v>
      </c>
      <c r="F1028" s="8">
        <v>19.0</v>
      </c>
      <c r="G1028" s="8">
        <v>9.0</v>
      </c>
      <c r="H1028" s="8">
        <v>9.0</v>
      </c>
      <c r="I1028" s="8">
        <v>9.0</v>
      </c>
      <c r="J1028" s="8">
        <v>5.0</v>
      </c>
      <c r="K1028" s="7">
        <v>203.0</v>
      </c>
      <c r="L1028" s="7">
        <v>42.0</v>
      </c>
    </row>
    <row r="1029">
      <c r="A1029" s="7">
        <v>3755.0</v>
      </c>
      <c r="B1029" s="2" t="s">
        <v>15</v>
      </c>
      <c r="C1029" s="3">
        <v>2071.0</v>
      </c>
      <c r="D1029" s="4">
        <v>229.0</v>
      </c>
      <c r="E1029" s="4">
        <v>91.0</v>
      </c>
      <c r="F1029" s="8">
        <v>53.0</v>
      </c>
      <c r="G1029" s="8">
        <v>13.0</v>
      </c>
      <c r="H1029" s="8">
        <v>13.0</v>
      </c>
      <c r="I1029" s="8">
        <v>17.0</v>
      </c>
      <c r="J1029" s="8">
        <v>10.0</v>
      </c>
      <c r="K1029" s="7">
        <v>337.0</v>
      </c>
      <c r="L1029" s="7">
        <v>89.0</v>
      </c>
    </row>
    <row r="1030">
      <c r="A1030" s="7">
        <v>3757.0</v>
      </c>
      <c r="B1030" s="2" t="s">
        <v>12</v>
      </c>
      <c r="C1030" s="3">
        <v>1047.0</v>
      </c>
      <c r="D1030" s="4">
        <v>16.0</v>
      </c>
      <c r="E1030" s="4">
        <v>49.0</v>
      </c>
      <c r="F1030" s="8">
        <v>25.0</v>
      </c>
      <c r="G1030" s="8">
        <v>7.0</v>
      </c>
      <c r="H1030" s="8">
        <v>14.0</v>
      </c>
      <c r="I1030" s="8">
        <v>6.0</v>
      </c>
      <c r="J1030" s="8">
        <v>5.0</v>
      </c>
      <c r="K1030" s="7">
        <v>71.0</v>
      </c>
      <c r="L1030" s="7">
        <v>51.0</v>
      </c>
    </row>
    <row r="1031">
      <c r="A1031" s="7">
        <v>3757.0</v>
      </c>
      <c r="B1031" s="2" t="s">
        <v>13</v>
      </c>
      <c r="C1031" s="3">
        <v>1047.0</v>
      </c>
      <c r="D1031" s="4">
        <v>12.0</v>
      </c>
      <c r="E1031" s="4">
        <v>19.0</v>
      </c>
      <c r="F1031" s="8">
        <v>30.0</v>
      </c>
      <c r="G1031" s="8">
        <v>2.0</v>
      </c>
      <c r="H1031" s="8">
        <v>9.0</v>
      </c>
      <c r="I1031" s="8">
        <v>0.0</v>
      </c>
      <c r="J1031" s="8">
        <v>6.0</v>
      </c>
      <c r="K1031" s="7">
        <v>31.0</v>
      </c>
      <c r="L1031" s="7">
        <v>47.0</v>
      </c>
    </row>
    <row r="1032">
      <c r="A1032" s="7">
        <v>3757.0</v>
      </c>
      <c r="B1032" s="2" t="s">
        <v>14</v>
      </c>
      <c r="C1032" s="3">
        <v>1047.0</v>
      </c>
      <c r="D1032" s="4">
        <v>49.0</v>
      </c>
      <c r="E1032" s="4">
        <v>28.0</v>
      </c>
      <c r="F1032" s="8">
        <v>22.0</v>
      </c>
      <c r="G1032" s="8">
        <v>5.0</v>
      </c>
      <c r="H1032" s="8">
        <v>18.0</v>
      </c>
      <c r="I1032" s="8">
        <v>7.0</v>
      </c>
      <c r="J1032" s="8">
        <v>4.0</v>
      </c>
      <c r="K1032" s="7">
        <v>84.0</v>
      </c>
      <c r="L1032" s="7">
        <v>49.0</v>
      </c>
    </row>
    <row r="1033">
      <c r="A1033" s="7">
        <v>3757.0</v>
      </c>
      <c r="B1033" s="2" t="s">
        <v>15</v>
      </c>
      <c r="C1033" s="3">
        <v>1047.0</v>
      </c>
      <c r="D1033" s="4">
        <v>77.0</v>
      </c>
      <c r="E1033" s="4">
        <v>96.0</v>
      </c>
      <c r="F1033" s="8">
        <v>77.0</v>
      </c>
      <c r="G1033" s="8">
        <v>14.0</v>
      </c>
      <c r="H1033" s="8">
        <v>41.0</v>
      </c>
      <c r="I1033" s="8">
        <v>13.0</v>
      </c>
      <c r="J1033" s="8">
        <v>15.0</v>
      </c>
      <c r="K1033" s="7">
        <v>186.0</v>
      </c>
      <c r="L1033" s="7">
        <v>147.0</v>
      </c>
    </row>
    <row r="1034">
      <c r="A1034" s="7">
        <v>3758.0</v>
      </c>
      <c r="B1034" s="2" t="s">
        <v>12</v>
      </c>
      <c r="C1034" s="3">
        <v>342.0</v>
      </c>
      <c r="D1034" s="4">
        <v>15.0</v>
      </c>
      <c r="E1034" s="4">
        <v>10.0</v>
      </c>
      <c r="F1034" s="8">
        <v>2.0</v>
      </c>
      <c r="G1034" s="8">
        <v>2.0</v>
      </c>
      <c r="H1034" s="8">
        <v>3.0</v>
      </c>
      <c r="I1034" s="8">
        <v>0.0</v>
      </c>
      <c r="J1034" s="8">
        <v>2.0</v>
      </c>
      <c r="K1034" s="7">
        <v>25.0</v>
      </c>
      <c r="L1034" s="7">
        <v>9.0</v>
      </c>
    </row>
    <row r="1035">
      <c r="A1035" s="7">
        <v>3758.0</v>
      </c>
      <c r="B1035" s="2" t="s">
        <v>13</v>
      </c>
      <c r="C1035" s="3">
        <v>342.0</v>
      </c>
      <c r="D1035" s="4">
        <v>4.0</v>
      </c>
      <c r="E1035" s="4">
        <v>15.0</v>
      </c>
      <c r="F1035" s="8">
        <v>13.0</v>
      </c>
      <c r="G1035" s="8">
        <v>4.0</v>
      </c>
      <c r="H1035" s="8">
        <v>3.0</v>
      </c>
      <c r="I1035" s="8">
        <v>2.0</v>
      </c>
      <c r="J1035" s="8">
        <v>0.0</v>
      </c>
      <c r="K1035" s="7">
        <v>21.0</v>
      </c>
      <c r="L1035" s="7">
        <v>20.0</v>
      </c>
    </row>
    <row r="1036">
      <c r="A1036" s="7">
        <v>3758.0</v>
      </c>
      <c r="B1036" s="2" t="s">
        <v>14</v>
      </c>
      <c r="C1036" s="3">
        <v>342.0</v>
      </c>
      <c r="D1036" s="4">
        <v>7.0</v>
      </c>
      <c r="E1036" s="4">
        <v>14.0</v>
      </c>
      <c r="F1036" s="8">
        <v>5.0</v>
      </c>
      <c r="G1036" s="8">
        <v>3.0</v>
      </c>
      <c r="H1036" s="8">
        <v>1.0</v>
      </c>
      <c r="I1036" s="8">
        <v>4.0</v>
      </c>
      <c r="J1036" s="8">
        <v>1.0</v>
      </c>
      <c r="K1036" s="7">
        <v>25.0</v>
      </c>
      <c r="L1036" s="7">
        <v>10.0</v>
      </c>
    </row>
    <row r="1037">
      <c r="A1037" s="7">
        <v>3758.0</v>
      </c>
      <c r="B1037" s="2" t="s">
        <v>15</v>
      </c>
      <c r="C1037" s="3">
        <v>342.0</v>
      </c>
      <c r="D1037" s="4">
        <v>26.0</v>
      </c>
      <c r="E1037" s="4">
        <v>39.0</v>
      </c>
      <c r="F1037" s="8">
        <v>20.0</v>
      </c>
      <c r="G1037" s="8">
        <v>9.0</v>
      </c>
      <c r="H1037" s="8">
        <v>7.0</v>
      </c>
      <c r="I1037" s="8">
        <v>6.0</v>
      </c>
      <c r="J1037" s="8">
        <v>3.0</v>
      </c>
      <c r="K1037" s="7">
        <v>71.0</v>
      </c>
      <c r="L1037" s="7">
        <v>39.0</v>
      </c>
    </row>
    <row r="1038">
      <c r="A1038" s="7">
        <v>3762.0</v>
      </c>
      <c r="B1038" s="2" t="s">
        <v>12</v>
      </c>
      <c r="C1038" s="3">
        <v>2724.0</v>
      </c>
      <c r="D1038" s="4">
        <v>60.0</v>
      </c>
      <c r="E1038" s="4">
        <v>26.0</v>
      </c>
      <c r="F1038" s="8">
        <v>17.0</v>
      </c>
      <c r="G1038" s="8">
        <v>3.0</v>
      </c>
      <c r="H1038" s="8">
        <v>5.0</v>
      </c>
      <c r="I1038" s="8">
        <v>7.0</v>
      </c>
      <c r="J1038" s="8">
        <v>3.0</v>
      </c>
      <c r="K1038" s="7">
        <v>93.0</v>
      </c>
      <c r="L1038" s="7">
        <v>28.0</v>
      </c>
    </row>
    <row r="1039">
      <c r="A1039" s="7">
        <v>3762.0</v>
      </c>
      <c r="B1039" s="2" t="s">
        <v>13</v>
      </c>
      <c r="C1039" s="3">
        <v>2724.0</v>
      </c>
      <c r="D1039" s="4">
        <v>30.0</v>
      </c>
      <c r="E1039" s="4">
        <v>21.0</v>
      </c>
      <c r="F1039" s="8">
        <v>25.0</v>
      </c>
      <c r="G1039" s="8">
        <v>2.0</v>
      </c>
      <c r="H1039" s="8">
        <v>4.0</v>
      </c>
      <c r="I1039" s="8">
        <v>0.0</v>
      </c>
      <c r="J1039" s="8">
        <v>0.0</v>
      </c>
      <c r="K1039" s="7">
        <v>51.0</v>
      </c>
      <c r="L1039" s="7">
        <v>31.0</v>
      </c>
    </row>
    <row r="1040">
      <c r="A1040" s="7">
        <v>3762.0</v>
      </c>
      <c r="B1040" s="2" t="s">
        <v>14</v>
      </c>
      <c r="C1040" s="3">
        <v>2724.0</v>
      </c>
      <c r="D1040" s="4">
        <v>142.0</v>
      </c>
      <c r="E1040" s="4">
        <v>37.0</v>
      </c>
      <c r="F1040" s="8">
        <v>18.0</v>
      </c>
      <c r="G1040" s="8">
        <v>7.0</v>
      </c>
      <c r="H1040" s="8">
        <v>8.0</v>
      </c>
      <c r="I1040" s="8">
        <v>8.0</v>
      </c>
      <c r="J1040" s="8">
        <v>1.0</v>
      </c>
      <c r="K1040" s="7">
        <v>187.0</v>
      </c>
      <c r="L1040" s="7">
        <v>34.0</v>
      </c>
    </row>
    <row r="1041">
      <c r="A1041" s="7">
        <v>3762.0</v>
      </c>
      <c r="B1041" s="2" t="s">
        <v>15</v>
      </c>
      <c r="C1041" s="3">
        <v>2724.0</v>
      </c>
      <c r="D1041" s="4">
        <v>232.0</v>
      </c>
      <c r="E1041" s="4">
        <v>84.0</v>
      </c>
      <c r="F1041" s="8">
        <v>60.0</v>
      </c>
      <c r="G1041" s="8">
        <v>12.0</v>
      </c>
      <c r="H1041" s="8">
        <v>17.0</v>
      </c>
      <c r="I1041" s="8">
        <v>15.0</v>
      </c>
      <c r="J1041" s="8">
        <v>4.0</v>
      </c>
      <c r="K1041" s="7">
        <v>331.0</v>
      </c>
      <c r="L1041" s="7">
        <v>93.0</v>
      </c>
    </row>
    <row r="1042">
      <c r="A1042" s="7">
        <v>3763.0</v>
      </c>
      <c r="B1042" s="2" t="s">
        <v>12</v>
      </c>
      <c r="C1042" s="3">
        <v>385.0</v>
      </c>
      <c r="D1042" s="4">
        <v>7.0</v>
      </c>
      <c r="E1042" s="4">
        <v>9.0</v>
      </c>
      <c r="F1042" s="8">
        <v>4.0</v>
      </c>
      <c r="G1042" s="8">
        <v>2.0</v>
      </c>
      <c r="H1042" s="8">
        <v>4.0</v>
      </c>
      <c r="I1042" s="8">
        <v>1.0</v>
      </c>
      <c r="J1042" s="8">
        <v>0.0</v>
      </c>
      <c r="K1042" s="7">
        <v>17.0</v>
      </c>
      <c r="L1042" s="7">
        <v>10.0</v>
      </c>
    </row>
    <row r="1043">
      <c r="A1043" s="7">
        <v>3763.0</v>
      </c>
      <c r="B1043" s="2" t="s">
        <v>13</v>
      </c>
      <c r="C1043" s="3">
        <v>385.0</v>
      </c>
      <c r="D1043" s="4">
        <v>6.0</v>
      </c>
      <c r="E1043" s="4">
        <v>12.0</v>
      </c>
      <c r="F1043" s="8">
        <v>2.0</v>
      </c>
      <c r="G1043" s="8">
        <v>1.0</v>
      </c>
      <c r="H1043" s="8">
        <v>2.0</v>
      </c>
      <c r="I1043" s="8">
        <v>0.0</v>
      </c>
      <c r="J1043" s="8">
        <v>1.0</v>
      </c>
      <c r="K1043" s="7">
        <v>18.0</v>
      </c>
      <c r="L1043" s="7">
        <v>6.0</v>
      </c>
    </row>
    <row r="1044">
      <c r="A1044" s="7">
        <v>3763.0</v>
      </c>
      <c r="B1044" s="2" t="s">
        <v>14</v>
      </c>
      <c r="C1044" s="3">
        <v>385.0</v>
      </c>
      <c r="D1044" s="4">
        <v>30.0</v>
      </c>
      <c r="E1044" s="4">
        <v>8.0</v>
      </c>
      <c r="F1044" s="8">
        <v>5.0</v>
      </c>
      <c r="G1044" s="8">
        <v>3.0</v>
      </c>
      <c r="H1044" s="8">
        <v>8.0</v>
      </c>
      <c r="I1044" s="8">
        <v>4.0</v>
      </c>
      <c r="J1044" s="8">
        <v>2.0</v>
      </c>
      <c r="K1044" s="7">
        <v>42.0</v>
      </c>
      <c r="L1044" s="7">
        <v>18.0</v>
      </c>
    </row>
    <row r="1045">
      <c r="A1045" s="7">
        <v>3763.0</v>
      </c>
      <c r="B1045" s="2" t="s">
        <v>15</v>
      </c>
      <c r="C1045" s="3">
        <v>385.0</v>
      </c>
      <c r="D1045" s="4">
        <v>43.0</v>
      </c>
      <c r="E1045" s="4">
        <v>29.0</v>
      </c>
      <c r="F1045" s="8">
        <v>11.0</v>
      </c>
      <c r="G1045" s="8">
        <v>6.0</v>
      </c>
      <c r="H1045" s="8">
        <v>14.0</v>
      </c>
      <c r="I1045" s="8">
        <v>5.0</v>
      </c>
      <c r="J1045" s="8">
        <v>3.0</v>
      </c>
      <c r="K1045" s="7">
        <v>77.0</v>
      </c>
      <c r="L1045" s="7">
        <v>34.0</v>
      </c>
    </row>
    <row r="1046">
      <c r="A1046" s="7">
        <v>3764.0</v>
      </c>
      <c r="B1046" s="2" t="s">
        <v>12</v>
      </c>
      <c r="C1046" s="3">
        <v>3206.0</v>
      </c>
      <c r="D1046" s="4">
        <v>56.0</v>
      </c>
      <c r="E1046" s="4">
        <v>36.0</v>
      </c>
      <c r="F1046" s="8">
        <v>14.0</v>
      </c>
      <c r="G1046" s="8">
        <v>10.0</v>
      </c>
      <c r="H1046" s="8">
        <v>16.0</v>
      </c>
      <c r="I1046" s="8">
        <v>2.0</v>
      </c>
      <c r="J1046" s="8">
        <v>3.0</v>
      </c>
      <c r="K1046" s="7">
        <v>94.0</v>
      </c>
      <c r="L1046" s="7">
        <v>43.0</v>
      </c>
    </row>
    <row r="1047">
      <c r="A1047" s="7">
        <v>3764.0</v>
      </c>
      <c r="B1047" s="2" t="s">
        <v>13</v>
      </c>
      <c r="C1047" s="3">
        <v>3206.0</v>
      </c>
      <c r="D1047" s="4">
        <v>34.0</v>
      </c>
      <c r="E1047" s="4">
        <v>23.0</v>
      </c>
      <c r="F1047" s="8">
        <v>17.0</v>
      </c>
      <c r="G1047" s="8">
        <v>5.0</v>
      </c>
      <c r="H1047" s="8">
        <v>5.0</v>
      </c>
      <c r="I1047" s="8">
        <v>5.0</v>
      </c>
      <c r="J1047" s="8">
        <v>8.0</v>
      </c>
      <c r="K1047" s="7">
        <v>62.0</v>
      </c>
      <c r="L1047" s="7">
        <v>35.0</v>
      </c>
    </row>
    <row r="1048">
      <c r="A1048" s="7">
        <v>3764.0</v>
      </c>
      <c r="B1048" s="2" t="s">
        <v>14</v>
      </c>
      <c r="C1048" s="3">
        <v>3206.0</v>
      </c>
      <c r="D1048" s="4">
        <v>170.0</v>
      </c>
      <c r="E1048" s="4">
        <v>25.0</v>
      </c>
      <c r="F1048" s="8">
        <v>9.0</v>
      </c>
      <c r="G1048" s="8">
        <v>10.0</v>
      </c>
      <c r="H1048" s="8">
        <v>5.0</v>
      </c>
      <c r="I1048" s="8">
        <v>6.0</v>
      </c>
      <c r="J1048" s="8">
        <v>3.0</v>
      </c>
      <c r="K1048" s="7">
        <v>201.0</v>
      </c>
      <c r="L1048" s="7">
        <v>27.0</v>
      </c>
    </row>
    <row r="1049">
      <c r="A1049" s="7">
        <v>3764.0</v>
      </c>
      <c r="B1049" s="2" t="s">
        <v>15</v>
      </c>
      <c r="C1049" s="3">
        <v>3206.0</v>
      </c>
      <c r="D1049" s="4">
        <v>260.0</v>
      </c>
      <c r="E1049" s="4">
        <v>84.0</v>
      </c>
      <c r="F1049" s="8">
        <v>40.0</v>
      </c>
      <c r="G1049" s="8">
        <v>25.0</v>
      </c>
      <c r="H1049" s="8">
        <v>26.0</v>
      </c>
      <c r="I1049" s="8">
        <v>13.0</v>
      </c>
      <c r="J1049" s="8">
        <v>14.0</v>
      </c>
      <c r="K1049" s="7">
        <v>357.0</v>
      </c>
      <c r="L1049" s="7">
        <v>105.0</v>
      </c>
    </row>
    <row r="1050">
      <c r="A1050" s="7">
        <v>3765.0</v>
      </c>
      <c r="B1050" s="2" t="s">
        <v>12</v>
      </c>
      <c r="C1050" s="3">
        <v>1841.0</v>
      </c>
      <c r="D1050" s="4">
        <v>47.0</v>
      </c>
      <c r="E1050" s="4">
        <v>18.0</v>
      </c>
      <c r="F1050" s="8">
        <v>13.0</v>
      </c>
      <c r="G1050" s="8">
        <v>4.0</v>
      </c>
      <c r="H1050" s="8">
        <v>6.0</v>
      </c>
      <c r="I1050" s="8">
        <v>1.0</v>
      </c>
      <c r="J1050" s="8">
        <v>1.0</v>
      </c>
      <c r="K1050" s="7">
        <v>66.0</v>
      </c>
      <c r="L1050" s="7">
        <v>24.0</v>
      </c>
    </row>
    <row r="1051">
      <c r="A1051" s="7">
        <v>3765.0</v>
      </c>
      <c r="B1051" s="2" t="s">
        <v>13</v>
      </c>
      <c r="C1051" s="3">
        <v>1841.0</v>
      </c>
      <c r="D1051" s="4">
        <v>18.0</v>
      </c>
      <c r="E1051" s="4">
        <v>11.0</v>
      </c>
      <c r="F1051" s="8">
        <v>6.0</v>
      </c>
      <c r="G1051" s="8">
        <v>6.0</v>
      </c>
      <c r="H1051" s="8">
        <v>1.0</v>
      </c>
      <c r="I1051" s="8">
        <v>0.0</v>
      </c>
      <c r="J1051" s="8">
        <v>0.0</v>
      </c>
      <c r="K1051" s="7">
        <v>29.0</v>
      </c>
      <c r="L1051" s="7">
        <v>13.0</v>
      </c>
    </row>
    <row r="1052">
      <c r="A1052" s="7">
        <v>3765.0</v>
      </c>
      <c r="B1052" s="2" t="s">
        <v>14</v>
      </c>
      <c r="C1052" s="3">
        <v>1841.0</v>
      </c>
      <c r="D1052" s="4">
        <v>74.0</v>
      </c>
      <c r="E1052" s="4">
        <v>20.0</v>
      </c>
      <c r="F1052" s="8">
        <v>10.0</v>
      </c>
      <c r="G1052" s="8">
        <v>1.0</v>
      </c>
      <c r="H1052" s="8">
        <v>2.0</v>
      </c>
      <c r="I1052" s="8">
        <v>4.0</v>
      </c>
      <c r="J1052" s="8">
        <v>1.0</v>
      </c>
      <c r="K1052" s="7">
        <v>98.0</v>
      </c>
      <c r="L1052" s="7">
        <v>14.0</v>
      </c>
    </row>
    <row r="1053">
      <c r="A1053" s="7">
        <v>3765.0</v>
      </c>
      <c r="B1053" s="2" t="s">
        <v>15</v>
      </c>
      <c r="C1053" s="3">
        <v>1841.0</v>
      </c>
      <c r="D1053" s="4">
        <v>139.0</v>
      </c>
      <c r="E1053" s="4">
        <v>49.0</v>
      </c>
      <c r="F1053" s="8">
        <v>29.0</v>
      </c>
      <c r="G1053" s="8">
        <v>11.0</v>
      </c>
      <c r="H1053" s="8">
        <v>9.0</v>
      </c>
      <c r="I1053" s="8">
        <v>5.0</v>
      </c>
      <c r="J1053" s="8">
        <v>2.0</v>
      </c>
      <c r="K1053" s="7">
        <v>193.0</v>
      </c>
      <c r="L1053" s="7">
        <v>51.0</v>
      </c>
    </row>
    <row r="1054">
      <c r="A1054" s="7">
        <v>3766.0</v>
      </c>
      <c r="B1054" s="2" t="s">
        <v>12</v>
      </c>
      <c r="C1054" s="3">
        <v>2207.0</v>
      </c>
      <c r="D1054" s="4">
        <v>65.0</v>
      </c>
      <c r="E1054" s="4">
        <v>60.0</v>
      </c>
      <c r="F1054" s="8">
        <v>34.0</v>
      </c>
      <c r="G1054" s="8">
        <v>17.0</v>
      </c>
      <c r="H1054" s="8">
        <v>15.0</v>
      </c>
      <c r="I1054" s="8">
        <v>6.0</v>
      </c>
      <c r="J1054" s="8">
        <v>7.0</v>
      </c>
      <c r="K1054" s="7">
        <v>131.0</v>
      </c>
      <c r="L1054" s="7">
        <v>73.0</v>
      </c>
    </row>
    <row r="1055">
      <c r="A1055" s="7">
        <v>3766.0</v>
      </c>
      <c r="B1055" s="2" t="s">
        <v>13</v>
      </c>
      <c r="C1055" s="3">
        <v>2207.0</v>
      </c>
      <c r="D1055" s="4">
        <v>31.0</v>
      </c>
      <c r="E1055" s="4">
        <v>49.0</v>
      </c>
      <c r="F1055" s="8">
        <v>32.0</v>
      </c>
      <c r="G1055" s="8">
        <v>14.0</v>
      </c>
      <c r="H1055" s="8">
        <v>14.0</v>
      </c>
      <c r="I1055" s="8">
        <v>4.0</v>
      </c>
      <c r="J1055" s="8">
        <v>3.0</v>
      </c>
      <c r="K1055" s="7">
        <v>84.0</v>
      </c>
      <c r="L1055" s="7">
        <v>63.0</v>
      </c>
    </row>
    <row r="1056">
      <c r="A1056" s="7">
        <v>3766.0</v>
      </c>
      <c r="B1056" s="2" t="s">
        <v>14</v>
      </c>
      <c r="C1056" s="3">
        <v>2207.0</v>
      </c>
      <c r="D1056" s="4">
        <v>136.0</v>
      </c>
      <c r="E1056" s="4">
        <v>71.0</v>
      </c>
      <c r="F1056" s="8">
        <v>21.0</v>
      </c>
      <c r="G1056" s="8">
        <v>14.0</v>
      </c>
      <c r="H1056" s="8">
        <v>18.0</v>
      </c>
      <c r="I1056" s="8">
        <v>8.0</v>
      </c>
      <c r="J1056" s="8">
        <v>5.0</v>
      </c>
      <c r="K1056" s="7">
        <v>215.0</v>
      </c>
      <c r="L1056" s="7">
        <v>58.0</v>
      </c>
    </row>
    <row r="1057">
      <c r="A1057" s="7">
        <v>3766.0</v>
      </c>
      <c r="B1057" s="2" t="s">
        <v>15</v>
      </c>
      <c r="C1057" s="3">
        <v>2207.0</v>
      </c>
      <c r="D1057" s="4">
        <v>232.0</v>
      </c>
      <c r="E1057" s="4">
        <v>180.0</v>
      </c>
      <c r="F1057" s="8">
        <v>87.0</v>
      </c>
      <c r="G1057" s="8">
        <v>45.0</v>
      </c>
      <c r="H1057" s="8">
        <v>47.0</v>
      </c>
      <c r="I1057" s="8">
        <v>18.0</v>
      </c>
      <c r="J1057" s="8">
        <v>15.0</v>
      </c>
      <c r="K1057" s="7">
        <v>430.0</v>
      </c>
      <c r="L1057" s="7">
        <v>194.0</v>
      </c>
    </row>
    <row r="1058">
      <c r="A1058" s="7">
        <v>3769.0</v>
      </c>
      <c r="B1058" s="2" t="s">
        <v>12</v>
      </c>
      <c r="C1058" s="3">
        <v>1088.0</v>
      </c>
      <c r="D1058" s="4">
        <v>23.0</v>
      </c>
      <c r="E1058" s="4">
        <v>19.0</v>
      </c>
      <c r="F1058" s="8">
        <v>10.0</v>
      </c>
      <c r="G1058" s="8">
        <v>3.0</v>
      </c>
      <c r="H1058" s="8">
        <v>6.0</v>
      </c>
      <c r="I1058" s="8">
        <v>1.0</v>
      </c>
      <c r="J1058" s="8">
        <v>0.0</v>
      </c>
      <c r="K1058" s="7">
        <v>43.0</v>
      </c>
      <c r="L1058" s="7">
        <v>19.0</v>
      </c>
    </row>
    <row r="1059">
      <c r="A1059" s="7">
        <v>3769.0</v>
      </c>
      <c r="B1059" s="2" t="s">
        <v>13</v>
      </c>
      <c r="C1059" s="3">
        <v>1088.0</v>
      </c>
      <c r="D1059" s="4">
        <v>16.0</v>
      </c>
      <c r="E1059" s="4">
        <v>24.0</v>
      </c>
      <c r="F1059" s="8">
        <v>16.0</v>
      </c>
      <c r="G1059" s="8">
        <v>5.0</v>
      </c>
      <c r="H1059" s="8">
        <v>5.0</v>
      </c>
      <c r="I1059" s="8">
        <v>2.0</v>
      </c>
      <c r="J1059" s="8">
        <v>2.0</v>
      </c>
      <c r="K1059" s="7">
        <v>42.0</v>
      </c>
      <c r="L1059" s="7">
        <v>28.0</v>
      </c>
    </row>
    <row r="1060">
      <c r="A1060" s="7">
        <v>3769.0</v>
      </c>
      <c r="B1060" s="2" t="s">
        <v>14</v>
      </c>
      <c r="C1060" s="3">
        <v>1088.0</v>
      </c>
      <c r="D1060" s="4">
        <v>78.0</v>
      </c>
      <c r="E1060" s="4">
        <v>14.0</v>
      </c>
      <c r="F1060" s="8">
        <v>10.0</v>
      </c>
      <c r="G1060" s="8">
        <v>3.0</v>
      </c>
      <c r="H1060" s="8">
        <v>1.0</v>
      </c>
      <c r="I1060" s="8">
        <v>6.0</v>
      </c>
      <c r="J1060" s="8">
        <v>1.0</v>
      </c>
      <c r="K1060" s="7">
        <v>98.0</v>
      </c>
      <c r="L1060" s="7">
        <v>15.0</v>
      </c>
    </row>
    <row r="1061">
      <c r="A1061" s="7">
        <v>3769.0</v>
      </c>
      <c r="B1061" s="2" t="s">
        <v>15</v>
      </c>
      <c r="C1061" s="3">
        <v>1088.0</v>
      </c>
      <c r="D1061" s="4">
        <v>117.0</v>
      </c>
      <c r="E1061" s="4">
        <v>57.0</v>
      </c>
      <c r="F1061" s="8">
        <v>36.0</v>
      </c>
      <c r="G1061" s="8">
        <v>11.0</v>
      </c>
      <c r="H1061" s="8">
        <v>12.0</v>
      </c>
      <c r="I1061" s="8">
        <v>9.0</v>
      </c>
      <c r="J1061" s="8">
        <v>3.0</v>
      </c>
      <c r="K1061" s="7">
        <v>183.0</v>
      </c>
      <c r="L1061" s="7">
        <v>62.0</v>
      </c>
    </row>
    <row r="1062">
      <c r="A1062" s="7">
        <v>3771.0</v>
      </c>
      <c r="B1062" s="2" t="s">
        <v>12</v>
      </c>
      <c r="C1062" s="3">
        <v>932.0</v>
      </c>
      <c r="D1062" s="4">
        <v>26.0</v>
      </c>
      <c r="E1062" s="4">
        <v>17.0</v>
      </c>
      <c r="F1062" s="8">
        <v>14.0</v>
      </c>
      <c r="G1062" s="8">
        <v>0.0</v>
      </c>
      <c r="H1062" s="8">
        <v>5.0</v>
      </c>
      <c r="I1062" s="8">
        <v>2.0</v>
      </c>
      <c r="J1062" s="8">
        <v>2.0</v>
      </c>
      <c r="K1062" s="7">
        <v>45.0</v>
      </c>
      <c r="L1062" s="7">
        <v>21.0</v>
      </c>
    </row>
    <row r="1063">
      <c r="A1063" s="7">
        <v>3771.0</v>
      </c>
      <c r="B1063" s="2" t="s">
        <v>13</v>
      </c>
      <c r="C1063" s="3">
        <v>932.0</v>
      </c>
      <c r="D1063" s="4">
        <v>21.0</v>
      </c>
      <c r="E1063" s="4">
        <v>6.0</v>
      </c>
      <c r="F1063" s="8">
        <v>7.0</v>
      </c>
      <c r="G1063" s="8">
        <v>2.0</v>
      </c>
      <c r="H1063" s="8">
        <v>1.0</v>
      </c>
      <c r="I1063" s="8">
        <v>0.0</v>
      </c>
      <c r="J1063" s="8">
        <v>3.0</v>
      </c>
      <c r="K1063" s="7">
        <v>27.0</v>
      </c>
      <c r="L1063" s="7">
        <v>13.0</v>
      </c>
    </row>
    <row r="1064">
      <c r="A1064" s="7">
        <v>3771.0</v>
      </c>
      <c r="B1064" s="2" t="s">
        <v>14</v>
      </c>
      <c r="C1064" s="3">
        <v>932.0</v>
      </c>
      <c r="D1064" s="4">
        <v>49.0</v>
      </c>
      <c r="E1064" s="4">
        <v>12.0</v>
      </c>
      <c r="F1064" s="8">
        <v>4.0</v>
      </c>
      <c r="G1064" s="8">
        <v>2.0</v>
      </c>
      <c r="H1064" s="8">
        <v>1.0</v>
      </c>
      <c r="I1064" s="8">
        <v>2.0</v>
      </c>
      <c r="J1064" s="8">
        <v>1.0</v>
      </c>
      <c r="K1064" s="7">
        <v>63.0</v>
      </c>
      <c r="L1064" s="7">
        <v>8.0</v>
      </c>
    </row>
    <row r="1065">
      <c r="A1065" s="7">
        <v>3771.0</v>
      </c>
      <c r="B1065" s="2" t="s">
        <v>15</v>
      </c>
      <c r="C1065" s="3">
        <v>932.0</v>
      </c>
      <c r="D1065" s="4">
        <v>96.0</v>
      </c>
      <c r="E1065" s="4">
        <v>35.0</v>
      </c>
      <c r="F1065" s="8">
        <v>25.0</v>
      </c>
      <c r="G1065" s="8">
        <v>4.0</v>
      </c>
      <c r="H1065" s="8">
        <v>7.0</v>
      </c>
      <c r="I1065" s="8">
        <v>4.0</v>
      </c>
      <c r="J1065" s="8">
        <v>6.0</v>
      </c>
      <c r="K1065" s="7">
        <v>135.0</v>
      </c>
      <c r="L1065" s="7">
        <v>42.0</v>
      </c>
    </row>
    <row r="1066">
      <c r="A1066" s="7">
        <v>3773.0</v>
      </c>
      <c r="B1066" s="2" t="s">
        <v>12</v>
      </c>
      <c r="C1066" s="3">
        <v>1223.0</v>
      </c>
      <c r="D1066" s="4">
        <v>27.0</v>
      </c>
      <c r="E1066" s="4">
        <v>13.0</v>
      </c>
      <c r="F1066" s="8">
        <v>10.0</v>
      </c>
      <c r="G1066" s="8">
        <v>1.0</v>
      </c>
      <c r="H1066" s="8">
        <v>1.0</v>
      </c>
      <c r="I1066" s="8">
        <v>5.0</v>
      </c>
      <c r="J1066" s="8">
        <v>0.0</v>
      </c>
      <c r="K1066" s="7">
        <v>45.0</v>
      </c>
      <c r="L1066" s="7">
        <v>12.0</v>
      </c>
    </row>
    <row r="1067">
      <c r="A1067" s="7">
        <v>3773.0</v>
      </c>
      <c r="B1067" s="2" t="s">
        <v>13</v>
      </c>
      <c r="C1067" s="3">
        <v>1223.0</v>
      </c>
      <c r="D1067" s="4">
        <v>14.0</v>
      </c>
      <c r="E1067" s="4">
        <v>13.0</v>
      </c>
      <c r="F1067" s="8">
        <v>9.0</v>
      </c>
      <c r="G1067" s="8">
        <v>2.0</v>
      </c>
      <c r="H1067" s="8">
        <v>3.0</v>
      </c>
      <c r="I1067" s="8">
        <v>2.0</v>
      </c>
      <c r="J1067" s="8">
        <v>0.0</v>
      </c>
      <c r="K1067" s="7">
        <v>29.0</v>
      </c>
      <c r="L1067" s="7">
        <v>14.0</v>
      </c>
    </row>
    <row r="1068">
      <c r="A1068" s="7">
        <v>3773.0</v>
      </c>
      <c r="B1068" s="2" t="s">
        <v>14</v>
      </c>
      <c r="C1068" s="3">
        <v>1223.0</v>
      </c>
      <c r="D1068" s="4">
        <v>81.0</v>
      </c>
      <c r="E1068" s="4">
        <v>18.0</v>
      </c>
      <c r="F1068" s="8">
        <v>7.0</v>
      </c>
      <c r="G1068" s="8">
        <v>2.0</v>
      </c>
      <c r="H1068" s="8">
        <v>7.0</v>
      </c>
      <c r="I1068" s="8">
        <v>6.0</v>
      </c>
      <c r="J1068" s="8">
        <v>2.0</v>
      </c>
      <c r="K1068" s="7">
        <v>105.0</v>
      </c>
      <c r="L1068" s="7">
        <v>18.0</v>
      </c>
    </row>
    <row r="1069">
      <c r="A1069" s="7">
        <v>3773.0</v>
      </c>
      <c r="B1069" s="2" t="s">
        <v>15</v>
      </c>
      <c r="C1069" s="3">
        <v>1223.0</v>
      </c>
      <c r="D1069" s="4">
        <v>122.0</v>
      </c>
      <c r="E1069" s="4">
        <v>44.0</v>
      </c>
      <c r="F1069" s="8">
        <v>26.0</v>
      </c>
      <c r="G1069" s="8">
        <v>5.0</v>
      </c>
      <c r="H1069" s="8">
        <v>11.0</v>
      </c>
      <c r="I1069" s="8">
        <v>13.0</v>
      </c>
      <c r="J1069" s="8">
        <v>2.0</v>
      </c>
      <c r="K1069" s="7">
        <v>179.0</v>
      </c>
      <c r="L1069" s="7">
        <v>44.0</v>
      </c>
    </row>
    <row r="1070">
      <c r="A1070" s="7">
        <v>3780.0</v>
      </c>
      <c r="B1070" s="2" t="s">
        <v>12</v>
      </c>
      <c r="C1070" s="3">
        <v>1589.0</v>
      </c>
      <c r="D1070" s="4">
        <v>48.0</v>
      </c>
      <c r="E1070" s="4">
        <v>35.0</v>
      </c>
      <c r="F1070" s="8">
        <v>18.0</v>
      </c>
      <c r="G1070" s="8">
        <v>4.0</v>
      </c>
      <c r="H1070" s="8">
        <v>12.0</v>
      </c>
      <c r="I1070" s="8">
        <v>2.0</v>
      </c>
      <c r="J1070" s="8">
        <v>1.0</v>
      </c>
      <c r="K1070" s="7">
        <v>85.0</v>
      </c>
      <c r="L1070" s="7">
        <v>35.0</v>
      </c>
    </row>
    <row r="1071">
      <c r="A1071" s="7">
        <v>3780.0</v>
      </c>
      <c r="B1071" s="2" t="s">
        <v>13</v>
      </c>
      <c r="C1071" s="3">
        <v>1589.0</v>
      </c>
      <c r="D1071" s="4">
        <v>20.0</v>
      </c>
      <c r="E1071" s="4">
        <v>31.0</v>
      </c>
      <c r="F1071" s="8">
        <v>32.0</v>
      </c>
      <c r="G1071" s="8">
        <v>5.0</v>
      </c>
      <c r="H1071" s="8">
        <v>9.0</v>
      </c>
      <c r="I1071" s="8">
        <v>0.0</v>
      </c>
      <c r="J1071" s="8">
        <v>0.0</v>
      </c>
      <c r="K1071" s="7">
        <v>51.0</v>
      </c>
      <c r="L1071" s="7">
        <v>46.0</v>
      </c>
    </row>
    <row r="1072">
      <c r="A1072" s="7">
        <v>3780.0</v>
      </c>
      <c r="B1072" s="2" t="s">
        <v>14</v>
      </c>
      <c r="C1072" s="3">
        <v>1589.0</v>
      </c>
      <c r="D1072" s="4">
        <v>74.0</v>
      </c>
      <c r="E1072" s="4">
        <v>42.0</v>
      </c>
      <c r="F1072" s="8">
        <v>10.0</v>
      </c>
      <c r="G1072" s="8">
        <v>12.0</v>
      </c>
      <c r="H1072" s="8">
        <v>9.0</v>
      </c>
      <c r="I1072" s="8">
        <v>4.0</v>
      </c>
      <c r="J1072" s="8">
        <v>4.0</v>
      </c>
      <c r="K1072" s="7">
        <v>120.0</v>
      </c>
      <c r="L1072" s="7">
        <v>35.0</v>
      </c>
    </row>
    <row r="1073">
      <c r="A1073" s="7">
        <v>3780.0</v>
      </c>
      <c r="B1073" s="2" t="s">
        <v>15</v>
      </c>
      <c r="C1073" s="3">
        <v>1589.0</v>
      </c>
      <c r="D1073" s="4">
        <v>142.0</v>
      </c>
      <c r="E1073" s="4">
        <v>108.0</v>
      </c>
      <c r="F1073" s="8">
        <v>60.0</v>
      </c>
      <c r="G1073" s="8">
        <v>21.0</v>
      </c>
      <c r="H1073" s="8">
        <v>30.0</v>
      </c>
      <c r="I1073" s="8">
        <v>6.0</v>
      </c>
      <c r="J1073" s="8">
        <v>5.0</v>
      </c>
      <c r="K1073" s="7">
        <v>256.0</v>
      </c>
      <c r="L1073" s="7">
        <v>116.0</v>
      </c>
    </row>
    <row r="1074">
      <c r="A1074" s="7">
        <v>3781.0</v>
      </c>
      <c r="B1074" s="2" t="s">
        <v>12</v>
      </c>
      <c r="C1074" s="3">
        <v>2416.0</v>
      </c>
      <c r="D1074" s="4">
        <v>30.0</v>
      </c>
      <c r="E1074" s="4">
        <v>25.0</v>
      </c>
      <c r="F1074" s="8">
        <v>14.0</v>
      </c>
      <c r="G1074" s="8">
        <v>3.0</v>
      </c>
      <c r="H1074" s="8">
        <v>3.0</v>
      </c>
      <c r="I1074" s="8">
        <v>0.0</v>
      </c>
      <c r="J1074" s="8">
        <v>3.0</v>
      </c>
      <c r="K1074" s="7">
        <v>55.0</v>
      </c>
      <c r="L1074" s="7">
        <v>23.0</v>
      </c>
    </row>
    <row r="1075">
      <c r="A1075" s="7">
        <v>3781.0</v>
      </c>
      <c r="B1075" s="2" t="s">
        <v>13</v>
      </c>
      <c r="C1075" s="3">
        <v>2416.0</v>
      </c>
      <c r="D1075" s="4">
        <v>22.0</v>
      </c>
      <c r="E1075" s="4">
        <v>25.0</v>
      </c>
      <c r="F1075" s="8">
        <v>29.0</v>
      </c>
      <c r="G1075" s="8">
        <v>3.0</v>
      </c>
      <c r="H1075" s="8">
        <v>2.0</v>
      </c>
      <c r="I1075" s="8">
        <v>3.0</v>
      </c>
      <c r="J1075" s="8">
        <v>0.0</v>
      </c>
      <c r="K1075" s="7">
        <v>50.0</v>
      </c>
      <c r="L1075" s="7">
        <v>34.0</v>
      </c>
    </row>
    <row r="1076">
      <c r="A1076" s="7">
        <v>3781.0</v>
      </c>
      <c r="B1076" s="2" t="s">
        <v>14</v>
      </c>
      <c r="C1076" s="3">
        <v>2416.0</v>
      </c>
      <c r="D1076" s="4">
        <v>115.0</v>
      </c>
      <c r="E1076" s="4">
        <v>38.0</v>
      </c>
      <c r="F1076" s="8">
        <v>17.0</v>
      </c>
      <c r="G1076" s="8">
        <v>6.0</v>
      </c>
      <c r="H1076" s="8">
        <v>8.0</v>
      </c>
      <c r="I1076" s="8">
        <v>7.0</v>
      </c>
      <c r="J1076" s="8">
        <v>3.0</v>
      </c>
      <c r="K1076" s="7">
        <v>160.0</v>
      </c>
      <c r="L1076" s="7">
        <v>34.0</v>
      </c>
    </row>
    <row r="1077">
      <c r="A1077" s="7">
        <v>3781.0</v>
      </c>
      <c r="B1077" s="2" t="s">
        <v>15</v>
      </c>
      <c r="C1077" s="3">
        <v>2416.0</v>
      </c>
      <c r="D1077" s="4">
        <v>167.0</v>
      </c>
      <c r="E1077" s="4">
        <v>88.0</v>
      </c>
      <c r="F1077" s="8">
        <v>60.0</v>
      </c>
      <c r="G1077" s="8">
        <v>12.0</v>
      </c>
      <c r="H1077" s="8">
        <v>13.0</v>
      </c>
      <c r="I1077" s="8">
        <v>10.0</v>
      </c>
      <c r="J1077" s="8">
        <v>6.0</v>
      </c>
      <c r="K1077" s="7">
        <v>265.0</v>
      </c>
      <c r="L1077" s="7">
        <v>91.0</v>
      </c>
    </row>
    <row r="1078">
      <c r="A1078" s="7">
        <v>3787.0</v>
      </c>
      <c r="B1078" s="2" t="s">
        <v>12</v>
      </c>
      <c r="C1078" s="3">
        <v>1493.0</v>
      </c>
      <c r="D1078" s="4">
        <v>32.0</v>
      </c>
      <c r="E1078" s="4">
        <v>21.0</v>
      </c>
      <c r="F1078" s="8">
        <v>18.0</v>
      </c>
      <c r="G1078" s="8">
        <v>8.0</v>
      </c>
      <c r="H1078" s="8">
        <v>15.0</v>
      </c>
      <c r="I1078" s="8">
        <v>2.0</v>
      </c>
      <c r="J1078" s="8">
        <v>1.0</v>
      </c>
      <c r="K1078" s="7">
        <v>55.0</v>
      </c>
      <c r="L1078" s="7">
        <v>42.0</v>
      </c>
    </row>
    <row r="1079">
      <c r="A1079" s="7">
        <v>3787.0</v>
      </c>
      <c r="B1079" s="2" t="s">
        <v>13</v>
      </c>
      <c r="C1079" s="3">
        <v>1493.0</v>
      </c>
      <c r="D1079" s="4">
        <v>14.0</v>
      </c>
      <c r="E1079" s="4">
        <v>32.0</v>
      </c>
      <c r="F1079" s="8">
        <v>14.0</v>
      </c>
      <c r="G1079" s="8">
        <v>7.0</v>
      </c>
      <c r="H1079" s="8">
        <v>7.0</v>
      </c>
      <c r="I1079" s="8">
        <v>3.0</v>
      </c>
      <c r="J1079" s="8">
        <v>1.0</v>
      </c>
      <c r="K1079" s="7">
        <v>49.0</v>
      </c>
      <c r="L1079" s="7">
        <v>29.0</v>
      </c>
    </row>
    <row r="1080">
      <c r="A1080" s="7">
        <v>3787.0</v>
      </c>
      <c r="B1080" s="2" t="s">
        <v>14</v>
      </c>
      <c r="C1080" s="3">
        <v>1493.0</v>
      </c>
      <c r="D1080" s="4">
        <v>118.0</v>
      </c>
      <c r="E1080" s="4">
        <v>23.0</v>
      </c>
      <c r="F1080" s="8">
        <v>11.0</v>
      </c>
      <c r="G1080" s="8">
        <v>3.0</v>
      </c>
      <c r="H1080" s="8">
        <v>7.0</v>
      </c>
      <c r="I1080" s="8">
        <v>5.0</v>
      </c>
      <c r="J1080" s="8">
        <v>2.0</v>
      </c>
      <c r="K1080" s="7">
        <v>146.0</v>
      </c>
      <c r="L1080" s="7">
        <v>23.0</v>
      </c>
    </row>
    <row r="1081">
      <c r="A1081" s="7">
        <v>3787.0</v>
      </c>
      <c r="B1081" s="2" t="s">
        <v>15</v>
      </c>
      <c r="C1081" s="3">
        <v>1493.0</v>
      </c>
      <c r="D1081" s="4">
        <v>164.0</v>
      </c>
      <c r="E1081" s="4">
        <v>76.0</v>
      </c>
      <c r="F1081" s="8">
        <v>43.0</v>
      </c>
      <c r="G1081" s="8">
        <v>18.0</v>
      </c>
      <c r="H1081" s="8">
        <v>29.0</v>
      </c>
      <c r="I1081" s="8">
        <v>10.0</v>
      </c>
      <c r="J1081" s="8">
        <v>4.0</v>
      </c>
      <c r="K1081" s="7">
        <v>250.0</v>
      </c>
      <c r="L1081" s="7">
        <v>94.0</v>
      </c>
    </row>
    <row r="1082">
      <c r="A1082" s="7">
        <v>3793.0</v>
      </c>
      <c r="B1082" s="2" t="s">
        <v>12</v>
      </c>
      <c r="C1082" s="3">
        <v>2128.0</v>
      </c>
      <c r="D1082" s="4">
        <v>15.0</v>
      </c>
      <c r="E1082" s="4">
        <v>14.0</v>
      </c>
      <c r="F1082" s="8">
        <v>21.0</v>
      </c>
      <c r="G1082" s="8">
        <v>2.0</v>
      </c>
      <c r="H1082" s="8">
        <v>2.0</v>
      </c>
      <c r="I1082" s="8">
        <v>3.0</v>
      </c>
      <c r="J1082" s="8">
        <v>0.0</v>
      </c>
      <c r="K1082" s="7">
        <v>32.0</v>
      </c>
      <c r="L1082" s="7">
        <v>25.0</v>
      </c>
    </row>
    <row r="1083">
      <c r="A1083" s="7">
        <v>3793.0</v>
      </c>
      <c r="B1083" s="2" t="s">
        <v>13</v>
      </c>
      <c r="C1083" s="3">
        <v>2128.0</v>
      </c>
      <c r="D1083" s="4">
        <v>28.0</v>
      </c>
      <c r="E1083" s="4">
        <v>44.0</v>
      </c>
      <c r="F1083" s="8">
        <v>32.0</v>
      </c>
      <c r="G1083" s="8">
        <v>6.0</v>
      </c>
      <c r="H1083" s="8">
        <v>4.0</v>
      </c>
      <c r="I1083" s="8">
        <v>2.0</v>
      </c>
      <c r="J1083" s="8">
        <v>2.0</v>
      </c>
      <c r="K1083" s="7">
        <v>74.0</v>
      </c>
      <c r="L1083" s="7">
        <v>44.0</v>
      </c>
    </row>
    <row r="1084">
      <c r="A1084" s="7">
        <v>3793.0</v>
      </c>
      <c r="B1084" s="2" t="s">
        <v>14</v>
      </c>
      <c r="C1084" s="3">
        <v>2128.0</v>
      </c>
      <c r="D1084" s="4">
        <v>151.0</v>
      </c>
      <c r="E1084" s="4">
        <v>85.0</v>
      </c>
      <c r="F1084" s="8">
        <v>18.0</v>
      </c>
      <c r="G1084" s="8">
        <v>8.0</v>
      </c>
      <c r="H1084" s="8">
        <v>6.0</v>
      </c>
      <c r="I1084" s="8">
        <v>6.0</v>
      </c>
      <c r="J1084" s="8">
        <v>1.0</v>
      </c>
      <c r="K1084" s="7">
        <v>242.0</v>
      </c>
      <c r="L1084" s="7">
        <v>33.0</v>
      </c>
    </row>
    <row r="1085">
      <c r="A1085" s="7">
        <v>3793.0</v>
      </c>
      <c r="B1085" s="2" t="s">
        <v>15</v>
      </c>
      <c r="C1085" s="3">
        <v>2128.0</v>
      </c>
      <c r="D1085" s="4">
        <v>194.0</v>
      </c>
      <c r="E1085" s="4">
        <v>143.0</v>
      </c>
      <c r="F1085" s="8">
        <v>71.0</v>
      </c>
      <c r="G1085" s="8">
        <v>16.0</v>
      </c>
      <c r="H1085" s="8">
        <v>12.0</v>
      </c>
      <c r="I1085" s="8">
        <v>11.0</v>
      </c>
      <c r="J1085" s="8">
        <v>3.0</v>
      </c>
      <c r="K1085" s="7">
        <v>348.0</v>
      </c>
      <c r="L1085" s="7">
        <v>102.0</v>
      </c>
    </row>
    <row r="1086">
      <c r="A1086" s="7">
        <v>3800.0</v>
      </c>
      <c r="B1086" s="2" t="s">
        <v>12</v>
      </c>
      <c r="C1086" s="3">
        <v>2895.0</v>
      </c>
      <c r="D1086" s="4">
        <v>73.0</v>
      </c>
      <c r="E1086" s="4">
        <v>73.0</v>
      </c>
      <c r="F1086" s="8">
        <v>39.0</v>
      </c>
      <c r="G1086" s="8">
        <v>10.0</v>
      </c>
      <c r="H1086" s="8">
        <v>12.0</v>
      </c>
      <c r="I1086" s="8">
        <v>4.0</v>
      </c>
      <c r="J1086" s="8">
        <v>8.0</v>
      </c>
      <c r="K1086" s="7">
        <v>150.0</v>
      </c>
      <c r="L1086" s="7">
        <v>69.0</v>
      </c>
    </row>
    <row r="1087">
      <c r="A1087" s="7">
        <v>3800.0</v>
      </c>
      <c r="B1087" s="2" t="s">
        <v>13</v>
      </c>
      <c r="C1087" s="3">
        <v>2895.0</v>
      </c>
      <c r="D1087" s="4">
        <v>45.0</v>
      </c>
      <c r="E1087" s="4">
        <v>44.0</v>
      </c>
      <c r="F1087" s="8">
        <v>44.0</v>
      </c>
      <c r="G1087" s="8">
        <v>7.0</v>
      </c>
      <c r="H1087" s="8">
        <v>7.0</v>
      </c>
      <c r="I1087" s="8">
        <v>0.0</v>
      </c>
      <c r="J1087" s="8">
        <v>7.0</v>
      </c>
      <c r="K1087" s="7">
        <v>89.0</v>
      </c>
      <c r="L1087" s="7">
        <v>65.0</v>
      </c>
    </row>
    <row r="1088">
      <c r="A1088" s="7">
        <v>3800.0</v>
      </c>
      <c r="B1088" s="2" t="s">
        <v>14</v>
      </c>
      <c r="C1088" s="3">
        <v>2895.0</v>
      </c>
      <c r="D1088" s="4">
        <v>188.0</v>
      </c>
      <c r="E1088" s="4">
        <v>72.0</v>
      </c>
      <c r="F1088" s="8">
        <v>17.0</v>
      </c>
      <c r="G1088" s="8">
        <v>14.0</v>
      </c>
      <c r="H1088" s="8">
        <v>20.0</v>
      </c>
      <c r="I1088" s="8">
        <v>9.0</v>
      </c>
      <c r="J1088" s="8">
        <v>2.0</v>
      </c>
      <c r="K1088" s="7">
        <v>269.0</v>
      </c>
      <c r="L1088" s="7">
        <v>53.0</v>
      </c>
    </row>
    <row r="1089">
      <c r="A1089" s="7">
        <v>3800.0</v>
      </c>
      <c r="B1089" s="2" t="s">
        <v>15</v>
      </c>
      <c r="C1089" s="3">
        <v>2895.0</v>
      </c>
      <c r="D1089" s="4">
        <v>306.0</v>
      </c>
      <c r="E1089" s="4">
        <v>189.0</v>
      </c>
      <c r="F1089" s="8">
        <v>100.0</v>
      </c>
      <c r="G1089" s="8">
        <v>31.0</v>
      </c>
      <c r="H1089" s="8">
        <v>39.0</v>
      </c>
      <c r="I1089" s="8">
        <v>13.0</v>
      </c>
      <c r="J1089" s="8">
        <v>17.0</v>
      </c>
      <c r="K1089" s="7">
        <v>508.0</v>
      </c>
      <c r="L1089" s="7">
        <v>187.0</v>
      </c>
    </row>
    <row r="1090">
      <c r="A1090" s="7">
        <v>3863.0</v>
      </c>
      <c r="B1090" s="2" t="s">
        <v>12</v>
      </c>
      <c r="C1090" s="3">
        <v>2726.0</v>
      </c>
      <c r="D1090" s="4">
        <v>56.0</v>
      </c>
      <c r="E1090" s="4">
        <v>39.0</v>
      </c>
      <c r="F1090" s="8">
        <v>10.0</v>
      </c>
      <c r="G1090" s="8">
        <v>7.0</v>
      </c>
      <c r="H1090" s="8">
        <v>4.0</v>
      </c>
      <c r="I1090" s="8">
        <v>5.0</v>
      </c>
      <c r="J1090" s="8">
        <v>2.0</v>
      </c>
      <c r="K1090" s="7">
        <v>100.0</v>
      </c>
      <c r="L1090" s="7">
        <v>23.0</v>
      </c>
    </row>
    <row r="1091">
      <c r="A1091" s="7">
        <v>3863.0</v>
      </c>
      <c r="B1091" s="2" t="s">
        <v>13</v>
      </c>
      <c r="C1091" s="3">
        <v>2726.0</v>
      </c>
      <c r="D1091" s="4">
        <v>50.0</v>
      </c>
      <c r="E1091" s="4">
        <v>42.0</v>
      </c>
      <c r="F1091" s="8">
        <v>25.0</v>
      </c>
      <c r="G1091" s="8">
        <v>9.0</v>
      </c>
      <c r="H1091" s="8">
        <v>8.0</v>
      </c>
      <c r="I1091" s="8">
        <v>9.0</v>
      </c>
      <c r="J1091" s="8">
        <v>2.0</v>
      </c>
      <c r="K1091" s="7">
        <v>101.0</v>
      </c>
      <c r="L1091" s="7">
        <v>44.0</v>
      </c>
    </row>
    <row r="1092">
      <c r="A1092" s="7">
        <v>3863.0</v>
      </c>
      <c r="B1092" s="2" t="s">
        <v>14</v>
      </c>
      <c r="C1092" s="3">
        <v>2726.0</v>
      </c>
      <c r="D1092" s="4">
        <v>138.0</v>
      </c>
      <c r="E1092" s="4">
        <v>31.0</v>
      </c>
      <c r="F1092" s="8">
        <v>8.0</v>
      </c>
      <c r="G1092" s="8">
        <v>10.0</v>
      </c>
      <c r="H1092" s="8">
        <v>9.0</v>
      </c>
      <c r="I1092" s="8">
        <v>4.0</v>
      </c>
      <c r="J1092" s="8">
        <v>6.0</v>
      </c>
      <c r="K1092" s="7">
        <v>173.0</v>
      </c>
      <c r="L1092" s="7">
        <v>33.0</v>
      </c>
    </row>
    <row r="1093">
      <c r="A1093" s="7">
        <v>3863.0</v>
      </c>
      <c r="B1093" s="2" t="s">
        <v>15</v>
      </c>
      <c r="C1093" s="3">
        <v>2726.0</v>
      </c>
      <c r="D1093" s="4">
        <v>244.0</v>
      </c>
      <c r="E1093" s="4">
        <v>112.0</v>
      </c>
      <c r="F1093" s="8">
        <v>43.0</v>
      </c>
      <c r="G1093" s="8">
        <v>26.0</v>
      </c>
      <c r="H1093" s="8">
        <v>21.0</v>
      </c>
      <c r="I1093" s="8">
        <v>18.0</v>
      </c>
      <c r="J1093" s="8">
        <v>10.0</v>
      </c>
      <c r="K1093" s="7">
        <v>374.0</v>
      </c>
      <c r="L1093" s="7">
        <v>100.0</v>
      </c>
    </row>
    <row r="1094">
      <c r="A1094" s="7">
        <v>4000.0</v>
      </c>
      <c r="B1094" s="2" t="s">
        <v>12</v>
      </c>
      <c r="C1094" s="3">
        <v>1091.0</v>
      </c>
      <c r="D1094" s="4">
        <v>21.0</v>
      </c>
      <c r="E1094" s="4">
        <v>4.0</v>
      </c>
      <c r="F1094" s="8">
        <v>2.0</v>
      </c>
      <c r="G1094" s="8">
        <v>0.0</v>
      </c>
      <c r="H1094" s="8">
        <v>1.0</v>
      </c>
      <c r="I1094" s="8">
        <v>2.0</v>
      </c>
      <c r="J1094" s="8">
        <v>0.0</v>
      </c>
      <c r="K1094" s="7">
        <v>27.0</v>
      </c>
      <c r="L1094" s="7">
        <v>3.0</v>
      </c>
    </row>
    <row r="1095">
      <c r="A1095" s="7">
        <v>4000.0</v>
      </c>
      <c r="B1095" s="2" t="s">
        <v>13</v>
      </c>
      <c r="C1095" s="3">
        <v>1091.0</v>
      </c>
      <c r="D1095" s="4">
        <v>9.0</v>
      </c>
      <c r="E1095" s="4">
        <v>8.0</v>
      </c>
      <c r="F1095" s="8">
        <v>9.0</v>
      </c>
      <c r="G1095" s="8">
        <v>0.0</v>
      </c>
      <c r="H1095" s="8">
        <v>5.0</v>
      </c>
      <c r="I1095" s="8">
        <v>0.0</v>
      </c>
      <c r="J1095" s="8">
        <v>0.0</v>
      </c>
      <c r="K1095" s="7">
        <v>17.0</v>
      </c>
      <c r="L1095" s="7">
        <v>14.0</v>
      </c>
    </row>
    <row r="1096">
      <c r="A1096" s="7">
        <v>4000.0</v>
      </c>
      <c r="B1096" s="2" t="s">
        <v>14</v>
      </c>
      <c r="C1096" s="3">
        <v>1091.0</v>
      </c>
      <c r="D1096" s="4">
        <v>29.0</v>
      </c>
      <c r="E1096" s="4">
        <v>8.0</v>
      </c>
      <c r="F1096" s="8">
        <v>4.0</v>
      </c>
      <c r="G1096" s="8">
        <v>1.0</v>
      </c>
      <c r="H1096" s="8">
        <v>4.0</v>
      </c>
      <c r="I1096" s="8">
        <v>3.0</v>
      </c>
      <c r="J1096" s="8">
        <v>0.0</v>
      </c>
      <c r="K1096" s="7">
        <v>40.0</v>
      </c>
      <c r="L1096" s="7">
        <v>9.0</v>
      </c>
    </row>
    <row r="1097">
      <c r="A1097" s="7">
        <v>4000.0</v>
      </c>
      <c r="B1097" s="2" t="s">
        <v>15</v>
      </c>
      <c r="C1097" s="3">
        <v>1091.0</v>
      </c>
      <c r="D1097" s="4">
        <v>59.0</v>
      </c>
      <c r="E1097" s="4">
        <v>20.0</v>
      </c>
      <c r="F1097" s="8">
        <v>15.0</v>
      </c>
      <c r="G1097" s="8">
        <v>1.0</v>
      </c>
      <c r="H1097" s="8">
        <v>10.0</v>
      </c>
      <c r="I1097" s="8">
        <v>5.0</v>
      </c>
      <c r="J1097" s="8">
        <v>0.0</v>
      </c>
      <c r="K1097" s="7">
        <v>84.0</v>
      </c>
      <c r="L1097" s="7">
        <v>26.0</v>
      </c>
    </row>
    <row r="1098">
      <c r="A1098" s="7">
        <v>4007.0</v>
      </c>
      <c r="B1098" s="2" t="s">
        <v>12</v>
      </c>
      <c r="C1098" s="3">
        <v>1235.0</v>
      </c>
      <c r="D1098" s="4">
        <v>17.0</v>
      </c>
      <c r="E1098" s="4">
        <v>15.0</v>
      </c>
      <c r="F1098" s="8">
        <v>1.0</v>
      </c>
      <c r="G1098" s="8">
        <v>1.0</v>
      </c>
      <c r="H1098" s="8">
        <v>0.0</v>
      </c>
      <c r="I1098" s="8">
        <v>4.0</v>
      </c>
      <c r="J1098" s="8">
        <v>0.0</v>
      </c>
      <c r="K1098" s="7">
        <v>36.0</v>
      </c>
      <c r="L1098" s="7">
        <v>2.0</v>
      </c>
    </row>
    <row r="1099">
      <c r="A1099" s="7">
        <v>4007.0</v>
      </c>
      <c r="B1099" s="2" t="s">
        <v>13</v>
      </c>
      <c r="C1099" s="3">
        <v>1235.0</v>
      </c>
      <c r="D1099" s="4">
        <v>7.0</v>
      </c>
      <c r="E1099" s="4">
        <v>11.0</v>
      </c>
      <c r="F1099" s="8">
        <v>9.0</v>
      </c>
      <c r="G1099" s="8">
        <v>6.0</v>
      </c>
      <c r="H1099" s="8">
        <v>0.0</v>
      </c>
      <c r="I1099" s="8">
        <v>1.0</v>
      </c>
      <c r="J1099" s="8">
        <v>0.0</v>
      </c>
      <c r="K1099" s="7">
        <v>19.0</v>
      </c>
      <c r="L1099" s="7">
        <v>15.0</v>
      </c>
    </row>
    <row r="1100">
      <c r="A1100" s="7">
        <v>4007.0</v>
      </c>
      <c r="B1100" s="2" t="s">
        <v>14</v>
      </c>
      <c r="C1100" s="3">
        <v>1235.0</v>
      </c>
      <c r="D1100" s="4">
        <v>51.0</v>
      </c>
      <c r="E1100" s="4">
        <v>10.0</v>
      </c>
      <c r="F1100" s="8">
        <v>6.0</v>
      </c>
      <c r="G1100" s="8">
        <v>4.0</v>
      </c>
      <c r="H1100" s="8">
        <v>1.0</v>
      </c>
      <c r="I1100" s="8">
        <v>2.0</v>
      </c>
      <c r="J1100" s="8">
        <v>3.0</v>
      </c>
      <c r="K1100" s="7">
        <v>63.0</v>
      </c>
      <c r="L1100" s="7">
        <v>14.0</v>
      </c>
    </row>
    <row r="1101">
      <c r="A1101" s="7">
        <v>4007.0</v>
      </c>
      <c r="B1101" s="2" t="s">
        <v>15</v>
      </c>
      <c r="C1101" s="3">
        <v>1235.0</v>
      </c>
      <c r="D1101" s="4">
        <v>75.0</v>
      </c>
      <c r="E1101" s="4">
        <v>36.0</v>
      </c>
      <c r="F1101" s="8">
        <v>16.0</v>
      </c>
      <c r="G1101" s="8">
        <v>11.0</v>
      </c>
      <c r="H1101" s="8">
        <v>1.0</v>
      </c>
      <c r="I1101" s="8">
        <v>7.0</v>
      </c>
      <c r="J1101" s="8">
        <v>3.0</v>
      </c>
      <c r="K1101" s="7">
        <v>118.0</v>
      </c>
      <c r="L1101" s="7">
        <v>31.0</v>
      </c>
    </row>
    <row r="1102">
      <c r="A1102" s="7">
        <v>4009.0</v>
      </c>
      <c r="B1102" s="2" t="s">
        <v>12</v>
      </c>
      <c r="C1102" s="3">
        <v>1116.0</v>
      </c>
      <c r="D1102" s="4">
        <v>18.0</v>
      </c>
      <c r="E1102" s="4">
        <v>8.0</v>
      </c>
      <c r="F1102" s="8">
        <v>3.0</v>
      </c>
      <c r="G1102" s="8">
        <v>0.0</v>
      </c>
      <c r="H1102" s="8">
        <v>0.0</v>
      </c>
      <c r="I1102" s="8">
        <v>4.0</v>
      </c>
      <c r="J1102" s="8">
        <v>2.0</v>
      </c>
      <c r="K1102" s="7">
        <v>30.0</v>
      </c>
      <c r="L1102" s="7">
        <v>5.0</v>
      </c>
    </row>
    <row r="1103">
      <c r="A1103" s="7">
        <v>4009.0</v>
      </c>
      <c r="B1103" s="2" t="s">
        <v>13</v>
      </c>
      <c r="C1103" s="3">
        <v>1116.0</v>
      </c>
      <c r="D1103" s="4">
        <v>6.0</v>
      </c>
      <c r="E1103" s="4">
        <v>6.0</v>
      </c>
      <c r="F1103" s="8">
        <v>7.0</v>
      </c>
      <c r="G1103" s="8">
        <v>1.0</v>
      </c>
      <c r="H1103" s="8">
        <v>1.0</v>
      </c>
      <c r="I1103" s="8">
        <v>0.0</v>
      </c>
      <c r="J1103" s="8">
        <v>0.0</v>
      </c>
      <c r="K1103" s="7">
        <v>12.0</v>
      </c>
      <c r="L1103" s="7">
        <v>9.0</v>
      </c>
    </row>
    <row r="1104">
      <c r="A1104" s="7">
        <v>4009.0</v>
      </c>
      <c r="B1104" s="2" t="s">
        <v>14</v>
      </c>
      <c r="C1104" s="3">
        <v>1116.0</v>
      </c>
      <c r="D1104" s="4">
        <v>46.0</v>
      </c>
      <c r="E1104" s="4">
        <v>8.0</v>
      </c>
      <c r="F1104" s="8">
        <v>0.0</v>
      </c>
      <c r="G1104" s="8">
        <v>0.0</v>
      </c>
      <c r="H1104" s="8">
        <v>4.0</v>
      </c>
      <c r="I1104" s="8">
        <v>2.0</v>
      </c>
      <c r="J1104" s="8">
        <v>2.0</v>
      </c>
      <c r="K1104" s="7">
        <v>56.0</v>
      </c>
      <c r="L1104" s="7">
        <v>6.0</v>
      </c>
    </row>
    <row r="1105">
      <c r="A1105" s="7">
        <v>4009.0</v>
      </c>
      <c r="B1105" s="2" t="s">
        <v>15</v>
      </c>
      <c r="C1105" s="3">
        <v>1116.0</v>
      </c>
      <c r="D1105" s="4">
        <v>70.0</v>
      </c>
      <c r="E1105" s="4">
        <v>22.0</v>
      </c>
      <c r="F1105" s="8">
        <v>10.0</v>
      </c>
      <c r="G1105" s="8">
        <v>1.0</v>
      </c>
      <c r="H1105" s="8">
        <v>5.0</v>
      </c>
      <c r="I1105" s="8">
        <v>6.0</v>
      </c>
      <c r="J1105" s="8">
        <v>4.0</v>
      </c>
      <c r="K1105" s="7">
        <v>98.0</v>
      </c>
      <c r="L1105" s="7">
        <v>20.0</v>
      </c>
    </row>
    <row r="1106">
      <c r="A1106" s="7">
        <v>4010.0</v>
      </c>
      <c r="B1106" s="2" t="s">
        <v>12</v>
      </c>
      <c r="C1106" s="3">
        <v>2785.0</v>
      </c>
      <c r="D1106" s="4">
        <v>111.0</v>
      </c>
      <c r="E1106" s="4">
        <v>53.0</v>
      </c>
      <c r="F1106" s="8">
        <v>14.0</v>
      </c>
      <c r="G1106" s="8">
        <v>5.0</v>
      </c>
      <c r="H1106" s="8">
        <v>26.0</v>
      </c>
      <c r="I1106" s="8">
        <v>0.0</v>
      </c>
      <c r="J1106" s="8">
        <v>0.0</v>
      </c>
      <c r="K1106" s="7">
        <v>164.0</v>
      </c>
      <c r="L1106" s="7">
        <v>45.0</v>
      </c>
    </row>
    <row r="1107">
      <c r="A1107" s="7">
        <v>4010.0</v>
      </c>
      <c r="B1107" s="2" t="s">
        <v>13</v>
      </c>
      <c r="C1107" s="3">
        <v>2785.0</v>
      </c>
      <c r="D1107" s="4">
        <v>71.0</v>
      </c>
      <c r="E1107" s="4">
        <v>41.0</v>
      </c>
      <c r="F1107" s="8">
        <v>31.0</v>
      </c>
      <c r="G1107" s="8">
        <v>3.0</v>
      </c>
      <c r="H1107" s="8">
        <v>17.0</v>
      </c>
      <c r="I1107" s="8">
        <v>3.0</v>
      </c>
      <c r="J1107" s="8">
        <v>2.0</v>
      </c>
      <c r="K1107" s="7">
        <v>115.0</v>
      </c>
      <c r="L1107" s="7">
        <v>53.0</v>
      </c>
    </row>
    <row r="1108">
      <c r="A1108" s="7">
        <v>4010.0</v>
      </c>
      <c r="B1108" s="2" t="s">
        <v>14</v>
      </c>
      <c r="C1108" s="3">
        <v>2785.0</v>
      </c>
      <c r="D1108" s="4">
        <v>194.0</v>
      </c>
      <c r="E1108" s="4">
        <v>44.0</v>
      </c>
      <c r="F1108" s="8">
        <v>6.0</v>
      </c>
      <c r="G1108" s="8">
        <v>6.0</v>
      </c>
      <c r="H1108" s="8">
        <v>24.0</v>
      </c>
      <c r="I1108" s="8">
        <v>5.0</v>
      </c>
      <c r="J1108" s="8">
        <v>2.0</v>
      </c>
      <c r="K1108" s="7">
        <v>243.0</v>
      </c>
      <c r="L1108" s="7">
        <v>38.0</v>
      </c>
    </row>
    <row r="1109">
      <c r="A1109" s="7">
        <v>4010.0</v>
      </c>
      <c r="B1109" s="2" t="s">
        <v>15</v>
      </c>
      <c r="C1109" s="3">
        <v>2785.0</v>
      </c>
      <c r="D1109" s="4">
        <v>376.0</v>
      </c>
      <c r="E1109" s="4">
        <v>138.0</v>
      </c>
      <c r="F1109" s="8">
        <v>51.0</v>
      </c>
      <c r="G1109" s="8">
        <v>14.0</v>
      </c>
      <c r="H1109" s="8">
        <v>67.0</v>
      </c>
      <c r="I1109" s="8">
        <v>8.0</v>
      </c>
      <c r="J1109" s="8">
        <v>4.0</v>
      </c>
      <c r="K1109" s="7">
        <v>522.0</v>
      </c>
      <c r="L1109" s="7">
        <v>136.0</v>
      </c>
    </row>
    <row r="1110">
      <c r="A1110" s="7">
        <v>4011.0</v>
      </c>
      <c r="B1110" s="2" t="s">
        <v>12</v>
      </c>
      <c r="C1110" s="3">
        <v>1015.0</v>
      </c>
      <c r="D1110" s="4">
        <v>26.0</v>
      </c>
      <c r="E1110" s="4">
        <v>4.0</v>
      </c>
      <c r="F1110" s="8">
        <v>4.0</v>
      </c>
      <c r="G1110" s="8">
        <v>3.0</v>
      </c>
      <c r="H1110" s="8">
        <v>4.0</v>
      </c>
      <c r="I1110" s="8">
        <v>2.0</v>
      </c>
      <c r="J1110" s="8">
        <v>0.0</v>
      </c>
      <c r="K1110" s="7">
        <v>32.0</v>
      </c>
      <c r="L1110" s="7">
        <v>11.0</v>
      </c>
    </row>
    <row r="1111">
      <c r="A1111" s="7">
        <v>4011.0</v>
      </c>
      <c r="B1111" s="2" t="s">
        <v>13</v>
      </c>
      <c r="C1111" s="3">
        <v>1015.0</v>
      </c>
      <c r="D1111" s="4">
        <v>22.0</v>
      </c>
      <c r="E1111" s="4">
        <v>4.0</v>
      </c>
      <c r="F1111" s="8">
        <v>7.0</v>
      </c>
      <c r="G1111" s="8">
        <v>0.0</v>
      </c>
      <c r="H1111" s="8">
        <v>4.0</v>
      </c>
      <c r="I1111" s="8">
        <v>1.0</v>
      </c>
      <c r="J1111" s="8">
        <v>0.0</v>
      </c>
      <c r="K1111" s="7">
        <v>27.0</v>
      </c>
      <c r="L1111" s="7">
        <v>11.0</v>
      </c>
    </row>
    <row r="1112">
      <c r="A1112" s="7">
        <v>4011.0</v>
      </c>
      <c r="B1112" s="2" t="s">
        <v>14</v>
      </c>
      <c r="C1112" s="3">
        <v>1015.0</v>
      </c>
      <c r="D1112" s="4">
        <v>61.0</v>
      </c>
      <c r="E1112" s="4">
        <v>17.0</v>
      </c>
      <c r="F1112" s="8">
        <v>2.0</v>
      </c>
      <c r="G1112" s="8">
        <v>0.0</v>
      </c>
      <c r="H1112" s="8">
        <v>6.0</v>
      </c>
      <c r="I1112" s="8">
        <v>4.0</v>
      </c>
      <c r="J1112" s="8">
        <v>2.0</v>
      </c>
      <c r="K1112" s="7">
        <v>82.0</v>
      </c>
      <c r="L1112" s="7">
        <v>10.0</v>
      </c>
    </row>
    <row r="1113">
      <c r="A1113" s="7">
        <v>4011.0</v>
      </c>
      <c r="B1113" s="2" t="s">
        <v>15</v>
      </c>
      <c r="C1113" s="3">
        <v>1015.0</v>
      </c>
      <c r="D1113" s="4">
        <v>109.0</v>
      </c>
      <c r="E1113" s="4">
        <v>25.0</v>
      </c>
      <c r="F1113" s="8">
        <v>13.0</v>
      </c>
      <c r="G1113" s="8">
        <v>3.0</v>
      </c>
      <c r="H1113" s="8">
        <v>14.0</v>
      </c>
      <c r="I1113" s="8">
        <v>7.0</v>
      </c>
      <c r="J1113" s="8">
        <v>2.0</v>
      </c>
      <c r="K1113" s="7">
        <v>141.0</v>
      </c>
      <c r="L1113" s="7">
        <v>32.0</v>
      </c>
    </row>
    <row r="1114">
      <c r="A1114" s="7">
        <v>4012.0</v>
      </c>
      <c r="B1114" s="2" t="s">
        <v>12</v>
      </c>
      <c r="C1114" s="3">
        <v>2201.0</v>
      </c>
      <c r="D1114" s="4">
        <v>65.0</v>
      </c>
      <c r="E1114" s="4">
        <v>44.0</v>
      </c>
      <c r="F1114" s="8">
        <v>22.0</v>
      </c>
      <c r="G1114" s="8">
        <v>7.0</v>
      </c>
      <c r="H1114" s="8">
        <v>10.0</v>
      </c>
      <c r="I1114" s="8">
        <v>1.0</v>
      </c>
      <c r="J1114" s="8">
        <v>4.0</v>
      </c>
      <c r="K1114" s="7">
        <v>110.0</v>
      </c>
      <c r="L1114" s="7">
        <v>43.0</v>
      </c>
    </row>
    <row r="1115">
      <c r="A1115" s="7">
        <v>4012.0</v>
      </c>
      <c r="B1115" s="2" t="s">
        <v>13</v>
      </c>
      <c r="C1115" s="3">
        <v>2201.0</v>
      </c>
      <c r="D1115" s="4">
        <v>38.0</v>
      </c>
      <c r="E1115" s="4">
        <v>14.0</v>
      </c>
      <c r="F1115" s="8">
        <v>18.0</v>
      </c>
      <c r="G1115" s="8">
        <v>2.0</v>
      </c>
      <c r="H1115" s="8">
        <v>11.0</v>
      </c>
      <c r="I1115" s="8">
        <v>3.0</v>
      </c>
      <c r="J1115" s="8">
        <v>6.0</v>
      </c>
      <c r="K1115" s="7">
        <v>55.0</v>
      </c>
      <c r="L1115" s="7">
        <v>37.0</v>
      </c>
    </row>
    <row r="1116">
      <c r="A1116" s="7">
        <v>4012.0</v>
      </c>
      <c r="B1116" s="2" t="s">
        <v>14</v>
      </c>
      <c r="C1116" s="3">
        <v>2201.0</v>
      </c>
      <c r="D1116" s="4">
        <v>162.0</v>
      </c>
      <c r="E1116" s="4">
        <v>40.0</v>
      </c>
      <c r="F1116" s="8">
        <v>15.0</v>
      </c>
      <c r="G1116" s="8">
        <v>6.0</v>
      </c>
      <c r="H1116" s="8">
        <v>20.0</v>
      </c>
      <c r="I1116" s="8">
        <v>5.0</v>
      </c>
      <c r="J1116" s="8">
        <v>4.0</v>
      </c>
      <c r="K1116" s="7">
        <v>207.0</v>
      </c>
      <c r="L1116" s="7">
        <v>45.0</v>
      </c>
    </row>
    <row r="1117">
      <c r="A1117" s="7">
        <v>4012.0</v>
      </c>
      <c r="B1117" s="2" t="s">
        <v>15</v>
      </c>
      <c r="C1117" s="3">
        <v>2201.0</v>
      </c>
      <c r="D1117" s="4">
        <v>265.0</v>
      </c>
      <c r="E1117" s="4">
        <v>98.0</v>
      </c>
      <c r="F1117" s="8">
        <v>55.0</v>
      </c>
      <c r="G1117" s="8">
        <v>15.0</v>
      </c>
      <c r="H1117" s="8">
        <v>41.0</v>
      </c>
      <c r="I1117" s="8">
        <v>9.0</v>
      </c>
      <c r="J1117" s="8">
        <v>14.0</v>
      </c>
      <c r="K1117" s="7">
        <v>372.0</v>
      </c>
      <c r="L1117" s="7">
        <v>125.0</v>
      </c>
    </row>
    <row r="1118">
      <c r="A1118" s="7">
        <v>4013.0</v>
      </c>
      <c r="B1118" s="2" t="s">
        <v>12</v>
      </c>
      <c r="C1118" s="3">
        <v>3213.0</v>
      </c>
      <c r="D1118" s="4">
        <v>89.0</v>
      </c>
      <c r="E1118" s="4">
        <v>26.0</v>
      </c>
      <c r="F1118" s="8">
        <v>10.0</v>
      </c>
      <c r="G1118" s="8">
        <v>7.0</v>
      </c>
      <c r="H1118" s="8">
        <v>17.0</v>
      </c>
      <c r="I1118" s="8">
        <v>4.0</v>
      </c>
      <c r="J1118" s="8">
        <v>1.0</v>
      </c>
      <c r="K1118" s="7">
        <v>119.0</v>
      </c>
      <c r="L1118" s="7">
        <v>35.0</v>
      </c>
    </row>
    <row r="1119">
      <c r="A1119" s="7">
        <v>4013.0</v>
      </c>
      <c r="B1119" s="2" t="s">
        <v>13</v>
      </c>
      <c r="C1119" s="3">
        <v>3213.0</v>
      </c>
      <c r="D1119" s="4">
        <v>44.0</v>
      </c>
      <c r="E1119" s="4">
        <v>13.0</v>
      </c>
      <c r="F1119" s="8">
        <v>16.0</v>
      </c>
      <c r="G1119" s="8">
        <v>0.0</v>
      </c>
      <c r="H1119" s="8">
        <v>6.0</v>
      </c>
      <c r="I1119" s="8">
        <v>4.0</v>
      </c>
      <c r="J1119" s="8">
        <v>2.0</v>
      </c>
      <c r="K1119" s="7">
        <v>61.0</v>
      </c>
      <c r="L1119" s="7">
        <v>24.0</v>
      </c>
    </row>
    <row r="1120">
      <c r="A1120" s="7">
        <v>4013.0</v>
      </c>
      <c r="B1120" s="2" t="s">
        <v>14</v>
      </c>
      <c r="C1120" s="3">
        <v>3213.0</v>
      </c>
      <c r="D1120" s="4">
        <v>136.0</v>
      </c>
      <c r="E1120" s="4">
        <v>29.0</v>
      </c>
      <c r="F1120" s="8">
        <v>7.0</v>
      </c>
      <c r="G1120" s="8">
        <v>5.0</v>
      </c>
      <c r="H1120" s="8">
        <v>10.0</v>
      </c>
      <c r="I1120" s="8">
        <v>8.0</v>
      </c>
      <c r="J1120" s="8">
        <v>4.0</v>
      </c>
      <c r="K1120" s="7">
        <v>173.0</v>
      </c>
      <c r="L1120" s="7">
        <v>26.0</v>
      </c>
    </row>
    <row r="1121">
      <c r="A1121" s="7">
        <v>4013.0</v>
      </c>
      <c r="B1121" s="2" t="s">
        <v>15</v>
      </c>
      <c r="C1121" s="3">
        <v>3213.0</v>
      </c>
      <c r="D1121" s="4">
        <v>269.0</v>
      </c>
      <c r="E1121" s="4">
        <v>68.0</v>
      </c>
      <c r="F1121" s="8">
        <v>33.0</v>
      </c>
      <c r="G1121" s="8">
        <v>12.0</v>
      </c>
      <c r="H1121" s="8">
        <v>33.0</v>
      </c>
      <c r="I1121" s="8">
        <v>16.0</v>
      </c>
      <c r="J1121" s="8">
        <v>7.0</v>
      </c>
      <c r="K1121" s="7">
        <v>353.0</v>
      </c>
      <c r="L1121" s="7">
        <v>85.0</v>
      </c>
    </row>
    <row r="1122">
      <c r="A1122" s="7">
        <v>4017.0</v>
      </c>
      <c r="B1122" s="2" t="s">
        <v>12</v>
      </c>
      <c r="C1122" s="3">
        <v>2502.0</v>
      </c>
      <c r="D1122" s="4">
        <v>103.0</v>
      </c>
      <c r="E1122" s="4">
        <v>3.0</v>
      </c>
      <c r="F1122" s="8">
        <v>5.0</v>
      </c>
      <c r="G1122" s="8">
        <v>0.0</v>
      </c>
      <c r="H1122" s="8">
        <v>0.0</v>
      </c>
      <c r="I1122" s="8">
        <v>4.0</v>
      </c>
      <c r="J1122" s="8">
        <v>0.0</v>
      </c>
      <c r="K1122" s="7">
        <v>110.0</v>
      </c>
      <c r="L1122" s="7">
        <v>5.0</v>
      </c>
    </row>
    <row r="1123">
      <c r="A1123" s="7">
        <v>4017.0</v>
      </c>
      <c r="B1123" s="2" t="s">
        <v>13</v>
      </c>
      <c r="C1123" s="3">
        <v>2502.0</v>
      </c>
      <c r="D1123" s="4">
        <v>58.0</v>
      </c>
      <c r="E1123" s="4">
        <v>2.0</v>
      </c>
      <c r="F1123" s="8">
        <v>6.0</v>
      </c>
      <c r="G1123" s="8">
        <v>0.0</v>
      </c>
      <c r="H1123" s="8">
        <v>2.0</v>
      </c>
      <c r="I1123" s="8">
        <v>4.0</v>
      </c>
      <c r="J1123" s="8">
        <v>0.0</v>
      </c>
      <c r="K1123" s="7">
        <v>64.0</v>
      </c>
      <c r="L1123" s="7">
        <v>8.0</v>
      </c>
    </row>
    <row r="1124">
      <c r="A1124" s="7">
        <v>4017.0</v>
      </c>
      <c r="B1124" s="2" t="s">
        <v>14</v>
      </c>
      <c r="C1124" s="3">
        <v>2502.0</v>
      </c>
      <c r="D1124" s="4">
        <v>221.0</v>
      </c>
      <c r="E1124" s="4">
        <v>3.0</v>
      </c>
      <c r="F1124" s="8">
        <v>0.0</v>
      </c>
      <c r="G1124" s="8">
        <v>1.0</v>
      </c>
      <c r="H1124" s="8">
        <v>5.0</v>
      </c>
      <c r="I1124" s="8">
        <v>11.0</v>
      </c>
      <c r="J1124" s="8">
        <v>0.0</v>
      </c>
      <c r="K1124" s="7">
        <v>235.0</v>
      </c>
      <c r="L1124" s="7">
        <v>6.0</v>
      </c>
    </row>
    <row r="1125">
      <c r="A1125" s="7">
        <v>4017.0</v>
      </c>
      <c r="B1125" s="2" t="s">
        <v>15</v>
      </c>
      <c r="C1125" s="3">
        <v>2502.0</v>
      </c>
      <c r="D1125" s="4">
        <v>382.0</v>
      </c>
      <c r="E1125" s="4">
        <v>8.0</v>
      </c>
      <c r="F1125" s="8">
        <v>11.0</v>
      </c>
      <c r="G1125" s="8">
        <v>1.0</v>
      </c>
      <c r="H1125" s="8">
        <v>7.0</v>
      </c>
      <c r="I1125" s="8">
        <v>19.0</v>
      </c>
      <c r="J1125" s="8">
        <v>0.0</v>
      </c>
      <c r="K1125" s="7">
        <v>409.0</v>
      </c>
      <c r="L1125" s="7">
        <v>19.0</v>
      </c>
    </row>
    <row r="1126">
      <c r="A1126" s="7">
        <v>4018.0</v>
      </c>
      <c r="B1126" s="2" t="s">
        <v>12</v>
      </c>
      <c r="C1126" s="3">
        <v>615.0</v>
      </c>
      <c r="D1126" s="4">
        <v>5.0</v>
      </c>
      <c r="E1126" s="4">
        <v>6.0</v>
      </c>
      <c r="F1126" s="8">
        <v>6.0</v>
      </c>
      <c r="G1126" s="8">
        <v>2.0</v>
      </c>
      <c r="H1126" s="8">
        <v>5.0</v>
      </c>
      <c r="I1126" s="8">
        <v>1.0</v>
      </c>
      <c r="J1126" s="8">
        <v>0.0</v>
      </c>
      <c r="K1126" s="7">
        <v>12.0</v>
      </c>
      <c r="L1126" s="7">
        <v>13.0</v>
      </c>
    </row>
    <row r="1127">
      <c r="A1127" s="7">
        <v>4018.0</v>
      </c>
      <c r="B1127" s="2" t="s">
        <v>13</v>
      </c>
      <c r="C1127" s="3">
        <v>615.0</v>
      </c>
      <c r="D1127" s="4">
        <v>6.0</v>
      </c>
      <c r="E1127" s="4">
        <v>9.0</v>
      </c>
      <c r="F1127" s="8">
        <v>16.0</v>
      </c>
      <c r="G1127" s="8">
        <v>1.0</v>
      </c>
      <c r="H1127" s="8">
        <v>3.0</v>
      </c>
      <c r="I1127" s="8">
        <v>7.0</v>
      </c>
      <c r="J1127" s="8">
        <v>2.0</v>
      </c>
      <c r="K1127" s="7">
        <v>22.0</v>
      </c>
      <c r="L1127" s="7">
        <v>22.0</v>
      </c>
    </row>
    <row r="1128">
      <c r="A1128" s="7">
        <v>4018.0</v>
      </c>
      <c r="B1128" s="2" t="s">
        <v>14</v>
      </c>
      <c r="C1128" s="3">
        <v>615.0</v>
      </c>
      <c r="D1128" s="4">
        <v>39.0</v>
      </c>
      <c r="E1128" s="4">
        <v>5.0</v>
      </c>
      <c r="F1128" s="8">
        <v>8.0</v>
      </c>
      <c r="G1128" s="8">
        <v>0.0</v>
      </c>
      <c r="H1128" s="8">
        <v>5.0</v>
      </c>
      <c r="I1128" s="8">
        <v>4.0</v>
      </c>
      <c r="J1128" s="8">
        <v>2.0</v>
      </c>
      <c r="K1128" s="7">
        <v>48.0</v>
      </c>
      <c r="L1128" s="7">
        <v>15.0</v>
      </c>
    </row>
    <row r="1129">
      <c r="A1129" s="7">
        <v>4018.0</v>
      </c>
      <c r="B1129" s="2" t="s">
        <v>15</v>
      </c>
      <c r="C1129" s="3">
        <v>615.0</v>
      </c>
      <c r="D1129" s="4">
        <v>50.0</v>
      </c>
      <c r="E1129" s="4">
        <v>20.0</v>
      </c>
      <c r="F1129" s="8">
        <v>30.0</v>
      </c>
      <c r="G1129" s="8">
        <v>3.0</v>
      </c>
      <c r="H1129" s="8">
        <v>13.0</v>
      </c>
      <c r="I1129" s="8">
        <v>12.0</v>
      </c>
      <c r="J1129" s="8">
        <v>4.0</v>
      </c>
      <c r="K1129" s="7">
        <v>82.0</v>
      </c>
      <c r="L1129" s="7">
        <v>50.0</v>
      </c>
    </row>
    <row r="1130">
      <c r="A1130" s="7">
        <v>4019.0</v>
      </c>
      <c r="B1130" s="2" t="s">
        <v>12</v>
      </c>
      <c r="C1130" s="3">
        <v>2418.0</v>
      </c>
      <c r="D1130" s="4">
        <v>20.0</v>
      </c>
      <c r="E1130" s="4">
        <v>6.0</v>
      </c>
      <c r="F1130" s="8">
        <v>5.0</v>
      </c>
      <c r="G1130" s="8">
        <v>1.0</v>
      </c>
      <c r="H1130" s="8">
        <v>1.0</v>
      </c>
      <c r="I1130" s="8">
        <v>3.0</v>
      </c>
      <c r="J1130" s="8">
        <v>0.0</v>
      </c>
      <c r="K1130" s="7">
        <v>29.0</v>
      </c>
      <c r="L1130" s="7">
        <v>7.0</v>
      </c>
    </row>
    <row r="1131">
      <c r="A1131" s="7">
        <v>4019.0</v>
      </c>
      <c r="B1131" s="2" t="s">
        <v>13</v>
      </c>
      <c r="C1131" s="3">
        <v>2418.0</v>
      </c>
      <c r="D1131" s="4">
        <v>20.0</v>
      </c>
      <c r="E1131" s="4">
        <v>12.0</v>
      </c>
      <c r="F1131" s="8">
        <v>2.0</v>
      </c>
      <c r="G1131" s="8">
        <v>0.0</v>
      </c>
      <c r="H1131" s="8">
        <v>1.0</v>
      </c>
      <c r="I1131" s="8">
        <v>0.0</v>
      </c>
      <c r="J1131" s="8">
        <v>0.0</v>
      </c>
      <c r="K1131" s="7">
        <v>32.0</v>
      </c>
      <c r="L1131" s="7">
        <v>3.0</v>
      </c>
    </row>
    <row r="1132">
      <c r="A1132" s="7">
        <v>4019.0</v>
      </c>
      <c r="B1132" s="2" t="s">
        <v>14</v>
      </c>
      <c r="C1132" s="3">
        <v>2418.0</v>
      </c>
      <c r="D1132" s="4">
        <v>81.0</v>
      </c>
      <c r="E1132" s="4">
        <v>8.0</v>
      </c>
      <c r="F1132" s="8">
        <v>3.0</v>
      </c>
      <c r="G1132" s="8">
        <v>2.0</v>
      </c>
      <c r="H1132" s="8">
        <v>4.0</v>
      </c>
      <c r="I1132" s="8">
        <v>14.0</v>
      </c>
      <c r="J1132" s="8">
        <v>1.0</v>
      </c>
      <c r="K1132" s="7">
        <v>103.0</v>
      </c>
      <c r="L1132" s="7">
        <v>10.0</v>
      </c>
    </row>
    <row r="1133">
      <c r="A1133" s="7">
        <v>4019.0</v>
      </c>
      <c r="B1133" s="2" t="s">
        <v>15</v>
      </c>
      <c r="C1133" s="3">
        <v>2418.0</v>
      </c>
      <c r="D1133" s="4">
        <v>121.0</v>
      </c>
      <c r="E1133" s="4">
        <v>26.0</v>
      </c>
      <c r="F1133" s="8">
        <v>10.0</v>
      </c>
      <c r="G1133" s="8">
        <v>3.0</v>
      </c>
      <c r="H1133" s="8">
        <v>6.0</v>
      </c>
      <c r="I1133" s="8">
        <v>17.0</v>
      </c>
      <c r="J1133" s="8">
        <v>1.0</v>
      </c>
      <c r="K1133" s="7">
        <v>164.0</v>
      </c>
      <c r="L1133" s="7">
        <v>20.0</v>
      </c>
    </row>
    <row r="1134">
      <c r="A1134" s="7">
        <v>4020.0</v>
      </c>
      <c r="B1134" s="2" t="s">
        <v>12</v>
      </c>
      <c r="C1134" s="3">
        <v>1472.0</v>
      </c>
      <c r="D1134" s="4">
        <v>10.0</v>
      </c>
      <c r="E1134" s="4">
        <v>3.0</v>
      </c>
      <c r="F1134" s="8">
        <v>1.0</v>
      </c>
      <c r="G1134" s="8">
        <v>1.0</v>
      </c>
      <c r="H1134" s="8">
        <v>0.0</v>
      </c>
      <c r="I1134" s="8">
        <v>0.0</v>
      </c>
      <c r="J1134" s="8">
        <v>0.0</v>
      </c>
      <c r="K1134" s="7">
        <v>13.0</v>
      </c>
      <c r="L1134" s="7">
        <v>2.0</v>
      </c>
    </row>
    <row r="1135">
      <c r="A1135" s="7">
        <v>4020.0</v>
      </c>
      <c r="B1135" s="2" t="s">
        <v>13</v>
      </c>
      <c r="C1135" s="3">
        <v>1472.0</v>
      </c>
      <c r="D1135" s="4">
        <v>32.0</v>
      </c>
      <c r="E1135" s="4">
        <v>6.0</v>
      </c>
      <c r="F1135" s="8">
        <v>1.0</v>
      </c>
      <c r="G1135" s="8">
        <v>4.0</v>
      </c>
      <c r="H1135" s="8">
        <v>1.0</v>
      </c>
      <c r="I1135" s="8">
        <v>2.0</v>
      </c>
      <c r="J1135" s="8">
        <v>0.0</v>
      </c>
      <c r="K1135" s="7">
        <v>40.0</v>
      </c>
      <c r="L1135" s="7">
        <v>6.0</v>
      </c>
    </row>
    <row r="1136">
      <c r="A1136" s="7">
        <v>4020.0</v>
      </c>
      <c r="B1136" s="2" t="s">
        <v>14</v>
      </c>
      <c r="C1136" s="3">
        <v>1472.0</v>
      </c>
      <c r="D1136" s="4">
        <v>83.0</v>
      </c>
      <c r="E1136" s="4">
        <v>21.0</v>
      </c>
      <c r="F1136" s="8">
        <v>7.0</v>
      </c>
      <c r="G1136" s="8">
        <v>2.0</v>
      </c>
      <c r="H1136" s="8">
        <v>0.0</v>
      </c>
      <c r="I1136" s="8">
        <v>5.0</v>
      </c>
      <c r="J1136" s="8">
        <v>0.0</v>
      </c>
      <c r="K1136" s="7">
        <v>109.0</v>
      </c>
      <c r="L1136" s="7">
        <v>9.0</v>
      </c>
    </row>
    <row r="1137">
      <c r="A1137" s="7">
        <v>4020.0</v>
      </c>
      <c r="B1137" s="2" t="s">
        <v>15</v>
      </c>
      <c r="C1137" s="3">
        <v>1472.0</v>
      </c>
      <c r="D1137" s="4">
        <v>125.0</v>
      </c>
      <c r="E1137" s="4">
        <v>30.0</v>
      </c>
      <c r="F1137" s="8">
        <v>9.0</v>
      </c>
      <c r="G1137" s="8">
        <v>7.0</v>
      </c>
      <c r="H1137" s="8">
        <v>1.0</v>
      </c>
      <c r="I1137" s="8">
        <v>7.0</v>
      </c>
      <c r="J1137" s="8">
        <v>0.0</v>
      </c>
      <c r="K1137" s="7">
        <v>162.0</v>
      </c>
      <c r="L1137" s="7">
        <v>17.0</v>
      </c>
    </row>
    <row r="1138">
      <c r="A1138" s="7">
        <v>4021.0</v>
      </c>
      <c r="B1138" s="2" t="s">
        <v>12</v>
      </c>
      <c r="C1138" s="3">
        <v>1018.0</v>
      </c>
      <c r="D1138" s="4">
        <v>40.0</v>
      </c>
      <c r="E1138" s="4">
        <v>13.0</v>
      </c>
      <c r="F1138" s="8">
        <v>6.0</v>
      </c>
      <c r="G1138" s="8">
        <v>2.0</v>
      </c>
      <c r="H1138" s="8">
        <v>8.0</v>
      </c>
      <c r="I1138" s="8">
        <v>1.0</v>
      </c>
      <c r="J1138" s="8">
        <v>0.0</v>
      </c>
      <c r="K1138" s="7">
        <v>54.0</v>
      </c>
      <c r="L1138" s="7">
        <v>16.0</v>
      </c>
    </row>
    <row r="1139">
      <c r="A1139" s="7">
        <v>4021.0</v>
      </c>
      <c r="B1139" s="2" t="s">
        <v>13</v>
      </c>
      <c r="C1139" s="3">
        <v>1018.0</v>
      </c>
      <c r="D1139" s="4">
        <v>11.0</v>
      </c>
      <c r="E1139" s="4">
        <v>9.0</v>
      </c>
      <c r="F1139" s="8">
        <v>2.0</v>
      </c>
      <c r="G1139" s="8">
        <v>4.0</v>
      </c>
      <c r="H1139" s="8">
        <v>6.0</v>
      </c>
      <c r="I1139" s="8">
        <v>1.0</v>
      </c>
      <c r="J1139" s="8">
        <v>0.0</v>
      </c>
      <c r="K1139" s="7">
        <v>21.0</v>
      </c>
      <c r="L1139" s="7">
        <v>12.0</v>
      </c>
    </row>
    <row r="1140">
      <c r="A1140" s="7">
        <v>4021.0</v>
      </c>
      <c r="B1140" s="2" t="s">
        <v>14</v>
      </c>
      <c r="C1140" s="3">
        <v>1018.0</v>
      </c>
      <c r="D1140" s="4">
        <v>90.0</v>
      </c>
      <c r="E1140" s="4">
        <v>7.0</v>
      </c>
      <c r="F1140" s="8">
        <v>2.0</v>
      </c>
      <c r="G1140" s="8">
        <v>1.0</v>
      </c>
      <c r="H1140" s="8">
        <v>10.0</v>
      </c>
      <c r="I1140" s="8">
        <v>10.0</v>
      </c>
      <c r="J1140" s="8">
        <v>0.0</v>
      </c>
      <c r="K1140" s="7">
        <v>107.0</v>
      </c>
      <c r="L1140" s="7">
        <v>13.0</v>
      </c>
    </row>
    <row r="1141">
      <c r="A1141" s="7">
        <v>4021.0</v>
      </c>
      <c r="B1141" s="2" t="s">
        <v>15</v>
      </c>
      <c r="C1141" s="3">
        <v>1018.0</v>
      </c>
      <c r="D1141" s="4">
        <v>141.0</v>
      </c>
      <c r="E1141" s="4">
        <v>29.0</v>
      </c>
      <c r="F1141" s="8">
        <v>10.0</v>
      </c>
      <c r="G1141" s="8">
        <v>7.0</v>
      </c>
      <c r="H1141" s="8">
        <v>24.0</v>
      </c>
      <c r="I1141" s="8">
        <v>12.0</v>
      </c>
      <c r="J1141" s="8">
        <v>0.0</v>
      </c>
      <c r="K1141" s="7">
        <v>182.0</v>
      </c>
      <c r="L1141" s="7">
        <v>41.0</v>
      </c>
    </row>
    <row r="1142">
      <c r="A1142" s="7">
        <v>4022.0</v>
      </c>
      <c r="B1142" s="2" t="s">
        <v>12</v>
      </c>
      <c r="C1142" s="3">
        <v>1715.0</v>
      </c>
      <c r="D1142" s="4">
        <v>39.0</v>
      </c>
      <c r="E1142" s="4">
        <v>11.0</v>
      </c>
      <c r="F1142" s="8">
        <v>2.0</v>
      </c>
      <c r="G1142" s="8">
        <v>6.0</v>
      </c>
      <c r="H1142" s="8">
        <v>10.0</v>
      </c>
      <c r="I1142" s="8">
        <v>2.0</v>
      </c>
      <c r="J1142" s="8">
        <v>4.0</v>
      </c>
      <c r="K1142" s="7">
        <v>52.0</v>
      </c>
      <c r="L1142" s="7">
        <v>22.0</v>
      </c>
    </row>
    <row r="1143">
      <c r="A1143" s="7">
        <v>4022.0</v>
      </c>
      <c r="B1143" s="2" t="s">
        <v>13</v>
      </c>
      <c r="C1143" s="3">
        <v>1715.0</v>
      </c>
      <c r="D1143" s="4">
        <v>30.0</v>
      </c>
      <c r="E1143" s="4">
        <v>8.0</v>
      </c>
      <c r="F1143" s="8">
        <v>11.0</v>
      </c>
      <c r="G1143" s="8">
        <v>0.0</v>
      </c>
      <c r="H1143" s="8">
        <v>1.0</v>
      </c>
      <c r="I1143" s="8">
        <v>1.0</v>
      </c>
      <c r="J1143" s="8">
        <v>2.0</v>
      </c>
      <c r="K1143" s="7">
        <v>39.0</v>
      </c>
      <c r="L1143" s="7">
        <v>14.0</v>
      </c>
    </row>
    <row r="1144">
      <c r="A1144" s="7">
        <v>4022.0</v>
      </c>
      <c r="B1144" s="2" t="s">
        <v>14</v>
      </c>
      <c r="C1144" s="3">
        <v>1715.0</v>
      </c>
      <c r="D1144" s="4">
        <v>116.0</v>
      </c>
      <c r="E1144" s="4">
        <v>13.0</v>
      </c>
      <c r="F1144" s="8">
        <v>6.0</v>
      </c>
      <c r="G1144" s="8">
        <v>1.0</v>
      </c>
      <c r="H1144" s="8">
        <v>8.0</v>
      </c>
      <c r="I1144" s="8">
        <v>6.0</v>
      </c>
      <c r="J1144" s="8">
        <v>5.0</v>
      </c>
      <c r="K1144" s="7">
        <v>135.0</v>
      </c>
      <c r="L1144" s="7">
        <v>20.0</v>
      </c>
    </row>
    <row r="1145">
      <c r="A1145" s="7">
        <v>4022.0</v>
      </c>
      <c r="B1145" s="2" t="s">
        <v>15</v>
      </c>
      <c r="C1145" s="3">
        <v>1715.0</v>
      </c>
      <c r="D1145" s="4">
        <v>185.0</v>
      </c>
      <c r="E1145" s="4">
        <v>32.0</v>
      </c>
      <c r="F1145" s="8">
        <v>19.0</v>
      </c>
      <c r="G1145" s="8">
        <v>7.0</v>
      </c>
      <c r="H1145" s="8">
        <v>19.0</v>
      </c>
      <c r="I1145" s="8">
        <v>9.0</v>
      </c>
      <c r="J1145" s="8">
        <v>11.0</v>
      </c>
      <c r="K1145" s="7">
        <v>226.0</v>
      </c>
      <c r="L1145" s="7">
        <v>56.0</v>
      </c>
    </row>
    <row r="1146">
      <c r="A1146" s="7">
        <v>4024.0</v>
      </c>
      <c r="B1146" s="2" t="s">
        <v>12</v>
      </c>
      <c r="C1146" s="3">
        <v>1993.0</v>
      </c>
      <c r="D1146" s="4">
        <v>45.0</v>
      </c>
      <c r="E1146" s="4">
        <v>7.0</v>
      </c>
      <c r="F1146" s="8">
        <v>1.0</v>
      </c>
      <c r="G1146" s="8">
        <v>2.0</v>
      </c>
      <c r="H1146" s="8">
        <v>4.0</v>
      </c>
      <c r="I1146" s="8">
        <v>3.0</v>
      </c>
      <c r="J1146" s="8">
        <v>0.0</v>
      </c>
      <c r="K1146" s="7">
        <v>55.0</v>
      </c>
      <c r="L1146" s="7">
        <v>7.0</v>
      </c>
    </row>
    <row r="1147">
      <c r="A1147" s="7">
        <v>4024.0</v>
      </c>
      <c r="B1147" s="2" t="s">
        <v>13</v>
      </c>
      <c r="C1147" s="3">
        <v>1993.0</v>
      </c>
      <c r="D1147" s="4">
        <v>33.0</v>
      </c>
      <c r="E1147" s="4">
        <v>2.0</v>
      </c>
      <c r="F1147" s="8">
        <v>7.0</v>
      </c>
      <c r="G1147" s="8">
        <v>6.0</v>
      </c>
      <c r="H1147" s="8">
        <v>7.0</v>
      </c>
      <c r="I1147" s="8">
        <v>0.0</v>
      </c>
      <c r="J1147" s="8">
        <v>0.0</v>
      </c>
      <c r="K1147" s="7">
        <v>35.0</v>
      </c>
      <c r="L1147" s="7">
        <v>20.0</v>
      </c>
    </row>
    <row r="1148">
      <c r="A1148" s="7">
        <v>4024.0</v>
      </c>
      <c r="B1148" s="2" t="s">
        <v>14</v>
      </c>
      <c r="C1148" s="3">
        <v>1993.0</v>
      </c>
      <c r="D1148" s="4">
        <v>91.0</v>
      </c>
      <c r="E1148" s="4">
        <v>8.0</v>
      </c>
      <c r="F1148" s="8">
        <v>3.0</v>
      </c>
      <c r="G1148" s="8">
        <v>2.0</v>
      </c>
      <c r="H1148" s="8">
        <v>2.0</v>
      </c>
      <c r="I1148" s="8">
        <v>0.0</v>
      </c>
      <c r="J1148" s="8">
        <v>1.0</v>
      </c>
      <c r="K1148" s="7">
        <v>99.0</v>
      </c>
      <c r="L1148" s="7">
        <v>8.0</v>
      </c>
    </row>
    <row r="1149">
      <c r="A1149" s="7">
        <v>4024.0</v>
      </c>
      <c r="B1149" s="2" t="s">
        <v>15</v>
      </c>
      <c r="C1149" s="3">
        <v>1993.0</v>
      </c>
      <c r="D1149" s="4">
        <v>169.0</v>
      </c>
      <c r="E1149" s="4">
        <v>17.0</v>
      </c>
      <c r="F1149" s="8">
        <v>11.0</v>
      </c>
      <c r="G1149" s="8">
        <v>10.0</v>
      </c>
      <c r="H1149" s="8">
        <v>13.0</v>
      </c>
      <c r="I1149" s="8">
        <v>3.0</v>
      </c>
      <c r="J1149" s="8">
        <v>1.0</v>
      </c>
      <c r="K1149" s="7">
        <v>189.0</v>
      </c>
      <c r="L1149" s="7">
        <v>35.0</v>
      </c>
    </row>
    <row r="1150">
      <c r="A1150" s="7">
        <v>4027.0</v>
      </c>
      <c r="B1150" s="2" t="s">
        <v>12</v>
      </c>
      <c r="C1150" s="3">
        <v>1722.0</v>
      </c>
      <c r="D1150" s="4">
        <v>21.0</v>
      </c>
      <c r="E1150" s="4">
        <v>9.0</v>
      </c>
      <c r="F1150" s="8">
        <v>3.0</v>
      </c>
      <c r="G1150" s="8">
        <v>2.0</v>
      </c>
      <c r="H1150" s="8">
        <v>4.0</v>
      </c>
      <c r="I1150" s="8">
        <v>2.0</v>
      </c>
      <c r="J1150" s="8">
        <v>1.0</v>
      </c>
      <c r="K1150" s="7">
        <v>32.0</v>
      </c>
      <c r="L1150" s="7">
        <v>10.0</v>
      </c>
    </row>
    <row r="1151">
      <c r="A1151" s="7">
        <v>4027.0</v>
      </c>
      <c r="B1151" s="2" t="s">
        <v>13</v>
      </c>
      <c r="C1151" s="3">
        <v>1722.0</v>
      </c>
      <c r="D1151" s="4">
        <v>15.0</v>
      </c>
      <c r="E1151" s="4">
        <v>7.0</v>
      </c>
      <c r="F1151" s="8">
        <v>8.0</v>
      </c>
      <c r="G1151" s="8">
        <v>0.0</v>
      </c>
      <c r="H1151" s="8">
        <v>2.0</v>
      </c>
      <c r="I1151" s="8">
        <v>0.0</v>
      </c>
      <c r="J1151" s="8">
        <v>1.0</v>
      </c>
      <c r="K1151" s="7">
        <v>22.0</v>
      </c>
      <c r="L1151" s="7">
        <v>11.0</v>
      </c>
    </row>
    <row r="1152">
      <c r="A1152" s="7">
        <v>4027.0</v>
      </c>
      <c r="B1152" s="2" t="s">
        <v>14</v>
      </c>
      <c r="C1152" s="3">
        <v>1722.0</v>
      </c>
      <c r="D1152" s="4">
        <v>88.0</v>
      </c>
      <c r="E1152" s="4">
        <v>17.0</v>
      </c>
      <c r="F1152" s="8">
        <v>7.0</v>
      </c>
      <c r="G1152" s="8">
        <v>4.0</v>
      </c>
      <c r="H1152" s="8">
        <v>1.0</v>
      </c>
      <c r="I1152" s="8">
        <v>6.0</v>
      </c>
      <c r="J1152" s="8">
        <v>1.0</v>
      </c>
      <c r="K1152" s="7">
        <v>111.0</v>
      </c>
      <c r="L1152" s="7">
        <v>13.0</v>
      </c>
    </row>
    <row r="1153">
      <c r="A1153" s="7">
        <v>4027.0</v>
      </c>
      <c r="B1153" s="2" t="s">
        <v>15</v>
      </c>
      <c r="C1153" s="3">
        <v>1722.0</v>
      </c>
      <c r="D1153" s="4">
        <v>124.0</v>
      </c>
      <c r="E1153" s="4">
        <v>33.0</v>
      </c>
      <c r="F1153" s="8">
        <v>18.0</v>
      </c>
      <c r="G1153" s="8">
        <v>6.0</v>
      </c>
      <c r="H1153" s="8">
        <v>7.0</v>
      </c>
      <c r="I1153" s="8">
        <v>8.0</v>
      </c>
      <c r="J1153" s="8">
        <v>3.0</v>
      </c>
      <c r="K1153" s="7">
        <v>165.0</v>
      </c>
      <c r="L1153" s="7">
        <v>34.0</v>
      </c>
    </row>
    <row r="1154">
      <c r="A1154" s="7">
        <v>4028.0</v>
      </c>
      <c r="B1154" s="2" t="s">
        <v>12</v>
      </c>
      <c r="C1154" s="3">
        <v>2031.0</v>
      </c>
      <c r="D1154" s="4">
        <v>41.0</v>
      </c>
      <c r="E1154" s="4">
        <v>2.0</v>
      </c>
      <c r="F1154" s="8">
        <v>0.0</v>
      </c>
      <c r="G1154" s="8">
        <v>0.0</v>
      </c>
      <c r="H1154" s="8">
        <v>1.0</v>
      </c>
      <c r="I1154" s="8">
        <v>4.0</v>
      </c>
      <c r="J1154" s="8">
        <v>0.0</v>
      </c>
      <c r="K1154" s="7">
        <v>47.0</v>
      </c>
      <c r="L1154" s="7">
        <v>1.0</v>
      </c>
    </row>
    <row r="1155">
      <c r="A1155" s="7">
        <v>4028.0</v>
      </c>
      <c r="B1155" s="2" t="s">
        <v>13</v>
      </c>
      <c r="C1155" s="3">
        <v>2031.0</v>
      </c>
      <c r="D1155" s="4">
        <v>41.0</v>
      </c>
      <c r="E1155" s="4">
        <v>4.0</v>
      </c>
      <c r="F1155" s="8">
        <v>1.0</v>
      </c>
      <c r="G1155" s="8">
        <v>0.0</v>
      </c>
      <c r="H1155" s="8">
        <v>0.0</v>
      </c>
      <c r="I1155" s="8">
        <v>2.0</v>
      </c>
      <c r="J1155" s="8">
        <v>0.0</v>
      </c>
      <c r="K1155" s="7">
        <v>47.0</v>
      </c>
      <c r="L1155" s="7">
        <v>1.0</v>
      </c>
    </row>
    <row r="1156">
      <c r="A1156" s="7">
        <v>4028.0</v>
      </c>
      <c r="B1156" s="2" t="s">
        <v>14</v>
      </c>
      <c r="C1156" s="3">
        <v>2031.0</v>
      </c>
      <c r="D1156" s="4">
        <v>128.0</v>
      </c>
      <c r="E1156" s="4">
        <v>0.0</v>
      </c>
      <c r="F1156" s="8">
        <v>1.0</v>
      </c>
      <c r="G1156" s="8">
        <v>1.0</v>
      </c>
      <c r="H1156" s="8">
        <v>0.0</v>
      </c>
      <c r="I1156" s="8">
        <v>11.0</v>
      </c>
      <c r="J1156" s="8">
        <v>1.0</v>
      </c>
      <c r="K1156" s="7">
        <v>139.0</v>
      </c>
      <c r="L1156" s="7">
        <v>3.0</v>
      </c>
    </row>
    <row r="1157">
      <c r="A1157" s="7">
        <v>4028.0</v>
      </c>
      <c r="B1157" s="2" t="s">
        <v>15</v>
      </c>
      <c r="C1157" s="3">
        <v>2031.0</v>
      </c>
      <c r="D1157" s="4">
        <v>210.0</v>
      </c>
      <c r="E1157" s="4">
        <v>6.0</v>
      </c>
      <c r="F1157" s="8">
        <v>2.0</v>
      </c>
      <c r="G1157" s="8">
        <v>1.0</v>
      </c>
      <c r="H1157" s="8">
        <v>1.0</v>
      </c>
      <c r="I1157" s="8">
        <v>17.0</v>
      </c>
      <c r="J1157" s="8">
        <v>1.0</v>
      </c>
      <c r="K1157" s="7">
        <v>233.0</v>
      </c>
      <c r="L1157" s="7">
        <v>5.0</v>
      </c>
    </row>
    <row r="1158">
      <c r="A1158" s="7">
        <v>4030.0</v>
      </c>
      <c r="B1158" s="2" t="s">
        <v>12</v>
      </c>
      <c r="C1158" s="3">
        <v>1978.0</v>
      </c>
      <c r="D1158" s="4">
        <v>38.0</v>
      </c>
      <c r="E1158" s="4">
        <v>1.0</v>
      </c>
      <c r="F1158" s="8">
        <v>0.0</v>
      </c>
      <c r="G1158" s="8">
        <v>0.0</v>
      </c>
      <c r="H1158" s="8">
        <v>0.0</v>
      </c>
      <c r="I1158" s="8">
        <v>2.0</v>
      </c>
      <c r="J1158" s="8">
        <v>0.0</v>
      </c>
      <c r="K1158" s="7">
        <v>41.0</v>
      </c>
      <c r="L1158" s="7">
        <v>0.0</v>
      </c>
    </row>
    <row r="1159">
      <c r="A1159" s="7">
        <v>4030.0</v>
      </c>
      <c r="B1159" s="2" t="s">
        <v>13</v>
      </c>
      <c r="C1159" s="3">
        <v>1978.0</v>
      </c>
      <c r="D1159" s="4">
        <v>30.0</v>
      </c>
      <c r="E1159" s="4">
        <v>2.0</v>
      </c>
      <c r="F1159" s="8">
        <v>0.0</v>
      </c>
      <c r="G1159" s="8">
        <v>1.0</v>
      </c>
      <c r="H1159" s="8">
        <v>0.0</v>
      </c>
      <c r="I1159" s="8">
        <v>4.0</v>
      </c>
      <c r="J1159" s="8">
        <v>0.0</v>
      </c>
      <c r="K1159" s="7">
        <v>36.0</v>
      </c>
      <c r="L1159" s="7">
        <v>1.0</v>
      </c>
    </row>
    <row r="1160">
      <c r="A1160" s="7">
        <v>4030.0</v>
      </c>
      <c r="B1160" s="2" t="s">
        <v>14</v>
      </c>
      <c r="C1160" s="3">
        <v>1978.0</v>
      </c>
      <c r="D1160" s="4">
        <v>110.0</v>
      </c>
      <c r="E1160" s="4">
        <v>1.0</v>
      </c>
      <c r="F1160" s="8">
        <v>1.0</v>
      </c>
      <c r="G1160" s="8">
        <v>0.0</v>
      </c>
      <c r="H1160" s="8">
        <v>2.0</v>
      </c>
      <c r="I1160" s="8">
        <v>8.0</v>
      </c>
      <c r="J1160" s="8">
        <v>0.0</v>
      </c>
      <c r="K1160" s="7">
        <v>119.0</v>
      </c>
      <c r="L1160" s="7">
        <v>3.0</v>
      </c>
    </row>
    <row r="1161">
      <c r="A1161" s="7">
        <v>4030.0</v>
      </c>
      <c r="B1161" s="2" t="s">
        <v>15</v>
      </c>
      <c r="C1161" s="3">
        <v>1978.0</v>
      </c>
      <c r="D1161" s="4">
        <v>178.0</v>
      </c>
      <c r="E1161" s="4">
        <v>4.0</v>
      </c>
      <c r="F1161" s="8">
        <v>1.0</v>
      </c>
      <c r="G1161" s="8">
        <v>1.0</v>
      </c>
      <c r="H1161" s="8">
        <v>2.0</v>
      </c>
      <c r="I1161" s="8">
        <v>14.0</v>
      </c>
      <c r="J1161" s="8">
        <v>0.0</v>
      </c>
      <c r="K1161" s="7">
        <v>196.0</v>
      </c>
      <c r="L1161" s="7">
        <v>4.0</v>
      </c>
    </row>
    <row r="1162">
      <c r="A1162" s="7">
        <v>4032.0</v>
      </c>
      <c r="B1162" s="2" t="s">
        <v>12</v>
      </c>
      <c r="C1162" s="3">
        <v>1293.0</v>
      </c>
      <c r="D1162" s="4">
        <v>29.0</v>
      </c>
      <c r="E1162" s="4">
        <v>6.0</v>
      </c>
      <c r="F1162" s="8">
        <v>4.0</v>
      </c>
      <c r="G1162" s="8">
        <v>3.0</v>
      </c>
      <c r="H1162" s="8">
        <v>3.0</v>
      </c>
      <c r="I1162" s="8">
        <v>2.0</v>
      </c>
      <c r="J1162" s="8">
        <v>1.0</v>
      </c>
      <c r="K1162" s="7">
        <v>37.0</v>
      </c>
      <c r="L1162" s="7">
        <v>11.0</v>
      </c>
    </row>
    <row r="1163">
      <c r="A1163" s="7">
        <v>4032.0</v>
      </c>
      <c r="B1163" s="2" t="s">
        <v>13</v>
      </c>
      <c r="C1163" s="3">
        <v>1293.0</v>
      </c>
      <c r="D1163" s="4">
        <v>14.0</v>
      </c>
      <c r="E1163" s="4">
        <v>11.0</v>
      </c>
      <c r="F1163" s="8">
        <v>1.0</v>
      </c>
      <c r="G1163" s="8">
        <v>1.0</v>
      </c>
      <c r="H1163" s="8">
        <v>5.0</v>
      </c>
      <c r="I1163" s="8">
        <v>1.0</v>
      </c>
      <c r="J1163" s="8">
        <v>1.0</v>
      </c>
      <c r="K1163" s="7">
        <v>26.0</v>
      </c>
      <c r="L1163" s="7">
        <v>8.0</v>
      </c>
    </row>
    <row r="1164">
      <c r="A1164" s="7">
        <v>4032.0</v>
      </c>
      <c r="B1164" s="2" t="s">
        <v>14</v>
      </c>
      <c r="C1164" s="3">
        <v>1293.0</v>
      </c>
      <c r="D1164" s="4">
        <v>61.0</v>
      </c>
      <c r="E1164" s="4">
        <v>10.0</v>
      </c>
      <c r="F1164" s="8">
        <v>3.0</v>
      </c>
      <c r="G1164" s="8">
        <v>4.0</v>
      </c>
      <c r="H1164" s="8">
        <v>7.0</v>
      </c>
      <c r="I1164" s="8">
        <v>6.0</v>
      </c>
      <c r="J1164" s="8">
        <v>3.0</v>
      </c>
      <c r="K1164" s="7">
        <v>77.0</v>
      </c>
      <c r="L1164" s="7">
        <v>17.0</v>
      </c>
    </row>
    <row r="1165">
      <c r="A1165" s="7">
        <v>4032.0</v>
      </c>
      <c r="B1165" s="2" t="s">
        <v>15</v>
      </c>
      <c r="C1165" s="3">
        <v>1293.0</v>
      </c>
      <c r="D1165" s="4">
        <v>104.0</v>
      </c>
      <c r="E1165" s="4">
        <v>27.0</v>
      </c>
      <c r="F1165" s="8">
        <v>8.0</v>
      </c>
      <c r="G1165" s="8">
        <v>8.0</v>
      </c>
      <c r="H1165" s="8">
        <v>15.0</v>
      </c>
      <c r="I1165" s="8">
        <v>9.0</v>
      </c>
      <c r="J1165" s="8">
        <v>5.0</v>
      </c>
      <c r="K1165" s="7">
        <v>140.0</v>
      </c>
      <c r="L1165" s="7">
        <v>36.0</v>
      </c>
    </row>
    <row r="1166">
      <c r="A1166" s="7">
        <v>4036.0</v>
      </c>
      <c r="B1166" s="2" t="s">
        <v>12</v>
      </c>
      <c r="C1166" s="3">
        <v>2152.0</v>
      </c>
      <c r="D1166" s="4">
        <v>29.0</v>
      </c>
      <c r="E1166" s="4">
        <v>8.0</v>
      </c>
      <c r="F1166" s="8">
        <v>5.0</v>
      </c>
      <c r="G1166" s="8">
        <v>4.0</v>
      </c>
      <c r="H1166" s="8">
        <v>3.0</v>
      </c>
      <c r="I1166" s="8">
        <v>3.0</v>
      </c>
      <c r="J1166" s="8">
        <v>0.0</v>
      </c>
      <c r="K1166" s="7">
        <v>40.0</v>
      </c>
      <c r="L1166" s="7">
        <v>12.0</v>
      </c>
    </row>
    <row r="1167">
      <c r="A1167" s="7">
        <v>4036.0</v>
      </c>
      <c r="B1167" s="2" t="s">
        <v>13</v>
      </c>
      <c r="C1167" s="3">
        <v>2152.0</v>
      </c>
      <c r="D1167" s="4">
        <v>23.0</v>
      </c>
      <c r="E1167" s="4">
        <v>8.0</v>
      </c>
      <c r="F1167" s="8">
        <v>2.0</v>
      </c>
      <c r="G1167" s="8">
        <v>5.0</v>
      </c>
      <c r="H1167" s="8">
        <v>1.0</v>
      </c>
      <c r="I1167" s="8">
        <v>4.0</v>
      </c>
      <c r="J1167" s="8">
        <v>0.0</v>
      </c>
      <c r="K1167" s="7">
        <v>35.0</v>
      </c>
      <c r="L1167" s="7">
        <v>8.0</v>
      </c>
    </row>
    <row r="1168">
      <c r="A1168" s="7">
        <v>4036.0</v>
      </c>
      <c r="B1168" s="2" t="s">
        <v>14</v>
      </c>
      <c r="C1168" s="3">
        <v>2152.0</v>
      </c>
      <c r="D1168" s="4">
        <v>95.0</v>
      </c>
      <c r="E1168" s="4">
        <v>8.0</v>
      </c>
      <c r="F1168" s="8">
        <v>0.0</v>
      </c>
      <c r="G1168" s="8">
        <v>5.0</v>
      </c>
      <c r="H1168" s="8">
        <v>1.0</v>
      </c>
      <c r="I1168" s="8">
        <v>5.0</v>
      </c>
      <c r="J1168" s="8">
        <v>1.0</v>
      </c>
      <c r="K1168" s="7">
        <v>108.0</v>
      </c>
      <c r="L1168" s="7">
        <v>7.0</v>
      </c>
    </row>
    <row r="1169">
      <c r="A1169" s="7">
        <v>4036.0</v>
      </c>
      <c r="B1169" s="2" t="s">
        <v>15</v>
      </c>
      <c r="C1169" s="3">
        <v>2152.0</v>
      </c>
      <c r="D1169" s="4">
        <v>147.0</v>
      </c>
      <c r="E1169" s="4">
        <v>24.0</v>
      </c>
      <c r="F1169" s="8">
        <v>7.0</v>
      </c>
      <c r="G1169" s="8">
        <v>14.0</v>
      </c>
      <c r="H1169" s="8">
        <v>5.0</v>
      </c>
      <c r="I1169" s="8">
        <v>12.0</v>
      </c>
      <c r="J1169" s="8">
        <v>1.0</v>
      </c>
      <c r="K1169" s="7">
        <v>183.0</v>
      </c>
      <c r="L1169" s="7">
        <v>27.0</v>
      </c>
    </row>
    <row r="1170">
      <c r="A1170" s="7">
        <v>4044.0</v>
      </c>
      <c r="B1170" s="2" t="s">
        <v>12</v>
      </c>
      <c r="C1170" s="3">
        <v>2605.0</v>
      </c>
      <c r="D1170" s="4">
        <v>40.0</v>
      </c>
      <c r="E1170" s="4">
        <v>17.0</v>
      </c>
      <c r="F1170" s="8">
        <v>13.0</v>
      </c>
      <c r="G1170" s="8">
        <v>4.0</v>
      </c>
      <c r="H1170" s="8">
        <v>13.0</v>
      </c>
      <c r="I1170" s="8">
        <v>2.0</v>
      </c>
      <c r="J1170" s="8">
        <v>4.0</v>
      </c>
      <c r="K1170" s="7">
        <v>59.0</v>
      </c>
      <c r="L1170" s="7">
        <v>34.0</v>
      </c>
    </row>
    <row r="1171">
      <c r="A1171" s="7">
        <v>4044.0</v>
      </c>
      <c r="B1171" s="2" t="s">
        <v>13</v>
      </c>
      <c r="C1171" s="3">
        <v>2605.0</v>
      </c>
      <c r="D1171" s="4">
        <v>37.0</v>
      </c>
      <c r="E1171" s="4">
        <v>22.0</v>
      </c>
      <c r="F1171" s="8">
        <v>14.0</v>
      </c>
      <c r="G1171" s="8">
        <v>5.0</v>
      </c>
      <c r="H1171" s="8">
        <v>6.0</v>
      </c>
      <c r="I1171" s="8">
        <v>1.0</v>
      </c>
      <c r="J1171" s="8">
        <v>1.0</v>
      </c>
      <c r="K1171" s="7">
        <v>60.0</v>
      </c>
      <c r="L1171" s="7">
        <v>26.0</v>
      </c>
    </row>
    <row r="1172">
      <c r="A1172" s="7">
        <v>4044.0</v>
      </c>
      <c r="B1172" s="2" t="s">
        <v>14</v>
      </c>
      <c r="C1172" s="3">
        <v>2605.0</v>
      </c>
      <c r="D1172" s="4">
        <v>102.0</v>
      </c>
      <c r="E1172" s="4">
        <v>16.0</v>
      </c>
      <c r="F1172" s="8">
        <v>10.0</v>
      </c>
      <c r="G1172" s="8">
        <v>0.0</v>
      </c>
      <c r="H1172" s="8">
        <v>4.0</v>
      </c>
      <c r="I1172" s="8">
        <v>10.0</v>
      </c>
      <c r="J1172" s="8">
        <v>1.0</v>
      </c>
      <c r="K1172" s="7">
        <v>128.0</v>
      </c>
      <c r="L1172" s="7">
        <v>15.0</v>
      </c>
    </row>
    <row r="1173">
      <c r="A1173" s="7">
        <v>4044.0</v>
      </c>
      <c r="B1173" s="2" t="s">
        <v>15</v>
      </c>
      <c r="C1173" s="3">
        <v>2605.0</v>
      </c>
      <c r="D1173" s="4">
        <v>179.0</v>
      </c>
      <c r="E1173" s="4">
        <v>55.0</v>
      </c>
      <c r="F1173" s="8">
        <v>37.0</v>
      </c>
      <c r="G1173" s="8">
        <v>9.0</v>
      </c>
      <c r="H1173" s="8">
        <v>23.0</v>
      </c>
      <c r="I1173" s="8">
        <v>13.0</v>
      </c>
      <c r="J1173" s="8">
        <v>6.0</v>
      </c>
      <c r="K1173" s="7">
        <v>247.0</v>
      </c>
      <c r="L1173" s="7">
        <v>75.0</v>
      </c>
    </row>
    <row r="1174">
      <c r="A1174" s="7">
        <v>4046.0</v>
      </c>
      <c r="B1174" s="2" t="s">
        <v>12</v>
      </c>
      <c r="C1174" s="3">
        <v>797.0</v>
      </c>
      <c r="D1174" s="4">
        <v>28.0</v>
      </c>
      <c r="E1174" s="4">
        <v>15.0</v>
      </c>
      <c r="F1174" s="8">
        <v>5.0</v>
      </c>
      <c r="G1174" s="8">
        <v>3.0</v>
      </c>
      <c r="H1174" s="8">
        <v>27.0</v>
      </c>
      <c r="I1174" s="8">
        <v>1.0</v>
      </c>
      <c r="J1174" s="8">
        <v>0.0</v>
      </c>
      <c r="K1174" s="7">
        <v>44.0</v>
      </c>
      <c r="L1174" s="7">
        <v>35.0</v>
      </c>
    </row>
    <row r="1175">
      <c r="A1175" s="7">
        <v>4046.0</v>
      </c>
      <c r="B1175" s="2" t="s">
        <v>13</v>
      </c>
      <c r="C1175" s="3">
        <v>797.0</v>
      </c>
      <c r="D1175" s="4">
        <v>8.0</v>
      </c>
      <c r="E1175" s="4">
        <v>13.0</v>
      </c>
      <c r="F1175" s="8">
        <v>4.0</v>
      </c>
      <c r="G1175" s="8">
        <v>1.0</v>
      </c>
      <c r="H1175" s="8">
        <v>11.0</v>
      </c>
      <c r="I1175" s="8">
        <v>3.0</v>
      </c>
      <c r="J1175" s="8">
        <v>0.0</v>
      </c>
      <c r="K1175" s="7">
        <v>24.0</v>
      </c>
      <c r="L1175" s="7">
        <v>16.0</v>
      </c>
    </row>
    <row r="1176">
      <c r="A1176" s="7">
        <v>4046.0</v>
      </c>
      <c r="B1176" s="2" t="s">
        <v>14</v>
      </c>
      <c r="C1176" s="3">
        <v>797.0</v>
      </c>
      <c r="D1176" s="4">
        <v>54.0</v>
      </c>
      <c r="E1176" s="4">
        <v>11.0</v>
      </c>
      <c r="F1176" s="8">
        <v>12.0</v>
      </c>
      <c r="G1176" s="8">
        <v>2.0</v>
      </c>
      <c r="H1176" s="8">
        <v>21.0</v>
      </c>
      <c r="I1176" s="8">
        <v>2.0</v>
      </c>
      <c r="J1176" s="8">
        <v>0.0</v>
      </c>
      <c r="K1176" s="7">
        <v>67.0</v>
      </c>
      <c r="L1176" s="7">
        <v>35.0</v>
      </c>
    </row>
    <row r="1177">
      <c r="A1177" s="7">
        <v>4046.0</v>
      </c>
      <c r="B1177" s="2" t="s">
        <v>15</v>
      </c>
      <c r="C1177" s="3">
        <v>797.0</v>
      </c>
      <c r="D1177" s="4">
        <v>90.0</v>
      </c>
      <c r="E1177" s="4">
        <v>39.0</v>
      </c>
      <c r="F1177" s="8">
        <v>21.0</v>
      </c>
      <c r="G1177" s="8">
        <v>6.0</v>
      </c>
      <c r="H1177" s="8">
        <v>59.0</v>
      </c>
      <c r="I1177" s="8">
        <v>6.0</v>
      </c>
      <c r="J1177" s="8">
        <v>0.0</v>
      </c>
      <c r="K1177" s="7">
        <v>135.0</v>
      </c>
      <c r="L1177" s="7">
        <v>86.0</v>
      </c>
    </row>
    <row r="1178">
      <c r="A1178" s="7">
        <v>4304.0</v>
      </c>
      <c r="B1178" s="2" t="s">
        <v>12</v>
      </c>
      <c r="C1178" s="3">
        <v>3152.0</v>
      </c>
      <c r="D1178" s="4">
        <v>91.0</v>
      </c>
      <c r="E1178" s="4">
        <v>12.0</v>
      </c>
      <c r="F1178" s="8">
        <v>5.0</v>
      </c>
      <c r="G1178" s="8">
        <v>1.0</v>
      </c>
      <c r="H1178" s="8">
        <v>4.0</v>
      </c>
      <c r="I1178" s="8">
        <v>8.0</v>
      </c>
      <c r="J1178" s="8">
        <v>1.0</v>
      </c>
      <c r="K1178" s="7">
        <v>111.0</v>
      </c>
      <c r="L1178" s="7">
        <v>11.0</v>
      </c>
    </row>
    <row r="1179">
      <c r="A1179" s="7">
        <v>4304.0</v>
      </c>
      <c r="B1179" s="2" t="s">
        <v>13</v>
      </c>
      <c r="C1179" s="3">
        <v>3152.0</v>
      </c>
      <c r="D1179" s="4">
        <v>42.0</v>
      </c>
      <c r="E1179" s="4">
        <v>10.0</v>
      </c>
      <c r="F1179" s="8">
        <v>7.0</v>
      </c>
      <c r="G1179" s="8">
        <v>2.0</v>
      </c>
      <c r="H1179" s="8">
        <v>12.0</v>
      </c>
      <c r="I1179" s="8">
        <v>4.0</v>
      </c>
      <c r="J1179" s="8">
        <v>3.0</v>
      </c>
      <c r="K1179" s="7">
        <v>56.0</v>
      </c>
      <c r="L1179" s="7">
        <v>24.0</v>
      </c>
    </row>
    <row r="1180">
      <c r="A1180" s="7">
        <v>4304.0</v>
      </c>
      <c r="B1180" s="2" t="s">
        <v>14</v>
      </c>
      <c r="C1180" s="3">
        <v>3152.0</v>
      </c>
      <c r="D1180" s="4">
        <v>189.0</v>
      </c>
      <c r="E1180" s="4">
        <v>19.0</v>
      </c>
      <c r="F1180" s="8">
        <v>6.0</v>
      </c>
      <c r="G1180" s="8">
        <v>4.0</v>
      </c>
      <c r="H1180" s="8">
        <v>5.0</v>
      </c>
      <c r="I1180" s="8">
        <v>14.0</v>
      </c>
      <c r="J1180" s="8">
        <v>0.0</v>
      </c>
      <c r="K1180" s="7">
        <v>222.0</v>
      </c>
      <c r="L1180" s="7">
        <v>15.0</v>
      </c>
    </row>
    <row r="1181">
      <c r="A1181" s="7">
        <v>4304.0</v>
      </c>
      <c r="B1181" s="2" t="s">
        <v>15</v>
      </c>
      <c r="C1181" s="3">
        <v>3152.0</v>
      </c>
      <c r="D1181" s="4">
        <v>322.0</v>
      </c>
      <c r="E1181" s="4">
        <v>41.0</v>
      </c>
      <c r="F1181" s="8">
        <v>18.0</v>
      </c>
      <c r="G1181" s="8">
        <v>7.0</v>
      </c>
      <c r="H1181" s="8">
        <v>21.0</v>
      </c>
      <c r="I1181" s="8">
        <v>26.0</v>
      </c>
      <c r="J1181" s="8">
        <v>4.0</v>
      </c>
      <c r="K1181" s="7">
        <v>389.0</v>
      </c>
      <c r="L1181" s="7">
        <v>50.0</v>
      </c>
    </row>
    <row r="1182">
      <c r="A1182" s="7">
        <v>4306.0</v>
      </c>
      <c r="B1182" s="2" t="s">
        <v>12</v>
      </c>
      <c r="C1182" s="3">
        <v>1830.0</v>
      </c>
      <c r="D1182" s="4">
        <v>43.0</v>
      </c>
      <c r="E1182" s="4">
        <v>6.0</v>
      </c>
      <c r="F1182" s="8">
        <v>2.0</v>
      </c>
      <c r="G1182" s="8">
        <v>4.0</v>
      </c>
      <c r="H1182" s="8">
        <v>1.0</v>
      </c>
      <c r="I1182" s="8">
        <v>1.0</v>
      </c>
      <c r="J1182" s="8">
        <v>0.0</v>
      </c>
      <c r="K1182" s="7">
        <v>50.0</v>
      </c>
      <c r="L1182" s="7">
        <v>7.0</v>
      </c>
    </row>
    <row r="1183">
      <c r="A1183" s="7">
        <v>4306.0</v>
      </c>
      <c r="B1183" s="2" t="s">
        <v>13</v>
      </c>
      <c r="C1183" s="3">
        <v>1830.0</v>
      </c>
      <c r="D1183" s="4">
        <v>31.0</v>
      </c>
      <c r="E1183" s="4">
        <v>10.0</v>
      </c>
      <c r="F1183" s="8">
        <v>2.0</v>
      </c>
      <c r="G1183" s="8">
        <v>0.0</v>
      </c>
      <c r="H1183" s="8">
        <v>1.0</v>
      </c>
      <c r="I1183" s="8">
        <v>1.0</v>
      </c>
      <c r="J1183" s="8">
        <v>0.0</v>
      </c>
      <c r="K1183" s="7">
        <v>42.0</v>
      </c>
      <c r="L1183" s="7">
        <v>3.0</v>
      </c>
    </row>
    <row r="1184">
      <c r="A1184" s="7">
        <v>4306.0</v>
      </c>
      <c r="B1184" s="2" t="s">
        <v>14</v>
      </c>
      <c r="C1184" s="3">
        <v>1830.0</v>
      </c>
      <c r="D1184" s="4">
        <v>117.0</v>
      </c>
      <c r="E1184" s="4">
        <v>5.0</v>
      </c>
      <c r="F1184" s="8">
        <v>3.0</v>
      </c>
      <c r="G1184" s="8">
        <v>1.0</v>
      </c>
      <c r="H1184" s="8">
        <v>2.0</v>
      </c>
      <c r="I1184" s="8">
        <v>11.0</v>
      </c>
      <c r="J1184" s="8">
        <v>1.0</v>
      </c>
      <c r="K1184" s="7">
        <v>133.0</v>
      </c>
      <c r="L1184" s="7">
        <v>7.0</v>
      </c>
    </row>
    <row r="1185">
      <c r="A1185" s="7">
        <v>4306.0</v>
      </c>
      <c r="B1185" s="2" t="s">
        <v>15</v>
      </c>
      <c r="C1185" s="3">
        <v>1830.0</v>
      </c>
      <c r="D1185" s="4">
        <v>191.0</v>
      </c>
      <c r="E1185" s="4">
        <v>21.0</v>
      </c>
      <c r="F1185" s="8">
        <v>7.0</v>
      </c>
      <c r="G1185" s="8">
        <v>5.0</v>
      </c>
      <c r="H1185" s="8">
        <v>4.0</v>
      </c>
      <c r="I1185" s="8">
        <v>13.0</v>
      </c>
      <c r="J1185" s="8">
        <v>1.0</v>
      </c>
      <c r="K1185" s="7">
        <v>225.0</v>
      </c>
      <c r="L1185" s="7">
        <v>17.0</v>
      </c>
    </row>
    <row r="1186">
      <c r="A1186" s="7">
        <v>4309.0</v>
      </c>
      <c r="B1186" s="2" t="s">
        <v>12</v>
      </c>
      <c r="C1186" s="3">
        <v>1116.0</v>
      </c>
      <c r="D1186" s="4">
        <v>35.0</v>
      </c>
      <c r="E1186" s="4">
        <v>0.0</v>
      </c>
      <c r="F1186" s="8">
        <v>2.0</v>
      </c>
      <c r="G1186" s="8">
        <v>1.0</v>
      </c>
      <c r="H1186" s="8">
        <v>1.0</v>
      </c>
      <c r="I1186" s="8">
        <v>4.0</v>
      </c>
      <c r="J1186" s="8">
        <v>0.0</v>
      </c>
      <c r="K1186" s="7">
        <v>39.0</v>
      </c>
      <c r="L1186" s="7">
        <v>4.0</v>
      </c>
    </row>
    <row r="1187">
      <c r="A1187" s="7">
        <v>4309.0</v>
      </c>
      <c r="B1187" s="2" t="s">
        <v>13</v>
      </c>
      <c r="C1187" s="3">
        <v>1116.0</v>
      </c>
      <c r="D1187" s="4">
        <v>15.0</v>
      </c>
      <c r="E1187" s="4">
        <v>3.0</v>
      </c>
      <c r="F1187" s="8">
        <v>1.0</v>
      </c>
      <c r="G1187" s="8">
        <v>2.0</v>
      </c>
      <c r="H1187" s="8">
        <v>0.0</v>
      </c>
      <c r="I1187" s="8">
        <v>2.0</v>
      </c>
      <c r="J1187" s="8">
        <v>1.0</v>
      </c>
      <c r="K1187" s="7">
        <v>20.0</v>
      </c>
      <c r="L1187" s="7">
        <v>4.0</v>
      </c>
    </row>
    <row r="1188">
      <c r="A1188" s="7">
        <v>4309.0</v>
      </c>
      <c r="B1188" s="2" t="s">
        <v>14</v>
      </c>
      <c r="C1188" s="3">
        <v>1116.0</v>
      </c>
      <c r="D1188" s="4">
        <v>64.0</v>
      </c>
      <c r="E1188" s="4">
        <v>2.0</v>
      </c>
      <c r="F1188" s="8">
        <v>1.0</v>
      </c>
      <c r="G1188" s="8">
        <v>0.0</v>
      </c>
      <c r="H1188" s="8">
        <v>1.0</v>
      </c>
      <c r="I1188" s="8">
        <v>5.0</v>
      </c>
      <c r="J1188" s="8">
        <v>0.0</v>
      </c>
      <c r="K1188" s="7">
        <v>71.0</v>
      </c>
      <c r="L1188" s="7">
        <v>2.0</v>
      </c>
    </row>
    <row r="1189">
      <c r="A1189" s="7">
        <v>4309.0</v>
      </c>
      <c r="B1189" s="2" t="s">
        <v>15</v>
      </c>
      <c r="C1189" s="3">
        <v>1116.0</v>
      </c>
      <c r="D1189" s="4">
        <v>114.0</v>
      </c>
      <c r="E1189" s="4">
        <v>5.0</v>
      </c>
      <c r="F1189" s="8">
        <v>4.0</v>
      </c>
      <c r="G1189" s="8">
        <v>3.0</v>
      </c>
      <c r="H1189" s="8">
        <v>2.0</v>
      </c>
      <c r="I1189" s="8">
        <v>11.0</v>
      </c>
      <c r="J1189" s="8">
        <v>1.0</v>
      </c>
      <c r="K1189" s="7">
        <v>130.0</v>
      </c>
      <c r="L1189" s="7">
        <v>10.0</v>
      </c>
    </row>
    <row r="1190">
      <c r="A1190" s="7">
        <v>4387.0</v>
      </c>
      <c r="B1190" s="2" t="s">
        <v>12</v>
      </c>
      <c r="C1190" s="3">
        <v>2206.0</v>
      </c>
      <c r="D1190" s="4">
        <v>13.0</v>
      </c>
      <c r="E1190" s="4">
        <v>2.0</v>
      </c>
      <c r="F1190" s="8">
        <v>3.0</v>
      </c>
      <c r="G1190" s="8">
        <v>1.0</v>
      </c>
      <c r="H1190" s="8">
        <v>2.0</v>
      </c>
      <c r="I1190" s="8">
        <v>2.0</v>
      </c>
      <c r="J1190" s="8">
        <v>0.0</v>
      </c>
      <c r="K1190" s="7">
        <v>17.0</v>
      </c>
      <c r="L1190" s="7">
        <v>6.0</v>
      </c>
    </row>
    <row r="1191">
      <c r="A1191" s="7">
        <v>4387.0</v>
      </c>
      <c r="B1191" s="2" t="s">
        <v>13</v>
      </c>
      <c r="C1191" s="3">
        <v>2206.0</v>
      </c>
      <c r="D1191" s="4">
        <v>9.0</v>
      </c>
      <c r="E1191" s="4">
        <v>3.0</v>
      </c>
      <c r="F1191" s="8">
        <v>2.0</v>
      </c>
      <c r="G1191" s="8">
        <v>2.0</v>
      </c>
      <c r="H1191" s="8">
        <v>0.0</v>
      </c>
      <c r="I1191" s="8">
        <v>2.0</v>
      </c>
      <c r="J1191" s="8">
        <v>0.0</v>
      </c>
      <c r="K1191" s="7">
        <v>14.0</v>
      </c>
      <c r="L1191" s="7">
        <v>4.0</v>
      </c>
    </row>
    <row r="1192">
      <c r="A1192" s="7">
        <v>4387.0</v>
      </c>
      <c r="B1192" s="2" t="s">
        <v>14</v>
      </c>
      <c r="C1192" s="3">
        <v>2206.0</v>
      </c>
      <c r="D1192" s="4">
        <v>56.0</v>
      </c>
      <c r="E1192" s="4">
        <v>7.0</v>
      </c>
      <c r="F1192" s="8">
        <v>3.0</v>
      </c>
      <c r="G1192" s="8">
        <v>1.0</v>
      </c>
      <c r="H1192" s="8">
        <v>0.0</v>
      </c>
      <c r="I1192" s="8">
        <v>6.0</v>
      </c>
      <c r="J1192" s="8">
        <v>0.0</v>
      </c>
      <c r="K1192" s="7">
        <v>69.0</v>
      </c>
      <c r="L1192" s="7">
        <v>4.0</v>
      </c>
    </row>
    <row r="1193">
      <c r="A1193" s="7">
        <v>4387.0</v>
      </c>
      <c r="B1193" s="2" t="s">
        <v>15</v>
      </c>
      <c r="C1193" s="3">
        <v>2206.0</v>
      </c>
      <c r="D1193" s="4">
        <v>78.0</v>
      </c>
      <c r="E1193" s="4">
        <v>12.0</v>
      </c>
      <c r="F1193" s="8">
        <v>8.0</v>
      </c>
      <c r="G1193" s="8">
        <v>4.0</v>
      </c>
      <c r="H1193" s="8">
        <v>2.0</v>
      </c>
      <c r="I1193" s="8">
        <v>10.0</v>
      </c>
      <c r="J1193" s="8">
        <v>0.0</v>
      </c>
      <c r="K1193" s="7">
        <v>100.0</v>
      </c>
      <c r="L1193" s="7">
        <v>14.0</v>
      </c>
    </row>
    <row r="1194">
      <c r="A1194" s="7">
        <v>4400.0</v>
      </c>
      <c r="B1194" s="2" t="s">
        <v>12</v>
      </c>
      <c r="C1194" s="3">
        <v>3024.0</v>
      </c>
      <c r="D1194" s="4">
        <v>67.0</v>
      </c>
      <c r="E1194" s="4">
        <v>18.0</v>
      </c>
      <c r="F1194" s="8">
        <v>7.0</v>
      </c>
      <c r="G1194" s="8">
        <v>6.0</v>
      </c>
      <c r="H1194" s="8">
        <v>7.0</v>
      </c>
      <c r="I1194" s="8">
        <v>4.0</v>
      </c>
      <c r="J1194" s="8">
        <v>3.0</v>
      </c>
      <c r="K1194" s="7">
        <v>89.0</v>
      </c>
      <c r="L1194" s="7">
        <v>23.0</v>
      </c>
    </row>
    <row r="1195">
      <c r="A1195" s="7">
        <v>4400.0</v>
      </c>
      <c r="B1195" s="2" t="s">
        <v>13</v>
      </c>
      <c r="C1195" s="3">
        <v>3024.0</v>
      </c>
      <c r="D1195" s="4">
        <v>46.0</v>
      </c>
      <c r="E1195" s="4">
        <v>19.0</v>
      </c>
      <c r="F1195" s="8">
        <v>2.0</v>
      </c>
      <c r="G1195" s="8">
        <v>1.0</v>
      </c>
      <c r="H1195" s="8">
        <v>6.0</v>
      </c>
      <c r="I1195" s="8">
        <v>4.0</v>
      </c>
      <c r="J1195" s="8">
        <v>2.0</v>
      </c>
      <c r="K1195" s="7">
        <v>69.0</v>
      </c>
      <c r="L1195" s="7">
        <v>11.0</v>
      </c>
    </row>
    <row r="1196">
      <c r="A1196" s="7">
        <v>4400.0</v>
      </c>
      <c r="B1196" s="2" t="s">
        <v>14</v>
      </c>
      <c r="C1196" s="3">
        <v>3024.0</v>
      </c>
      <c r="D1196" s="4">
        <v>156.0</v>
      </c>
      <c r="E1196" s="4">
        <v>31.0</v>
      </c>
      <c r="F1196" s="8">
        <v>9.0</v>
      </c>
      <c r="G1196" s="8">
        <v>1.0</v>
      </c>
      <c r="H1196" s="8">
        <v>7.0</v>
      </c>
      <c r="I1196" s="8">
        <v>7.0</v>
      </c>
      <c r="J1196" s="8">
        <v>1.0</v>
      </c>
      <c r="K1196" s="7">
        <v>194.0</v>
      </c>
      <c r="L1196" s="7">
        <v>18.0</v>
      </c>
    </row>
    <row r="1197">
      <c r="A1197" s="7">
        <v>4400.0</v>
      </c>
      <c r="B1197" s="2" t="s">
        <v>15</v>
      </c>
      <c r="C1197" s="3">
        <v>3024.0</v>
      </c>
      <c r="D1197" s="4">
        <v>269.0</v>
      </c>
      <c r="E1197" s="4">
        <v>68.0</v>
      </c>
      <c r="F1197" s="8">
        <v>18.0</v>
      </c>
      <c r="G1197" s="8">
        <v>8.0</v>
      </c>
      <c r="H1197" s="8">
        <v>20.0</v>
      </c>
      <c r="I1197" s="8">
        <v>15.0</v>
      </c>
      <c r="J1197" s="8">
        <v>6.0</v>
      </c>
      <c r="K1197" s="7">
        <v>352.0</v>
      </c>
      <c r="L1197" s="7">
        <v>52.0</v>
      </c>
    </row>
    <row r="1198">
      <c r="A1198" s="7">
        <v>4402.0</v>
      </c>
      <c r="B1198" s="2" t="s">
        <v>12</v>
      </c>
      <c r="C1198" s="3">
        <v>745.0</v>
      </c>
      <c r="D1198" s="4">
        <v>28.0</v>
      </c>
      <c r="E1198" s="4">
        <v>14.0</v>
      </c>
      <c r="F1198" s="8">
        <v>3.0</v>
      </c>
      <c r="G1198" s="8">
        <v>0.0</v>
      </c>
      <c r="H1198" s="8">
        <v>6.0</v>
      </c>
      <c r="I1198" s="8">
        <v>1.0</v>
      </c>
      <c r="J1198" s="8">
        <v>1.0</v>
      </c>
      <c r="K1198" s="7">
        <v>43.0</v>
      </c>
      <c r="L1198" s="7">
        <v>10.0</v>
      </c>
    </row>
    <row r="1199">
      <c r="A1199" s="7">
        <v>4402.0</v>
      </c>
      <c r="B1199" s="2" t="s">
        <v>13</v>
      </c>
      <c r="C1199" s="3">
        <v>745.0</v>
      </c>
      <c r="D1199" s="4">
        <v>2.0</v>
      </c>
      <c r="E1199" s="4">
        <v>4.0</v>
      </c>
      <c r="F1199" s="8">
        <v>7.0</v>
      </c>
      <c r="G1199" s="8">
        <v>0.0</v>
      </c>
      <c r="H1199" s="8">
        <v>4.0</v>
      </c>
      <c r="I1199" s="8">
        <v>1.0</v>
      </c>
      <c r="J1199" s="8">
        <v>0.0</v>
      </c>
      <c r="K1199" s="7">
        <v>7.0</v>
      </c>
      <c r="L1199" s="7">
        <v>11.0</v>
      </c>
    </row>
    <row r="1200">
      <c r="A1200" s="7">
        <v>4402.0</v>
      </c>
      <c r="B1200" s="2" t="s">
        <v>14</v>
      </c>
      <c r="C1200" s="3">
        <v>745.0</v>
      </c>
      <c r="D1200" s="4">
        <v>35.0</v>
      </c>
      <c r="E1200" s="4">
        <v>9.0</v>
      </c>
      <c r="F1200" s="8">
        <v>3.0</v>
      </c>
      <c r="G1200" s="8">
        <v>1.0</v>
      </c>
      <c r="H1200" s="8">
        <v>4.0</v>
      </c>
      <c r="I1200" s="8">
        <v>1.0</v>
      </c>
      <c r="J1200" s="8">
        <v>4.0</v>
      </c>
      <c r="K1200" s="7">
        <v>45.0</v>
      </c>
      <c r="L1200" s="7">
        <v>12.0</v>
      </c>
    </row>
    <row r="1201">
      <c r="A1201" s="7">
        <v>4402.0</v>
      </c>
      <c r="B1201" s="2" t="s">
        <v>15</v>
      </c>
      <c r="C1201" s="3">
        <v>745.0</v>
      </c>
      <c r="D1201" s="4">
        <v>65.0</v>
      </c>
      <c r="E1201" s="4">
        <v>27.0</v>
      </c>
      <c r="F1201" s="8">
        <v>13.0</v>
      </c>
      <c r="G1201" s="8">
        <v>1.0</v>
      </c>
      <c r="H1201" s="8">
        <v>14.0</v>
      </c>
      <c r="I1201" s="8">
        <v>3.0</v>
      </c>
      <c r="J1201" s="8">
        <v>5.0</v>
      </c>
      <c r="K1201" s="7">
        <v>95.0</v>
      </c>
      <c r="L1201" s="7">
        <v>33.0</v>
      </c>
    </row>
    <row r="1202">
      <c r="A1202" s="7">
        <v>4404.0</v>
      </c>
      <c r="B1202" s="2" t="s">
        <v>12</v>
      </c>
      <c r="C1202" s="3">
        <v>2685.0</v>
      </c>
      <c r="D1202" s="4">
        <v>70.0</v>
      </c>
      <c r="E1202" s="4">
        <v>9.0</v>
      </c>
      <c r="F1202" s="8">
        <v>8.0</v>
      </c>
      <c r="G1202" s="8">
        <v>3.0</v>
      </c>
      <c r="H1202" s="8">
        <v>10.0</v>
      </c>
      <c r="I1202" s="8">
        <v>3.0</v>
      </c>
      <c r="J1202" s="8">
        <v>0.0</v>
      </c>
      <c r="K1202" s="7">
        <v>82.0</v>
      </c>
      <c r="L1202" s="7">
        <v>21.0</v>
      </c>
    </row>
    <row r="1203">
      <c r="A1203" s="7">
        <v>4404.0</v>
      </c>
      <c r="B1203" s="2" t="s">
        <v>13</v>
      </c>
      <c r="C1203" s="3">
        <v>2685.0</v>
      </c>
      <c r="D1203" s="4">
        <v>45.0</v>
      </c>
      <c r="E1203" s="4">
        <v>7.0</v>
      </c>
      <c r="F1203" s="8">
        <v>7.0</v>
      </c>
      <c r="G1203" s="8">
        <v>1.0</v>
      </c>
      <c r="H1203" s="8">
        <v>7.0</v>
      </c>
      <c r="I1203" s="8">
        <v>4.0</v>
      </c>
      <c r="J1203" s="8">
        <v>1.0</v>
      </c>
      <c r="K1203" s="7">
        <v>56.0</v>
      </c>
      <c r="L1203" s="7">
        <v>16.0</v>
      </c>
    </row>
    <row r="1204">
      <c r="A1204" s="7">
        <v>4404.0</v>
      </c>
      <c r="B1204" s="2" t="s">
        <v>14</v>
      </c>
      <c r="C1204" s="3">
        <v>2685.0</v>
      </c>
      <c r="D1204" s="4">
        <v>159.0</v>
      </c>
      <c r="E1204" s="4">
        <v>11.0</v>
      </c>
      <c r="F1204" s="8">
        <v>5.0</v>
      </c>
      <c r="G1204" s="8">
        <v>6.0</v>
      </c>
      <c r="H1204" s="8">
        <v>19.0</v>
      </c>
      <c r="I1204" s="8">
        <v>6.0</v>
      </c>
      <c r="J1204" s="8">
        <v>1.0</v>
      </c>
      <c r="K1204" s="7">
        <v>176.0</v>
      </c>
      <c r="L1204" s="7">
        <v>31.0</v>
      </c>
    </row>
    <row r="1205">
      <c r="A1205" s="7">
        <v>4404.0</v>
      </c>
      <c r="B1205" s="2" t="s">
        <v>15</v>
      </c>
      <c r="C1205" s="3">
        <v>2685.0</v>
      </c>
      <c r="D1205" s="4">
        <v>274.0</v>
      </c>
      <c r="E1205" s="4">
        <v>27.0</v>
      </c>
      <c r="F1205" s="8">
        <v>20.0</v>
      </c>
      <c r="G1205" s="8">
        <v>10.0</v>
      </c>
      <c r="H1205" s="8">
        <v>36.0</v>
      </c>
      <c r="I1205" s="8">
        <v>13.0</v>
      </c>
      <c r="J1205" s="8">
        <v>2.0</v>
      </c>
      <c r="K1205" s="7">
        <v>314.0</v>
      </c>
      <c r="L1205" s="7">
        <v>68.0</v>
      </c>
    </row>
    <row r="1206">
      <c r="A1206" s="7">
        <v>4411.0</v>
      </c>
      <c r="B1206" s="2" t="s">
        <v>12</v>
      </c>
      <c r="C1206" s="3">
        <v>1706.0</v>
      </c>
      <c r="D1206" s="4">
        <v>30.0</v>
      </c>
      <c r="E1206" s="4">
        <v>14.0</v>
      </c>
      <c r="F1206" s="8">
        <v>17.0</v>
      </c>
      <c r="G1206" s="8">
        <v>3.0</v>
      </c>
      <c r="H1206" s="8">
        <v>13.0</v>
      </c>
      <c r="I1206" s="8">
        <v>4.0</v>
      </c>
      <c r="J1206" s="8">
        <v>0.0</v>
      </c>
      <c r="K1206" s="7">
        <v>48.0</v>
      </c>
      <c r="L1206" s="7">
        <v>33.0</v>
      </c>
    </row>
    <row r="1207">
      <c r="A1207" s="7">
        <v>4411.0</v>
      </c>
      <c r="B1207" s="2" t="s">
        <v>13</v>
      </c>
      <c r="C1207" s="3">
        <v>1706.0</v>
      </c>
      <c r="D1207" s="4">
        <v>19.0</v>
      </c>
      <c r="E1207" s="4">
        <v>20.0</v>
      </c>
      <c r="F1207" s="8">
        <v>8.0</v>
      </c>
      <c r="G1207" s="8">
        <v>5.0</v>
      </c>
      <c r="H1207" s="8">
        <v>0.0</v>
      </c>
      <c r="I1207" s="8">
        <v>2.0</v>
      </c>
      <c r="J1207" s="8">
        <v>1.0</v>
      </c>
      <c r="K1207" s="7">
        <v>41.0</v>
      </c>
      <c r="L1207" s="7">
        <v>14.0</v>
      </c>
    </row>
    <row r="1208">
      <c r="A1208" s="7">
        <v>4411.0</v>
      </c>
      <c r="B1208" s="2" t="s">
        <v>14</v>
      </c>
      <c r="C1208" s="3">
        <v>1706.0</v>
      </c>
      <c r="D1208" s="4">
        <v>96.0</v>
      </c>
      <c r="E1208" s="4">
        <v>15.0</v>
      </c>
      <c r="F1208" s="8">
        <v>8.0</v>
      </c>
      <c r="G1208" s="8">
        <v>2.0</v>
      </c>
      <c r="H1208" s="8">
        <v>7.0</v>
      </c>
      <c r="I1208" s="8">
        <v>6.0</v>
      </c>
      <c r="J1208" s="8">
        <v>0.0</v>
      </c>
      <c r="K1208" s="7">
        <v>117.0</v>
      </c>
      <c r="L1208" s="7">
        <v>17.0</v>
      </c>
    </row>
    <row r="1209">
      <c r="A1209" s="7">
        <v>4411.0</v>
      </c>
      <c r="B1209" s="2" t="s">
        <v>15</v>
      </c>
      <c r="C1209" s="3">
        <v>1706.0</v>
      </c>
      <c r="D1209" s="4">
        <v>145.0</v>
      </c>
      <c r="E1209" s="4">
        <v>49.0</v>
      </c>
      <c r="F1209" s="8">
        <v>33.0</v>
      </c>
      <c r="G1209" s="8">
        <v>10.0</v>
      </c>
      <c r="H1209" s="8">
        <v>20.0</v>
      </c>
      <c r="I1209" s="8">
        <v>12.0</v>
      </c>
      <c r="J1209" s="8">
        <v>1.0</v>
      </c>
      <c r="K1209" s="7">
        <v>206.0</v>
      </c>
      <c r="L1209" s="7">
        <v>64.0</v>
      </c>
    </row>
    <row r="1210">
      <c r="A1210" s="7">
        <v>4413.0</v>
      </c>
      <c r="B1210" s="2" t="s">
        <v>12</v>
      </c>
      <c r="C1210" s="3">
        <v>892.0</v>
      </c>
      <c r="D1210" s="4">
        <v>33.0</v>
      </c>
      <c r="E1210" s="4">
        <v>12.0</v>
      </c>
      <c r="F1210" s="8">
        <v>13.0</v>
      </c>
      <c r="G1210" s="8">
        <v>1.0</v>
      </c>
      <c r="H1210" s="8">
        <v>16.0</v>
      </c>
      <c r="I1210" s="8">
        <v>3.0</v>
      </c>
      <c r="J1210" s="8">
        <v>1.0</v>
      </c>
      <c r="K1210" s="7">
        <v>48.0</v>
      </c>
      <c r="L1210" s="7">
        <v>31.0</v>
      </c>
    </row>
    <row r="1211">
      <c r="A1211" s="7">
        <v>4413.0</v>
      </c>
      <c r="B1211" s="2" t="s">
        <v>13</v>
      </c>
      <c r="C1211" s="3">
        <v>892.0</v>
      </c>
      <c r="D1211" s="4">
        <v>16.0</v>
      </c>
      <c r="E1211" s="4">
        <v>10.0</v>
      </c>
      <c r="F1211" s="8">
        <v>5.0</v>
      </c>
      <c r="G1211" s="8">
        <v>1.0</v>
      </c>
      <c r="H1211" s="8">
        <v>7.0</v>
      </c>
      <c r="I1211" s="8">
        <v>0.0</v>
      </c>
      <c r="J1211" s="8">
        <v>1.0</v>
      </c>
      <c r="K1211" s="7">
        <v>26.0</v>
      </c>
      <c r="L1211" s="7">
        <v>14.0</v>
      </c>
    </row>
    <row r="1212">
      <c r="A1212" s="7">
        <v>4413.0</v>
      </c>
      <c r="B1212" s="2" t="s">
        <v>14</v>
      </c>
      <c r="C1212" s="3">
        <v>892.0</v>
      </c>
      <c r="D1212" s="4">
        <v>56.0</v>
      </c>
      <c r="E1212" s="4">
        <v>15.0</v>
      </c>
      <c r="F1212" s="8">
        <v>5.0</v>
      </c>
      <c r="G1212" s="8">
        <v>0.0</v>
      </c>
      <c r="H1212" s="8">
        <v>12.0</v>
      </c>
      <c r="I1212" s="8">
        <v>5.0</v>
      </c>
      <c r="J1212" s="8">
        <v>2.0</v>
      </c>
      <c r="K1212" s="7">
        <v>76.0</v>
      </c>
      <c r="L1212" s="7">
        <v>19.0</v>
      </c>
    </row>
    <row r="1213">
      <c r="A1213" s="7">
        <v>4413.0</v>
      </c>
      <c r="B1213" s="2" t="s">
        <v>15</v>
      </c>
      <c r="C1213" s="3">
        <v>892.0</v>
      </c>
      <c r="D1213" s="4">
        <v>105.0</v>
      </c>
      <c r="E1213" s="4">
        <v>37.0</v>
      </c>
      <c r="F1213" s="8">
        <v>23.0</v>
      </c>
      <c r="G1213" s="8">
        <v>2.0</v>
      </c>
      <c r="H1213" s="8">
        <v>35.0</v>
      </c>
      <c r="I1213" s="8">
        <v>8.0</v>
      </c>
      <c r="J1213" s="8">
        <v>4.0</v>
      </c>
      <c r="K1213" s="7">
        <v>150.0</v>
      </c>
      <c r="L1213" s="7">
        <v>64.0</v>
      </c>
    </row>
    <row r="1214">
      <c r="A1214" s="7">
        <v>4414.0</v>
      </c>
      <c r="B1214" s="2" t="s">
        <v>12</v>
      </c>
      <c r="C1214" s="3">
        <v>2817.0</v>
      </c>
      <c r="D1214" s="4">
        <v>64.0</v>
      </c>
      <c r="E1214" s="4">
        <v>30.0</v>
      </c>
      <c r="F1214" s="8">
        <v>18.0</v>
      </c>
      <c r="G1214" s="8">
        <v>6.0</v>
      </c>
      <c r="H1214" s="8">
        <v>24.0</v>
      </c>
      <c r="I1214" s="8">
        <v>3.0</v>
      </c>
      <c r="J1214" s="8">
        <v>1.0</v>
      </c>
      <c r="K1214" s="7">
        <v>97.0</v>
      </c>
      <c r="L1214" s="7">
        <v>49.0</v>
      </c>
    </row>
    <row r="1215">
      <c r="A1215" s="7">
        <v>4414.0</v>
      </c>
      <c r="B1215" s="2" t="s">
        <v>13</v>
      </c>
      <c r="C1215" s="3">
        <v>2817.0</v>
      </c>
      <c r="D1215" s="4">
        <v>40.0</v>
      </c>
      <c r="E1215" s="4">
        <v>31.0</v>
      </c>
      <c r="F1215" s="8">
        <v>24.0</v>
      </c>
      <c r="G1215" s="8">
        <v>1.0</v>
      </c>
      <c r="H1215" s="8">
        <v>12.0</v>
      </c>
      <c r="I1215" s="8">
        <v>7.0</v>
      </c>
      <c r="J1215" s="8">
        <v>5.0</v>
      </c>
      <c r="K1215" s="7">
        <v>78.0</v>
      </c>
      <c r="L1215" s="7">
        <v>42.0</v>
      </c>
    </row>
    <row r="1216">
      <c r="A1216" s="7">
        <v>4414.0</v>
      </c>
      <c r="B1216" s="2" t="s">
        <v>14</v>
      </c>
      <c r="C1216" s="3">
        <v>2817.0</v>
      </c>
      <c r="D1216" s="4">
        <v>185.0</v>
      </c>
      <c r="E1216" s="4">
        <v>29.0</v>
      </c>
      <c r="F1216" s="8">
        <v>14.0</v>
      </c>
      <c r="G1216" s="8">
        <v>7.0</v>
      </c>
      <c r="H1216" s="8">
        <v>26.0</v>
      </c>
      <c r="I1216" s="8">
        <v>15.0</v>
      </c>
      <c r="J1216" s="8">
        <v>0.0</v>
      </c>
      <c r="K1216" s="7">
        <v>229.0</v>
      </c>
      <c r="L1216" s="7">
        <v>47.0</v>
      </c>
    </row>
    <row r="1217">
      <c r="A1217" s="7">
        <v>4414.0</v>
      </c>
      <c r="B1217" s="2" t="s">
        <v>15</v>
      </c>
      <c r="C1217" s="3">
        <v>2817.0</v>
      </c>
      <c r="D1217" s="4">
        <v>289.0</v>
      </c>
      <c r="E1217" s="4">
        <v>90.0</v>
      </c>
      <c r="F1217" s="8">
        <v>56.0</v>
      </c>
      <c r="G1217" s="8">
        <v>14.0</v>
      </c>
      <c r="H1217" s="8">
        <v>62.0</v>
      </c>
      <c r="I1217" s="8">
        <v>25.0</v>
      </c>
      <c r="J1217" s="8">
        <v>6.0</v>
      </c>
      <c r="K1217" s="7">
        <v>404.0</v>
      </c>
      <c r="L1217" s="7">
        <v>138.0</v>
      </c>
    </row>
    <row r="1218">
      <c r="A1218" s="7">
        <v>4415.0</v>
      </c>
      <c r="B1218" s="2" t="s">
        <v>12</v>
      </c>
      <c r="C1218" s="3">
        <v>2014.0</v>
      </c>
      <c r="D1218" s="4">
        <v>27.0</v>
      </c>
      <c r="E1218" s="4">
        <v>1.0</v>
      </c>
      <c r="F1218" s="8">
        <v>1.0</v>
      </c>
      <c r="G1218" s="8">
        <v>0.0</v>
      </c>
      <c r="H1218" s="8">
        <v>1.0</v>
      </c>
      <c r="I1218" s="8">
        <v>1.0</v>
      </c>
      <c r="J1218" s="8">
        <v>1.0</v>
      </c>
      <c r="K1218" s="7">
        <v>29.0</v>
      </c>
      <c r="L1218" s="7">
        <v>3.0</v>
      </c>
    </row>
    <row r="1219">
      <c r="A1219" s="7">
        <v>4415.0</v>
      </c>
      <c r="B1219" s="2" t="s">
        <v>13</v>
      </c>
      <c r="C1219" s="3">
        <v>2014.0</v>
      </c>
      <c r="D1219" s="4">
        <v>11.0</v>
      </c>
      <c r="E1219" s="4">
        <v>2.0</v>
      </c>
      <c r="F1219" s="8">
        <v>0.0</v>
      </c>
      <c r="G1219" s="8">
        <v>0.0</v>
      </c>
      <c r="H1219" s="8">
        <v>2.0</v>
      </c>
      <c r="I1219" s="8">
        <v>0.0</v>
      </c>
      <c r="J1219" s="8">
        <v>0.0</v>
      </c>
      <c r="K1219" s="7">
        <v>13.0</v>
      </c>
      <c r="L1219" s="7">
        <v>2.0</v>
      </c>
    </row>
    <row r="1220">
      <c r="A1220" s="7">
        <v>4415.0</v>
      </c>
      <c r="B1220" s="2" t="s">
        <v>14</v>
      </c>
      <c r="C1220" s="3">
        <v>2014.0</v>
      </c>
      <c r="D1220" s="4">
        <v>77.0</v>
      </c>
      <c r="E1220" s="4">
        <v>4.0</v>
      </c>
      <c r="F1220" s="8">
        <v>0.0</v>
      </c>
      <c r="G1220" s="8">
        <v>0.0</v>
      </c>
      <c r="H1220" s="8">
        <v>9.0</v>
      </c>
      <c r="I1220" s="8">
        <v>3.0</v>
      </c>
      <c r="J1220" s="8">
        <v>3.0</v>
      </c>
      <c r="K1220" s="7">
        <v>84.0</v>
      </c>
      <c r="L1220" s="7">
        <v>12.0</v>
      </c>
    </row>
    <row r="1221">
      <c r="A1221" s="7">
        <v>4415.0</v>
      </c>
      <c r="B1221" s="2" t="s">
        <v>15</v>
      </c>
      <c r="C1221" s="3">
        <v>2014.0</v>
      </c>
      <c r="D1221" s="4">
        <v>115.0</v>
      </c>
      <c r="E1221" s="4">
        <v>7.0</v>
      </c>
      <c r="F1221" s="8">
        <v>1.0</v>
      </c>
      <c r="G1221" s="8">
        <v>0.0</v>
      </c>
      <c r="H1221" s="8">
        <v>12.0</v>
      </c>
      <c r="I1221" s="8">
        <v>4.0</v>
      </c>
      <c r="J1221" s="8">
        <v>4.0</v>
      </c>
      <c r="K1221" s="7">
        <v>126.0</v>
      </c>
      <c r="L1221" s="7">
        <v>17.0</v>
      </c>
    </row>
    <row r="1222">
      <c r="A1222" s="7">
        <v>4417.0</v>
      </c>
      <c r="B1222" s="2" t="s">
        <v>12</v>
      </c>
      <c r="C1222" s="3">
        <v>2780.0</v>
      </c>
      <c r="D1222" s="4">
        <v>59.0</v>
      </c>
      <c r="E1222" s="4">
        <v>30.0</v>
      </c>
      <c r="F1222" s="8">
        <v>8.0</v>
      </c>
      <c r="G1222" s="8">
        <v>7.0</v>
      </c>
      <c r="H1222" s="8">
        <v>27.0</v>
      </c>
      <c r="I1222" s="8">
        <v>7.0</v>
      </c>
      <c r="J1222" s="8">
        <v>4.0</v>
      </c>
      <c r="K1222" s="7">
        <v>96.0</v>
      </c>
      <c r="L1222" s="7">
        <v>46.0</v>
      </c>
    </row>
    <row r="1223">
      <c r="A1223" s="7">
        <v>4417.0</v>
      </c>
      <c r="B1223" s="2" t="s">
        <v>13</v>
      </c>
      <c r="C1223" s="3">
        <v>2780.0</v>
      </c>
      <c r="D1223" s="4">
        <v>37.0</v>
      </c>
      <c r="E1223" s="4">
        <v>24.0</v>
      </c>
      <c r="F1223" s="8">
        <v>22.0</v>
      </c>
      <c r="G1223" s="8">
        <v>4.0</v>
      </c>
      <c r="H1223" s="8">
        <v>10.0</v>
      </c>
      <c r="I1223" s="8">
        <v>4.0</v>
      </c>
      <c r="J1223" s="8">
        <v>1.0</v>
      </c>
      <c r="K1223" s="7">
        <v>65.0</v>
      </c>
      <c r="L1223" s="7">
        <v>37.0</v>
      </c>
    </row>
    <row r="1224">
      <c r="A1224" s="7">
        <v>4417.0</v>
      </c>
      <c r="B1224" s="2" t="s">
        <v>14</v>
      </c>
      <c r="C1224" s="3">
        <v>2780.0</v>
      </c>
      <c r="D1224" s="4">
        <v>157.0</v>
      </c>
      <c r="E1224" s="4">
        <v>32.0</v>
      </c>
      <c r="F1224" s="8">
        <v>8.0</v>
      </c>
      <c r="G1224" s="8">
        <v>6.0</v>
      </c>
      <c r="H1224" s="8">
        <v>12.0</v>
      </c>
      <c r="I1224" s="8">
        <v>11.0</v>
      </c>
      <c r="J1224" s="8">
        <v>3.0</v>
      </c>
      <c r="K1224" s="7">
        <v>200.0</v>
      </c>
      <c r="L1224" s="7">
        <v>29.0</v>
      </c>
    </row>
    <row r="1225">
      <c r="A1225" s="7">
        <v>4417.0</v>
      </c>
      <c r="B1225" s="2" t="s">
        <v>15</v>
      </c>
      <c r="C1225" s="3">
        <v>2780.0</v>
      </c>
      <c r="D1225" s="4">
        <v>253.0</v>
      </c>
      <c r="E1225" s="4">
        <v>86.0</v>
      </c>
      <c r="F1225" s="8">
        <v>38.0</v>
      </c>
      <c r="G1225" s="8">
        <v>17.0</v>
      </c>
      <c r="H1225" s="8">
        <v>49.0</v>
      </c>
      <c r="I1225" s="8">
        <v>22.0</v>
      </c>
      <c r="J1225" s="8">
        <v>8.0</v>
      </c>
      <c r="K1225" s="7">
        <v>361.0</v>
      </c>
      <c r="L1225" s="7">
        <v>112.0</v>
      </c>
    </row>
    <row r="1226">
      <c r="A1226" s="7">
        <v>4421.0</v>
      </c>
      <c r="B1226" s="2" t="s">
        <v>12</v>
      </c>
      <c r="C1226" s="3">
        <v>2298.0</v>
      </c>
      <c r="D1226" s="4">
        <v>49.0</v>
      </c>
      <c r="E1226" s="4">
        <v>22.0</v>
      </c>
      <c r="F1226" s="8">
        <v>18.0</v>
      </c>
      <c r="G1226" s="8">
        <v>5.0</v>
      </c>
      <c r="H1226" s="8">
        <v>11.0</v>
      </c>
      <c r="I1226" s="8">
        <v>3.0</v>
      </c>
      <c r="J1226" s="8">
        <v>2.0</v>
      </c>
      <c r="K1226" s="7">
        <v>74.0</v>
      </c>
      <c r="L1226" s="7">
        <v>36.0</v>
      </c>
    </row>
    <row r="1227">
      <c r="A1227" s="7">
        <v>4421.0</v>
      </c>
      <c r="B1227" s="2" t="s">
        <v>13</v>
      </c>
      <c r="C1227" s="3">
        <v>2298.0</v>
      </c>
      <c r="D1227" s="4">
        <v>29.0</v>
      </c>
      <c r="E1227" s="4">
        <v>10.0</v>
      </c>
      <c r="F1227" s="8">
        <v>26.0</v>
      </c>
      <c r="G1227" s="8">
        <v>5.0</v>
      </c>
      <c r="H1227" s="8">
        <v>6.0</v>
      </c>
      <c r="I1227" s="8">
        <v>3.0</v>
      </c>
      <c r="J1227" s="8">
        <v>1.0</v>
      </c>
      <c r="K1227" s="7">
        <v>42.0</v>
      </c>
      <c r="L1227" s="7">
        <v>38.0</v>
      </c>
    </row>
    <row r="1228">
      <c r="A1228" s="7">
        <v>4421.0</v>
      </c>
      <c r="B1228" s="2" t="s">
        <v>14</v>
      </c>
      <c r="C1228" s="3">
        <v>2298.0</v>
      </c>
      <c r="D1228" s="4">
        <v>147.0</v>
      </c>
      <c r="E1228" s="4">
        <v>17.0</v>
      </c>
      <c r="F1228" s="8">
        <v>5.0</v>
      </c>
      <c r="G1228" s="8">
        <v>5.0</v>
      </c>
      <c r="H1228" s="8">
        <v>15.0</v>
      </c>
      <c r="I1228" s="8">
        <v>16.0</v>
      </c>
      <c r="J1228" s="8">
        <v>4.0</v>
      </c>
      <c r="K1228" s="7">
        <v>180.0</v>
      </c>
      <c r="L1228" s="7">
        <v>29.0</v>
      </c>
    </row>
    <row r="1229">
      <c r="A1229" s="7">
        <v>4421.0</v>
      </c>
      <c r="B1229" s="2" t="s">
        <v>15</v>
      </c>
      <c r="C1229" s="3">
        <v>2298.0</v>
      </c>
      <c r="D1229" s="4">
        <v>225.0</v>
      </c>
      <c r="E1229" s="4">
        <v>49.0</v>
      </c>
      <c r="F1229" s="8">
        <v>49.0</v>
      </c>
      <c r="G1229" s="8">
        <v>15.0</v>
      </c>
      <c r="H1229" s="8">
        <v>32.0</v>
      </c>
      <c r="I1229" s="8">
        <v>22.0</v>
      </c>
      <c r="J1229" s="8">
        <v>7.0</v>
      </c>
      <c r="K1229" s="7">
        <v>296.0</v>
      </c>
      <c r="L1229" s="7">
        <v>103.0</v>
      </c>
    </row>
    <row r="1230">
      <c r="A1230" s="7">
        <v>4422.0</v>
      </c>
      <c r="B1230" s="2" t="s">
        <v>12</v>
      </c>
      <c r="C1230" s="3">
        <v>2440.0</v>
      </c>
      <c r="D1230" s="4">
        <v>51.0</v>
      </c>
      <c r="E1230" s="4">
        <v>14.0</v>
      </c>
      <c r="F1230" s="8">
        <v>7.0</v>
      </c>
      <c r="G1230" s="8">
        <v>3.0</v>
      </c>
      <c r="H1230" s="8">
        <v>2.0</v>
      </c>
      <c r="I1230" s="8">
        <v>5.0</v>
      </c>
      <c r="J1230" s="8">
        <v>4.0</v>
      </c>
      <c r="K1230" s="7">
        <v>70.0</v>
      </c>
      <c r="L1230" s="7">
        <v>16.0</v>
      </c>
    </row>
    <row r="1231">
      <c r="A1231" s="7">
        <v>4422.0</v>
      </c>
      <c r="B1231" s="2" t="s">
        <v>13</v>
      </c>
      <c r="C1231" s="3">
        <v>2440.0</v>
      </c>
      <c r="D1231" s="4">
        <v>23.0</v>
      </c>
      <c r="E1231" s="4">
        <v>18.0</v>
      </c>
      <c r="F1231" s="8">
        <v>27.0</v>
      </c>
      <c r="G1231" s="8">
        <v>1.0</v>
      </c>
      <c r="H1231" s="8">
        <v>6.0</v>
      </c>
      <c r="I1231" s="8">
        <v>2.0</v>
      </c>
      <c r="J1231" s="8">
        <v>2.0</v>
      </c>
      <c r="K1231" s="7">
        <v>43.0</v>
      </c>
      <c r="L1231" s="7">
        <v>36.0</v>
      </c>
    </row>
    <row r="1232">
      <c r="A1232" s="7">
        <v>4422.0</v>
      </c>
      <c r="B1232" s="2" t="s">
        <v>14</v>
      </c>
      <c r="C1232" s="3">
        <v>2440.0</v>
      </c>
      <c r="D1232" s="4">
        <v>137.0</v>
      </c>
      <c r="E1232" s="4">
        <v>16.0</v>
      </c>
      <c r="F1232" s="8">
        <v>13.0</v>
      </c>
      <c r="G1232" s="8">
        <v>3.0</v>
      </c>
      <c r="H1232" s="8">
        <v>7.0</v>
      </c>
      <c r="I1232" s="8">
        <v>12.0</v>
      </c>
      <c r="J1232" s="8">
        <v>1.0</v>
      </c>
      <c r="K1232" s="7">
        <v>165.0</v>
      </c>
      <c r="L1232" s="7">
        <v>24.0</v>
      </c>
    </row>
    <row r="1233">
      <c r="A1233" s="7">
        <v>4422.0</v>
      </c>
      <c r="B1233" s="2" t="s">
        <v>15</v>
      </c>
      <c r="C1233" s="3">
        <v>2440.0</v>
      </c>
      <c r="D1233" s="4">
        <v>211.0</v>
      </c>
      <c r="E1233" s="4">
        <v>48.0</v>
      </c>
      <c r="F1233" s="8">
        <v>47.0</v>
      </c>
      <c r="G1233" s="8">
        <v>7.0</v>
      </c>
      <c r="H1233" s="8">
        <v>15.0</v>
      </c>
      <c r="I1233" s="8">
        <v>19.0</v>
      </c>
      <c r="J1233" s="8">
        <v>7.0</v>
      </c>
      <c r="K1233" s="7">
        <v>278.0</v>
      </c>
      <c r="L1233" s="7">
        <v>76.0</v>
      </c>
    </row>
    <row r="1234">
      <c r="A1234" s="7">
        <v>4423.0</v>
      </c>
      <c r="B1234" s="2" t="s">
        <v>12</v>
      </c>
      <c r="C1234" s="3">
        <v>3301.0</v>
      </c>
      <c r="D1234" s="4">
        <v>91.0</v>
      </c>
      <c r="E1234" s="4">
        <v>22.0</v>
      </c>
      <c r="F1234" s="8">
        <v>17.0</v>
      </c>
      <c r="G1234" s="8">
        <v>6.0</v>
      </c>
      <c r="H1234" s="8">
        <v>15.0</v>
      </c>
      <c r="I1234" s="8">
        <v>5.0</v>
      </c>
      <c r="J1234" s="8">
        <v>3.0</v>
      </c>
      <c r="K1234" s="7">
        <v>118.0</v>
      </c>
      <c r="L1234" s="7">
        <v>41.0</v>
      </c>
    </row>
    <row r="1235">
      <c r="A1235" s="7">
        <v>4423.0</v>
      </c>
      <c r="B1235" s="2" t="s">
        <v>13</v>
      </c>
      <c r="C1235" s="3">
        <v>3301.0</v>
      </c>
      <c r="D1235" s="4">
        <v>50.0</v>
      </c>
      <c r="E1235" s="4">
        <v>12.0</v>
      </c>
      <c r="F1235" s="8">
        <v>12.0</v>
      </c>
      <c r="G1235" s="8">
        <v>4.0</v>
      </c>
      <c r="H1235" s="8">
        <v>13.0</v>
      </c>
      <c r="I1235" s="8">
        <v>4.0</v>
      </c>
      <c r="J1235" s="8">
        <v>1.0</v>
      </c>
      <c r="K1235" s="7">
        <v>66.0</v>
      </c>
      <c r="L1235" s="7">
        <v>30.0</v>
      </c>
    </row>
    <row r="1236">
      <c r="A1236" s="7">
        <v>4423.0</v>
      </c>
      <c r="B1236" s="2" t="s">
        <v>14</v>
      </c>
      <c r="C1236" s="3">
        <v>3301.0</v>
      </c>
      <c r="D1236" s="4">
        <v>163.0</v>
      </c>
      <c r="E1236" s="4">
        <v>29.0</v>
      </c>
      <c r="F1236" s="8">
        <v>14.0</v>
      </c>
      <c r="G1236" s="8">
        <v>8.0</v>
      </c>
      <c r="H1236" s="8">
        <v>16.0</v>
      </c>
      <c r="I1236" s="8">
        <v>10.0</v>
      </c>
      <c r="J1236" s="8">
        <v>3.0</v>
      </c>
      <c r="K1236" s="7">
        <v>202.0</v>
      </c>
      <c r="L1236" s="7">
        <v>41.0</v>
      </c>
    </row>
    <row r="1237">
      <c r="A1237" s="7">
        <v>4423.0</v>
      </c>
      <c r="B1237" s="2" t="s">
        <v>15</v>
      </c>
      <c r="C1237" s="3">
        <v>3301.0</v>
      </c>
      <c r="D1237" s="4">
        <v>304.0</v>
      </c>
      <c r="E1237" s="4">
        <v>63.0</v>
      </c>
      <c r="F1237" s="8">
        <v>43.0</v>
      </c>
      <c r="G1237" s="8">
        <v>18.0</v>
      </c>
      <c r="H1237" s="8">
        <v>44.0</v>
      </c>
      <c r="I1237" s="8">
        <v>19.0</v>
      </c>
      <c r="J1237" s="8">
        <v>7.0</v>
      </c>
      <c r="K1237" s="7">
        <v>386.0</v>
      </c>
      <c r="L1237" s="7">
        <v>112.0</v>
      </c>
    </row>
    <row r="1238">
      <c r="A1238" s="7">
        <v>4461.0</v>
      </c>
      <c r="B1238" s="2" t="s">
        <v>12</v>
      </c>
      <c r="C1238" s="3">
        <v>1873.0</v>
      </c>
      <c r="D1238" s="4">
        <v>37.0</v>
      </c>
      <c r="E1238" s="4">
        <v>2.0</v>
      </c>
      <c r="F1238" s="8">
        <v>1.0</v>
      </c>
      <c r="G1238" s="8">
        <v>0.0</v>
      </c>
      <c r="H1238" s="8">
        <v>0.0</v>
      </c>
      <c r="I1238" s="8">
        <v>0.0</v>
      </c>
      <c r="J1238" s="8">
        <v>0.0</v>
      </c>
      <c r="K1238" s="7">
        <v>39.0</v>
      </c>
      <c r="L1238" s="7">
        <v>1.0</v>
      </c>
    </row>
    <row r="1239">
      <c r="A1239" s="7">
        <v>4461.0</v>
      </c>
      <c r="B1239" s="2" t="s">
        <v>13</v>
      </c>
      <c r="C1239" s="3">
        <v>1873.0</v>
      </c>
      <c r="D1239" s="4">
        <v>32.0</v>
      </c>
      <c r="E1239" s="4">
        <v>2.0</v>
      </c>
      <c r="F1239" s="8">
        <v>2.0</v>
      </c>
      <c r="G1239" s="8">
        <v>0.0</v>
      </c>
      <c r="H1239" s="8">
        <v>0.0</v>
      </c>
      <c r="I1239" s="8">
        <v>4.0</v>
      </c>
      <c r="J1239" s="8">
        <v>0.0</v>
      </c>
      <c r="K1239" s="7">
        <v>38.0</v>
      </c>
      <c r="L1239" s="7">
        <v>2.0</v>
      </c>
    </row>
    <row r="1240">
      <c r="A1240" s="7">
        <v>4461.0</v>
      </c>
      <c r="B1240" s="2" t="s">
        <v>14</v>
      </c>
      <c r="C1240" s="3">
        <v>1873.0</v>
      </c>
      <c r="D1240" s="4">
        <v>120.0</v>
      </c>
      <c r="E1240" s="4">
        <v>4.0</v>
      </c>
      <c r="F1240" s="8">
        <v>0.0</v>
      </c>
      <c r="G1240" s="8">
        <v>0.0</v>
      </c>
      <c r="H1240" s="8">
        <v>0.0</v>
      </c>
      <c r="I1240" s="8">
        <v>12.0</v>
      </c>
      <c r="J1240" s="8">
        <v>0.0</v>
      </c>
      <c r="K1240" s="7">
        <v>136.0</v>
      </c>
      <c r="L1240" s="7">
        <v>0.0</v>
      </c>
    </row>
    <row r="1241">
      <c r="A1241" s="7">
        <v>4461.0</v>
      </c>
      <c r="B1241" s="2" t="s">
        <v>15</v>
      </c>
      <c r="C1241" s="3">
        <v>1873.0</v>
      </c>
      <c r="D1241" s="4">
        <v>189.0</v>
      </c>
      <c r="E1241" s="4">
        <v>8.0</v>
      </c>
      <c r="F1241" s="8">
        <v>3.0</v>
      </c>
      <c r="G1241" s="8">
        <v>0.0</v>
      </c>
      <c r="H1241" s="8">
        <v>0.0</v>
      </c>
      <c r="I1241" s="8">
        <v>16.0</v>
      </c>
      <c r="J1241" s="8">
        <v>0.0</v>
      </c>
      <c r="K1241" s="7">
        <v>213.0</v>
      </c>
      <c r="L1241" s="7">
        <v>3.0</v>
      </c>
    </row>
    <row r="1242">
      <c r="A1242" s="7">
        <v>4501.0</v>
      </c>
      <c r="B1242" s="2" t="s">
        <v>12</v>
      </c>
      <c r="C1242" s="3">
        <v>2884.0</v>
      </c>
      <c r="D1242" s="4">
        <v>51.0</v>
      </c>
      <c r="E1242" s="4">
        <v>32.0</v>
      </c>
      <c r="F1242" s="8">
        <v>10.0</v>
      </c>
      <c r="G1242" s="8">
        <v>3.0</v>
      </c>
      <c r="H1242" s="8">
        <v>17.0</v>
      </c>
      <c r="I1242" s="8">
        <v>5.0</v>
      </c>
      <c r="J1242" s="8">
        <v>0.0</v>
      </c>
      <c r="K1242" s="7">
        <v>88.0</v>
      </c>
      <c r="L1242" s="7">
        <v>30.0</v>
      </c>
    </row>
    <row r="1243">
      <c r="A1243" s="7">
        <v>4501.0</v>
      </c>
      <c r="B1243" s="2" t="s">
        <v>13</v>
      </c>
      <c r="C1243" s="3">
        <v>2884.0</v>
      </c>
      <c r="D1243" s="4">
        <v>26.0</v>
      </c>
      <c r="E1243" s="4">
        <v>21.0</v>
      </c>
      <c r="F1243" s="8">
        <v>10.0</v>
      </c>
      <c r="G1243" s="8">
        <v>0.0</v>
      </c>
      <c r="H1243" s="8">
        <v>7.0</v>
      </c>
      <c r="I1243" s="8">
        <v>2.0</v>
      </c>
      <c r="J1243" s="8">
        <v>2.0</v>
      </c>
      <c r="K1243" s="7">
        <v>49.0</v>
      </c>
      <c r="L1243" s="7">
        <v>19.0</v>
      </c>
    </row>
    <row r="1244">
      <c r="A1244" s="7">
        <v>4501.0</v>
      </c>
      <c r="B1244" s="2" t="s">
        <v>14</v>
      </c>
      <c r="C1244" s="3">
        <v>2884.0</v>
      </c>
      <c r="D1244" s="4">
        <v>176.0</v>
      </c>
      <c r="E1244" s="4">
        <v>48.0</v>
      </c>
      <c r="F1244" s="8">
        <v>6.0</v>
      </c>
      <c r="G1244" s="8">
        <v>2.0</v>
      </c>
      <c r="H1244" s="8">
        <v>7.0</v>
      </c>
      <c r="I1244" s="8">
        <v>13.0</v>
      </c>
      <c r="J1244" s="8">
        <v>4.0</v>
      </c>
      <c r="K1244" s="7">
        <v>237.0</v>
      </c>
      <c r="L1244" s="7">
        <v>19.0</v>
      </c>
    </row>
    <row r="1245">
      <c r="A1245" s="7">
        <v>4501.0</v>
      </c>
      <c r="B1245" s="2" t="s">
        <v>15</v>
      </c>
      <c r="C1245" s="3">
        <v>2884.0</v>
      </c>
      <c r="D1245" s="4">
        <v>253.0</v>
      </c>
      <c r="E1245" s="4">
        <v>101.0</v>
      </c>
      <c r="F1245" s="8">
        <v>26.0</v>
      </c>
      <c r="G1245" s="8">
        <v>5.0</v>
      </c>
      <c r="H1245" s="8">
        <v>31.0</v>
      </c>
      <c r="I1245" s="8">
        <v>20.0</v>
      </c>
      <c r="J1245" s="8">
        <v>6.0</v>
      </c>
      <c r="K1245" s="7">
        <v>374.0</v>
      </c>
      <c r="L1245" s="7">
        <v>68.0</v>
      </c>
    </row>
    <row r="1246">
      <c r="A1246" s="7">
        <v>4502.0</v>
      </c>
      <c r="B1246" s="2" t="s">
        <v>12</v>
      </c>
      <c r="C1246" s="3">
        <v>1124.0</v>
      </c>
      <c r="D1246" s="4">
        <v>30.0</v>
      </c>
      <c r="E1246" s="4">
        <v>5.0</v>
      </c>
      <c r="F1246" s="8">
        <v>6.0</v>
      </c>
      <c r="G1246" s="8">
        <v>1.0</v>
      </c>
      <c r="H1246" s="8">
        <v>8.0</v>
      </c>
      <c r="I1246" s="8">
        <v>2.0</v>
      </c>
      <c r="J1246" s="8">
        <v>1.0</v>
      </c>
      <c r="K1246" s="7">
        <v>37.0</v>
      </c>
      <c r="L1246" s="7">
        <v>16.0</v>
      </c>
    </row>
    <row r="1247">
      <c r="A1247" s="7">
        <v>4502.0</v>
      </c>
      <c r="B1247" s="2" t="s">
        <v>13</v>
      </c>
      <c r="C1247" s="3">
        <v>1124.0</v>
      </c>
      <c r="D1247" s="4">
        <v>21.0</v>
      </c>
      <c r="E1247" s="4">
        <v>12.0</v>
      </c>
      <c r="F1247" s="8">
        <v>7.0</v>
      </c>
      <c r="G1247" s="8">
        <v>2.0</v>
      </c>
      <c r="H1247" s="8">
        <v>3.0</v>
      </c>
      <c r="I1247" s="8">
        <v>0.0</v>
      </c>
      <c r="J1247" s="8">
        <v>0.0</v>
      </c>
      <c r="K1247" s="7">
        <v>33.0</v>
      </c>
      <c r="L1247" s="7">
        <v>12.0</v>
      </c>
    </row>
    <row r="1248">
      <c r="A1248" s="7">
        <v>4502.0</v>
      </c>
      <c r="B1248" s="2" t="s">
        <v>14</v>
      </c>
      <c r="C1248" s="3">
        <v>1124.0</v>
      </c>
      <c r="D1248" s="4">
        <v>61.0</v>
      </c>
      <c r="E1248" s="4">
        <v>12.0</v>
      </c>
      <c r="F1248" s="8">
        <v>0.0</v>
      </c>
      <c r="G1248" s="8">
        <v>2.0</v>
      </c>
      <c r="H1248" s="8">
        <v>3.0</v>
      </c>
      <c r="I1248" s="8">
        <v>3.0</v>
      </c>
      <c r="J1248" s="8">
        <v>3.0</v>
      </c>
      <c r="K1248" s="7">
        <v>76.0</v>
      </c>
      <c r="L1248" s="7">
        <v>8.0</v>
      </c>
    </row>
    <row r="1249">
      <c r="A1249" s="7">
        <v>4502.0</v>
      </c>
      <c r="B1249" s="2" t="s">
        <v>15</v>
      </c>
      <c r="C1249" s="3">
        <v>1124.0</v>
      </c>
      <c r="D1249" s="4">
        <v>112.0</v>
      </c>
      <c r="E1249" s="4">
        <v>29.0</v>
      </c>
      <c r="F1249" s="8">
        <v>13.0</v>
      </c>
      <c r="G1249" s="8">
        <v>5.0</v>
      </c>
      <c r="H1249" s="8">
        <v>14.0</v>
      </c>
      <c r="I1249" s="8">
        <v>5.0</v>
      </c>
      <c r="J1249" s="8">
        <v>4.0</v>
      </c>
      <c r="K1249" s="7">
        <v>146.0</v>
      </c>
      <c r="L1249" s="7">
        <v>36.0</v>
      </c>
    </row>
    <row r="1250">
      <c r="A1250" s="7">
        <v>4504.0</v>
      </c>
      <c r="B1250" s="2" t="s">
        <v>12</v>
      </c>
      <c r="C1250" s="3">
        <v>2024.0</v>
      </c>
      <c r="D1250" s="4">
        <v>40.0</v>
      </c>
      <c r="E1250" s="4">
        <v>10.0</v>
      </c>
      <c r="F1250" s="8">
        <v>6.0</v>
      </c>
      <c r="G1250" s="8">
        <v>3.0</v>
      </c>
      <c r="H1250" s="8">
        <v>4.0</v>
      </c>
      <c r="I1250" s="8">
        <v>6.0</v>
      </c>
      <c r="J1250" s="8">
        <v>0.0</v>
      </c>
      <c r="K1250" s="7">
        <v>56.0</v>
      </c>
      <c r="L1250" s="7">
        <v>13.0</v>
      </c>
    </row>
    <row r="1251">
      <c r="A1251" s="7">
        <v>4504.0</v>
      </c>
      <c r="B1251" s="2" t="s">
        <v>13</v>
      </c>
      <c r="C1251" s="3">
        <v>2024.0</v>
      </c>
      <c r="D1251" s="4">
        <v>46.0</v>
      </c>
      <c r="E1251" s="4">
        <v>6.0</v>
      </c>
      <c r="F1251" s="8">
        <v>7.0</v>
      </c>
      <c r="G1251" s="8">
        <v>5.0</v>
      </c>
      <c r="H1251" s="8">
        <v>3.0</v>
      </c>
      <c r="I1251" s="8">
        <v>1.0</v>
      </c>
      <c r="J1251" s="8">
        <v>0.0</v>
      </c>
      <c r="K1251" s="7">
        <v>53.0</v>
      </c>
      <c r="L1251" s="7">
        <v>15.0</v>
      </c>
    </row>
    <row r="1252">
      <c r="A1252" s="7">
        <v>4504.0</v>
      </c>
      <c r="B1252" s="2" t="s">
        <v>14</v>
      </c>
      <c r="C1252" s="3">
        <v>2024.0</v>
      </c>
      <c r="D1252" s="4">
        <v>117.0</v>
      </c>
      <c r="E1252" s="4">
        <v>10.0</v>
      </c>
      <c r="F1252" s="8">
        <v>6.0</v>
      </c>
      <c r="G1252" s="8">
        <v>1.0</v>
      </c>
      <c r="H1252" s="8">
        <v>9.0</v>
      </c>
      <c r="I1252" s="8">
        <v>9.0</v>
      </c>
      <c r="J1252" s="8">
        <v>2.0</v>
      </c>
      <c r="K1252" s="7">
        <v>136.0</v>
      </c>
      <c r="L1252" s="7">
        <v>18.0</v>
      </c>
    </row>
    <row r="1253">
      <c r="A1253" s="7">
        <v>4504.0</v>
      </c>
      <c r="B1253" s="2" t="s">
        <v>15</v>
      </c>
      <c r="C1253" s="3">
        <v>2024.0</v>
      </c>
      <c r="D1253" s="4">
        <v>203.0</v>
      </c>
      <c r="E1253" s="4">
        <v>26.0</v>
      </c>
      <c r="F1253" s="8">
        <v>19.0</v>
      </c>
      <c r="G1253" s="8">
        <v>9.0</v>
      </c>
      <c r="H1253" s="8">
        <v>16.0</v>
      </c>
      <c r="I1253" s="8">
        <v>16.0</v>
      </c>
      <c r="J1253" s="8">
        <v>2.0</v>
      </c>
      <c r="K1253" s="7">
        <v>245.0</v>
      </c>
      <c r="L1253" s="7">
        <v>46.0</v>
      </c>
    </row>
    <row r="1254">
      <c r="A1254" s="7">
        <v>4505.0</v>
      </c>
      <c r="B1254" s="2" t="s">
        <v>12</v>
      </c>
      <c r="C1254" s="3">
        <v>1501.0</v>
      </c>
      <c r="D1254" s="4">
        <v>35.0</v>
      </c>
      <c r="E1254" s="4">
        <v>11.0</v>
      </c>
      <c r="F1254" s="8">
        <v>5.0</v>
      </c>
      <c r="G1254" s="8">
        <v>1.0</v>
      </c>
      <c r="H1254" s="8">
        <v>4.0</v>
      </c>
      <c r="I1254" s="8">
        <v>0.0</v>
      </c>
      <c r="J1254" s="8">
        <v>2.0</v>
      </c>
      <c r="K1254" s="7">
        <v>46.0</v>
      </c>
      <c r="L1254" s="7">
        <v>12.0</v>
      </c>
    </row>
    <row r="1255">
      <c r="A1255" s="7">
        <v>4505.0</v>
      </c>
      <c r="B1255" s="2" t="s">
        <v>13</v>
      </c>
      <c r="C1255" s="3">
        <v>1501.0</v>
      </c>
      <c r="D1255" s="4">
        <v>7.0</v>
      </c>
      <c r="E1255" s="4">
        <v>9.0</v>
      </c>
      <c r="F1255" s="8">
        <v>2.0</v>
      </c>
      <c r="G1255" s="8">
        <v>3.0</v>
      </c>
      <c r="H1255" s="8">
        <v>2.0</v>
      </c>
      <c r="I1255" s="8">
        <v>6.0</v>
      </c>
      <c r="J1255" s="8">
        <v>0.0</v>
      </c>
      <c r="K1255" s="7">
        <v>22.0</v>
      </c>
      <c r="L1255" s="7">
        <v>7.0</v>
      </c>
    </row>
    <row r="1256">
      <c r="A1256" s="7">
        <v>4505.0</v>
      </c>
      <c r="B1256" s="2" t="s">
        <v>14</v>
      </c>
      <c r="C1256" s="3">
        <v>1501.0</v>
      </c>
      <c r="D1256" s="4">
        <v>60.0</v>
      </c>
      <c r="E1256" s="4">
        <v>22.0</v>
      </c>
      <c r="F1256" s="8">
        <v>3.0</v>
      </c>
      <c r="G1256" s="8">
        <v>0.0</v>
      </c>
      <c r="H1256" s="8">
        <v>2.0</v>
      </c>
      <c r="I1256" s="8">
        <v>11.0</v>
      </c>
      <c r="J1256" s="8">
        <v>0.0</v>
      </c>
      <c r="K1256" s="7">
        <v>93.0</v>
      </c>
      <c r="L1256" s="7">
        <v>5.0</v>
      </c>
    </row>
    <row r="1257">
      <c r="A1257" s="7">
        <v>4505.0</v>
      </c>
      <c r="B1257" s="2" t="s">
        <v>15</v>
      </c>
      <c r="C1257" s="3">
        <v>1501.0</v>
      </c>
      <c r="D1257" s="4">
        <v>102.0</v>
      </c>
      <c r="E1257" s="4">
        <v>42.0</v>
      </c>
      <c r="F1257" s="8">
        <v>10.0</v>
      </c>
      <c r="G1257" s="8">
        <v>4.0</v>
      </c>
      <c r="H1257" s="8">
        <v>8.0</v>
      </c>
      <c r="I1257" s="8">
        <v>17.0</v>
      </c>
      <c r="J1257" s="8">
        <v>2.0</v>
      </c>
      <c r="K1257" s="7">
        <v>161.0</v>
      </c>
      <c r="L1257" s="7">
        <v>24.0</v>
      </c>
    </row>
    <row r="1258">
      <c r="A1258" s="7">
        <v>4506.0</v>
      </c>
      <c r="B1258" s="2" t="s">
        <v>12</v>
      </c>
      <c r="C1258" s="3">
        <v>1406.0</v>
      </c>
      <c r="D1258" s="4">
        <v>28.0</v>
      </c>
      <c r="E1258" s="4">
        <v>10.0</v>
      </c>
      <c r="F1258" s="8">
        <v>3.0</v>
      </c>
      <c r="G1258" s="8">
        <v>4.0</v>
      </c>
      <c r="H1258" s="8">
        <v>2.0</v>
      </c>
      <c r="I1258" s="8">
        <v>2.0</v>
      </c>
      <c r="J1258" s="8">
        <v>2.0</v>
      </c>
      <c r="K1258" s="7">
        <v>40.0</v>
      </c>
      <c r="L1258" s="7">
        <v>11.0</v>
      </c>
    </row>
    <row r="1259">
      <c r="A1259" s="7">
        <v>4506.0</v>
      </c>
      <c r="B1259" s="2" t="s">
        <v>13</v>
      </c>
      <c r="C1259" s="3">
        <v>1406.0</v>
      </c>
      <c r="D1259" s="4">
        <v>26.0</v>
      </c>
      <c r="E1259" s="4">
        <v>10.0</v>
      </c>
      <c r="F1259" s="8">
        <v>11.0</v>
      </c>
      <c r="G1259" s="8">
        <v>2.0</v>
      </c>
      <c r="H1259" s="8">
        <v>3.0</v>
      </c>
      <c r="I1259" s="8">
        <v>3.0</v>
      </c>
      <c r="J1259" s="8">
        <v>2.0</v>
      </c>
      <c r="K1259" s="7">
        <v>39.0</v>
      </c>
      <c r="L1259" s="7">
        <v>18.0</v>
      </c>
    </row>
    <row r="1260">
      <c r="A1260" s="7">
        <v>4506.0</v>
      </c>
      <c r="B1260" s="2" t="s">
        <v>14</v>
      </c>
      <c r="C1260" s="3">
        <v>1406.0</v>
      </c>
      <c r="D1260" s="4">
        <v>69.0</v>
      </c>
      <c r="E1260" s="4">
        <v>16.0</v>
      </c>
      <c r="F1260" s="8">
        <v>2.0</v>
      </c>
      <c r="G1260" s="8">
        <v>4.0</v>
      </c>
      <c r="H1260" s="8">
        <v>5.0</v>
      </c>
      <c r="I1260" s="8">
        <v>6.0</v>
      </c>
      <c r="J1260" s="8">
        <v>1.0</v>
      </c>
      <c r="K1260" s="7">
        <v>91.0</v>
      </c>
      <c r="L1260" s="7">
        <v>12.0</v>
      </c>
    </row>
    <row r="1261">
      <c r="A1261" s="7">
        <v>4506.0</v>
      </c>
      <c r="B1261" s="2" t="s">
        <v>15</v>
      </c>
      <c r="C1261" s="3">
        <v>1406.0</v>
      </c>
      <c r="D1261" s="4">
        <v>123.0</v>
      </c>
      <c r="E1261" s="4">
        <v>36.0</v>
      </c>
      <c r="F1261" s="8">
        <v>16.0</v>
      </c>
      <c r="G1261" s="8">
        <v>10.0</v>
      </c>
      <c r="H1261" s="8">
        <v>10.0</v>
      </c>
      <c r="I1261" s="8">
        <v>11.0</v>
      </c>
      <c r="J1261" s="8">
        <v>5.0</v>
      </c>
      <c r="K1261" s="7">
        <v>170.0</v>
      </c>
      <c r="L1261" s="7">
        <v>41.0</v>
      </c>
    </row>
    <row r="1262">
      <c r="A1262" s="7">
        <v>4508.0</v>
      </c>
      <c r="B1262" s="2" t="s">
        <v>12</v>
      </c>
      <c r="C1262" s="3">
        <v>2926.0</v>
      </c>
      <c r="D1262" s="4">
        <v>70.0</v>
      </c>
      <c r="E1262" s="4">
        <v>1.0</v>
      </c>
      <c r="F1262" s="8">
        <v>9.0</v>
      </c>
      <c r="G1262" s="8">
        <v>1.0</v>
      </c>
      <c r="H1262" s="8">
        <v>4.0</v>
      </c>
      <c r="I1262" s="8">
        <v>7.0</v>
      </c>
      <c r="J1262" s="8">
        <v>0.0</v>
      </c>
      <c r="K1262" s="7">
        <v>78.0</v>
      </c>
      <c r="L1262" s="7">
        <v>14.0</v>
      </c>
    </row>
    <row r="1263">
      <c r="A1263" s="7">
        <v>4508.0</v>
      </c>
      <c r="B1263" s="2" t="s">
        <v>13</v>
      </c>
      <c r="C1263" s="3">
        <v>2926.0</v>
      </c>
      <c r="D1263" s="4">
        <v>46.0</v>
      </c>
      <c r="E1263" s="4">
        <v>5.0</v>
      </c>
      <c r="F1263" s="8">
        <v>3.0</v>
      </c>
      <c r="G1263" s="8">
        <v>1.0</v>
      </c>
      <c r="H1263" s="8">
        <v>0.0</v>
      </c>
      <c r="I1263" s="8">
        <v>4.0</v>
      </c>
      <c r="J1263" s="8">
        <v>0.0</v>
      </c>
      <c r="K1263" s="7">
        <v>55.0</v>
      </c>
      <c r="L1263" s="7">
        <v>4.0</v>
      </c>
    </row>
    <row r="1264">
      <c r="A1264" s="7">
        <v>4508.0</v>
      </c>
      <c r="B1264" s="2" t="s">
        <v>14</v>
      </c>
      <c r="C1264" s="3">
        <v>2926.0</v>
      </c>
      <c r="D1264" s="4">
        <v>187.0</v>
      </c>
      <c r="E1264" s="4">
        <v>10.0</v>
      </c>
      <c r="F1264" s="8">
        <v>2.0</v>
      </c>
      <c r="G1264" s="8">
        <v>5.0</v>
      </c>
      <c r="H1264" s="8">
        <v>0.0</v>
      </c>
      <c r="I1264" s="8">
        <v>19.0</v>
      </c>
      <c r="J1264" s="8">
        <v>0.0</v>
      </c>
      <c r="K1264" s="7">
        <v>216.0</v>
      </c>
      <c r="L1264" s="7">
        <v>7.0</v>
      </c>
    </row>
    <row r="1265">
      <c r="A1265" s="7">
        <v>4508.0</v>
      </c>
      <c r="B1265" s="2" t="s">
        <v>15</v>
      </c>
      <c r="C1265" s="3">
        <v>2926.0</v>
      </c>
      <c r="D1265" s="4">
        <v>303.0</v>
      </c>
      <c r="E1265" s="4">
        <v>16.0</v>
      </c>
      <c r="F1265" s="8">
        <v>14.0</v>
      </c>
      <c r="G1265" s="8">
        <v>7.0</v>
      </c>
      <c r="H1265" s="8">
        <v>4.0</v>
      </c>
      <c r="I1265" s="8">
        <v>30.0</v>
      </c>
      <c r="J1265" s="8">
        <v>0.0</v>
      </c>
      <c r="K1265" s="7">
        <v>349.0</v>
      </c>
      <c r="L1265" s="7">
        <v>25.0</v>
      </c>
    </row>
    <row r="1266">
      <c r="A1266" s="7">
        <v>4512.0</v>
      </c>
      <c r="B1266" s="2" t="s">
        <v>12</v>
      </c>
      <c r="C1266" s="3">
        <v>2848.0</v>
      </c>
      <c r="D1266" s="4">
        <v>53.0</v>
      </c>
      <c r="E1266" s="4">
        <v>15.0</v>
      </c>
      <c r="F1266" s="8">
        <v>19.0</v>
      </c>
      <c r="G1266" s="8">
        <v>12.0</v>
      </c>
      <c r="H1266" s="8">
        <v>10.0</v>
      </c>
      <c r="I1266" s="8">
        <v>7.0</v>
      </c>
      <c r="J1266" s="8">
        <v>2.0</v>
      </c>
      <c r="K1266" s="7">
        <v>75.0</v>
      </c>
      <c r="L1266" s="7">
        <v>43.0</v>
      </c>
    </row>
    <row r="1267">
      <c r="A1267" s="7">
        <v>4512.0</v>
      </c>
      <c r="B1267" s="2" t="s">
        <v>13</v>
      </c>
      <c r="C1267" s="3">
        <v>2848.0</v>
      </c>
      <c r="D1267" s="4">
        <v>54.0</v>
      </c>
      <c r="E1267" s="4">
        <v>10.0</v>
      </c>
      <c r="F1267" s="8">
        <v>16.0</v>
      </c>
      <c r="G1267" s="8">
        <v>5.0</v>
      </c>
      <c r="H1267" s="8">
        <v>11.0</v>
      </c>
      <c r="I1267" s="8">
        <v>1.0</v>
      </c>
      <c r="J1267" s="8">
        <v>0.0</v>
      </c>
      <c r="K1267" s="7">
        <v>65.0</v>
      </c>
      <c r="L1267" s="7">
        <v>32.0</v>
      </c>
    </row>
    <row r="1268">
      <c r="A1268" s="7">
        <v>4512.0</v>
      </c>
      <c r="B1268" s="2" t="s">
        <v>14</v>
      </c>
      <c r="C1268" s="3">
        <v>2848.0</v>
      </c>
      <c r="D1268" s="4">
        <v>150.0</v>
      </c>
      <c r="E1268" s="4">
        <v>28.0</v>
      </c>
      <c r="F1268" s="8">
        <v>1.0</v>
      </c>
      <c r="G1268" s="8">
        <v>4.0</v>
      </c>
      <c r="H1268" s="8">
        <v>18.0</v>
      </c>
      <c r="I1268" s="8">
        <v>10.0</v>
      </c>
      <c r="J1268" s="8">
        <v>11.0</v>
      </c>
      <c r="K1268" s="7">
        <v>188.0</v>
      </c>
      <c r="L1268" s="7">
        <v>34.0</v>
      </c>
    </row>
    <row r="1269">
      <c r="A1269" s="7">
        <v>4512.0</v>
      </c>
      <c r="B1269" s="2" t="s">
        <v>15</v>
      </c>
      <c r="C1269" s="3">
        <v>2848.0</v>
      </c>
      <c r="D1269" s="4">
        <v>257.0</v>
      </c>
      <c r="E1269" s="4">
        <v>53.0</v>
      </c>
      <c r="F1269" s="8">
        <v>36.0</v>
      </c>
      <c r="G1269" s="8">
        <v>21.0</v>
      </c>
      <c r="H1269" s="8">
        <v>39.0</v>
      </c>
      <c r="I1269" s="8">
        <v>18.0</v>
      </c>
      <c r="J1269" s="8">
        <v>13.0</v>
      </c>
      <c r="K1269" s="7">
        <v>328.0</v>
      </c>
      <c r="L1269" s="7">
        <v>109.0</v>
      </c>
    </row>
    <row r="1270">
      <c r="A1270" s="7">
        <v>4526.0</v>
      </c>
      <c r="B1270" s="2" t="s">
        <v>12</v>
      </c>
      <c r="C1270" s="3">
        <v>2735.0</v>
      </c>
      <c r="D1270" s="4">
        <v>91.0</v>
      </c>
      <c r="E1270" s="4">
        <v>1.0</v>
      </c>
      <c r="F1270" s="8">
        <v>0.0</v>
      </c>
      <c r="G1270" s="8">
        <v>0.0</v>
      </c>
      <c r="H1270" s="8">
        <v>1.0</v>
      </c>
      <c r="I1270" s="8">
        <v>7.0</v>
      </c>
      <c r="J1270" s="8">
        <v>1.0</v>
      </c>
      <c r="K1270" s="7">
        <v>99.0</v>
      </c>
      <c r="L1270" s="7">
        <v>2.0</v>
      </c>
    </row>
    <row r="1271">
      <c r="A1271" s="7">
        <v>4526.0</v>
      </c>
      <c r="B1271" s="2" t="s">
        <v>13</v>
      </c>
      <c r="C1271" s="3">
        <v>2735.0</v>
      </c>
      <c r="D1271" s="4">
        <v>44.0</v>
      </c>
      <c r="E1271" s="4">
        <v>4.0</v>
      </c>
      <c r="F1271" s="8">
        <v>3.0</v>
      </c>
      <c r="G1271" s="8">
        <v>1.0</v>
      </c>
      <c r="H1271" s="8">
        <v>1.0</v>
      </c>
      <c r="I1271" s="8">
        <v>4.0</v>
      </c>
      <c r="J1271" s="8">
        <v>0.0</v>
      </c>
      <c r="K1271" s="7">
        <v>52.0</v>
      </c>
      <c r="L1271" s="7">
        <v>5.0</v>
      </c>
    </row>
    <row r="1272">
      <c r="A1272" s="7">
        <v>4526.0</v>
      </c>
      <c r="B1272" s="2" t="s">
        <v>14</v>
      </c>
      <c r="C1272" s="3">
        <v>2735.0</v>
      </c>
      <c r="D1272" s="4">
        <v>225.0</v>
      </c>
      <c r="E1272" s="4">
        <v>11.0</v>
      </c>
      <c r="F1272" s="8">
        <v>2.0</v>
      </c>
      <c r="G1272" s="8">
        <v>4.0</v>
      </c>
      <c r="H1272" s="8">
        <v>3.0</v>
      </c>
      <c r="I1272" s="8">
        <v>12.0</v>
      </c>
      <c r="J1272" s="8">
        <v>0.0</v>
      </c>
      <c r="K1272" s="7">
        <v>248.0</v>
      </c>
      <c r="L1272" s="7">
        <v>9.0</v>
      </c>
    </row>
    <row r="1273">
      <c r="A1273" s="7">
        <v>4526.0</v>
      </c>
      <c r="B1273" s="2" t="s">
        <v>15</v>
      </c>
      <c r="C1273" s="3">
        <v>2735.0</v>
      </c>
      <c r="D1273" s="4">
        <v>360.0</v>
      </c>
      <c r="E1273" s="4">
        <v>16.0</v>
      </c>
      <c r="F1273" s="8">
        <v>5.0</v>
      </c>
      <c r="G1273" s="8">
        <v>5.0</v>
      </c>
      <c r="H1273" s="8">
        <v>5.0</v>
      </c>
      <c r="I1273" s="8">
        <v>23.0</v>
      </c>
      <c r="J1273" s="8">
        <v>1.0</v>
      </c>
      <c r="K1273" s="7">
        <v>399.0</v>
      </c>
      <c r="L1273" s="7">
        <v>16.0</v>
      </c>
    </row>
    <row r="1274">
      <c r="A1274" s="7">
        <v>4528.0</v>
      </c>
      <c r="B1274" s="2" t="s">
        <v>12</v>
      </c>
      <c r="C1274" s="3">
        <v>1841.0</v>
      </c>
      <c r="D1274" s="4">
        <v>41.0</v>
      </c>
      <c r="E1274" s="4">
        <v>5.0</v>
      </c>
      <c r="F1274" s="8">
        <v>1.0</v>
      </c>
      <c r="G1274" s="8">
        <v>2.0</v>
      </c>
      <c r="H1274" s="8">
        <v>1.0</v>
      </c>
      <c r="I1274" s="8">
        <v>6.0</v>
      </c>
      <c r="J1274" s="8">
        <v>0.0</v>
      </c>
      <c r="K1274" s="7">
        <v>52.0</v>
      </c>
      <c r="L1274" s="7">
        <v>4.0</v>
      </c>
    </row>
    <row r="1275">
      <c r="A1275" s="7">
        <v>4528.0</v>
      </c>
      <c r="B1275" s="2" t="s">
        <v>13</v>
      </c>
      <c r="C1275" s="3">
        <v>1841.0</v>
      </c>
      <c r="D1275" s="4">
        <v>26.0</v>
      </c>
      <c r="E1275" s="4">
        <v>1.0</v>
      </c>
      <c r="F1275" s="8">
        <v>0.0</v>
      </c>
      <c r="G1275" s="8">
        <v>0.0</v>
      </c>
      <c r="H1275" s="8">
        <v>1.0</v>
      </c>
      <c r="I1275" s="8">
        <v>2.0</v>
      </c>
      <c r="J1275" s="8">
        <v>2.0</v>
      </c>
      <c r="K1275" s="7">
        <v>29.0</v>
      </c>
      <c r="L1275" s="7">
        <v>3.0</v>
      </c>
    </row>
    <row r="1276">
      <c r="A1276" s="7">
        <v>4528.0</v>
      </c>
      <c r="B1276" s="2" t="s">
        <v>14</v>
      </c>
      <c r="C1276" s="3">
        <v>1841.0</v>
      </c>
      <c r="D1276" s="4">
        <v>102.0</v>
      </c>
      <c r="E1276" s="4">
        <v>8.0</v>
      </c>
      <c r="F1276" s="8">
        <v>2.0</v>
      </c>
      <c r="G1276" s="8">
        <v>2.0</v>
      </c>
      <c r="H1276" s="8">
        <v>8.0</v>
      </c>
      <c r="I1276" s="8">
        <v>7.0</v>
      </c>
      <c r="J1276" s="8">
        <v>0.0</v>
      </c>
      <c r="K1276" s="7">
        <v>117.0</v>
      </c>
      <c r="L1276" s="7">
        <v>12.0</v>
      </c>
    </row>
    <row r="1277">
      <c r="A1277" s="7">
        <v>4528.0</v>
      </c>
      <c r="B1277" s="2" t="s">
        <v>15</v>
      </c>
      <c r="C1277" s="3">
        <v>1841.0</v>
      </c>
      <c r="D1277" s="4">
        <v>169.0</v>
      </c>
      <c r="E1277" s="4">
        <v>14.0</v>
      </c>
      <c r="F1277" s="8">
        <v>3.0</v>
      </c>
      <c r="G1277" s="8">
        <v>4.0</v>
      </c>
      <c r="H1277" s="8">
        <v>10.0</v>
      </c>
      <c r="I1277" s="8">
        <v>15.0</v>
      </c>
      <c r="J1277" s="8">
        <v>2.0</v>
      </c>
      <c r="K1277" s="7">
        <v>198.0</v>
      </c>
      <c r="L1277" s="7">
        <v>19.0</v>
      </c>
    </row>
    <row r="1278">
      <c r="A1278" s="7">
        <v>4529.0</v>
      </c>
      <c r="B1278" s="2" t="s">
        <v>12</v>
      </c>
      <c r="C1278" s="3">
        <v>2399.0</v>
      </c>
      <c r="D1278" s="4">
        <v>28.0</v>
      </c>
      <c r="E1278" s="4">
        <v>6.0</v>
      </c>
      <c r="F1278" s="8">
        <v>1.0</v>
      </c>
      <c r="G1278" s="8">
        <v>2.0</v>
      </c>
      <c r="H1278" s="8">
        <v>2.0</v>
      </c>
      <c r="I1278" s="8">
        <v>4.0</v>
      </c>
      <c r="J1278" s="8">
        <v>0.0</v>
      </c>
      <c r="K1278" s="7">
        <v>38.0</v>
      </c>
      <c r="L1278" s="7">
        <v>5.0</v>
      </c>
    </row>
    <row r="1279">
      <c r="A1279" s="7">
        <v>4529.0</v>
      </c>
      <c r="B1279" s="2" t="s">
        <v>13</v>
      </c>
      <c r="C1279" s="3">
        <v>2399.0</v>
      </c>
      <c r="D1279" s="4">
        <v>23.0</v>
      </c>
      <c r="E1279" s="4">
        <v>6.0</v>
      </c>
      <c r="F1279" s="8">
        <v>4.0</v>
      </c>
      <c r="G1279" s="8">
        <v>4.0</v>
      </c>
      <c r="H1279" s="8">
        <v>2.0</v>
      </c>
      <c r="I1279" s="8">
        <v>1.0</v>
      </c>
      <c r="J1279" s="8">
        <v>1.0</v>
      </c>
      <c r="K1279" s="7">
        <v>30.0</v>
      </c>
      <c r="L1279" s="7">
        <v>11.0</v>
      </c>
    </row>
    <row r="1280">
      <c r="A1280" s="7">
        <v>4529.0</v>
      </c>
      <c r="B1280" s="2" t="s">
        <v>14</v>
      </c>
      <c r="C1280" s="3">
        <v>2399.0</v>
      </c>
      <c r="D1280" s="4">
        <v>87.0</v>
      </c>
      <c r="E1280" s="4">
        <v>6.0</v>
      </c>
      <c r="F1280" s="8">
        <v>5.0</v>
      </c>
      <c r="G1280" s="8">
        <v>2.0</v>
      </c>
      <c r="H1280" s="8">
        <v>4.0</v>
      </c>
      <c r="I1280" s="8">
        <v>8.0</v>
      </c>
      <c r="J1280" s="8">
        <v>2.0</v>
      </c>
      <c r="K1280" s="7">
        <v>101.0</v>
      </c>
      <c r="L1280" s="7">
        <v>13.0</v>
      </c>
    </row>
    <row r="1281">
      <c r="A1281" s="7">
        <v>4529.0</v>
      </c>
      <c r="B1281" s="2" t="s">
        <v>15</v>
      </c>
      <c r="C1281" s="3">
        <v>2399.0</v>
      </c>
      <c r="D1281" s="4">
        <v>138.0</v>
      </c>
      <c r="E1281" s="4">
        <v>18.0</v>
      </c>
      <c r="F1281" s="8">
        <v>10.0</v>
      </c>
      <c r="G1281" s="8">
        <v>8.0</v>
      </c>
      <c r="H1281" s="8">
        <v>8.0</v>
      </c>
      <c r="I1281" s="8">
        <v>13.0</v>
      </c>
      <c r="J1281" s="8">
        <v>3.0</v>
      </c>
      <c r="K1281" s="7">
        <v>169.0</v>
      </c>
      <c r="L1281" s="7">
        <v>29.0</v>
      </c>
    </row>
    <row r="1282">
      <c r="A1282" s="7">
        <v>4541.0</v>
      </c>
      <c r="B1282" s="2" t="s">
        <v>12</v>
      </c>
      <c r="C1282" s="3">
        <v>3526.0</v>
      </c>
      <c r="D1282" s="4">
        <v>31.0</v>
      </c>
      <c r="E1282" s="4">
        <v>19.0</v>
      </c>
      <c r="F1282" s="8">
        <v>6.0</v>
      </c>
      <c r="G1282" s="8">
        <v>4.0</v>
      </c>
      <c r="H1282" s="8">
        <v>10.0</v>
      </c>
      <c r="I1282" s="8">
        <v>7.0</v>
      </c>
      <c r="J1282" s="8">
        <v>0.0</v>
      </c>
      <c r="K1282" s="7">
        <v>57.0</v>
      </c>
      <c r="L1282" s="7">
        <v>20.0</v>
      </c>
    </row>
    <row r="1283">
      <c r="A1283" s="7">
        <v>4541.0</v>
      </c>
      <c r="B1283" s="2" t="s">
        <v>13</v>
      </c>
      <c r="C1283" s="3">
        <v>3526.0</v>
      </c>
      <c r="D1283" s="4">
        <v>26.0</v>
      </c>
      <c r="E1283" s="4">
        <v>11.0</v>
      </c>
      <c r="F1283" s="8">
        <v>9.0</v>
      </c>
      <c r="G1283" s="8">
        <v>2.0</v>
      </c>
      <c r="H1283" s="8">
        <v>3.0</v>
      </c>
      <c r="I1283" s="8">
        <v>7.0</v>
      </c>
      <c r="J1283" s="8">
        <v>1.0</v>
      </c>
      <c r="K1283" s="7">
        <v>44.0</v>
      </c>
      <c r="L1283" s="7">
        <v>15.0</v>
      </c>
    </row>
    <row r="1284">
      <c r="A1284" s="7">
        <v>4541.0</v>
      </c>
      <c r="B1284" s="2" t="s">
        <v>14</v>
      </c>
      <c r="C1284" s="3">
        <v>3526.0</v>
      </c>
      <c r="D1284" s="4">
        <v>142.0</v>
      </c>
      <c r="E1284" s="4">
        <v>13.0</v>
      </c>
      <c r="F1284" s="8">
        <v>3.0</v>
      </c>
      <c r="G1284" s="8">
        <v>5.0</v>
      </c>
      <c r="H1284" s="8">
        <v>2.0</v>
      </c>
      <c r="I1284" s="8">
        <v>8.0</v>
      </c>
      <c r="J1284" s="8">
        <v>0.0</v>
      </c>
      <c r="K1284" s="7">
        <v>163.0</v>
      </c>
      <c r="L1284" s="7">
        <v>10.0</v>
      </c>
    </row>
    <row r="1285">
      <c r="A1285" s="7">
        <v>4541.0</v>
      </c>
      <c r="B1285" s="2" t="s">
        <v>15</v>
      </c>
      <c r="C1285" s="3">
        <v>3526.0</v>
      </c>
      <c r="D1285" s="4">
        <v>199.0</v>
      </c>
      <c r="E1285" s="4">
        <v>43.0</v>
      </c>
      <c r="F1285" s="8">
        <v>18.0</v>
      </c>
      <c r="G1285" s="8">
        <v>11.0</v>
      </c>
      <c r="H1285" s="8">
        <v>15.0</v>
      </c>
      <c r="I1285" s="8">
        <v>22.0</v>
      </c>
      <c r="J1285" s="8">
        <v>1.0</v>
      </c>
      <c r="K1285" s="7">
        <v>264.0</v>
      </c>
      <c r="L1285" s="7">
        <v>45.0</v>
      </c>
    </row>
    <row r="1286">
      <c r="A1286" s="7">
        <v>4543.0</v>
      </c>
      <c r="B1286" s="2" t="s">
        <v>12</v>
      </c>
      <c r="C1286" s="3">
        <v>2234.0</v>
      </c>
      <c r="D1286" s="4">
        <v>17.0</v>
      </c>
      <c r="E1286" s="4">
        <v>3.0</v>
      </c>
      <c r="F1286" s="8">
        <v>3.0</v>
      </c>
      <c r="G1286" s="8">
        <v>1.0</v>
      </c>
      <c r="H1286" s="8">
        <v>2.0</v>
      </c>
      <c r="I1286" s="8">
        <v>2.0</v>
      </c>
      <c r="J1286" s="8">
        <v>1.0</v>
      </c>
      <c r="K1286" s="7">
        <v>22.0</v>
      </c>
      <c r="L1286" s="7">
        <v>7.0</v>
      </c>
    </row>
    <row r="1287">
      <c r="A1287" s="7">
        <v>4543.0</v>
      </c>
      <c r="B1287" s="2" t="s">
        <v>13</v>
      </c>
      <c r="C1287" s="3">
        <v>2234.0</v>
      </c>
      <c r="D1287" s="4">
        <v>11.0</v>
      </c>
      <c r="E1287" s="4">
        <v>5.0</v>
      </c>
      <c r="F1287" s="8">
        <v>4.0</v>
      </c>
      <c r="G1287" s="8">
        <v>0.0</v>
      </c>
      <c r="H1287" s="8">
        <v>0.0</v>
      </c>
      <c r="I1287" s="8">
        <v>2.0</v>
      </c>
      <c r="J1287" s="8">
        <v>0.0</v>
      </c>
      <c r="K1287" s="7">
        <v>18.0</v>
      </c>
      <c r="L1287" s="7">
        <v>4.0</v>
      </c>
    </row>
    <row r="1288">
      <c r="A1288" s="7">
        <v>4543.0</v>
      </c>
      <c r="B1288" s="2" t="s">
        <v>14</v>
      </c>
      <c r="C1288" s="3">
        <v>2234.0</v>
      </c>
      <c r="D1288" s="4">
        <v>75.0</v>
      </c>
      <c r="E1288" s="4">
        <v>14.0</v>
      </c>
      <c r="F1288" s="8">
        <v>0.0</v>
      </c>
      <c r="G1288" s="8">
        <v>3.0</v>
      </c>
      <c r="H1288" s="8">
        <v>0.0</v>
      </c>
      <c r="I1288" s="8">
        <v>13.0</v>
      </c>
      <c r="J1288" s="8">
        <v>0.0</v>
      </c>
      <c r="K1288" s="7">
        <v>102.0</v>
      </c>
      <c r="L1288" s="7">
        <v>3.0</v>
      </c>
    </row>
    <row r="1289">
      <c r="A1289" s="7">
        <v>4543.0</v>
      </c>
      <c r="B1289" s="2" t="s">
        <v>15</v>
      </c>
      <c r="C1289" s="3">
        <v>2234.0</v>
      </c>
      <c r="D1289" s="4">
        <v>103.0</v>
      </c>
      <c r="E1289" s="4">
        <v>22.0</v>
      </c>
      <c r="F1289" s="8">
        <v>7.0</v>
      </c>
      <c r="G1289" s="8">
        <v>4.0</v>
      </c>
      <c r="H1289" s="8">
        <v>2.0</v>
      </c>
      <c r="I1289" s="8">
        <v>17.0</v>
      </c>
      <c r="J1289" s="8">
        <v>1.0</v>
      </c>
      <c r="K1289" s="7">
        <v>142.0</v>
      </c>
      <c r="L1289" s="7">
        <v>14.0</v>
      </c>
    </row>
    <row r="1290">
      <c r="A1290" s="7">
        <v>4547.0</v>
      </c>
      <c r="B1290" s="2" t="s">
        <v>12</v>
      </c>
      <c r="C1290" s="3">
        <v>2569.0</v>
      </c>
      <c r="D1290" s="4">
        <v>19.0</v>
      </c>
      <c r="E1290" s="4">
        <v>4.0</v>
      </c>
      <c r="F1290" s="8">
        <v>3.0</v>
      </c>
      <c r="G1290" s="8">
        <v>0.0</v>
      </c>
      <c r="H1290" s="8">
        <v>3.0</v>
      </c>
      <c r="I1290" s="8">
        <v>5.0</v>
      </c>
      <c r="J1290" s="8">
        <v>0.0</v>
      </c>
      <c r="K1290" s="7">
        <v>28.0</v>
      </c>
      <c r="L1290" s="7">
        <v>6.0</v>
      </c>
    </row>
    <row r="1291">
      <c r="A1291" s="7">
        <v>4547.0</v>
      </c>
      <c r="B1291" s="2" t="s">
        <v>13</v>
      </c>
      <c r="C1291" s="3">
        <v>2569.0</v>
      </c>
      <c r="D1291" s="4">
        <v>25.0</v>
      </c>
      <c r="E1291" s="4">
        <v>10.0</v>
      </c>
      <c r="F1291" s="8">
        <v>6.0</v>
      </c>
      <c r="G1291" s="8">
        <v>1.0</v>
      </c>
      <c r="H1291" s="8">
        <v>3.0</v>
      </c>
      <c r="I1291" s="8">
        <v>4.0</v>
      </c>
      <c r="J1291" s="8">
        <v>0.0</v>
      </c>
      <c r="K1291" s="7">
        <v>39.0</v>
      </c>
      <c r="L1291" s="7">
        <v>10.0</v>
      </c>
    </row>
    <row r="1292">
      <c r="A1292" s="7">
        <v>4547.0</v>
      </c>
      <c r="B1292" s="2" t="s">
        <v>14</v>
      </c>
      <c r="C1292" s="3">
        <v>2569.0</v>
      </c>
      <c r="D1292" s="4">
        <v>112.0</v>
      </c>
      <c r="E1292" s="4">
        <v>25.0</v>
      </c>
      <c r="F1292" s="8">
        <v>5.0</v>
      </c>
      <c r="G1292" s="8">
        <v>3.0</v>
      </c>
      <c r="H1292" s="8">
        <v>2.0</v>
      </c>
      <c r="I1292" s="8">
        <v>15.0</v>
      </c>
      <c r="J1292" s="8">
        <v>1.0</v>
      </c>
      <c r="K1292" s="7">
        <v>152.0</v>
      </c>
      <c r="L1292" s="7">
        <v>11.0</v>
      </c>
    </row>
    <row r="1293">
      <c r="A1293" s="7">
        <v>4547.0</v>
      </c>
      <c r="B1293" s="2" t="s">
        <v>15</v>
      </c>
      <c r="C1293" s="3">
        <v>2569.0</v>
      </c>
      <c r="D1293" s="4">
        <v>156.0</v>
      </c>
      <c r="E1293" s="4">
        <v>39.0</v>
      </c>
      <c r="F1293" s="8">
        <v>14.0</v>
      </c>
      <c r="G1293" s="8">
        <v>4.0</v>
      </c>
      <c r="H1293" s="8">
        <v>8.0</v>
      </c>
      <c r="I1293" s="8">
        <v>24.0</v>
      </c>
      <c r="J1293" s="8">
        <v>1.0</v>
      </c>
      <c r="K1293" s="7">
        <v>219.0</v>
      </c>
      <c r="L1293" s="7">
        <v>27.0</v>
      </c>
    </row>
    <row r="1294">
      <c r="A1294" s="7">
        <v>4548.0</v>
      </c>
      <c r="B1294" s="2" t="s">
        <v>12</v>
      </c>
      <c r="C1294" s="3">
        <v>1991.0</v>
      </c>
      <c r="D1294" s="4">
        <v>28.0</v>
      </c>
      <c r="E1294" s="4">
        <v>9.0</v>
      </c>
      <c r="F1294" s="8">
        <v>0.0</v>
      </c>
      <c r="G1294" s="8">
        <v>2.0</v>
      </c>
      <c r="H1294" s="8">
        <v>4.0</v>
      </c>
      <c r="I1294" s="8">
        <v>1.0</v>
      </c>
      <c r="J1294" s="8">
        <v>0.0</v>
      </c>
      <c r="K1294" s="7">
        <v>38.0</v>
      </c>
      <c r="L1294" s="7">
        <v>6.0</v>
      </c>
    </row>
    <row r="1295">
      <c r="A1295" s="7">
        <v>4548.0</v>
      </c>
      <c r="B1295" s="2" t="s">
        <v>13</v>
      </c>
      <c r="C1295" s="3">
        <v>1991.0</v>
      </c>
      <c r="D1295" s="4">
        <v>11.0</v>
      </c>
      <c r="E1295" s="4">
        <v>7.0</v>
      </c>
      <c r="F1295" s="8">
        <v>0.0</v>
      </c>
      <c r="G1295" s="8">
        <v>1.0</v>
      </c>
      <c r="H1295" s="8">
        <v>0.0</v>
      </c>
      <c r="I1295" s="8">
        <v>2.0</v>
      </c>
      <c r="J1295" s="8">
        <v>0.0</v>
      </c>
      <c r="K1295" s="7">
        <v>20.0</v>
      </c>
      <c r="L1295" s="7">
        <v>1.0</v>
      </c>
    </row>
    <row r="1296">
      <c r="A1296" s="7">
        <v>4548.0</v>
      </c>
      <c r="B1296" s="2" t="s">
        <v>14</v>
      </c>
      <c r="C1296" s="3">
        <v>1991.0</v>
      </c>
      <c r="D1296" s="4">
        <v>70.0</v>
      </c>
      <c r="E1296" s="4">
        <v>10.0</v>
      </c>
      <c r="F1296" s="8">
        <v>1.0</v>
      </c>
      <c r="G1296" s="8">
        <v>6.0</v>
      </c>
      <c r="H1296" s="8">
        <v>2.0</v>
      </c>
      <c r="I1296" s="8">
        <v>10.0</v>
      </c>
      <c r="J1296" s="8">
        <v>4.0</v>
      </c>
      <c r="K1296" s="7">
        <v>90.0</v>
      </c>
      <c r="L1296" s="7">
        <v>13.0</v>
      </c>
    </row>
    <row r="1297">
      <c r="A1297" s="7">
        <v>4548.0</v>
      </c>
      <c r="B1297" s="2" t="s">
        <v>15</v>
      </c>
      <c r="C1297" s="3">
        <v>1991.0</v>
      </c>
      <c r="D1297" s="4">
        <v>109.0</v>
      </c>
      <c r="E1297" s="4">
        <v>26.0</v>
      </c>
      <c r="F1297" s="8">
        <v>1.0</v>
      </c>
      <c r="G1297" s="8">
        <v>9.0</v>
      </c>
      <c r="H1297" s="8">
        <v>6.0</v>
      </c>
      <c r="I1297" s="8">
        <v>13.0</v>
      </c>
      <c r="J1297" s="8">
        <v>4.0</v>
      </c>
      <c r="K1297" s="7">
        <v>148.0</v>
      </c>
      <c r="L1297" s="7">
        <v>20.0</v>
      </c>
    </row>
    <row r="1298">
      <c r="A1298" s="7">
        <v>4553.0</v>
      </c>
      <c r="B1298" s="2" t="s">
        <v>12</v>
      </c>
      <c r="C1298" s="3">
        <v>1921.0</v>
      </c>
      <c r="D1298" s="4">
        <v>13.0</v>
      </c>
      <c r="E1298" s="4">
        <v>4.0</v>
      </c>
      <c r="F1298" s="8">
        <v>0.0</v>
      </c>
      <c r="G1298" s="8">
        <v>3.0</v>
      </c>
      <c r="H1298" s="8">
        <v>1.0</v>
      </c>
      <c r="I1298" s="8">
        <v>2.0</v>
      </c>
      <c r="J1298" s="8">
        <v>0.0</v>
      </c>
      <c r="K1298" s="7">
        <v>19.0</v>
      </c>
      <c r="L1298" s="7">
        <v>4.0</v>
      </c>
    </row>
    <row r="1299">
      <c r="A1299" s="7">
        <v>4553.0</v>
      </c>
      <c r="B1299" s="2" t="s">
        <v>13</v>
      </c>
      <c r="C1299" s="3">
        <v>1921.0</v>
      </c>
      <c r="D1299" s="4">
        <v>21.0</v>
      </c>
      <c r="E1299" s="4">
        <v>2.0</v>
      </c>
      <c r="F1299" s="8">
        <v>3.0</v>
      </c>
      <c r="G1299" s="8">
        <v>1.0</v>
      </c>
      <c r="H1299" s="8">
        <v>1.0</v>
      </c>
      <c r="I1299" s="8">
        <v>1.0</v>
      </c>
      <c r="J1299" s="8">
        <v>1.0</v>
      </c>
      <c r="K1299" s="7">
        <v>24.0</v>
      </c>
      <c r="L1299" s="7">
        <v>6.0</v>
      </c>
    </row>
    <row r="1300">
      <c r="A1300" s="7">
        <v>4553.0</v>
      </c>
      <c r="B1300" s="2" t="s">
        <v>14</v>
      </c>
      <c r="C1300" s="3">
        <v>1921.0</v>
      </c>
      <c r="D1300" s="4">
        <v>55.0</v>
      </c>
      <c r="E1300" s="4">
        <v>8.0</v>
      </c>
      <c r="F1300" s="8">
        <v>0.0</v>
      </c>
      <c r="G1300" s="8">
        <v>1.0</v>
      </c>
      <c r="H1300" s="8">
        <v>0.0</v>
      </c>
      <c r="I1300" s="8">
        <v>5.0</v>
      </c>
      <c r="J1300" s="8">
        <v>0.0</v>
      </c>
      <c r="K1300" s="7">
        <v>68.0</v>
      </c>
      <c r="L1300" s="7">
        <v>1.0</v>
      </c>
    </row>
    <row r="1301">
      <c r="A1301" s="7">
        <v>4553.0</v>
      </c>
      <c r="B1301" s="2" t="s">
        <v>15</v>
      </c>
      <c r="C1301" s="3">
        <v>1921.0</v>
      </c>
      <c r="D1301" s="4">
        <v>89.0</v>
      </c>
      <c r="E1301" s="4">
        <v>14.0</v>
      </c>
      <c r="F1301" s="8">
        <v>3.0</v>
      </c>
      <c r="G1301" s="8">
        <v>5.0</v>
      </c>
      <c r="H1301" s="8">
        <v>2.0</v>
      </c>
      <c r="I1301" s="8">
        <v>8.0</v>
      </c>
      <c r="J1301" s="8">
        <v>1.0</v>
      </c>
      <c r="K1301" s="7">
        <v>111.0</v>
      </c>
      <c r="L1301" s="7">
        <v>11.0</v>
      </c>
    </row>
    <row r="1302">
      <c r="A1302" s="7">
        <v>4555.0</v>
      </c>
      <c r="B1302" s="2" t="s">
        <v>12</v>
      </c>
      <c r="C1302" s="3">
        <v>3603.0</v>
      </c>
      <c r="D1302" s="4">
        <v>36.0</v>
      </c>
      <c r="E1302" s="4">
        <v>8.0</v>
      </c>
      <c r="F1302" s="8">
        <v>9.0</v>
      </c>
      <c r="G1302" s="8">
        <v>1.0</v>
      </c>
      <c r="H1302" s="8">
        <v>2.0</v>
      </c>
      <c r="I1302" s="8">
        <v>4.0</v>
      </c>
      <c r="J1302" s="8">
        <v>1.0</v>
      </c>
      <c r="K1302" s="7">
        <v>48.0</v>
      </c>
      <c r="L1302" s="7">
        <v>13.0</v>
      </c>
    </row>
    <row r="1303">
      <c r="A1303" s="7">
        <v>4555.0</v>
      </c>
      <c r="B1303" s="2" t="s">
        <v>13</v>
      </c>
      <c r="C1303" s="3">
        <v>3603.0</v>
      </c>
      <c r="D1303" s="4">
        <v>28.0</v>
      </c>
      <c r="E1303" s="4">
        <v>9.0</v>
      </c>
      <c r="F1303" s="8">
        <v>12.0</v>
      </c>
      <c r="G1303" s="8">
        <v>0.0</v>
      </c>
      <c r="H1303" s="8">
        <v>5.0</v>
      </c>
      <c r="I1303" s="8">
        <v>3.0</v>
      </c>
      <c r="J1303" s="8">
        <v>1.0</v>
      </c>
      <c r="K1303" s="7">
        <v>40.0</v>
      </c>
      <c r="L1303" s="7">
        <v>18.0</v>
      </c>
    </row>
    <row r="1304">
      <c r="A1304" s="7">
        <v>4555.0</v>
      </c>
      <c r="B1304" s="2" t="s">
        <v>14</v>
      </c>
      <c r="C1304" s="3">
        <v>3603.0</v>
      </c>
      <c r="D1304" s="4">
        <v>104.0</v>
      </c>
      <c r="E1304" s="4">
        <v>10.0</v>
      </c>
      <c r="F1304" s="8">
        <v>3.0</v>
      </c>
      <c r="G1304" s="8">
        <v>3.0</v>
      </c>
      <c r="H1304" s="8">
        <v>9.0</v>
      </c>
      <c r="I1304" s="8">
        <v>19.0</v>
      </c>
      <c r="J1304" s="8">
        <v>0.0</v>
      </c>
      <c r="K1304" s="7">
        <v>133.0</v>
      </c>
      <c r="L1304" s="7">
        <v>15.0</v>
      </c>
    </row>
    <row r="1305">
      <c r="A1305" s="7">
        <v>4555.0</v>
      </c>
      <c r="B1305" s="2" t="s">
        <v>15</v>
      </c>
      <c r="C1305" s="3">
        <v>3603.0</v>
      </c>
      <c r="D1305" s="4">
        <v>168.0</v>
      </c>
      <c r="E1305" s="4">
        <v>27.0</v>
      </c>
      <c r="F1305" s="8">
        <v>24.0</v>
      </c>
      <c r="G1305" s="8">
        <v>4.0</v>
      </c>
      <c r="H1305" s="8">
        <v>16.0</v>
      </c>
      <c r="I1305" s="8">
        <v>26.0</v>
      </c>
      <c r="J1305" s="8">
        <v>2.0</v>
      </c>
      <c r="K1305" s="7">
        <v>221.0</v>
      </c>
      <c r="L1305" s="7">
        <v>46.0</v>
      </c>
    </row>
    <row r="1306">
      <c r="A1306" s="7">
        <v>4559.0</v>
      </c>
      <c r="B1306" s="2" t="s">
        <v>12</v>
      </c>
      <c r="C1306" s="3">
        <v>2078.0</v>
      </c>
      <c r="D1306" s="4">
        <v>17.0</v>
      </c>
      <c r="E1306" s="4">
        <v>9.0</v>
      </c>
      <c r="F1306" s="8">
        <v>4.0</v>
      </c>
      <c r="G1306" s="8">
        <v>4.0</v>
      </c>
      <c r="H1306" s="8">
        <v>5.0</v>
      </c>
      <c r="I1306" s="8">
        <v>3.0</v>
      </c>
      <c r="J1306" s="8">
        <v>1.0</v>
      </c>
      <c r="K1306" s="7">
        <v>29.0</v>
      </c>
      <c r="L1306" s="7">
        <v>14.0</v>
      </c>
    </row>
    <row r="1307">
      <c r="A1307" s="7">
        <v>4559.0</v>
      </c>
      <c r="B1307" s="2" t="s">
        <v>13</v>
      </c>
      <c r="C1307" s="3">
        <v>2078.0</v>
      </c>
      <c r="D1307" s="4">
        <v>23.0</v>
      </c>
      <c r="E1307" s="4">
        <v>1.0</v>
      </c>
      <c r="F1307" s="8">
        <v>9.0</v>
      </c>
      <c r="G1307" s="8">
        <v>5.0</v>
      </c>
      <c r="H1307" s="8">
        <v>0.0</v>
      </c>
      <c r="I1307" s="8">
        <v>4.0</v>
      </c>
      <c r="J1307" s="8">
        <v>1.0</v>
      </c>
      <c r="K1307" s="7">
        <v>28.0</v>
      </c>
      <c r="L1307" s="7">
        <v>15.0</v>
      </c>
    </row>
    <row r="1308">
      <c r="A1308" s="7">
        <v>4559.0</v>
      </c>
      <c r="B1308" s="2" t="s">
        <v>14</v>
      </c>
      <c r="C1308" s="3">
        <v>2078.0</v>
      </c>
      <c r="D1308" s="4">
        <v>74.0</v>
      </c>
      <c r="E1308" s="4">
        <v>7.0</v>
      </c>
      <c r="F1308" s="8">
        <v>3.0</v>
      </c>
      <c r="G1308" s="8">
        <v>1.0</v>
      </c>
      <c r="H1308" s="8">
        <v>4.0</v>
      </c>
      <c r="I1308" s="8">
        <v>5.0</v>
      </c>
      <c r="J1308" s="8">
        <v>0.0</v>
      </c>
      <c r="K1308" s="7">
        <v>86.0</v>
      </c>
      <c r="L1308" s="7">
        <v>8.0</v>
      </c>
    </row>
    <row r="1309">
      <c r="A1309" s="7">
        <v>4559.0</v>
      </c>
      <c r="B1309" s="2" t="s">
        <v>15</v>
      </c>
      <c r="C1309" s="3">
        <v>2078.0</v>
      </c>
      <c r="D1309" s="4">
        <v>114.0</v>
      </c>
      <c r="E1309" s="4">
        <v>17.0</v>
      </c>
      <c r="F1309" s="8">
        <v>16.0</v>
      </c>
      <c r="G1309" s="8">
        <v>10.0</v>
      </c>
      <c r="H1309" s="8">
        <v>9.0</v>
      </c>
      <c r="I1309" s="8">
        <v>12.0</v>
      </c>
      <c r="J1309" s="8">
        <v>2.0</v>
      </c>
      <c r="K1309" s="7">
        <v>143.0</v>
      </c>
      <c r="L1309" s="7">
        <v>37.0</v>
      </c>
    </row>
    <row r="1310">
      <c r="A1310" s="7">
        <v>4562.0</v>
      </c>
      <c r="B1310" s="2" t="s">
        <v>12</v>
      </c>
      <c r="C1310" s="3">
        <v>1374.0</v>
      </c>
      <c r="D1310" s="4">
        <v>23.0</v>
      </c>
      <c r="E1310" s="4">
        <v>3.0</v>
      </c>
      <c r="F1310" s="8">
        <v>1.0</v>
      </c>
      <c r="G1310" s="8">
        <v>2.0</v>
      </c>
      <c r="H1310" s="8">
        <v>1.0</v>
      </c>
      <c r="I1310" s="8">
        <v>3.0</v>
      </c>
      <c r="J1310" s="8">
        <v>0.0</v>
      </c>
      <c r="K1310" s="7">
        <v>29.0</v>
      </c>
      <c r="L1310" s="7">
        <v>4.0</v>
      </c>
    </row>
    <row r="1311">
      <c r="A1311" s="7">
        <v>4562.0</v>
      </c>
      <c r="B1311" s="2" t="s">
        <v>13</v>
      </c>
      <c r="C1311" s="3">
        <v>1374.0</v>
      </c>
      <c r="D1311" s="4">
        <v>12.0</v>
      </c>
      <c r="E1311" s="4">
        <v>4.0</v>
      </c>
      <c r="F1311" s="8">
        <v>5.0</v>
      </c>
      <c r="G1311" s="8">
        <v>4.0</v>
      </c>
      <c r="H1311" s="8">
        <v>0.0</v>
      </c>
      <c r="I1311" s="8">
        <v>0.0</v>
      </c>
      <c r="J1311" s="8">
        <v>0.0</v>
      </c>
      <c r="K1311" s="7">
        <v>16.0</v>
      </c>
      <c r="L1311" s="7">
        <v>9.0</v>
      </c>
    </row>
    <row r="1312">
      <c r="A1312" s="7">
        <v>4562.0</v>
      </c>
      <c r="B1312" s="2" t="s">
        <v>14</v>
      </c>
      <c r="C1312" s="3">
        <v>1374.0</v>
      </c>
      <c r="D1312" s="4">
        <v>47.0</v>
      </c>
      <c r="E1312" s="4">
        <v>9.0</v>
      </c>
      <c r="F1312" s="8">
        <v>2.0</v>
      </c>
      <c r="G1312" s="8">
        <v>2.0</v>
      </c>
      <c r="H1312" s="8">
        <v>0.0</v>
      </c>
      <c r="I1312" s="8">
        <v>5.0</v>
      </c>
      <c r="J1312" s="8">
        <v>0.0</v>
      </c>
      <c r="K1312" s="7">
        <v>61.0</v>
      </c>
      <c r="L1312" s="7">
        <v>4.0</v>
      </c>
    </row>
    <row r="1313">
      <c r="A1313" s="7">
        <v>4562.0</v>
      </c>
      <c r="B1313" s="2" t="s">
        <v>15</v>
      </c>
      <c r="C1313" s="3">
        <v>1374.0</v>
      </c>
      <c r="D1313" s="4">
        <v>82.0</v>
      </c>
      <c r="E1313" s="4">
        <v>16.0</v>
      </c>
      <c r="F1313" s="8">
        <v>8.0</v>
      </c>
      <c r="G1313" s="8">
        <v>8.0</v>
      </c>
      <c r="H1313" s="8">
        <v>1.0</v>
      </c>
      <c r="I1313" s="8">
        <v>8.0</v>
      </c>
      <c r="J1313" s="8">
        <v>0.0</v>
      </c>
      <c r="K1313" s="7">
        <v>106.0</v>
      </c>
      <c r="L1313" s="7">
        <v>17.0</v>
      </c>
    </row>
    <row r="1314">
      <c r="A1314" s="7">
        <v>4564.0</v>
      </c>
      <c r="B1314" s="2" t="s">
        <v>12</v>
      </c>
      <c r="C1314" s="3">
        <v>2237.0</v>
      </c>
      <c r="D1314" s="4">
        <v>28.0</v>
      </c>
      <c r="E1314" s="4">
        <v>8.0</v>
      </c>
      <c r="F1314" s="8">
        <v>3.0</v>
      </c>
      <c r="G1314" s="8">
        <v>6.0</v>
      </c>
      <c r="H1314" s="8">
        <v>5.0</v>
      </c>
      <c r="I1314" s="8">
        <v>3.0</v>
      </c>
      <c r="J1314" s="8">
        <v>0.0</v>
      </c>
      <c r="K1314" s="7">
        <v>39.0</v>
      </c>
      <c r="L1314" s="7">
        <v>14.0</v>
      </c>
    </row>
    <row r="1315">
      <c r="A1315" s="7">
        <v>4564.0</v>
      </c>
      <c r="B1315" s="2" t="s">
        <v>13</v>
      </c>
      <c r="C1315" s="3">
        <v>2237.0</v>
      </c>
      <c r="D1315" s="4">
        <v>16.0</v>
      </c>
      <c r="E1315" s="4">
        <v>4.0</v>
      </c>
      <c r="F1315" s="8">
        <v>6.0</v>
      </c>
      <c r="G1315" s="8">
        <v>0.0</v>
      </c>
      <c r="H1315" s="8">
        <v>5.0</v>
      </c>
      <c r="I1315" s="8">
        <v>1.0</v>
      </c>
      <c r="J1315" s="8">
        <v>0.0</v>
      </c>
      <c r="K1315" s="7">
        <v>21.0</v>
      </c>
      <c r="L1315" s="7">
        <v>11.0</v>
      </c>
    </row>
    <row r="1316">
      <c r="A1316" s="7">
        <v>4564.0</v>
      </c>
      <c r="B1316" s="2" t="s">
        <v>14</v>
      </c>
      <c r="C1316" s="3">
        <v>2237.0</v>
      </c>
      <c r="D1316" s="4">
        <v>78.0</v>
      </c>
      <c r="E1316" s="4">
        <v>18.0</v>
      </c>
      <c r="F1316" s="8">
        <v>3.0</v>
      </c>
      <c r="G1316" s="8">
        <v>6.0</v>
      </c>
      <c r="H1316" s="8">
        <v>5.0</v>
      </c>
      <c r="I1316" s="8">
        <v>8.0</v>
      </c>
      <c r="J1316" s="8">
        <v>0.0</v>
      </c>
      <c r="K1316" s="7">
        <v>104.0</v>
      </c>
      <c r="L1316" s="7">
        <v>14.0</v>
      </c>
    </row>
    <row r="1317">
      <c r="A1317" s="7">
        <v>4564.0</v>
      </c>
      <c r="B1317" s="2" t="s">
        <v>15</v>
      </c>
      <c r="C1317" s="3">
        <v>2237.0</v>
      </c>
      <c r="D1317" s="4">
        <v>122.0</v>
      </c>
      <c r="E1317" s="4">
        <v>30.0</v>
      </c>
      <c r="F1317" s="8">
        <v>12.0</v>
      </c>
      <c r="G1317" s="8">
        <v>12.0</v>
      </c>
      <c r="H1317" s="8">
        <v>15.0</v>
      </c>
      <c r="I1317" s="8">
        <v>12.0</v>
      </c>
      <c r="J1317" s="8">
        <v>0.0</v>
      </c>
      <c r="K1317" s="7">
        <v>164.0</v>
      </c>
      <c r="L1317" s="7">
        <v>39.0</v>
      </c>
    </row>
    <row r="1318">
      <c r="A1318" s="7">
        <v>4581.0</v>
      </c>
      <c r="B1318" s="2" t="s">
        <v>12</v>
      </c>
      <c r="C1318" s="3">
        <v>3299.0</v>
      </c>
      <c r="D1318" s="4">
        <v>62.0</v>
      </c>
      <c r="E1318" s="4">
        <v>6.0</v>
      </c>
      <c r="F1318" s="8">
        <v>8.0</v>
      </c>
      <c r="G1318" s="8">
        <v>4.0</v>
      </c>
      <c r="H1318" s="8">
        <v>14.0</v>
      </c>
      <c r="I1318" s="8">
        <v>7.0</v>
      </c>
      <c r="J1318" s="8">
        <v>0.0</v>
      </c>
      <c r="K1318" s="7">
        <v>75.0</v>
      </c>
      <c r="L1318" s="7">
        <v>26.0</v>
      </c>
    </row>
    <row r="1319">
      <c r="A1319" s="7">
        <v>4581.0</v>
      </c>
      <c r="B1319" s="2" t="s">
        <v>13</v>
      </c>
      <c r="C1319" s="3">
        <v>3299.0</v>
      </c>
      <c r="D1319" s="4">
        <v>42.0</v>
      </c>
      <c r="E1319" s="4">
        <v>11.0</v>
      </c>
      <c r="F1319" s="8">
        <v>15.0</v>
      </c>
      <c r="G1319" s="8">
        <v>2.0</v>
      </c>
      <c r="H1319" s="8">
        <v>8.0</v>
      </c>
      <c r="I1319" s="8">
        <v>6.0</v>
      </c>
      <c r="J1319" s="8">
        <v>1.0</v>
      </c>
      <c r="K1319" s="7">
        <v>59.0</v>
      </c>
      <c r="L1319" s="7">
        <v>26.0</v>
      </c>
    </row>
    <row r="1320">
      <c r="A1320" s="7">
        <v>4581.0</v>
      </c>
      <c r="B1320" s="2" t="s">
        <v>14</v>
      </c>
      <c r="C1320" s="3">
        <v>3299.0</v>
      </c>
      <c r="D1320" s="4">
        <v>179.0</v>
      </c>
      <c r="E1320" s="4">
        <v>25.0</v>
      </c>
      <c r="F1320" s="8">
        <v>3.0</v>
      </c>
      <c r="G1320" s="8">
        <v>3.0</v>
      </c>
      <c r="H1320" s="8">
        <v>17.0</v>
      </c>
      <c r="I1320" s="8">
        <v>19.0</v>
      </c>
      <c r="J1320" s="8">
        <v>3.0</v>
      </c>
      <c r="K1320" s="7">
        <v>223.0</v>
      </c>
      <c r="L1320" s="7">
        <v>26.0</v>
      </c>
    </row>
    <row r="1321">
      <c r="A1321" s="7">
        <v>4581.0</v>
      </c>
      <c r="B1321" s="2" t="s">
        <v>15</v>
      </c>
      <c r="C1321" s="3">
        <v>3299.0</v>
      </c>
      <c r="D1321" s="4">
        <v>283.0</v>
      </c>
      <c r="E1321" s="4">
        <v>42.0</v>
      </c>
      <c r="F1321" s="8">
        <v>26.0</v>
      </c>
      <c r="G1321" s="8">
        <v>9.0</v>
      </c>
      <c r="H1321" s="8">
        <v>39.0</v>
      </c>
      <c r="I1321" s="8">
        <v>32.0</v>
      </c>
      <c r="J1321" s="8">
        <v>4.0</v>
      </c>
      <c r="K1321" s="7">
        <v>357.0</v>
      </c>
      <c r="L1321" s="7">
        <v>78.0</v>
      </c>
    </row>
    <row r="1322">
      <c r="A1322" s="7">
        <v>4583.0</v>
      </c>
      <c r="B1322" s="2" t="s">
        <v>12</v>
      </c>
      <c r="C1322" s="3">
        <v>2932.0</v>
      </c>
      <c r="D1322" s="4">
        <v>73.0</v>
      </c>
      <c r="E1322" s="4">
        <v>13.0</v>
      </c>
      <c r="F1322" s="8">
        <v>10.0</v>
      </c>
      <c r="G1322" s="8">
        <v>3.0</v>
      </c>
      <c r="H1322" s="8">
        <v>5.0</v>
      </c>
      <c r="I1322" s="8">
        <v>3.0</v>
      </c>
      <c r="J1322" s="8">
        <v>1.0</v>
      </c>
      <c r="K1322" s="7">
        <v>89.0</v>
      </c>
      <c r="L1322" s="7">
        <v>19.0</v>
      </c>
    </row>
    <row r="1323">
      <c r="A1323" s="7">
        <v>4583.0</v>
      </c>
      <c r="B1323" s="2" t="s">
        <v>13</v>
      </c>
      <c r="C1323" s="3">
        <v>2932.0</v>
      </c>
      <c r="D1323" s="4">
        <v>42.0</v>
      </c>
      <c r="E1323" s="4">
        <v>18.0</v>
      </c>
      <c r="F1323" s="8">
        <v>8.0</v>
      </c>
      <c r="G1323" s="8">
        <v>4.0</v>
      </c>
      <c r="H1323" s="8">
        <v>3.0</v>
      </c>
      <c r="I1323" s="8">
        <v>1.0</v>
      </c>
      <c r="J1323" s="8">
        <v>2.0</v>
      </c>
      <c r="K1323" s="7">
        <v>61.0</v>
      </c>
      <c r="L1323" s="7">
        <v>17.0</v>
      </c>
    </row>
    <row r="1324">
      <c r="A1324" s="7">
        <v>4583.0</v>
      </c>
      <c r="B1324" s="2" t="s">
        <v>14</v>
      </c>
      <c r="C1324" s="3">
        <v>2932.0</v>
      </c>
      <c r="D1324" s="4">
        <v>199.0</v>
      </c>
      <c r="E1324" s="4">
        <v>25.0</v>
      </c>
      <c r="F1324" s="8">
        <v>3.0</v>
      </c>
      <c r="G1324" s="8">
        <v>6.0</v>
      </c>
      <c r="H1324" s="8">
        <v>12.0</v>
      </c>
      <c r="I1324" s="8">
        <v>17.0</v>
      </c>
      <c r="J1324" s="8">
        <v>1.0</v>
      </c>
      <c r="K1324" s="7">
        <v>241.0</v>
      </c>
      <c r="L1324" s="7">
        <v>22.0</v>
      </c>
    </row>
    <row r="1325">
      <c r="A1325" s="7">
        <v>4583.0</v>
      </c>
      <c r="B1325" s="2" t="s">
        <v>15</v>
      </c>
      <c r="C1325" s="3">
        <v>2932.0</v>
      </c>
      <c r="D1325" s="4">
        <v>314.0</v>
      </c>
      <c r="E1325" s="4">
        <v>56.0</v>
      </c>
      <c r="F1325" s="8">
        <v>21.0</v>
      </c>
      <c r="G1325" s="8">
        <v>13.0</v>
      </c>
      <c r="H1325" s="8">
        <v>20.0</v>
      </c>
      <c r="I1325" s="8">
        <v>21.0</v>
      </c>
      <c r="J1325" s="8">
        <v>4.0</v>
      </c>
      <c r="K1325" s="7">
        <v>391.0</v>
      </c>
      <c r="L1325" s="7">
        <v>58.0</v>
      </c>
    </row>
    <row r="1326">
      <c r="A1326" s="7">
        <v>4585.0</v>
      </c>
      <c r="B1326" s="2" t="s">
        <v>12</v>
      </c>
      <c r="C1326" s="3">
        <v>1222.0</v>
      </c>
      <c r="D1326" s="4">
        <v>7.0</v>
      </c>
      <c r="E1326" s="4">
        <v>0.0</v>
      </c>
      <c r="F1326" s="8">
        <v>7.0</v>
      </c>
      <c r="G1326" s="8">
        <v>2.0</v>
      </c>
      <c r="H1326" s="8">
        <v>5.0</v>
      </c>
      <c r="I1326" s="8">
        <v>3.0</v>
      </c>
      <c r="J1326" s="8">
        <v>0.0</v>
      </c>
      <c r="K1326" s="7">
        <v>10.0</v>
      </c>
      <c r="L1326" s="7">
        <v>14.0</v>
      </c>
    </row>
    <row r="1327">
      <c r="A1327" s="7">
        <v>4585.0</v>
      </c>
      <c r="B1327" s="2" t="s">
        <v>13</v>
      </c>
      <c r="C1327" s="3">
        <v>1222.0</v>
      </c>
      <c r="D1327" s="4">
        <v>24.0</v>
      </c>
      <c r="E1327" s="4">
        <v>9.0</v>
      </c>
      <c r="F1327" s="8">
        <v>1.0</v>
      </c>
      <c r="G1327" s="8">
        <v>0.0</v>
      </c>
      <c r="H1327" s="8">
        <v>2.0</v>
      </c>
      <c r="I1327" s="8">
        <v>3.0</v>
      </c>
      <c r="J1327" s="8">
        <v>0.0</v>
      </c>
      <c r="K1327" s="7">
        <v>36.0</v>
      </c>
      <c r="L1327" s="7">
        <v>3.0</v>
      </c>
    </row>
    <row r="1328">
      <c r="A1328" s="7">
        <v>4585.0</v>
      </c>
      <c r="B1328" s="2" t="s">
        <v>14</v>
      </c>
      <c r="C1328" s="3">
        <v>1222.0</v>
      </c>
      <c r="D1328" s="4">
        <v>36.0</v>
      </c>
      <c r="E1328" s="4">
        <v>5.0</v>
      </c>
      <c r="F1328" s="8">
        <v>0.0</v>
      </c>
      <c r="G1328" s="8">
        <v>1.0</v>
      </c>
      <c r="H1328" s="8">
        <v>3.0</v>
      </c>
      <c r="I1328" s="8">
        <v>7.0</v>
      </c>
      <c r="J1328" s="8">
        <v>1.0</v>
      </c>
      <c r="K1328" s="7">
        <v>48.0</v>
      </c>
      <c r="L1328" s="7">
        <v>5.0</v>
      </c>
    </row>
    <row r="1329">
      <c r="A1329" s="7">
        <v>4585.0</v>
      </c>
      <c r="B1329" s="2" t="s">
        <v>15</v>
      </c>
      <c r="C1329" s="3">
        <v>1222.0</v>
      </c>
      <c r="D1329" s="4">
        <v>67.0</v>
      </c>
      <c r="E1329" s="4">
        <v>14.0</v>
      </c>
      <c r="F1329" s="8">
        <v>8.0</v>
      </c>
      <c r="G1329" s="8">
        <v>3.0</v>
      </c>
      <c r="H1329" s="8">
        <v>10.0</v>
      </c>
      <c r="I1329" s="8">
        <v>13.0</v>
      </c>
      <c r="J1329" s="8">
        <v>1.0</v>
      </c>
      <c r="K1329" s="7">
        <v>94.0</v>
      </c>
      <c r="L1329" s="7">
        <v>22.0</v>
      </c>
    </row>
    <row r="1330">
      <c r="A1330" s="7">
        <v>4586.0</v>
      </c>
      <c r="B1330" s="2" t="s">
        <v>12</v>
      </c>
      <c r="C1330" s="3">
        <v>3208.0</v>
      </c>
      <c r="D1330" s="4">
        <v>78.0</v>
      </c>
      <c r="E1330" s="4">
        <v>17.0</v>
      </c>
      <c r="F1330" s="8">
        <v>8.0</v>
      </c>
      <c r="G1330" s="8">
        <v>2.0</v>
      </c>
      <c r="H1330" s="8">
        <v>4.0</v>
      </c>
      <c r="I1330" s="8">
        <v>14.0</v>
      </c>
      <c r="J1330" s="8">
        <v>3.0</v>
      </c>
      <c r="K1330" s="7">
        <v>109.0</v>
      </c>
      <c r="L1330" s="7">
        <v>17.0</v>
      </c>
    </row>
    <row r="1331">
      <c r="A1331" s="7">
        <v>4586.0</v>
      </c>
      <c r="B1331" s="2" t="s">
        <v>13</v>
      </c>
      <c r="C1331" s="3">
        <v>3208.0</v>
      </c>
      <c r="D1331" s="4">
        <v>39.0</v>
      </c>
      <c r="E1331" s="4">
        <v>10.0</v>
      </c>
      <c r="F1331" s="8">
        <v>15.0</v>
      </c>
      <c r="G1331" s="8">
        <v>3.0</v>
      </c>
      <c r="H1331" s="8">
        <v>5.0</v>
      </c>
      <c r="I1331" s="8">
        <v>2.0</v>
      </c>
      <c r="J1331" s="8">
        <v>4.0</v>
      </c>
      <c r="K1331" s="7">
        <v>51.0</v>
      </c>
      <c r="L1331" s="7">
        <v>27.0</v>
      </c>
    </row>
    <row r="1332">
      <c r="A1332" s="7">
        <v>4586.0</v>
      </c>
      <c r="B1332" s="2" t="s">
        <v>14</v>
      </c>
      <c r="C1332" s="3">
        <v>3208.0</v>
      </c>
      <c r="D1332" s="4">
        <v>178.0</v>
      </c>
      <c r="E1332" s="4">
        <v>28.0</v>
      </c>
      <c r="F1332" s="8">
        <v>7.0</v>
      </c>
      <c r="G1332" s="8">
        <v>2.0</v>
      </c>
      <c r="H1332" s="8">
        <v>10.0</v>
      </c>
      <c r="I1332" s="8">
        <v>18.0</v>
      </c>
      <c r="J1332" s="8">
        <v>3.0</v>
      </c>
      <c r="K1332" s="7">
        <v>224.0</v>
      </c>
      <c r="L1332" s="7">
        <v>22.0</v>
      </c>
    </row>
    <row r="1333">
      <c r="A1333" s="7">
        <v>4586.0</v>
      </c>
      <c r="B1333" s="2" t="s">
        <v>15</v>
      </c>
      <c r="C1333" s="3">
        <v>3208.0</v>
      </c>
      <c r="D1333" s="4">
        <v>295.0</v>
      </c>
      <c r="E1333" s="4">
        <v>55.0</v>
      </c>
      <c r="F1333" s="8">
        <v>30.0</v>
      </c>
      <c r="G1333" s="8">
        <v>7.0</v>
      </c>
      <c r="H1333" s="8">
        <v>19.0</v>
      </c>
      <c r="I1333" s="8">
        <v>34.0</v>
      </c>
      <c r="J1333" s="8">
        <v>10.0</v>
      </c>
      <c r="K1333" s="7">
        <v>384.0</v>
      </c>
      <c r="L1333" s="7">
        <v>66.0</v>
      </c>
    </row>
    <row r="1334">
      <c r="A1334" s="7">
        <v>4597.0</v>
      </c>
      <c r="B1334" s="2" t="s">
        <v>12</v>
      </c>
      <c r="C1334" s="3">
        <v>3296.0</v>
      </c>
      <c r="D1334" s="4">
        <v>35.0</v>
      </c>
      <c r="E1334" s="4">
        <v>3.0</v>
      </c>
      <c r="F1334" s="8">
        <v>8.0</v>
      </c>
      <c r="G1334" s="8">
        <v>0.0</v>
      </c>
      <c r="H1334" s="8">
        <v>2.0</v>
      </c>
      <c r="I1334" s="8">
        <v>6.0</v>
      </c>
      <c r="J1334" s="8">
        <v>0.0</v>
      </c>
      <c r="K1334" s="7">
        <v>44.0</v>
      </c>
      <c r="L1334" s="7">
        <v>10.0</v>
      </c>
    </row>
    <row r="1335">
      <c r="A1335" s="7">
        <v>4597.0</v>
      </c>
      <c r="B1335" s="2" t="s">
        <v>13</v>
      </c>
      <c r="C1335" s="3">
        <v>3296.0</v>
      </c>
      <c r="D1335" s="4">
        <v>30.0</v>
      </c>
      <c r="E1335" s="4">
        <v>13.0</v>
      </c>
      <c r="F1335" s="8">
        <v>6.0</v>
      </c>
      <c r="G1335" s="8">
        <v>1.0</v>
      </c>
      <c r="H1335" s="8">
        <v>4.0</v>
      </c>
      <c r="I1335" s="8">
        <v>0.0</v>
      </c>
      <c r="J1335" s="8">
        <v>0.0</v>
      </c>
      <c r="K1335" s="7">
        <v>43.0</v>
      </c>
      <c r="L1335" s="7">
        <v>11.0</v>
      </c>
    </row>
    <row r="1336">
      <c r="A1336" s="7">
        <v>4597.0</v>
      </c>
      <c r="B1336" s="2" t="s">
        <v>14</v>
      </c>
      <c r="C1336" s="3">
        <v>3296.0</v>
      </c>
      <c r="D1336" s="4">
        <v>87.0</v>
      </c>
      <c r="E1336" s="4">
        <v>4.0</v>
      </c>
      <c r="F1336" s="8">
        <v>3.0</v>
      </c>
      <c r="G1336" s="8">
        <v>1.0</v>
      </c>
      <c r="H1336" s="8">
        <v>1.0</v>
      </c>
      <c r="I1336" s="8">
        <v>6.0</v>
      </c>
      <c r="J1336" s="8">
        <v>1.0</v>
      </c>
      <c r="K1336" s="7">
        <v>97.0</v>
      </c>
      <c r="L1336" s="7">
        <v>6.0</v>
      </c>
    </row>
    <row r="1337">
      <c r="A1337" s="7">
        <v>4597.0</v>
      </c>
      <c r="B1337" s="2" t="s">
        <v>15</v>
      </c>
      <c r="C1337" s="3">
        <v>3296.0</v>
      </c>
      <c r="D1337" s="4">
        <v>152.0</v>
      </c>
      <c r="E1337" s="4">
        <v>20.0</v>
      </c>
      <c r="F1337" s="8">
        <v>17.0</v>
      </c>
      <c r="G1337" s="8">
        <v>2.0</v>
      </c>
      <c r="H1337" s="8">
        <v>7.0</v>
      </c>
      <c r="I1337" s="8">
        <v>12.0</v>
      </c>
      <c r="J1337" s="8">
        <v>1.0</v>
      </c>
      <c r="K1337" s="7">
        <v>184.0</v>
      </c>
      <c r="L1337" s="7">
        <v>27.0</v>
      </c>
    </row>
    <row r="1338">
      <c r="A1338" s="7">
        <v>4605.0</v>
      </c>
      <c r="B1338" s="2" t="s">
        <v>12</v>
      </c>
      <c r="C1338" s="3">
        <v>945.0</v>
      </c>
      <c r="D1338" s="4">
        <v>7.0</v>
      </c>
      <c r="E1338" s="4">
        <v>5.0</v>
      </c>
      <c r="F1338" s="8">
        <v>0.0</v>
      </c>
      <c r="G1338" s="8">
        <v>4.0</v>
      </c>
      <c r="H1338" s="8">
        <v>0.0</v>
      </c>
      <c r="I1338" s="8">
        <v>0.0</v>
      </c>
      <c r="J1338" s="8">
        <v>1.0</v>
      </c>
      <c r="K1338" s="7">
        <v>12.0</v>
      </c>
      <c r="L1338" s="7">
        <v>5.0</v>
      </c>
    </row>
    <row r="1339">
      <c r="A1339" s="7">
        <v>4605.0</v>
      </c>
      <c r="B1339" s="2" t="s">
        <v>13</v>
      </c>
      <c r="C1339" s="3">
        <v>945.0</v>
      </c>
      <c r="D1339" s="4">
        <v>15.0</v>
      </c>
      <c r="E1339" s="4">
        <v>6.0</v>
      </c>
      <c r="F1339" s="8">
        <v>2.0</v>
      </c>
      <c r="G1339" s="8">
        <v>1.0</v>
      </c>
      <c r="H1339" s="8">
        <v>0.0</v>
      </c>
      <c r="I1339" s="8">
        <v>1.0</v>
      </c>
      <c r="J1339" s="8">
        <v>0.0</v>
      </c>
      <c r="K1339" s="7">
        <v>22.0</v>
      </c>
      <c r="L1339" s="7">
        <v>3.0</v>
      </c>
    </row>
    <row r="1340">
      <c r="A1340" s="7">
        <v>4605.0</v>
      </c>
      <c r="B1340" s="2" t="s">
        <v>14</v>
      </c>
      <c r="C1340" s="3">
        <v>945.0</v>
      </c>
      <c r="D1340" s="4">
        <v>52.0</v>
      </c>
      <c r="E1340" s="4">
        <v>6.0</v>
      </c>
      <c r="F1340" s="8">
        <v>2.0</v>
      </c>
      <c r="G1340" s="8">
        <v>1.0</v>
      </c>
      <c r="H1340" s="8">
        <v>2.0</v>
      </c>
      <c r="I1340" s="8">
        <v>3.0</v>
      </c>
      <c r="J1340" s="8">
        <v>0.0</v>
      </c>
      <c r="K1340" s="7">
        <v>61.0</v>
      </c>
      <c r="L1340" s="7">
        <v>5.0</v>
      </c>
    </row>
    <row r="1341">
      <c r="A1341" s="7">
        <v>4605.0</v>
      </c>
      <c r="B1341" s="2" t="s">
        <v>15</v>
      </c>
      <c r="C1341" s="3">
        <v>945.0</v>
      </c>
      <c r="D1341" s="4">
        <v>74.0</v>
      </c>
      <c r="E1341" s="4">
        <v>17.0</v>
      </c>
      <c r="F1341" s="8">
        <v>4.0</v>
      </c>
      <c r="G1341" s="8">
        <v>6.0</v>
      </c>
      <c r="H1341" s="8">
        <v>2.0</v>
      </c>
      <c r="I1341" s="8">
        <v>4.0</v>
      </c>
      <c r="J1341" s="8">
        <v>1.0</v>
      </c>
      <c r="K1341" s="7">
        <v>95.0</v>
      </c>
      <c r="L1341" s="7">
        <v>13.0</v>
      </c>
    </row>
    <row r="1342">
      <c r="A1342" s="7">
        <v>4623.0</v>
      </c>
      <c r="B1342" s="2" t="s">
        <v>12</v>
      </c>
      <c r="C1342" s="3">
        <v>1589.0</v>
      </c>
      <c r="D1342" s="4">
        <v>39.0</v>
      </c>
      <c r="E1342" s="4">
        <v>30.0</v>
      </c>
      <c r="F1342" s="8">
        <v>5.0</v>
      </c>
      <c r="G1342" s="8">
        <v>2.0</v>
      </c>
      <c r="H1342" s="8">
        <v>5.0</v>
      </c>
      <c r="I1342" s="8">
        <v>7.0</v>
      </c>
      <c r="J1342" s="8">
        <v>2.0</v>
      </c>
      <c r="K1342" s="7">
        <v>76.0</v>
      </c>
      <c r="L1342" s="7">
        <v>14.0</v>
      </c>
    </row>
    <row r="1343">
      <c r="A1343" s="7">
        <v>4623.0</v>
      </c>
      <c r="B1343" s="2" t="s">
        <v>13</v>
      </c>
      <c r="C1343" s="3">
        <v>1589.0</v>
      </c>
      <c r="D1343" s="4">
        <v>31.0</v>
      </c>
      <c r="E1343" s="4">
        <v>30.0</v>
      </c>
      <c r="F1343" s="8">
        <v>16.0</v>
      </c>
      <c r="G1343" s="8">
        <v>1.0</v>
      </c>
      <c r="H1343" s="8">
        <v>6.0</v>
      </c>
      <c r="I1343" s="8">
        <v>5.0</v>
      </c>
      <c r="J1343" s="8">
        <v>1.0</v>
      </c>
      <c r="K1343" s="7">
        <v>66.0</v>
      </c>
      <c r="L1343" s="7">
        <v>24.0</v>
      </c>
    </row>
    <row r="1344">
      <c r="A1344" s="7">
        <v>4623.0</v>
      </c>
      <c r="B1344" s="2" t="s">
        <v>14</v>
      </c>
      <c r="C1344" s="3">
        <v>1589.0</v>
      </c>
      <c r="D1344" s="4">
        <v>80.0</v>
      </c>
      <c r="E1344" s="4">
        <v>49.0</v>
      </c>
      <c r="F1344" s="8">
        <v>8.0</v>
      </c>
      <c r="G1344" s="8">
        <v>9.0</v>
      </c>
      <c r="H1344" s="8">
        <v>6.0</v>
      </c>
      <c r="I1344" s="8">
        <v>7.0</v>
      </c>
      <c r="J1344" s="8">
        <v>3.0</v>
      </c>
      <c r="K1344" s="7">
        <v>136.0</v>
      </c>
      <c r="L1344" s="7">
        <v>26.0</v>
      </c>
    </row>
    <row r="1345">
      <c r="A1345" s="7">
        <v>4623.0</v>
      </c>
      <c r="B1345" s="2" t="s">
        <v>15</v>
      </c>
      <c r="C1345" s="3">
        <v>1589.0</v>
      </c>
      <c r="D1345" s="4">
        <v>150.0</v>
      </c>
      <c r="E1345" s="4">
        <v>109.0</v>
      </c>
      <c r="F1345" s="8">
        <v>29.0</v>
      </c>
      <c r="G1345" s="8">
        <v>12.0</v>
      </c>
      <c r="H1345" s="8">
        <v>17.0</v>
      </c>
      <c r="I1345" s="8">
        <v>19.0</v>
      </c>
      <c r="J1345" s="8">
        <v>6.0</v>
      </c>
      <c r="K1345" s="7">
        <v>278.0</v>
      </c>
      <c r="L1345" s="7">
        <v>64.0</v>
      </c>
    </row>
    <row r="1346">
      <c r="A1346" s="7">
        <v>4633.0</v>
      </c>
      <c r="B1346" s="2" t="s">
        <v>12</v>
      </c>
      <c r="C1346" s="3">
        <v>1838.0</v>
      </c>
      <c r="D1346" s="4">
        <v>26.0</v>
      </c>
      <c r="E1346" s="4">
        <v>18.0</v>
      </c>
      <c r="F1346" s="8">
        <v>5.0</v>
      </c>
      <c r="G1346" s="8">
        <v>7.0</v>
      </c>
      <c r="H1346" s="8">
        <v>6.0</v>
      </c>
      <c r="I1346" s="8">
        <v>0.0</v>
      </c>
      <c r="J1346" s="8">
        <v>0.0</v>
      </c>
      <c r="K1346" s="7">
        <v>44.0</v>
      </c>
      <c r="L1346" s="7">
        <v>18.0</v>
      </c>
    </row>
    <row r="1347">
      <c r="A1347" s="7">
        <v>4633.0</v>
      </c>
      <c r="B1347" s="2" t="s">
        <v>13</v>
      </c>
      <c r="C1347" s="3">
        <v>1838.0</v>
      </c>
      <c r="D1347" s="4">
        <v>21.0</v>
      </c>
      <c r="E1347" s="4">
        <v>10.0</v>
      </c>
      <c r="F1347" s="8">
        <v>12.0</v>
      </c>
      <c r="G1347" s="8">
        <v>4.0</v>
      </c>
      <c r="H1347" s="8">
        <v>3.0</v>
      </c>
      <c r="I1347" s="8">
        <v>1.0</v>
      </c>
      <c r="J1347" s="8">
        <v>0.0</v>
      </c>
      <c r="K1347" s="7">
        <v>32.0</v>
      </c>
      <c r="L1347" s="7">
        <v>19.0</v>
      </c>
    </row>
    <row r="1348">
      <c r="A1348" s="7">
        <v>4633.0</v>
      </c>
      <c r="B1348" s="2" t="s">
        <v>14</v>
      </c>
      <c r="C1348" s="3">
        <v>1838.0</v>
      </c>
      <c r="D1348" s="4">
        <v>116.0</v>
      </c>
      <c r="E1348" s="4">
        <v>28.0</v>
      </c>
      <c r="F1348" s="8">
        <v>10.0</v>
      </c>
      <c r="G1348" s="8">
        <v>3.0</v>
      </c>
      <c r="H1348" s="8">
        <v>4.0</v>
      </c>
      <c r="I1348" s="8">
        <v>13.0</v>
      </c>
      <c r="J1348" s="8">
        <v>3.0</v>
      </c>
      <c r="K1348" s="7">
        <v>157.0</v>
      </c>
      <c r="L1348" s="7">
        <v>20.0</v>
      </c>
    </row>
    <row r="1349">
      <c r="A1349" s="7">
        <v>4633.0</v>
      </c>
      <c r="B1349" s="2" t="s">
        <v>15</v>
      </c>
      <c r="C1349" s="3">
        <v>1838.0</v>
      </c>
      <c r="D1349" s="4">
        <v>163.0</v>
      </c>
      <c r="E1349" s="4">
        <v>56.0</v>
      </c>
      <c r="F1349" s="8">
        <v>27.0</v>
      </c>
      <c r="G1349" s="8">
        <v>14.0</v>
      </c>
      <c r="H1349" s="8">
        <v>13.0</v>
      </c>
      <c r="I1349" s="8">
        <v>14.0</v>
      </c>
      <c r="J1349" s="8">
        <v>3.0</v>
      </c>
      <c r="K1349" s="7">
        <v>233.0</v>
      </c>
      <c r="L1349" s="7">
        <v>57.0</v>
      </c>
    </row>
    <row r="1350">
      <c r="A1350" s="7">
        <v>4650.0</v>
      </c>
      <c r="B1350" s="2" t="s">
        <v>12</v>
      </c>
      <c r="C1350" s="3">
        <v>2048.0</v>
      </c>
      <c r="D1350" s="4">
        <v>26.0</v>
      </c>
      <c r="E1350" s="4">
        <v>1.0</v>
      </c>
      <c r="F1350" s="8">
        <v>3.0</v>
      </c>
      <c r="G1350" s="8">
        <v>0.0</v>
      </c>
      <c r="H1350" s="8">
        <v>2.0</v>
      </c>
      <c r="I1350" s="8">
        <v>3.0</v>
      </c>
      <c r="J1350" s="8">
        <v>0.0</v>
      </c>
      <c r="K1350" s="7">
        <v>30.0</v>
      </c>
      <c r="L1350" s="7">
        <v>5.0</v>
      </c>
    </row>
    <row r="1351">
      <c r="A1351" s="7">
        <v>4650.0</v>
      </c>
      <c r="B1351" s="2" t="s">
        <v>13</v>
      </c>
      <c r="C1351" s="3">
        <v>2048.0</v>
      </c>
      <c r="D1351" s="4">
        <v>20.0</v>
      </c>
      <c r="E1351" s="4">
        <v>5.0</v>
      </c>
      <c r="F1351" s="8">
        <v>3.0</v>
      </c>
      <c r="G1351" s="8">
        <v>1.0</v>
      </c>
      <c r="H1351" s="8">
        <v>0.0</v>
      </c>
      <c r="I1351" s="8">
        <v>2.0</v>
      </c>
      <c r="J1351" s="8">
        <v>0.0</v>
      </c>
      <c r="K1351" s="7">
        <v>27.0</v>
      </c>
      <c r="L1351" s="7">
        <v>4.0</v>
      </c>
    </row>
    <row r="1352">
      <c r="A1352" s="7">
        <v>4650.0</v>
      </c>
      <c r="B1352" s="2" t="s">
        <v>14</v>
      </c>
      <c r="C1352" s="3">
        <v>2048.0</v>
      </c>
      <c r="D1352" s="4">
        <v>76.0</v>
      </c>
      <c r="E1352" s="4">
        <v>5.0</v>
      </c>
      <c r="F1352" s="8">
        <v>2.0</v>
      </c>
      <c r="G1352" s="8">
        <v>0.0</v>
      </c>
      <c r="H1352" s="8">
        <v>1.0</v>
      </c>
      <c r="I1352" s="8">
        <v>5.0</v>
      </c>
      <c r="J1352" s="8">
        <v>1.0</v>
      </c>
      <c r="K1352" s="7">
        <v>86.0</v>
      </c>
      <c r="L1352" s="7">
        <v>4.0</v>
      </c>
    </row>
    <row r="1353">
      <c r="A1353" s="7">
        <v>4650.0</v>
      </c>
      <c r="B1353" s="2" t="s">
        <v>15</v>
      </c>
      <c r="C1353" s="3">
        <v>2048.0</v>
      </c>
      <c r="D1353" s="4">
        <v>122.0</v>
      </c>
      <c r="E1353" s="4">
        <v>11.0</v>
      </c>
      <c r="F1353" s="8">
        <v>8.0</v>
      </c>
      <c r="G1353" s="8">
        <v>1.0</v>
      </c>
      <c r="H1353" s="8">
        <v>3.0</v>
      </c>
      <c r="I1353" s="8">
        <v>10.0</v>
      </c>
      <c r="J1353" s="8">
        <v>1.0</v>
      </c>
      <c r="K1353" s="7">
        <v>143.0</v>
      </c>
      <c r="L1353" s="7">
        <v>13.0</v>
      </c>
    </row>
    <row r="1354">
      <c r="A1354" s="7">
        <v>4716.0</v>
      </c>
      <c r="B1354" s="2" t="s">
        <v>12</v>
      </c>
      <c r="C1354" s="3">
        <v>2051.0</v>
      </c>
      <c r="D1354" s="4">
        <v>44.0</v>
      </c>
      <c r="E1354" s="4">
        <v>14.0</v>
      </c>
      <c r="F1354" s="8">
        <v>3.0</v>
      </c>
      <c r="G1354" s="8">
        <v>2.0</v>
      </c>
      <c r="H1354" s="8">
        <v>13.0</v>
      </c>
      <c r="I1354" s="8">
        <v>2.0</v>
      </c>
      <c r="J1354" s="8">
        <v>0.0</v>
      </c>
      <c r="K1354" s="7">
        <v>60.0</v>
      </c>
      <c r="L1354" s="7">
        <v>18.0</v>
      </c>
    </row>
    <row r="1355">
      <c r="A1355" s="7">
        <v>4716.0</v>
      </c>
      <c r="B1355" s="2" t="s">
        <v>13</v>
      </c>
      <c r="C1355" s="3">
        <v>2051.0</v>
      </c>
      <c r="D1355" s="4">
        <v>24.0</v>
      </c>
      <c r="E1355" s="4">
        <v>10.0</v>
      </c>
      <c r="F1355" s="8">
        <v>3.0</v>
      </c>
      <c r="G1355" s="8">
        <v>4.0</v>
      </c>
      <c r="H1355" s="8">
        <v>5.0</v>
      </c>
      <c r="I1355" s="8">
        <v>1.0</v>
      </c>
      <c r="J1355" s="8">
        <v>0.0</v>
      </c>
      <c r="K1355" s="7">
        <v>35.0</v>
      </c>
      <c r="L1355" s="7">
        <v>12.0</v>
      </c>
    </row>
    <row r="1356">
      <c r="A1356" s="7">
        <v>4716.0</v>
      </c>
      <c r="B1356" s="2" t="s">
        <v>14</v>
      </c>
      <c r="C1356" s="3">
        <v>2051.0</v>
      </c>
      <c r="D1356" s="4">
        <v>87.0</v>
      </c>
      <c r="E1356" s="4">
        <v>12.0</v>
      </c>
      <c r="F1356" s="8">
        <v>3.0</v>
      </c>
      <c r="G1356" s="8">
        <v>4.0</v>
      </c>
      <c r="H1356" s="8">
        <v>9.0</v>
      </c>
      <c r="I1356" s="8">
        <v>3.0</v>
      </c>
      <c r="J1356" s="8">
        <v>3.0</v>
      </c>
      <c r="K1356" s="7">
        <v>102.0</v>
      </c>
      <c r="L1356" s="7">
        <v>19.0</v>
      </c>
    </row>
    <row r="1357">
      <c r="A1357" s="7">
        <v>4716.0</v>
      </c>
      <c r="B1357" s="2" t="s">
        <v>15</v>
      </c>
      <c r="C1357" s="3">
        <v>2051.0</v>
      </c>
      <c r="D1357" s="4">
        <v>155.0</v>
      </c>
      <c r="E1357" s="4">
        <v>36.0</v>
      </c>
      <c r="F1357" s="8">
        <v>9.0</v>
      </c>
      <c r="G1357" s="8">
        <v>10.0</v>
      </c>
      <c r="H1357" s="8">
        <v>27.0</v>
      </c>
      <c r="I1357" s="8">
        <v>6.0</v>
      </c>
      <c r="J1357" s="8">
        <v>3.0</v>
      </c>
      <c r="K1357" s="7">
        <v>197.0</v>
      </c>
      <c r="L1357" s="7">
        <v>49.0</v>
      </c>
    </row>
    <row r="1358">
      <c r="A1358" s="7">
        <v>5002.0</v>
      </c>
      <c r="B1358" s="2" t="s">
        <v>12</v>
      </c>
      <c r="C1358" s="3">
        <v>2381.0</v>
      </c>
      <c r="D1358" s="4">
        <v>32.0</v>
      </c>
      <c r="E1358" s="4">
        <v>8.0</v>
      </c>
      <c r="F1358" s="8">
        <v>10.0</v>
      </c>
      <c r="G1358" s="8">
        <v>2.0</v>
      </c>
      <c r="H1358" s="8">
        <v>3.0</v>
      </c>
      <c r="I1358" s="8">
        <v>7.0</v>
      </c>
      <c r="J1358" s="8">
        <v>0.0</v>
      </c>
      <c r="K1358" s="7">
        <v>47.0</v>
      </c>
      <c r="L1358" s="7">
        <v>15.0</v>
      </c>
    </row>
    <row r="1359">
      <c r="A1359" s="7">
        <v>5002.0</v>
      </c>
      <c r="B1359" s="2" t="s">
        <v>13</v>
      </c>
      <c r="C1359" s="3">
        <v>2381.0</v>
      </c>
      <c r="D1359" s="4">
        <v>16.0</v>
      </c>
      <c r="E1359" s="4">
        <v>7.0</v>
      </c>
      <c r="F1359" s="8">
        <v>6.0</v>
      </c>
      <c r="G1359" s="8">
        <v>0.0</v>
      </c>
      <c r="H1359" s="8">
        <v>2.0</v>
      </c>
      <c r="I1359" s="8">
        <v>1.0</v>
      </c>
      <c r="J1359" s="8">
        <v>2.0</v>
      </c>
      <c r="K1359" s="7">
        <v>24.0</v>
      </c>
      <c r="L1359" s="7">
        <v>10.0</v>
      </c>
    </row>
    <row r="1360">
      <c r="A1360" s="7">
        <v>5002.0</v>
      </c>
      <c r="B1360" s="2" t="s">
        <v>14</v>
      </c>
      <c r="C1360" s="3">
        <v>2381.0</v>
      </c>
      <c r="D1360" s="4">
        <v>87.0</v>
      </c>
      <c r="E1360" s="4">
        <v>9.0</v>
      </c>
      <c r="F1360" s="8">
        <v>4.0</v>
      </c>
      <c r="G1360" s="8">
        <v>2.0</v>
      </c>
      <c r="H1360" s="8">
        <v>4.0</v>
      </c>
      <c r="I1360" s="8">
        <v>4.0</v>
      </c>
      <c r="J1360" s="8">
        <v>0.0</v>
      </c>
      <c r="K1360" s="7">
        <v>100.0</v>
      </c>
      <c r="L1360" s="7">
        <v>10.0</v>
      </c>
    </row>
    <row r="1361">
      <c r="A1361" s="7">
        <v>5002.0</v>
      </c>
      <c r="B1361" s="2" t="s">
        <v>15</v>
      </c>
      <c r="C1361" s="3">
        <v>2381.0</v>
      </c>
      <c r="D1361" s="4">
        <v>135.0</v>
      </c>
      <c r="E1361" s="4">
        <v>24.0</v>
      </c>
      <c r="F1361" s="8">
        <v>20.0</v>
      </c>
      <c r="G1361" s="8">
        <v>4.0</v>
      </c>
      <c r="H1361" s="8">
        <v>9.0</v>
      </c>
      <c r="I1361" s="8">
        <v>12.0</v>
      </c>
      <c r="J1361" s="8">
        <v>2.0</v>
      </c>
      <c r="K1361" s="7">
        <v>171.0</v>
      </c>
      <c r="L1361" s="7">
        <v>35.0</v>
      </c>
    </row>
    <row r="1362">
      <c r="A1362" s="7">
        <v>5005.0</v>
      </c>
      <c r="B1362" s="2" t="s">
        <v>12</v>
      </c>
      <c r="C1362" s="3">
        <v>2052.0</v>
      </c>
      <c r="D1362" s="4">
        <v>24.0</v>
      </c>
      <c r="E1362" s="4">
        <v>4.0</v>
      </c>
      <c r="F1362" s="8">
        <v>5.0</v>
      </c>
      <c r="G1362" s="8">
        <v>3.0</v>
      </c>
      <c r="H1362" s="8">
        <v>4.0</v>
      </c>
      <c r="I1362" s="8">
        <v>1.0</v>
      </c>
      <c r="J1362" s="8">
        <v>2.0</v>
      </c>
      <c r="K1362" s="7">
        <v>29.0</v>
      </c>
      <c r="L1362" s="7">
        <v>14.0</v>
      </c>
    </row>
    <row r="1363">
      <c r="A1363" s="7">
        <v>5005.0</v>
      </c>
      <c r="B1363" s="2" t="s">
        <v>13</v>
      </c>
      <c r="C1363" s="3">
        <v>2052.0</v>
      </c>
      <c r="D1363" s="4">
        <v>15.0</v>
      </c>
      <c r="E1363" s="4">
        <v>3.0</v>
      </c>
      <c r="F1363" s="8">
        <v>7.0</v>
      </c>
      <c r="G1363" s="8">
        <v>0.0</v>
      </c>
      <c r="H1363" s="8">
        <v>2.0</v>
      </c>
      <c r="I1363" s="8">
        <v>6.0</v>
      </c>
      <c r="J1363" s="8">
        <v>1.0</v>
      </c>
      <c r="K1363" s="7">
        <v>24.0</v>
      </c>
      <c r="L1363" s="7">
        <v>10.0</v>
      </c>
    </row>
    <row r="1364">
      <c r="A1364" s="7">
        <v>5005.0</v>
      </c>
      <c r="B1364" s="2" t="s">
        <v>14</v>
      </c>
      <c r="C1364" s="3">
        <v>2052.0</v>
      </c>
      <c r="D1364" s="4">
        <v>101.0</v>
      </c>
      <c r="E1364" s="4">
        <v>11.0</v>
      </c>
      <c r="F1364" s="8">
        <v>3.0</v>
      </c>
      <c r="G1364" s="8">
        <v>3.0</v>
      </c>
      <c r="H1364" s="8">
        <v>0.0</v>
      </c>
      <c r="I1364" s="8">
        <v>8.0</v>
      </c>
      <c r="J1364" s="8">
        <v>0.0</v>
      </c>
      <c r="K1364" s="7">
        <v>120.0</v>
      </c>
      <c r="L1364" s="7">
        <v>6.0</v>
      </c>
    </row>
    <row r="1365">
      <c r="A1365" s="7">
        <v>5005.0</v>
      </c>
      <c r="B1365" s="2" t="s">
        <v>15</v>
      </c>
      <c r="C1365" s="3">
        <v>2052.0</v>
      </c>
      <c r="D1365" s="4">
        <v>140.0</v>
      </c>
      <c r="E1365" s="4">
        <v>18.0</v>
      </c>
      <c r="F1365" s="8">
        <v>15.0</v>
      </c>
      <c r="G1365" s="8">
        <v>6.0</v>
      </c>
      <c r="H1365" s="8">
        <v>6.0</v>
      </c>
      <c r="I1365" s="8">
        <v>15.0</v>
      </c>
      <c r="J1365" s="8">
        <v>3.0</v>
      </c>
      <c r="K1365" s="7">
        <v>173.0</v>
      </c>
      <c r="L1365" s="7">
        <v>30.0</v>
      </c>
    </row>
    <row r="1366">
      <c r="A1366" s="7">
        <v>5007.0</v>
      </c>
      <c r="B1366" s="2" t="s">
        <v>12</v>
      </c>
      <c r="C1366" s="3">
        <v>2110.0</v>
      </c>
      <c r="D1366" s="4">
        <v>23.0</v>
      </c>
      <c r="E1366" s="4">
        <v>5.0</v>
      </c>
      <c r="F1366" s="8">
        <v>3.0</v>
      </c>
      <c r="G1366" s="8">
        <v>2.0</v>
      </c>
      <c r="H1366" s="8">
        <v>1.0</v>
      </c>
      <c r="I1366" s="8">
        <v>3.0</v>
      </c>
      <c r="J1366" s="8">
        <v>1.0</v>
      </c>
      <c r="K1366" s="7">
        <v>31.0</v>
      </c>
      <c r="L1366" s="7">
        <v>7.0</v>
      </c>
    </row>
    <row r="1367">
      <c r="A1367" s="7">
        <v>5007.0</v>
      </c>
      <c r="B1367" s="2" t="s">
        <v>13</v>
      </c>
      <c r="C1367" s="3">
        <v>2110.0</v>
      </c>
      <c r="D1367" s="4">
        <v>22.0</v>
      </c>
      <c r="E1367" s="4">
        <v>2.0</v>
      </c>
      <c r="F1367" s="8">
        <v>5.0</v>
      </c>
      <c r="G1367" s="8">
        <v>1.0</v>
      </c>
      <c r="H1367" s="8">
        <v>3.0</v>
      </c>
      <c r="I1367" s="8">
        <v>4.0</v>
      </c>
      <c r="J1367" s="8">
        <v>1.0</v>
      </c>
      <c r="K1367" s="7">
        <v>28.0</v>
      </c>
      <c r="L1367" s="7">
        <v>10.0</v>
      </c>
    </row>
    <row r="1368">
      <c r="A1368" s="7">
        <v>5007.0</v>
      </c>
      <c r="B1368" s="2" t="s">
        <v>14</v>
      </c>
      <c r="C1368" s="3">
        <v>2110.0</v>
      </c>
      <c r="D1368" s="4">
        <v>57.0</v>
      </c>
      <c r="E1368" s="4">
        <v>7.0</v>
      </c>
      <c r="F1368" s="8">
        <v>7.0</v>
      </c>
      <c r="G1368" s="8">
        <v>4.0</v>
      </c>
      <c r="H1368" s="8">
        <v>3.0</v>
      </c>
      <c r="I1368" s="8">
        <v>5.0</v>
      </c>
      <c r="J1368" s="8">
        <v>0.0</v>
      </c>
      <c r="K1368" s="7">
        <v>69.0</v>
      </c>
      <c r="L1368" s="7">
        <v>14.0</v>
      </c>
    </row>
    <row r="1369">
      <c r="A1369" s="7">
        <v>5007.0</v>
      </c>
      <c r="B1369" s="2" t="s">
        <v>15</v>
      </c>
      <c r="C1369" s="3">
        <v>2110.0</v>
      </c>
      <c r="D1369" s="4">
        <v>102.0</v>
      </c>
      <c r="E1369" s="4">
        <v>14.0</v>
      </c>
      <c r="F1369" s="8">
        <v>15.0</v>
      </c>
      <c r="G1369" s="8">
        <v>7.0</v>
      </c>
      <c r="H1369" s="8">
        <v>7.0</v>
      </c>
      <c r="I1369" s="8">
        <v>12.0</v>
      </c>
      <c r="J1369" s="8">
        <v>2.0</v>
      </c>
      <c r="K1369" s="7">
        <v>128.0</v>
      </c>
      <c r="L1369" s="7">
        <v>31.0</v>
      </c>
    </row>
    <row r="1370">
      <c r="A1370" s="7">
        <v>5008.0</v>
      </c>
      <c r="B1370" s="2" t="s">
        <v>12</v>
      </c>
      <c r="C1370" s="3">
        <v>2352.0</v>
      </c>
      <c r="D1370" s="4">
        <v>29.0</v>
      </c>
      <c r="E1370" s="4">
        <v>10.0</v>
      </c>
      <c r="F1370" s="8">
        <v>2.0</v>
      </c>
      <c r="G1370" s="8">
        <v>2.0</v>
      </c>
      <c r="H1370" s="8">
        <v>1.0</v>
      </c>
      <c r="I1370" s="8">
        <v>5.0</v>
      </c>
      <c r="J1370" s="8">
        <v>0.0</v>
      </c>
      <c r="K1370" s="7">
        <v>44.0</v>
      </c>
      <c r="L1370" s="7">
        <v>5.0</v>
      </c>
    </row>
    <row r="1371">
      <c r="A1371" s="7">
        <v>5008.0</v>
      </c>
      <c r="B1371" s="2" t="s">
        <v>13</v>
      </c>
      <c r="C1371" s="3">
        <v>2352.0</v>
      </c>
      <c r="D1371" s="4">
        <v>29.0</v>
      </c>
      <c r="E1371" s="4">
        <v>15.0</v>
      </c>
      <c r="F1371" s="8">
        <v>7.0</v>
      </c>
      <c r="G1371" s="8">
        <v>3.0</v>
      </c>
      <c r="H1371" s="8">
        <v>0.0</v>
      </c>
      <c r="I1371" s="8">
        <v>6.0</v>
      </c>
      <c r="J1371" s="8">
        <v>0.0</v>
      </c>
      <c r="K1371" s="7">
        <v>50.0</v>
      </c>
      <c r="L1371" s="7">
        <v>10.0</v>
      </c>
    </row>
    <row r="1372">
      <c r="A1372" s="7">
        <v>5008.0</v>
      </c>
      <c r="B1372" s="2" t="s">
        <v>14</v>
      </c>
      <c r="C1372" s="3">
        <v>2352.0</v>
      </c>
      <c r="D1372" s="4">
        <v>77.0</v>
      </c>
      <c r="E1372" s="4">
        <v>12.0</v>
      </c>
      <c r="F1372" s="8">
        <v>5.0</v>
      </c>
      <c r="G1372" s="8">
        <v>1.0</v>
      </c>
      <c r="H1372" s="8">
        <v>0.0</v>
      </c>
      <c r="I1372" s="8">
        <v>4.0</v>
      </c>
      <c r="J1372" s="8">
        <v>0.0</v>
      </c>
      <c r="K1372" s="7">
        <v>93.0</v>
      </c>
      <c r="L1372" s="7">
        <v>6.0</v>
      </c>
    </row>
    <row r="1373">
      <c r="A1373" s="7">
        <v>5008.0</v>
      </c>
      <c r="B1373" s="2" t="s">
        <v>15</v>
      </c>
      <c r="C1373" s="3">
        <v>2352.0</v>
      </c>
      <c r="D1373" s="4">
        <v>135.0</v>
      </c>
      <c r="E1373" s="4">
        <v>37.0</v>
      </c>
      <c r="F1373" s="8">
        <v>14.0</v>
      </c>
      <c r="G1373" s="8">
        <v>6.0</v>
      </c>
      <c r="H1373" s="8">
        <v>1.0</v>
      </c>
      <c r="I1373" s="8">
        <v>15.0</v>
      </c>
      <c r="J1373" s="8">
        <v>0.0</v>
      </c>
      <c r="K1373" s="7">
        <v>187.0</v>
      </c>
      <c r="L1373" s="7">
        <v>21.0</v>
      </c>
    </row>
    <row r="1374">
      <c r="A1374" s="7">
        <v>5011.0</v>
      </c>
      <c r="B1374" s="2" t="s">
        <v>12</v>
      </c>
      <c r="C1374" s="3">
        <v>1449.0</v>
      </c>
      <c r="D1374" s="4">
        <v>23.0</v>
      </c>
      <c r="E1374" s="4">
        <v>18.0</v>
      </c>
      <c r="F1374" s="8">
        <v>3.0</v>
      </c>
      <c r="G1374" s="8">
        <v>6.0</v>
      </c>
      <c r="H1374" s="8">
        <v>1.0</v>
      </c>
      <c r="I1374" s="8">
        <v>1.0</v>
      </c>
      <c r="J1374" s="8">
        <v>2.0</v>
      </c>
      <c r="K1374" s="7">
        <v>42.0</v>
      </c>
      <c r="L1374" s="7">
        <v>12.0</v>
      </c>
    </row>
    <row r="1375">
      <c r="A1375" s="7">
        <v>5011.0</v>
      </c>
      <c r="B1375" s="2" t="s">
        <v>13</v>
      </c>
      <c r="C1375" s="3">
        <v>1449.0</v>
      </c>
      <c r="D1375" s="4">
        <v>14.0</v>
      </c>
      <c r="E1375" s="4">
        <v>15.0</v>
      </c>
      <c r="F1375" s="8">
        <v>9.0</v>
      </c>
      <c r="G1375" s="8">
        <v>2.0</v>
      </c>
      <c r="H1375" s="8">
        <v>3.0</v>
      </c>
      <c r="I1375" s="8">
        <v>3.0</v>
      </c>
      <c r="J1375" s="8">
        <v>1.0</v>
      </c>
      <c r="K1375" s="7">
        <v>32.0</v>
      </c>
      <c r="L1375" s="7">
        <v>15.0</v>
      </c>
    </row>
    <row r="1376">
      <c r="A1376" s="7">
        <v>5011.0</v>
      </c>
      <c r="B1376" s="2" t="s">
        <v>14</v>
      </c>
      <c r="C1376" s="3">
        <v>1449.0</v>
      </c>
      <c r="D1376" s="4">
        <v>72.0</v>
      </c>
      <c r="E1376" s="4">
        <v>19.0</v>
      </c>
      <c r="F1376" s="8">
        <v>4.0</v>
      </c>
      <c r="G1376" s="8">
        <v>0.0</v>
      </c>
      <c r="H1376" s="8">
        <v>5.0</v>
      </c>
      <c r="I1376" s="8">
        <v>7.0</v>
      </c>
      <c r="J1376" s="8">
        <v>0.0</v>
      </c>
      <c r="K1376" s="7">
        <v>98.0</v>
      </c>
      <c r="L1376" s="7">
        <v>9.0</v>
      </c>
    </row>
    <row r="1377">
      <c r="A1377" s="7">
        <v>5011.0</v>
      </c>
      <c r="B1377" s="2" t="s">
        <v>15</v>
      </c>
      <c r="C1377" s="3">
        <v>1449.0</v>
      </c>
      <c r="D1377" s="4">
        <v>109.0</v>
      </c>
      <c r="E1377" s="4">
        <v>52.0</v>
      </c>
      <c r="F1377" s="8">
        <v>16.0</v>
      </c>
      <c r="G1377" s="8">
        <v>8.0</v>
      </c>
      <c r="H1377" s="8">
        <v>9.0</v>
      </c>
      <c r="I1377" s="8">
        <v>11.0</v>
      </c>
      <c r="J1377" s="8">
        <v>3.0</v>
      </c>
      <c r="K1377" s="7">
        <v>172.0</v>
      </c>
      <c r="L1377" s="7">
        <v>36.0</v>
      </c>
    </row>
    <row r="1378">
      <c r="A1378" s="7">
        <v>5012.0</v>
      </c>
      <c r="B1378" s="2" t="s">
        <v>12</v>
      </c>
      <c r="C1378" s="3">
        <v>1644.0</v>
      </c>
      <c r="D1378" s="4">
        <v>22.0</v>
      </c>
      <c r="E1378" s="4">
        <v>11.0</v>
      </c>
      <c r="F1378" s="8">
        <v>3.0</v>
      </c>
      <c r="G1378" s="8">
        <v>2.0</v>
      </c>
      <c r="H1378" s="8">
        <v>2.0</v>
      </c>
      <c r="I1378" s="8">
        <v>5.0</v>
      </c>
      <c r="J1378" s="8">
        <v>0.0</v>
      </c>
      <c r="K1378" s="7">
        <v>38.0</v>
      </c>
      <c r="L1378" s="7">
        <v>7.0</v>
      </c>
    </row>
    <row r="1379">
      <c r="A1379" s="7">
        <v>5012.0</v>
      </c>
      <c r="B1379" s="2" t="s">
        <v>13</v>
      </c>
      <c r="C1379" s="3">
        <v>1644.0</v>
      </c>
      <c r="D1379" s="4">
        <v>10.0</v>
      </c>
      <c r="E1379" s="4">
        <v>9.0</v>
      </c>
      <c r="F1379" s="8">
        <v>11.0</v>
      </c>
      <c r="G1379" s="8">
        <v>2.0</v>
      </c>
      <c r="H1379" s="8">
        <v>2.0</v>
      </c>
      <c r="I1379" s="8">
        <v>0.0</v>
      </c>
      <c r="J1379" s="8">
        <v>2.0</v>
      </c>
      <c r="K1379" s="7">
        <v>19.0</v>
      </c>
      <c r="L1379" s="7">
        <v>17.0</v>
      </c>
    </row>
    <row r="1380">
      <c r="A1380" s="7">
        <v>5012.0</v>
      </c>
      <c r="B1380" s="2" t="s">
        <v>14</v>
      </c>
      <c r="C1380" s="3">
        <v>1644.0</v>
      </c>
      <c r="D1380" s="4">
        <v>89.0</v>
      </c>
      <c r="E1380" s="4">
        <v>17.0</v>
      </c>
      <c r="F1380" s="8">
        <v>2.0</v>
      </c>
      <c r="G1380" s="8">
        <v>0.0</v>
      </c>
      <c r="H1380" s="8">
        <v>5.0</v>
      </c>
      <c r="I1380" s="8">
        <v>9.0</v>
      </c>
      <c r="J1380" s="8">
        <v>0.0</v>
      </c>
      <c r="K1380" s="7">
        <v>115.0</v>
      </c>
      <c r="L1380" s="7">
        <v>7.0</v>
      </c>
    </row>
    <row r="1381">
      <c r="A1381" s="7">
        <v>5012.0</v>
      </c>
      <c r="B1381" s="2" t="s">
        <v>15</v>
      </c>
      <c r="C1381" s="3">
        <v>1644.0</v>
      </c>
      <c r="D1381" s="4">
        <v>121.0</v>
      </c>
      <c r="E1381" s="4">
        <v>37.0</v>
      </c>
      <c r="F1381" s="8">
        <v>16.0</v>
      </c>
      <c r="G1381" s="8">
        <v>4.0</v>
      </c>
      <c r="H1381" s="8">
        <v>9.0</v>
      </c>
      <c r="I1381" s="8">
        <v>14.0</v>
      </c>
      <c r="J1381" s="8">
        <v>2.0</v>
      </c>
      <c r="K1381" s="7">
        <v>172.0</v>
      </c>
      <c r="L1381" s="7">
        <v>31.0</v>
      </c>
    </row>
    <row r="1382">
      <c r="A1382" s="7">
        <v>5013.0</v>
      </c>
      <c r="B1382" s="2" t="s">
        <v>12</v>
      </c>
      <c r="C1382" s="3">
        <v>2027.0</v>
      </c>
      <c r="D1382" s="4">
        <v>21.0</v>
      </c>
      <c r="E1382" s="4">
        <v>7.0</v>
      </c>
      <c r="F1382" s="8">
        <v>0.0</v>
      </c>
      <c r="G1382" s="8">
        <v>1.0</v>
      </c>
      <c r="H1382" s="8">
        <v>3.0</v>
      </c>
      <c r="I1382" s="8">
        <v>2.0</v>
      </c>
      <c r="J1382" s="8">
        <v>0.0</v>
      </c>
      <c r="K1382" s="7">
        <v>30.0</v>
      </c>
      <c r="L1382" s="7">
        <v>4.0</v>
      </c>
    </row>
    <row r="1383">
      <c r="A1383" s="7">
        <v>5013.0</v>
      </c>
      <c r="B1383" s="2" t="s">
        <v>13</v>
      </c>
      <c r="C1383" s="3">
        <v>2027.0</v>
      </c>
      <c r="D1383" s="4">
        <v>14.0</v>
      </c>
      <c r="E1383" s="4">
        <v>10.0</v>
      </c>
      <c r="F1383" s="8">
        <v>5.0</v>
      </c>
      <c r="G1383" s="8">
        <v>3.0</v>
      </c>
      <c r="H1383" s="8">
        <v>1.0</v>
      </c>
      <c r="I1383" s="8">
        <v>5.0</v>
      </c>
      <c r="J1383" s="8">
        <v>1.0</v>
      </c>
      <c r="K1383" s="7">
        <v>29.0</v>
      </c>
      <c r="L1383" s="7">
        <v>10.0</v>
      </c>
    </row>
    <row r="1384">
      <c r="A1384" s="7">
        <v>5013.0</v>
      </c>
      <c r="B1384" s="2" t="s">
        <v>14</v>
      </c>
      <c r="C1384" s="3">
        <v>2027.0</v>
      </c>
      <c r="D1384" s="4">
        <v>71.0</v>
      </c>
      <c r="E1384" s="4">
        <v>14.0</v>
      </c>
      <c r="F1384" s="8">
        <v>8.0</v>
      </c>
      <c r="G1384" s="8">
        <v>5.0</v>
      </c>
      <c r="H1384" s="8">
        <v>0.0</v>
      </c>
      <c r="I1384" s="8">
        <v>5.0</v>
      </c>
      <c r="J1384" s="8">
        <v>2.0</v>
      </c>
      <c r="K1384" s="7">
        <v>90.0</v>
      </c>
      <c r="L1384" s="7">
        <v>15.0</v>
      </c>
    </row>
    <row r="1385">
      <c r="A1385" s="7">
        <v>5013.0</v>
      </c>
      <c r="B1385" s="2" t="s">
        <v>15</v>
      </c>
      <c r="C1385" s="3">
        <v>2027.0</v>
      </c>
      <c r="D1385" s="4">
        <v>106.0</v>
      </c>
      <c r="E1385" s="4">
        <v>31.0</v>
      </c>
      <c r="F1385" s="8">
        <v>13.0</v>
      </c>
      <c r="G1385" s="8">
        <v>9.0</v>
      </c>
      <c r="H1385" s="8">
        <v>4.0</v>
      </c>
      <c r="I1385" s="8">
        <v>12.0</v>
      </c>
      <c r="J1385" s="8">
        <v>3.0</v>
      </c>
      <c r="K1385" s="7">
        <v>149.0</v>
      </c>
      <c r="L1385" s="7">
        <v>29.0</v>
      </c>
    </row>
    <row r="1386">
      <c r="A1386" s="7">
        <v>5017.0</v>
      </c>
      <c r="B1386" s="2" t="s">
        <v>12</v>
      </c>
      <c r="C1386" s="3">
        <v>2059.0</v>
      </c>
      <c r="D1386" s="4">
        <v>23.0</v>
      </c>
      <c r="E1386" s="4">
        <v>15.0</v>
      </c>
      <c r="F1386" s="8">
        <v>14.0</v>
      </c>
      <c r="G1386" s="8">
        <v>6.0</v>
      </c>
      <c r="H1386" s="8">
        <v>7.0</v>
      </c>
      <c r="I1386" s="8">
        <v>4.0</v>
      </c>
      <c r="J1386" s="8">
        <v>1.0</v>
      </c>
      <c r="K1386" s="7">
        <v>42.0</v>
      </c>
      <c r="L1386" s="7">
        <v>28.0</v>
      </c>
    </row>
    <row r="1387">
      <c r="A1387" s="7">
        <v>5017.0</v>
      </c>
      <c r="B1387" s="2" t="s">
        <v>13</v>
      </c>
      <c r="C1387" s="3">
        <v>2059.0</v>
      </c>
      <c r="D1387" s="4">
        <v>27.0</v>
      </c>
      <c r="E1387" s="4">
        <v>25.0</v>
      </c>
      <c r="F1387" s="8">
        <v>18.0</v>
      </c>
      <c r="G1387" s="8">
        <v>0.0</v>
      </c>
      <c r="H1387" s="8">
        <v>11.0</v>
      </c>
      <c r="I1387" s="8">
        <v>8.0</v>
      </c>
      <c r="J1387" s="8">
        <v>3.0</v>
      </c>
      <c r="K1387" s="7">
        <v>60.0</v>
      </c>
      <c r="L1387" s="7">
        <v>32.0</v>
      </c>
    </row>
    <row r="1388">
      <c r="A1388" s="7">
        <v>5017.0</v>
      </c>
      <c r="B1388" s="2" t="s">
        <v>14</v>
      </c>
      <c r="C1388" s="3">
        <v>2059.0</v>
      </c>
      <c r="D1388" s="4">
        <v>106.0</v>
      </c>
      <c r="E1388" s="4">
        <v>13.0</v>
      </c>
      <c r="F1388" s="8">
        <v>8.0</v>
      </c>
      <c r="G1388" s="8">
        <v>3.0</v>
      </c>
      <c r="H1388" s="8">
        <v>2.0</v>
      </c>
      <c r="I1388" s="8">
        <v>11.0</v>
      </c>
      <c r="J1388" s="8">
        <v>2.0</v>
      </c>
      <c r="K1388" s="7">
        <v>130.0</v>
      </c>
      <c r="L1388" s="7">
        <v>15.0</v>
      </c>
    </row>
    <row r="1389">
      <c r="A1389" s="7">
        <v>5017.0</v>
      </c>
      <c r="B1389" s="2" t="s">
        <v>15</v>
      </c>
      <c r="C1389" s="3">
        <v>2059.0</v>
      </c>
      <c r="D1389" s="4">
        <v>156.0</v>
      </c>
      <c r="E1389" s="4">
        <v>53.0</v>
      </c>
      <c r="F1389" s="8">
        <v>40.0</v>
      </c>
      <c r="G1389" s="8">
        <v>9.0</v>
      </c>
      <c r="H1389" s="8">
        <v>20.0</v>
      </c>
      <c r="I1389" s="8">
        <v>23.0</v>
      </c>
      <c r="J1389" s="8">
        <v>6.0</v>
      </c>
      <c r="K1389" s="7">
        <v>232.0</v>
      </c>
      <c r="L1389" s="7">
        <v>75.0</v>
      </c>
    </row>
    <row r="1390">
      <c r="A1390" s="7">
        <v>5018.0</v>
      </c>
      <c r="B1390" s="2" t="s">
        <v>12</v>
      </c>
      <c r="C1390" s="3">
        <v>1342.0</v>
      </c>
      <c r="D1390" s="4">
        <v>23.0</v>
      </c>
      <c r="E1390" s="4">
        <v>14.0</v>
      </c>
      <c r="F1390" s="8">
        <v>0.0</v>
      </c>
      <c r="G1390" s="8">
        <v>0.0</v>
      </c>
      <c r="H1390" s="8">
        <v>2.0</v>
      </c>
      <c r="I1390" s="8">
        <v>5.0</v>
      </c>
      <c r="J1390" s="8">
        <v>0.0</v>
      </c>
      <c r="K1390" s="7">
        <v>42.0</v>
      </c>
      <c r="L1390" s="7">
        <v>2.0</v>
      </c>
    </row>
    <row r="1391">
      <c r="A1391" s="7">
        <v>5018.0</v>
      </c>
      <c r="B1391" s="2" t="s">
        <v>13</v>
      </c>
      <c r="C1391" s="3">
        <v>1342.0</v>
      </c>
      <c r="D1391" s="4">
        <v>16.0</v>
      </c>
      <c r="E1391" s="4">
        <v>4.0</v>
      </c>
      <c r="F1391" s="8">
        <v>9.0</v>
      </c>
      <c r="G1391" s="8">
        <v>2.0</v>
      </c>
      <c r="H1391" s="8">
        <v>2.0</v>
      </c>
      <c r="I1391" s="8">
        <v>0.0</v>
      </c>
      <c r="J1391" s="8">
        <v>0.0</v>
      </c>
      <c r="K1391" s="7">
        <v>20.0</v>
      </c>
      <c r="L1391" s="7">
        <v>13.0</v>
      </c>
    </row>
    <row r="1392">
      <c r="A1392" s="7">
        <v>5018.0</v>
      </c>
      <c r="B1392" s="2" t="s">
        <v>14</v>
      </c>
      <c r="C1392" s="3">
        <v>1342.0</v>
      </c>
      <c r="D1392" s="4">
        <v>83.0</v>
      </c>
      <c r="E1392" s="4">
        <v>11.0</v>
      </c>
      <c r="F1392" s="8">
        <v>6.0</v>
      </c>
      <c r="G1392" s="8">
        <v>2.0</v>
      </c>
      <c r="H1392" s="8">
        <v>6.0</v>
      </c>
      <c r="I1392" s="8">
        <v>15.0</v>
      </c>
      <c r="J1392" s="8">
        <v>1.0</v>
      </c>
      <c r="K1392" s="7">
        <v>109.0</v>
      </c>
      <c r="L1392" s="7">
        <v>15.0</v>
      </c>
    </row>
    <row r="1393">
      <c r="A1393" s="7">
        <v>5018.0</v>
      </c>
      <c r="B1393" s="2" t="s">
        <v>15</v>
      </c>
      <c r="C1393" s="3">
        <v>1342.0</v>
      </c>
      <c r="D1393" s="4">
        <v>122.0</v>
      </c>
      <c r="E1393" s="4">
        <v>29.0</v>
      </c>
      <c r="F1393" s="8">
        <v>15.0</v>
      </c>
      <c r="G1393" s="8">
        <v>4.0</v>
      </c>
      <c r="H1393" s="8">
        <v>10.0</v>
      </c>
      <c r="I1393" s="8">
        <v>20.0</v>
      </c>
      <c r="J1393" s="8">
        <v>1.0</v>
      </c>
      <c r="K1393" s="7">
        <v>171.0</v>
      </c>
      <c r="L1393" s="7">
        <v>30.0</v>
      </c>
    </row>
    <row r="1394">
      <c r="A1394" s="7">
        <v>5022.0</v>
      </c>
      <c r="B1394" s="2" t="s">
        <v>12</v>
      </c>
      <c r="C1394" s="3">
        <v>1827.0</v>
      </c>
      <c r="D1394" s="4">
        <v>21.0</v>
      </c>
      <c r="E1394" s="4">
        <v>2.0</v>
      </c>
      <c r="F1394" s="8">
        <v>2.0</v>
      </c>
      <c r="G1394" s="8">
        <v>3.0</v>
      </c>
      <c r="H1394" s="8">
        <v>1.0</v>
      </c>
      <c r="I1394" s="8">
        <v>4.0</v>
      </c>
      <c r="J1394" s="8">
        <v>0.0</v>
      </c>
      <c r="K1394" s="7">
        <v>27.0</v>
      </c>
      <c r="L1394" s="7">
        <v>6.0</v>
      </c>
    </row>
    <row r="1395">
      <c r="A1395" s="7">
        <v>5022.0</v>
      </c>
      <c r="B1395" s="2" t="s">
        <v>13</v>
      </c>
      <c r="C1395" s="3">
        <v>1827.0</v>
      </c>
      <c r="D1395" s="4">
        <v>11.0</v>
      </c>
      <c r="E1395" s="4">
        <v>4.0</v>
      </c>
      <c r="F1395" s="8">
        <v>1.0</v>
      </c>
      <c r="G1395" s="8">
        <v>1.0</v>
      </c>
      <c r="H1395" s="8">
        <v>1.0</v>
      </c>
      <c r="I1395" s="8">
        <v>1.0</v>
      </c>
      <c r="J1395" s="8">
        <v>2.0</v>
      </c>
      <c r="K1395" s="7">
        <v>16.0</v>
      </c>
      <c r="L1395" s="7">
        <v>5.0</v>
      </c>
    </row>
    <row r="1396">
      <c r="A1396" s="7">
        <v>5022.0</v>
      </c>
      <c r="B1396" s="2" t="s">
        <v>14</v>
      </c>
      <c r="C1396" s="3">
        <v>1827.0</v>
      </c>
      <c r="D1396" s="4">
        <v>73.0</v>
      </c>
      <c r="E1396" s="4">
        <v>12.0</v>
      </c>
      <c r="F1396" s="8">
        <v>0.0</v>
      </c>
      <c r="G1396" s="8">
        <v>2.0</v>
      </c>
      <c r="H1396" s="8">
        <v>1.0</v>
      </c>
      <c r="I1396" s="8">
        <v>3.0</v>
      </c>
      <c r="J1396" s="8">
        <v>3.0</v>
      </c>
      <c r="K1396" s="7">
        <v>88.0</v>
      </c>
      <c r="L1396" s="7">
        <v>6.0</v>
      </c>
    </row>
    <row r="1397">
      <c r="A1397" s="7">
        <v>5022.0</v>
      </c>
      <c r="B1397" s="2" t="s">
        <v>15</v>
      </c>
      <c r="C1397" s="3">
        <v>1827.0</v>
      </c>
      <c r="D1397" s="4">
        <v>105.0</v>
      </c>
      <c r="E1397" s="4">
        <v>18.0</v>
      </c>
      <c r="F1397" s="8">
        <v>3.0</v>
      </c>
      <c r="G1397" s="8">
        <v>6.0</v>
      </c>
      <c r="H1397" s="8">
        <v>3.0</v>
      </c>
      <c r="I1397" s="8">
        <v>8.0</v>
      </c>
      <c r="J1397" s="8">
        <v>5.0</v>
      </c>
      <c r="K1397" s="7">
        <v>131.0</v>
      </c>
      <c r="L1397" s="7">
        <v>17.0</v>
      </c>
    </row>
    <row r="1398">
      <c r="A1398" s="7">
        <v>5023.0</v>
      </c>
      <c r="B1398" s="2" t="s">
        <v>12</v>
      </c>
      <c r="C1398" s="3">
        <v>2227.0</v>
      </c>
      <c r="D1398" s="4">
        <v>34.0</v>
      </c>
      <c r="E1398" s="4">
        <v>40.0</v>
      </c>
      <c r="F1398" s="8">
        <v>27.0</v>
      </c>
      <c r="G1398" s="8">
        <v>8.0</v>
      </c>
      <c r="H1398" s="8">
        <v>9.0</v>
      </c>
      <c r="I1398" s="8">
        <v>1.0</v>
      </c>
      <c r="J1398" s="8">
        <v>1.0</v>
      </c>
      <c r="K1398" s="7">
        <v>75.0</v>
      </c>
      <c r="L1398" s="7">
        <v>45.0</v>
      </c>
    </row>
    <row r="1399">
      <c r="A1399" s="7">
        <v>5023.0</v>
      </c>
      <c r="B1399" s="2" t="s">
        <v>13</v>
      </c>
      <c r="C1399" s="3">
        <v>2227.0</v>
      </c>
      <c r="D1399" s="4">
        <v>33.0</v>
      </c>
      <c r="E1399" s="4">
        <v>51.0</v>
      </c>
      <c r="F1399" s="8">
        <v>57.0</v>
      </c>
      <c r="G1399" s="8">
        <v>8.0</v>
      </c>
      <c r="H1399" s="8">
        <v>20.0</v>
      </c>
      <c r="I1399" s="8">
        <v>1.0</v>
      </c>
      <c r="J1399" s="8">
        <v>7.0</v>
      </c>
      <c r="K1399" s="7">
        <v>85.0</v>
      </c>
      <c r="L1399" s="7">
        <v>92.0</v>
      </c>
    </row>
    <row r="1400">
      <c r="A1400" s="7">
        <v>5023.0</v>
      </c>
      <c r="B1400" s="2" t="s">
        <v>14</v>
      </c>
      <c r="C1400" s="3">
        <v>2227.0</v>
      </c>
      <c r="D1400" s="4">
        <v>127.0</v>
      </c>
      <c r="E1400" s="4">
        <v>54.0</v>
      </c>
      <c r="F1400" s="8">
        <v>19.0</v>
      </c>
      <c r="G1400" s="8">
        <v>4.0</v>
      </c>
      <c r="H1400" s="8">
        <v>15.0</v>
      </c>
      <c r="I1400" s="8">
        <v>2.0</v>
      </c>
      <c r="J1400" s="8">
        <v>4.0</v>
      </c>
      <c r="K1400" s="7">
        <v>183.0</v>
      </c>
      <c r="L1400" s="7">
        <v>42.0</v>
      </c>
    </row>
    <row r="1401">
      <c r="A1401" s="7">
        <v>5023.0</v>
      </c>
      <c r="B1401" s="2" t="s">
        <v>15</v>
      </c>
      <c r="C1401" s="3">
        <v>2227.0</v>
      </c>
      <c r="D1401" s="4">
        <v>194.0</v>
      </c>
      <c r="E1401" s="4">
        <v>145.0</v>
      </c>
      <c r="F1401" s="8">
        <v>103.0</v>
      </c>
      <c r="G1401" s="8">
        <v>20.0</v>
      </c>
      <c r="H1401" s="8">
        <v>44.0</v>
      </c>
      <c r="I1401" s="8">
        <v>4.0</v>
      </c>
      <c r="J1401" s="8">
        <v>12.0</v>
      </c>
      <c r="K1401" s="7">
        <v>343.0</v>
      </c>
      <c r="L1401" s="7">
        <v>179.0</v>
      </c>
    </row>
    <row r="1402">
      <c r="A1402" s="7">
        <v>5024.0</v>
      </c>
      <c r="B1402" s="2" t="s">
        <v>12</v>
      </c>
      <c r="C1402" s="3">
        <v>2199.0</v>
      </c>
      <c r="D1402" s="4">
        <v>36.0</v>
      </c>
      <c r="E1402" s="4">
        <v>62.0</v>
      </c>
      <c r="F1402" s="8">
        <v>32.0</v>
      </c>
      <c r="G1402" s="8">
        <v>8.0</v>
      </c>
      <c r="H1402" s="8">
        <v>17.0</v>
      </c>
      <c r="I1402" s="8">
        <v>1.0</v>
      </c>
      <c r="J1402" s="8">
        <v>5.0</v>
      </c>
      <c r="K1402" s="7">
        <v>99.0</v>
      </c>
      <c r="L1402" s="7">
        <v>62.0</v>
      </c>
    </row>
    <row r="1403">
      <c r="A1403" s="7">
        <v>5024.0</v>
      </c>
      <c r="B1403" s="2" t="s">
        <v>13</v>
      </c>
      <c r="C1403" s="3">
        <v>2199.0</v>
      </c>
      <c r="D1403" s="4">
        <v>20.0</v>
      </c>
      <c r="E1403" s="4">
        <v>60.0</v>
      </c>
      <c r="F1403" s="8">
        <v>51.0</v>
      </c>
      <c r="G1403" s="8">
        <v>14.0</v>
      </c>
      <c r="H1403" s="8">
        <v>6.0</v>
      </c>
      <c r="I1403" s="8">
        <v>3.0</v>
      </c>
      <c r="J1403" s="8">
        <v>1.0</v>
      </c>
      <c r="K1403" s="7">
        <v>83.0</v>
      </c>
      <c r="L1403" s="7">
        <v>72.0</v>
      </c>
    </row>
    <row r="1404">
      <c r="A1404" s="7">
        <v>5024.0</v>
      </c>
      <c r="B1404" s="2" t="s">
        <v>14</v>
      </c>
      <c r="C1404" s="3">
        <v>2199.0</v>
      </c>
      <c r="D1404" s="4">
        <v>113.0</v>
      </c>
      <c r="E1404" s="4">
        <v>94.0</v>
      </c>
      <c r="F1404" s="8">
        <v>16.0</v>
      </c>
      <c r="G1404" s="8">
        <v>17.0</v>
      </c>
      <c r="H1404" s="8">
        <v>16.0</v>
      </c>
      <c r="I1404" s="8">
        <v>9.0</v>
      </c>
      <c r="J1404" s="8">
        <v>9.0</v>
      </c>
      <c r="K1404" s="7">
        <v>216.0</v>
      </c>
      <c r="L1404" s="7">
        <v>58.0</v>
      </c>
    </row>
    <row r="1405">
      <c r="A1405" s="7">
        <v>5024.0</v>
      </c>
      <c r="B1405" s="2" t="s">
        <v>15</v>
      </c>
      <c r="C1405" s="3">
        <v>2199.0</v>
      </c>
      <c r="D1405" s="4">
        <v>169.0</v>
      </c>
      <c r="E1405" s="4">
        <v>216.0</v>
      </c>
      <c r="F1405" s="8">
        <v>99.0</v>
      </c>
      <c r="G1405" s="8">
        <v>39.0</v>
      </c>
      <c r="H1405" s="8">
        <v>39.0</v>
      </c>
      <c r="I1405" s="8">
        <v>13.0</v>
      </c>
      <c r="J1405" s="8">
        <v>15.0</v>
      </c>
      <c r="K1405" s="7">
        <v>398.0</v>
      </c>
      <c r="L1405" s="7">
        <v>192.0</v>
      </c>
    </row>
    <row r="1406">
      <c r="A1406" s="7">
        <v>5025.0</v>
      </c>
      <c r="B1406" s="2" t="s">
        <v>12</v>
      </c>
      <c r="C1406" s="3">
        <v>2539.0</v>
      </c>
      <c r="D1406" s="4">
        <v>45.0</v>
      </c>
      <c r="E1406" s="4">
        <v>45.0</v>
      </c>
      <c r="F1406" s="8">
        <v>36.0</v>
      </c>
      <c r="G1406" s="8">
        <v>8.0</v>
      </c>
      <c r="H1406" s="8">
        <v>10.0</v>
      </c>
      <c r="I1406" s="8">
        <v>7.0</v>
      </c>
      <c r="J1406" s="8">
        <v>0.0</v>
      </c>
      <c r="K1406" s="7">
        <v>97.0</v>
      </c>
      <c r="L1406" s="7">
        <v>54.0</v>
      </c>
    </row>
    <row r="1407">
      <c r="A1407" s="7">
        <v>5025.0</v>
      </c>
      <c r="B1407" s="2" t="s">
        <v>13</v>
      </c>
      <c r="C1407" s="3">
        <v>2539.0</v>
      </c>
      <c r="D1407" s="4">
        <v>36.0</v>
      </c>
      <c r="E1407" s="4">
        <v>41.0</v>
      </c>
      <c r="F1407" s="8">
        <v>42.0</v>
      </c>
      <c r="G1407" s="8">
        <v>13.0</v>
      </c>
      <c r="H1407" s="8">
        <v>11.0</v>
      </c>
      <c r="I1407" s="8">
        <v>3.0</v>
      </c>
      <c r="J1407" s="8">
        <v>5.0</v>
      </c>
      <c r="K1407" s="7">
        <v>80.0</v>
      </c>
      <c r="L1407" s="7">
        <v>71.0</v>
      </c>
    </row>
    <row r="1408">
      <c r="A1408" s="7">
        <v>5025.0</v>
      </c>
      <c r="B1408" s="2" t="s">
        <v>14</v>
      </c>
      <c r="C1408" s="3">
        <v>2539.0</v>
      </c>
      <c r="D1408" s="4">
        <v>146.0</v>
      </c>
      <c r="E1408" s="4">
        <v>42.0</v>
      </c>
      <c r="F1408" s="8">
        <v>21.0</v>
      </c>
      <c r="G1408" s="8">
        <v>10.0</v>
      </c>
      <c r="H1408" s="8">
        <v>6.0</v>
      </c>
      <c r="I1408" s="8">
        <v>15.0</v>
      </c>
      <c r="J1408" s="8">
        <v>4.0</v>
      </c>
      <c r="K1408" s="7">
        <v>203.0</v>
      </c>
      <c r="L1408" s="7">
        <v>41.0</v>
      </c>
    </row>
    <row r="1409">
      <c r="A1409" s="7">
        <v>5025.0</v>
      </c>
      <c r="B1409" s="2" t="s">
        <v>15</v>
      </c>
      <c r="C1409" s="3">
        <v>2539.0</v>
      </c>
      <c r="D1409" s="4">
        <v>227.0</v>
      </c>
      <c r="E1409" s="4">
        <v>128.0</v>
      </c>
      <c r="F1409" s="8">
        <v>99.0</v>
      </c>
      <c r="G1409" s="8">
        <v>31.0</v>
      </c>
      <c r="H1409" s="8">
        <v>27.0</v>
      </c>
      <c r="I1409" s="8">
        <v>25.0</v>
      </c>
      <c r="J1409" s="8">
        <v>9.0</v>
      </c>
      <c r="K1409" s="7">
        <v>380.0</v>
      </c>
      <c r="L1409" s="7">
        <v>166.0</v>
      </c>
    </row>
    <row r="1410">
      <c r="A1410" s="7">
        <v>5029.0</v>
      </c>
      <c r="B1410" s="2" t="s">
        <v>12</v>
      </c>
      <c r="C1410" s="3">
        <v>1646.0</v>
      </c>
      <c r="D1410" s="4">
        <v>17.0</v>
      </c>
      <c r="E1410" s="4">
        <v>15.0</v>
      </c>
      <c r="F1410" s="8">
        <v>0.0</v>
      </c>
      <c r="G1410" s="8">
        <v>0.0</v>
      </c>
      <c r="H1410" s="8">
        <v>1.0</v>
      </c>
      <c r="I1410" s="8">
        <v>6.0</v>
      </c>
      <c r="J1410" s="8">
        <v>1.0</v>
      </c>
      <c r="K1410" s="7">
        <v>38.0</v>
      </c>
      <c r="L1410" s="7">
        <v>2.0</v>
      </c>
    </row>
    <row r="1411">
      <c r="A1411" s="7">
        <v>5029.0</v>
      </c>
      <c r="B1411" s="2" t="s">
        <v>13</v>
      </c>
      <c r="C1411" s="3">
        <v>1646.0</v>
      </c>
      <c r="D1411" s="4">
        <v>21.0</v>
      </c>
      <c r="E1411" s="4">
        <v>18.0</v>
      </c>
      <c r="F1411" s="8">
        <v>8.0</v>
      </c>
      <c r="G1411" s="8">
        <v>0.0</v>
      </c>
      <c r="H1411" s="8">
        <v>3.0</v>
      </c>
      <c r="I1411" s="8">
        <v>1.0</v>
      </c>
      <c r="J1411" s="8">
        <v>0.0</v>
      </c>
      <c r="K1411" s="7">
        <v>40.0</v>
      </c>
      <c r="L1411" s="7">
        <v>11.0</v>
      </c>
    </row>
    <row r="1412">
      <c r="A1412" s="7">
        <v>5029.0</v>
      </c>
      <c r="B1412" s="2" t="s">
        <v>14</v>
      </c>
      <c r="C1412" s="3">
        <v>1646.0</v>
      </c>
      <c r="D1412" s="4">
        <v>88.0</v>
      </c>
      <c r="E1412" s="4">
        <v>19.0</v>
      </c>
      <c r="F1412" s="8">
        <v>3.0</v>
      </c>
      <c r="G1412" s="8">
        <v>2.0</v>
      </c>
      <c r="H1412" s="8">
        <v>10.0</v>
      </c>
      <c r="I1412" s="8">
        <v>9.0</v>
      </c>
      <c r="J1412" s="8">
        <v>7.0</v>
      </c>
      <c r="K1412" s="7">
        <v>116.0</v>
      </c>
      <c r="L1412" s="7">
        <v>22.0</v>
      </c>
    </row>
    <row r="1413">
      <c r="A1413" s="7">
        <v>5029.0</v>
      </c>
      <c r="B1413" s="2" t="s">
        <v>15</v>
      </c>
      <c r="C1413" s="3">
        <v>1646.0</v>
      </c>
      <c r="D1413" s="4">
        <v>126.0</v>
      </c>
      <c r="E1413" s="4">
        <v>52.0</v>
      </c>
      <c r="F1413" s="8">
        <v>11.0</v>
      </c>
      <c r="G1413" s="8">
        <v>2.0</v>
      </c>
      <c r="H1413" s="8">
        <v>14.0</v>
      </c>
      <c r="I1413" s="8">
        <v>16.0</v>
      </c>
      <c r="J1413" s="8">
        <v>8.0</v>
      </c>
      <c r="K1413" s="7">
        <v>194.0</v>
      </c>
      <c r="L1413" s="7">
        <v>35.0</v>
      </c>
    </row>
    <row r="1414">
      <c r="A1414" s="7">
        <v>5030.0</v>
      </c>
      <c r="B1414" s="2" t="s">
        <v>12</v>
      </c>
      <c r="C1414" s="3">
        <v>2183.0</v>
      </c>
      <c r="D1414" s="4">
        <v>42.0</v>
      </c>
      <c r="E1414" s="4">
        <v>15.0</v>
      </c>
      <c r="F1414" s="8">
        <v>6.0</v>
      </c>
      <c r="G1414" s="8">
        <v>3.0</v>
      </c>
      <c r="H1414" s="8">
        <v>12.0</v>
      </c>
      <c r="I1414" s="8">
        <v>2.0</v>
      </c>
      <c r="J1414" s="8">
        <v>0.0</v>
      </c>
      <c r="K1414" s="7">
        <v>59.0</v>
      </c>
      <c r="L1414" s="7">
        <v>21.0</v>
      </c>
    </row>
    <row r="1415">
      <c r="A1415" s="7">
        <v>5030.0</v>
      </c>
      <c r="B1415" s="2" t="s">
        <v>13</v>
      </c>
      <c r="C1415" s="3">
        <v>2183.0</v>
      </c>
      <c r="D1415" s="4">
        <v>21.0</v>
      </c>
      <c r="E1415" s="4">
        <v>7.0</v>
      </c>
      <c r="F1415" s="8">
        <v>10.0</v>
      </c>
      <c r="G1415" s="8">
        <v>0.0</v>
      </c>
      <c r="H1415" s="8">
        <v>3.0</v>
      </c>
      <c r="I1415" s="8">
        <v>4.0</v>
      </c>
      <c r="J1415" s="8">
        <v>2.0</v>
      </c>
      <c r="K1415" s="7">
        <v>32.0</v>
      </c>
      <c r="L1415" s="7">
        <v>15.0</v>
      </c>
    </row>
    <row r="1416">
      <c r="A1416" s="7">
        <v>5030.0</v>
      </c>
      <c r="B1416" s="2" t="s">
        <v>14</v>
      </c>
      <c r="C1416" s="3">
        <v>2183.0</v>
      </c>
      <c r="D1416" s="4">
        <v>145.0</v>
      </c>
      <c r="E1416" s="4">
        <v>40.0</v>
      </c>
      <c r="F1416" s="8">
        <v>9.0</v>
      </c>
      <c r="G1416" s="8">
        <v>5.0</v>
      </c>
      <c r="H1416" s="8">
        <v>13.0</v>
      </c>
      <c r="I1416" s="8">
        <v>11.0</v>
      </c>
      <c r="J1416" s="8">
        <v>4.0</v>
      </c>
      <c r="K1416" s="7">
        <v>196.0</v>
      </c>
      <c r="L1416" s="7">
        <v>31.0</v>
      </c>
    </row>
    <row r="1417">
      <c r="A1417" s="7">
        <v>5030.0</v>
      </c>
      <c r="B1417" s="2" t="s">
        <v>15</v>
      </c>
      <c r="C1417" s="3">
        <v>2183.0</v>
      </c>
      <c r="D1417" s="4">
        <v>208.0</v>
      </c>
      <c r="E1417" s="4">
        <v>62.0</v>
      </c>
      <c r="F1417" s="8">
        <v>25.0</v>
      </c>
      <c r="G1417" s="8">
        <v>8.0</v>
      </c>
      <c r="H1417" s="8">
        <v>28.0</v>
      </c>
      <c r="I1417" s="8">
        <v>17.0</v>
      </c>
      <c r="J1417" s="8">
        <v>6.0</v>
      </c>
      <c r="K1417" s="7">
        <v>287.0</v>
      </c>
      <c r="L1417" s="7">
        <v>67.0</v>
      </c>
    </row>
    <row r="1418">
      <c r="A1418" s="7">
        <v>5031.0</v>
      </c>
      <c r="B1418" s="2" t="s">
        <v>12</v>
      </c>
      <c r="C1418" s="3">
        <v>2250.0</v>
      </c>
      <c r="D1418" s="4">
        <v>31.0</v>
      </c>
      <c r="E1418" s="4">
        <v>6.0</v>
      </c>
      <c r="F1418" s="8">
        <v>5.0</v>
      </c>
      <c r="G1418" s="8">
        <v>2.0</v>
      </c>
      <c r="H1418" s="8">
        <v>2.0</v>
      </c>
      <c r="I1418" s="8">
        <v>2.0</v>
      </c>
      <c r="J1418" s="8">
        <v>3.0</v>
      </c>
      <c r="K1418" s="7">
        <v>39.0</v>
      </c>
      <c r="L1418" s="7">
        <v>12.0</v>
      </c>
    </row>
    <row r="1419">
      <c r="A1419" s="7">
        <v>5031.0</v>
      </c>
      <c r="B1419" s="2" t="s">
        <v>13</v>
      </c>
      <c r="C1419" s="3">
        <v>2250.0</v>
      </c>
      <c r="D1419" s="4">
        <v>25.0</v>
      </c>
      <c r="E1419" s="4">
        <v>10.0</v>
      </c>
      <c r="F1419" s="8">
        <v>5.0</v>
      </c>
      <c r="G1419" s="8">
        <v>2.0</v>
      </c>
      <c r="H1419" s="8">
        <v>4.0</v>
      </c>
      <c r="I1419" s="8">
        <v>2.0</v>
      </c>
      <c r="J1419" s="8">
        <v>0.0</v>
      </c>
      <c r="K1419" s="7">
        <v>37.0</v>
      </c>
      <c r="L1419" s="7">
        <v>11.0</v>
      </c>
    </row>
    <row r="1420">
      <c r="A1420" s="7">
        <v>5031.0</v>
      </c>
      <c r="B1420" s="2" t="s">
        <v>14</v>
      </c>
      <c r="C1420" s="3">
        <v>2250.0</v>
      </c>
      <c r="D1420" s="4">
        <v>106.0</v>
      </c>
      <c r="E1420" s="4">
        <v>9.0</v>
      </c>
      <c r="F1420" s="8">
        <v>4.0</v>
      </c>
      <c r="G1420" s="8">
        <v>1.0</v>
      </c>
      <c r="H1420" s="8">
        <v>0.0</v>
      </c>
      <c r="I1420" s="8">
        <v>15.0</v>
      </c>
      <c r="J1420" s="8">
        <v>0.0</v>
      </c>
      <c r="K1420" s="7">
        <v>130.0</v>
      </c>
      <c r="L1420" s="7">
        <v>5.0</v>
      </c>
    </row>
    <row r="1421">
      <c r="A1421" s="7">
        <v>5031.0</v>
      </c>
      <c r="B1421" s="2" t="s">
        <v>15</v>
      </c>
      <c r="C1421" s="3">
        <v>2250.0</v>
      </c>
      <c r="D1421" s="4">
        <v>162.0</v>
      </c>
      <c r="E1421" s="4">
        <v>25.0</v>
      </c>
      <c r="F1421" s="8">
        <v>14.0</v>
      </c>
      <c r="G1421" s="8">
        <v>5.0</v>
      </c>
      <c r="H1421" s="8">
        <v>6.0</v>
      </c>
      <c r="I1421" s="8">
        <v>19.0</v>
      </c>
      <c r="J1421" s="8">
        <v>3.0</v>
      </c>
      <c r="K1421" s="7">
        <v>206.0</v>
      </c>
      <c r="L1421" s="7">
        <v>28.0</v>
      </c>
    </row>
    <row r="1422">
      <c r="A1422" s="7">
        <v>5037.0</v>
      </c>
      <c r="B1422" s="2" t="s">
        <v>12</v>
      </c>
      <c r="C1422" s="3">
        <v>2518.0</v>
      </c>
      <c r="D1422" s="4">
        <v>32.0</v>
      </c>
      <c r="E1422" s="4">
        <v>71.0</v>
      </c>
      <c r="F1422" s="8">
        <v>44.0</v>
      </c>
      <c r="G1422" s="8">
        <v>14.0</v>
      </c>
      <c r="H1422" s="8">
        <v>24.0</v>
      </c>
      <c r="I1422" s="8">
        <v>7.0</v>
      </c>
      <c r="J1422" s="8">
        <v>10.0</v>
      </c>
      <c r="K1422" s="7">
        <v>110.0</v>
      </c>
      <c r="L1422" s="7">
        <v>92.0</v>
      </c>
    </row>
    <row r="1423">
      <c r="A1423" s="7">
        <v>5037.0</v>
      </c>
      <c r="B1423" s="2" t="s">
        <v>13</v>
      </c>
      <c r="C1423" s="3">
        <v>2518.0</v>
      </c>
      <c r="D1423" s="4">
        <v>29.0</v>
      </c>
      <c r="E1423" s="4">
        <v>76.0</v>
      </c>
      <c r="F1423" s="8">
        <v>64.0</v>
      </c>
      <c r="G1423" s="8">
        <v>11.0</v>
      </c>
      <c r="H1423" s="8">
        <v>22.0</v>
      </c>
      <c r="I1423" s="8">
        <v>12.0</v>
      </c>
      <c r="J1423" s="8">
        <v>2.0</v>
      </c>
      <c r="K1423" s="7">
        <v>117.0</v>
      </c>
      <c r="L1423" s="7">
        <v>99.0</v>
      </c>
    </row>
    <row r="1424">
      <c r="A1424" s="7">
        <v>5037.0</v>
      </c>
      <c r="B1424" s="2" t="s">
        <v>14</v>
      </c>
      <c r="C1424" s="3">
        <v>2518.0</v>
      </c>
      <c r="D1424" s="4">
        <v>130.0</v>
      </c>
      <c r="E1424" s="4">
        <v>83.0</v>
      </c>
      <c r="F1424" s="8">
        <v>30.0</v>
      </c>
      <c r="G1424" s="8">
        <v>12.0</v>
      </c>
      <c r="H1424" s="8">
        <v>13.0</v>
      </c>
      <c r="I1424" s="8">
        <v>8.0</v>
      </c>
      <c r="J1424" s="8">
        <v>15.0</v>
      </c>
      <c r="K1424" s="7">
        <v>221.0</v>
      </c>
      <c r="L1424" s="7">
        <v>70.0</v>
      </c>
    </row>
    <row r="1425">
      <c r="A1425" s="7">
        <v>5037.0</v>
      </c>
      <c r="B1425" s="2" t="s">
        <v>15</v>
      </c>
      <c r="C1425" s="3">
        <v>2518.0</v>
      </c>
      <c r="D1425" s="4">
        <v>191.0</v>
      </c>
      <c r="E1425" s="4">
        <v>230.0</v>
      </c>
      <c r="F1425" s="8">
        <v>138.0</v>
      </c>
      <c r="G1425" s="8">
        <v>37.0</v>
      </c>
      <c r="H1425" s="8">
        <v>59.0</v>
      </c>
      <c r="I1425" s="8">
        <v>27.0</v>
      </c>
      <c r="J1425" s="8">
        <v>27.0</v>
      </c>
      <c r="K1425" s="7">
        <v>448.0</v>
      </c>
      <c r="L1425" s="7">
        <v>261.0</v>
      </c>
    </row>
    <row r="1426">
      <c r="A1426" s="7">
        <v>5038.0</v>
      </c>
      <c r="B1426" s="2" t="s">
        <v>12</v>
      </c>
      <c r="C1426" s="3">
        <v>1881.0</v>
      </c>
      <c r="D1426" s="4">
        <v>18.0</v>
      </c>
      <c r="E1426" s="4">
        <v>11.0</v>
      </c>
      <c r="F1426" s="8">
        <v>4.0</v>
      </c>
      <c r="G1426" s="8">
        <v>1.0</v>
      </c>
      <c r="H1426" s="8">
        <v>0.0</v>
      </c>
      <c r="I1426" s="8">
        <v>1.0</v>
      </c>
      <c r="J1426" s="8">
        <v>0.0</v>
      </c>
      <c r="K1426" s="7">
        <v>30.0</v>
      </c>
      <c r="L1426" s="7">
        <v>5.0</v>
      </c>
    </row>
    <row r="1427">
      <c r="A1427" s="7">
        <v>5038.0</v>
      </c>
      <c r="B1427" s="2" t="s">
        <v>13</v>
      </c>
      <c r="C1427" s="3">
        <v>1881.0</v>
      </c>
      <c r="D1427" s="4">
        <v>13.0</v>
      </c>
      <c r="E1427" s="4">
        <v>10.0</v>
      </c>
      <c r="F1427" s="8">
        <v>9.0</v>
      </c>
      <c r="G1427" s="8">
        <v>3.0</v>
      </c>
      <c r="H1427" s="8">
        <v>10.0</v>
      </c>
      <c r="I1427" s="8">
        <v>0.0</v>
      </c>
      <c r="J1427" s="8">
        <v>0.0</v>
      </c>
      <c r="K1427" s="7">
        <v>23.0</v>
      </c>
      <c r="L1427" s="7">
        <v>22.0</v>
      </c>
    </row>
    <row r="1428">
      <c r="A1428" s="7">
        <v>5038.0</v>
      </c>
      <c r="B1428" s="2" t="s">
        <v>14</v>
      </c>
      <c r="C1428" s="3">
        <v>1881.0</v>
      </c>
      <c r="D1428" s="4">
        <v>59.0</v>
      </c>
      <c r="E1428" s="4">
        <v>7.0</v>
      </c>
      <c r="F1428" s="8">
        <v>1.0</v>
      </c>
      <c r="G1428" s="8">
        <v>1.0</v>
      </c>
      <c r="H1428" s="8">
        <v>2.0</v>
      </c>
      <c r="I1428" s="8">
        <v>6.0</v>
      </c>
      <c r="J1428" s="8">
        <v>0.0</v>
      </c>
      <c r="K1428" s="7">
        <v>72.0</v>
      </c>
      <c r="L1428" s="7">
        <v>4.0</v>
      </c>
    </row>
    <row r="1429">
      <c r="A1429" s="7">
        <v>5038.0</v>
      </c>
      <c r="B1429" s="2" t="s">
        <v>15</v>
      </c>
      <c r="C1429" s="3">
        <v>1881.0</v>
      </c>
      <c r="D1429" s="4">
        <v>90.0</v>
      </c>
      <c r="E1429" s="4">
        <v>28.0</v>
      </c>
      <c r="F1429" s="8">
        <v>14.0</v>
      </c>
      <c r="G1429" s="8">
        <v>5.0</v>
      </c>
      <c r="H1429" s="8">
        <v>12.0</v>
      </c>
      <c r="I1429" s="8">
        <v>7.0</v>
      </c>
      <c r="J1429" s="8">
        <v>0.0</v>
      </c>
      <c r="K1429" s="7">
        <v>125.0</v>
      </c>
      <c r="L1429" s="7">
        <v>31.0</v>
      </c>
    </row>
    <row r="1430">
      <c r="A1430" s="7">
        <v>5040.0</v>
      </c>
      <c r="B1430" s="2" t="s">
        <v>12</v>
      </c>
      <c r="C1430" s="3">
        <v>2216.0</v>
      </c>
      <c r="D1430" s="4">
        <v>34.0</v>
      </c>
      <c r="E1430" s="4">
        <v>9.0</v>
      </c>
      <c r="F1430" s="8">
        <v>5.0</v>
      </c>
      <c r="G1430" s="8">
        <v>3.0</v>
      </c>
      <c r="H1430" s="8">
        <v>2.0</v>
      </c>
      <c r="I1430" s="8">
        <v>6.0</v>
      </c>
      <c r="J1430" s="8">
        <v>1.0</v>
      </c>
      <c r="K1430" s="7">
        <v>49.0</v>
      </c>
      <c r="L1430" s="7">
        <v>11.0</v>
      </c>
    </row>
    <row r="1431">
      <c r="A1431" s="7">
        <v>5040.0</v>
      </c>
      <c r="B1431" s="2" t="s">
        <v>13</v>
      </c>
      <c r="C1431" s="3">
        <v>2216.0</v>
      </c>
      <c r="D1431" s="4">
        <v>20.0</v>
      </c>
      <c r="E1431" s="4">
        <v>16.0</v>
      </c>
      <c r="F1431" s="8">
        <v>7.0</v>
      </c>
      <c r="G1431" s="8">
        <v>6.0</v>
      </c>
      <c r="H1431" s="8">
        <v>5.0</v>
      </c>
      <c r="I1431" s="8">
        <v>4.0</v>
      </c>
      <c r="J1431" s="8">
        <v>1.0</v>
      </c>
      <c r="K1431" s="7">
        <v>40.0</v>
      </c>
      <c r="L1431" s="7">
        <v>19.0</v>
      </c>
    </row>
    <row r="1432">
      <c r="A1432" s="7">
        <v>5040.0</v>
      </c>
      <c r="B1432" s="2" t="s">
        <v>14</v>
      </c>
      <c r="C1432" s="3">
        <v>2216.0</v>
      </c>
      <c r="D1432" s="4">
        <v>97.0</v>
      </c>
      <c r="E1432" s="4">
        <v>14.0</v>
      </c>
      <c r="F1432" s="8">
        <v>8.0</v>
      </c>
      <c r="G1432" s="8">
        <v>2.0</v>
      </c>
      <c r="H1432" s="8">
        <v>4.0</v>
      </c>
      <c r="I1432" s="8">
        <v>10.0</v>
      </c>
      <c r="J1432" s="8">
        <v>5.0</v>
      </c>
      <c r="K1432" s="7">
        <v>121.0</v>
      </c>
      <c r="L1432" s="7">
        <v>19.0</v>
      </c>
    </row>
    <row r="1433">
      <c r="A1433" s="7">
        <v>5040.0</v>
      </c>
      <c r="B1433" s="2" t="s">
        <v>15</v>
      </c>
      <c r="C1433" s="3">
        <v>2216.0</v>
      </c>
      <c r="D1433" s="4">
        <v>151.0</v>
      </c>
      <c r="E1433" s="4">
        <v>39.0</v>
      </c>
      <c r="F1433" s="8">
        <v>20.0</v>
      </c>
      <c r="G1433" s="8">
        <v>11.0</v>
      </c>
      <c r="H1433" s="8">
        <v>11.0</v>
      </c>
      <c r="I1433" s="8">
        <v>20.0</v>
      </c>
      <c r="J1433" s="8">
        <v>7.0</v>
      </c>
      <c r="K1433" s="7">
        <v>210.0</v>
      </c>
      <c r="L1433" s="7">
        <v>49.0</v>
      </c>
    </row>
    <row r="1434">
      <c r="A1434" s="7">
        <v>5044.0</v>
      </c>
      <c r="B1434" s="2" t="s">
        <v>12</v>
      </c>
      <c r="C1434" s="3">
        <v>1255.0</v>
      </c>
      <c r="D1434" s="4">
        <v>11.0</v>
      </c>
      <c r="E1434" s="4">
        <v>4.0</v>
      </c>
      <c r="F1434" s="8">
        <v>1.0</v>
      </c>
      <c r="G1434" s="8">
        <v>0.0</v>
      </c>
      <c r="H1434" s="8">
        <v>0.0</v>
      </c>
      <c r="I1434" s="8">
        <v>1.0</v>
      </c>
      <c r="J1434" s="8">
        <v>2.0</v>
      </c>
      <c r="K1434" s="7">
        <v>16.0</v>
      </c>
      <c r="L1434" s="7">
        <v>3.0</v>
      </c>
    </row>
    <row r="1435">
      <c r="A1435" s="7">
        <v>5044.0</v>
      </c>
      <c r="B1435" s="2" t="s">
        <v>13</v>
      </c>
      <c r="C1435" s="3">
        <v>1255.0</v>
      </c>
      <c r="D1435" s="4">
        <v>12.0</v>
      </c>
      <c r="E1435" s="4">
        <v>10.0</v>
      </c>
      <c r="F1435" s="8">
        <v>7.0</v>
      </c>
      <c r="G1435" s="8">
        <v>3.0</v>
      </c>
      <c r="H1435" s="8">
        <v>1.0</v>
      </c>
      <c r="I1435" s="8">
        <v>1.0</v>
      </c>
      <c r="J1435" s="8">
        <v>0.0</v>
      </c>
      <c r="K1435" s="7">
        <v>23.0</v>
      </c>
      <c r="L1435" s="7">
        <v>11.0</v>
      </c>
    </row>
    <row r="1436">
      <c r="A1436" s="7">
        <v>5044.0</v>
      </c>
      <c r="B1436" s="2" t="s">
        <v>14</v>
      </c>
      <c r="C1436" s="3">
        <v>1255.0</v>
      </c>
      <c r="D1436" s="4">
        <v>48.0</v>
      </c>
      <c r="E1436" s="4">
        <v>12.0</v>
      </c>
      <c r="F1436" s="8">
        <v>2.0</v>
      </c>
      <c r="G1436" s="8">
        <v>7.0</v>
      </c>
      <c r="H1436" s="8">
        <v>5.0</v>
      </c>
      <c r="I1436" s="8">
        <v>2.0</v>
      </c>
      <c r="J1436" s="8">
        <v>0.0</v>
      </c>
      <c r="K1436" s="7">
        <v>62.0</v>
      </c>
      <c r="L1436" s="7">
        <v>14.0</v>
      </c>
    </row>
    <row r="1437">
      <c r="A1437" s="7">
        <v>5044.0</v>
      </c>
      <c r="B1437" s="2" t="s">
        <v>15</v>
      </c>
      <c r="C1437" s="3">
        <v>1255.0</v>
      </c>
      <c r="D1437" s="4">
        <v>71.0</v>
      </c>
      <c r="E1437" s="4">
        <v>26.0</v>
      </c>
      <c r="F1437" s="8">
        <v>10.0</v>
      </c>
      <c r="G1437" s="8">
        <v>10.0</v>
      </c>
      <c r="H1437" s="8">
        <v>6.0</v>
      </c>
      <c r="I1437" s="8">
        <v>4.0</v>
      </c>
      <c r="J1437" s="8">
        <v>2.0</v>
      </c>
      <c r="K1437" s="7">
        <v>101.0</v>
      </c>
      <c r="L1437" s="7">
        <v>28.0</v>
      </c>
    </row>
    <row r="1438">
      <c r="A1438" s="7">
        <v>5045.0</v>
      </c>
      <c r="B1438" s="2" t="s">
        <v>12</v>
      </c>
      <c r="C1438" s="3">
        <v>1675.0</v>
      </c>
      <c r="D1438" s="4">
        <v>18.0</v>
      </c>
      <c r="E1438" s="4">
        <v>5.0</v>
      </c>
      <c r="F1438" s="8">
        <v>4.0</v>
      </c>
      <c r="G1438" s="8">
        <v>1.0</v>
      </c>
      <c r="H1438" s="8">
        <v>4.0</v>
      </c>
      <c r="I1438" s="8">
        <v>3.0</v>
      </c>
      <c r="J1438" s="8">
        <v>1.0</v>
      </c>
      <c r="K1438" s="7">
        <v>26.0</v>
      </c>
      <c r="L1438" s="7">
        <v>10.0</v>
      </c>
    </row>
    <row r="1439">
      <c r="A1439" s="7">
        <v>5045.0</v>
      </c>
      <c r="B1439" s="2" t="s">
        <v>13</v>
      </c>
      <c r="C1439" s="3">
        <v>1675.0</v>
      </c>
      <c r="D1439" s="4">
        <v>17.0</v>
      </c>
      <c r="E1439" s="4">
        <v>16.0</v>
      </c>
      <c r="F1439" s="8">
        <v>14.0</v>
      </c>
      <c r="G1439" s="8">
        <v>3.0</v>
      </c>
      <c r="H1439" s="8">
        <v>1.0</v>
      </c>
      <c r="I1439" s="8">
        <v>1.0</v>
      </c>
      <c r="J1439" s="8">
        <v>2.0</v>
      </c>
      <c r="K1439" s="7">
        <v>34.0</v>
      </c>
      <c r="L1439" s="7">
        <v>20.0</v>
      </c>
    </row>
    <row r="1440">
      <c r="A1440" s="7">
        <v>5045.0</v>
      </c>
      <c r="B1440" s="2" t="s">
        <v>14</v>
      </c>
      <c r="C1440" s="3">
        <v>1675.0</v>
      </c>
      <c r="D1440" s="4">
        <v>62.0</v>
      </c>
      <c r="E1440" s="4">
        <v>12.0</v>
      </c>
      <c r="F1440" s="8">
        <v>2.0</v>
      </c>
      <c r="G1440" s="8">
        <v>2.0</v>
      </c>
      <c r="H1440" s="8">
        <v>2.0</v>
      </c>
      <c r="I1440" s="8">
        <v>5.0</v>
      </c>
      <c r="J1440" s="8">
        <v>1.0</v>
      </c>
      <c r="K1440" s="7">
        <v>79.0</v>
      </c>
      <c r="L1440" s="7">
        <v>7.0</v>
      </c>
    </row>
    <row r="1441">
      <c r="A1441" s="7">
        <v>5045.0</v>
      </c>
      <c r="B1441" s="2" t="s">
        <v>15</v>
      </c>
      <c r="C1441" s="3">
        <v>1675.0</v>
      </c>
      <c r="D1441" s="4">
        <v>97.0</v>
      </c>
      <c r="E1441" s="4">
        <v>33.0</v>
      </c>
      <c r="F1441" s="8">
        <v>20.0</v>
      </c>
      <c r="G1441" s="8">
        <v>6.0</v>
      </c>
      <c r="H1441" s="8">
        <v>7.0</v>
      </c>
      <c r="I1441" s="8">
        <v>9.0</v>
      </c>
      <c r="J1441" s="8">
        <v>4.0</v>
      </c>
      <c r="K1441" s="7">
        <v>139.0</v>
      </c>
      <c r="L1441" s="7">
        <v>37.0</v>
      </c>
    </row>
    <row r="1442">
      <c r="A1442" s="7">
        <v>5046.0</v>
      </c>
      <c r="B1442" s="2" t="s">
        <v>12</v>
      </c>
      <c r="C1442" s="3">
        <v>2067.0</v>
      </c>
      <c r="D1442" s="4">
        <v>23.0</v>
      </c>
      <c r="E1442" s="4">
        <v>9.0</v>
      </c>
      <c r="F1442" s="8">
        <v>8.0</v>
      </c>
      <c r="G1442" s="8">
        <v>4.0</v>
      </c>
      <c r="H1442" s="8">
        <v>4.0</v>
      </c>
      <c r="I1442" s="8">
        <v>1.0</v>
      </c>
      <c r="J1442" s="8">
        <v>0.0</v>
      </c>
      <c r="K1442" s="7">
        <v>33.0</v>
      </c>
      <c r="L1442" s="7">
        <v>16.0</v>
      </c>
    </row>
    <row r="1443">
      <c r="A1443" s="7">
        <v>5046.0</v>
      </c>
      <c r="B1443" s="2" t="s">
        <v>13</v>
      </c>
      <c r="C1443" s="3">
        <v>2067.0</v>
      </c>
      <c r="D1443" s="4">
        <v>20.0</v>
      </c>
      <c r="E1443" s="4">
        <v>16.0</v>
      </c>
      <c r="F1443" s="8">
        <v>14.0</v>
      </c>
      <c r="G1443" s="8">
        <v>1.0</v>
      </c>
      <c r="H1443" s="8">
        <v>4.0</v>
      </c>
      <c r="I1443" s="8">
        <v>4.0</v>
      </c>
      <c r="J1443" s="8">
        <v>0.0</v>
      </c>
      <c r="K1443" s="7">
        <v>40.0</v>
      </c>
      <c r="L1443" s="7">
        <v>19.0</v>
      </c>
    </row>
    <row r="1444">
      <c r="A1444" s="7">
        <v>5046.0</v>
      </c>
      <c r="B1444" s="2" t="s">
        <v>14</v>
      </c>
      <c r="C1444" s="3">
        <v>2067.0</v>
      </c>
      <c r="D1444" s="4">
        <v>81.0</v>
      </c>
      <c r="E1444" s="4">
        <v>11.0</v>
      </c>
      <c r="F1444" s="8">
        <v>9.0</v>
      </c>
      <c r="G1444" s="8">
        <v>3.0</v>
      </c>
      <c r="H1444" s="8">
        <v>1.0</v>
      </c>
      <c r="I1444" s="8">
        <v>7.0</v>
      </c>
      <c r="J1444" s="8">
        <v>0.0</v>
      </c>
      <c r="K1444" s="7">
        <v>99.0</v>
      </c>
      <c r="L1444" s="7">
        <v>13.0</v>
      </c>
    </row>
    <row r="1445">
      <c r="A1445" s="7">
        <v>5046.0</v>
      </c>
      <c r="B1445" s="2" t="s">
        <v>15</v>
      </c>
      <c r="C1445" s="3">
        <v>2067.0</v>
      </c>
      <c r="D1445" s="4">
        <v>124.0</v>
      </c>
      <c r="E1445" s="4">
        <v>36.0</v>
      </c>
      <c r="F1445" s="8">
        <v>31.0</v>
      </c>
      <c r="G1445" s="8">
        <v>8.0</v>
      </c>
      <c r="H1445" s="8">
        <v>9.0</v>
      </c>
      <c r="I1445" s="8">
        <v>12.0</v>
      </c>
      <c r="J1445" s="8">
        <v>0.0</v>
      </c>
      <c r="K1445" s="7">
        <v>172.0</v>
      </c>
      <c r="L1445" s="7">
        <v>48.0</v>
      </c>
    </row>
    <row r="1446">
      <c r="A1446" s="7">
        <v>5047.0</v>
      </c>
      <c r="B1446" s="2" t="s">
        <v>12</v>
      </c>
      <c r="C1446" s="3">
        <v>2131.0</v>
      </c>
      <c r="D1446" s="4">
        <v>27.0</v>
      </c>
      <c r="E1446" s="4">
        <v>17.0</v>
      </c>
      <c r="F1446" s="8">
        <v>3.0</v>
      </c>
      <c r="G1446" s="8">
        <v>3.0</v>
      </c>
      <c r="H1446" s="8">
        <v>2.0</v>
      </c>
      <c r="I1446" s="8">
        <v>0.0</v>
      </c>
      <c r="J1446" s="8">
        <v>1.0</v>
      </c>
      <c r="K1446" s="7">
        <v>44.0</v>
      </c>
      <c r="L1446" s="7">
        <v>9.0</v>
      </c>
    </row>
    <row r="1447">
      <c r="A1447" s="7">
        <v>5047.0</v>
      </c>
      <c r="B1447" s="2" t="s">
        <v>13</v>
      </c>
      <c r="C1447" s="3">
        <v>2131.0</v>
      </c>
      <c r="D1447" s="4">
        <v>12.0</v>
      </c>
      <c r="E1447" s="4">
        <v>22.0</v>
      </c>
      <c r="F1447" s="8">
        <v>8.0</v>
      </c>
      <c r="G1447" s="8">
        <v>1.0</v>
      </c>
      <c r="H1447" s="8">
        <v>2.0</v>
      </c>
      <c r="I1447" s="8">
        <v>0.0</v>
      </c>
      <c r="J1447" s="8">
        <v>0.0</v>
      </c>
      <c r="K1447" s="7">
        <v>34.0</v>
      </c>
      <c r="L1447" s="7">
        <v>11.0</v>
      </c>
    </row>
    <row r="1448">
      <c r="A1448" s="7">
        <v>5047.0</v>
      </c>
      <c r="B1448" s="2" t="s">
        <v>14</v>
      </c>
      <c r="C1448" s="3">
        <v>2131.0</v>
      </c>
      <c r="D1448" s="4">
        <v>75.0</v>
      </c>
      <c r="E1448" s="4">
        <v>84.0</v>
      </c>
      <c r="F1448" s="8">
        <v>11.0</v>
      </c>
      <c r="G1448" s="8">
        <v>15.0</v>
      </c>
      <c r="H1448" s="8">
        <v>6.0</v>
      </c>
      <c r="I1448" s="8">
        <v>3.0</v>
      </c>
      <c r="J1448" s="8">
        <v>3.0</v>
      </c>
      <c r="K1448" s="7">
        <v>162.0</v>
      </c>
      <c r="L1448" s="7">
        <v>35.0</v>
      </c>
    </row>
    <row r="1449">
      <c r="A1449" s="7">
        <v>5047.0</v>
      </c>
      <c r="B1449" s="2" t="s">
        <v>15</v>
      </c>
      <c r="C1449" s="3">
        <v>2131.0</v>
      </c>
      <c r="D1449" s="4">
        <v>114.0</v>
      </c>
      <c r="E1449" s="4">
        <v>123.0</v>
      </c>
      <c r="F1449" s="8">
        <v>22.0</v>
      </c>
      <c r="G1449" s="8">
        <v>19.0</v>
      </c>
      <c r="H1449" s="8">
        <v>10.0</v>
      </c>
      <c r="I1449" s="8">
        <v>3.0</v>
      </c>
      <c r="J1449" s="8">
        <v>4.0</v>
      </c>
      <c r="K1449" s="7">
        <v>240.0</v>
      </c>
      <c r="L1449" s="7">
        <v>55.0</v>
      </c>
    </row>
    <row r="1450">
      <c r="A1450" s="7">
        <v>5049.0</v>
      </c>
      <c r="B1450" s="2" t="s">
        <v>12</v>
      </c>
      <c r="C1450" s="3">
        <v>670.0</v>
      </c>
      <c r="D1450" s="4">
        <v>23.0</v>
      </c>
      <c r="E1450" s="4">
        <v>8.0</v>
      </c>
      <c r="F1450" s="8">
        <v>4.0</v>
      </c>
      <c r="G1450" s="8">
        <v>1.0</v>
      </c>
      <c r="H1450" s="8">
        <v>8.0</v>
      </c>
      <c r="I1450" s="8">
        <v>0.0</v>
      </c>
      <c r="J1450" s="8">
        <v>0.0</v>
      </c>
      <c r="K1450" s="7">
        <v>31.0</v>
      </c>
      <c r="L1450" s="7">
        <v>13.0</v>
      </c>
    </row>
    <row r="1451">
      <c r="A1451" s="7">
        <v>5049.0</v>
      </c>
      <c r="B1451" s="2" t="s">
        <v>13</v>
      </c>
      <c r="C1451" s="3">
        <v>670.0</v>
      </c>
      <c r="D1451" s="4">
        <v>13.0</v>
      </c>
      <c r="E1451" s="4">
        <v>7.0</v>
      </c>
      <c r="F1451" s="8">
        <v>3.0</v>
      </c>
      <c r="G1451" s="8">
        <v>1.0</v>
      </c>
      <c r="H1451" s="8">
        <v>4.0</v>
      </c>
      <c r="I1451" s="8">
        <v>1.0</v>
      </c>
      <c r="J1451" s="8">
        <v>0.0</v>
      </c>
      <c r="K1451" s="7">
        <v>21.0</v>
      </c>
      <c r="L1451" s="7">
        <v>8.0</v>
      </c>
    </row>
    <row r="1452">
      <c r="A1452" s="7">
        <v>5049.0</v>
      </c>
      <c r="B1452" s="2" t="s">
        <v>14</v>
      </c>
      <c r="C1452" s="3">
        <v>670.0</v>
      </c>
      <c r="D1452" s="4">
        <v>58.0</v>
      </c>
      <c r="E1452" s="4">
        <v>9.0</v>
      </c>
      <c r="F1452" s="8">
        <v>4.0</v>
      </c>
      <c r="G1452" s="8">
        <v>0.0</v>
      </c>
      <c r="H1452" s="8">
        <v>5.0</v>
      </c>
      <c r="I1452" s="8">
        <v>4.0</v>
      </c>
      <c r="J1452" s="8">
        <v>0.0</v>
      </c>
      <c r="K1452" s="7">
        <v>71.0</v>
      </c>
      <c r="L1452" s="7">
        <v>9.0</v>
      </c>
    </row>
    <row r="1453">
      <c r="A1453" s="7">
        <v>5049.0</v>
      </c>
      <c r="B1453" s="2" t="s">
        <v>15</v>
      </c>
      <c r="C1453" s="3">
        <v>670.0</v>
      </c>
      <c r="D1453" s="4">
        <v>94.0</v>
      </c>
      <c r="E1453" s="4">
        <v>24.0</v>
      </c>
      <c r="F1453" s="8">
        <v>11.0</v>
      </c>
      <c r="G1453" s="8">
        <v>2.0</v>
      </c>
      <c r="H1453" s="8">
        <v>17.0</v>
      </c>
      <c r="I1453" s="8">
        <v>5.0</v>
      </c>
      <c r="J1453" s="8">
        <v>0.0</v>
      </c>
      <c r="K1453" s="7">
        <v>123.0</v>
      </c>
      <c r="L1453" s="7">
        <v>30.0</v>
      </c>
    </row>
    <row r="1454">
      <c r="A1454" s="7">
        <v>5323.0</v>
      </c>
      <c r="B1454" s="2" t="s">
        <v>12</v>
      </c>
      <c r="C1454" s="3">
        <v>2721.0</v>
      </c>
      <c r="D1454" s="4">
        <v>46.0</v>
      </c>
      <c r="E1454" s="4">
        <v>11.0</v>
      </c>
      <c r="F1454" s="8">
        <v>7.0</v>
      </c>
      <c r="G1454" s="8">
        <v>2.0</v>
      </c>
      <c r="H1454" s="8">
        <v>3.0</v>
      </c>
      <c r="I1454" s="8">
        <v>6.0</v>
      </c>
      <c r="J1454" s="8">
        <v>3.0</v>
      </c>
      <c r="K1454" s="7">
        <v>63.0</v>
      </c>
      <c r="L1454" s="7">
        <v>15.0</v>
      </c>
    </row>
    <row r="1455">
      <c r="A1455" s="7">
        <v>5323.0</v>
      </c>
      <c r="B1455" s="2" t="s">
        <v>13</v>
      </c>
      <c r="C1455" s="3">
        <v>2721.0</v>
      </c>
      <c r="D1455" s="4">
        <v>21.0</v>
      </c>
      <c r="E1455" s="4">
        <v>18.0</v>
      </c>
      <c r="F1455" s="8">
        <v>11.0</v>
      </c>
      <c r="G1455" s="8">
        <v>2.0</v>
      </c>
      <c r="H1455" s="8">
        <v>7.0</v>
      </c>
      <c r="I1455" s="8">
        <v>3.0</v>
      </c>
      <c r="J1455" s="8">
        <v>2.0</v>
      </c>
      <c r="K1455" s="7">
        <v>42.0</v>
      </c>
      <c r="L1455" s="7">
        <v>22.0</v>
      </c>
    </row>
    <row r="1456">
      <c r="A1456" s="7">
        <v>5323.0</v>
      </c>
      <c r="B1456" s="2" t="s">
        <v>14</v>
      </c>
      <c r="C1456" s="3">
        <v>2721.0</v>
      </c>
      <c r="D1456" s="4">
        <v>126.0</v>
      </c>
      <c r="E1456" s="4">
        <v>18.0</v>
      </c>
      <c r="F1456" s="8">
        <v>2.0</v>
      </c>
      <c r="G1456" s="8">
        <v>2.0</v>
      </c>
      <c r="H1456" s="8">
        <v>5.0</v>
      </c>
      <c r="I1456" s="8">
        <v>14.0</v>
      </c>
      <c r="J1456" s="8">
        <v>5.0</v>
      </c>
      <c r="K1456" s="7">
        <v>158.0</v>
      </c>
      <c r="L1456" s="7">
        <v>14.0</v>
      </c>
    </row>
    <row r="1457">
      <c r="A1457" s="7">
        <v>5323.0</v>
      </c>
      <c r="B1457" s="2" t="s">
        <v>15</v>
      </c>
      <c r="C1457" s="3">
        <v>2721.0</v>
      </c>
      <c r="D1457" s="4">
        <v>193.0</v>
      </c>
      <c r="E1457" s="4">
        <v>47.0</v>
      </c>
      <c r="F1457" s="8">
        <v>20.0</v>
      </c>
      <c r="G1457" s="8">
        <v>6.0</v>
      </c>
      <c r="H1457" s="8">
        <v>15.0</v>
      </c>
      <c r="I1457" s="8">
        <v>23.0</v>
      </c>
      <c r="J1457" s="8">
        <v>10.0</v>
      </c>
      <c r="K1457" s="7">
        <v>263.0</v>
      </c>
      <c r="L1457" s="7">
        <v>51.0</v>
      </c>
    </row>
    <row r="1458">
      <c r="A1458" s="7">
        <v>5324.0</v>
      </c>
      <c r="B1458" s="2" t="s">
        <v>12</v>
      </c>
      <c r="C1458" s="3">
        <v>2270.0</v>
      </c>
      <c r="D1458" s="4">
        <v>40.0</v>
      </c>
      <c r="E1458" s="4">
        <v>42.0</v>
      </c>
      <c r="F1458" s="8">
        <v>4.0</v>
      </c>
      <c r="G1458" s="8">
        <v>6.0</v>
      </c>
      <c r="H1458" s="8">
        <v>12.0</v>
      </c>
      <c r="I1458" s="8">
        <v>3.0</v>
      </c>
      <c r="J1458" s="8">
        <v>5.0</v>
      </c>
      <c r="K1458" s="7">
        <v>85.0</v>
      </c>
      <c r="L1458" s="7">
        <v>27.0</v>
      </c>
    </row>
    <row r="1459">
      <c r="A1459" s="7">
        <v>5324.0</v>
      </c>
      <c r="B1459" s="2" t="s">
        <v>13</v>
      </c>
      <c r="C1459" s="3">
        <v>2270.0</v>
      </c>
      <c r="D1459" s="4">
        <v>52.0</v>
      </c>
      <c r="E1459" s="4">
        <v>32.0</v>
      </c>
      <c r="F1459" s="8">
        <v>21.0</v>
      </c>
      <c r="G1459" s="8">
        <v>4.0</v>
      </c>
      <c r="H1459" s="8">
        <v>17.0</v>
      </c>
      <c r="I1459" s="8">
        <v>4.0</v>
      </c>
      <c r="J1459" s="8">
        <v>5.0</v>
      </c>
      <c r="K1459" s="7">
        <v>88.0</v>
      </c>
      <c r="L1459" s="7">
        <v>47.0</v>
      </c>
    </row>
    <row r="1460">
      <c r="A1460" s="7">
        <v>5324.0</v>
      </c>
      <c r="B1460" s="2" t="s">
        <v>14</v>
      </c>
      <c r="C1460" s="3">
        <v>2270.0</v>
      </c>
      <c r="D1460" s="4">
        <v>106.0</v>
      </c>
      <c r="E1460" s="4">
        <v>41.0</v>
      </c>
      <c r="F1460" s="8">
        <v>11.0</v>
      </c>
      <c r="G1460" s="8">
        <v>8.0</v>
      </c>
      <c r="H1460" s="8">
        <v>20.0</v>
      </c>
      <c r="I1460" s="8">
        <v>9.0</v>
      </c>
      <c r="J1460" s="8">
        <v>7.0</v>
      </c>
      <c r="K1460" s="7">
        <v>156.0</v>
      </c>
      <c r="L1460" s="7">
        <v>46.0</v>
      </c>
    </row>
    <row r="1461">
      <c r="A1461" s="7">
        <v>5324.0</v>
      </c>
      <c r="B1461" s="2" t="s">
        <v>15</v>
      </c>
      <c r="C1461" s="3">
        <v>2270.0</v>
      </c>
      <c r="D1461" s="4">
        <v>198.0</v>
      </c>
      <c r="E1461" s="4">
        <v>115.0</v>
      </c>
      <c r="F1461" s="8">
        <v>36.0</v>
      </c>
      <c r="G1461" s="8">
        <v>18.0</v>
      </c>
      <c r="H1461" s="8">
        <v>49.0</v>
      </c>
      <c r="I1461" s="8">
        <v>16.0</v>
      </c>
      <c r="J1461" s="8">
        <v>17.0</v>
      </c>
      <c r="K1461" s="7">
        <v>329.0</v>
      </c>
      <c r="L1461" s="7">
        <v>120.0</v>
      </c>
    </row>
    <row r="1462">
      <c r="A1462" s="7">
        <v>5330.0</v>
      </c>
      <c r="B1462" s="2" t="s">
        <v>12</v>
      </c>
      <c r="C1462" s="3">
        <v>2448.0</v>
      </c>
      <c r="D1462" s="4">
        <v>35.0</v>
      </c>
      <c r="E1462" s="4">
        <v>10.0</v>
      </c>
      <c r="F1462" s="8">
        <v>11.0</v>
      </c>
      <c r="G1462" s="8">
        <v>1.0</v>
      </c>
      <c r="H1462" s="8">
        <v>4.0</v>
      </c>
      <c r="I1462" s="8">
        <v>3.0</v>
      </c>
      <c r="J1462" s="8">
        <v>0.0</v>
      </c>
      <c r="K1462" s="7">
        <v>48.0</v>
      </c>
      <c r="L1462" s="7">
        <v>16.0</v>
      </c>
    </row>
    <row r="1463">
      <c r="A1463" s="7">
        <v>5330.0</v>
      </c>
      <c r="B1463" s="2" t="s">
        <v>13</v>
      </c>
      <c r="C1463" s="3">
        <v>2448.0</v>
      </c>
      <c r="D1463" s="4">
        <v>23.0</v>
      </c>
      <c r="E1463" s="4">
        <v>22.0</v>
      </c>
      <c r="F1463" s="8">
        <v>21.0</v>
      </c>
      <c r="G1463" s="8">
        <v>7.0</v>
      </c>
      <c r="H1463" s="8">
        <v>7.0</v>
      </c>
      <c r="I1463" s="8">
        <v>2.0</v>
      </c>
      <c r="J1463" s="8">
        <v>0.0</v>
      </c>
      <c r="K1463" s="7">
        <v>47.0</v>
      </c>
      <c r="L1463" s="7">
        <v>35.0</v>
      </c>
    </row>
    <row r="1464">
      <c r="A1464" s="7">
        <v>5330.0</v>
      </c>
      <c r="B1464" s="2" t="s">
        <v>14</v>
      </c>
      <c r="C1464" s="3">
        <v>2448.0</v>
      </c>
      <c r="D1464" s="4">
        <v>91.0</v>
      </c>
      <c r="E1464" s="4">
        <v>15.0</v>
      </c>
      <c r="F1464" s="8">
        <v>1.0</v>
      </c>
      <c r="G1464" s="8">
        <v>2.0</v>
      </c>
      <c r="H1464" s="8">
        <v>4.0</v>
      </c>
      <c r="I1464" s="8">
        <v>24.0</v>
      </c>
      <c r="J1464" s="8">
        <v>1.0</v>
      </c>
      <c r="K1464" s="7">
        <v>130.0</v>
      </c>
      <c r="L1464" s="7">
        <v>8.0</v>
      </c>
    </row>
    <row r="1465">
      <c r="A1465" s="7">
        <v>5330.0</v>
      </c>
      <c r="B1465" s="2" t="s">
        <v>15</v>
      </c>
      <c r="C1465" s="3">
        <v>2448.0</v>
      </c>
      <c r="D1465" s="4">
        <v>149.0</v>
      </c>
      <c r="E1465" s="4">
        <v>47.0</v>
      </c>
      <c r="F1465" s="8">
        <v>33.0</v>
      </c>
      <c r="G1465" s="8">
        <v>10.0</v>
      </c>
      <c r="H1465" s="8">
        <v>15.0</v>
      </c>
      <c r="I1465" s="8">
        <v>29.0</v>
      </c>
      <c r="J1465" s="8">
        <v>1.0</v>
      </c>
      <c r="K1465" s="7">
        <v>225.0</v>
      </c>
      <c r="L1465" s="7">
        <v>59.0</v>
      </c>
    </row>
    <row r="1466">
      <c r="A1466" s="7">
        <v>5350.0</v>
      </c>
      <c r="B1466" s="2" t="s">
        <v>12</v>
      </c>
      <c r="C1466" s="3">
        <v>3063.0</v>
      </c>
      <c r="D1466" s="4">
        <v>70.0</v>
      </c>
      <c r="E1466" s="4">
        <v>22.0</v>
      </c>
      <c r="F1466" s="8">
        <v>14.0</v>
      </c>
      <c r="G1466" s="8">
        <v>1.0</v>
      </c>
      <c r="H1466" s="8">
        <v>3.0</v>
      </c>
      <c r="I1466" s="8">
        <v>3.0</v>
      </c>
      <c r="J1466" s="8">
        <v>1.0</v>
      </c>
      <c r="K1466" s="7">
        <v>95.0</v>
      </c>
      <c r="L1466" s="7">
        <v>19.0</v>
      </c>
    </row>
    <row r="1467">
      <c r="A1467" s="7">
        <v>5350.0</v>
      </c>
      <c r="B1467" s="2" t="s">
        <v>13</v>
      </c>
      <c r="C1467" s="3">
        <v>3063.0</v>
      </c>
      <c r="D1467" s="4">
        <v>83.0</v>
      </c>
      <c r="E1467" s="4">
        <v>21.0</v>
      </c>
      <c r="F1467" s="8">
        <v>17.0</v>
      </c>
      <c r="G1467" s="8">
        <v>2.0</v>
      </c>
      <c r="H1467" s="8">
        <v>4.0</v>
      </c>
      <c r="I1467" s="8">
        <v>8.0</v>
      </c>
      <c r="J1467" s="8">
        <v>3.0</v>
      </c>
      <c r="K1467" s="7">
        <v>112.0</v>
      </c>
      <c r="L1467" s="7">
        <v>26.0</v>
      </c>
    </row>
    <row r="1468">
      <c r="A1468" s="7">
        <v>5350.0</v>
      </c>
      <c r="B1468" s="2" t="s">
        <v>14</v>
      </c>
      <c r="C1468" s="3">
        <v>3063.0</v>
      </c>
      <c r="D1468" s="4">
        <v>210.0</v>
      </c>
      <c r="E1468" s="4">
        <v>19.0</v>
      </c>
      <c r="F1468" s="8">
        <v>12.0</v>
      </c>
      <c r="G1468" s="8">
        <v>4.0</v>
      </c>
      <c r="H1468" s="8">
        <v>2.0</v>
      </c>
      <c r="I1468" s="8">
        <v>15.0</v>
      </c>
      <c r="J1468" s="8">
        <v>8.0</v>
      </c>
      <c r="K1468" s="7">
        <v>244.0</v>
      </c>
      <c r="L1468" s="7">
        <v>26.0</v>
      </c>
    </row>
    <row r="1469">
      <c r="A1469" s="7">
        <v>5350.0</v>
      </c>
      <c r="B1469" s="2" t="s">
        <v>15</v>
      </c>
      <c r="C1469" s="3">
        <v>3063.0</v>
      </c>
      <c r="D1469" s="4">
        <v>363.0</v>
      </c>
      <c r="E1469" s="4">
        <v>62.0</v>
      </c>
      <c r="F1469" s="8">
        <v>43.0</v>
      </c>
      <c r="G1469" s="8">
        <v>7.0</v>
      </c>
      <c r="H1469" s="8">
        <v>9.0</v>
      </c>
      <c r="I1469" s="8">
        <v>26.0</v>
      </c>
      <c r="J1469" s="8">
        <v>12.0</v>
      </c>
      <c r="K1469" s="7">
        <v>451.0</v>
      </c>
      <c r="L1469" s="7">
        <v>71.0</v>
      </c>
    </row>
    <row r="1470">
      <c r="A1470" s="7">
        <v>5372.0</v>
      </c>
      <c r="B1470" s="2" t="s">
        <v>12</v>
      </c>
      <c r="C1470" s="3">
        <v>1870.0</v>
      </c>
      <c r="D1470" s="4">
        <v>41.0</v>
      </c>
      <c r="E1470" s="4">
        <v>8.0</v>
      </c>
      <c r="F1470" s="8">
        <v>9.0</v>
      </c>
      <c r="G1470" s="8">
        <v>3.0</v>
      </c>
      <c r="H1470" s="8">
        <v>0.0</v>
      </c>
      <c r="I1470" s="8">
        <v>1.0</v>
      </c>
      <c r="J1470" s="8">
        <v>1.0</v>
      </c>
      <c r="K1470" s="7">
        <v>50.0</v>
      </c>
      <c r="L1470" s="7">
        <v>13.0</v>
      </c>
    </row>
    <row r="1471">
      <c r="A1471" s="7">
        <v>5372.0</v>
      </c>
      <c r="B1471" s="2" t="s">
        <v>13</v>
      </c>
      <c r="C1471" s="3">
        <v>1870.0</v>
      </c>
      <c r="D1471" s="4">
        <v>31.0</v>
      </c>
      <c r="E1471" s="4">
        <v>9.0</v>
      </c>
      <c r="F1471" s="8">
        <v>4.0</v>
      </c>
      <c r="G1471" s="8">
        <v>3.0</v>
      </c>
      <c r="H1471" s="8">
        <v>2.0</v>
      </c>
      <c r="I1471" s="8">
        <v>4.0</v>
      </c>
      <c r="J1471" s="8">
        <v>0.0</v>
      </c>
      <c r="K1471" s="7">
        <v>44.0</v>
      </c>
      <c r="L1471" s="7">
        <v>9.0</v>
      </c>
    </row>
    <row r="1472">
      <c r="A1472" s="7">
        <v>5372.0</v>
      </c>
      <c r="B1472" s="2" t="s">
        <v>14</v>
      </c>
      <c r="C1472" s="3">
        <v>1870.0</v>
      </c>
      <c r="D1472" s="4">
        <v>108.0</v>
      </c>
      <c r="E1472" s="4">
        <v>11.0</v>
      </c>
      <c r="F1472" s="8">
        <v>5.0</v>
      </c>
      <c r="G1472" s="8">
        <v>4.0</v>
      </c>
      <c r="H1472" s="8">
        <v>4.0</v>
      </c>
      <c r="I1472" s="8">
        <v>9.0</v>
      </c>
      <c r="J1472" s="8">
        <v>1.0</v>
      </c>
      <c r="K1472" s="7">
        <v>128.0</v>
      </c>
      <c r="L1472" s="7">
        <v>14.0</v>
      </c>
    </row>
    <row r="1473">
      <c r="A1473" s="7">
        <v>5372.0</v>
      </c>
      <c r="B1473" s="2" t="s">
        <v>15</v>
      </c>
      <c r="C1473" s="3">
        <v>1870.0</v>
      </c>
      <c r="D1473" s="4">
        <v>180.0</v>
      </c>
      <c r="E1473" s="4">
        <v>28.0</v>
      </c>
      <c r="F1473" s="8">
        <v>18.0</v>
      </c>
      <c r="G1473" s="8">
        <v>10.0</v>
      </c>
      <c r="H1473" s="8">
        <v>6.0</v>
      </c>
      <c r="I1473" s="8">
        <v>14.0</v>
      </c>
      <c r="J1473" s="8">
        <v>2.0</v>
      </c>
      <c r="K1473" s="7">
        <v>222.0</v>
      </c>
      <c r="L1473" s="7">
        <v>36.0</v>
      </c>
    </row>
    <row r="1474">
      <c r="A1474" s="7">
        <v>5384.0</v>
      </c>
      <c r="B1474" s="2" t="s">
        <v>12</v>
      </c>
      <c r="C1474" s="3">
        <v>1859.0</v>
      </c>
      <c r="D1474" s="4">
        <v>37.0</v>
      </c>
      <c r="E1474" s="4">
        <v>12.0</v>
      </c>
      <c r="F1474" s="8">
        <v>4.0</v>
      </c>
      <c r="G1474" s="8">
        <v>1.0</v>
      </c>
      <c r="H1474" s="8">
        <v>5.0</v>
      </c>
      <c r="I1474" s="8">
        <v>5.0</v>
      </c>
      <c r="J1474" s="8">
        <v>1.0</v>
      </c>
      <c r="K1474" s="7">
        <v>54.0</v>
      </c>
      <c r="L1474" s="7">
        <v>11.0</v>
      </c>
    </row>
    <row r="1475">
      <c r="A1475" s="7">
        <v>5384.0</v>
      </c>
      <c r="B1475" s="2" t="s">
        <v>13</v>
      </c>
      <c r="C1475" s="3">
        <v>1859.0</v>
      </c>
      <c r="D1475" s="4">
        <v>32.0</v>
      </c>
      <c r="E1475" s="4">
        <v>9.0</v>
      </c>
      <c r="F1475" s="8">
        <v>6.0</v>
      </c>
      <c r="G1475" s="8">
        <v>4.0</v>
      </c>
      <c r="H1475" s="8">
        <v>2.0</v>
      </c>
      <c r="I1475" s="8">
        <v>2.0</v>
      </c>
      <c r="J1475" s="8">
        <v>0.0</v>
      </c>
      <c r="K1475" s="7">
        <v>43.0</v>
      </c>
      <c r="L1475" s="7">
        <v>12.0</v>
      </c>
    </row>
    <row r="1476">
      <c r="A1476" s="7">
        <v>5384.0</v>
      </c>
      <c r="B1476" s="2" t="s">
        <v>14</v>
      </c>
      <c r="C1476" s="3">
        <v>1859.0</v>
      </c>
      <c r="D1476" s="4">
        <v>150.0</v>
      </c>
      <c r="E1476" s="4">
        <v>19.0</v>
      </c>
      <c r="F1476" s="8">
        <v>4.0</v>
      </c>
      <c r="G1476" s="8">
        <v>3.0</v>
      </c>
      <c r="H1476" s="8">
        <v>4.0</v>
      </c>
      <c r="I1476" s="8">
        <v>11.0</v>
      </c>
      <c r="J1476" s="8">
        <v>0.0</v>
      </c>
      <c r="K1476" s="7">
        <v>180.0</v>
      </c>
      <c r="L1476" s="7">
        <v>11.0</v>
      </c>
    </row>
    <row r="1477">
      <c r="A1477" s="7">
        <v>5384.0</v>
      </c>
      <c r="B1477" s="2" t="s">
        <v>15</v>
      </c>
      <c r="C1477" s="3">
        <v>1859.0</v>
      </c>
      <c r="D1477" s="4">
        <v>219.0</v>
      </c>
      <c r="E1477" s="4">
        <v>40.0</v>
      </c>
      <c r="F1477" s="8">
        <v>14.0</v>
      </c>
      <c r="G1477" s="8">
        <v>8.0</v>
      </c>
      <c r="H1477" s="8">
        <v>11.0</v>
      </c>
      <c r="I1477" s="8">
        <v>18.0</v>
      </c>
      <c r="J1477" s="8">
        <v>1.0</v>
      </c>
      <c r="K1477" s="7">
        <v>277.0</v>
      </c>
      <c r="L1477" s="7">
        <v>34.0</v>
      </c>
    </row>
    <row r="1478">
      <c r="A1478" s="7">
        <v>5395.0</v>
      </c>
      <c r="B1478" s="2" t="s">
        <v>12</v>
      </c>
      <c r="C1478" s="3">
        <v>608.0</v>
      </c>
      <c r="D1478" s="4">
        <v>14.0</v>
      </c>
      <c r="E1478" s="4">
        <v>11.0</v>
      </c>
      <c r="F1478" s="8">
        <v>13.0</v>
      </c>
      <c r="G1478" s="8">
        <v>2.0</v>
      </c>
      <c r="H1478" s="8">
        <v>0.0</v>
      </c>
      <c r="I1478" s="8">
        <v>0.0</v>
      </c>
      <c r="J1478" s="8">
        <v>0.0</v>
      </c>
      <c r="K1478" s="7">
        <v>25.0</v>
      </c>
      <c r="L1478" s="7">
        <v>15.0</v>
      </c>
    </row>
    <row r="1479">
      <c r="A1479" s="7">
        <v>5395.0</v>
      </c>
      <c r="B1479" s="2" t="s">
        <v>13</v>
      </c>
      <c r="C1479" s="3">
        <v>608.0</v>
      </c>
      <c r="D1479" s="4">
        <v>8.0</v>
      </c>
      <c r="E1479" s="4">
        <v>14.0</v>
      </c>
      <c r="F1479" s="8">
        <v>7.0</v>
      </c>
      <c r="G1479" s="8">
        <v>0.0</v>
      </c>
      <c r="H1479" s="8">
        <v>1.0</v>
      </c>
      <c r="I1479" s="8">
        <v>0.0</v>
      </c>
      <c r="J1479" s="8">
        <v>3.0</v>
      </c>
      <c r="K1479" s="7">
        <v>22.0</v>
      </c>
      <c r="L1479" s="7">
        <v>11.0</v>
      </c>
    </row>
    <row r="1480">
      <c r="A1480" s="7">
        <v>5395.0</v>
      </c>
      <c r="B1480" s="2" t="s">
        <v>14</v>
      </c>
      <c r="C1480" s="3">
        <v>608.0</v>
      </c>
      <c r="D1480" s="4">
        <v>61.0</v>
      </c>
      <c r="E1480" s="4">
        <v>32.0</v>
      </c>
      <c r="F1480" s="8">
        <v>3.0</v>
      </c>
      <c r="G1480" s="8">
        <v>3.0</v>
      </c>
      <c r="H1480" s="8">
        <v>13.0</v>
      </c>
      <c r="I1480" s="8">
        <v>3.0</v>
      </c>
      <c r="J1480" s="8">
        <v>0.0</v>
      </c>
      <c r="K1480" s="7">
        <v>96.0</v>
      </c>
      <c r="L1480" s="7">
        <v>19.0</v>
      </c>
    </row>
    <row r="1481">
      <c r="A1481" s="7">
        <v>5395.0</v>
      </c>
      <c r="B1481" s="2" t="s">
        <v>15</v>
      </c>
      <c r="C1481" s="3">
        <v>608.0</v>
      </c>
      <c r="D1481" s="4">
        <v>83.0</v>
      </c>
      <c r="E1481" s="4">
        <v>57.0</v>
      </c>
      <c r="F1481" s="8">
        <v>23.0</v>
      </c>
      <c r="G1481" s="8">
        <v>5.0</v>
      </c>
      <c r="H1481" s="8">
        <v>14.0</v>
      </c>
      <c r="I1481" s="8">
        <v>3.0</v>
      </c>
      <c r="J1481" s="8">
        <v>3.0</v>
      </c>
      <c r="K1481" s="7">
        <v>143.0</v>
      </c>
      <c r="L1481" s="7">
        <v>45.0</v>
      </c>
    </row>
    <row r="1482">
      <c r="A1482" s="7">
        <v>5405.0</v>
      </c>
      <c r="B1482" s="2" t="s">
        <v>12</v>
      </c>
      <c r="C1482" s="3">
        <v>2659.0</v>
      </c>
      <c r="D1482" s="4">
        <v>46.0</v>
      </c>
      <c r="E1482" s="4">
        <v>13.0</v>
      </c>
      <c r="F1482" s="8">
        <v>6.0</v>
      </c>
      <c r="G1482" s="8">
        <v>1.0</v>
      </c>
      <c r="H1482" s="8">
        <v>4.0</v>
      </c>
      <c r="I1482" s="8">
        <v>3.0</v>
      </c>
      <c r="J1482" s="8">
        <v>1.0</v>
      </c>
      <c r="K1482" s="7">
        <v>62.0</v>
      </c>
      <c r="L1482" s="7">
        <v>12.0</v>
      </c>
    </row>
    <row r="1483">
      <c r="A1483" s="7">
        <v>5405.0</v>
      </c>
      <c r="B1483" s="2" t="s">
        <v>13</v>
      </c>
      <c r="C1483" s="3">
        <v>2659.0</v>
      </c>
      <c r="D1483" s="4">
        <v>22.0</v>
      </c>
      <c r="E1483" s="4">
        <v>23.0</v>
      </c>
      <c r="F1483" s="8">
        <v>13.0</v>
      </c>
      <c r="G1483" s="8">
        <v>8.0</v>
      </c>
      <c r="H1483" s="8">
        <v>2.0</v>
      </c>
      <c r="I1483" s="8">
        <v>3.0</v>
      </c>
      <c r="J1483" s="8">
        <v>0.0</v>
      </c>
      <c r="K1483" s="7">
        <v>48.0</v>
      </c>
      <c r="L1483" s="7">
        <v>23.0</v>
      </c>
    </row>
    <row r="1484">
      <c r="A1484" s="7">
        <v>5405.0</v>
      </c>
      <c r="B1484" s="2" t="s">
        <v>14</v>
      </c>
      <c r="C1484" s="3">
        <v>2659.0</v>
      </c>
      <c r="D1484" s="4">
        <v>107.0</v>
      </c>
      <c r="E1484" s="4">
        <v>31.0</v>
      </c>
      <c r="F1484" s="8">
        <v>3.0</v>
      </c>
      <c r="G1484" s="8">
        <v>2.0</v>
      </c>
      <c r="H1484" s="8">
        <v>4.0</v>
      </c>
      <c r="I1484" s="8">
        <v>12.0</v>
      </c>
      <c r="J1484" s="8">
        <v>2.0</v>
      </c>
      <c r="K1484" s="7">
        <v>150.0</v>
      </c>
      <c r="L1484" s="7">
        <v>11.0</v>
      </c>
    </row>
    <row r="1485">
      <c r="A1485" s="7">
        <v>5405.0</v>
      </c>
      <c r="B1485" s="2" t="s">
        <v>15</v>
      </c>
      <c r="C1485" s="3">
        <v>2659.0</v>
      </c>
      <c r="D1485" s="4">
        <v>175.0</v>
      </c>
      <c r="E1485" s="4">
        <v>67.0</v>
      </c>
      <c r="F1485" s="8">
        <v>22.0</v>
      </c>
      <c r="G1485" s="8">
        <v>11.0</v>
      </c>
      <c r="H1485" s="8">
        <v>10.0</v>
      </c>
      <c r="I1485" s="8">
        <v>18.0</v>
      </c>
      <c r="J1485" s="8">
        <v>3.0</v>
      </c>
      <c r="K1485" s="7">
        <v>260.0</v>
      </c>
      <c r="L1485" s="7">
        <v>46.0</v>
      </c>
    </row>
    <row r="1486">
      <c r="A1486" s="7">
        <v>5412.0</v>
      </c>
      <c r="B1486" s="2" t="s">
        <v>12</v>
      </c>
      <c r="C1486" s="3">
        <v>3126.0</v>
      </c>
      <c r="D1486" s="4">
        <v>48.0</v>
      </c>
      <c r="E1486" s="4">
        <v>20.0</v>
      </c>
      <c r="F1486" s="8">
        <v>2.0</v>
      </c>
      <c r="G1486" s="8">
        <v>6.0</v>
      </c>
      <c r="H1486" s="8">
        <v>10.0</v>
      </c>
      <c r="I1486" s="8">
        <v>2.0</v>
      </c>
      <c r="J1486" s="8">
        <v>3.0</v>
      </c>
      <c r="K1486" s="7">
        <v>70.0</v>
      </c>
      <c r="L1486" s="7">
        <v>21.0</v>
      </c>
    </row>
    <row r="1487">
      <c r="A1487" s="7">
        <v>5412.0</v>
      </c>
      <c r="B1487" s="2" t="s">
        <v>13</v>
      </c>
      <c r="C1487" s="3">
        <v>3126.0</v>
      </c>
      <c r="D1487" s="4">
        <v>41.0</v>
      </c>
      <c r="E1487" s="4">
        <v>15.0</v>
      </c>
      <c r="F1487" s="8">
        <v>10.0</v>
      </c>
      <c r="G1487" s="8">
        <v>5.0</v>
      </c>
      <c r="H1487" s="8">
        <v>4.0</v>
      </c>
      <c r="I1487" s="8">
        <v>1.0</v>
      </c>
      <c r="J1487" s="8">
        <v>2.0</v>
      </c>
      <c r="K1487" s="7">
        <v>57.0</v>
      </c>
      <c r="L1487" s="7">
        <v>21.0</v>
      </c>
    </row>
    <row r="1488">
      <c r="A1488" s="7">
        <v>5412.0</v>
      </c>
      <c r="B1488" s="2" t="s">
        <v>14</v>
      </c>
      <c r="C1488" s="3">
        <v>3126.0</v>
      </c>
      <c r="D1488" s="4">
        <v>109.0</v>
      </c>
      <c r="E1488" s="4">
        <v>28.0</v>
      </c>
      <c r="F1488" s="8">
        <v>9.0</v>
      </c>
      <c r="G1488" s="8">
        <v>5.0</v>
      </c>
      <c r="H1488" s="8">
        <v>4.0</v>
      </c>
      <c r="I1488" s="8">
        <v>11.0</v>
      </c>
      <c r="J1488" s="8">
        <v>2.0</v>
      </c>
      <c r="K1488" s="7">
        <v>148.0</v>
      </c>
      <c r="L1488" s="7">
        <v>20.0</v>
      </c>
    </row>
    <row r="1489">
      <c r="A1489" s="7">
        <v>5412.0</v>
      </c>
      <c r="B1489" s="2" t="s">
        <v>15</v>
      </c>
      <c r="C1489" s="3">
        <v>3126.0</v>
      </c>
      <c r="D1489" s="4">
        <v>198.0</v>
      </c>
      <c r="E1489" s="4">
        <v>63.0</v>
      </c>
      <c r="F1489" s="8">
        <v>21.0</v>
      </c>
      <c r="G1489" s="8">
        <v>16.0</v>
      </c>
      <c r="H1489" s="8">
        <v>18.0</v>
      </c>
      <c r="I1489" s="8">
        <v>14.0</v>
      </c>
      <c r="J1489" s="8">
        <v>7.0</v>
      </c>
      <c r="K1489" s="7">
        <v>275.0</v>
      </c>
      <c r="L1489" s="7">
        <v>62.0</v>
      </c>
    </row>
    <row r="1490">
      <c r="A1490" s="7">
        <v>5417.0</v>
      </c>
      <c r="B1490" s="2" t="s">
        <v>12</v>
      </c>
      <c r="C1490" s="3">
        <v>2272.0</v>
      </c>
      <c r="D1490" s="4">
        <v>35.0</v>
      </c>
      <c r="E1490" s="4">
        <v>23.0</v>
      </c>
      <c r="F1490" s="8">
        <v>8.0</v>
      </c>
      <c r="G1490" s="8">
        <v>1.0</v>
      </c>
      <c r="H1490" s="8">
        <v>7.0</v>
      </c>
      <c r="I1490" s="8">
        <v>0.0</v>
      </c>
      <c r="J1490" s="8">
        <v>0.0</v>
      </c>
      <c r="K1490" s="7">
        <v>58.0</v>
      </c>
      <c r="L1490" s="7">
        <v>16.0</v>
      </c>
    </row>
    <row r="1491">
      <c r="A1491" s="7">
        <v>5417.0</v>
      </c>
      <c r="B1491" s="2" t="s">
        <v>13</v>
      </c>
      <c r="C1491" s="3">
        <v>2272.0</v>
      </c>
      <c r="D1491" s="4">
        <v>37.0</v>
      </c>
      <c r="E1491" s="4">
        <v>15.0</v>
      </c>
      <c r="F1491" s="8">
        <v>10.0</v>
      </c>
      <c r="G1491" s="8">
        <v>8.0</v>
      </c>
      <c r="H1491" s="8">
        <v>15.0</v>
      </c>
      <c r="I1491" s="8">
        <v>7.0</v>
      </c>
      <c r="J1491" s="8">
        <v>1.0</v>
      </c>
      <c r="K1491" s="7">
        <v>59.0</v>
      </c>
      <c r="L1491" s="7">
        <v>34.0</v>
      </c>
    </row>
    <row r="1492">
      <c r="A1492" s="7">
        <v>5417.0</v>
      </c>
      <c r="B1492" s="2" t="s">
        <v>14</v>
      </c>
      <c r="C1492" s="3">
        <v>2272.0</v>
      </c>
      <c r="D1492" s="4">
        <v>104.0</v>
      </c>
      <c r="E1492" s="4">
        <v>27.0</v>
      </c>
      <c r="F1492" s="8">
        <v>6.0</v>
      </c>
      <c r="G1492" s="8">
        <v>6.0</v>
      </c>
      <c r="H1492" s="8">
        <v>9.0</v>
      </c>
      <c r="I1492" s="8">
        <v>11.0</v>
      </c>
      <c r="J1492" s="8">
        <v>1.0</v>
      </c>
      <c r="K1492" s="7">
        <v>142.0</v>
      </c>
      <c r="L1492" s="7">
        <v>22.0</v>
      </c>
    </row>
    <row r="1493">
      <c r="A1493" s="7">
        <v>5417.0</v>
      </c>
      <c r="B1493" s="2" t="s">
        <v>15</v>
      </c>
      <c r="C1493" s="3">
        <v>2272.0</v>
      </c>
      <c r="D1493" s="4">
        <v>176.0</v>
      </c>
      <c r="E1493" s="4">
        <v>65.0</v>
      </c>
      <c r="F1493" s="8">
        <v>24.0</v>
      </c>
      <c r="G1493" s="8">
        <v>15.0</v>
      </c>
      <c r="H1493" s="8">
        <v>31.0</v>
      </c>
      <c r="I1493" s="8">
        <v>18.0</v>
      </c>
      <c r="J1493" s="8">
        <v>2.0</v>
      </c>
      <c r="K1493" s="7">
        <v>259.0</v>
      </c>
      <c r="L1493" s="7">
        <v>72.0</v>
      </c>
    </row>
    <row r="1494">
      <c r="A1494" s="7">
        <v>5425.0</v>
      </c>
      <c r="B1494" s="2" t="s">
        <v>12</v>
      </c>
      <c r="C1494" s="3">
        <v>2550.0</v>
      </c>
      <c r="D1494" s="4">
        <v>69.0</v>
      </c>
      <c r="E1494" s="4">
        <v>13.0</v>
      </c>
      <c r="F1494" s="8">
        <v>14.0</v>
      </c>
      <c r="G1494" s="8">
        <v>6.0</v>
      </c>
      <c r="H1494" s="8">
        <v>5.0</v>
      </c>
      <c r="I1494" s="8">
        <v>9.0</v>
      </c>
      <c r="J1494" s="8">
        <v>3.0</v>
      </c>
      <c r="K1494" s="7">
        <v>91.0</v>
      </c>
      <c r="L1494" s="7">
        <v>28.0</v>
      </c>
    </row>
    <row r="1495">
      <c r="A1495" s="7">
        <v>5425.0</v>
      </c>
      <c r="B1495" s="2" t="s">
        <v>13</v>
      </c>
      <c r="C1495" s="3">
        <v>2550.0</v>
      </c>
      <c r="D1495" s="4">
        <v>35.0</v>
      </c>
      <c r="E1495" s="4">
        <v>22.0</v>
      </c>
      <c r="F1495" s="8">
        <v>6.0</v>
      </c>
      <c r="G1495" s="8">
        <v>6.0</v>
      </c>
      <c r="H1495" s="8">
        <v>1.0</v>
      </c>
      <c r="I1495" s="8">
        <v>4.0</v>
      </c>
      <c r="J1495" s="8">
        <v>2.0</v>
      </c>
      <c r="K1495" s="7">
        <v>61.0</v>
      </c>
      <c r="L1495" s="7">
        <v>15.0</v>
      </c>
    </row>
    <row r="1496">
      <c r="A1496" s="7">
        <v>5425.0</v>
      </c>
      <c r="B1496" s="2" t="s">
        <v>14</v>
      </c>
      <c r="C1496" s="3">
        <v>2550.0</v>
      </c>
      <c r="D1496" s="4">
        <v>164.0</v>
      </c>
      <c r="E1496" s="4">
        <v>27.0</v>
      </c>
      <c r="F1496" s="8">
        <v>1.0</v>
      </c>
      <c r="G1496" s="8">
        <v>4.0</v>
      </c>
      <c r="H1496" s="8">
        <v>3.0</v>
      </c>
      <c r="I1496" s="8">
        <v>9.0</v>
      </c>
      <c r="J1496" s="8">
        <v>5.0</v>
      </c>
      <c r="K1496" s="7">
        <v>200.0</v>
      </c>
      <c r="L1496" s="7">
        <v>13.0</v>
      </c>
    </row>
    <row r="1497">
      <c r="A1497" s="7">
        <v>5425.0</v>
      </c>
      <c r="B1497" s="2" t="s">
        <v>15</v>
      </c>
      <c r="C1497" s="3">
        <v>2550.0</v>
      </c>
      <c r="D1497" s="4">
        <v>268.0</v>
      </c>
      <c r="E1497" s="4">
        <v>62.0</v>
      </c>
      <c r="F1497" s="8">
        <v>21.0</v>
      </c>
      <c r="G1497" s="8">
        <v>16.0</v>
      </c>
      <c r="H1497" s="8">
        <v>9.0</v>
      </c>
      <c r="I1497" s="8">
        <v>22.0</v>
      </c>
      <c r="J1497" s="8">
        <v>10.0</v>
      </c>
      <c r="K1497" s="7">
        <v>352.0</v>
      </c>
      <c r="L1497" s="7">
        <v>56.0</v>
      </c>
    </row>
    <row r="1498">
      <c r="A1498" s="7">
        <v>5501.0</v>
      </c>
      <c r="B1498" s="2" t="s">
        <v>12</v>
      </c>
      <c r="C1498" s="3">
        <v>916.0</v>
      </c>
      <c r="D1498" s="4">
        <v>17.0</v>
      </c>
      <c r="E1498" s="4">
        <v>20.0</v>
      </c>
      <c r="F1498" s="8">
        <v>10.0</v>
      </c>
      <c r="G1498" s="8">
        <v>1.0</v>
      </c>
      <c r="H1498" s="8">
        <v>6.0</v>
      </c>
      <c r="I1498" s="8">
        <v>5.0</v>
      </c>
      <c r="J1498" s="8">
        <v>0.0</v>
      </c>
      <c r="K1498" s="7">
        <v>42.0</v>
      </c>
      <c r="L1498" s="7">
        <v>17.0</v>
      </c>
    </row>
    <row r="1499">
      <c r="A1499" s="7">
        <v>5501.0</v>
      </c>
      <c r="B1499" s="2" t="s">
        <v>13</v>
      </c>
      <c r="C1499" s="3">
        <v>916.0</v>
      </c>
      <c r="D1499" s="4">
        <v>12.0</v>
      </c>
      <c r="E1499" s="4">
        <v>25.0</v>
      </c>
      <c r="F1499" s="8">
        <v>20.0</v>
      </c>
      <c r="G1499" s="8">
        <v>8.0</v>
      </c>
      <c r="H1499" s="8">
        <v>9.0</v>
      </c>
      <c r="I1499" s="8">
        <v>4.0</v>
      </c>
      <c r="J1499" s="8">
        <v>3.0</v>
      </c>
      <c r="K1499" s="7">
        <v>41.0</v>
      </c>
      <c r="L1499" s="7">
        <v>40.0</v>
      </c>
    </row>
    <row r="1500">
      <c r="A1500" s="7">
        <v>5501.0</v>
      </c>
      <c r="B1500" s="2" t="s">
        <v>14</v>
      </c>
      <c r="C1500" s="3">
        <v>916.0</v>
      </c>
      <c r="D1500" s="4">
        <v>56.0</v>
      </c>
      <c r="E1500" s="4">
        <v>32.0</v>
      </c>
      <c r="F1500" s="8">
        <v>8.0</v>
      </c>
      <c r="G1500" s="8">
        <v>1.0</v>
      </c>
      <c r="H1500" s="8">
        <v>7.0</v>
      </c>
      <c r="I1500" s="8">
        <v>2.0</v>
      </c>
      <c r="J1500" s="8">
        <v>1.0</v>
      </c>
      <c r="K1500" s="7">
        <v>90.0</v>
      </c>
      <c r="L1500" s="7">
        <v>17.0</v>
      </c>
    </row>
    <row r="1501">
      <c r="A1501" s="7">
        <v>5501.0</v>
      </c>
      <c r="B1501" s="2" t="s">
        <v>15</v>
      </c>
      <c r="C1501" s="3">
        <v>916.0</v>
      </c>
      <c r="D1501" s="4">
        <v>85.0</v>
      </c>
      <c r="E1501" s="4">
        <v>77.0</v>
      </c>
      <c r="F1501" s="8">
        <v>38.0</v>
      </c>
      <c r="G1501" s="8">
        <v>10.0</v>
      </c>
      <c r="H1501" s="8">
        <v>22.0</v>
      </c>
      <c r="I1501" s="8">
        <v>11.0</v>
      </c>
      <c r="J1501" s="8">
        <v>4.0</v>
      </c>
      <c r="K1501" s="7">
        <v>173.0</v>
      </c>
      <c r="L1501" s="7">
        <v>74.0</v>
      </c>
    </row>
    <row r="1502">
      <c r="A1502" s="7">
        <v>5504.0</v>
      </c>
      <c r="B1502" s="2" t="s">
        <v>12</v>
      </c>
      <c r="C1502" s="3">
        <v>2412.0</v>
      </c>
      <c r="D1502" s="4">
        <v>46.0</v>
      </c>
      <c r="E1502" s="4">
        <v>33.0</v>
      </c>
      <c r="F1502" s="8">
        <v>23.0</v>
      </c>
      <c r="G1502" s="8">
        <v>6.0</v>
      </c>
      <c r="H1502" s="8">
        <v>15.0</v>
      </c>
      <c r="I1502" s="8">
        <v>2.0</v>
      </c>
      <c r="J1502" s="8">
        <v>1.0</v>
      </c>
      <c r="K1502" s="7">
        <v>81.0</v>
      </c>
      <c r="L1502" s="7">
        <v>45.0</v>
      </c>
    </row>
    <row r="1503">
      <c r="A1503" s="7">
        <v>5504.0</v>
      </c>
      <c r="B1503" s="2" t="s">
        <v>13</v>
      </c>
      <c r="C1503" s="3">
        <v>2412.0</v>
      </c>
      <c r="D1503" s="4">
        <v>39.0</v>
      </c>
      <c r="E1503" s="4">
        <v>44.0</v>
      </c>
      <c r="F1503" s="8">
        <v>29.0</v>
      </c>
      <c r="G1503" s="8">
        <v>8.0</v>
      </c>
      <c r="H1503" s="8">
        <v>12.0</v>
      </c>
      <c r="I1503" s="8">
        <v>9.0</v>
      </c>
      <c r="J1503" s="8">
        <v>1.0</v>
      </c>
      <c r="K1503" s="7">
        <v>92.0</v>
      </c>
      <c r="L1503" s="7">
        <v>50.0</v>
      </c>
    </row>
    <row r="1504">
      <c r="A1504" s="7">
        <v>5504.0</v>
      </c>
      <c r="B1504" s="2" t="s">
        <v>14</v>
      </c>
      <c r="C1504" s="3">
        <v>2412.0</v>
      </c>
      <c r="D1504" s="4">
        <v>137.0</v>
      </c>
      <c r="E1504" s="4">
        <v>38.0</v>
      </c>
      <c r="F1504" s="8">
        <v>10.0</v>
      </c>
      <c r="G1504" s="8">
        <v>9.0</v>
      </c>
      <c r="H1504" s="8">
        <v>24.0</v>
      </c>
      <c r="I1504" s="8">
        <v>5.0</v>
      </c>
      <c r="J1504" s="8">
        <v>4.0</v>
      </c>
      <c r="K1504" s="7">
        <v>180.0</v>
      </c>
      <c r="L1504" s="7">
        <v>47.0</v>
      </c>
    </row>
    <row r="1505">
      <c r="A1505" s="7">
        <v>5504.0</v>
      </c>
      <c r="B1505" s="2" t="s">
        <v>15</v>
      </c>
      <c r="C1505" s="3">
        <v>2412.0</v>
      </c>
      <c r="D1505" s="4">
        <v>222.0</v>
      </c>
      <c r="E1505" s="4">
        <v>115.0</v>
      </c>
      <c r="F1505" s="8">
        <v>62.0</v>
      </c>
      <c r="G1505" s="8">
        <v>23.0</v>
      </c>
      <c r="H1505" s="8">
        <v>51.0</v>
      </c>
      <c r="I1505" s="8">
        <v>16.0</v>
      </c>
      <c r="J1505" s="8">
        <v>6.0</v>
      </c>
      <c r="K1505" s="7">
        <v>353.0</v>
      </c>
      <c r="L1505" s="7">
        <v>142.0</v>
      </c>
    </row>
    <row r="1506">
      <c r="A1506" s="7">
        <v>5513.0</v>
      </c>
      <c r="B1506" s="2" t="s">
        <v>12</v>
      </c>
      <c r="C1506" s="3">
        <v>2591.0</v>
      </c>
      <c r="D1506" s="4">
        <v>49.0</v>
      </c>
      <c r="E1506" s="4">
        <v>27.0</v>
      </c>
      <c r="F1506" s="8">
        <v>17.0</v>
      </c>
      <c r="G1506" s="8">
        <v>12.0</v>
      </c>
      <c r="H1506" s="8">
        <v>12.0</v>
      </c>
      <c r="I1506" s="8">
        <v>3.0</v>
      </c>
      <c r="J1506" s="8">
        <v>4.0</v>
      </c>
      <c r="K1506" s="7">
        <v>79.0</v>
      </c>
      <c r="L1506" s="7">
        <v>45.0</v>
      </c>
    </row>
    <row r="1507">
      <c r="A1507" s="7">
        <v>5513.0</v>
      </c>
      <c r="B1507" s="2" t="s">
        <v>13</v>
      </c>
      <c r="C1507" s="3">
        <v>2591.0</v>
      </c>
      <c r="D1507" s="4">
        <v>30.0</v>
      </c>
      <c r="E1507" s="4">
        <v>15.0</v>
      </c>
      <c r="F1507" s="8">
        <v>18.0</v>
      </c>
      <c r="G1507" s="8">
        <v>12.0</v>
      </c>
      <c r="H1507" s="8">
        <v>9.0</v>
      </c>
      <c r="I1507" s="8">
        <v>3.0</v>
      </c>
      <c r="J1507" s="8">
        <v>7.0</v>
      </c>
      <c r="K1507" s="7">
        <v>48.0</v>
      </c>
      <c r="L1507" s="7">
        <v>46.0</v>
      </c>
    </row>
    <row r="1508">
      <c r="A1508" s="7">
        <v>5513.0</v>
      </c>
      <c r="B1508" s="2" t="s">
        <v>14</v>
      </c>
      <c r="C1508" s="3">
        <v>2591.0</v>
      </c>
      <c r="D1508" s="4">
        <v>109.0</v>
      </c>
      <c r="E1508" s="4">
        <v>24.0</v>
      </c>
      <c r="F1508" s="8">
        <v>12.0</v>
      </c>
      <c r="G1508" s="8">
        <v>4.0</v>
      </c>
      <c r="H1508" s="8">
        <v>5.0</v>
      </c>
      <c r="I1508" s="8">
        <v>9.0</v>
      </c>
      <c r="J1508" s="8">
        <v>2.0</v>
      </c>
      <c r="K1508" s="7">
        <v>142.0</v>
      </c>
      <c r="L1508" s="7">
        <v>23.0</v>
      </c>
    </row>
    <row r="1509">
      <c r="A1509" s="7">
        <v>5513.0</v>
      </c>
      <c r="B1509" s="2" t="s">
        <v>15</v>
      </c>
      <c r="C1509" s="3">
        <v>2591.0</v>
      </c>
      <c r="D1509" s="4">
        <v>188.0</v>
      </c>
      <c r="E1509" s="4">
        <v>66.0</v>
      </c>
      <c r="F1509" s="8">
        <v>47.0</v>
      </c>
      <c r="G1509" s="8">
        <v>28.0</v>
      </c>
      <c r="H1509" s="8">
        <v>26.0</v>
      </c>
      <c r="I1509" s="8">
        <v>15.0</v>
      </c>
      <c r="J1509" s="8">
        <v>13.0</v>
      </c>
      <c r="K1509" s="7">
        <v>269.0</v>
      </c>
      <c r="L1509" s="7">
        <v>114.0</v>
      </c>
    </row>
    <row r="1510">
      <c r="A1510" s="7">
        <v>5530.0</v>
      </c>
      <c r="B1510" s="2" t="s">
        <v>12</v>
      </c>
      <c r="C1510" s="3">
        <v>3327.0</v>
      </c>
      <c r="D1510" s="4">
        <v>30.0</v>
      </c>
      <c r="E1510" s="4">
        <v>94.0</v>
      </c>
      <c r="F1510" s="8">
        <v>38.0</v>
      </c>
      <c r="G1510" s="8">
        <v>13.0</v>
      </c>
      <c r="H1510" s="8">
        <v>23.0</v>
      </c>
      <c r="I1510" s="8">
        <v>3.0</v>
      </c>
      <c r="J1510" s="8">
        <v>4.0</v>
      </c>
      <c r="K1510" s="7">
        <v>127.0</v>
      </c>
      <c r="L1510" s="7">
        <v>78.0</v>
      </c>
    </row>
    <row r="1511">
      <c r="A1511" s="7">
        <v>5530.0</v>
      </c>
      <c r="B1511" s="2" t="s">
        <v>13</v>
      </c>
      <c r="C1511" s="3">
        <v>3327.0</v>
      </c>
      <c r="D1511" s="4">
        <v>18.0</v>
      </c>
      <c r="E1511" s="4">
        <v>87.0</v>
      </c>
      <c r="F1511" s="8">
        <v>35.0</v>
      </c>
      <c r="G1511" s="8">
        <v>9.0</v>
      </c>
      <c r="H1511" s="8">
        <v>12.0</v>
      </c>
      <c r="I1511" s="8">
        <v>3.0</v>
      </c>
      <c r="J1511" s="8">
        <v>12.0</v>
      </c>
      <c r="K1511" s="7">
        <v>108.0</v>
      </c>
      <c r="L1511" s="7">
        <v>68.0</v>
      </c>
    </row>
    <row r="1512">
      <c r="A1512" s="7">
        <v>5530.0</v>
      </c>
      <c r="B1512" s="2" t="s">
        <v>14</v>
      </c>
      <c r="C1512" s="3">
        <v>3327.0</v>
      </c>
      <c r="D1512" s="4">
        <v>221.0</v>
      </c>
      <c r="E1512" s="4">
        <v>293.0</v>
      </c>
      <c r="F1512" s="8">
        <v>73.0</v>
      </c>
      <c r="G1512" s="8">
        <v>35.0</v>
      </c>
      <c r="H1512" s="8">
        <v>56.0</v>
      </c>
      <c r="I1512" s="8">
        <v>12.0</v>
      </c>
      <c r="J1512" s="8">
        <v>25.0</v>
      </c>
      <c r="K1512" s="7">
        <v>526.0</v>
      </c>
      <c r="L1512" s="7">
        <v>189.0</v>
      </c>
    </row>
    <row r="1513">
      <c r="A1513" s="7">
        <v>5530.0</v>
      </c>
      <c r="B1513" s="2" t="s">
        <v>15</v>
      </c>
      <c r="C1513" s="3">
        <v>3327.0</v>
      </c>
      <c r="D1513" s="4">
        <v>269.0</v>
      </c>
      <c r="E1513" s="4">
        <v>474.0</v>
      </c>
      <c r="F1513" s="8">
        <v>146.0</v>
      </c>
      <c r="G1513" s="8">
        <v>57.0</v>
      </c>
      <c r="H1513" s="8">
        <v>91.0</v>
      </c>
      <c r="I1513" s="8">
        <v>18.0</v>
      </c>
      <c r="J1513" s="8">
        <v>41.0</v>
      </c>
      <c r="K1513" s="7">
        <v>761.0</v>
      </c>
      <c r="L1513" s="7">
        <v>335.0</v>
      </c>
    </row>
    <row r="1514">
      <c r="A1514" s="7">
        <v>5531.0</v>
      </c>
      <c r="B1514" s="2" t="s">
        <v>12</v>
      </c>
      <c r="C1514" s="3">
        <v>572.0</v>
      </c>
      <c r="D1514" s="4">
        <v>7.0</v>
      </c>
      <c r="E1514" s="4">
        <v>7.0</v>
      </c>
      <c r="F1514" s="8">
        <v>4.0</v>
      </c>
      <c r="G1514" s="8">
        <v>0.0</v>
      </c>
      <c r="H1514" s="8">
        <v>3.0</v>
      </c>
      <c r="I1514" s="8">
        <v>0.0</v>
      </c>
      <c r="J1514" s="8">
        <v>0.0</v>
      </c>
      <c r="K1514" s="7">
        <v>14.0</v>
      </c>
      <c r="L1514" s="7">
        <v>7.0</v>
      </c>
    </row>
    <row r="1515">
      <c r="A1515" s="7">
        <v>5531.0</v>
      </c>
      <c r="B1515" s="2" t="s">
        <v>13</v>
      </c>
      <c r="C1515" s="3">
        <v>572.0</v>
      </c>
      <c r="D1515" s="4">
        <v>8.0</v>
      </c>
      <c r="E1515" s="4">
        <v>15.0</v>
      </c>
      <c r="F1515" s="8">
        <v>8.0</v>
      </c>
      <c r="G1515" s="8">
        <v>2.0</v>
      </c>
      <c r="H1515" s="8">
        <v>12.0</v>
      </c>
      <c r="I1515" s="8">
        <v>5.0</v>
      </c>
      <c r="J1515" s="8">
        <v>0.0</v>
      </c>
      <c r="K1515" s="7">
        <v>28.0</v>
      </c>
      <c r="L1515" s="7">
        <v>22.0</v>
      </c>
    </row>
    <row r="1516">
      <c r="A1516" s="7">
        <v>5531.0</v>
      </c>
      <c r="B1516" s="2" t="s">
        <v>14</v>
      </c>
      <c r="C1516" s="3">
        <v>572.0</v>
      </c>
      <c r="D1516" s="4">
        <v>49.0</v>
      </c>
      <c r="E1516" s="4">
        <v>18.0</v>
      </c>
      <c r="F1516" s="8">
        <v>9.0</v>
      </c>
      <c r="G1516" s="8">
        <v>1.0</v>
      </c>
      <c r="H1516" s="8">
        <v>6.0</v>
      </c>
      <c r="I1516" s="8">
        <v>1.0</v>
      </c>
      <c r="J1516" s="8">
        <v>1.0</v>
      </c>
      <c r="K1516" s="7">
        <v>68.0</v>
      </c>
      <c r="L1516" s="7">
        <v>17.0</v>
      </c>
    </row>
    <row r="1517">
      <c r="A1517" s="7">
        <v>5531.0</v>
      </c>
      <c r="B1517" s="2" t="s">
        <v>15</v>
      </c>
      <c r="C1517" s="3">
        <v>572.0</v>
      </c>
      <c r="D1517" s="4">
        <v>64.0</v>
      </c>
      <c r="E1517" s="4">
        <v>40.0</v>
      </c>
      <c r="F1517" s="8">
        <v>21.0</v>
      </c>
      <c r="G1517" s="8">
        <v>3.0</v>
      </c>
      <c r="H1517" s="8">
        <v>21.0</v>
      </c>
      <c r="I1517" s="8">
        <v>6.0</v>
      </c>
      <c r="J1517" s="8">
        <v>1.0</v>
      </c>
      <c r="K1517" s="7">
        <v>110.0</v>
      </c>
      <c r="L1517" s="7">
        <v>46.0</v>
      </c>
    </row>
    <row r="1518">
      <c r="A1518" s="7">
        <v>5533.0</v>
      </c>
      <c r="B1518" s="2" t="s">
        <v>12</v>
      </c>
      <c r="C1518" s="3">
        <v>2049.0</v>
      </c>
      <c r="D1518" s="4">
        <v>70.0</v>
      </c>
      <c r="E1518" s="4">
        <v>25.0</v>
      </c>
      <c r="F1518" s="8">
        <v>11.0</v>
      </c>
      <c r="G1518" s="8">
        <v>1.0</v>
      </c>
      <c r="H1518" s="8">
        <v>16.0</v>
      </c>
      <c r="I1518" s="8">
        <v>3.0</v>
      </c>
      <c r="J1518" s="8">
        <v>2.0</v>
      </c>
      <c r="K1518" s="7">
        <v>98.0</v>
      </c>
      <c r="L1518" s="7">
        <v>30.0</v>
      </c>
    </row>
    <row r="1519">
      <c r="A1519" s="7">
        <v>5533.0</v>
      </c>
      <c r="B1519" s="2" t="s">
        <v>13</v>
      </c>
      <c r="C1519" s="3">
        <v>2049.0</v>
      </c>
      <c r="D1519" s="4">
        <v>39.0</v>
      </c>
      <c r="E1519" s="4">
        <v>29.0</v>
      </c>
      <c r="F1519" s="8">
        <v>23.0</v>
      </c>
      <c r="G1519" s="8">
        <v>4.0</v>
      </c>
      <c r="H1519" s="8">
        <v>24.0</v>
      </c>
      <c r="I1519" s="8">
        <v>12.0</v>
      </c>
      <c r="J1519" s="8">
        <v>5.0</v>
      </c>
      <c r="K1519" s="7">
        <v>80.0</v>
      </c>
      <c r="L1519" s="7">
        <v>56.0</v>
      </c>
    </row>
    <row r="1520">
      <c r="A1520" s="7">
        <v>5533.0</v>
      </c>
      <c r="B1520" s="2" t="s">
        <v>14</v>
      </c>
      <c r="C1520" s="3">
        <v>2049.0</v>
      </c>
      <c r="D1520" s="4">
        <v>199.0</v>
      </c>
      <c r="E1520" s="4">
        <v>52.0</v>
      </c>
      <c r="F1520" s="8">
        <v>16.0</v>
      </c>
      <c r="G1520" s="8">
        <v>10.0</v>
      </c>
      <c r="H1520" s="8">
        <v>12.0</v>
      </c>
      <c r="I1520" s="8">
        <v>4.0</v>
      </c>
      <c r="J1520" s="8">
        <v>3.0</v>
      </c>
      <c r="K1520" s="7">
        <v>255.0</v>
      </c>
      <c r="L1520" s="7">
        <v>41.0</v>
      </c>
    </row>
    <row r="1521">
      <c r="A1521" s="7">
        <v>5533.0</v>
      </c>
      <c r="B1521" s="2" t="s">
        <v>15</v>
      </c>
      <c r="C1521" s="3">
        <v>2049.0</v>
      </c>
      <c r="D1521" s="4">
        <v>308.0</v>
      </c>
      <c r="E1521" s="4">
        <v>106.0</v>
      </c>
      <c r="F1521" s="8">
        <v>50.0</v>
      </c>
      <c r="G1521" s="8">
        <v>15.0</v>
      </c>
      <c r="H1521" s="8">
        <v>52.0</v>
      </c>
      <c r="I1521" s="8">
        <v>19.0</v>
      </c>
      <c r="J1521" s="8">
        <v>10.0</v>
      </c>
      <c r="K1521" s="7">
        <v>433.0</v>
      </c>
      <c r="L1521" s="7">
        <v>127.0</v>
      </c>
    </row>
    <row r="1522">
      <c r="A1522" s="7">
        <v>5545.0</v>
      </c>
      <c r="B1522" s="2" t="s">
        <v>12</v>
      </c>
      <c r="C1522" s="3">
        <v>1158.0</v>
      </c>
      <c r="D1522" s="4">
        <v>16.0</v>
      </c>
      <c r="E1522" s="4">
        <v>3.0</v>
      </c>
      <c r="F1522" s="8">
        <v>1.0</v>
      </c>
      <c r="G1522" s="8">
        <v>0.0</v>
      </c>
      <c r="H1522" s="8">
        <v>2.0</v>
      </c>
      <c r="I1522" s="8">
        <v>0.0</v>
      </c>
      <c r="J1522" s="8">
        <v>4.0</v>
      </c>
      <c r="K1522" s="7">
        <v>19.0</v>
      </c>
      <c r="L1522" s="7">
        <v>7.0</v>
      </c>
    </row>
    <row r="1523">
      <c r="A1523" s="7">
        <v>5545.0</v>
      </c>
      <c r="B1523" s="2" t="s">
        <v>13</v>
      </c>
      <c r="C1523" s="3">
        <v>1158.0</v>
      </c>
      <c r="D1523" s="4">
        <v>9.0</v>
      </c>
      <c r="E1523" s="4">
        <v>3.0</v>
      </c>
      <c r="F1523" s="8">
        <v>0.0</v>
      </c>
      <c r="G1523" s="8">
        <v>0.0</v>
      </c>
      <c r="H1523" s="8">
        <v>0.0</v>
      </c>
      <c r="I1523" s="8">
        <v>0.0</v>
      </c>
      <c r="J1523" s="8">
        <v>0.0</v>
      </c>
      <c r="K1523" s="7">
        <v>12.0</v>
      </c>
      <c r="L1523" s="7">
        <v>0.0</v>
      </c>
    </row>
    <row r="1524">
      <c r="A1524" s="7">
        <v>5545.0</v>
      </c>
      <c r="B1524" s="2" t="s">
        <v>14</v>
      </c>
      <c r="C1524" s="3">
        <v>1158.0</v>
      </c>
      <c r="D1524" s="4">
        <v>34.0</v>
      </c>
      <c r="E1524" s="4">
        <v>20.0</v>
      </c>
      <c r="F1524" s="8">
        <v>2.0</v>
      </c>
      <c r="G1524" s="8">
        <v>6.0</v>
      </c>
      <c r="H1524" s="8">
        <v>2.0</v>
      </c>
      <c r="I1524" s="8">
        <v>0.0</v>
      </c>
      <c r="J1524" s="8">
        <v>1.0</v>
      </c>
      <c r="K1524" s="7">
        <v>54.0</v>
      </c>
      <c r="L1524" s="7">
        <v>11.0</v>
      </c>
    </row>
    <row r="1525">
      <c r="A1525" s="7">
        <v>5545.0</v>
      </c>
      <c r="B1525" s="2" t="s">
        <v>15</v>
      </c>
      <c r="C1525" s="3">
        <v>1158.0</v>
      </c>
      <c r="D1525" s="4">
        <v>59.0</v>
      </c>
      <c r="E1525" s="4">
        <v>26.0</v>
      </c>
      <c r="F1525" s="8">
        <v>3.0</v>
      </c>
      <c r="G1525" s="8">
        <v>6.0</v>
      </c>
      <c r="H1525" s="8">
        <v>4.0</v>
      </c>
      <c r="I1525" s="8">
        <v>0.0</v>
      </c>
      <c r="J1525" s="8">
        <v>5.0</v>
      </c>
      <c r="K1525" s="7">
        <v>85.0</v>
      </c>
      <c r="L1525" s="7">
        <v>18.0</v>
      </c>
    </row>
    <row r="1526">
      <c r="A1526" s="7">
        <v>5550.0</v>
      </c>
      <c r="B1526" s="2" t="s">
        <v>12</v>
      </c>
      <c r="C1526" s="3">
        <v>760.0</v>
      </c>
      <c r="D1526" s="4">
        <v>9.0</v>
      </c>
      <c r="E1526" s="4">
        <v>11.0</v>
      </c>
      <c r="F1526" s="8">
        <v>5.0</v>
      </c>
      <c r="G1526" s="8">
        <v>5.0</v>
      </c>
      <c r="H1526" s="8">
        <v>5.0</v>
      </c>
      <c r="I1526" s="8">
        <v>1.0</v>
      </c>
      <c r="J1526" s="8">
        <v>0.0</v>
      </c>
      <c r="K1526" s="7">
        <v>21.0</v>
      </c>
      <c r="L1526" s="7">
        <v>15.0</v>
      </c>
    </row>
    <row r="1527">
      <c r="A1527" s="7">
        <v>5550.0</v>
      </c>
      <c r="B1527" s="2" t="s">
        <v>13</v>
      </c>
      <c r="C1527" s="3">
        <v>760.0</v>
      </c>
      <c r="D1527" s="4">
        <v>10.0</v>
      </c>
      <c r="E1527" s="4">
        <v>12.0</v>
      </c>
      <c r="F1527" s="8">
        <v>28.0</v>
      </c>
      <c r="G1527" s="8">
        <v>3.0</v>
      </c>
      <c r="H1527" s="8">
        <v>8.0</v>
      </c>
      <c r="I1527" s="8">
        <v>2.0</v>
      </c>
      <c r="J1527" s="8">
        <v>3.0</v>
      </c>
      <c r="K1527" s="7">
        <v>24.0</v>
      </c>
      <c r="L1527" s="7">
        <v>42.0</v>
      </c>
    </row>
    <row r="1528">
      <c r="A1528" s="7">
        <v>5550.0</v>
      </c>
      <c r="B1528" s="2" t="s">
        <v>14</v>
      </c>
      <c r="C1528" s="3">
        <v>760.0</v>
      </c>
      <c r="D1528" s="4">
        <v>50.0</v>
      </c>
      <c r="E1528" s="4">
        <v>31.0</v>
      </c>
      <c r="F1528" s="8">
        <v>8.0</v>
      </c>
      <c r="G1528" s="8">
        <v>5.0</v>
      </c>
      <c r="H1528" s="8">
        <v>5.0</v>
      </c>
      <c r="I1528" s="8">
        <v>7.0</v>
      </c>
      <c r="J1528" s="8">
        <v>1.0</v>
      </c>
      <c r="K1528" s="7">
        <v>88.0</v>
      </c>
      <c r="L1528" s="7">
        <v>19.0</v>
      </c>
    </row>
    <row r="1529">
      <c r="A1529" s="7">
        <v>5550.0</v>
      </c>
      <c r="B1529" s="2" t="s">
        <v>15</v>
      </c>
      <c r="C1529" s="3">
        <v>760.0</v>
      </c>
      <c r="D1529" s="4">
        <v>69.0</v>
      </c>
      <c r="E1529" s="4">
        <v>54.0</v>
      </c>
      <c r="F1529" s="8">
        <v>41.0</v>
      </c>
      <c r="G1529" s="8">
        <v>13.0</v>
      </c>
      <c r="H1529" s="8">
        <v>18.0</v>
      </c>
      <c r="I1529" s="8">
        <v>10.0</v>
      </c>
      <c r="J1529" s="8">
        <v>4.0</v>
      </c>
      <c r="K1529" s="7">
        <v>133.0</v>
      </c>
      <c r="L1529" s="7">
        <v>76.0</v>
      </c>
    </row>
    <row r="1530">
      <c r="A1530" s="7">
        <v>5554.0</v>
      </c>
      <c r="B1530" s="2" t="s">
        <v>12</v>
      </c>
      <c r="C1530" s="3">
        <v>1799.0</v>
      </c>
      <c r="D1530" s="4">
        <v>41.0</v>
      </c>
      <c r="E1530" s="4">
        <v>28.0</v>
      </c>
      <c r="F1530" s="8">
        <v>9.0</v>
      </c>
      <c r="G1530" s="8">
        <v>4.0</v>
      </c>
      <c r="H1530" s="8">
        <v>4.0</v>
      </c>
      <c r="I1530" s="8">
        <v>2.0</v>
      </c>
      <c r="J1530" s="8">
        <v>7.0</v>
      </c>
      <c r="K1530" s="7">
        <v>71.0</v>
      </c>
      <c r="L1530" s="7">
        <v>24.0</v>
      </c>
    </row>
    <row r="1531">
      <c r="A1531" s="7">
        <v>5554.0</v>
      </c>
      <c r="B1531" s="2" t="s">
        <v>13</v>
      </c>
      <c r="C1531" s="3">
        <v>1799.0</v>
      </c>
      <c r="D1531" s="4">
        <v>36.0</v>
      </c>
      <c r="E1531" s="4">
        <v>32.0</v>
      </c>
      <c r="F1531" s="8">
        <v>17.0</v>
      </c>
      <c r="G1531" s="8">
        <v>7.0</v>
      </c>
      <c r="H1531" s="8">
        <v>5.0</v>
      </c>
      <c r="I1531" s="8">
        <v>3.0</v>
      </c>
      <c r="J1531" s="8">
        <v>0.0</v>
      </c>
      <c r="K1531" s="7">
        <v>71.0</v>
      </c>
      <c r="L1531" s="7">
        <v>29.0</v>
      </c>
    </row>
    <row r="1532">
      <c r="A1532" s="7">
        <v>5554.0</v>
      </c>
      <c r="B1532" s="2" t="s">
        <v>14</v>
      </c>
      <c r="C1532" s="3">
        <v>1799.0</v>
      </c>
      <c r="D1532" s="4">
        <v>134.0</v>
      </c>
      <c r="E1532" s="4">
        <v>39.0</v>
      </c>
      <c r="F1532" s="8">
        <v>7.0</v>
      </c>
      <c r="G1532" s="8">
        <v>12.0</v>
      </c>
      <c r="H1532" s="8">
        <v>9.0</v>
      </c>
      <c r="I1532" s="8">
        <v>9.0</v>
      </c>
      <c r="J1532" s="8">
        <v>4.0</v>
      </c>
      <c r="K1532" s="7">
        <v>182.0</v>
      </c>
      <c r="L1532" s="7">
        <v>32.0</v>
      </c>
    </row>
    <row r="1533">
      <c r="A1533" s="7">
        <v>5554.0</v>
      </c>
      <c r="B1533" s="2" t="s">
        <v>15</v>
      </c>
      <c r="C1533" s="3">
        <v>1799.0</v>
      </c>
      <c r="D1533" s="4">
        <v>211.0</v>
      </c>
      <c r="E1533" s="4">
        <v>99.0</v>
      </c>
      <c r="F1533" s="8">
        <v>33.0</v>
      </c>
      <c r="G1533" s="8">
        <v>23.0</v>
      </c>
      <c r="H1533" s="8">
        <v>18.0</v>
      </c>
      <c r="I1533" s="8">
        <v>14.0</v>
      </c>
      <c r="J1533" s="8">
        <v>11.0</v>
      </c>
      <c r="K1533" s="7">
        <v>324.0</v>
      </c>
      <c r="L1533" s="7">
        <v>85.0</v>
      </c>
    </row>
    <row r="1534">
      <c r="A1534" s="7">
        <v>5556.0</v>
      </c>
      <c r="B1534" s="2" t="s">
        <v>12</v>
      </c>
      <c r="C1534" s="3">
        <v>2533.0</v>
      </c>
      <c r="D1534" s="4">
        <v>43.0</v>
      </c>
      <c r="E1534" s="4">
        <v>64.0</v>
      </c>
      <c r="F1534" s="8">
        <v>37.0</v>
      </c>
      <c r="G1534" s="8">
        <v>12.0</v>
      </c>
      <c r="H1534" s="8">
        <v>22.0</v>
      </c>
      <c r="I1534" s="8">
        <v>6.0</v>
      </c>
      <c r="J1534" s="8">
        <v>14.0</v>
      </c>
      <c r="K1534" s="7">
        <v>113.0</v>
      </c>
      <c r="L1534" s="7">
        <v>85.0</v>
      </c>
    </row>
    <row r="1535">
      <c r="A1535" s="7">
        <v>5556.0</v>
      </c>
      <c r="B1535" s="2" t="s">
        <v>13</v>
      </c>
      <c r="C1535" s="3">
        <v>2533.0</v>
      </c>
      <c r="D1535" s="4">
        <v>26.0</v>
      </c>
      <c r="E1535" s="4">
        <v>69.0</v>
      </c>
      <c r="F1535" s="8">
        <v>79.0</v>
      </c>
      <c r="G1535" s="8">
        <v>9.0</v>
      </c>
      <c r="H1535" s="8">
        <v>12.0</v>
      </c>
      <c r="I1535" s="8">
        <v>8.0</v>
      </c>
      <c r="J1535" s="8">
        <v>12.0</v>
      </c>
      <c r="K1535" s="7">
        <v>103.0</v>
      </c>
      <c r="L1535" s="7">
        <v>112.0</v>
      </c>
    </row>
    <row r="1536">
      <c r="A1536" s="7">
        <v>5556.0</v>
      </c>
      <c r="B1536" s="2" t="s">
        <v>14</v>
      </c>
      <c r="C1536" s="3">
        <v>2533.0</v>
      </c>
      <c r="D1536" s="4">
        <v>123.0</v>
      </c>
      <c r="E1536" s="4">
        <v>61.0</v>
      </c>
      <c r="F1536" s="8">
        <v>35.0</v>
      </c>
      <c r="G1536" s="8">
        <v>7.0</v>
      </c>
      <c r="H1536" s="8">
        <v>19.0</v>
      </c>
      <c r="I1536" s="8">
        <v>8.0</v>
      </c>
      <c r="J1536" s="8">
        <v>8.0</v>
      </c>
      <c r="K1536" s="7">
        <v>192.0</v>
      </c>
      <c r="L1536" s="7">
        <v>69.0</v>
      </c>
    </row>
    <row r="1537">
      <c r="A1537" s="7">
        <v>5556.0</v>
      </c>
      <c r="B1537" s="2" t="s">
        <v>15</v>
      </c>
      <c r="C1537" s="3">
        <v>2533.0</v>
      </c>
      <c r="D1537" s="4">
        <v>192.0</v>
      </c>
      <c r="E1537" s="4">
        <v>194.0</v>
      </c>
      <c r="F1537" s="8">
        <v>151.0</v>
      </c>
      <c r="G1537" s="8">
        <v>28.0</v>
      </c>
      <c r="H1537" s="8">
        <v>53.0</v>
      </c>
      <c r="I1537" s="8">
        <v>22.0</v>
      </c>
      <c r="J1537" s="8">
        <v>34.0</v>
      </c>
      <c r="K1537" s="7">
        <v>408.0</v>
      </c>
      <c r="L1537" s="7">
        <v>266.0</v>
      </c>
    </row>
    <row r="1538">
      <c r="A1538" s="7">
        <v>5560.0</v>
      </c>
      <c r="B1538" s="2" t="s">
        <v>12</v>
      </c>
      <c r="C1538" s="3">
        <v>2000.0</v>
      </c>
      <c r="D1538" s="4">
        <v>79.0</v>
      </c>
      <c r="E1538" s="4">
        <v>28.0</v>
      </c>
      <c r="F1538" s="8">
        <v>16.0</v>
      </c>
      <c r="G1538" s="8">
        <v>5.0</v>
      </c>
      <c r="H1538" s="8">
        <v>10.0</v>
      </c>
      <c r="I1538" s="8">
        <v>5.0</v>
      </c>
      <c r="J1538" s="8">
        <v>1.0</v>
      </c>
      <c r="K1538" s="7">
        <v>112.0</v>
      </c>
      <c r="L1538" s="7">
        <v>32.0</v>
      </c>
    </row>
    <row r="1539">
      <c r="A1539" s="7">
        <v>5560.0</v>
      </c>
      <c r="B1539" s="2" t="s">
        <v>13</v>
      </c>
      <c r="C1539" s="3">
        <v>2000.0</v>
      </c>
      <c r="D1539" s="4">
        <v>31.0</v>
      </c>
      <c r="E1539" s="4">
        <v>12.0</v>
      </c>
      <c r="F1539" s="8">
        <v>14.0</v>
      </c>
      <c r="G1539" s="8">
        <v>3.0</v>
      </c>
      <c r="H1539" s="8">
        <v>10.0</v>
      </c>
      <c r="I1539" s="8">
        <v>6.0</v>
      </c>
      <c r="J1539" s="8">
        <v>2.0</v>
      </c>
      <c r="K1539" s="7">
        <v>49.0</v>
      </c>
      <c r="L1539" s="7">
        <v>29.0</v>
      </c>
    </row>
    <row r="1540">
      <c r="A1540" s="7">
        <v>5560.0</v>
      </c>
      <c r="B1540" s="2" t="s">
        <v>14</v>
      </c>
      <c r="C1540" s="3">
        <v>2000.0</v>
      </c>
      <c r="D1540" s="4">
        <v>189.0</v>
      </c>
      <c r="E1540" s="4">
        <v>27.0</v>
      </c>
      <c r="F1540" s="8">
        <v>12.0</v>
      </c>
      <c r="G1540" s="8">
        <v>9.0</v>
      </c>
      <c r="H1540" s="8">
        <v>7.0</v>
      </c>
      <c r="I1540" s="8">
        <v>6.0</v>
      </c>
      <c r="J1540" s="8">
        <v>2.0</v>
      </c>
      <c r="K1540" s="7">
        <v>222.0</v>
      </c>
      <c r="L1540" s="7">
        <v>30.0</v>
      </c>
    </row>
    <row r="1541">
      <c r="A1541" s="7">
        <v>5560.0</v>
      </c>
      <c r="B1541" s="2" t="s">
        <v>15</v>
      </c>
      <c r="C1541" s="3">
        <v>2000.0</v>
      </c>
      <c r="D1541" s="4">
        <v>299.0</v>
      </c>
      <c r="E1541" s="4">
        <v>67.0</v>
      </c>
      <c r="F1541" s="8">
        <v>42.0</v>
      </c>
      <c r="G1541" s="8">
        <v>17.0</v>
      </c>
      <c r="H1541" s="8">
        <v>27.0</v>
      </c>
      <c r="I1541" s="8">
        <v>17.0</v>
      </c>
      <c r="J1541" s="8">
        <v>5.0</v>
      </c>
      <c r="K1541" s="7">
        <v>383.0</v>
      </c>
      <c r="L1541" s="7">
        <v>91.0</v>
      </c>
    </row>
    <row r="1542">
      <c r="A1542" s="7">
        <v>5563.0</v>
      </c>
      <c r="B1542" s="2" t="s">
        <v>12</v>
      </c>
      <c r="C1542" s="3">
        <v>1682.0</v>
      </c>
      <c r="D1542" s="4">
        <v>17.0</v>
      </c>
      <c r="E1542" s="4">
        <v>2.0</v>
      </c>
      <c r="F1542" s="8">
        <v>2.0</v>
      </c>
      <c r="G1542" s="8">
        <v>0.0</v>
      </c>
      <c r="H1542" s="8">
        <v>0.0</v>
      </c>
      <c r="I1542" s="8">
        <v>0.0</v>
      </c>
      <c r="J1542" s="8">
        <v>1.0</v>
      </c>
      <c r="K1542" s="7">
        <v>19.0</v>
      </c>
      <c r="L1542" s="7">
        <v>3.0</v>
      </c>
    </row>
    <row r="1543">
      <c r="A1543" s="7">
        <v>5563.0</v>
      </c>
      <c r="B1543" s="2" t="s">
        <v>13</v>
      </c>
      <c r="C1543" s="3">
        <v>1682.0</v>
      </c>
      <c r="D1543" s="4">
        <v>12.0</v>
      </c>
      <c r="E1543" s="4">
        <v>4.0</v>
      </c>
      <c r="F1543" s="8">
        <v>0.0</v>
      </c>
      <c r="G1543" s="8">
        <v>0.0</v>
      </c>
      <c r="H1543" s="8">
        <v>2.0</v>
      </c>
      <c r="I1543" s="8">
        <v>1.0</v>
      </c>
      <c r="J1543" s="8">
        <v>0.0</v>
      </c>
      <c r="K1543" s="7">
        <v>17.0</v>
      </c>
      <c r="L1543" s="7">
        <v>2.0</v>
      </c>
    </row>
    <row r="1544">
      <c r="A1544" s="7">
        <v>5563.0</v>
      </c>
      <c r="B1544" s="2" t="s">
        <v>14</v>
      </c>
      <c r="C1544" s="3">
        <v>1682.0</v>
      </c>
      <c r="D1544" s="4">
        <v>52.0</v>
      </c>
      <c r="E1544" s="4">
        <v>4.0</v>
      </c>
      <c r="F1544" s="8">
        <v>2.0</v>
      </c>
      <c r="G1544" s="8">
        <v>1.0</v>
      </c>
      <c r="H1544" s="8">
        <v>0.0</v>
      </c>
      <c r="I1544" s="8">
        <v>5.0</v>
      </c>
      <c r="J1544" s="8">
        <v>2.0</v>
      </c>
      <c r="K1544" s="7">
        <v>61.0</v>
      </c>
      <c r="L1544" s="7">
        <v>5.0</v>
      </c>
    </row>
    <row r="1545">
      <c r="A1545" s="7">
        <v>5563.0</v>
      </c>
      <c r="B1545" s="2" t="s">
        <v>15</v>
      </c>
      <c r="C1545" s="3">
        <v>1682.0</v>
      </c>
      <c r="D1545" s="4">
        <v>81.0</v>
      </c>
      <c r="E1545" s="4">
        <v>10.0</v>
      </c>
      <c r="F1545" s="8">
        <v>4.0</v>
      </c>
      <c r="G1545" s="8">
        <v>1.0</v>
      </c>
      <c r="H1545" s="8">
        <v>2.0</v>
      </c>
      <c r="I1545" s="8">
        <v>6.0</v>
      </c>
      <c r="J1545" s="8">
        <v>3.0</v>
      </c>
      <c r="K1545" s="7">
        <v>97.0</v>
      </c>
      <c r="L1545" s="7">
        <v>10.0</v>
      </c>
    </row>
    <row r="1546">
      <c r="A1546" s="7">
        <v>5565.0</v>
      </c>
      <c r="B1546" s="2" t="s">
        <v>12</v>
      </c>
      <c r="C1546" s="3">
        <v>1927.0</v>
      </c>
      <c r="D1546" s="4">
        <v>28.0</v>
      </c>
      <c r="E1546" s="4">
        <v>9.0</v>
      </c>
      <c r="F1546" s="8">
        <v>4.0</v>
      </c>
      <c r="G1546" s="8">
        <v>0.0</v>
      </c>
      <c r="H1546" s="8">
        <v>1.0</v>
      </c>
      <c r="I1546" s="8">
        <v>1.0</v>
      </c>
      <c r="J1546" s="8">
        <v>1.0</v>
      </c>
      <c r="K1546" s="7">
        <v>38.0</v>
      </c>
      <c r="L1546" s="7">
        <v>6.0</v>
      </c>
    </row>
    <row r="1547">
      <c r="A1547" s="7">
        <v>5565.0</v>
      </c>
      <c r="B1547" s="2" t="s">
        <v>13</v>
      </c>
      <c r="C1547" s="3">
        <v>1927.0</v>
      </c>
      <c r="D1547" s="4">
        <v>38.0</v>
      </c>
      <c r="E1547" s="4">
        <v>14.0</v>
      </c>
      <c r="F1547" s="8">
        <v>14.0</v>
      </c>
      <c r="G1547" s="8">
        <v>2.0</v>
      </c>
      <c r="H1547" s="8">
        <v>3.0</v>
      </c>
      <c r="I1547" s="8">
        <v>4.0</v>
      </c>
      <c r="J1547" s="8">
        <v>0.0</v>
      </c>
      <c r="K1547" s="7">
        <v>56.0</v>
      </c>
      <c r="L1547" s="7">
        <v>19.0</v>
      </c>
    </row>
    <row r="1548">
      <c r="A1548" s="7">
        <v>5565.0</v>
      </c>
      <c r="B1548" s="2" t="s">
        <v>14</v>
      </c>
      <c r="C1548" s="3">
        <v>1927.0</v>
      </c>
      <c r="D1548" s="4">
        <v>109.0</v>
      </c>
      <c r="E1548" s="4">
        <v>16.0</v>
      </c>
      <c r="F1548" s="8">
        <v>3.0</v>
      </c>
      <c r="G1548" s="8">
        <v>4.0</v>
      </c>
      <c r="H1548" s="8">
        <v>6.0</v>
      </c>
      <c r="I1548" s="8">
        <v>7.0</v>
      </c>
      <c r="J1548" s="8">
        <v>2.0</v>
      </c>
      <c r="K1548" s="7">
        <v>132.0</v>
      </c>
      <c r="L1548" s="7">
        <v>15.0</v>
      </c>
    </row>
    <row r="1549">
      <c r="A1549" s="7">
        <v>5565.0</v>
      </c>
      <c r="B1549" s="2" t="s">
        <v>15</v>
      </c>
      <c r="C1549" s="3">
        <v>1927.0</v>
      </c>
      <c r="D1549" s="4">
        <v>175.0</v>
      </c>
      <c r="E1549" s="4">
        <v>39.0</v>
      </c>
      <c r="F1549" s="8">
        <v>21.0</v>
      </c>
      <c r="G1549" s="8">
        <v>6.0</v>
      </c>
      <c r="H1549" s="8">
        <v>10.0</v>
      </c>
      <c r="I1549" s="8">
        <v>12.0</v>
      </c>
      <c r="J1549" s="8">
        <v>3.0</v>
      </c>
      <c r="K1549" s="7">
        <v>226.0</v>
      </c>
      <c r="L1549" s="7">
        <v>40.0</v>
      </c>
    </row>
    <row r="1550">
      <c r="A1550" s="7">
        <v>5566.0</v>
      </c>
      <c r="B1550" s="2" t="s">
        <v>12</v>
      </c>
      <c r="C1550" s="3">
        <v>3340.0</v>
      </c>
      <c r="D1550" s="4">
        <v>100.0</v>
      </c>
      <c r="E1550" s="4">
        <v>37.0</v>
      </c>
      <c r="F1550" s="8">
        <v>19.0</v>
      </c>
      <c r="G1550" s="8">
        <v>10.0</v>
      </c>
      <c r="H1550" s="8">
        <v>11.0</v>
      </c>
      <c r="I1550" s="8">
        <v>10.0</v>
      </c>
      <c r="J1550" s="8">
        <v>2.0</v>
      </c>
      <c r="K1550" s="7">
        <v>147.0</v>
      </c>
      <c r="L1550" s="7">
        <v>42.0</v>
      </c>
    </row>
    <row r="1551">
      <c r="A1551" s="7">
        <v>5566.0</v>
      </c>
      <c r="B1551" s="2" t="s">
        <v>13</v>
      </c>
      <c r="C1551" s="3">
        <v>3340.0</v>
      </c>
      <c r="D1551" s="4">
        <v>50.0</v>
      </c>
      <c r="E1551" s="4">
        <v>48.0</v>
      </c>
      <c r="F1551" s="8">
        <v>36.0</v>
      </c>
      <c r="G1551" s="8">
        <v>8.0</v>
      </c>
      <c r="H1551" s="8">
        <v>6.0</v>
      </c>
      <c r="I1551" s="8">
        <v>3.0</v>
      </c>
      <c r="J1551" s="8">
        <v>3.0</v>
      </c>
      <c r="K1551" s="7">
        <v>101.0</v>
      </c>
      <c r="L1551" s="7">
        <v>53.0</v>
      </c>
    </row>
    <row r="1552">
      <c r="A1552" s="7">
        <v>5566.0</v>
      </c>
      <c r="B1552" s="2" t="s">
        <v>14</v>
      </c>
      <c r="C1552" s="3">
        <v>3340.0</v>
      </c>
      <c r="D1552" s="4">
        <v>242.0</v>
      </c>
      <c r="E1552" s="4">
        <v>64.0</v>
      </c>
      <c r="F1552" s="8">
        <v>24.0</v>
      </c>
      <c r="G1552" s="8">
        <v>9.0</v>
      </c>
      <c r="H1552" s="8">
        <v>13.0</v>
      </c>
      <c r="I1552" s="8">
        <v>18.0</v>
      </c>
      <c r="J1552" s="8">
        <v>8.0</v>
      </c>
      <c r="K1552" s="7">
        <v>324.0</v>
      </c>
      <c r="L1552" s="7">
        <v>54.0</v>
      </c>
    </row>
    <row r="1553">
      <c r="A1553" s="7">
        <v>5566.0</v>
      </c>
      <c r="B1553" s="2" t="s">
        <v>15</v>
      </c>
      <c r="C1553" s="3">
        <v>3340.0</v>
      </c>
      <c r="D1553" s="4">
        <v>392.0</v>
      </c>
      <c r="E1553" s="4">
        <v>149.0</v>
      </c>
      <c r="F1553" s="8">
        <v>79.0</v>
      </c>
      <c r="G1553" s="8">
        <v>27.0</v>
      </c>
      <c r="H1553" s="8">
        <v>30.0</v>
      </c>
      <c r="I1553" s="8">
        <v>31.0</v>
      </c>
      <c r="J1553" s="8">
        <v>13.0</v>
      </c>
      <c r="K1553" s="7">
        <v>572.0</v>
      </c>
      <c r="L1553" s="7">
        <v>149.0</v>
      </c>
    </row>
    <row r="1554">
      <c r="A1554" s="7">
        <v>5569.0</v>
      </c>
      <c r="B1554" s="2" t="s">
        <v>12</v>
      </c>
      <c r="C1554" s="3">
        <v>2635.0</v>
      </c>
      <c r="D1554" s="4">
        <v>57.0</v>
      </c>
      <c r="E1554" s="4">
        <v>28.0</v>
      </c>
      <c r="F1554" s="8">
        <v>12.0</v>
      </c>
      <c r="G1554" s="8">
        <v>7.0</v>
      </c>
      <c r="H1554" s="8">
        <v>12.0</v>
      </c>
      <c r="I1554" s="8">
        <v>6.0</v>
      </c>
      <c r="J1554" s="8">
        <v>3.0</v>
      </c>
      <c r="K1554" s="7">
        <v>91.0</v>
      </c>
      <c r="L1554" s="7">
        <v>34.0</v>
      </c>
    </row>
    <row r="1555">
      <c r="A1555" s="7">
        <v>5569.0</v>
      </c>
      <c r="B1555" s="2" t="s">
        <v>13</v>
      </c>
      <c r="C1555" s="3">
        <v>2635.0</v>
      </c>
      <c r="D1555" s="4">
        <v>36.0</v>
      </c>
      <c r="E1555" s="4">
        <v>28.0</v>
      </c>
      <c r="F1555" s="8">
        <v>32.0</v>
      </c>
      <c r="G1555" s="8">
        <v>5.0</v>
      </c>
      <c r="H1555" s="8">
        <v>9.0</v>
      </c>
      <c r="I1555" s="8">
        <v>9.0</v>
      </c>
      <c r="J1555" s="8">
        <v>4.0</v>
      </c>
      <c r="K1555" s="7">
        <v>73.0</v>
      </c>
      <c r="L1555" s="7">
        <v>50.0</v>
      </c>
    </row>
    <row r="1556">
      <c r="A1556" s="7">
        <v>5569.0</v>
      </c>
      <c r="B1556" s="2" t="s">
        <v>14</v>
      </c>
      <c r="C1556" s="3">
        <v>2635.0</v>
      </c>
      <c r="D1556" s="4">
        <v>188.0</v>
      </c>
      <c r="E1556" s="4">
        <v>26.0</v>
      </c>
      <c r="F1556" s="8">
        <v>18.0</v>
      </c>
      <c r="G1556" s="8">
        <v>11.0</v>
      </c>
      <c r="H1556" s="8">
        <v>16.0</v>
      </c>
      <c r="I1556" s="8">
        <v>17.0</v>
      </c>
      <c r="J1556" s="8">
        <v>2.0</v>
      </c>
      <c r="K1556" s="7">
        <v>231.0</v>
      </c>
      <c r="L1556" s="7">
        <v>47.0</v>
      </c>
    </row>
    <row r="1557">
      <c r="A1557" s="7">
        <v>5569.0</v>
      </c>
      <c r="B1557" s="2" t="s">
        <v>15</v>
      </c>
      <c r="C1557" s="3">
        <v>2635.0</v>
      </c>
      <c r="D1557" s="4">
        <v>281.0</v>
      </c>
      <c r="E1557" s="4">
        <v>82.0</v>
      </c>
      <c r="F1557" s="8">
        <v>62.0</v>
      </c>
      <c r="G1557" s="8">
        <v>23.0</v>
      </c>
      <c r="H1557" s="8">
        <v>37.0</v>
      </c>
      <c r="I1557" s="8">
        <v>32.0</v>
      </c>
      <c r="J1557" s="8">
        <v>9.0</v>
      </c>
      <c r="K1557" s="7">
        <v>395.0</v>
      </c>
      <c r="L1557" s="7">
        <v>131.0</v>
      </c>
    </row>
    <row r="1558">
      <c r="A1558" s="7">
        <v>5570.0</v>
      </c>
      <c r="B1558" s="2" t="s">
        <v>12</v>
      </c>
      <c r="C1558" s="3">
        <v>3157.0</v>
      </c>
      <c r="D1558" s="4">
        <v>44.0</v>
      </c>
      <c r="E1558" s="4">
        <v>14.0</v>
      </c>
      <c r="F1558" s="8">
        <v>8.0</v>
      </c>
      <c r="G1558" s="8">
        <v>0.0</v>
      </c>
      <c r="H1558" s="8">
        <v>6.0</v>
      </c>
      <c r="I1558" s="8">
        <v>1.0</v>
      </c>
      <c r="J1558" s="8">
        <v>2.0</v>
      </c>
      <c r="K1558" s="7">
        <v>59.0</v>
      </c>
      <c r="L1558" s="7">
        <v>16.0</v>
      </c>
    </row>
    <row r="1559">
      <c r="A1559" s="7">
        <v>5570.0</v>
      </c>
      <c r="B1559" s="2" t="s">
        <v>13</v>
      </c>
      <c r="C1559" s="3">
        <v>3157.0</v>
      </c>
      <c r="D1559" s="4">
        <v>33.0</v>
      </c>
      <c r="E1559" s="4">
        <v>29.0</v>
      </c>
      <c r="F1559" s="8">
        <v>12.0</v>
      </c>
      <c r="G1559" s="8">
        <v>9.0</v>
      </c>
      <c r="H1559" s="8">
        <v>4.0</v>
      </c>
      <c r="I1559" s="8">
        <v>6.0</v>
      </c>
      <c r="J1559" s="8">
        <v>3.0</v>
      </c>
      <c r="K1559" s="7">
        <v>68.0</v>
      </c>
      <c r="L1559" s="7">
        <v>28.0</v>
      </c>
    </row>
    <row r="1560">
      <c r="A1560" s="7">
        <v>5570.0</v>
      </c>
      <c r="B1560" s="2" t="s">
        <v>14</v>
      </c>
      <c r="C1560" s="3">
        <v>3157.0</v>
      </c>
      <c r="D1560" s="4">
        <v>192.0</v>
      </c>
      <c r="E1560" s="4">
        <v>51.0</v>
      </c>
      <c r="F1560" s="8">
        <v>14.0</v>
      </c>
      <c r="G1560" s="8">
        <v>8.0</v>
      </c>
      <c r="H1560" s="8">
        <v>12.0</v>
      </c>
      <c r="I1560" s="8">
        <v>25.0</v>
      </c>
      <c r="J1560" s="8">
        <v>4.0</v>
      </c>
      <c r="K1560" s="7">
        <v>268.0</v>
      </c>
      <c r="L1560" s="7">
        <v>38.0</v>
      </c>
    </row>
    <row r="1561">
      <c r="A1561" s="7">
        <v>5570.0</v>
      </c>
      <c r="B1561" s="2" t="s">
        <v>15</v>
      </c>
      <c r="C1561" s="3">
        <v>3157.0</v>
      </c>
      <c r="D1561" s="4">
        <v>269.0</v>
      </c>
      <c r="E1561" s="4">
        <v>94.0</v>
      </c>
      <c r="F1561" s="8">
        <v>34.0</v>
      </c>
      <c r="G1561" s="8">
        <v>17.0</v>
      </c>
      <c r="H1561" s="8">
        <v>22.0</v>
      </c>
      <c r="I1561" s="8">
        <v>32.0</v>
      </c>
      <c r="J1561" s="8">
        <v>9.0</v>
      </c>
      <c r="K1561" s="7">
        <v>395.0</v>
      </c>
      <c r="L1561" s="7">
        <v>82.0</v>
      </c>
    </row>
    <row r="1562">
      <c r="A1562" s="7">
        <v>5571.0</v>
      </c>
      <c r="B1562" s="2" t="s">
        <v>12</v>
      </c>
      <c r="C1562" s="3">
        <v>1712.0</v>
      </c>
      <c r="D1562" s="4">
        <v>16.0</v>
      </c>
      <c r="E1562" s="4">
        <v>6.0</v>
      </c>
      <c r="F1562" s="8">
        <v>1.0</v>
      </c>
      <c r="G1562" s="8">
        <v>1.0</v>
      </c>
      <c r="H1562" s="8">
        <v>2.0</v>
      </c>
      <c r="I1562" s="8">
        <v>1.0</v>
      </c>
      <c r="J1562" s="8">
        <v>1.0</v>
      </c>
      <c r="K1562" s="7">
        <v>23.0</v>
      </c>
      <c r="L1562" s="7">
        <v>5.0</v>
      </c>
    </row>
    <row r="1563">
      <c r="A1563" s="7">
        <v>5571.0</v>
      </c>
      <c r="B1563" s="2" t="s">
        <v>13</v>
      </c>
      <c r="C1563" s="3">
        <v>1712.0</v>
      </c>
      <c r="D1563" s="4">
        <v>9.0</v>
      </c>
      <c r="E1563" s="4">
        <v>9.0</v>
      </c>
      <c r="F1563" s="8">
        <v>5.0</v>
      </c>
      <c r="G1563" s="8">
        <v>3.0</v>
      </c>
      <c r="H1563" s="8">
        <v>2.0</v>
      </c>
      <c r="I1563" s="8">
        <v>2.0</v>
      </c>
      <c r="J1563" s="8">
        <v>0.0</v>
      </c>
      <c r="K1563" s="7">
        <v>20.0</v>
      </c>
      <c r="L1563" s="7">
        <v>10.0</v>
      </c>
    </row>
    <row r="1564">
      <c r="A1564" s="7">
        <v>5571.0</v>
      </c>
      <c r="B1564" s="2" t="s">
        <v>14</v>
      </c>
      <c r="C1564" s="3">
        <v>1712.0</v>
      </c>
      <c r="D1564" s="4">
        <v>60.0</v>
      </c>
      <c r="E1564" s="4">
        <v>16.0</v>
      </c>
      <c r="F1564" s="8">
        <v>4.0</v>
      </c>
      <c r="G1564" s="8">
        <v>2.0</v>
      </c>
      <c r="H1564" s="8">
        <v>2.0</v>
      </c>
      <c r="I1564" s="8">
        <v>9.0</v>
      </c>
      <c r="J1564" s="8">
        <v>1.0</v>
      </c>
      <c r="K1564" s="7">
        <v>85.0</v>
      </c>
      <c r="L1564" s="7">
        <v>9.0</v>
      </c>
    </row>
    <row r="1565">
      <c r="A1565" s="7">
        <v>5571.0</v>
      </c>
      <c r="B1565" s="2" t="s">
        <v>15</v>
      </c>
      <c r="C1565" s="3">
        <v>1712.0</v>
      </c>
      <c r="D1565" s="4">
        <v>85.0</v>
      </c>
      <c r="E1565" s="4">
        <v>31.0</v>
      </c>
      <c r="F1565" s="8">
        <v>10.0</v>
      </c>
      <c r="G1565" s="8">
        <v>6.0</v>
      </c>
      <c r="H1565" s="8">
        <v>6.0</v>
      </c>
      <c r="I1565" s="8">
        <v>12.0</v>
      </c>
      <c r="J1565" s="8">
        <v>2.0</v>
      </c>
      <c r="K1565" s="7">
        <v>128.0</v>
      </c>
      <c r="L1565" s="7">
        <v>24.0</v>
      </c>
    </row>
    <row r="1566">
      <c r="A1566" s="7">
        <v>5572.0</v>
      </c>
      <c r="B1566" s="2" t="s">
        <v>12</v>
      </c>
      <c r="C1566" s="3">
        <v>2097.0</v>
      </c>
      <c r="D1566" s="4">
        <v>51.0</v>
      </c>
      <c r="E1566" s="4">
        <v>9.0</v>
      </c>
      <c r="F1566" s="8">
        <v>10.0</v>
      </c>
      <c r="G1566" s="8">
        <v>4.0</v>
      </c>
      <c r="H1566" s="8">
        <v>7.0</v>
      </c>
      <c r="I1566" s="8">
        <v>8.0</v>
      </c>
      <c r="J1566" s="8">
        <v>1.0</v>
      </c>
      <c r="K1566" s="7">
        <v>68.0</v>
      </c>
      <c r="L1566" s="7">
        <v>22.0</v>
      </c>
    </row>
    <row r="1567">
      <c r="A1567" s="7">
        <v>5572.0</v>
      </c>
      <c r="B1567" s="2" t="s">
        <v>13</v>
      </c>
      <c r="C1567" s="3">
        <v>2097.0</v>
      </c>
      <c r="D1567" s="4">
        <v>30.0</v>
      </c>
      <c r="E1567" s="4">
        <v>19.0</v>
      </c>
      <c r="F1567" s="8">
        <v>10.0</v>
      </c>
      <c r="G1567" s="8">
        <v>2.0</v>
      </c>
      <c r="H1567" s="8">
        <v>2.0</v>
      </c>
      <c r="I1567" s="8">
        <v>4.0</v>
      </c>
      <c r="J1567" s="8">
        <v>1.0</v>
      </c>
      <c r="K1567" s="7">
        <v>53.0</v>
      </c>
      <c r="L1567" s="7">
        <v>15.0</v>
      </c>
    </row>
    <row r="1568">
      <c r="A1568" s="7">
        <v>5572.0</v>
      </c>
      <c r="B1568" s="2" t="s">
        <v>14</v>
      </c>
      <c r="C1568" s="3">
        <v>2097.0</v>
      </c>
      <c r="D1568" s="4">
        <v>110.0</v>
      </c>
      <c r="E1568" s="4">
        <v>16.0</v>
      </c>
      <c r="F1568" s="8">
        <v>6.0</v>
      </c>
      <c r="G1568" s="8">
        <v>6.0</v>
      </c>
      <c r="H1568" s="8">
        <v>6.0</v>
      </c>
      <c r="I1568" s="8">
        <v>4.0</v>
      </c>
      <c r="J1568" s="8">
        <v>1.0</v>
      </c>
      <c r="K1568" s="7">
        <v>130.0</v>
      </c>
      <c r="L1568" s="7">
        <v>19.0</v>
      </c>
    </row>
    <row r="1569">
      <c r="A1569" s="7">
        <v>5572.0</v>
      </c>
      <c r="B1569" s="2" t="s">
        <v>15</v>
      </c>
      <c r="C1569" s="3">
        <v>2097.0</v>
      </c>
      <c r="D1569" s="4">
        <v>191.0</v>
      </c>
      <c r="E1569" s="4">
        <v>44.0</v>
      </c>
      <c r="F1569" s="8">
        <v>26.0</v>
      </c>
      <c r="G1569" s="8">
        <v>12.0</v>
      </c>
      <c r="H1569" s="8">
        <v>15.0</v>
      </c>
      <c r="I1569" s="8">
        <v>16.0</v>
      </c>
      <c r="J1569" s="8">
        <v>3.0</v>
      </c>
      <c r="K1569" s="7">
        <v>251.0</v>
      </c>
      <c r="L1569" s="7">
        <v>56.0</v>
      </c>
    </row>
    <row r="1570">
      <c r="A1570" s="7">
        <v>5577.0</v>
      </c>
      <c r="B1570" s="2" t="s">
        <v>12</v>
      </c>
      <c r="C1570" s="3">
        <v>941.0</v>
      </c>
      <c r="D1570" s="4">
        <v>12.0</v>
      </c>
      <c r="E1570" s="4">
        <v>4.0</v>
      </c>
      <c r="F1570" s="8">
        <v>4.0</v>
      </c>
      <c r="G1570" s="8">
        <v>1.0</v>
      </c>
      <c r="H1570" s="8">
        <v>6.0</v>
      </c>
      <c r="I1570" s="8">
        <v>1.0</v>
      </c>
      <c r="J1570" s="8">
        <v>0.0</v>
      </c>
      <c r="K1570" s="7">
        <v>17.0</v>
      </c>
      <c r="L1570" s="7">
        <v>11.0</v>
      </c>
    </row>
    <row r="1571">
      <c r="A1571" s="7">
        <v>5577.0</v>
      </c>
      <c r="B1571" s="2" t="s">
        <v>13</v>
      </c>
      <c r="C1571" s="3">
        <v>941.0</v>
      </c>
      <c r="D1571" s="4">
        <v>6.0</v>
      </c>
      <c r="E1571" s="4">
        <v>4.0</v>
      </c>
      <c r="F1571" s="8">
        <v>5.0</v>
      </c>
      <c r="G1571" s="8">
        <v>4.0</v>
      </c>
      <c r="H1571" s="8">
        <v>4.0</v>
      </c>
      <c r="I1571" s="8">
        <v>2.0</v>
      </c>
      <c r="J1571" s="8">
        <v>2.0</v>
      </c>
      <c r="K1571" s="7">
        <v>12.0</v>
      </c>
      <c r="L1571" s="7">
        <v>15.0</v>
      </c>
    </row>
    <row r="1572">
      <c r="A1572" s="7">
        <v>5577.0</v>
      </c>
      <c r="B1572" s="2" t="s">
        <v>14</v>
      </c>
      <c r="C1572" s="3">
        <v>941.0</v>
      </c>
      <c r="D1572" s="4">
        <v>48.0</v>
      </c>
      <c r="E1572" s="4">
        <v>6.0</v>
      </c>
      <c r="F1572" s="8">
        <v>2.0</v>
      </c>
      <c r="G1572" s="8">
        <v>2.0</v>
      </c>
      <c r="H1572" s="8">
        <v>1.0</v>
      </c>
      <c r="I1572" s="8">
        <v>5.0</v>
      </c>
      <c r="J1572" s="8">
        <v>1.0</v>
      </c>
      <c r="K1572" s="7">
        <v>59.0</v>
      </c>
      <c r="L1572" s="7">
        <v>6.0</v>
      </c>
    </row>
    <row r="1573">
      <c r="A1573" s="7">
        <v>5577.0</v>
      </c>
      <c r="B1573" s="2" t="s">
        <v>15</v>
      </c>
      <c r="C1573" s="3">
        <v>941.0</v>
      </c>
      <c r="D1573" s="4">
        <v>66.0</v>
      </c>
      <c r="E1573" s="4">
        <v>14.0</v>
      </c>
      <c r="F1573" s="8">
        <v>11.0</v>
      </c>
      <c r="G1573" s="8">
        <v>7.0</v>
      </c>
      <c r="H1573" s="8">
        <v>11.0</v>
      </c>
      <c r="I1573" s="8">
        <v>8.0</v>
      </c>
      <c r="J1573" s="8">
        <v>3.0</v>
      </c>
      <c r="K1573" s="7">
        <v>88.0</v>
      </c>
      <c r="L1573" s="7">
        <v>32.0</v>
      </c>
    </row>
    <row r="1574">
      <c r="A1574" s="7">
        <v>5578.0</v>
      </c>
      <c r="B1574" s="2" t="s">
        <v>12</v>
      </c>
      <c r="C1574" s="3">
        <v>1554.0</v>
      </c>
      <c r="D1574" s="4">
        <v>14.0</v>
      </c>
      <c r="E1574" s="4">
        <v>7.0</v>
      </c>
      <c r="F1574" s="8">
        <v>7.0</v>
      </c>
      <c r="G1574" s="8">
        <v>4.0</v>
      </c>
      <c r="H1574" s="8">
        <v>3.0</v>
      </c>
      <c r="I1574" s="8">
        <v>5.0</v>
      </c>
      <c r="J1574" s="8">
        <v>1.0</v>
      </c>
      <c r="K1574" s="7">
        <v>26.0</v>
      </c>
      <c r="L1574" s="7">
        <v>15.0</v>
      </c>
    </row>
    <row r="1575">
      <c r="A1575" s="7">
        <v>5578.0</v>
      </c>
      <c r="B1575" s="2" t="s">
        <v>13</v>
      </c>
      <c r="C1575" s="3">
        <v>1554.0</v>
      </c>
      <c r="D1575" s="4">
        <v>8.0</v>
      </c>
      <c r="E1575" s="4">
        <v>10.0</v>
      </c>
      <c r="F1575" s="8">
        <v>9.0</v>
      </c>
      <c r="G1575" s="8">
        <v>4.0</v>
      </c>
      <c r="H1575" s="8">
        <v>3.0</v>
      </c>
      <c r="I1575" s="8">
        <v>1.0</v>
      </c>
      <c r="J1575" s="8">
        <v>0.0</v>
      </c>
      <c r="K1575" s="7">
        <v>19.0</v>
      </c>
      <c r="L1575" s="7">
        <v>16.0</v>
      </c>
    </row>
    <row r="1576">
      <c r="A1576" s="7">
        <v>5578.0</v>
      </c>
      <c r="B1576" s="2" t="s">
        <v>14</v>
      </c>
      <c r="C1576" s="3">
        <v>1554.0</v>
      </c>
      <c r="D1576" s="4">
        <v>55.0</v>
      </c>
      <c r="E1576" s="4">
        <v>11.0</v>
      </c>
      <c r="F1576" s="8">
        <v>0.0</v>
      </c>
      <c r="G1576" s="8">
        <v>4.0</v>
      </c>
      <c r="H1576" s="8">
        <v>4.0</v>
      </c>
      <c r="I1576" s="8">
        <v>4.0</v>
      </c>
      <c r="J1576" s="8">
        <v>1.0</v>
      </c>
      <c r="K1576" s="7">
        <v>70.0</v>
      </c>
      <c r="L1576" s="7">
        <v>9.0</v>
      </c>
    </row>
    <row r="1577">
      <c r="A1577" s="7">
        <v>5578.0</v>
      </c>
      <c r="B1577" s="2" t="s">
        <v>15</v>
      </c>
      <c r="C1577" s="3">
        <v>1554.0</v>
      </c>
      <c r="D1577" s="4">
        <v>77.0</v>
      </c>
      <c r="E1577" s="4">
        <v>28.0</v>
      </c>
      <c r="F1577" s="8">
        <v>16.0</v>
      </c>
      <c r="G1577" s="8">
        <v>12.0</v>
      </c>
      <c r="H1577" s="8">
        <v>10.0</v>
      </c>
      <c r="I1577" s="8">
        <v>10.0</v>
      </c>
      <c r="J1577" s="8">
        <v>2.0</v>
      </c>
      <c r="K1577" s="7">
        <v>115.0</v>
      </c>
      <c r="L1577" s="7">
        <v>40.0</v>
      </c>
    </row>
    <row r="1578">
      <c r="A1578" s="7">
        <v>5581.0</v>
      </c>
      <c r="B1578" s="2" t="s">
        <v>12</v>
      </c>
      <c r="C1578" s="3">
        <v>2113.0</v>
      </c>
      <c r="D1578" s="4">
        <v>12.0</v>
      </c>
      <c r="E1578" s="4">
        <v>2.0</v>
      </c>
      <c r="F1578" s="8">
        <v>3.0</v>
      </c>
      <c r="G1578" s="8">
        <v>0.0</v>
      </c>
      <c r="H1578" s="8">
        <v>1.0</v>
      </c>
      <c r="I1578" s="8">
        <v>0.0</v>
      </c>
      <c r="J1578" s="8">
        <v>0.0</v>
      </c>
      <c r="K1578" s="7">
        <v>14.0</v>
      </c>
      <c r="L1578" s="7">
        <v>4.0</v>
      </c>
    </row>
    <row r="1579">
      <c r="A1579" s="7">
        <v>5581.0</v>
      </c>
      <c r="B1579" s="2" t="s">
        <v>13</v>
      </c>
      <c r="C1579" s="3">
        <v>2113.0</v>
      </c>
      <c r="D1579" s="4">
        <v>10.0</v>
      </c>
      <c r="E1579" s="4">
        <v>1.0</v>
      </c>
      <c r="F1579" s="8">
        <v>1.0</v>
      </c>
      <c r="G1579" s="8">
        <v>1.0</v>
      </c>
      <c r="H1579" s="8">
        <v>1.0</v>
      </c>
      <c r="I1579" s="8">
        <v>2.0</v>
      </c>
      <c r="J1579" s="8">
        <v>1.0</v>
      </c>
      <c r="K1579" s="7">
        <v>13.0</v>
      </c>
      <c r="L1579" s="7">
        <v>4.0</v>
      </c>
    </row>
    <row r="1580">
      <c r="A1580" s="7">
        <v>5581.0</v>
      </c>
      <c r="B1580" s="2" t="s">
        <v>14</v>
      </c>
      <c r="C1580" s="3">
        <v>2113.0</v>
      </c>
      <c r="D1580" s="4">
        <v>45.0</v>
      </c>
      <c r="E1580" s="4">
        <v>11.0</v>
      </c>
      <c r="F1580" s="8">
        <v>2.0</v>
      </c>
      <c r="G1580" s="8">
        <v>2.0</v>
      </c>
      <c r="H1580" s="8">
        <v>1.0</v>
      </c>
      <c r="I1580" s="8">
        <v>3.0</v>
      </c>
      <c r="J1580" s="8">
        <v>2.0</v>
      </c>
      <c r="K1580" s="7">
        <v>59.0</v>
      </c>
      <c r="L1580" s="7">
        <v>7.0</v>
      </c>
    </row>
    <row r="1581">
      <c r="A1581" s="7">
        <v>5581.0</v>
      </c>
      <c r="B1581" s="2" t="s">
        <v>15</v>
      </c>
      <c r="C1581" s="3">
        <v>2113.0</v>
      </c>
      <c r="D1581" s="4">
        <v>67.0</v>
      </c>
      <c r="E1581" s="4">
        <v>14.0</v>
      </c>
      <c r="F1581" s="8">
        <v>6.0</v>
      </c>
      <c r="G1581" s="8">
        <v>3.0</v>
      </c>
      <c r="H1581" s="8">
        <v>3.0</v>
      </c>
      <c r="I1581" s="8">
        <v>5.0</v>
      </c>
      <c r="J1581" s="8">
        <v>3.0</v>
      </c>
      <c r="K1581" s="7">
        <v>86.0</v>
      </c>
      <c r="L1581" s="7">
        <v>15.0</v>
      </c>
    </row>
    <row r="1582">
      <c r="A1582" s="7">
        <v>5582.0</v>
      </c>
      <c r="B1582" s="2" t="s">
        <v>12</v>
      </c>
      <c r="C1582" s="3">
        <v>1702.0</v>
      </c>
      <c r="D1582" s="4">
        <v>14.0</v>
      </c>
      <c r="E1582" s="4">
        <v>8.0</v>
      </c>
      <c r="F1582" s="8">
        <v>2.0</v>
      </c>
      <c r="G1582" s="8">
        <v>3.0</v>
      </c>
      <c r="H1582" s="8">
        <v>5.0</v>
      </c>
      <c r="I1582" s="8">
        <v>1.0</v>
      </c>
      <c r="J1582" s="8">
        <v>1.0</v>
      </c>
      <c r="K1582" s="7">
        <v>23.0</v>
      </c>
      <c r="L1582" s="7">
        <v>11.0</v>
      </c>
    </row>
    <row r="1583">
      <c r="A1583" s="7">
        <v>5582.0</v>
      </c>
      <c r="B1583" s="2" t="s">
        <v>13</v>
      </c>
      <c r="C1583" s="3">
        <v>1702.0</v>
      </c>
      <c r="D1583" s="4">
        <v>12.0</v>
      </c>
      <c r="E1583" s="4">
        <v>5.0</v>
      </c>
      <c r="F1583" s="8">
        <v>8.0</v>
      </c>
      <c r="G1583" s="8">
        <v>1.0</v>
      </c>
      <c r="H1583" s="8">
        <v>1.0</v>
      </c>
      <c r="I1583" s="8">
        <v>3.0</v>
      </c>
      <c r="J1583" s="8">
        <v>1.0</v>
      </c>
      <c r="K1583" s="7">
        <v>20.0</v>
      </c>
      <c r="L1583" s="7">
        <v>11.0</v>
      </c>
    </row>
    <row r="1584">
      <c r="A1584" s="7">
        <v>5582.0</v>
      </c>
      <c r="B1584" s="2" t="s">
        <v>14</v>
      </c>
      <c r="C1584" s="3">
        <v>1702.0</v>
      </c>
      <c r="D1584" s="4">
        <v>78.0</v>
      </c>
      <c r="E1584" s="4">
        <v>18.0</v>
      </c>
      <c r="F1584" s="8">
        <v>3.0</v>
      </c>
      <c r="G1584" s="8">
        <v>1.0</v>
      </c>
      <c r="H1584" s="8">
        <v>2.0</v>
      </c>
      <c r="I1584" s="8">
        <v>12.0</v>
      </c>
      <c r="J1584" s="8">
        <v>0.0</v>
      </c>
      <c r="K1584" s="7">
        <v>108.0</v>
      </c>
      <c r="L1584" s="7">
        <v>6.0</v>
      </c>
    </row>
    <row r="1585">
      <c r="A1585" s="7">
        <v>5582.0</v>
      </c>
      <c r="B1585" s="2" t="s">
        <v>15</v>
      </c>
      <c r="C1585" s="3">
        <v>1702.0</v>
      </c>
      <c r="D1585" s="4">
        <v>104.0</v>
      </c>
      <c r="E1585" s="4">
        <v>31.0</v>
      </c>
      <c r="F1585" s="8">
        <v>13.0</v>
      </c>
      <c r="G1585" s="8">
        <v>5.0</v>
      </c>
      <c r="H1585" s="8">
        <v>8.0</v>
      </c>
      <c r="I1585" s="8">
        <v>16.0</v>
      </c>
      <c r="J1585" s="8">
        <v>2.0</v>
      </c>
      <c r="K1585" s="7">
        <v>151.0</v>
      </c>
      <c r="L1585" s="7">
        <v>28.0</v>
      </c>
    </row>
    <row r="1586">
      <c r="A1586" s="7">
        <v>5585.0</v>
      </c>
      <c r="B1586" s="2" t="s">
        <v>12</v>
      </c>
      <c r="C1586" s="3">
        <v>1460.0</v>
      </c>
      <c r="D1586" s="4">
        <v>16.0</v>
      </c>
      <c r="E1586" s="4">
        <v>7.0</v>
      </c>
      <c r="F1586" s="8">
        <v>1.0</v>
      </c>
      <c r="G1586" s="8">
        <v>1.0</v>
      </c>
      <c r="H1586" s="8">
        <v>1.0</v>
      </c>
      <c r="I1586" s="8">
        <v>2.0</v>
      </c>
      <c r="J1586" s="8">
        <v>1.0</v>
      </c>
      <c r="K1586" s="7">
        <v>25.0</v>
      </c>
      <c r="L1586" s="7">
        <v>4.0</v>
      </c>
    </row>
    <row r="1587">
      <c r="A1587" s="7">
        <v>5585.0</v>
      </c>
      <c r="B1587" s="2" t="s">
        <v>13</v>
      </c>
      <c r="C1587" s="3">
        <v>1460.0</v>
      </c>
      <c r="D1587" s="4">
        <v>15.0</v>
      </c>
      <c r="E1587" s="4">
        <v>9.0</v>
      </c>
      <c r="F1587" s="8">
        <v>5.0</v>
      </c>
      <c r="G1587" s="8">
        <v>1.0</v>
      </c>
      <c r="H1587" s="8">
        <v>2.0</v>
      </c>
      <c r="I1587" s="8">
        <v>1.0</v>
      </c>
      <c r="J1587" s="8">
        <v>1.0</v>
      </c>
      <c r="K1587" s="7">
        <v>25.0</v>
      </c>
      <c r="L1587" s="7">
        <v>9.0</v>
      </c>
    </row>
    <row r="1588">
      <c r="A1588" s="7">
        <v>5585.0</v>
      </c>
      <c r="B1588" s="2" t="s">
        <v>14</v>
      </c>
      <c r="C1588" s="3">
        <v>1460.0</v>
      </c>
      <c r="D1588" s="4">
        <v>57.0</v>
      </c>
      <c r="E1588" s="4">
        <v>4.0</v>
      </c>
      <c r="F1588" s="8">
        <v>3.0</v>
      </c>
      <c r="G1588" s="8">
        <v>4.0</v>
      </c>
      <c r="H1588" s="8">
        <v>1.0</v>
      </c>
      <c r="I1588" s="8">
        <v>10.0</v>
      </c>
      <c r="J1588" s="8">
        <v>0.0</v>
      </c>
      <c r="K1588" s="7">
        <v>71.0</v>
      </c>
      <c r="L1588" s="7">
        <v>8.0</v>
      </c>
    </row>
    <row r="1589">
      <c r="A1589" s="7">
        <v>5585.0</v>
      </c>
      <c r="B1589" s="2" t="s">
        <v>15</v>
      </c>
      <c r="C1589" s="3">
        <v>1460.0</v>
      </c>
      <c r="D1589" s="4">
        <v>88.0</v>
      </c>
      <c r="E1589" s="4">
        <v>20.0</v>
      </c>
      <c r="F1589" s="8">
        <v>9.0</v>
      </c>
      <c r="G1589" s="8">
        <v>6.0</v>
      </c>
      <c r="H1589" s="8">
        <v>4.0</v>
      </c>
      <c r="I1589" s="8">
        <v>13.0</v>
      </c>
      <c r="J1589" s="8">
        <v>2.0</v>
      </c>
      <c r="K1589" s="7">
        <v>121.0</v>
      </c>
      <c r="L1589" s="7">
        <v>21.0</v>
      </c>
    </row>
    <row r="1590">
      <c r="A1590" s="7">
        <v>5586.0</v>
      </c>
      <c r="B1590" s="2" t="s">
        <v>12</v>
      </c>
      <c r="C1590" s="3">
        <v>1444.0</v>
      </c>
      <c r="D1590" s="4">
        <v>26.0</v>
      </c>
      <c r="E1590" s="4">
        <v>7.0</v>
      </c>
      <c r="F1590" s="8">
        <v>0.0</v>
      </c>
      <c r="G1590" s="8">
        <v>0.0</v>
      </c>
      <c r="H1590" s="8">
        <v>1.0</v>
      </c>
      <c r="I1590" s="8">
        <v>2.0</v>
      </c>
      <c r="J1590" s="8">
        <v>0.0</v>
      </c>
      <c r="K1590" s="7">
        <v>35.0</v>
      </c>
      <c r="L1590" s="7">
        <v>1.0</v>
      </c>
    </row>
    <row r="1591">
      <c r="A1591" s="7">
        <v>5586.0</v>
      </c>
      <c r="B1591" s="2" t="s">
        <v>13</v>
      </c>
      <c r="C1591" s="3">
        <v>1444.0</v>
      </c>
      <c r="D1591" s="4">
        <v>14.0</v>
      </c>
      <c r="E1591" s="4">
        <v>6.0</v>
      </c>
      <c r="F1591" s="8">
        <v>2.0</v>
      </c>
      <c r="G1591" s="8">
        <v>0.0</v>
      </c>
      <c r="H1591" s="8">
        <v>2.0</v>
      </c>
      <c r="I1591" s="8">
        <v>1.0</v>
      </c>
      <c r="J1591" s="8">
        <v>0.0</v>
      </c>
      <c r="K1591" s="7">
        <v>21.0</v>
      </c>
      <c r="L1591" s="7">
        <v>4.0</v>
      </c>
    </row>
    <row r="1592">
      <c r="A1592" s="7">
        <v>5586.0</v>
      </c>
      <c r="B1592" s="2" t="s">
        <v>14</v>
      </c>
      <c r="C1592" s="3">
        <v>1444.0</v>
      </c>
      <c r="D1592" s="4">
        <v>67.0</v>
      </c>
      <c r="E1592" s="4">
        <v>6.0</v>
      </c>
      <c r="F1592" s="8">
        <v>0.0</v>
      </c>
      <c r="G1592" s="8">
        <v>1.0</v>
      </c>
      <c r="H1592" s="8">
        <v>2.0</v>
      </c>
      <c r="I1592" s="8">
        <v>4.0</v>
      </c>
      <c r="J1592" s="8">
        <v>1.0</v>
      </c>
      <c r="K1592" s="7">
        <v>77.0</v>
      </c>
      <c r="L1592" s="7">
        <v>4.0</v>
      </c>
    </row>
    <row r="1593">
      <c r="A1593" s="7">
        <v>5586.0</v>
      </c>
      <c r="B1593" s="2" t="s">
        <v>15</v>
      </c>
      <c r="C1593" s="3">
        <v>1444.0</v>
      </c>
      <c r="D1593" s="4">
        <v>107.0</v>
      </c>
      <c r="E1593" s="4">
        <v>19.0</v>
      </c>
      <c r="F1593" s="8">
        <v>2.0</v>
      </c>
      <c r="G1593" s="8">
        <v>1.0</v>
      </c>
      <c r="H1593" s="8">
        <v>5.0</v>
      </c>
      <c r="I1593" s="8">
        <v>7.0</v>
      </c>
      <c r="J1593" s="8">
        <v>1.0</v>
      </c>
      <c r="K1593" s="7">
        <v>133.0</v>
      </c>
      <c r="L1593" s="7">
        <v>9.0</v>
      </c>
    </row>
    <row r="1594">
      <c r="A1594" s="7">
        <v>5587.0</v>
      </c>
      <c r="B1594" s="2" t="s">
        <v>12</v>
      </c>
      <c r="C1594" s="3">
        <v>2966.0</v>
      </c>
      <c r="D1594" s="4">
        <v>48.0</v>
      </c>
      <c r="E1594" s="4">
        <v>27.0</v>
      </c>
      <c r="F1594" s="8">
        <v>10.0</v>
      </c>
      <c r="G1594" s="8">
        <v>2.0</v>
      </c>
      <c r="H1594" s="8">
        <v>5.0</v>
      </c>
      <c r="I1594" s="8">
        <v>3.0</v>
      </c>
      <c r="J1594" s="8">
        <v>1.0</v>
      </c>
      <c r="K1594" s="7">
        <v>78.0</v>
      </c>
      <c r="L1594" s="7">
        <v>18.0</v>
      </c>
    </row>
    <row r="1595">
      <c r="A1595" s="7">
        <v>5587.0</v>
      </c>
      <c r="B1595" s="2" t="s">
        <v>13</v>
      </c>
      <c r="C1595" s="3">
        <v>2966.0</v>
      </c>
      <c r="D1595" s="4">
        <v>40.0</v>
      </c>
      <c r="E1595" s="4">
        <v>22.0</v>
      </c>
      <c r="F1595" s="8">
        <v>13.0</v>
      </c>
      <c r="G1595" s="8">
        <v>2.0</v>
      </c>
      <c r="H1595" s="8">
        <v>4.0</v>
      </c>
      <c r="I1595" s="8">
        <v>4.0</v>
      </c>
      <c r="J1595" s="8">
        <v>6.0</v>
      </c>
      <c r="K1595" s="7">
        <v>66.0</v>
      </c>
      <c r="L1595" s="7">
        <v>25.0</v>
      </c>
    </row>
    <row r="1596">
      <c r="A1596" s="7">
        <v>5587.0</v>
      </c>
      <c r="B1596" s="2" t="s">
        <v>14</v>
      </c>
      <c r="C1596" s="3">
        <v>2966.0</v>
      </c>
      <c r="D1596" s="4">
        <v>207.0</v>
      </c>
      <c r="E1596" s="4">
        <v>45.0</v>
      </c>
      <c r="F1596" s="8">
        <v>9.0</v>
      </c>
      <c r="G1596" s="8">
        <v>8.0</v>
      </c>
      <c r="H1596" s="8">
        <v>7.0</v>
      </c>
      <c r="I1596" s="8">
        <v>15.0</v>
      </c>
      <c r="J1596" s="8">
        <v>2.0</v>
      </c>
      <c r="K1596" s="7">
        <v>267.0</v>
      </c>
      <c r="L1596" s="7">
        <v>26.0</v>
      </c>
    </row>
    <row r="1597">
      <c r="A1597" s="7">
        <v>5587.0</v>
      </c>
      <c r="B1597" s="2" t="s">
        <v>15</v>
      </c>
      <c r="C1597" s="3">
        <v>2966.0</v>
      </c>
      <c r="D1597" s="4">
        <v>295.0</v>
      </c>
      <c r="E1597" s="4">
        <v>94.0</v>
      </c>
      <c r="F1597" s="8">
        <v>32.0</v>
      </c>
      <c r="G1597" s="8">
        <v>12.0</v>
      </c>
      <c r="H1597" s="8">
        <v>16.0</v>
      </c>
      <c r="I1597" s="8">
        <v>22.0</v>
      </c>
      <c r="J1597" s="8">
        <v>9.0</v>
      </c>
      <c r="K1597" s="7">
        <v>411.0</v>
      </c>
      <c r="L1597" s="7">
        <v>69.0</v>
      </c>
    </row>
    <row r="1598">
      <c r="A1598" s="7">
        <v>5591.0</v>
      </c>
      <c r="B1598" s="2" t="s">
        <v>12</v>
      </c>
      <c r="C1598" s="3">
        <v>769.0</v>
      </c>
      <c r="D1598" s="4">
        <v>8.0</v>
      </c>
      <c r="E1598" s="4">
        <v>3.0</v>
      </c>
      <c r="F1598" s="8">
        <v>0.0</v>
      </c>
      <c r="G1598" s="8">
        <v>0.0</v>
      </c>
      <c r="H1598" s="8">
        <v>2.0</v>
      </c>
      <c r="I1598" s="8">
        <v>1.0</v>
      </c>
      <c r="J1598" s="8">
        <v>0.0</v>
      </c>
      <c r="K1598" s="7">
        <v>12.0</v>
      </c>
      <c r="L1598" s="7">
        <v>2.0</v>
      </c>
    </row>
    <row r="1599">
      <c r="A1599" s="7">
        <v>5591.0</v>
      </c>
      <c r="B1599" s="2" t="s">
        <v>13</v>
      </c>
      <c r="C1599" s="3">
        <v>769.0</v>
      </c>
      <c r="D1599" s="4">
        <v>4.0</v>
      </c>
      <c r="E1599" s="4">
        <v>6.0</v>
      </c>
      <c r="F1599" s="8">
        <v>2.0</v>
      </c>
      <c r="G1599" s="8">
        <v>0.0</v>
      </c>
      <c r="H1599" s="8">
        <v>2.0</v>
      </c>
      <c r="I1599" s="8">
        <v>1.0</v>
      </c>
      <c r="J1599" s="8">
        <v>0.0</v>
      </c>
      <c r="K1599" s="7">
        <v>11.0</v>
      </c>
      <c r="L1599" s="7">
        <v>4.0</v>
      </c>
    </row>
    <row r="1600">
      <c r="A1600" s="7">
        <v>5591.0</v>
      </c>
      <c r="B1600" s="2" t="s">
        <v>14</v>
      </c>
      <c r="C1600" s="3">
        <v>769.0</v>
      </c>
      <c r="D1600" s="4">
        <v>55.0</v>
      </c>
      <c r="E1600" s="4">
        <v>10.0</v>
      </c>
      <c r="F1600" s="8">
        <v>0.0</v>
      </c>
      <c r="G1600" s="8">
        <v>5.0</v>
      </c>
      <c r="H1600" s="8">
        <v>1.0</v>
      </c>
      <c r="I1600" s="8">
        <v>4.0</v>
      </c>
      <c r="J1600" s="8">
        <v>0.0</v>
      </c>
      <c r="K1600" s="7">
        <v>69.0</v>
      </c>
      <c r="L1600" s="7">
        <v>6.0</v>
      </c>
    </row>
    <row r="1601">
      <c r="A1601" s="7">
        <v>5591.0</v>
      </c>
      <c r="B1601" s="2" t="s">
        <v>15</v>
      </c>
      <c r="C1601" s="3">
        <v>769.0</v>
      </c>
      <c r="D1601" s="4">
        <v>67.0</v>
      </c>
      <c r="E1601" s="4">
        <v>19.0</v>
      </c>
      <c r="F1601" s="8">
        <v>2.0</v>
      </c>
      <c r="G1601" s="8">
        <v>5.0</v>
      </c>
      <c r="H1601" s="8">
        <v>5.0</v>
      </c>
      <c r="I1601" s="8">
        <v>6.0</v>
      </c>
      <c r="J1601" s="8">
        <v>0.0</v>
      </c>
      <c r="K1601" s="7">
        <v>92.0</v>
      </c>
      <c r="L1601" s="7">
        <v>12.0</v>
      </c>
    </row>
    <row r="1602">
      <c r="A1602" s="7">
        <v>5593.0</v>
      </c>
      <c r="B1602" s="2" t="s">
        <v>12</v>
      </c>
      <c r="C1602" s="3">
        <v>1952.0</v>
      </c>
      <c r="D1602" s="4">
        <v>64.0</v>
      </c>
      <c r="E1602" s="4">
        <v>28.0</v>
      </c>
      <c r="F1602" s="8">
        <v>8.0</v>
      </c>
      <c r="G1602" s="8">
        <v>3.0</v>
      </c>
      <c r="H1602" s="8">
        <v>11.0</v>
      </c>
      <c r="I1602" s="8">
        <v>6.0</v>
      </c>
      <c r="J1602" s="8">
        <v>3.0</v>
      </c>
      <c r="K1602" s="7">
        <v>98.0</v>
      </c>
      <c r="L1602" s="7">
        <v>25.0</v>
      </c>
    </row>
    <row r="1603">
      <c r="A1603" s="7">
        <v>5593.0</v>
      </c>
      <c r="B1603" s="2" t="s">
        <v>13</v>
      </c>
      <c r="C1603" s="3">
        <v>1952.0</v>
      </c>
      <c r="D1603" s="4">
        <v>27.0</v>
      </c>
      <c r="E1603" s="4">
        <v>9.0</v>
      </c>
      <c r="F1603" s="8">
        <v>18.0</v>
      </c>
      <c r="G1603" s="8">
        <v>0.0</v>
      </c>
      <c r="H1603" s="8">
        <v>15.0</v>
      </c>
      <c r="I1603" s="8">
        <v>2.0</v>
      </c>
      <c r="J1603" s="8">
        <v>3.0</v>
      </c>
      <c r="K1603" s="7">
        <v>38.0</v>
      </c>
      <c r="L1603" s="7">
        <v>36.0</v>
      </c>
    </row>
    <row r="1604">
      <c r="A1604" s="7">
        <v>5593.0</v>
      </c>
      <c r="B1604" s="2" t="s">
        <v>14</v>
      </c>
      <c r="C1604" s="3">
        <v>1952.0</v>
      </c>
      <c r="D1604" s="4">
        <v>153.0</v>
      </c>
      <c r="E1604" s="4">
        <v>24.0</v>
      </c>
      <c r="F1604" s="8">
        <v>7.0</v>
      </c>
      <c r="G1604" s="8">
        <v>4.0</v>
      </c>
      <c r="H1604" s="8">
        <v>16.0</v>
      </c>
      <c r="I1604" s="8">
        <v>13.0</v>
      </c>
      <c r="J1604" s="8">
        <v>0.0</v>
      </c>
      <c r="K1604" s="7">
        <v>190.0</v>
      </c>
      <c r="L1604" s="7">
        <v>27.0</v>
      </c>
    </row>
    <row r="1605">
      <c r="A1605" s="7">
        <v>5593.0</v>
      </c>
      <c r="B1605" s="2" t="s">
        <v>15</v>
      </c>
      <c r="C1605" s="3">
        <v>1952.0</v>
      </c>
      <c r="D1605" s="4">
        <v>244.0</v>
      </c>
      <c r="E1605" s="4">
        <v>61.0</v>
      </c>
      <c r="F1605" s="8">
        <v>33.0</v>
      </c>
      <c r="G1605" s="8">
        <v>7.0</v>
      </c>
      <c r="H1605" s="8">
        <v>42.0</v>
      </c>
      <c r="I1605" s="8">
        <v>21.0</v>
      </c>
      <c r="J1605" s="8">
        <v>6.0</v>
      </c>
      <c r="K1605" s="7">
        <v>326.0</v>
      </c>
      <c r="L1605" s="7">
        <v>88.0</v>
      </c>
    </row>
    <row r="1606">
      <c r="A1606" s="7">
        <v>5597.0</v>
      </c>
      <c r="B1606" s="2" t="s">
        <v>12</v>
      </c>
      <c r="C1606" s="3">
        <v>2462.0</v>
      </c>
      <c r="D1606" s="4">
        <v>25.0</v>
      </c>
      <c r="E1606" s="4">
        <v>9.0</v>
      </c>
      <c r="F1606" s="8">
        <v>3.0</v>
      </c>
      <c r="G1606" s="8">
        <v>2.0</v>
      </c>
      <c r="H1606" s="8">
        <v>3.0</v>
      </c>
      <c r="I1606" s="8">
        <v>3.0</v>
      </c>
      <c r="J1606" s="8">
        <v>0.0</v>
      </c>
      <c r="K1606" s="7">
        <v>37.0</v>
      </c>
      <c r="L1606" s="7">
        <v>8.0</v>
      </c>
    </row>
    <row r="1607">
      <c r="A1607" s="7">
        <v>5597.0</v>
      </c>
      <c r="B1607" s="2" t="s">
        <v>13</v>
      </c>
      <c r="C1607" s="3">
        <v>2462.0</v>
      </c>
      <c r="D1607" s="4">
        <v>35.0</v>
      </c>
      <c r="E1607" s="4">
        <v>6.0</v>
      </c>
      <c r="F1607" s="8">
        <v>4.0</v>
      </c>
      <c r="G1607" s="8">
        <v>2.0</v>
      </c>
      <c r="H1607" s="8">
        <v>0.0</v>
      </c>
      <c r="I1607" s="8">
        <v>3.0</v>
      </c>
      <c r="J1607" s="8">
        <v>2.0</v>
      </c>
      <c r="K1607" s="7">
        <v>44.0</v>
      </c>
      <c r="L1607" s="7">
        <v>8.0</v>
      </c>
    </row>
    <row r="1608">
      <c r="A1608" s="7">
        <v>5597.0</v>
      </c>
      <c r="B1608" s="2" t="s">
        <v>14</v>
      </c>
      <c r="C1608" s="3">
        <v>2462.0</v>
      </c>
      <c r="D1608" s="4">
        <v>75.0</v>
      </c>
      <c r="E1608" s="4">
        <v>12.0</v>
      </c>
      <c r="F1608" s="8">
        <v>3.0</v>
      </c>
      <c r="G1608" s="8">
        <v>0.0</v>
      </c>
      <c r="H1608" s="8">
        <v>1.0</v>
      </c>
      <c r="I1608" s="8">
        <v>13.0</v>
      </c>
      <c r="J1608" s="8">
        <v>0.0</v>
      </c>
      <c r="K1608" s="7">
        <v>100.0</v>
      </c>
      <c r="L1608" s="7">
        <v>4.0</v>
      </c>
    </row>
    <row r="1609">
      <c r="A1609" s="7">
        <v>5597.0</v>
      </c>
      <c r="B1609" s="2" t="s">
        <v>15</v>
      </c>
      <c r="C1609" s="3">
        <v>2462.0</v>
      </c>
      <c r="D1609" s="4">
        <v>135.0</v>
      </c>
      <c r="E1609" s="4">
        <v>27.0</v>
      </c>
      <c r="F1609" s="8">
        <v>10.0</v>
      </c>
      <c r="G1609" s="8">
        <v>4.0</v>
      </c>
      <c r="H1609" s="8">
        <v>4.0</v>
      </c>
      <c r="I1609" s="8">
        <v>19.0</v>
      </c>
      <c r="J1609" s="8">
        <v>2.0</v>
      </c>
      <c r="K1609" s="7">
        <v>181.0</v>
      </c>
      <c r="L1609" s="7">
        <v>20.0</v>
      </c>
    </row>
    <row r="1610">
      <c r="A1610" s="7">
        <v>5603.0</v>
      </c>
      <c r="B1610" s="2" t="s">
        <v>12</v>
      </c>
      <c r="C1610" s="3">
        <v>1061.0</v>
      </c>
      <c r="D1610" s="4">
        <v>22.0</v>
      </c>
      <c r="E1610" s="4">
        <v>6.0</v>
      </c>
      <c r="F1610" s="8">
        <v>3.0</v>
      </c>
      <c r="G1610" s="8">
        <v>0.0</v>
      </c>
      <c r="H1610" s="8">
        <v>0.0</v>
      </c>
      <c r="I1610" s="8">
        <v>1.0</v>
      </c>
      <c r="J1610" s="8">
        <v>3.0</v>
      </c>
      <c r="K1610" s="7">
        <v>29.0</v>
      </c>
      <c r="L1610" s="7">
        <v>6.0</v>
      </c>
    </row>
    <row r="1611">
      <c r="A1611" s="7">
        <v>5603.0</v>
      </c>
      <c r="B1611" s="2" t="s">
        <v>13</v>
      </c>
      <c r="C1611" s="3">
        <v>1061.0</v>
      </c>
      <c r="D1611" s="4">
        <v>22.0</v>
      </c>
      <c r="E1611" s="4">
        <v>20.0</v>
      </c>
      <c r="F1611" s="8">
        <v>6.0</v>
      </c>
      <c r="G1611" s="8">
        <v>2.0</v>
      </c>
      <c r="H1611" s="8">
        <v>1.0</v>
      </c>
      <c r="I1611" s="8">
        <v>4.0</v>
      </c>
      <c r="J1611" s="8">
        <v>1.0</v>
      </c>
      <c r="K1611" s="7">
        <v>46.0</v>
      </c>
      <c r="L1611" s="7">
        <v>10.0</v>
      </c>
    </row>
    <row r="1612">
      <c r="A1612" s="7">
        <v>5603.0</v>
      </c>
      <c r="B1612" s="2" t="s">
        <v>14</v>
      </c>
      <c r="C1612" s="3">
        <v>1061.0</v>
      </c>
      <c r="D1612" s="4">
        <v>43.0</v>
      </c>
      <c r="E1612" s="4">
        <v>16.0</v>
      </c>
      <c r="F1612" s="8">
        <v>2.0</v>
      </c>
      <c r="G1612" s="8">
        <v>3.0</v>
      </c>
      <c r="H1612" s="8">
        <v>9.0</v>
      </c>
      <c r="I1612" s="8">
        <v>4.0</v>
      </c>
      <c r="J1612" s="8">
        <v>2.0</v>
      </c>
      <c r="K1612" s="7">
        <v>63.0</v>
      </c>
      <c r="L1612" s="7">
        <v>16.0</v>
      </c>
    </row>
    <row r="1613">
      <c r="A1613" s="7">
        <v>5603.0</v>
      </c>
      <c r="B1613" s="2" t="s">
        <v>15</v>
      </c>
      <c r="C1613" s="3">
        <v>1061.0</v>
      </c>
      <c r="D1613" s="4">
        <v>87.0</v>
      </c>
      <c r="E1613" s="4">
        <v>42.0</v>
      </c>
      <c r="F1613" s="8">
        <v>11.0</v>
      </c>
      <c r="G1613" s="8">
        <v>5.0</v>
      </c>
      <c r="H1613" s="8">
        <v>10.0</v>
      </c>
      <c r="I1613" s="8">
        <v>9.0</v>
      </c>
      <c r="J1613" s="8">
        <v>6.0</v>
      </c>
      <c r="K1613" s="7">
        <v>138.0</v>
      </c>
      <c r="L1613" s="7">
        <v>32.0</v>
      </c>
    </row>
    <row r="1614">
      <c r="A1614" s="7">
        <v>5612.0</v>
      </c>
      <c r="B1614" s="2" t="s">
        <v>12</v>
      </c>
      <c r="C1614" s="3">
        <v>2855.0</v>
      </c>
      <c r="D1614" s="4">
        <v>30.0</v>
      </c>
      <c r="E1614" s="4">
        <v>12.0</v>
      </c>
      <c r="F1614" s="8">
        <v>2.0</v>
      </c>
      <c r="G1614" s="8">
        <v>1.0</v>
      </c>
      <c r="H1614" s="8">
        <v>3.0</v>
      </c>
      <c r="I1614" s="8">
        <v>4.0</v>
      </c>
      <c r="J1614" s="8">
        <v>3.0</v>
      </c>
      <c r="K1614" s="7">
        <v>46.0</v>
      </c>
      <c r="L1614" s="7">
        <v>9.0</v>
      </c>
    </row>
    <row r="1615">
      <c r="A1615" s="7">
        <v>5612.0</v>
      </c>
      <c r="B1615" s="2" t="s">
        <v>13</v>
      </c>
      <c r="C1615" s="3">
        <v>2855.0</v>
      </c>
      <c r="D1615" s="4">
        <v>44.0</v>
      </c>
      <c r="E1615" s="4">
        <v>11.0</v>
      </c>
      <c r="F1615" s="8">
        <v>9.0</v>
      </c>
      <c r="G1615" s="8">
        <v>4.0</v>
      </c>
      <c r="H1615" s="8">
        <v>4.0</v>
      </c>
      <c r="I1615" s="8">
        <v>2.0</v>
      </c>
      <c r="J1615" s="8">
        <v>0.0</v>
      </c>
      <c r="K1615" s="7">
        <v>57.0</v>
      </c>
      <c r="L1615" s="7">
        <v>17.0</v>
      </c>
    </row>
    <row r="1616">
      <c r="A1616" s="7">
        <v>5612.0</v>
      </c>
      <c r="B1616" s="2" t="s">
        <v>14</v>
      </c>
      <c r="C1616" s="3">
        <v>2855.0</v>
      </c>
      <c r="D1616" s="4">
        <v>94.0</v>
      </c>
      <c r="E1616" s="4">
        <v>22.0</v>
      </c>
      <c r="F1616" s="8">
        <v>7.0</v>
      </c>
      <c r="G1616" s="8">
        <v>9.0</v>
      </c>
      <c r="H1616" s="8">
        <v>5.0</v>
      </c>
      <c r="I1616" s="8">
        <v>13.0</v>
      </c>
      <c r="J1616" s="8">
        <v>3.0</v>
      </c>
      <c r="K1616" s="7">
        <v>129.0</v>
      </c>
      <c r="L1616" s="7">
        <v>24.0</v>
      </c>
    </row>
    <row r="1617">
      <c r="A1617" s="7">
        <v>5612.0</v>
      </c>
      <c r="B1617" s="2" t="s">
        <v>15</v>
      </c>
      <c r="C1617" s="3">
        <v>2855.0</v>
      </c>
      <c r="D1617" s="4">
        <v>168.0</v>
      </c>
      <c r="E1617" s="4">
        <v>45.0</v>
      </c>
      <c r="F1617" s="8">
        <v>18.0</v>
      </c>
      <c r="G1617" s="8">
        <v>14.0</v>
      </c>
      <c r="H1617" s="8">
        <v>12.0</v>
      </c>
      <c r="I1617" s="8">
        <v>19.0</v>
      </c>
      <c r="J1617" s="8">
        <v>6.0</v>
      </c>
      <c r="K1617" s="7">
        <v>232.0</v>
      </c>
      <c r="L1617" s="7">
        <v>50.0</v>
      </c>
    </row>
    <row r="1618">
      <c r="A1618" s="7">
        <v>5620.0</v>
      </c>
      <c r="B1618" s="2" t="s">
        <v>12</v>
      </c>
      <c r="C1618" s="3">
        <v>2808.0</v>
      </c>
      <c r="D1618" s="4">
        <v>33.0</v>
      </c>
      <c r="E1618" s="4">
        <v>19.0</v>
      </c>
      <c r="F1618" s="8">
        <v>7.0</v>
      </c>
      <c r="G1618" s="8">
        <v>3.0</v>
      </c>
      <c r="H1618" s="8">
        <v>2.0</v>
      </c>
      <c r="I1618" s="8">
        <v>6.0</v>
      </c>
      <c r="J1618" s="8">
        <v>0.0</v>
      </c>
      <c r="K1618" s="7">
        <v>58.0</v>
      </c>
      <c r="L1618" s="7">
        <v>12.0</v>
      </c>
    </row>
    <row r="1619">
      <c r="A1619" s="7">
        <v>5620.0</v>
      </c>
      <c r="B1619" s="2" t="s">
        <v>13</v>
      </c>
      <c r="C1619" s="3">
        <v>2808.0</v>
      </c>
      <c r="D1619" s="4">
        <v>22.0</v>
      </c>
      <c r="E1619" s="4">
        <v>11.0</v>
      </c>
      <c r="F1619" s="8">
        <v>17.0</v>
      </c>
      <c r="G1619" s="8">
        <v>4.0</v>
      </c>
      <c r="H1619" s="8">
        <v>5.0</v>
      </c>
      <c r="I1619" s="8">
        <v>4.0</v>
      </c>
      <c r="J1619" s="8">
        <v>6.0</v>
      </c>
      <c r="K1619" s="7">
        <v>37.0</v>
      </c>
      <c r="L1619" s="7">
        <v>32.0</v>
      </c>
    </row>
    <row r="1620">
      <c r="A1620" s="7">
        <v>5620.0</v>
      </c>
      <c r="B1620" s="2" t="s">
        <v>14</v>
      </c>
      <c r="C1620" s="3">
        <v>2808.0</v>
      </c>
      <c r="D1620" s="4">
        <v>130.0</v>
      </c>
      <c r="E1620" s="4">
        <v>26.0</v>
      </c>
      <c r="F1620" s="8">
        <v>11.0</v>
      </c>
      <c r="G1620" s="8">
        <v>3.0</v>
      </c>
      <c r="H1620" s="8">
        <v>5.0</v>
      </c>
      <c r="I1620" s="8">
        <v>14.0</v>
      </c>
      <c r="J1620" s="8">
        <v>5.0</v>
      </c>
      <c r="K1620" s="7">
        <v>170.0</v>
      </c>
      <c r="L1620" s="7">
        <v>24.0</v>
      </c>
    </row>
    <row r="1621">
      <c r="A1621" s="7">
        <v>5620.0</v>
      </c>
      <c r="B1621" s="2" t="s">
        <v>15</v>
      </c>
      <c r="C1621" s="3">
        <v>2808.0</v>
      </c>
      <c r="D1621" s="4">
        <v>185.0</v>
      </c>
      <c r="E1621" s="4">
        <v>56.0</v>
      </c>
      <c r="F1621" s="8">
        <v>35.0</v>
      </c>
      <c r="G1621" s="8">
        <v>10.0</v>
      </c>
      <c r="H1621" s="8">
        <v>12.0</v>
      </c>
      <c r="I1621" s="8">
        <v>24.0</v>
      </c>
      <c r="J1621" s="8">
        <v>11.0</v>
      </c>
      <c r="K1621" s="7">
        <v>265.0</v>
      </c>
      <c r="L1621" s="7">
        <v>68.0</v>
      </c>
    </row>
    <row r="1622">
      <c r="A1622" s="7">
        <v>5622.0</v>
      </c>
      <c r="B1622" s="2" t="s">
        <v>12</v>
      </c>
      <c r="C1622" s="3">
        <v>2384.0</v>
      </c>
      <c r="D1622" s="4">
        <v>31.0</v>
      </c>
      <c r="E1622" s="4">
        <v>9.0</v>
      </c>
      <c r="F1622" s="8">
        <v>7.0</v>
      </c>
      <c r="G1622" s="8">
        <v>1.0</v>
      </c>
      <c r="H1622" s="8">
        <v>5.0</v>
      </c>
      <c r="I1622" s="8">
        <v>2.0</v>
      </c>
      <c r="J1622" s="8">
        <v>0.0</v>
      </c>
      <c r="K1622" s="7">
        <v>42.0</v>
      </c>
      <c r="L1622" s="7">
        <v>13.0</v>
      </c>
    </row>
    <row r="1623">
      <c r="A1623" s="7">
        <v>5622.0</v>
      </c>
      <c r="B1623" s="2" t="s">
        <v>13</v>
      </c>
      <c r="C1623" s="3">
        <v>2384.0</v>
      </c>
      <c r="D1623" s="4">
        <v>14.0</v>
      </c>
      <c r="E1623" s="4">
        <v>9.0</v>
      </c>
      <c r="F1623" s="8">
        <v>3.0</v>
      </c>
      <c r="G1623" s="8">
        <v>0.0</v>
      </c>
      <c r="H1623" s="8">
        <v>2.0</v>
      </c>
      <c r="I1623" s="8">
        <v>2.0</v>
      </c>
      <c r="J1623" s="8">
        <v>1.0</v>
      </c>
      <c r="K1623" s="7">
        <v>25.0</v>
      </c>
      <c r="L1623" s="7">
        <v>6.0</v>
      </c>
    </row>
    <row r="1624">
      <c r="A1624" s="7">
        <v>5622.0</v>
      </c>
      <c r="B1624" s="2" t="s">
        <v>14</v>
      </c>
      <c r="C1624" s="3">
        <v>2384.0</v>
      </c>
      <c r="D1624" s="4">
        <v>119.0</v>
      </c>
      <c r="E1624" s="4">
        <v>9.0</v>
      </c>
      <c r="F1624" s="8">
        <v>5.0</v>
      </c>
      <c r="G1624" s="8">
        <v>7.0</v>
      </c>
      <c r="H1624" s="8">
        <v>6.0</v>
      </c>
      <c r="I1624" s="8">
        <v>14.0</v>
      </c>
      <c r="J1624" s="8">
        <v>2.0</v>
      </c>
      <c r="K1624" s="7">
        <v>142.0</v>
      </c>
      <c r="L1624" s="7">
        <v>20.0</v>
      </c>
    </row>
    <row r="1625">
      <c r="A1625" s="7">
        <v>5622.0</v>
      </c>
      <c r="B1625" s="2" t="s">
        <v>15</v>
      </c>
      <c r="C1625" s="3">
        <v>2384.0</v>
      </c>
      <c r="D1625" s="4">
        <v>164.0</v>
      </c>
      <c r="E1625" s="4">
        <v>27.0</v>
      </c>
      <c r="F1625" s="8">
        <v>15.0</v>
      </c>
      <c r="G1625" s="8">
        <v>8.0</v>
      </c>
      <c r="H1625" s="8">
        <v>13.0</v>
      </c>
      <c r="I1625" s="8">
        <v>18.0</v>
      </c>
      <c r="J1625" s="8">
        <v>3.0</v>
      </c>
      <c r="K1625" s="7">
        <v>209.0</v>
      </c>
      <c r="L1625" s="7">
        <v>39.0</v>
      </c>
    </row>
    <row r="1626">
      <c r="A1626" s="7">
        <v>5624.0</v>
      </c>
      <c r="B1626" s="2" t="s">
        <v>12</v>
      </c>
      <c r="C1626" s="3">
        <v>1053.0</v>
      </c>
      <c r="D1626" s="4">
        <v>16.0</v>
      </c>
      <c r="E1626" s="4">
        <v>11.0</v>
      </c>
      <c r="F1626" s="8">
        <v>6.0</v>
      </c>
      <c r="G1626" s="8">
        <v>5.0</v>
      </c>
      <c r="H1626" s="8">
        <v>3.0</v>
      </c>
      <c r="I1626" s="8">
        <v>0.0</v>
      </c>
      <c r="J1626" s="8">
        <v>1.0</v>
      </c>
      <c r="K1626" s="7">
        <v>27.0</v>
      </c>
      <c r="L1626" s="7">
        <v>15.0</v>
      </c>
    </row>
    <row r="1627">
      <c r="A1627" s="7">
        <v>5624.0</v>
      </c>
      <c r="B1627" s="2" t="s">
        <v>13</v>
      </c>
      <c r="C1627" s="3">
        <v>1053.0</v>
      </c>
      <c r="D1627" s="4">
        <v>10.0</v>
      </c>
      <c r="E1627" s="4">
        <v>6.0</v>
      </c>
      <c r="F1627" s="8">
        <v>4.0</v>
      </c>
      <c r="G1627" s="8">
        <v>2.0</v>
      </c>
      <c r="H1627" s="8">
        <v>5.0</v>
      </c>
      <c r="I1627" s="8">
        <v>0.0</v>
      </c>
      <c r="J1627" s="8">
        <v>1.0</v>
      </c>
      <c r="K1627" s="7">
        <v>16.0</v>
      </c>
      <c r="L1627" s="7">
        <v>12.0</v>
      </c>
    </row>
    <row r="1628">
      <c r="A1628" s="7">
        <v>5624.0</v>
      </c>
      <c r="B1628" s="2" t="s">
        <v>14</v>
      </c>
      <c r="C1628" s="3">
        <v>1053.0</v>
      </c>
      <c r="D1628" s="4">
        <v>55.0</v>
      </c>
      <c r="E1628" s="4">
        <v>7.0</v>
      </c>
      <c r="F1628" s="8">
        <v>5.0</v>
      </c>
      <c r="G1628" s="8">
        <v>2.0</v>
      </c>
      <c r="H1628" s="8">
        <v>1.0</v>
      </c>
      <c r="I1628" s="8">
        <v>8.0</v>
      </c>
      <c r="J1628" s="8">
        <v>2.0</v>
      </c>
      <c r="K1628" s="7">
        <v>70.0</v>
      </c>
      <c r="L1628" s="7">
        <v>10.0</v>
      </c>
    </row>
    <row r="1629">
      <c r="A1629" s="7">
        <v>5624.0</v>
      </c>
      <c r="B1629" s="2" t="s">
        <v>15</v>
      </c>
      <c r="C1629" s="3">
        <v>1053.0</v>
      </c>
      <c r="D1629" s="4">
        <v>81.0</v>
      </c>
      <c r="E1629" s="4">
        <v>24.0</v>
      </c>
      <c r="F1629" s="8">
        <v>15.0</v>
      </c>
      <c r="G1629" s="8">
        <v>9.0</v>
      </c>
      <c r="H1629" s="8">
        <v>9.0</v>
      </c>
      <c r="I1629" s="8">
        <v>8.0</v>
      </c>
      <c r="J1629" s="8">
        <v>4.0</v>
      </c>
      <c r="K1629" s="7">
        <v>113.0</v>
      </c>
      <c r="L1629" s="7">
        <v>37.0</v>
      </c>
    </row>
    <row r="1630">
      <c r="A1630" s="7">
        <v>5625.0</v>
      </c>
      <c r="B1630" s="2" t="s">
        <v>12</v>
      </c>
      <c r="C1630" s="3">
        <v>3153.0</v>
      </c>
      <c r="D1630" s="4">
        <v>37.0</v>
      </c>
      <c r="E1630" s="4">
        <v>9.0</v>
      </c>
      <c r="F1630" s="8">
        <v>8.0</v>
      </c>
      <c r="G1630" s="8">
        <v>6.0</v>
      </c>
      <c r="H1630" s="8">
        <v>7.0</v>
      </c>
      <c r="I1630" s="8">
        <v>6.0</v>
      </c>
      <c r="J1630" s="8">
        <v>1.0</v>
      </c>
      <c r="K1630" s="7">
        <v>52.0</v>
      </c>
      <c r="L1630" s="7">
        <v>22.0</v>
      </c>
    </row>
    <row r="1631">
      <c r="A1631" s="7">
        <v>5625.0</v>
      </c>
      <c r="B1631" s="2" t="s">
        <v>13</v>
      </c>
      <c r="C1631" s="3">
        <v>3153.0</v>
      </c>
      <c r="D1631" s="4">
        <v>37.0</v>
      </c>
      <c r="E1631" s="4">
        <v>27.0</v>
      </c>
      <c r="F1631" s="8">
        <v>20.0</v>
      </c>
      <c r="G1631" s="8">
        <v>8.0</v>
      </c>
      <c r="H1631" s="8">
        <v>6.0</v>
      </c>
      <c r="I1631" s="8">
        <v>4.0</v>
      </c>
      <c r="J1631" s="8">
        <v>5.0</v>
      </c>
      <c r="K1631" s="7">
        <v>68.0</v>
      </c>
      <c r="L1631" s="7">
        <v>39.0</v>
      </c>
    </row>
    <row r="1632">
      <c r="A1632" s="7">
        <v>5625.0</v>
      </c>
      <c r="B1632" s="2" t="s">
        <v>14</v>
      </c>
      <c r="C1632" s="3">
        <v>3153.0</v>
      </c>
      <c r="D1632" s="4">
        <v>152.0</v>
      </c>
      <c r="E1632" s="4">
        <v>20.0</v>
      </c>
      <c r="F1632" s="8">
        <v>7.0</v>
      </c>
      <c r="G1632" s="8">
        <v>9.0</v>
      </c>
      <c r="H1632" s="8">
        <v>6.0</v>
      </c>
      <c r="I1632" s="8">
        <v>19.0</v>
      </c>
      <c r="J1632" s="8">
        <v>3.0</v>
      </c>
      <c r="K1632" s="7">
        <v>191.0</v>
      </c>
      <c r="L1632" s="7">
        <v>25.0</v>
      </c>
    </row>
    <row r="1633">
      <c r="A1633" s="7">
        <v>5625.0</v>
      </c>
      <c r="B1633" s="2" t="s">
        <v>15</v>
      </c>
      <c r="C1633" s="3">
        <v>3153.0</v>
      </c>
      <c r="D1633" s="4">
        <v>226.0</v>
      </c>
      <c r="E1633" s="4">
        <v>56.0</v>
      </c>
      <c r="F1633" s="8">
        <v>35.0</v>
      </c>
      <c r="G1633" s="8">
        <v>23.0</v>
      </c>
      <c r="H1633" s="8">
        <v>19.0</v>
      </c>
      <c r="I1633" s="8">
        <v>29.0</v>
      </c>
      <c r="J1633" s="8">
        <v>9.0</v>
      </c>
      <c r="K1633" s="7">
        <v>311.0</v>
      </c>
      <c r="L1633" s="7">
        <v>86.0</v>
      </c>
    </row>
    <row r="1634">
      <c r="A1634" s="7">
        <v>5633.0</v>
      </c>
      <c r="B1634" s="2" t="s">
        <v>12</v>
      </c>
      <c r="C1634" s="3">
        <v>1185.0</v>
      </c>
      <c r="D1634" s="4">
        <v>4.0</v>
      </c>
      <c r="E1634" s="4">
        <v>0.0</v>
      </c>
      <c r="F1634" s="8">
        <v>2.0</v>
      </c>
      <c r="G1634" s="8">
        <v>0.0</v>
      </c>
      <c r="H1634" s="8">
        <v>0.0</v>
      </c>
      <c r="I1634" s="8">
        <v>3.0</v>
      </c>
      <c r="J1634" s="8">
        <v>0.0</v>
      </c>
      <c r="K1634" s="7">
        <v>7.0</v>
      </c>
      <c r="L1634" s="7">
        <v>2.0</v>
      </c>
    </row>
    <row r="1635">
      <c r="A1635" s="7">
        <v>5633.0</v>
      </c>
      <c r="B1635" s="2" t="s">
        <v>13</v>
      </c>
      <c r="C1635" s="3">
        <v>1185.0</v>
      </c>
      <c r="D1635" s="4">
        <v>15.0</v>
      </c>
      <c r="E1635" s="4">
        <v>9.0</v>
      </c>
      <c r="F1635" s="8">
        <v>2.0</v>
      </c>
      <c r="G1635" s="8">
        <v>2.0</v>
      </c>
      <c r="H1635" s="8">
        <v>1.0</v>
      </c>
      <c r="I1635" s="8">
        <v>1.0</v>
      </c>
      <c r="J1635" s="8">
        <v>0.0</v>
      </c>
      <c r="K1635" s="7">
        <v>25.0</v>
      </c>
      <c r="L1635" s="7">
        <v>5.0</v>
      </c>
    </row>
    <row r="1636">
      <c r="A1636" s="7">
        <v>5633.0</v>
      </c>
      <c r="B1636" s="2" t="s">
        <v>14</v>
      </c>
      <c r="C1636" s="3">
        <v>1185.0</v>
      </c>
      <c r="D1636" s="4">
        <v>51.0</v>
      </c>
      <c r="E1636" s="4">
        <v>2.0</v>
      </c>
      <c r="F1636" s="8">
        <v>4.0</v>
      </c>
      <c r="G1636" s="8">
        <v>4.0</v>
      </c>
      <c r="H1636" s="8">
        <v>1.0</v>
      </c>
      <c r="I1636" s="8">
        <v>1.0</v>
      </c>
      <c r="J1636" s="8">
        <v>1.0</v>
      </c>
      <c r="K1636" s="7">
        <v>54.0</v>
      </c>
      <c r="L1636" s="7">
        <v>10.0</v>
      </c>
    </row>
    <row r="1637">
      <c r="A1637" s="7">
        <v>5633.0</v>
      </c>
      <c r="B1637" s="2" t="s">
        <v>15</v>
      </c>
      <c r="C1637" s="3">
        <v>1185.0</v>
      </c>
      <c r="D1637" s="4">
        <v>70.0</v>
      </c>
      <c r="E1637" s="4">
        <v>11.0</v>
      </c>
      <c r="F1637" s="8">
        <v>8.0</v>
      </c>
      <c r="G1637" s="8">
        <v>6.0</v>
      </c>
      <c r="H1637" s="8">
        <v>2.0</v>
      </c>
      <c r="I1637" s="8">
        <v>5.0</v>
      </c>
      <c r="J1637" s="8">
        <v>1.0</v>
      </c>
      <c r="K1637" s="7">
        <v>86.0</v>
      </c>
      <c r="L1637" s="7">
        <v>17.0</v>
      </c>
    </row>
    <row r="1638">
      <c r="A1638" s="7">
        <v>5635.0</v>
      </c>
      <c r="B1638" s="2" t="s">
        <v>12</v>
      </c>
      <c r="C1638" s="3">
        <v>1712.0</v>
      </c>
      <c r="D1638" s="4">
        <v>19.0</v>
      </c>
      <c r="E1638" s="4">
        <v>10.0</v>
      </c>
      <c r="F1638" s="8">
        <v>7.0</v>
      </c>
      <c r="G1638" s="8">
        <v>0.0</v>
      </c>
      <c r="H1638" s="8">
        <v>1.0</v>
      </c>
      <c r="I1638" s="8">
        <v>0.0</v>
      </c>
      <c r="J1638" s="8">
        <v>1.0</v>
      </c>
      <c r="K1638" s="7">
        <v>29.0</v>
      </c>
      <c r="L1638" s="7">
        <v>9.0</v>
      </c>
    </row>
    <row r="1639">
      <c r="A1639" s="7">
        <v>5635.0</v>
      </c>
      <c r="B1639" s="2" t="s">
        <v>13</v>
      </c>
      <c r="C1639" s="3">
        <v>1712.0</v>
      </c>
      <c r="D1639" s="4">
        <v>13.0</v>
      </c>
      <c r="E1639" s="4">
        <v>9.0</v>
      </c>
      <c r="F1639" s="8">
        <v>4.0</v>
      </c>
      <c r="G1639" s="8">
        <v>0.0</v>
      </c>
      <c r="H1639" s="8">
        <v>5.0</v>
      </c>
      <c r="I1639" s="8">
        <v>0.0</v>
      </c>
      <c r="J1639" s="8">
        <v>0.0</v>
      </c>
      <c r="K1639" s="7">
        <v>22.0</v>
      </c>
      <c r="L1639" s="7">
        <v>9.0</v>
      </c>
    </row>
    <row r="1640">
      <c r="A1640" s="7">
        <v>5635.0</v>
      </c>
      <c r="B1640" s="2" t="s">
        <v>14</v>
      </c>
      <c r="C1640" s="3">
        <v>1712.0</v>
      </c>
      <c r="D1640" s="4">
        <v>62.0</v>
      </c>
      <c r="E1640" s="4">
        <v>11.0</v>
      </c>
      <c r="F1640" s="8">
        <v>5.0</v>
      </c>
      <c r="G1640" s="8">
        <v>2.0</v>
      </c>
      <c r="H1640" s="8">
        <v>1.0</v>
      </c>
      <c r="I1640" s="8">
        <v>3.0</v>
      </c>
      <c r="J1640" s="8">
        <v>3.0</v>
      </c>
      <c r="K1640" s="7">
        <v>76.0</v>
      </c>
      <c r="L1640" s="7">
        <v>11.0</v>
      </c>
    </row>
    <row r="1641">
      <c r="A1641" s="7">
        <v>5635.0</v>
      </c>
      <c r="B1641" s="2" t="s">
        <v>15</v>
      </c>
      <c r="C1641" s="3">
        <v>1712.0</v>
      </c>
      <c r="D1641" s="4">
        <v>94.0</v>
      </c>
      <c r="E1641" s="4">
        <v>30.0</v>
      </c>
      <c r="F1641" s="8">
        <v>16.0</v>
      </c>
      <c r="G1641" s="8">
        <v>2.0</v>
      </c>
      <c r="H1641" s="8">
        <v>7.0</v>
      </c>
      <c r="I1641" s="8">
        <v>3.0</v>
      </c>
      <c r="J1641" s="8">
        <v>4.0</v>
      </c>
      <c r="K1641" s="7">
        <v>127.0</v>
      </c>
      <c r="L1641" s="7">
        <v>29.0</v>
      </c>
    </row>
    <row r="1642">
      <c r="A1642" s="7">
        <v>5652.0</v>
      </c>
      <c r="B1642" s="2" t="s">
        <v>12</v>
      </c>
      <c r="C1642" s="3">
        <v>1211.0</v>
      </c>
      <c r="D1642" s="4">
        <v>29.0</v>
      </c>
      <c r="E1642" s="4">
        <v>33.0</v>
      </c>
      <c r="F1642" s="8">
        <v>20.0</v>
      </c>
      <c r="G1642" s="8">
        <v>7.0</v>
      </c>
      <c r="H1642" s="8">
        <v>10.0</v>
      </c>
      <c r="I1642" s="8">
        <v>3.0</v>
      </c>
      <c r="J1642" s="8">
        <v>1.0</v>
      </c>
      <c r="K1642" s="7">
        <v>65.0</v>
      </c>
      <c r="L1642" s="7">
        <v>38.0</v>
      </c>
    </row>
    <row r="1643">
      <c r="A1643" s="7">
        <v>5652.0</v>
      </c>
      <c r="B1643" s="2" t="s">
        <v>13</v>
      </c>
      <c r="C1643" s="3">
        <v>1211.0</v>
      </c>
      <c r="D1643" s="4">
        <v>11.0</v>
      </c>
      <c r="E1643" s="4">
        <v>45.0</v>
      </c>
      <c r="F1643" s="8">
        <v>33.0</v>
      </c>
      <c r="G1643" s="8">
        <v>10.0</v>
      </c>
      <c r="H1643" s="8">
        <v>9.0</v>
      </c>
      <c r="I1643" s="8">
        <v>2.0</v>
      </c>
      <c r="J1643" s="8">
        <v>0.0</v>
      </c>
      <c r="K1643" s="7">
        <v>58.0</v>
      </c>
      <c r="L1643" s="7">
        <v>52.0</v>
      </c>
    </row>
    <row r="1644">
      <c r="A1644" s="7">
        <v>5652.0</v>
      </c>
      <c r="B1644" s="2" t="s">
        <v>14</v>
      </c>
      <c r="C1644" s="3">
        <v>1211.0</v>
      </c>
      <c r="D1644" s="4">
        <v>79.0</v>
      </c>
      <c r="E1644" s="4">
        <v>69.0</v>
      </c>
      <c r="F1644" s="8">
        <v>16.0</v>
      </c>
      <c r="G1644" s="8">
        <v>18.0</v>
      </c>
      <c r="H1644" s="8">
        <v>8.0</v>
      </c>
      <c r="I1644" s="8">
        <v>8.0</v>
      </c>
      <c r="J1644" s="8">
        <v>6.0</v>
      </c>
      <c r="K1644" s="7">
        <v>156.0</v>
      </c>
      <c r="L1644" s="7">
        <v>48.0</v>
      </c>
    </row>
    <row r="1645">
      <c r="A1645" s="7">
        <v>5652.0</v>
      </c>
      <c r="B1645" s="2" t="s">
        <v>15</v>
      </c>
      <c r="C1645" s="3">
        <v>1211.0</v>
      </c>
      <c r="D1645" s="4">
        <v>119.0</v>
      </c>
      <c r="E1645" s="4">
        <v>147.0</v>
      </c>
      <c r="F1645" s="8">
        <v>69.0</v>
      </c>
      <c r="G1645" s="8">
        <v>35.0</v>
      </c>
      <c r="H1645" s="8">
        <v>27.0</v>
      </c>
      <c r="I1645" s="8">
        <v>13.0</v>
      </c>
      <c r="J1645" s="8">
        <v>7.0</v>
      </c>
      <c r="K1645" s="7">
        <v>279.0</v>
      </c>
      <c r="L1645" s="7">
        <v>138.0</v>
      </c>
    </row>
    <row r="1646">
      <c r="A1646" s="7">
        <v>6001.0</v>
      </c>
      <c r="B1646" s="2" t="s">
        <v>12</v>
      </c>
      <c r="C1646" s="3">
        <v>2316.0</v>
      </c>
      <c r="D1646" s="4">
        <v>20.0</v>
      </c>
      <c r="E1646" s="4">
        <v>30.0</v>
      </c>
      <c r="F1646" s="8">
        <v>15.0</v>
      </c>
      <c r="G1646" s="8">
        <v>0.0</v>
      </c>
      <c r="H1646" s="8">
        <v>5.0</v>
      </c>
      <c r="I1646" s="8">
        <v>1.0</v>
      </c>
      <c r="J1646" s="8">
        <v>7.0</v>
      </c>
      <c r="K1646" s="7">
        <v>51.0</v>
      </c>
      <c r="L1646" s="7">
        <v>27.0</v>
      </c>
    </row>
    <row r="1647">
      <c r="A1647" s="7">
        <v>6001.0</v>
      </c>
      <c r="B1647" s="2" t="s">
        <v>13</v>
      </c>
      <c r="C1647" s="3">
        <v>2316.0</v>
      </c>
      <c r="D1647" s="4">
        <v>13.0</v>
      </c>
      <c r="E1647" s="4">
        <v>38.0</v>
      </c>
      <c r="F1647" s="8">
        <v>26.0</v>
      </c>
      <c r="G1647" s="8">
        <v>2.0</v>
      </c>
      <c r="H1647" s="8">
        <v>5.0</v>
      </c>
      <c r="I1647" s="8">
        <v>2.0</v>
      </c>
      <c r="J1647" s="8">
        <v>0.0</v>
      </c>
      <c r="K1647" s="7">
        <v>53.0</v>
      </c>
      <c r="L1647" s="7">
        <v>33.0</v>
      </c>
    </row>
    <row r="1648">
      <c r="A1648" s="7">
        <v>6001.0</v>
      </c>
      <c r="B1648" s="2" t="s">
        <v>14</v>
      </c>
      <c r="C1648" s="3">
        <v>2316.0</v>
      </c>
      <c r="D1648" s="4">
        <v>158.0</v>
      </c>
      <c r="E1648" s="4">
        <v>56.0</v>
      </c>
      <c r="F1648" s="8">
        <v>27.0</v>
      </c>
      <c r="G1648" s="8">
        <v>7.0</v>
      </c>
      <c r="H1648" s="8">
        <v>9.0</v>
      </c>
      <c r="I1648" s="8">
        <v>6.0</v>
      </c>
      <c r="J1648" s="8">
        <v>9.0</v>
      </c>
      <c r="K1648" s="7">
        <v>220.0</v>
      </c>
      <c r="L1648" s="7">
        <v>52.0</v>
      </c>
    </row>
    <row r="1649">
      <c r="A1649" s="7">
        <v>6001.0</v>
      </c>
      <c r="B1649" s="2" t="s">
        <v>15</v>
      </c>
      <c r="C1649" s="3">
        <v>2316.0</v>
      </c>
      <c r="D1649" s="4">
        <v>191.0</v>
      </c>
      <c r="E1649" s="4">
        <v>124.0</v>
      </c>
      <c r="F1649" s="8">
        <v>68.0</v>
      </c>
      <c r="G1649" s="8">
        <v>9.0</v>
      </c>
      <c r="H1649" s="8">
        <v>19.0</v>
      </c>
      <c r="I1649" s="8">
        <v>9.0</v>
      </c>
      <c r="J1649" s="8">
        <v>16.0</v>
      </c>
      <c r="K1649" s="7">
        <v>324.0</v>
      </c>
      <c r="L1649" s="7">
        <v>112.0</v>
      </c>
    </row>
    <row r="1650">
      <c r="A1650" s="7">
        <v>6003.0</v>
      </c>
      <c r="B1650" s="2" t="s">
        <v>12</v>
      </c>
      <c r="C1650" s="3">
        <v>1099.0</v>
      </c>
      <c r="D1650" s="4">
        <v>32.0</v>
      </c>
      <c r="E1650" s="4">
        <v>57.0</v>
      </c>
      <c r="F1650" s="8">
        <v>19.0</v>
      </c>
      <c r="G1650" s="8">
        <v>8.0</v>
      </c>
      <c r="H1650" s="8">
        <v>17.0</v>
      </c>
      <c r="I1650" s="8">
        <v>1.0</v>
      </c>
      <c r="J1650" s="8">
        <v>4.0</v>
      </c>
      <c r="K1650" s="7">
        <v>90.0</v>
      </c>
      <c r="L1650" s="7">
        <v>48.0</v>
      </c>
    </row>
    <row r="1651">
      <c r="A1651" s="7">
        <v>6003.0</v>
      </c>
      <c r="B1651" s="2" t="s">
        <v>13</v>
      </c>
      <c r="C1651" s="3">
        <v>1099.0</v>
      </c>
      <c r="D1651" s="4">
        <v>15.0</v>
      </c>
      <c r="E1651" s="4">
        <v>28.0</v>
      </c>
      <c r="F1651" s="8">
        <v>10.0</v>
      </c>
      <c r="G1651" s="8">
        <v>4.0</v>
      </c>
      <c r="H1651" s="8">
        <v>9.0</v>
      </c>
      <c r="I1651" s="8">
        <v>0.0</v>
      </c>
      <c r="J1651" s="8">
        <v>4.0</v>
      </c>
      <c r="K1651" s="7">
        <v>43.0</v>
      </c>
      <c r="L1651" s="7">
        <v>27.0</v>
      </c>
    </row>
    <row r="1652">
      <c r="A1652" s="7">
        <v>6003.0</v>
      </c>
      <c r="B1652" s="2" t="s">
        <v>14</v>
      </c>
      <c r="C1652" s="3">
        <v>1099.0</v>
      </c>
      <c r="D1652" s="4">
        <v>145.0</v>
      </c>
      <c r="E1652" s="4">
        <v>56.0</v>
      </c>
      <c r="F1652" s="8">
        <v>21.0</v>
      </c>
      <c r="G1652" s="8">
        <v>17.0</v>
      </c>
      <c r="H1652" s="8">
        <v>23.0</v>
      </c>
      <c r="I1652" s="8">
        <v>2.0</v>
      </c>
      <c r="J1652" s="8">
        <v>8.0</v>
      </c>
      <c r="K1652" s="7">
        <v>203.0</v>
      </c>
      <c r="L1652" s="7">
        <v>69.0</v>
      </c>
    </row>
    <row r="1653">
      <c r="A1653" s="7">
        <v>6003.0</v>
      </c>
      <c r="B1653" s="2" t="s">
        <v>15</v>
      </c>
      <c r="C1653" s="3">
        <v>1099.0</v>
      </c>
      <c r="D1653" s="4">
        <v>192.0</v>
      </c>
      <c r="E1653" s="4">
        <v>141.0</v>
      </c>
      <c r="F1653" s="8">
        <v>50.0</v>
      </c>
      <c r="G1653" s="8">
        <v>29.0</v>
      </c>
      <c r="H1653" s="8">
        <v>49.0</v>
      </c>
      <c r="I1653" s="8">
        <v>3.0</v>
      </c>
      <c r="J1653" s="8">
        <v>16.0</v>
      </c>
      <c r="K1653" s="7">
        <v>336.0</v>
      </c>
      <c r="L1653" s="7">
        <v>144.0</v>
      </c>
    </row>
    <row r="1654">
      <c r="A1654" s="7">
        <v>6004.0</v>
      </c>
      <c r="B1654" s="2" t="s">
        <v>12</v>
      </c>
      <c r="C1654" s="3">
        <v>1458.0</v>
      </c>
      <c r="D1654" s="4">
        <v>65.0</v>
      </c>
      <c r="E1654" s="4">
        <v>70.0</v>
      </c>
      <c r="F1654" s="8">
        <v>32.0</v>
      </c>
      <c r="G1654" s="8">
        <v>6.0</v>
      </c>
      <c r="H1654" s="8">
        <v>8.0</v>
      </c>
      <c r="I1654" s="8">
        <v>2.0</v>
      </c>
      <c r="J1654" s="8">
        <v>9.0</v>
      </c>
      <c r="K1654" s="7">
        <v>137.0</v>
      </c>
      <c r="L1654" s="7">
        <v>55.0</v>
      </c>
    </row>
    <row r="1655">
      <c r="A1655" s="7">
        <v>6004.0</v>
      </c>
      <c r="B1655" s="2" t="s">
        <v>13</v>
      </c>
      <c r="C1655" s="3">
        <v>1458.0</v>
      </c>
      <c r="D1655" s="4">
        <v>12.0</v>
      </c>
      <c r="E1655" s="4">
        <v>37.0</v>
      </c>
      <c r="F1655" s="8">
        <v>19.0</v>
      </c>
      <c r="G1655" s="8">
        <v>4.0</v>
      </c>
      <c r="H1655" s="8">
        <v>6.0</v>
      </c>
      <c r="I1655" s="8">
        <v>1.0</v>
      </c>
      <c r="J1655" s="8">
        <v>4.0</v>
      </c>
      <c r="K1655" s="7">
        <v>50.0</v>
      </c>
      <c r="L1655" s="7">
        <v>33.0</v>
      </c>
    </row>
    <row r="1656">
      <c r="A1656" s="7">
        <v>6004.0</v>
      </c>
      <c r="B1656" s="2" t="s">
        <v>14</v>
      </c>
      <c r="C1656" s="3">
        <v>1458.0</v>
      </c>
      <c r="D1656" s="4">
        <v>204.0</v>
      </c>
      <c r="E1656" s="4">
        <v>84.0</v>
      </c>
      <c r="F1656" s="8">
        <v>32.0</v>
      </c>
      <c r="G1656" s="8">
        <v>23.0</v>
      </c>
      <c r="H1656" s="8">
        <v>24.0</v>
      </c>
      <c r="I1656" s="8">
        <v>6.0</v>
      </c>
      <c r="J1656" s="8">
        <v>4.0</v>
      </c>
      <c r="K1656" s="7">
        <v>294.0</v>
      </c>
      <c r="L1656" s="7">
        <v>83.0</v>
      </c>
    </row>
    <row r="1657">
      <c r="A1657" s="7">
        <v>6004.0</v>
      </c>
      <c r="B1657" s="2" t="s">
        <v>15</v>
      </c>
      <c r="C1657" s="3">
        <v>1458.0</v>
      </c>
      <c r="D1657" s="4">
        <v>281.0</v>
      </c>
      <c r="E1657" s="4">
        <v>191.0</v>
      </c>
      <c r="F1657" s="8">
        <v>83.0</v>
      </c>
      <c r="G1657" s="8">
        <v>33.0</v>
      </c>
      <c r="H1657" s="8">
        <v>38.0</v>
      </c>
      <c r="I1657" s="8">
        <v>9.0</v>
      </c>
      <c r="J1657" s="8">
        <v>17.0</v>
      </c>
      <c r="K1657" s="7">
        <v>481.0</v>
      </c>
      <c r="L1657" s="7">
        <v>171.0</v>
      </c>
    </row>
    <row r="1658">
      <c r="A1658" s="7">
        <v>6007.0</v>
      </c>
      <c r="B1658" s="2" t="s">
        <v>12</v>
      </c>
      <c r="C1658" s="3">
        <v>2030.0</v>
      </c>
      <c r="D1658" s="4">
        <v>16.0</v>
      </c>
      <c r="E1658" s="4">
        <v>38.0</v>
      </c>
      <c r="F1658" s="8">
        <v>16.0</v>
      </c>
      <c r="G1658" s="8">
        <v>6.0</v>
      </c>
      <c r="H1658" s="8">
        <v>16.0</v>
      </c>
      <c r="I1658" s="8">
        <v>4.0</v>
      </c>
      <c r="J1658" s="8">
        <v>2.0</v>
      </c>
      <c r="K1658" s="7">
        <v>58.0</v>
      </c>
      <c r="L1658" s="7">
        <v>40.0</v>
      </c>
    </row>
    <row r="1659">
      <c r="A1659" s="7">
        <v>6007.0</v>
      </c>
      <c r="B1659" s="2" t="s">
        <v>13</v>
      </c>
      <c r="C1659" s="3">
        <v>2030.0</v>
      </c>
      <c r="D1659" s="4">
        <v>16.0</v>
      </c>
      <c r="E1659" s="4">
        <v>34.0</v>
      </c>
      <c r="F1659" s="8">
        <v>32.0</v>
      </c>
      <c r="G1659" s="8">
        <v>8.0</v>
      </c>
      <c r="H1659" s="8">
        <v>7.0</v>
      </c>
      <c r="I1659" s="8">
        <v>4.0</v>
      </c>
      <c r="J1659" s="8">
        <v>2.0</v>
      </c>
      <c r="K1659" s="7">
        <v>54.0</v>
      </c>
      <c r="L1659" s="7">
        <v>49.0</v>
      </c>
    </row>
    <row r="1660">
      <c r="A1660" s="7">
        <v>6007.0</v>
      </c>
      <c r="B1660" s="2" t="s">
        <v>14</v>
      </c>
      <c r="C1660" s="3">
        <v>2030.0</v>
      </c>
      <c r="D1660" s="4">
        <v>111.0</v>
      </c>
      <c r="E1660" s="4">
        <v>48.0</v>
      </c>
      <c r="F1660" s="8">
        <v>13.0</v>
      </c>
      <c r="G1660" s="8">
        <v>11.0</v>
      </c>
      <c r="H1660" s="8">
        <v>12.0</v>
      </c>
      <c r="I1660" s="8">
        <v>3.0</v>
      </c>
      <c r="J1660" s="8">
        <v>0.0</v>
      </c>
      <c r="K1660" s="7">
        <v>162.0</v>
      </c>
      <c r="L1660" s="7">
        <v>36.0</v>
      </c>
    </row>
    <row r="1661">
      <c r="A1661" s="7">
        <v>6007.0</v>
      </c>
      <c r="B1661" s="2" t="s">
        <v>15</v>
      </c>
      <c r="C1661" s="3">
        <v>2030.0</v>
      </c>
      <c r="D1661" s="4">
        <v>143.0</v>
      </c>
      <c r="E1661" s="4">
        <v>120.0</v>
      </c>
      <c r="F1661" s="8">
        <v>61.0</v>
      </c>
      <c r="G1661" s="8">
        <v>25.0</v>
      </c>
      <c r="H1661" s="8">
        <v>35.0</v>
      </c>
      <c r="I1661" s="8">
        <v>11.0</v>
      </c>
      <c r="J1661" s="8">
        <v>4.0</v>
      </c>
      <c r="K1661" s="7">
        <v>274.0</v>
      </c>
      <c r="L1661" s="7">
        <v>125.0</v>
      </c>
    </row>
    <row r="1662">
      <c r="A1662" s="7">
        <v>6009.0</v>
      </c>
      <c r="B1662" s="2" t="s">
        <v>12</v>
      </c>
      <c r="C1662" s="3">
        <v>1588.0</v>
      </c>
      <c r="D1662" s="4">
        <v>24.0</v>
      </c>
      <c r="E1662" s="4">
        <v>21.0</v>
      </c>
      <c r="F1662" s="8">
        <v>6.0</v>
      </c>
      <c r="G1662" s="8">
        <v>2.0</v>
      </c>
      <c r="H1662" s="8">
        <v>5.0</v>
      </c>
      <c r="I1662" s="8">
        <v>2.0</v>
      </c>
      <c r="J1662" s="8">
        <v>0.0</v>
      </c>
      <c r="K1662" s="7">
        <v>47.0</v>
      </c>
      <c r="L1662" s="7">
        <v>13.0</v>
      </c>
    </row>
    <row r="1663">
      <c r="A1663" s="7">
        <v>6009.0</v>
      </c>
      <c r="B1663" s="2" t="s">
        <v>13</v>
      </c>
      <c r="C1663" s="3">
        <v>1588.0</v>
      </c>
      <c r="D1663" s="4">
        <v>18.0</v>
      </c>
      <c r="E1663" s="4">
        <v>22.0</v>
      </c>
      <c r="F1663" s="8">
        <v>17.0</v>
      </c>
      <c r="G1663" s="8">
        <v>3.0</v>
      </c>
      <c r="H1663" s="8">
        <v>3.0</v>
      </c>
      <c r="I1663" s="8">
        <v>3.0</v>
      </c>
      <c r="J1663" s="8">
        <v>1.0</v>
      </c>
      <c r="K1663" s="7">
        <v>43.0</v>
      </c>
      <c r="L1663" s="7">
        <v>24.0</v>
      </c>
    </row>
    <row r="1664">
      <c r="A1664" s="7">
        <v>6009.0</v>
      </c>
      <c r="B1664" s="2" t="s">
        <v>14</v>
      </c>
      <c r="C1664" s="3">
        <v>1588.0</v>
      </c>
      <c r="D1664" s="4">
        <v>94.0</v>
      </c>
      <c r="E1664" s="4">
        <v>42.0</v>
      </c>
      <c r="F1664" s="8">
        <v>16.0</v>
      </c>
      <c r="G1664" s="8">
        <v>12.0</v>
      </c>
      <c r="H1664" s="8">
        <v>3.0</v>
      </c>
      <c r="I1664" s="8">
        <v>11.0</v>
      </c>
      <c r="J1664" s="8">
        <v>2.0</v>
      </c>
      <c r="K1664" s="7">
        <v>147.0</v>
      </c>
      <c r="L1664" s="7">
        <v>33.0</v>
      </c>
    </row>
    <row r="1665">
      <c r="A1665" s="7">
        <v>6009.0</v>
      </c>
      <c r="B1665" s="2" t="s">
        <v>15</v>
      </c>
      <c r="C1665" s="3">
        <v>1588.0</v>
      </c>
      <c r="D1665" s="4">
        <v>136.0</v>
      </c>
      <c r="E1665" s="4">
        <v>85.0</v>
      </c>
      <c r="F1665" s="8">
        <v>39.0</v>
      </c>
      <c r="G1665" s="8">
        <v>17.0</v>
      </c>
      <c r="H1665" s="8">
        <v>11.0</v>
      </c>
      <c r="I1665" s="8">
        <v>16.0</v>
      </c>
      <c r="J1665" s="8">
        <v>3.0</v>
      </c>
      <c r="K1665" s="7">
        <v>237.0</v>
      </c>
      <c r="L1665" s="7">
        <v>70.0</v>
      </c>
    </row>
    <row r="1666">
      <c r="A1666" s="7">
        <v>6011.0</v>
      </c>
      <c r="B1666" s="2" t="s">
        <v>12</v>
      </c>
      <c r="C1666" s="3">
        <v>1013.0</v>
      </c>
      <c r="D1666" s="4">
        <v>17.0</v>
      </c>
      <c r="E1666" s="4">
        <v>11.0</v>
      </c>
      <c r="F1666" s="8">
        <v>5.0</v>
      </c>
      <c r="G1666" s="8">
        <v>3.0</v>
      </c>
      <c r="H1666" s="8">
        <v>4.0</v>
      </c>
      <c r="I1666" s="8">
        <v>1.0</v>
      </c>
      <c r="J1666" s="8">
        <v>1.0</v>
      </c>
      <c r="K1666" s="7">
        <v>29.0</v>
      </c>
      <c r="L1666" s="7">
        <v>13.0</v>
      </c>
    </row>
    <row r="1667">
      <c r="A1667" s="7">
        <v>6011.0</v>
      </c>
      <c r="B1667" s="2" t="s">
        <v>13</v>
      </c>
      <c r="C1667" s="3">
        <v>1013.0</v>
      </c>
      <c r="D1667" s="4">
        <v>13.0</v>
      </c>
      <c r="E1667" s="4">
        <v>14.0</v>
      </c>
      <c r="F1667" s="8">
        <v>6.0</v>
      </c>
      <c r="G1667" s="8">
        <v>5.0</v>
      </c>
      <c r="H1667" s="8">
        <v>5.0</v>
      </c>
      <c r="I1667" s="8">
        <v>0.0</v>
      </c>
      <c r="J1667" s="8">
        <v>0.0</v>
      </c>
      <c r="K1667" s="7">
        <v>27.0</v>
      </c>
      <c r="L1667" s="7">
        <v>16.0</v>
      </c>
    </row>
    <row r="1668">
      <c r="A1668" s="7">
        <v>6011.0</v>
      </c>
      <c r="B1668" s="2" t="s">
        <v>14</v>
      </c>
      <c r="C1668" s="3">
        <v>1013.0</v>
      </c>
      <c r="D1668" s="4">
        <v>63.0</v>
      </c>
      <c r="E1668" s="4">
        <v>23.0</v>
      </c>
      <c r="F1668" s="8">
        <v>6.0</v>
      </c>
      <c r="G1668" s="8">
        <v>1.0</v>
      </c>
      <c r="H1668" s="8">
        <v>8.0</v>
      </c>
      <c r="I1668" s="8">
        <v>9.0</v>
      </c>
      <c r="J1668" s="8">
        <v>1.0</v>
      </c>
      <c r="K1668" s="7">
        <v>95.0</v>
      </c>
      <c r="L1668" s="7">
        <v>16.0</v>
      </c>
    </row>
    <row r="1669">
      <c r="A1669" s="7">
        <v>6011.0</v>
      </c>
      <c r="B1669" s="2" t="s">
        <v>15</v>
      </c>
      <c r="C1669" s="3">
        <v>1013.0</v>
      </c>
      <c r="D1669" s="4">
        <v>93.0</v>
      </c>
      <c r="E1669" s="4">
        <v>48.0</v>
      </c>
      <c r="F1669" s="8">
        <v>17.0</v>
      </c>
      <c r="G1669" s="8">
        <v>9.0</v>
      </c>
      <c r="H1669" s="8">
        <v>17.0</v>
      </c>
      <c r="I1669" s="8">
        <v>10.0</v>
      </c>
      <c r="J1669" s="8">
        <v>2.0</v>
      </c>
      <c r="K1669" s="7">
        <v>151.0</v>
      </c>
      <c r="L1669" s="7">
        <v>45.0</v>
      </c>
    </row>
    <row r="1670">
      <c r="A1670" s="7">
        <v>6012.0</v>
      </c>
      <c r="B1670" s="2" t="s">
        <v>12</v>
      </c>
      <c r="C1670" s="3">
        <v>1030.0</v>
      </c>
      <c r="D1670" s="4">
        <v>15.0</v>
      </c>
      <c r="E1670" s="4">
        <v>16.0</v>
      </c>
      <c r="F1670" s="8">
        <v>9.0</v>
      </c>
      <c r="G1670" s="8">
        <v>0.0</v>
      </c>
      <c r="H1670" s="8">
        <v>0.0</v>
      </c>
      <c r="I1670" s="8">
        <v>1.0</v>
      </c>
      <c r="J1670" s="8">
        <v>1.0</v>
      </c>
      <c r="K1670" s="7">
        <v>32.0</v>
      </c>
      <c r="L1670" s="7">
        <v>10.0</v>
      </c>
    </row>
    <row r="1671">
      <c r="A1671" s="7">
        <v>6012.0</v>
      </c>
      <c r="B1671" s="2" t="s">
        <v>13</v>
      </c>
      <c r="C1671" s="3">
        <v>1030.0</v>
      </c>
      <c r="D1671" s="4">
        <v>6.0</v>
      </c>
      <c r="E1671" s="4">
        <v>17.0</v>
      </c>
      <c r="F1671" s="8">
        <v>21.0</v>
      </c>
      <c r="G1671" s="8">
        <v>6.0</v>
      </c>
      <c r="H1671" s="8">
        <v>3.0</v>
      </c>
      <c r="I1671" s="8">
        <v>0.0</v>
      </c>
      <c r="J1671" s="8">
        <v>2.0</v>
      </c>
      <c r="K1671" s="7">
        <v>23.0</v>
      </c>
      <c r="L1671" s="7">
        <v>32.0</v>
      </c>
    </row>
    <row r="1672">
      <c r="A1672" s="7">
        <v>6012.0</v>
      </c>
      <c r="B1672" s="2" t="s">
        <v>14</v>
      </c>
      <c r="C1672" s="3">
        <v>1030.0</v>
      </c>
      <c r="D1672" s="4">
        <v>41.0</v>
      </c>
      <c r="E1672" s="4">
        <v>16.0</v>
      </c>
      <c r="F1672" s="8">
        <v>4.0</v>
      </c>
      <c r="G1672" s="8">
        <v>9.0</v>
      </c>
      <c r="H1672" s="8">
        <v>2.0</v>
      </c>
      <c r="I1672" s="8">
        <v>5.0</v>
      </c>
      <c r="J1672" s="8">
        <v>4.0</v>
      </c>
      <c r="K1672" s="7">
        <v>62.0</v>
      </c>
      <c r="L1672" s="7">
        <v>19.0</v>
      </c>
    </row>
    <row r="1673">
      <c r="A1673" s="7">
        <v>6012.0</v>
      </c>
      <c r="B1673" s="2" t="s">
        <v>15</v>
      </c>
      <c r="C1673" s="3">
        <v>1030.0</v>
      </c>
      <c r="D1673" s="4">
        <v>62.0</v>
      </c>
      <c r="E1673" s="4">
        <v>49.0</v>
      </c>
      <c r="F1673" s="8">
        <v>34.0</v>
      </c>
      <c r="G1673" s="8">
        <v>15.0</v>
      </c>
      <c r="H1673" s="8">
        <v>5.0</v>
      </c>
      <c r="I1673" s="8">
        <v>6.0</v>
      </c>
      <c r="J1673" s="8">
        <v>7.0</v>
      </c>
      <c r="K1673" s="7">
        <v>117.0</v>
      </c>
      <c r="L1673" s="7">
        <v>61.0</v>
      </c>
    </row>
    <row r="1674">
      <c r="A1674" s="7">
        <v>6014.0</v>
      </c>
      <c r="B1674" s="2" t="s">
        <v>12</v>
      </c>
      <c r="C1674" s="3">
        <v>1399.0</v>
      </c>
      <c r="D1674" s="4">
        <v>25.0</v>
      </c>
      <c r="E1674" s="4">
        <v>22.0</v>
      </c>
      <c r="F1674" s="8">
        <v>12.0</v>
      </c>
      <c r="G1674" s="8">
        <v>1.0</v>
      </c>
      <c r="H1674" s="8">
        <v>7.0</v>
      </c>
      <c r="I1674" s="8">
        <v>5.0</v>
      </c>
      <c r="J1674" s="8">
        <v>4.0</v>
      </c>
      <c r="K1674" s="7">
        <v>52.0</v>
      </c>
      <c r="L1674" s="7">
        <v>24.0</v>
      </c>
    </row>
    <row r="1675">
      <c r="A1675" s="7">
        <v>6014.0</v>
      </c>
      <c r="B1675" s="2" t="s">
        <v>13</v>
      </c>
      <c r="C1675" s="3">
        <v>1399.0</v>
      </c>
      <c r="D1675" s="4">
        <v>6.0</v>
      </c>
      <c r="E1675" s="4">
        <v>13.0</v>
      </c>
      <c r="F1675" s="8">
        <v>9.0</v>
      </c>
      <c r="G1675" s="8">
        <v>3.0</v>
      </c>
      <c r="H1675" s="8">
        <v>4.0</v>
      </c>
      <c r="I1675" s="8">
        <v>0.0</v>
      </c>
      <c r="J1675" s="8">
        <v>1.0</v>
      </c>
      <c r="K1675" s="7">
        <v>19.0</v>
      </c>
      <c r="L1675" s="7">
        <v>17.0</v>
      </c>
    </row>
    <row r="1676">
      <c r="A1676" s="7">
        <v>6014.0</v>
      </c>
      <c r="B1676" s="2" t="s">
        <v>14</v>
      </c>
      <c r="C1676" s="3">
        <v>1399.0</v>
      </c>
      <c r="D1676" s="4">
        <v>88.0</v>
      </c>
      <c r="E1676" s="4">
        <v>43.0</v>
      </c>
      <c r="F1676" s="8">
        <v>8.0</v>
      </c>
      <c r="G1676" s="8">
        <v>3.0</v>
      </c>
      <c r="H1676" s="8">
        <v>9.0</v>
      </c>
      <c r="I1676" s="8">
        <v>4.0</v>
      </c>
      <c r="J1676" s="8">
        <v>2.0</v>
      </c>
      <c r="K1676" s="7">
        <v>135.0</v>
      </c>
      <c r="L1676" s="7">
        <v>22.0</v>
      </c>
    </row>
    <row r="1677">
      <c r="A1677" s="7">
        <v>6014.0</v>
      </c>
      <c r="B1677" s="2" t="s">
        <v>15</v>
      </c>
      <c r="C1677" s="3">
        <v>1399.0</v>
      </c>
      <c r="D1677" s="4">
        <v>119.0</v>
      </c>
      <c r="E1677" s="4">
        <v>78.0</v>
      </c>
      <c r="F1677" s="8">
        <v>29.0</v>
      </c>
      <c r="G1677" s="8">
        <v>7.0</v>
      </c>
      <c r="H1677" s="8">
        <v>20.0</v>
      </c>
      <c r="I1677" s="8">
        <v>9.0</v>
      </c>
      <c r="J1677" s="8">
        <v>7.0</v>
      </c>
      <c r="K1677" s="7">
        <v>206.0</v>
      </c>
      <c r="L1677" s="7">
        <v>63.0</v>
      </c>
    </row>
    <row r="1678">
      <c r="A1678" s="7">
        <v>6015.0</v>
      </c>
      <c r="B1678" s="2" t="s">
        <v>12</v>
      </c>
      <c r="C1678" s="3">
        <v>1359.0</v>
      </c>
      <c r="D1678" s="4">
        <v>21.0</v>
      </c>
      <c r="E1678" s="4">
        <v>14.0</v>
      </c>
      <c r="F1678" s="8">
        <v>5.0</v>
      </c>
      <c r="G1678" s="8">
        <v>4.0</v>
      </c>
      <c r="H1678" s="8">
        <v>2.0</v>
      </c>
      <c r="I1678" s="8">
        <v>0.0</v>
      </c>
      <c r="J1678" s="8">
        <v>0.0</v>
      </c>
      <c r="K1678" s="7">
        <v>35.0</v>
      </c>
      <c r="L1678" s="7">
        <v>11.0</v>
      </c>
    </row>
    <row r="1679">
      <c r="A1679" s="7">
        <v>6015.0</v>
      </c>
      <c r="B1679" s="2" t="s">
        <v>13</v>
      </c>
      <c r="C1679" s="3">
        <v>1359.0</v>
      </c>
      <c r="D1679" s="4">
        <v>12.0</v>
      </c>
      <c r="E1679" s="4">
        <v>8.0</v>
      </c>
      <c r="F1679" s="8">
        <v>13.0</v>
      </c>
      <c r="G1679" s="8">
        <v>1.0</v>
      </c>
      <c r="H1679" s="8">
        <v>3.0</v>
      </c>
      <c r="I1679" s="8">
        <v>0.0</v>
      </c>
      <c r="J1679" s="8">
        <v>0.0</v>
      </c>
      <c r="K1679" s="7">
        <v>20.0</v>
      </c>
      <c r="L1679" s="7">
        <v>17.0</v>
      </c>
    </row>
    <row r="1680">
      <c r="A1680" s="7">
        <v>6015.0</v>
      </c>
      <c r="B1680" s="2" t="s">
        <v>14</v>
      </c>
      <c r="C1680" s="3">
        <v>1359.0</v>
      </c>
      <c r="D1680" s="4">
        <v>61.0</v>
      </c>
      <c r="E1680" s="4">
        <v>22.0</v>
      </c>
      <c r="F1680" s="8">
        <v>4.0</v>
      </c>
      <c r="G1680" s="8">
        <v>0.0</v>
      </c>
      <c r="H1680" s="8">
        <v>6.0</v>
      </c>
      <c r="I1680" s="8">
        <v>6.0</v>
      </c>
      <c r="J1680" s="8">
        <v>2.0</v>
      </c>
      <c r="K1680" s="7">
        <v>89.0</v>
      </c>
      <c r="L1680" s="7">
        <v>12.0</v>
      </c>
    </row>
    <row r="1681">
      <c r="A1681" s="7">
        <v>6015.0</v>
      </c>
      <c r="B1681" s="2" t="s">
        <v>15</v>
      </c>
      <c r="C1681" s="3">
        <v>1359.0</v>
      </c>
      <c r="D1681" s="4">
        <v>94.0</v>
      </c>
      <c r="E1681" s="4">
        <v>44.0</v>
      </c>
      <c r="F1681" s="8">
        <v>22.0</v>
      </c>
      <c r="G1681" s="8">
        <v>5.0</v>
      </c>
      <c r="H1681" s="8">
        <v>11.0</v>
      </c>
      <c r="I1681" s="8">
        <v>6.0</v>
      </c>
      <c r="J1681" s="8">
        <v>2.0</v>
      </c>
      <c r="K1681" s="7">
        <v>144.0</v>
      </c>
      <c r="L1681" s="7">
        <v>40.0</v>
      </c>
    </row>
    <row r="1682">
      <c r="A1682" s="7">
        <v>6016.0</v>
      </c>
      <c r="B1682" s="2" t="s">
        <v>12</v>
      </c>
      <c r="C1682" s="3">
        <v>2203.0</v>
      </c>
      <c r="D1682" s="4">
        <v>45.0</v>
      </c>
      <c r="E1682" s="4">
        <v>37.0</v>
      </c>
      <c r="F1682" s="8">
        <v>19.0</v>
      </c>
      <c r="G1682" s="8">
        <v>7.0</v>
      </c>
      <c r="H1682" s="8">
        <v>1.0</v>
      </c>
      <c r="I1682" s="8">
        <v>0.0</v>
      </c>
      <c r="J1682" s="8">
        <v>3.0</v>
      </c>
      <c r="K1682" s="7">
        <v>82.0</v>
      </c>
      <c r="L1682" s="7">
        <v>30.0</v>
      </c>
    </row>
    <row r="1683">
      <c r="A1683" s="7">
        <v>6016.0</v>
      </c>
      <c r="B1683" s="2" t="s">
        <v>13</v>
      </c>
      <c r="C1683" s="3">
        <v>2203.0</v>
      </c>
      <c r="D1683" s="4">
        <v>13.0</v>
      </c>
      <c r="E1683" s="4">
        <v>11.0</v>
      </c>
      <c r="F1683" s="8">
        <v>14.0</v>
      </c>
      <c r="G1683" s="8">
        <v>5.0</v>
      </c>
      <c r="H1683" s="8">
        <v>2.0</v>
      </c>
      <c r="I1683" s="8">
        <v>2.0</v>
      </c>
      <c r="J1683" s="8">
        <v>0.0</v>
      </c>
      <c r="K1683" s="7">
        <v>26.0</v>
      </c>
      <c r="L1683" s="7">
        <v>21.0</v>
      </c>
    </row>
    <row r="1684">
      <c r="A1684" s="7">
        <v>6016.0</v>
      </c>
      <c r="B1684" s="2" t="s">
        <v>14</v>
      </c>
      <c r="C1684" s="3">
        <v>2203.0</v>
      </c>
      <c r="D1684" s="4">
        <v>125.0</v>
      </c>
      <c r="E1684" s="4">
        <v>30.0</v>
      </c>
      <c r="F1684" s="8">
        <v>12.0</v>
      </c>
      <c r="G1684" s="8">
        <v>7.0</v>
      </c>
      <c r="H1684" s="8">
        <v>6.0</v>
      </c>
      <c r="I1684" s="8">
        <v>4.0</v>
      </c>
      <c r="J1684" s="8">
        <v>1.0</v>
      </c>
      <c r="K1684" s="7">
        <v>159.0</v>
      </c>
      <c r="L1684" s="7">
        <v>26.0</v>
      </c>
    </row>
    <row r="1685">
      <c r="A1685" s="7">
        <v>6016.0</v>
      </c>
      <c r="B1685" s="2" t="s">
        <v>15</v>
      </c>
      <c r="C1685" s="3">
        <v>2203.0</v>
      </c>
      <c r="D1685" s="4">
        <v>183.0</v>
      </c>
      <c r="E1685" s="4">
        <v>78.0</v>
      </c>
      <c r="F1685" s="8">
        <v>45.0</v>
      </c>
      <c r="G1685" s="8">
        <v>19.0</v>
      </c>
      <c r="H1685" s="8">
        <v>9.0</v>
      </c>
      <c r="I1685" s="8">
        <v>6.0</v>
      </c>
      <c r="J1685" s="8">
        <v>4.0</v>
      </c>
      <c r="K1685" s="7">
        <v>267.0</v>
      </c>
      <c r="L1685" s="7">
        <v>77.0</v>
      </c>
    </row>
    <row r="1686">
      <c r="A1686" s="7">
        <v>6017.0</v>
      </c>
      <c r="B1686" s="2" t="s">
        <v>12</v>
      </c>
      <c r="C1686" s="3">
        <v>2829.0</v>
      </c>
      <c r="D1686" s="4">
        <v>50.0</v>
      </c>
      <c r="E1686" s="4">
        <v>39.0</v>
      </c>
      <c r="F1686" s="8">
        <v>27.0</v>
      </c>
      <c r="G1686" s="8">
        <v>4.0</v>
      </c>
      <c r="H1686" s="8">
        <v>9.0</v>
      </c>
      <c r="I1686" s="8">
        <v>2.0</v>
      </c>
      <c r="J1686" s="8">
        <v>6.0</v>
      </c>
      <c r="K1686" s="7">
        <v>91.0</v>
      </c>
      <c r="L1686" s="7">
        <v>46.0</v>
      </c>
    </row>
    <row r="1687">
      <c r="A1687" s="7">
        <v>6017.0</v>
      </c>
      <c r="B1687" s="2" t="s">
        <v>13</v>
      </c>
      <c r="C1687" s="3">
        <v>2829.0</v>
      </c>
      <c r="D1687" s="4">
        <v>36.0</v>
      </c>
      <c r="E1687" s="4">
        <v>35.0</v>
      </c>
      <c r="F1687" s="8">
        <v>22.0</v>
      </c>
      <c r="G1687" s="8">
        <v>9.0</v>
      </c>
      <c r="H1687" s="8">
        <v>11.0</v>
      </c>
      <c r="I1687" s="8">
        <v>4.0</v>
      </c>
      <c r="J1687" s="8">
        <v>5.0</v>
      </c>
      <c r="K1687" s="7">
        <v>75.0</v>
      </c>
      <c r="L1687" s="7">
        <v>47.0</v>
      </c>
    </row>
    <row r="1688">
      <c r="A1688" s="7">
        <v>6017.0</v>
      </c>
      <c r="B1688" s="2" t="s">
        <v>14</v>
      </c>
      <c r="C1688" s="3">
        <v>2829.0</v>
      </c>
      <c r="D1688" s="4">
        <v>152.0</v>
      </c>
      <c r="E1688" s="4">
        <v>61.0</v>
      </c>
      <c r="F1688" s="8">
        <v>13.0</v>
      </c>
      <c r="G1688" s="8">
        <v>3.0</v>
      </c>
      <c r="H1688" s="8">
        <v>13.0</v>
      </c>
      <c r="I1688" s="8">
        <v>11.0</v>
      </c>
      <c r="J1688" s="8">
        <v>0.0</v>
      </c>
      <c r="K1688" s="7">
        <v>224.0</v>
      </c>
      <c r="L1688" s="7">
        <v>29.0</v>
      </c>
    </row>
    <row r="1689">
      <c r="A1689" s="7">
        <v>6017.0</v>
      </c>
      <c r="B1689" s="2" t="s">
        <v>15</v>
      </c>
      <c r="C1689" s="3">
        <v>2829.0</v>
      </c>
      <c r="D1689" s="4">
        <v>238.0</v>
      </c>
      <c r="E1689" s="4">
        <v>135.0</v>
      </c>
      <c r="F1689" s="8">
        <v>62.0</v>
      </c>
      <c r="G1689" s="8">
        <v>16.0</v>
      </c>
      <c r="H1689" s="8">
        <v>33.0</v>
      </c>
      <c r="I1689" s="8">
        <v>17.0</v>
      </c>
      <c r="J1689" s="8">
        <v>11.0</v>
      </c>
      <c r="K1689" s="7">
        <v>390.0</v>
      </c>
      <c r="L1689" s="7">
        <v>122.0</v>
      </c>
    </row>
    <row r="1690">
      <c r="A1690" s="7">
        <v>6018.0</v>
      </c>
      <c r="B1690" s="2" t="s">
        <v>12</v>
      </c>
      <c r="C1690" s="3">
        <v>909.0</v>
      </c>
      <c r="D1690" s="4">
        <v>23.0</v>
      </c>
      <c r="E1690" s="4">
        <v>22.0</v>
      </c>
      <c r="F1690" s="8">
        <v>5.0</v>
      </c>
      <c r="G1690" s="8">
        <v>2.0</v>
      </c>
      <c r="H1690" s="8">
        <v>3.0</v>
      </c>
      <c r="I1690" s="8">
        <v>0.0</v>
      </c>
      <c r="J1690" s="8">
        <v>2.0</v>
      </c>
      <c r="K1690" s="7">
        <v>45.0</v>
      </c>
      <c r="L1690" s="7">
        <v>12.0</v>
      </c>
    </row>
    <row r="1691">
      <c r="A1691" s="7">
        <v>6018.0</v>
      </c>
      <c r="B1691" s="2" t="s">
        <v>13</v>
      </c>
      <c r="C1691" s="3">
        <v>909.0</v>
      </c>
      <c r="D1691" s="4">
        <v>5.0</v>
      </c>
      <c r="E1691" s="4">
        <v>22.0</v>
      </c>
      <c r="F1691" s="8">
        <v>11.0</v>
      </c>
      <c r="G1691" s="8">
        <v>1.0</v>
      </c>
      <c r="H1691" s="8">
        <v>2.0</v>
      </c>
      <c r="I1691" s="8">
        <v>1.0</v>
      </c>
      <c r="J1691" s="8">
        <v>1.0</v>
      </c>
      <c r="K1691" s="7">
        <v>28.0</v>
      </c>
      <c r="L1691" s="7">
        <v>15.0</v>
      </c>
    </row>
    <row r="1692">
      <c r="A1692" s="7">
        <v>6018.0</v>
      </c>
      <c r="B1692" s="2" t="s">
        <v>14</v>
      </c>
      <c r="C1692" s="3">
        <v>909.0</v>
      </c>
      <c r="D1692" s="4">
        <v>62.0</v>
      </c>
      <c r="E1692" s="4">
        <v>79.0</v>
      </c>
      <c r="F1692" s="8">
        <v>9.0</v>
      </c>
      <c r="G1692" s="8">
        <v>10.0</v>
      </c>
      <c r="H1692" s="8">
        <v>8.0</v>
      </c>
      <c r="I1692" s="8">
        <v>2.0</v>
      </c>
      <c r="J1692" s="8">
        <v>4.0</v>
      </c>
      <c r="K1692" s="7">
        <v>143.0</v>
      </c>
      <c r="L1692" s="7">
        <v>31.0</v>
      </c>
    </row>
    <row r="1693">
      <c r="A1693" s="7">
        <v>6018.0</v>
      </c>
      <c r="B1693" s="2" t="s">
        <v>15</v>
      </c>
      <c r="C1693" s="3">
        <v>909.0</v>
      </c>
      <c r="D1693" s="4">
        <v>90.0</v>
      </c>
      <c r="E1693" s="4">
        <v>123.0</v>
      </c>
      <c r="F1693" s="8">
        <v>25.0</v>
      </c>
      <c r="G1693" s="8">
        <v>13.0</v>
      </c>
      <c r="H1693" s="8">
        <v>13.0</v>
      </c>
      <c r="I1693" s="8">
        <v>3.0</v>
      </c>
      <c r="J1693" s="8">
        <v>7.0</v>
      </c>
      <c r="K1693" s="7">
        <v>216.0</v>
      </c>
      <c r="L1693" s="7">
        <v>58.0</v>
      </c>
    </row>
    <row r="1694">
      <c r="A1694" s="7">
        <v>6030.0</v>
      </c>
      <c r="B1694" s="2" t="s">
        <v>12</v>
      </c>
      <c r="C1694" s="3">
        <v>1171.0</v>
      </c>
      <c r="D1694" s="4">
        <v>12.0</v>
      </c>
      <c r="E1694" s="4">
        <v>9.0</v>
      </c>
      <c r="F1694" s="8">
        <v>6.0</v>
      </c>
      <c r="G1694" s="8">
        <v>4.0</v>
      </c>
      <c r="H1694" s="8">
        <v>0.0</v>
      </c>
      <c r="I1694" s="8">
        <v>3.0</v>
      </c>
      <c r="J1694" s="8">
        <v>0.0</v>
      </c>
      <c r="K1694" s="7">
        <v>24.0</v>
      </c>
      <c r="L1694" s="7">
        <v>10.0</v>
      </c>
    </row>
    <row r="1695">
      <c r="A1695" s="7">
        <v>6030.0</v>
      </c>
      <c r="B1695" s="2" t="s">
        <v>13</v>
      </c>
      <c r="C1695" s="3">
        <v>1171.0</v>
      </c>
      <c r="D1695" s="4">
        <v>15.0</v>
      </c>
      <c r="E1695" s="4">
        <v>17.0</v>
      </c>
      <c r="F1695" s="8">
        <v>12.0</v>
      </c>
      <c r="G1695" s="8">
        <v>0.0</v>
      </c>
      <c r="H1695" s="8">
        <v>0.0</v>
      </c>
      <c r="I1695" s="8">
        <v>3.0</v>
      </c>
      <c r="J1695" s="8">
        <v>1.0</v>
      </c>
      <c r="K1695" s="7">
        <v>35.0</v>
      </c>
      <c r="L1695" s="7">
        <v>13.0</v>
      </c>
    </row>
    <row r="1696">
      <c r="A1696" s="7">
        <v>6030.0</v>
      </c>
      <c r="B1696" s="2" t="s">
        <v>14</v>
      </c>
      <c r="C1696" s="3">
        <v>1171.0</v>
      </c>
      <c r="D1696" s="4">
        <v>81.0</v>
      </c>
      <c r="E1696" s="4">
        <v>24.0</v>
      </c>
      <c r="F1696" s="8">
        <v>2.0</v>
      </c>
      <c r="G1696" s="8">
        <v>4.0</v>
      </c>
      <c r="H1696" s="8">
        <v>1.0</v>
      </c>
      <c r="I1696" s="8">
        <v>1.0</v>
      </c>
      <c r="J1696" s="8">
        <v>3.0</v>
      </c>
      <c r="K1696" s="7">
        <v>106.0</v>
      </c>
      <c r="L1696" s="7">
        <v>10.0</v>
      </c>
    </row>
    <row r="1697">
      <c r="A1697" s="7">
        <v>6030.0</v>
      </c>
      <c r="B1697" s="2" t="s">
        <v>15</v>
      </c>
      <c r="C1697" s="3">
        <v>1171.0</v>
      </c>
      <c r="D1697" s="4">
        <v>108.0</v>
      </c>
      <c r="E1697" s="4">
        <v>50.0</v>
      </c>
      <c r="F1697" s="8">
        <v>20.0</v>
      </c>
      <c r="G1697" s="8">
        <v>8.0</v>
      </c>
      <c r="H1697" s="8">
        <v>1.0</v>
      </c>
      <c r="I1697" s="8">
        <v>7.0</v>
      </c>
      <c r="J1697" s="8">
        <v>4.0</v>
      </c>
      <c r="K1697" s="7">
        <v>165.0</v>
      </c>
      <c r="L1697" s="7">
        <v>33.0</v>
      </c>
    </row>
    <row r="1698">
      <c r="A1698" s="7">
        <v>6031.0</v>
      </c>
      <c r="B1698" s="2" t="s">
        <v>12</v>
      </c>
      <c r="C1698" s="3">
        <v>1096.0</v>
      </c>
      <c r="D1698" s="4">
        <v>20.0</v>
      </c>
      <c r="E1698" s="4">
        <v>11.0</v>
      </c>
      <c r="F1698" s="8">
        <v>2.0</v>
      </c>
      <c r="G1698" s="8">
        <v>1.0</v>
      </c>
      <c r="H1698" s="8">
        <v>3.0</v>
      </c>
      <c r="I1698" s="8">
        <v>0.0</v>
      </c>
      <c r="J1698" s="8">
        <v>0.0</v>
      </c>
      <c r="K1698" s="7">
        <v>31.0</v>
      </c>
      <c r="L1698" s="7">
        <v>6.0</v>
      </c>
    </row>
    <row r="1699">
      <c r="A1699" s="7">
        <v>6031.0</v>
      </c>
      <c r="B1699" s="2" t="s">
        <v>13</v>
      </c>
      <c r="C1699" s="3">
        <v>1096.0</v>
      </c>
      <c r="D1699" s="4">
        <v>17.0</v>
      </c>
      <c r="E1699" s="4">
        <v>8.0</v>
      </c>
      <c r="F1699" s="8">
        <v>7.0</v>
      </c>
      <c r="G1699" s="8">
        <v>2.0</v>
      </c>
      <c r="H1699" s="8">
        <v>0.0</v>
      </c>
      <c r="I1699" s="8">
        <v>0.0</v>
      </c>
      <c r="J1699" s="8">
        <v>1.0</v>
      </c>
      <c r="K1699" s="7">
        <v>25.0</v>
      </c>
      <c r="L1699" s="7">
        <v>10.0</v>
      </c>
    </row>
    <row r="1700">
      <c r="A1700" s="7">
        <v>6031.0</v>
      </c>
      <c r="B1700" s="2" t="s">
        <v>14</v>
      </c>
      <c r="C1700" s="3">
        <v>1096.0</v>
      </c>
      <c r="D1700" s="4">
        <v>57.0</v>
      </c>
      <c r="E1700" s="4">
        <v>11.0</v>
      </c>
      <c r="F1700" s="8">
        <v>1.0</v>
      </c>
      <c r="G1700" s="8">
        <v>1.0</v>
      </c>
      <c r="H1700" s="8">
        <v>0.0</v>
      </c>
      <c r="I1700" s="8">
        <v>2.0</v>
      </c>
      <c r="J1700" s="8">
        <v>2.0</v>
      </c>
      <c r="K1700" s="7">
        <v>70.0</v>
      </c>
      <c r="L1700" s="7">
        <v>4.0</v>
      </c>
    </row>
    <row r="1701">
      <c r="A1701" s="7">
        <v>6031.0</v>
      </c>
      <c r="B1701" s="2" t="s">
        <v>15</v>
      </c>
      <c r="C1701" s="3">
        <v>1096.0</v>
      </c>
      <c r="D1701" s="4">
        <v>94.0</v>
      </c>
      <c r="E1701" s="4">
        <v>30.0</v>
      </c>
      <c r="F1701" s="8">
        <v>10.0</v>
      </c>
      <c r="G1701" s="8">
        <v>4.0</v>
      </c>
      <c r="H1701" s="8">
        <v>3.0</v>
      </c>
      <c r="I1701" s="8">
        <v>2.0</v>
      </c>
      <c r="J1701" s="8">
        <v>3.0</v>
      </c>
      <c r="K1701" s="7">
        <v>126.0</v>
      </c>
      <c r="L1701" s="7">
        <v>20.0</v>
      </c>
    </row>
    <row r="1702">
      <c r="A1702" s="7">
        <v>6033.0</v>
      </c>
      <c r="B1702" s="2" t="s">
        <v>12</v>
      </c>
      <c r="C1702" s="3">
        <v>1635.0</v>
      </c>
      <c r="D1702" s="4">
        <v>29.0</v>
      </c>
      <c r="E1702" s="4">
        <v>14.0</v>
      </c>
      <c r="F1702" s="8">
        <v>7.0</v>
      </c>
      <c r="G1702" s="8">
        <v>3.0</v>
      </c>
      <c r="H1702" s="8">
        <v>1.0</v>
      </c>
      <c r="I1702" s="8">
        <v>2.0</v>
      </c>
      <c r="J1702" s="8">
        <v>0.0</v>
      </c>
      <c r="K1702" s="7">
        <v>45.0</v>
      </c>
      <c r="L1702" s="7">
        <v>11.0</v>
      </c>
    </row>
    <row r="1703">
      <c r="A1703" s="7">
        <v>6033.0</v>
      </c>
      <c r="B1703" s="2" t="s">
        <v>13</v>
      </c>
      <c r="C1703" s="3">
        <v>1635.0</v>
      </c>
      <c r="D1703" s="4">
        <v>15.0</v>
      </c>
      <c r="E1703" s="4">
        <v>10.0</v>
      </c>
      <c r="F1703" s="8">
        <v>1.0</v>
      </c>
      <c r="G1703" s="8">
        <v>0.0</v>
      </c>
      <c r="H1703" s="8">
        <v>3.0</v>
      </c>
      <c r="I1703" s="8">
        <v>1.0</v>
      </c>
      <c r="J1703" s="8">
        <v>1.0</v>
      </c>
      <c r="K1703" s="7">
        <v>26.0</v>
      </c>
      <c r="L1703" s="7">
        <v>5.0</v>
      </c>
    </row>
    <row r="1704">
      <c r="A1704" s="7">
        <v>6033.0</v>
      </c>
      <c r="B1704" s="2" t="s">
        <v>14</v>
      </c>
      <c r="C1704" s="3">
        <v>1635.0</v>
      </c>
      <c r="D1704" s="4">
        <v>75.0</v>
      </c>
      <c r="E1704" s="4">
        <v>29.0</v>
      </c>
      <c r="F1704" s="8">
        <v>7.0</v>
      </c>
      <c r="G1704" s="8">
        <v>7.0</v>
      </c>
      <c r="H1704" s="8">
        <v>9.0</v>
      </c>
      <c r="I1704" s="8">
        <v>4.0</v>
      </c>
      <c r="J1704" s="8">
        <v>0.0</v>
      </c>
      <c r="K1704" s="7">
        <v>108.0</v>
      </c>
      <c r="L1704" s="7">
        <v>23.0</v>
      </c>
    </row>
    <row r="1705">
      <c r="A1705" s="7">
        <v>6033.0</v>
      </c>
      <c r="B1705" s="2" t="s">
        <v>15</v>
      </c>
      <c r="C1705" s="3">
        <v>1635.0</v>
      </c>
      <c r="D1705" s="4">
        <v>119.0</v>
      </c>
      <c r="E1705" s="4">
        <v>53.0</v>
      </c>
      <c r="F1705" s="8">
        <v>15.0</v>
      </c>
      <c r="G1705" s="8">
        <v>10.0</v>
      </c>
      <c r="H1705" s="8">
        <v>13.0</v>
      </c>
      <c r="I1705" s="8">
        <v>7.0</v>
      </c>
      <c r="J1705" s="8">
        <v>1.0</v>
      </c>
      <c r="K1705" s="7">
        <v>179.0</v>
      </c>
      <c r="L1705" s="7">
        <v>39.0</v>
      </c>
    </row>
    <row r="1706">
      <c r="A1706" s="7">
        <v>6036.0</v>
      </c>
      <c r="B1706" s="2" t="s">
        <v>12</v>
      </c>
      <c r="C1706" s="3">
        <v>1465.0</v>
      </c>
      <c r="D1706" s="4">
        <v>17.0</v>
      </c>
      <c r="E1706" s="4">
        <v>35.0</v>
      </c>
      <c r="F1706" s="8">
        <v>18.0</v>
      </c>
      <c r="G1706" s="8">
        <v>3.0</v>
      </c>
      <c r="H1706" s="8">
        <v>11.0</v>
      </c>
      <c r="I1706" s="8">
        <v>1.0</v>
      </c>
      <c r="J1706" s="8">
        <v>4.0</v>
      </c>
      <c r="K1706" s="7">
        <v>53.0</v>
      </c>
      <c r="L1706" s="7">
        <v>36.0</v>
      </c>
    </row>
    <row r="1707">
      <c r="A1707" s="7">
        <v>6036.0</v>
      </c>
      <c r="B1707" s="2" t="s">
        <v>13</v>
      </c>
      <c r="C1707" s="3">
        <v>1465.0</v>
      </c>
      <c r="D1707" s="4">
        <v>12.0</v>
      </c>
      <c r="E1707" s="4">
        <v>18.0</v>
      </c>
      <c r="F1707" s="8">
        <v>21.0</v>
      </c>
      <c r="G1707" s="8">
        <v>1.0</v>
      </c>
      <c r="H1707" s="8">
        <v>3.0</v>
      </c>
      <c r="I1707" s="8">
        <v>0.0</v>
      </c>
      <c r="J1707" s="8">
        <v>0.0</v>
      </c>
      <c r="K1707" s="7">
        <v>30.0</v>
      </c>
      <c r="L1707" s="7">
        <v>25.0</v>
      </c>
    </row>
    <row r="1708">
      <c r="A1708" s="7">
        <v>6036.0</v>
      </c>
      <c r="B1708" s="2" t="s">
        <v>14</v>
      </c>
      <c r="C1708" s="3">
        <v>1465.0</v>
      </c>
      <c r="D1708" s="4">
        <v>95.0</v>
      </c>
      <c r="E1708" s="4">
        <v>50.0</v>
      </c>
      <c r="F1708" s="8">
        <v>10.0</v>
      </c>
      <c r="G1708" s="8">
        <v>4.0</v>
      </c>
      <c r="H1708" s="8">
        <v>2.0</v>
      </c>
      <c r="I1708" s="8">
        <v>6.0</v>
      </c>
      <c r="J1708" s="8">
        <v>1.0</v>
      </c>
      <c r="K1708" s="7">
        <v>151.0</v>
      </c>
      <c r="L1708" s="7">
        <v>17.0</v>
      </c>
    </row>
    <row r="1709">
      <c r="A1709" s="7">
        <v>6036.0</v>
      </c>
      <c r="B1709" s="2" t="s">
        <v>15</v>
      </c>
      <c r="C1709" s="3">
        <v>1465.0</v>
      </c>
      <c r="D1709" s="4">
        <v>124.0</v>
      </c>
      <c r="E1709" s="4">
        <v>103.0</v>
      </c>
      <c r="F1709" s="8">
        <v>49.0</v>
      </c>
      <c r="G1709" s="8">
        <v>8.0</v>
      </c>
      <c r="H1709" s="8">
        <v>16.0</v>
      </c>
      <c r="I1709" s="8">
        <v>7.0</v>
      </c>
      <c r="J1709" s="8">
        <v>5.0</v>
      </c>
      <c r="K1709" s="7">
        <v>234.0</v>
      </c>
      <c r="L1709" s="7">
        <v>78.0</v>
      </c>
    </row>
    <row r="1710">
      <c r="A1710" s="7">
        <v>6037.0</v>
      </c>
      <c r="B1710" s="2" t="s">
        <v>12</v>
      </c>
      <c r="C1710" s="3">
        <v>1876.0</v>
      </c>
      <c r="D1710" s="4">
        <v>18.0</v>
      </c>
      <c r="E1710" s="4">
        <v>15.0</v>
      </c>
      <c r="F1710" s="8">
        <v>10.0</v>
      </c>
      <c r="G1710" s="8">
        <v>0.0</v>
      </c>
      <c r="H1710" s="8">
        <v>4.0</v>
      </c>
      <c r="I1710" s="8">
        <v>2.0</v>
      </c>
      <c r="J1710" s="8">
        <v>1.0</v>
      </c>
      <c r="K1710" s="7">
        <v>35.0</v>
      </c>
      <c r="L1710" s="7">
        <v>15.0</v>
      </c>
    </row>
    <row r="1711">
      <c r="A1711" s="7">
        <v>6037.0</v>
      </c>
      <c r="B1711" s="2" t="s">
        <v>13</v>
      </c>
      <c r="C1711" s="3">
        <v>1876.0</v>
      </c>
      <c r="D1711" s="4">
        <v>32.0</v>
      </c>
      <c r="E1711" s="4">
        <v>20.0</v>
      </c>
      <c r="F1711" s="8">
        <v>31.0</v>
      </c>
      <c r="G1711" s="8">
        <v>3.0</v>
      </c>
      <c r="H1711" s="8">
        <v>3.0</v>
      </c>
      <c r="I1711" s="8">
        <v>2.0</v>
      </c>
      <c r="J1711" s="8">
        <v>3.0</v>
      </c>
      <c r="K1711" s="7">
        <v>54.0</v>
      </c>
      <c r="L1711" s="7">
        <v>40.0</v>
      </c>
    </row>
    <row r="1712">
      <c r="A1712" s="7">
        <v>6037.0</v>
      </c>
      <c r="B1712" s="2" t="s">
        <v>14</v>
      </c>
      <c r="C1712" s="3">
        <v>1876.0</v>
      </c>
      <c r="D1712" s="4">
        <v>99.0</v>
      </c>
      <c r="E1712" s="4">
        <v>25.0</v>
      </c>
      <c r="F1712" s="8">
        <v>14.0</v>
      </c>
      <c r="G1712" s="8">
        <v>2.0</v>
      </c>
      <c r="H1712" s="8">
        <v>3.0</v>
      </c>
      <c r="I1712" s="8">
        <v>5.0</v>
      </c>
      <c r="J1712" s="8">
        <v>4.0</v>
      </c>
      <c r="K1712" s="7">
        <v>129.0</v>
      </c>
      <c r="L1712" s="7">
        <v>23.0</v>
      </c>
    </row>
    <row r="1713">
      <c r="A1713" s="7">
        <v>6037.0</v>
      </c>
      <c r="B1713" s="2" t="s">
        <v>15</v>
      </c>
      <c r="C1713" s="3">
        <v>1876.0</v>
      </c>
      <c r="D1713" s="4">
        <v>149.0</v>
      </c>
      <c r="E1713" s="4">
        <v>60.0</v>
      </c>
      <c r="F1713" s="8">
        <v>55.0</v>
      </c>
      <c r="G1713" s="8">
        <v>5.0</v>
      </c>
      <c r="H1713" s="8">
        <v>10.0</v>
      </c>
      <c r="I1713" s="8">
        <v>9.0</v>
      </c>
      <c r="J1713" s="8">
        <v>8.0</v>
      </c>
      <c r="K1713" s="7">
        <v>218.0</v>
      </c>
      <c r="L1713" s="7">
        <v>78.0</v>
      </c>
    </row>
    <row r="1714">
      <c r="A1714" s="7">
        <v>6038.0</v>
      </c>
      <c r="B1714" s="2" t="s">
        <v>12</v>
      </c>
      <c r="C1714" s="3">
        <v>1419.0</v>
      </c>
      <c r="D1714" s="4">
        <v>16.0</v>
      </c>
      <c r="E1714" s="4">
        <v>11.0</v>
      </c>
      <c r="F1714" s="8">
        <v>12.0</v>
      </c>
      <c r="G1714" s="8">
        <v>3.0</v>
      </c>
      <c r="H1714" s="8">
        <v>0.0</v>
      </c>
      <c r="I1714" s="8">
        <v>2.0</v>
      </c>
      <c r="J1714" s="8">
        <v>2.0</v>
      </c>
      <c r="K1714" s="7">
        <v>29.0</v>
      </c>
      <c r="L1714" s="7">
        <v>17.0</v>
      </c>
    </row>
    <row r="1715">
      <c r="A1715" s="7">
        <v>6038.0</v>
      </c>
      <c r="B1715" s="2" t="s">
        <v>13</v>
      </c>
      <c r="C1715" s="3">
        <v>1419.0</v>
      </c>
      <c r="D1715" s="4">
        <v>11.0</v>
      </c>
      <c r="E1715" s="4">
        <v>15.0</v>
      </c>
      <c r="F1715" s="8">
        <v>9.0</v>
      </c>
      <c r="G1715" s="8">
        <v>0.0</v>
      </c>
      <c r="H1715" s="8">
        <v>0.0</v>
      </c>
      <c r="I1715" s="8">
        <v>1.0</v>
      </c>
      <c r="J1715" s="8">
        <v>3.0</v>
      </c>
      <c r="K1715" s="7">
        <v>27.0</v>
      </c>
      <c r="L1715" s="7">
        <v>12.0</v>
      </c>
    </row>
    <row r="1716">
      <c r="A1716" s="7">
        <v>6038.0</v>
      </c>
      <c r="B1716" s="2" t="s">
        <v>14</v>
      </c>
      <c r="C1716" s="3">
        <v>1419.0</v>
      </c>
      <c r="D1716" s="4">
        <v>57.0</v>
      </c>
      <c r="E1716" s="4">
        <v>20.0</v>
      </c>
      <c r="F1716" s="8">
        <v>5.0</v>
      </c>
      <c r="G1716" s="8">
        <v>2.0</v>
      </c>
      <c r="H1716" s="8">
        <v>0.0</v>
      </c>
      <c r="I1716" s="8">
        <v>1.0</v>
      </c>
      <c r="J1716" s="8">
        <v>0.0</v>
      </c>
      <c r="K1716" s="7">
        <v>78.0</v>
      </c>
      <c r="L1716" s="7">
        <v>7.0</v>
      </c>
    </row>
    <row r="1717">
      <c r="A1717" s="7">
        <v>6038.0</v>
      </c>
      <c r="B1717" s="2" t="s">
        <v>15</v>
      </c>
      <c r="C1717" s="3">
        <v>1419.0</v>
      </c>
      <c r="D1717" s="4">
        <v>84.0</v>
      </c>
      <c r="E1717" s="4">
        <v>46.0</v>
      </c>
      <c r="F1717" s="8">
        <v>26.0</v>
      </c>
      <c r="G1717" s="8">
        <v>5.0</v>
      </c>
      <c r="H1717" s="8">
        <v>0.0</v>
      </c>
      <c r="I1717" s="8">
        <v>4.0</v>
      </c>
      <c r="J1717" s="8">
        <v>5.0</v>
      </c>
      <c r="K1717" s="7">
        <v>134.0</v>
      </c>
      <c r="L1717" s="7">
        <v>36.0</v>
      </c>
    </row>
    <row r="1718">
      <c r="A1718" s="7">
        <v>6042.0</v>
      </c>
      <c r="B1718" s="2" t="s">
        <v>12</v>
      </c>
      <c r="C1718" s="3">
        <v>2262.0</v>
      </c>
      <c r="D1718" s="4">
        <v>39.0</v>
      </c>
      <c r="E1718" s="4">
        <v>23.0</v>
      </c>
      <c r="F1718" s="8">
        <v>25.0</v>
      </c>
      <c r="G1718" s="8">
        <v>3.0</v>
      </c>
      <c r="H1718" s="8">
        <v>3.0</v>
      </c>
      <c r="I1718" s="8">
        <v>0.0</v>
      </c>
      <c r="J1718" s="8">
        <v>1.0</v>
      </c>
      <c r="K1718" s="7">
        <v>62.0</v>
      </c>
      <c r="L1718" s="7">
        <v>32.0</v>
      </c>
    </row>
    <row r="1719">
      <c r="A1719" s="7">
        <v>6042.0</v>
      </c>
      <c r="B1719" s="2" t="s">
        <v>13</v>
      </c>
      <c r="C1719" s="3">
        <v>2262.0</v>
      </c>
      <c r="D1719" s="4">
        <v>22.0</v>
      </c>
      <c r="E1719" s="4">
        <v>34.0</v>
      </c>
      <c r="F1719" s="8">
        <v>23.0</v>
      </c>
      <c r="G1719" s="8">
        <v>5.0</v>
      </c>
      <c r="H1719" s="8">
        <v>1.0</v>
      </c>
      <c r="I1719" s="8">
        <v>0.0</v>
      </c>
      <c r="J1719" s="8">
        <v>0.0</v>
      </c>
      <c r="K1719" s="7">
        <v>56.0</v>
      </c>
      <c r="L1719" s="7">
        <v>29.0</v>
      </c>
    </row>
    <row r="1720">
      <c r="A1720" s="7">
        <v>6042.0</v>
      </c>
      <c r="B1720" s="2" t="s">
        <v>14</v>
      </c>
      <c r="C1720" s="3">
        <v>2262.0</v>
      </c>
      <c r="D1720" s="4">
        <v>106.0</v>
      </c>
      <c r="E1720" s="4">
        <v>54.0</v>
      </c>
      <c r="F1720" s="8">
        <v>19.0</v>
      </c>
      <c r="G1720" s="8">
        <v>4.0</v>
      </c>
      <c r="H1720" s="8">
        <v>14.0</v>
      </c>
      <c r="I1720" s="8">
        <v>8.0</v>
      </c>
      <c r="J1720" s="8">
        <v>3.0</v>
      </c>
      <c r="K1720" s="7">
        <v>168.0</v>
      </c>
      <c r="L1720" s="7">
        <v>40.0</v>
      </c>
    </row>
    <row r="1721">
      <c r="A1721" s="7">
        <v>6042.0</v>
      </c>
      <c r="B1721" s="2" t="s">
        <v>15</v>
      </c>
      <c r="C1721" s="3">
        <v>2262.0</v>
      </c>
      <c r="D1721" s="4">
        <v>167.0</v>
      </c>
      <c r="E1721" s="4">
        <v>111.0</v>
      </c>
      <c r="F1721" s="8">
        <v>67.0</v>
      </c>
      <c r="G1721" s="8">
        <v>12.0</v>
      </c>
      <c r="H1721" s="8">
        <v>18.0</v>
      </c>
      <c r="I1721" s="8">
        <v>8.0</v>
      </c>
      <c r="J1721" s="8">
        <v>4.0</v>
      </c>
      <c r="K1721" s="7">
        <v>286.0</v>
      </c>
      <c r="L1721" s="7">
        <v>101.0</v>
      </c>
    </row>
    <row r="1722">
      <c r="A1722" s="7">
        <v>6044.0</v>
      </c>
      <c r="B1722" s="2" t="s">
        <v>12</v>
      </c>
      <c r="C1722" s="3">
        <v>2239.0</v>
      </c>
      <c r="D1722" s="4">
        <v>33.0</v>
      </c>
      <c r="E1722" s="4">
        <v>10.0</v>
      </c>
      <c r="F1722" s="8">
        <v>7.0</v>
      </c>
      <c r="G1722" s="8">
        <v>3.0</v>
      </c>
      <c r="H1722" s="8">
        <v>4.0</v>
      </c>
      <c r="I1722" s="8">
        <v>4.0</v>
      </c>
      <c r="J1722" s="8">
        <v>0.0</v>
      </c>
      <c r="K1722" s="7">
        <v>47.0</v>
      </c>
      <c r="L1722" s="7">
        <v>14.0</v>
      </c>
    </row>
    <row r="1723">
      <c r="A1723" s="7">
        <v>6044.0</v>
      </c>
      <c r="B1723" s="2" t="s">
        <v>13</v>
      </c>
      <c r="C1723" s="3">
        <v>2239.0</v>
      </c>
      <c r="D1723" s="4">
        <v>8.0</v>
      </c>
      <c r="E1723" s="4">
        <v>18.0</v>
      </c>
      <c r="F1723" s="8">
        <v>15.0</v>
      </c>
      <c r="G1723" s="8">
        <v>2.0</v>
      </c>
      <c r="H1723" s="8">
        <v>1.0</v>
      </c>
      <c r="I1723" s="8">
        <v>1.0</v>
      </c>
      <c r="J1723" s="8">
        <v>1.0</v>
      </c>
      <c r="K1723" s="7">
        <v>27.0</v>
      </c>
      <c r="L1723" s="7">
        <v>19.0</v>
      </c>
    </row>
    <row r="1724">
      <c r="A1724" s="7">
        <v>6044.0</v>
      </c>
      <c r="B1724" s="2" t="s">
        <v>14</v>
      </c>
      <c r="C1724" s="3">
        <v>2239.0</v>
      </c>
      <c r="D1724" s="4">
        <v>94.0</v>
      </c>
      <c r="E1724" s="4">
        <v>18.0</v>
      </c>
      <c r="F1724" s="8">
        <v>9.0</v>
      </c>
      <c r="G1724" s="8">
        <v>6.0</v>
      </c>
      <c r="H1724" s="8">
        <v>5.0</v>
      </c>
      <c r="I1724" s="8">
        <v>6.0</v>
      </c>
      <c r="J1724" s="8">
        <v>1.0</v>
      </c>
      <c r="K1724" s="7">
        <v>118.0</v>
      </c>
      <c r="L1724" s="7">
        <v>21.0</v>
      </c>
    </row>
    <row r="1725">
      <c r="A1725" s="7">
        <v>6044.0</v>
      </c>
      <c r="B1725" s="2" t="s">
        <v>15</v>
      </c>
      <c r="C1725" s="3">
        <v>2239.0</v>
      </c>
      <c r="D1725" s="4">
        <v>135.0</v>
      </c>
      <c r="E1725" s="4">
        <v>46.0</v>
      </c>
      <c r="F1725" s="8">
        <v>31.0</v>
      </c>
      <c r="G1725" s="8">
        <v>11.0</v>
      </c>
      <c r="H1725" s="8">
        <v>10.0</v>
      </c>
      <c r="I1725" s="8">
        <v>11.0</v>
      </c>
      <c r="J1725" s="8">
        <v>2.0</v>
      </c>
      <c r="K1725" s="7">
        <v>192.0</v>
      </c>
      <c r="L1725" s="7">
        <v>54.0</v>
      </c>
    </row>
    <row r="1726">
      <c r="A1726" s="7">
        <v>6045.0</v>
      </c>
      <c r="B1726" s="2" t="s">
        <v>12</v>
      </c>
      <c r="C1726" s="3">
        <v>2485.0</v>
      </c>
      <c r="D1726" s="4">
        <v>36.0</v>
      </c>
      <c r="E1726" s="4">
        <v>22.0</v>
      </c>
      <c r="F1726" s="8">
        <v>15.0</v>
      </c>
      <c r="G1726" s="8">
        <v>8.0</v>
      </c>
      <c r="H1726" s="8">
        <v>1.0</v>
      </c>
      <c r="I1726" s="8">
        <v>3.0</v>
      </c>
      <c r="J1726" s="8">
        <v>1.0</v>
      </c>
      <c r="K1726" s="7">
        <v>61.0</v>
      </c>
      <c r="L1726" s="7">
        <v>25.0</v>
      </c>
    </row>
    <row r="1727">
      <c r="A1727" s="7">
        <v>6045.0</v>
      </c>
      <c r="B1727" s="2" t="s">
        <v>13</v>
      </c>
      <c r="C1727" s="3">
        <v>2485.0</v>
      </c>
      <c r="D1727" s="4">
        <v>15.0</v>
      </c>
      <c r="E1727" s="4">
        <v>30.0</v>
      </c>
      <c r="F1727" s="8">
        <v>19.0</v>
      </c>
      <c r="G1727" s="8">
        <v>0.0</v>
      </c>
      <c r="H1727" s="8">
        <v>9.0</v>
      </c>
      <c r="I1727" s="8">
        <v>2.0</v>
      </c>
      <c r="J1727" s="8">
        <v>2.0</v>
      </c>
      <c r="K1727" s="7">
        <v>47.0</v>
      </c>
      <c r="L1727" s="7">
        <v>30.0</v>
      </c>
    </row>
    <row r="1728">
      <c r="A1728" s="7">
        <v>6045.0</v>
      </c>
      <c r="B1728" s="2" t="s">
        <v>14</v>
      </c>
      <c r="C1728" s="3">
        <v>2485.0</v>
      </c>
      <c r="D1728" s="4">
        <v>139.0</v>
      </c>
      <c r="E1728" s="4">
        <v>27.0</v>
      </c>
      <c r="F1728" s="8">
        <v>10.0</v>
      </c>
      <c r="G1728" s="8">
        <v>7.0</v>
      </c>
      <c r="H1728" s="8">
        <v>6.0</v>
      </c>
      <c r="I1728" s="8">
        <v>3.0</v>
      </c>
      <c r="J1728" s="8">
        <v>5.0</v>
      </c>
      <c r="K1728" s="7">
        <v>169.0</v>
      </c>
      <c r="L1728" s="7">
        <v>28.0</v>
      </c>
    </row>
    <row r="1729">
      <c r="A1729" s="7">
        <v>6045.0</v>
      </c>
      <c r="B1729" s="2" t="s">
        <v>15</v>
      </c>
      <c r="C1729" s="3">
        <v>2485.0</v>
      </c>
      <c r="D1729" s="4">
        <v>190.0</v>
      </c>
      <c r="E1729" s="4">
        <v>79.0</v>
      </c>
      <c r="F1729" s="8">
        <v>44.0</v>
      </c>
      <c r="G1729" s="8">
        <v>15.0</v>
      </c>
      <c r="H1729" s="8">
        <v>16.0</v>
      </c>
      <c r="I1729" s="8">
        <v>8.0</v>
      </c>
      <c r="J1729" s="8">
        <v>8.0</v>
      </c>
      <c r="K1729" s="7">
        <v>277.0</v>
      </c>
      <c r="L1729" s="7">
        <v>83.0</v>
      </c>
    </row>
    <row r="1730">
      <c r="A1730" s="7">
        <v>6046.0</v>
      </c>
      <c r="B1730" s="2" t="s">
        <v>12</v>
      </c>
      <c r="C1730" s="3">
        <v>839.0</v>
      </c>
      <c r="D1730" s="4">
        <v>7.0</v>
      </c>
      <c r="E1730" s="4">
        <v>18.0</v>
      </c>
      <c r="F1730" s="8">
        <v>3.0</v>
      </c>
      <c r="G1730" s="8">
        <v>0.0</v>
      </c>
      <c r="H1730" s="8">
        <v>5.0</v>
      </c>
      <c r="I1730" s="8">
        <v>0.0</v>
      </c>
      <c r="J1730" s="8">
        <v>0.0</v>
      </c>
      <c r="K1730" s="7">
        <v>25.0</v>
      </c>
      <c r="L1730" s="7">
        <v>8.0</v>
      </c>
    </row>
    <row r="1731">
      <c r="A1731" s="7">
        <v>6046.0</v>
      </c>
      <c r="B1731" s="2" t="s">
        <v>13</v>
      </c>
      <c r="C1731" s="3">
        <v>839.0</v>
      </c>
      <c r="D1731" s="4">
        <v>4.0</v>
      </c>
      <c r="E1731" s="4">
        <v>14.0</v>
      </c>
      <c r="F1731" s="8">
        <v>3.0</v>
      </c>
      <c r="G1731" s="8">
        <v>1.0</v>
      </c>
      <c r="H1731" s="8">
        <v>2.0</v>
      </c>
      <c r="I1731" s="8">
        <v>0.0</v>
      </c>
      <c r="J1731" s="8">
        <v>2.0</v>
      </c>
      <c r="K1731" s="7">
        <v>18.0</v>
      </c>
      <c r="L1731" s="7">
        <v>8.0</v>
      </c>
    </row>
    <row r="1732">
      <c r="A1732" s="7">
        <v>6046.0</v>
      </c>
      <c r="B1732" s="2" t="s">
        <v>14</v>
      </c>
      <c r="C1732" s="3">
        <v>839.0</v>
      </c>
      <c r="D1732" s="4">
        <v>42.0</v>
      </c>
      <c r="E1732" s="4">
        <v>21.0</v>
      </c>
      <c r="F1732" s="8">
        <v>4.0</v>
      </c>
      <c r="G1732" s="8">
        <v>2.0</v>
      </c>
      <c r="H1732" s="8">
        <v>3.0</v>
      </c>
      <c r="I1732" s="8">
        <v>4.0</v>
      </c>
      <c r="J1732" s="8">
        <v>2.0</v>
      </c>
      <c r="K1732" s="7">
        <v>67.0</v>
      </c>
      <c r="L1732" s="7">
        <v>11.0</v>
      </c>
    </row>
    <row r="1733">
      <c r="A1733" s="7">
        <v>6046.0</v>
      </c>
      <c r="B1733" s="2" t="s">
        <v>15</v>
      </c>
      <c r="C1733" s="3">
        <v>839.0</v>
      </c>
      <c r="D1733" s="4">
        <v>53.0</v>
      </c>
      <c r="E1733" s="4">
        <v>53.0</v>
      </c>
      <c r="F1733" s="8">
        <v>10.0</v>
      </c>
      <c r="G1733" s="8">
        <v>3.0</v>
      </c>
      <c r="H1733" s="8">
        <v>10.0</v>
      </c>
      <c r="I1733" s="8">
        <v>4.0</v>
      </c>
      <c r="J1733" s="8">
        <v>4.0</v>
      </c>
      <c r="K1733" s="7">
        <v>110.0</v>
      </c>
      <c r="L1733" s="7">
        <v>27.0</v>
      </c>
    </row>
    <row r="1734">
      <c r="A1734" s="7">
        <v>6057.0</v>
      </c>
      <c r="B1734" s="2" t="s">
        <v>12</v>
      </c>
      <c r="C1734" s="3">
        <v>1872.0</v>
      </c>
      <c r="D1734" s="4">
        <v>18.0</v>
      </c>
      <c r="E1734" s="4">
        <v>17.0</v>
      </c>
      <c r="F1734" s="8">
        <v>10.0</v>
      </c>
      <c r="G1734" s="8">
        <v>1.0</v>
      </c>
      <c r="H1734" s="8">
        <v>2.0</v>
      </c>
      <c r="I1734" s="8">
        <v>3.0</v>
      </c>
      <c r="J1734" s="8">
        <v>0.0</v>
      </c>
      <c r="K1734" s="7">
        <v>38.0</v>
      </c>
      <c r="L1734" s="7">
        <v>13.0</v>
      </c>
    </row>
    <row r="1735">
      <c r="A1735" s="7">
        <v>6057.0</v>
      </c>
      <c r="B1735" s="2" t="s">
        <v>13</v>
      </c>
      <c r="C1735" s="3">
        <v>1872.0</v>
      </c>
      <c r="D1735" s="4">
        <v>10.0</v>
      </c>
      <c r="E1735" s="4">
        <v>8.0</v>
      </c>
      <c r="F1735" s="8">
        <v>11.0</v>
      </c>
      <c r="G1735" s="8">
        <v>3.0</v>
      </c>
      <c r="H1735" s="8">
        <v>1.0</v>
      </c>
      <c r="I1735" s="8">
        <v>3.0</v>
      </c>
      <c r="J1735" s="8">
        <v>1.0</v>
      </c>
      <c r="K1735" s="7">
        <v>21.0</v>
      </c>
      <c r="L1735" s="7">
        <v>16.0</v>
      </c>
    </row>
    <row r="1736">
      <c r="A1736" s="7">
        <v>6057.0</v>
      </c>
      <c r="B1736" s="2" t="s">
        <v>14</v>
      </c>
      <c r="C1736" s="3">
        <v>1872.0</v>
      </c>
      <c r="D1736" s="4">
        <v>76.0</v>
      </c>
      <c r="E1736" s="4">
        <v>21.0</v>
      </c>
      <c r="F1736" s="8">
        <v>9.0</v>
      </c>
      <c r="G1736" s="8">
        <v>4.0</v>
      </c>
      <c r="H1736" s="8">
        <v>1.0</v>
      </c>
      <c r="I1736" s="8">
        <v>9.0</v>
      </c>
      <c r="J1736" s="8">
        <v>0.0</v>
      </c>
      <c r="K1736" s="7">
        <v>106.0</v>
      </c>
      <c r="L1736" s="7">
        <v>14.0</v>
      </c>
    </row>
    <row r="1737">
      <c r="A1737" s="7">
        <v>6057.0</v>
      </c>
      <c r="B1737" s="2" t="s">
        <v>15</v>
      </c>
      <c r="C1737" s="3">
        <v>1872.0</v>
      </c>
      <c r="D1737" s="4">
        <v>104.0</v>
      </c>
      <c r="E1737" s="4">
        <v>46.0</v>
      </c>
      <c r="F1737" s="8">
        <v>30.0</v>
      </c>
      <c r="G1737" s="8">
        <v>8.0</v>
      </c>
      <c r="H1737" s="8">
        <v>4.0</v>
      </c>
      <c r="I1737" s="8">
        <v>15.0</v>
      </c>
      <c r="J1737" s="8">
        <v>1.0</v>
      </c>
      <c r="K1737" s="7">
        <v>165.0</v>
      </c>
      <c r="L1737" s="7">
        <v>43.0</v>
      </c>
    </row>
    <row r="1738">
      <c r="A1738" s="7">
        <v>6062.0</v>
      </c>
      <c r="B1738" s="2" t="s">
        <v>12</v>
      </c>
      <c r="C1738" s="3">
        <v>2028.0</v>
      </c>
      <c r="D1738" s="4">
        <v>40.0</v>
      </c>
      <c r="E1738" s="4">
        <v>27.0</v>
      </c>
      <c r="F1738" s="8">
        <v>17.0</v>
      </c>
      <c r="G1738" s="8">
        <v>3.0</v>
      </c>
      <c r="H1738" s="8">
        <v>10.0</v>
      </c>
      <c r="I1738" s="8">
        <v>4.0</v>
      </c>
      <c r="J1738" s="8">
        <v>4.0</v>
      </c>
      <c r="K1738" s="7">
        <v>71.0</v>
      </c>
      <c r="L1738" s="7">
        <v>34.0</v>
      </c>
    </row>
    <row r="1739">
      <c r="A1739" s="7">
        <v>6062.0</v>
      </c>
      <c r="B1739" s="2" t="s">
        <v>13</v>
      </c>
      <c r="C1739" s="3">
        <v>2028.0</v>
      </c>
      <c r="D1739" s="4">
        <v>27.0</v>
      </c>
      <c r="E1739" s="4">
        <v>24.0</v>
      </c>
      <c r="F1739" s="8">
        <v>21.0</v>
      </c>
      <c r="G1739" s="8">
        <v>1.0</v>
      </c>
      <c r="H1739" s="8">
        <v>8.0</v>
      </c>
      <c r="I1739" s="8">
        <v>3.0</v>
      </c>
      <c r="J1739" s="8">
        <v>5.0</v>
      </c>
      <c r="K1739" s="7">
        <v>54.0</v>
      </c>
      <c r="L1739" s="7">
        <v>35.0</v>
      </c>
    </row>
    <row r="1740">
      <c r="A1740" s="7">
        <v>6062.0</v>
      </c>
      <c r="B1740" s="2" t="s">
        <v>14</v>
      </c>
      <c r="C1740" s="3">
        <v>2028.0</v>
      </c>
      <c r="D1740" s="4">
        <v>112.0</v>
      </c>
      <c r="E1740" s="4">
        <v>31.0</v>
      </c>
      <c r="F1740" s="8">
        <v>11.0</v>
      </c>
      <c r="G1740" s="8">
        <v>12.0</v>
      </c>
      <c r="H1740" s="8">
        <v>10.0</v>
      </c>
      <c r="I1740" s="8">
        <v>9.0</v>
      </c>
      <c r="J1740" s="8">
        <v>3.0</v>
      </c>
      <c r="K1740" s="7">
        <v>152.0</v>
      </c>
      <c r="L1740" s="7">
        <v>36.0</v>
      </c>
    </row>
    <row r="1741">
      <c r="A1741" s="7">
        <v>6062.0</v>
      </c>
      <c r="B1741" s="2" t="s">
        <v>15</v>
      </c>
      <c r="C1741" s="3">
        <v>2028.0</v>
      </c>
      <c r="D1741" s="4">
        <v>179.0</v>
      </c>
      <c r="E1741" s="4">
        <v>82.0</v>
      </c>
      <c r="F1741" s="8">
        <v>49.0</v>
      </c>
      <c r="G1741" s="8">
        <v>16.0</v>
      </c>
      <c r="H1741" s="8">
        <v>28.0</v>
      </c>
      <c r="I1741" s="8">
        <v>16.0</v>
      </c>
      <c r="J1741" s="8">
        <v>12.0</v>
      </c>
      <c r="K1741" s="7">
        <v>277.0</v>
      </c>
      <c r="L1741" s="7">
        <v>105.0</v>
      </c>
    </row>
    <row r="1742">
      <c r="A1742" s="7">
        <v>6066.0</v>
      </c>
      <c r="B1742" s="2" t="s">
        <v>12</v>
      </c>
      <c r="C1742" s="3">
        <v>2936.0</v>
      </c>
      <c r="D1742" s="4">
        <v>33.0</v>
      </c>
      <c r="E1742" s="4">
        <v>20.0</v>
      </c>
      <c r="F1742" s="8">
        <v>9.0</v>
      </c>
      <c r="G1742" s="8">
        <v>6.0</v>
      </c>
      <c r="H1742" s="8">
        <v>9.0</v>
      </c>
      <c r="I1742" s="8">
        <v>5.0</v>
      </c>
      <c r="J1742" s="8">
        <v>1.0</v>
      </c>
      <c r="K1742" s="7">
        <v>58.0</v>
      </c>
      <c r="L1742" s="7">
        <v>25.0</v>
      </c>
    </row>
    <row r="1743">
      <c r="A1743" s="7">
        <v>6066.0</v>
      </c>
      <c r="B1743" s="2" t="s">
        <v>13</v>
      </c>
      <c r="C1743" s="3">
        <v>2936.0</v>
      </c>
      <c r="D1743" s="4">
        <v>46.0</v>
      </c>
      <c r="E1743" s="4">
        <v>19.0</v>
      </c>
      <c r="F1743" s="8">
        <v>27.0</v>
      </c>
      <c r="G1743" s="8">
        <v>6.0</v>
      </c>
      <c r="H1743" s="8">
        <v>10.0</v>
      </c>
      <c r="I1743" s="8">
        <v>2.0</v>
      </c>
      <c r="J1743" s="8">
        <v>2.0</v>
      </c>
      <c r="K1743" s="7">
        <v>67.0</v>
      </c>
      <c r="L1743" s="7">
        <v>45.0</v>
      </c>
    </row>
    <row r="1744">
      <c r="A1744" s="7">
        <v>6066.0</v>
      </c>
      <c r="B1744" s="2" t="s">
        <v>14</v>
      </c>
      <c r="C1744" s="3">
        <v>2936.0</v>
      </c>
      <c r="D1744" s="4">
        <v>144.0</v>
      </c>
      <c r="E1744" s="4">
        <v>35.0</v>
      </c>
      <c r="F1744" s="8">
        <v>15.0</v>
      </c>
      <c r="G1744" s="8">
        <v>7.0</v>
      </c>
      <c r="H1744" s="8">
        <v>9.0</v>
      </c>
      <c r="I1744" s="8">
        <v>5.0</v>
      </c>
      <c r="J1744" s="8">
        <v>3.0</v>
      </c>
      <c r="K1744" s="7">
        <v>184.0</v>
      </c>
      <c r="L1744" s="7">
        <v>34.0</v>
      </c>
    </row>
    <row r="1745">
      <c r="A1745" s="7">
        <v>6066.0</v>
      </c>
      <c r="B1745" s="2" t="s">
        <v>15</v>
      </c>
      <c r="C1745" s="3">
        <v>2936.0</v>
      </c>
      <c r="D1745" s="4">
        <v>223.0</v>
      </c>
      <c r="E1745" s="4">
        <v>74.0</v>
      </c>
      <c r="F1745" s="8">
        <v>51.0</v>
      </c>
      <c r="G1745" s="8">
        <v>19.0</v>
      </c>
      <c r="H1745" s="8">
        <v>28.0</v>
      </c>
      <c r="I1745" s="8">
        <v>12.0</v>
      </c>
      <c r="J1745" s="8">
        <v>6.0</v>
      </c>
      <c r="K1745" s="7">
        <v>309.0</v>
      </c>
      <c r="L1745" s="7">
        <v>104.0</v>
      </c>
    </row>
    <row r="1746">
      <c r="A1746" s="7">
        <v>6154.0</v>
      </c>
      <c r="B1746" s="2" t="s">
        <v>12</v>
      </c>
      <c r="C1746" s="3">
        <v>2698.0</v>
      </c>
      <c r="D1746" s="4">
        <v>33.0</v>
      </c>
      <c r="E1746" s="4">
        <v>30.0</v>
      </c>
      <c r="F1746" s="8">
        <v>26.0</v>
      </c>
      <c r="G1746" s="8">
        <v>6.0</v>
      </c>
      <c r="H1746" s="8">
        <v>7.0</v>
      </c>
      <c r="I1746" s="8">
        <v>2.0</v>
      </c>
      <c r="J1746" s="8">
        <v>3.0</v>
      </c>
      <c r="K1746" s="7">
        <v>65.0</v>
      </c>
      <c r="L1746" s="7">
        <v>42.0</v>
      </c>
    </row>
    <row r="1747">
      <c r="A1747" s="7">
        <v>6154.0</v>
      </c>
      <c r="B1747" s="2" t="s">
        <v>13</v>
      </c>
      <c r="C1747" s="3">
        <v>2698.0</v>
      </c>
      <c r="D1747" s="4">
        <v>26.0</v>
      </c>
      <c r="E1747" s="4">
        <v>44.0</v>
      </c>
      <c r="F1747" s="8">
        <v>29.0</v>
      </c>
      <c r="G1747" s="8">
        <v>5.0</v>
      </c>
      <c r="H1747" s="8">
        <v>3.0</v>
      </c>
      <c r="I1747" s="8">
        <v>5.0</v>
      </c>
      <c r="J1747" s="8">
        <v>7.0</v>
      </c>
      <c r="K1747" s="7">
        <v>75.0</v>
      </c>
      <c r="L1747" s="7">
        <v>44.0</v>
      </c>
    </row>
    <row r="1748">
      <c r="A1748" s="7">
        <v>6154.0</v>
      </c>
      <c r="B1748" s="2" t="s">
        <v>14</v>
      </c>
      <c r="C1748" s="3">
        <v>2698.0</v>
      </c>
      <c r="D1748" s="4">
        <v>158.0</v>
      </c>
      <c r="E1748" s="4">
        <v>91.0</v>
      </c>
      <c r="F1748" s="8">
        <v>30.0</v>
      </c>
      <c r="G1748" s="8">
        <v>10.0</v>
      </c>
      <c r="H1748" s="8">
        <v>9.0</v>
      </c>
      <c r="I1748" s="8">
        <v>10.0</v>
      </c>
      <c r="J1748" s="8">
        <v>10.0</v>
      </c>
      <c r="K1748" s="7">
        <v>259.0</v>
      </c>
      <c r="L1748" s="7">
        <v>59.0</v>
      </c>
    </row>
    <row r="1749">
      <c r="A1749" s="7">
        <v>6154.0</v>
      </c>
      <c r="B1749" s="2" t="s">
        <v>15</v>
      </c>
      <c r="C1749" s="3">
        <v>2698.0</v>
      </c>
      <c r="D1749" s="4">
        <v>217.0</v>
      </c>
      <c r="E1749" s="4">
        <v>165.0</v>
      </c>
      <c r="F1749" s="8">
        <v>85.0</v>
      </c>
      <c r="G1749" s="8">
        <v>21.0</v>
      </c>
      <c r="H1749" s="8">
        <v>19.0</v>
      </c>
      <c r="I1749" s="8">
        <v>17.0</v>
      </c>
      <c r="J1749" s="8">
        <v>20.0</v>
      </c>
      <c r="K1749" s="7">
        <v>399.0</v>
      </c>
      <c r="L1749" s="7">
        <v>145.0</v>
      </c>
    </row>
    <row r="1750">
      <c r="A1750" s="7">
        <v>6431.0</v>
      </c>
      <c r="B1750" s="2" t="s">
        <v>12</v>
      </c>
      <c r="C1750" s="3">
        <v>1155.0</v>
      </c>
      <c r="D1750" s="4">
        <v>26.0</v>
      </c>
      <c r="E1750" s="4">
        <v>10.0</v>
      </c>
      <c r="F1750" s="8">
        <v>8.0</v>
      </c>
      <c r="G1750" s="8">
        <v>1.0</v>
      </c>
      <c r="H1750" s="8">
        <v>7.0</v>
      </c>
      <c r="I1750" s="8">
        <v>1.0</v>
      </c>
      <c r="J1750" s="8">
        <v>2.0</v>
      </c>
      <c r="K1750" s="7">
        <v>37.0</v>
      </c>
      <c r="L1750" s="7">
        <v>18.0</v>
      </c>
    </row>
    <row r="1751">
      <c r="A1751" s="7">
        <v>6431.0</v>
      </c>
      <c r="B1751" s="2" t="s">
        <v>13</v>
      </c>
      <c r="C1751" s="3">
        <v>1155.0</v>
      </c>
      <c r="D1751" s="4">
        <v>11.0</v>
      </c>
      <c r="E1751" s="4">
        <v>7.0</v>
      </c>
      <c r="F1751" s="8">
        <v>8.0</v>
      </c>
      <c r="G1751" s="8">
        <v>1.0</v>
      </c>
      <c r="H1751" s="8">
        <v>0.0</v>
      </c>
      <c r="I1751" s="8">
        <v>3.0</v>
      </c>
      <c r="J1751" s="8">
        <v>3.0</v>
      </c>
      <c r="K1751" s="7">
        <v>21.0</v>
      </c>
      <c r="L1751" s="7">
        <v>12.0</v>
      </c>
    </row>
    <row r="1752">
      <c r="A1752" s="7">
        <v>6431.0</v>
      </c>
      <c r="B1752" s="2" t="s">
        <v>14</v>
      </c>
      <c r="C1752" s="3">
        <v>1155.0</v>
      </c>
      <c r="D1752" s="4">
        <v>92.0</v>
      </c>
      <c r="E1752" s="4">
        <v>20.0</v>
      </c>
      <c r="F1752" s="8">
        <v>4.0</v>
      </c>
      <c r="G1752" s="8">
        <v>7.0</v>
      </c>
      <c r="H1752" s="8">
        <v>5.0</v>
      </c>
      <c r="I1752" s="8">
        <v>5.0</v>
      </c>
      <c r="J1752" s="8">
        <v>1.0</v>
      </c>
      <c r="K1752" s="7">
        <v>117.0</v>
      </c>
      <c r="L1752" s="7">
        <v>17.0</v>
      </c>
    </row>
    <row r="1753">
      <c r="A1753" s="7">
        <v>6431.0</v>
      </c>
      <c r="B1753" s="2" t="s">
        <v>15</v>
      </c>
      <c r="C1753" s="3">
        <v>1155.0</v>
      </c>
      <c r="D1753" s="4">
        <v>129.0</v>
      </c>
      <c r="E1753" s="4">
        <v>37.0</v>
      </c>
      <c r="F1753" s="8">
        <v>20.0</v>
      </c>
      <c r="G1753" s="8">
        <v>9.0</v>
      </c>
      <c r="H1753" s="8">
        <v>12.0</v>
      </c>
      <c r="I1753" s="8">
        <v>9.0</v>
      </c>
      <c r="J1753" s="8">
        <v>6.0</v>
      </c>
      <c r="K1753" s="7">
        <v>175.0</v>
      </c>
      <c r="L1753" s="7">
        <v>47.0</v>
      </c>
    </row>
    <row r="1754">
      <c r="A1754" s="7">
        <v>6467.0</v>
      </c>
      <c r="B1754" s="2" t="s">
        <v>12</v>
      </c>
      <c r="C1754" s="3">
        <v>2528.0</v>
      </c>
      <c r="D1754" s="4">
        <v>43.0</v>
      </c>
      <c r="E1754" s="4">
        <v>54.0</v>
      </c>
      <c r="F1754" s="8">
        <v>19.0</v>
      </c>
      <c r="G1754" s="8">
        <v>8.0</v>
      </c>
      <c r="H1754" s="8">
        <v>15.0</v>
      </c>
      <c r="I1754" s="8">
        <v>3.0</v>
      </c>
      <c r="J1754" s="8">
        <v>10.0</v>
      </c>
      <c r="K1754" s="7">
        <v>100.0</v>
      </c>
      <c r="L1754" s="7">
        <v>52.0</v>
      </c>
    </row>
    <row r="1755">
      <c r="A1755" s="7">
        <v>6467.0</v>
      </c>
      <c r="B1755" s="2" t="s">
        <v>13</v>
      </c>
      <c r="C1755" s="3">
        <v>2528.0</v>
      </c>
      <c r="D1755" s="4">
        <v>21.0</v>
      </c>
      <c r="E1755" s="4">
        <v>41.0</v>
      </c>
      <c r="F1755" s="8">
        <v>25.0</v>
      </c>
      <c r="G1755" s="8">
        <v>4.0</v>
      </c>
      <c r="H1755" s="8">
        <v>11.0</v>
      </c>
      <c r="I1755" s="8">
        <v>4.0</v>
      </c>
      <c r="J1755" s="8">
        <v>2.0</v>
      </c>
      <c r="K1755" s="7">
        <v>66.0</v>
      </c>
      <c r="L1755" s="7">
        <v>42.0</v>
      </c>
    </row>
    <row r="1756">
      <c r="A1756" s="7">
        <v>6467.0</v>
      </c>
      <c r="B1756" s="2" t="s">
        <v>14</v>
      </c>
      <c r="C1756" s="3">
        <v>2528.0</v>
      </c>
      <c r="D1756" s="4">
        <v>117.0</v>
      </c>
      <c r="E1756" s="4">
        <v>57.0</v>
      </c>
      <c r="F1756" s="8">
        <v>18.0</v>
      </c>
      <c r="G1756" s="8">
        <v>4.0</v>
      </c>
      <c r="H1756" s="8">
        <v>11.0</v>
      </c>
      <c r="I1756" s="8">
        <v>6.0</v>
      </c>
      <c r="J1756" s="8">
        <v>0.0</v>
      </c>
      <c r="K1756" s="7">
        <v>180.0</v>
      </c>
      <c r="L1756" s="7">
        <v>33.0</v>
      </c>
    </row>
    <row r="1757">
      <c r="A1757" s="7">
        <v>6467.0</v>
      </c>
      <c r="B1757" s="2" t="s">
        <v>15</v>
      </c>
      <c r="C1757" s="3">
        <v>2528.0</v>
      </c>
      <c r="D1757" s="4">
        <v>181.0</v>
      </c>
      <c r="E1757" s="4">
        <v>152.0</v>
      </c>
      <c r="F1757" s="8">
        <v>62.0</v>
      </c>
      <c r="G1757" s="8">
        <v>16.0</v>
      </c>
      <c r="H1757" s="8">
        <v>37.0</v>
      </c>
      <c r="I1757" s="8">
        <v>13.0</v>
      </c>
      <c r="J1757" s="8">
        <v>12.0</v>
      </c>
      <c r="K1757" s="7">
        <v>346.0</v>
      </c>
      <c r="L1757" s="7">
        <v>127.0</v>
      </c>
    </row>
    <row r="1758">
      <c r="A1758" s="7">
        <v>6468.0</v>
      </c>
      <c r="B1758" s="2" t="s">
        <v>12</v>
      </c>
      <c r="C1758" s="3">
        <v>2117.0</v>
      </c>
      <c r="D1758" s="4">
        <v>32.0</v>
      </c>
      <c r="E1758" s="4">
        <v>31.0</v>
      </c>
      <c r="F1758" s="8">
        <v>15.0</v>
      </c>
      <c r="G1758" s="8">
        <v>0.0</v>
      </c>
      <c r="H1758" s="8">
        <v>1.0</v>
      </c>
      <c r="I1758" s="8">
        <v>6.0</v>
      </c>
      <c r="J1758" s="8">
        <v>3.0</v>
      </c>
      <c r="K1758" s="7">
        <v>69.0</v>
      </c>
      <c r="L1758" s="7">
        <v>19.0</v>
      </c>
    </row>
    <row r="1759">
      <c r="A1759" s="7">
        <v>6468.0</v>
      </c>
      <c r="B1759" s="2" t="s">
        <v>13</v>
      </c>
      <c r="C1759" s="3">
        <v>2117.0</v>
      </c>
      <c r="D1759" s="4">
        <v>23.0</v>
      </c>
      <c r="E1759" s="4">
        <v>21.0</v>
      </c>
      <c r="F1759" s="8">
        <v>13.0</v>
      </c>
      <c r="G1759" s="8">
        <v>2.0</v>
      </c>
      <c r="H1759" s="8">
        <v>2.0</v>
      </c>
      <c r="I1759" s="8">
        <v>1.0</v>
      </c>
      <c r="J1759" s="8">
        <v>2.0</v>
      </c>
      <c r="K1759" s="7">
        <v>45.0</v>
      </c>
      <c r="L1759" s="7">
        <v>19.0</v>
      </c>
    </row>
    <row r="1760">
      <c r="A1760" s="7">
        <v>6468.0</v>
      </c>
      <c r="B1760" s="2" t="s">
        <v>14</v>
      </c>
      <c r="C1760" s="3">
        <v>2117.0</v>
      </c>
      <c r="D1760" s="4">
        <v>107.0</v>
      </c>
      <c r="E1760" s="4">
        <v>31.0</v>
      </c>
      <c r="F1760" s="8">
        <v>15.0</v>
      </c>
      <c r="G1760" s="8">
        <v>10.0</v>
      </c>
      <c r="H1760" s="8">
        <v>10.0</v>
      </c>
      <c r="I1760" s="8">
        <v>8.0</v>
      </c>
      <c r="J1760" s="8">
        <v>3.0</v>
      </c>
      <c r="K1760" s="7">
        <v>146.0</v>
      </c>
      <c r="L1760" s="7">
        <v>38.0</v>
      </c>
    </row>
    <row r="1761">
      <c r="A1761" s="7">
        <v>6468.0</v>
      </c>
      <c r="B1761" s="2" t="s">
        <v>15</v>
      </c>
      <c r="C1761" s="3">
        <v>2117.0</v>
      </c>
      <c r="D1761" s="4">
        <v>162.0</v>
      </c>
      <c r="E1761" s="4">
        <v>83.0</v>
      </c>
      <c r="F1761" s="8">
        <v>43.0</v>
      </c>
      <c r="G1761" s="8">
        <v>12.0</v>
      </c>
      <c r="H1761" s="8">
        <v>13.0</v>
      </c>
      <c r="I1761" s="8">
        <v>15.0</v>
      </c>
      <c r="J1761" s="8">
        <v>8.0</v>
      </c>
      <c r="K1761" s="7">
        <v>260.0</v>
      </c>
      <c r="L1761" s="7">
        <v>76.0</v>
      </c>
    </row>
    <row r="1762">
      <c r="A1762" s="7">
        <v>6469.0</v>
      </c>
      <c r="B1762" s="2" t="s">
        <v>12</v>
      </c>
      <c r="C1762" s="3">
        <v>3436.0</v>
      </c>
      <c r="D1762" s="4">
        <v>43.0</v>
      </c>
      <c r="E1762" s="4">
        <v>47.0</v>
      </c>
      <c r="F1762" s="8">
        <v>18.0</v>
      </c>
      <c r="G1762" s="8">
        <v>5.0</v>
      </c>
      <c r="H1762" s="8">
        <v>7.0</v>
      </c>
      <c r="I1762" s="8">
        <v>4.0</v>
      </c>
      <c r="J1762" s="8">
        <v>5.0</v>
      </c>
      <c r="K1762" s="7">
        <v>94.0</v>
      </c>
      <c r="L1762" s="7">
        <v>35.0</v>
      </c>
    </row>
    <row r="1763">
      <c r="A1763" s="7">
        <v>6469.0</v>
      </c>
      <c r="B1763" s="2" t="s">
        <v>13</v>
      </c>
      <c r="C1763" s="3">
        <v>3436.0</v>
      </c>
      <c r="D1763" s="4">
        <v>34.0</v>
      </c>
      <c r="E1763" s="4">
        <v>42.0</v>
      </c>
      <c r="F1763" s="8">
        <v>26.0</v>
      </c>
      <c r="G1763" s="8">
        <v>5.0</v>
      </c>
      <c r="H1763" s="8">
        <v>2.0</v>
      </c>
      <c r="I1763" s="8">
        <v>2.0</v>
      </c>
      <c r="J1763" s="8">
        <v>0.0</v>
      </c>
      <c r="K1763" s="7">
        <v>78.0</v>
      </c>
      <c r="L1763" s="7">
        <v>33.0</v>
      </c>
    </row>
    <row r="1764">
      <c r="A1764" s="7">
        <v>6469.0</v>
      </c>
      <c r="B1764" s="2" t="s">
        <v>14</v>
      </c>
      <c r="C1764" s="3">
        <v>3436.0</v>
      </c>
      <c r="D1764" s="4">
        <v>165.0</v>
      </c>
      <c r="E1764" s="4">
        <v>61.0</v>
      </c>
      <c r="F1764" s="8">
        <v>16.0</v>
      </c>
      <c r="G1764" s="8">
        <v>8.0</v>
      </c>
      <c r="H1764" s="8">
        <v>0.0</v>
      </c>
      <c r="I1764" s="8">
        <v>5.0</v>
      </c>
      <c r="J1764" s="8">
        <v>4.0</v>
      </c>
      <c r="K1764" s="7">
        <v>231.0</v>
      </c>
      <c r="L1764" s="7">
        <v>28.0</v>
      </c>
    </row>
    <row r="1765">
      <c r="A1765" s="7">
        <v>6469.0</v>
      </c>
      <c r="B1765" s="2" t="s">
        <v>15</v>
      </c>
      <c r="C1765" s="3">
        <v>3436.0</v>
      </c>
      <c r="D1765" s="4">
        <v>242.0</v>
      </c>
      <c r="E1765" s="4">
        <v>150.0</v>
      </c>
      <c r="F1765" s="8">
        <v>60.0</v>
      </c>
      <c r="G1765" s="8">
        <v>18.0</v>
      </c>
      <c r="H1765" s="8">
        <v>9.0</v>
      </c>
      <c r="I1765" s="8">
        <v>11.0</v>
      </c>
      <c r="J1765" s="8">
        <v>9.0</v>
      </c>
      <c r="K1765" s="7">
        <v>403.0</v>
      </c>
      <c r="L1765" s="7">
        <v>96.0</v>
      </c>
    </row>
    <row r="1766">
      <c r="A1766" s="7">
        <v>6471.0</v>
      </c>
      <c r="B1766" s="2" t="s">
        <v>12</v>
      </c>
      <c r="C1766" s="3">
        <v>1467.0</v>
      </c>
      <c r="D1766" s="4">
        <v>26.0</v>
      </c>
      <c r="E1766" s="4">
        <v>11.0</v>
      </c>
      <c r="F1766" s="8">
        <v>7.0</v>
      </c>
      <c r="G1766" s="8">
        <v>2.0</v>
      </c>
      <c r="H1766" s="8">
        <v>6.0</v>
      </c>
      <c r="I1766" s="8">
        <v>3.0</v>
      </c>
      <c r="J1766" s="8">
        <v>2.0</v>
      </c>
      <c r="K1766" s="7">
        <v>40.0</v>
      </c>
      <c r="L1766" s="7">
        <v>17.0</v>
      </c>
    </row>
    <row r="1767">
      <c r="A1767" s="7">
        <v>6471.0</v>
      </c>
      <c r="B1767" s="2" t="s">
        <v>13</v>
      </c>
      <c r="C1767" s="3">
        <v>1467.0</v>
      </c>
      <c r="D1767" s="4">
        <v>13.0</v>
      </c>
      <c r="E1767" s="4">
        <v>8.0</v>
      </c>
      <c r="F1767" s="8">
        <v>11.0</v>
      </c>
      <c r="G1767" s="8">
        <v>2.0</v>
      </c>
      <c r="H1767" s="8">
        <v>3.0</v>
      </c>
      <c r="I1767" s="8">
        <v>1.0</v>
      </c>
      <c r="J1767" s="8">
        <v>2.0</v>
      </c>
      <c r="K1767" s="7">
        <v>22.0</v>
      </c>
      <c r="L1767" s="7">
        <v>18.0</v>
      </c>
    </row>
    <row r="1768">
      <c r="A1768" s="7">
        <v>6471.0</v>
      </c>
      <c r="B1768" s="2" t="s">
        <v>14</v>
      </c>
      <c r="C1768" s="3">
        <v>1467.0</v>
      </c>
      <c r="D1768" s="4">
        <v>90.0</v>
      </c>
      <c r="E1768" s="4">
        <v>20.0</v>
      </c>
      <c r="F1768" s="8">
        <v>3.0</v>
      </c>
      <c r="G1768" s="8">
        <v>2.0</v>
      </c>
      <c r="H1768" s="8">
        <v>8.0</v>
      </c>
      <c r="I1768" s="8">
        <v>2.0</v>
      </c>
      <c r="J1768" s="8">
        <v>2.0</v>
      </c>
      <c r="K1768" s="7">
        <v>112.0</v>
      </c>
      <c r="L1768" s="7">
        <v>15.0</v>
      </c>
    </row>
    <row r="1769">
      <c r="A1769" s="7">
        <v>6471.0</v>
      </c>
      <c r="B1769" s="2" t="s">
        <v>15</v>
      </c>
      <c r="C1769" s="3">
        <v>1467.0</v>
      </c>
      <c r="D1769" s="4">
        <v>129.0</v>
      </c>
      <c r="E1769" s="4">
        <v>39.0</v>
      </c>
      <c r="F1769" s="8">
        <v>21.0</v>
      </c>
      <c r="G1769" s="8">
        <v>6.0</v>
      </c>
      <c r="H1769" s="8">
        <v>17.0</v>
      </c>
      <c r="I1769" s="8">
        <v>6.0</v>
      </c>
      <c r="J1769" s="8">
        <v>6.0</v>
      </c>
      <c r="K1769" s="7">
        <v>174.0</v>
      </c>
      <c r="L1769" s="7">
        <v>50.0</v>
      </c>
    </row>
    <row r="1770">
      <c r="A1770" s="7">
        <v>6487.0</v>
      </c>
      <c r="B1770" s="2" t="s">
        <v>12</v>
      </c>
      <c r="C1770" s="3">
        <v>1116.0</v>
      </c>
      <c r="D1770" s="4">
        <v>3.0</v>
      </c>
      <c r="E1770" s="4">
        <v>3.0</v>
      </c>
      <c r="F1770" s="8">
        <v>6.0</v>
      </c>
      <c r="G1770" s="8">
        <v>1.0</v>
      </c>
      <c r="H1770" s="8">
        <v>0.0</v>
      </c>
      <c r="I1770" s="8">
        <v>0.0</v>
      </c>
      <c r="J1770" s="8">
        <v>0.0</v>
      </c>
      <c r="K1770" s="7">
        <v>6.0</v>
      </c>
      <c r="L1770" s="7">
        <v>7.0</v>
      </c>
    </row>
    <row r="1771">
      <c r="A1771" s="7">
        <v>6487.0</v>
      </c>
      <c r="B1771" s="2" t="s">
        <v>13</v>
      </c>
      <c r="C1771" s="3">
        <v>1116.0</v>
      </c>
      <c r="D1771" s="4">
        <v>28.0</v>
      </c>
      <c r="E1771" s="4">
        <v>36.0</v>
      </c>
      <c r="F1771" s="8">
        <v>44.0</v>
      </c>
      <c r="G1771" s="8">
        <v>18.0</v>
      </c>
      <c r="H1771" s="8">
        <v>9.0</v>
      </c>
      <c r="I1771" s="8">
        <v>2.0</v>
      </c>
      <c r="J1771" s="8">
        <v>4.0</v>
      </c>
      <c r="K1771" s="7">
        <v>66.0</v>
      </c>
      <c r="L1771" s="7">
        <v>75.0</v>
      </c>
    </row>
    <row r="1772">
      <c r="A1772" s="7">
        <v>6487.0</v>
      </c>
      <c r="B1772" s="2" t="s">
        <v>14</v>
      </c>
      <c r="C1772" s="3">
        <v>1116.0</v>
      </c>
      <c r="D1772" s="4">
        <v>48.0</v>
      </c>
      <c r="E1772" s="4">
        <v>18.0</v>
      </c>
      <c r="F1772" s="8">
        <v>8.0</v>
      </c>
      <c r="G1772" s="8">
        <v>7.0</v>
      </c>
      <c r="H1772" s="8">
        <v>1.0</v>
      </c>
      <c r="I1772" s="8">
        <v>2.0</v>
      </c>
      <c r="J1772" s="8">
        <v>3.0</v>
      </c>
      <c r="K1772" s="7">
        <v>68.0</v>
      </c>
      <c r="L1772" s="7">
        <v>19.0</v>
      </c>
    </row>
    <row r="1773">
      <c r="A1773" s="7">
        <v>6487.0</v>
      </c>
      <c r="B1773" s="2" t="s">
        <v>15</v>
      </c>
      <c r="C1773" s="3">
        <v>1116.0</v>
      </c>
      <c r="D1773" s="4">
        <v>79.0</v>
      </c>
      <c r="E1773" s="4">
        <v>57.0</v>
      </c>
      <c r="F1773" s="8">
        <v>58.0</v>
      </c>
      <c r="G1773" s="8">
        <v>26.0</v>
      </c>
      <c r="H1773" s="8">
        <v>10.0</v>
      </c>
      <c r="I1773" s="8">
        <v>4.0</v>
      </c>
      <c r="J1773" s="8">
        <v>7.0</v>
      </c>
      <c r="K1773" s="7">
        <v>140.0</v>
      </c>
      <c r="L1773" s="7">
        <v>101.0</v>
      </c>
    </row>
    <row r="1774">
      <c r="A1774" s="7">
        <v>6490.0</v>
      </c>
      <c r="B1774" s="2" t="s">
        <v>12</v>
      </c>
      <c r="C1774" s="3">
        <v>3005.0</v>
      </c>
      <c r="D1774" s="4">
        <v>51.0</v>
      </c>
      <c r="E1774" s="4">
        <v>39.0</v>
      </c>
      <c r="F1774" s="8">
        <v>41.0</v>
      </c>
      <c r="G1774" s="8">
        <v>9.0</v>
      </c>
      <c r="H1774" s="8">
        <v>7.0</v>
      </c>
      <c r="I1774" s="8">
        <v>7.0</v>
      </c>
      <c r="J1774" s="8">
        <v>6.0</v>
      </c>
      <c r="K1774" s="7">
        <v>97.0</v>
      </c>
      <c r="L1774" s="7">
        <v>63.0</v>
      </c>
    </row>
    <row r="1775">
      <c r="A1775" s="7">
        <v>6490.0</v>
      </c>
      <c r="B1775" s="2" t="s">
        <v>13</v>
      </c>
      <c r="C1775" s="3">
        <v>3005.0</v>
      </c>
      <c r="D1775" s="4">
        <v>29.0</v>
      </c>
      <c r="E1775" s="4">
        <v>53.0</v>
      </c>
      <c r="F1775" s="8">
        <v>33.0</v>
      </c>
      <c r="G1775" s="8">
        <v>7.0</v>
      </c>
      <c r="H1775" s="8">
        <v>2.0</v>
      </c>
      <c r="I1775" s="8">
        <v>1.0</v>
      </c>
      <c r="J1775" s="8">
        <v>4.0</v>
      </c>
      <c r="K1775" s="7">
        <v>83.0</v>
      </c>
      <c r="L1775" s="7">
        <v>46.0</v>
      </c>
    </row>
    <row r="1776">
      <c r="A1776" s="7">
        <v>6490.0</v>
      </c>
      <c r="B1776" s="2" t="s">
        <v>14</v>
      </c>
      <c r="C1776" s="3">
        <v>3005.0</v>
      </c>
      <c r="D1776" s="4">
        <v>143.0</v>
      </c>
      <c r="E1776" s="4">
        <v>63.0</v>
      </c>
      <c r="F1776" s="8">
        <v>17.0</v>
      </c>
      <c r="G1776" s="8">
        <v>8.0</v>
      </c>
      <c r="H1776" s="8">
        <v>2.0</v>
      </c>
      <c r="I1776" s="8">
        <v>5.0</v>
      </c>
      <c r="J1776" s="8">
        <v>1.0</v>
      </c>
      <c r="K1776" s="7">
        <v>211.0</v>
      </c>
      <c r="L1776" s="7">
        <v>28.0</v>
      </c>
    </row>
    <row r="1777">
      <c r="A1777" s="7">
        <v>6490.0</v>
      </c>
      <c r="B1777" s="2" t="s">
        <v>15</v>
      </c>
      <c r="C1777" s="3">
        <v>3005.0</v>
      </c>
      <c r="D1777" s="4">
        <v>223.0</v>
      </c>
      <c r="E1777" s="4">
        <v>155.0</v>
      </c>
      <c r="F1777" s="8">
        <v>91.0</v>
      </c>
      <c r="G1777" s="8">
        <v>24.0</v>
      </c>
      <c r="H1777" s="8">
        <v>11.0</v>
      </c>
      <c r="I1777" s="8">
        <v>13.0</v>
      </c>
      <c r="J1777" s="8">
        <v>11.0</v>
      </c>
      <c r="K1777" s="7">
        <v>391.0</v>
      </c>
      <c r="L1777" s="7">
        <v>137.0</v>
      </c>
    </row>
    <row r="1778">
      <c r="A1778" s="7">
        <v>6492.0</v>
      </c>
      <c r="B1778" s="2" t="s">
        <v>12</v>
      </c>
      <c r="C1778" s="3">
        <v>3663.0</v>
      </c>
      <c r="D1778" s="4">
        <v>38.0</v>
      </c>
      <c r="E1778" s="4">
        <v>17.0</v>
      </c>
      <c r="F1778" s="8">
        <v>15.0</v>
      </c>
      <c r="G1778" s="8">
        <v>6.0</v>
      </c>
      <c r="H1778" s="8">
        <v>6.0</v>
      </c>
      <c r="I1778" s="8">
        <v>4.0</v>
      </c>
      <c r="J1778" s="8">
        <v>1.0</v>
      </c>
      <c r="K1778" s="7">
        <v>59.0</v>
      </c>
      <c r="L1778" s="7">
        <v>28.0</v>
      </c>
    </row>
    <row r="1779">
      <c r="A1779" s="7">
        <v>6492.0</v>
      </c>
      <c r="B1779" s="2" t="s">
        <v>13</v>
      </c>
      <c r="C1779" s="3">
        <v>3663.0</v>
      </c>
      <c r="D1779" s="4">
        <v>37.0</v>
      </c>
      <c r="E1779" s="4">
        <v>32.0</v>
      </c>
      <c r="F1779" s="8">
        <v>18.0</v>
      </c>
      <c r="G1779" s="8">
        <v>11.0</v>
      </c>
      <c r="H1779" s="8">
        <v>4.0</v>
      </c>
      <c r="I1779" s="8">
        <v>1.0</v>
      </c>
      <c r="J1779" s="8">
        <v>1.0</v>
      </c>
      <c r="K1779" s="7">
        <v>70.0</v>
      </c>
      <c r="L1779" s="7">
        <v>34.0</v>
      </c>
    </row>
    <row r="1780">
      <c r="A1780" s="7">
        <v>6492.0</v>
      </c>
      <c r="B1780" s="2" t="s">
        <v>14</v>
      </c>
      <c r="C1780" s="3">
        <v>3663.0</v>
      </c>
      <c r="D1780" s="4">
        <v>187.0</v>
      </c>
      <c r="E1780" s="4">
        <v>69.0</v>
      </c>
      <c r="F1780" s="8">
        <v>16.0</v>
      </c>
      <c r="G1780" s="8">
        <v>16.0</v>
      </c>
      <c r="H1780" s="8">
        <v>4.0</v>
      </c>
      <c r="I1780" s="8">
        <v>12.0</v>
      </c>
      <c r="J1780" s="8">
        <v>3.0</v>
      </c>
      <c r="K1780" s="7">
        <v>268.0</v>
      </c>
      <c r="L1780" s="7">
        <v>39.0</v>
      </c>
    </row>
    <row r="1781">
      <c r="A1781" s="7">
        <v>6492.0</v>
      </c>
      <c r="B1781" s="2" t="s">
        <v>15</v>
      </c>
      <c r="C1781" s="3">
        <v>3663.0</v>
      </c>
      <c r="D1781" s="4">
        <v>262.0</v>
      </c>
      <c r="E1781" s="4">
        <v>118.0</v>
      </c>
      <c r="F1781" s="8">
        <v>49.0</v>
      </c>
      <c r="G1781" s="8">
        <v>33.0</v>
      </c>
      <c r="H1781" s="8">
        <v>14.0</v>
      </c>
      <c r="I1781" s="8">
        <v>17.0</v>
      </c>
      <c r="J1781" s="8">
        <v>5.0</v>
      </c>
      <c r="K1781" s="7">
        <v>397.0</v>
      </c>
      <c r="L1781" s="7">
        <v>101.0</v>
      </c>
    </row>
    <row r="1782">
      <c r="A1782" s="7">
        <v>6493.0</v>
      </c>
      <c r="B1782" s="2" t="s">
        <v>12</v>
      </c>
      <c r="C1782" s="3">
        <v>2602.0</v>
      </c>
      <c r="D1782" s="4">
        <v>51.0</v>
      </c>
      <c r="E1782" s="4">
        <v>46.0</v>
      </c>
      <c r="F1782" s="8">
        <v>20.0</v>
      </c>
      <c r="G1782" s="8">
        <v>6.0</v>
      </c>
      <c r="H1782" s="8">
        <v>12.0</v>
      </c>
      <c r="I1782" s="8">
        <v>1.0</v>
      </c>
      <c r="J1782" s="8">
        <v>2.0</v>
      </c>
      <c r="K1782" s="7">
        <v>98.0</v>
      </c>
      <c r="L1782" s="7">
        <v>40.0</v>
      </c>
    </row>
    <row r="1783">
      <c r="A1783" s="7">
        <v>6493.0</v>
      </c>
      <c r="B1783" s="2" t="s">
        <v>13</v>
      </c>
      <c r="C1783" s="3">
        <v>2602.0</v>
      </c>
      <c r="D1783" s="4">
        <v>30.0</v>
      </c>
      <c r="E1783" s="4">
        <v>49.0</v>
      </c>
      <c r="F1783" s="8">
        <v>27.0</v>
      </c>
      <c r="G1783" s="8">
        <v>13.0</v>
      </c>
      <c r="H1783" s="8">
        <v>0.0</v>
      </c>
      <c r="I1783" s="8">
        <v>2.0</v>
      </c>
      <c r="J1783" s="8">
        <v>7.0</v>
      </c>
      <c r="K1783" s="7">
        <v>81.0</v>
      </c>
      <c r="L1783" s="7">
        <v>47.0</v>
      </c>
    </row>
    <row r="1784">
      <c r="A1784" s="7">
        <v>6493.0</v>
      </c>
      <c r="B1784" s="2" t="s">
        <v>14</v>
      </c>
      <c r="C1784" s="3">
        <v>2602.0</v>
      </c>
      <c r="D1784" s="4">
        <v>146.0</v>
      </c>
      <c r="E1784" s="4">
        <v>59.0</v>
      </c>
      <c r="F1784" s="8">
        <v>26.0</v>
      </c>
      <c r="G1784" s="8">
        <v>11.0</v>
      </c>
      <c r="H1784" s="8">
        <v>6.0</v>
      </c>
      <c r="I1784" s="8">
        <v>12.0</v>
      </c>
      <c r="J1784" s="8">
        <v>4.0</v>
      </c>
      <c r="K1784" s="7">
        <v>217.0</v>
      </c>
      <c r="L1784" s="7">
        <v>47.0</v>
      </c>
    </row>
    <row r="1785">
      <c r="A1785" s="7">
        <v>6493.0</v>
      </c>
      <c r="B1785" s="2" t="s">
        <v>15</v>
      </c>
      <c r="C1785" s="3">
        <v>2602.0</v>
      </c>
      <c r="D1785" s="4">
        <v>227.0</v>
      </c>
      <c r="E1785" s="4">
        <v>154.0</v>
      </c>
      <c r="F1785" s="8">
        <v>73.0</v>
      </c>
      <c r="G1785" s="8">
        <v>30.0</v>
      </c>
      <c r="H1785" s="8">
        <v>18.0</v>
      </c>
      <c r="I1785" s="8">
        <v>15.0</v>
      </c>
      <c r="J1785" s="8">
        <v>13.0</v>
      </c>
      <c r="K1785" s="7">
        <v>396.0</v>
      </c>
      <c r="L1785" s="7">
        <v>134.0</v>
      </c>
    </row>
    <row r="1786">
      <c r="A1786" s="7">
        <v>6497.0</v>
      </c>
      <c r="B1786" s="2" t="s">
        <v>12</v>
      </c>
      <c r="C1786" s="3">
        <v>2091.0</v>
      </c>
      <c r="D1786" s="4">
        <v>27.0</v>
      </c>
      <c r="E1786" s="4">
        <v>35.0</v>
      </c>
      <c r="F1786" s="8">
        <v>4.0</v>
      </c>
      <c r="G1786" s="8">
        <v>5.0</v>
      </c>
      <c r="H1786" s="8">
        <v>4.0</v>
      </c>
      <c r="I1786" s="8">
        <v>0.0</v>
      </c>
      <c r="J1786" s="8">
        <v>0.0</v>
      </c>
      <c r="K1786" s="7">
        <v>62.0</v>
      </c>
      <c r="L1786" s="7">
        <v>13.0</v>
      </c>
    </row>
    <row r="1787">
      <c r="A1787" s="7">
        <v>6497.0</v>
      </c>
      <c r="B1787" s="2" t="s">
        <v>13</v>
      </c>
      <c r="C1787" s="3">
        <v>2091.0</v>
      </c>
      <c r="D1787" s="4">
        <v>29.0</v>
      </c>
      <c r="E1787" s="4">
        <v>41.0</v>
      </c>
      <c r="F1787" s="8">
        <v>23.0</v>
      </c>
      <c r="G1787" s="8">
        <v>2.0</v>
      </c>
      <c r="H1787" s="8">
        <v>5.0</v>
      </c>
      <c r="I1787" s="8">
        <v>3.0</v>
      </c>
      <c r="J1787" s="8">
        <v>0.0</v>
      </c>
      <c r="K1787" s="7">
        <v>73.0</v>
      </c>
      <c r="L1787" s="7">
        <v>30.0</v>
      </c>
    </row>
    <row r="1788">
      <c r="A1788" s="7">
        <v>6497.0</v>
      </c>
      <c r="B1788" s="2" t="s">
        <v>14</v>
      </c>
      <c r="C1788" s="3">
        <v>2091.0</v>
      </c>
      <c r="D1788" s="4">
        <v>100.0</v>
      </c>
      <c r="E1788" s="4">
        <v>48.0</v>
      </c>
      <c r="F1788" s="8">
        <v>17.0</v>
      </c>
      <c r="G1788" s="8">
        <v>10.0</v>
      </c>
      <c r="H1788" s="8">
        <v>5.0</v>
      </c>
      <c r="I1788" s="8">
        <v>3.0</v>
      </c>
      <c r="J1788" s="8">
        <v>7.0</v>
      </c>
      <c r="K1788" s="7">
        <v>151.0</v>
      </c>
      <c r="L1788" s="7">
        <v>39.0</v>
      </c>
    </row>
    <row r="1789">
      <c r="A1789" s="7">
        <v>6497.0</v>
      </c>
      <c r="B1789" s="2" t="s">
        <v>15</v>
      </c>
      <c r="C1789" s="3">
        <v>2091.0</v>
      </c>
      <c r="D1789" s="4">
        <v>156.0</v>
      </c>
      <c r="E1789" s="4">
        <v>124.0</v>
      </c>
      <c r="F1789" s="8">
        <v>44.0</v>
      </c>
      <c r="G1789" s="8">
        <v>17.0</v>
      </c>
      <c r="H1789" s="8">
        <v>14.0</v>
      </c>
      <c r="I1789" s="8">
        <v>6.0</v>
      </c>
      <c r="J1789" s="8">
        <v>7.0</v>
      </c>
      <c r="K1789" s="7">
        <v>286.0</v>
      </c>
      <c r="L1789" s="7">
        <v>82.0</v>
      </c>
    </row>
    <row r="1790">
      <c r="A1790" s="7">
        <v>6499.0</v>
      </c>
      <c r="B1790" s="2" t="s">
        <v>12</v>
      </c>
      <c r="C1790" s="3">
        <v>2178.0</v>
      </c>
      <c r="D1790" s="4">
        <v>30.0</v>
      </c>
      <c r="E1790" s="4">
        <v>13.0</v>
      </c>
      <c r="F1790" s="8">
        <v>6.0</v>
      </c>
      <c r="G1790" s="8">
        <v>1.0</v>
      </c>
      <c r="H1790" s="8">
        <v>1.0</v>
      </c>
      <c r="I1790" s="8">
        <v>0.0</v>
      </c>
      <c r="J1790" s="8">
        <v>1.0</v>
      </c>
      <c r="K1790" s="7">
        <v>43.0</v>
      </c>
      <c r="L1790" s="7">
        <v>9.0</v>
      </c>
    </row>
    <row r="1791">
      <c r="A1791" s="7">
        <v>6499.0</v>
      </c>
      <c r="B1791" s="2" t="s">
        <v>13</v>
      </c>
      <c r="C1791" s="3">
        <v>2178.0</v>
      </c>
      <c r="D1791" s="4">
        <v>22.0</v>
      </c>
      <c r="E1791" s="4">
        <v>28.0</v>
      </c>
      <c r="F1791" s="8">
        <v>23.0</v>
      </c>
      <c r="G1791" s="8">
        <v>5.0</v>
      </c>
      <c r="H1791" s="8">
        <v>3.0</v>
      </c>
      <c r="I1791" s="8">
        <v>0.0</v>
      </c>
      <c r="J1791" s="8">
        <v>3.0</v>
      </c>
      <c r="K1791" s="7">
        <v>50.0</v>
      </c>
      <c r="L1791" s="7">
        <v>34.0</v>
      </c>
    </row>
    <row r="1792">
      <c r="A1792" s="7">
        <v>6499.0</v>
      </c>
      <c r="B1792" s="2" t="s">
        <v>14</v>
      </c>
      <c r="C1792" s="3">
        <v>2178.0</v>
      </c>
      <c r="D1792" s="4">
        <v>89.0</v>
      </c>
      <c r="E1792" s="4">
        <v>24.0</v>
      </c>
      <c r="F1792" s="8">
        <v>7.0</v>
      </c>
      <c r="G1792" s="8">
        <v>4.0</v>
      </c>
      <c r="H1792" s="8">
        <v>6.0</v>
      </c>
      <c r="I1792" s="8">
        <v>3.0</v>
      </c>
      <c r="J1792" s="8">
        <v>0.0</v>
      </c>
      <c r="K1792" s="7">
        <v>116.0</v>
      </c>
      <c r="L1792" s="7">
        <v>17.0</v>
      </c>
    </row>
    <row r="1793">
      <c r="A1793" s="7">
        <v>6499.0</v>
      </c>
      <c r="B1793" s="2" t="s">
        <v>15</v>
      </c>
      <c r="C1793" s="3">
        <v>2178.0</v>
      </c>
      <c r="D1793" s="4">
        <v>141.0</v>
      </c>
      <c r="E1793" s="4">
        <v>65.0</v>
      </c>
      <c r="F1793" s="8">
        <v>36.0</v>
      </c>
      <c r="G1793" s="8">
        <v>10.0</v>
      </c>
      <c r="H1793" s="8">
        <v>10.0</v>
      </c>
      <c r="I1793" s="8">
        <v>3.0</v>
      </c>
      <c r="J1793" s="8">
        <v>4.0</v>
      </c>
      <c r="K1793" s="7">
        <v>209.0</v>
      </c>
      <c r="L1793" s="7">
        <v>60.0</v>
      </c>
    </row>
    <row r="1794">
      <c r="A1794" s="7">
        <v>6509.0</v>
      </c>
      <c r="B1794" s="2" t="s">
        <v>12</v>
      </c>
      <c r="C1794" s="3">
        <v>1455.0</v>
      </c>
      <c r="D1794" s="4">
        <v>34.0</v>
      </c>
      <c r="E1794" s="4">
        <v>45.0</v>
      </c>
      <c r="F1794" s="8">
        <v>9.0</v>
      </c>
      <c r="G1794" s="8">
        <v>3.0</v>
      </c>
      <c r="H1794" s="8">
        <v>11.0</v>
      </c>
      <c r="I1794" s="8">
        <v>3.0</v>
      </c>
      <c r="J1794" s="8">
        <v>5.0</v>
      </c>
      <c r="K1794" s="7">
        <v>82.0</v>
      </c>
      <c r="L1794" s="7">
        <v>28.0</v>
      </c>
    </row>
    <row r="1795">
      <c r="A1795" s="7">
        <v>6509.0</v>
      </c>
      <c r="B1795" s="2" t="s">
        <v>13</v>
      </c>
      <c r="C1795" s="3">
        <v>1455.0</v>
      </c>
      <c r="D1795" s="4">
        <v>13.0</v>
      </c>
      <c r="E1795" s="4">
        <v>46.0</v>
      </c>
      <c r="F1795" s="8">
        <v>18.0</v>
      </c>
      <c r="G1795" s="8">
        <v>3.0</v>
      </c>
      <c r="H1795" s="8">
        <v>3.0</v>
      </c>
      <c r="I1795" s="8">
        <v>1.0</v>
      </c>
      <c r="J1795" s="8">
        <v>2.0</v>
      </c>
      <c r="K1795" s="7">
        <v>60.0</v>
      </c>
      <c r="L1795" s="7">
        <v>26.0</v>
      </c>
    </row>
    <row r="1796">
      <c r="A1796" s="7">
        <v>6509.0</v>
      </c>
      <c r="B1796" s="2" t="s">
        <v>14</v>
      </c>
      <c r="C1796" s="3">
        <v>1455.0</v>
      </c>
      <c r="D1796" s="4">
        <v>154.0</v>
      </c>
      <c r="E1796" s="4">
        <v>71.0</v>
      </c>
      <c r="F1796" s="8">
        <v>18.0</v>
      </c>
      <c r="G1796" s="8">
        <v>5.0</v>
      </c>
      <c r="H1796" s="8">
        <v>11.0</v>
      </c>
      <c r="I1796" s="8">
        <v>2.0</v>
      </c>
      <c r="J1796" s="8">
        <v>9.0</v>
      </c>
      <c r="K1796" s="7">
        <v>227.0</v>
      </c>
      <c r="L1796" s="7">
        <v>43.0</v>
      </c>
    </row>
    <row r="1797">
      <c r="A1797" s="7">
        <v>6509.0</v>
      </c>
      <c r="B1797" s="2" t="s">
        <v>15</v>
      </c>
      <c r="C1797" s="3">
        <v>1455.0</v>
      </c>
      <c r="D1797" s="4">
        <v>201.0</v>
      </c>
      <c r="E1797" s="4">
        <v>162.0</v>
      </c>
      <c r="F1797" s="8">
        <v>45.0</v>
      </c>
      <c r="G1797" s="8">
        <v>11.0</v>
      </c>
      <c r="H1797" s="8">
        <v>25.0</v>
      </c>
      <c r="I1797" s="8">
        <v>6.0</v>
      </c>
      <c r="J1797" s="8">
        <v>16.0</v>
      </c>
      <c r="K1797" s="7">
        <v>369.0</v>
      </c>
      <c r="L1797" s="7">
        <v>97.0</v>
      </c>
    </row>
    <row r="1798">
      <c r="A1798" s="7">
        <v>6512.0</v>
      </c>
      <c r="B1798" s="2" t="s">
        <v>12</v>
      </c>
      <c r="C1798" s="3">
        <v>1939.0</v>
      </c>
      <c r="D1798" s="4">
        <v>41.0</v>
      </c>
      <c r="E1798" s="4">
        <v>70.0</v>
      </c>
      <c r="F1798" s="8">
        <v>12.0</v>
      </c>
      <c r="G1798" s="8">
        <v>6.0</v>
      </c>
      <c r="H1798" s="8">
        <v>7.0</v>
      </c>
      <c r="I1798" s="8">
        <v>2.0</v>
      </c>
      <c r="J1798" s="8">
        <v>10.0</v>
      </c>
      <c r="K1798" s="7">
        <v>113.0</v>
      </c>
      <c r="L1798" s="7">
        <v>35.0</v>
      </c>
    </row>
    <row r="1799">
      <c r="A1799" s="7">
        <v>6512.0</v>
      </c>
      <c r="B1799" s="2" t="s">
        <v>13</v>
      </c>
      <c r="C1799" s="3">
        <v>1939.0</v>
      </c>
      <c r="D1799" s="4">
        <v>28.0</v>
      </c>
      <c r="E1799" s="4">
        <v>80.0</v>
      </c>
      <c r="F1799" s="8">
        <v>25.0</v>
      </c>
      <c r="G1799" s="8">
        <v>2.0</v>
      </c>
      <c r="H1799" s="8">
        <v>2.0</v>
      </c>
      <c r="I1799" s="8">
        <v>6.0</v>
      </c>
      <c r="J1799" s="8">
        <v>14.0</v>
      </c>
      <c r="K1799" s="7">
        <v>114.0</v>
      </c>
      <c r="L1799" s="7">
        <v>43.0</v>
      </c>
    </row>
    <row r="1800">
      <c r="A1800" s="7">
        <v>6512.0</v>
      </c>
      <c r="B1800" s="2" t="s">
        <v>14</v>
      </c>
      <c r="C1800" s="3">
        <v>1939.0</v>
      </c>
      <c r="D1800" s="4">
        <v>105.0</v>
      </c>
      <c r="E1800" s="4">
        <v>125.0</v>
      </c>
      <c r="F1800" s="8">
        <v>21.0</v>
      </c>
      <c r="G1800" s="8">
        <v>14.0</v>
      </c>
      <c r="H1800" s="8">
        <v>20.0</v>
      </c>
      <c r="I1800" s="8">
        <v>1.0</v>
      </c>
      <c r="J1800" s="8">
        <v>25.0</v>
      </c>
      <c r="K1800" s="7">
        <v>231.0</v>
      </c>
      <c r="L1800" s="7">
        <v>80.0</v>
      </c>
    </row>
    <row r="1801">
      <c r="A1801" s="7">
        <v>6512.0</v>
      </c>
      <c r="B1801" s="2" t="s">
        <v>15</v>
      </c>
      <c r="C1801" s="3">
        <v>1939.0</v>
      </c>
      <c r="D1801" s="4">
        <v>174.0</v>
      </c>
      <c r="E1801" s="4">
        <v>275.0</v>
      </c>
      <c r="F1801" s="8">
        <v>58.0</v>
      </c>
      <c r="G1801" s="8">
        <v>22.0</v>
      </c>
      <c r="H1801" s="8">
        <v>29.0</v>
      </c>
      <c r="I1801" s="8">
        <v>9.0</v>
      </c>
      <c r="J1801" s="8">
        <v>49.0</v>
      </c>
      <c r="K1801" s="7">
        <v>458.0</v>
      </c>
      <c r="L1801" s="7">
        <v>158.0</v>
      </c>
    </row>
    <row r="1802">
      <c r="A1802" s="7">
        <v>6514.0</v>
      </c>
      <c r="B1802" s="2" t="s">
        <v>12</v>
      </c>
      <c r="C1802" s="3">
        <v>2368.0</v>
      </c>
      <c r="D1802" s="4">
        <v>42.0</v>
      </c>
      <c r="E1802" s="4">
        <v>49.0</v>
      </c>
      <c r="F1802" s="8">
        <v>26.0</v>
      </c>
      <c r="G1802" s="8">
        <v>7.0</v>
      </c>
      <c r="H1802" s="8">
        <v>10.0</v>
      </c>
      <c r="I1802" s="8">
        <v>3.0</v>
      </c>
      <c r="J1802" s="8">
        <v>4.0</v>
      </c>
      <c r="K1802" s="7">
        <v>94.0</v>
      </c>
      <c r="L1802" s="7">
        <v>47.0</v>
      </c>
    </row>
    <row r="1803">
      <c r="A1803" s="7">
        <v>6514.0</v>
      </c>
      <c r="B1803" s="2" t="s">
        <v>13</v>
      </c>
      <c r="C1803" s="3">
        <v>2368.0</v>
      </c>
      <c r="D1803" s="4">
        <v>36.0</v>
      </c>
      <c r="E1803" s="4">
        <v>59.0</v>
      </c>
      <c r="F1803" s="8">
        <v>29.0</v>
      </c>
      <c r="G1803" s="8">
        <v>5.0</v>
      </c>
      <c r="H1803" s="8">
        <v>15.0</v>
      </c>
      <c r="I1803" s="8">
        <v>2.0</v>
      </c>
      <c r="J1803" s="8">
        <v>6.0</v>
      </c>
      <c r="K1803" s="7">
        <v>97.0</v>
      </c>
      <c r="L1803" s="7">
        <v>55.0</v>
      </c>
    </row>
    <row r="1804">
      <c r="A1804" s="7">
        <v>6514.0</v>
      </c>
      <c r="B1804" s="2" t="s">
        <v>14</v>
      </c>
      <c r="C1804" s="3">
        <v>2368.0</v>
      </c>
      <c r="D1804" s="4">
        <v>177.0</v>
      </c>
      <c r="E1804" s="4">
        <v>77.0</v>
      </c>
      <c r="F1804" s="8">
        <v>23.0</v>
      </c>
      <c r="G1804" s="8">
        <v>14.0</v>
      </c>
      <c r="H1804" s="8">
        <v>17.0</v>
      </c>
      <c r="I1804" s="8">
        <v>5.0</v>
      </c>
      <c r="J1804" s="8">
        <v>3.0</v>
      </c>
      <c r="K1804" s="7">
        <v>259.0</v>
      </c>
      <c r="L1804" s="7">
        <v>57.0</v>
      </c>
    </row>
    <row r="1805">
      <c r="A1805" s="7">
        <v>6514.0</v>
      </c>
      <c r="B1805" s="2" t="s">
        <v>15</v>
      </c>
      <c r="C1805" s="3">
        <v>2368.0</v>
      </c>
      <c r="D1805" s="4">
        <v>255.0</v>
      </c>
      <c r="E1805" s="4">
        <v>185.0</v>
      </c>
      <c r="F1805" s="8">
        <v>78.0</v>
      </c>
      <c r="G1805" s="8">
        <v>26.0</v>
      </c>
      <c r="H1805" s="8">
        <v>42.0</v>
      </c>
      <c r="I1805" s="8">
        <v>10.0</v>
      </c>
      <c r="J1805" s="8">
        <v>13.0</v>
      </c>
      <c r="K1805" s="7">
        <v>450.0</v>
      </c>
      <c r="L1805" s="7">
        <v>159.0</v>
      </c>
    </row>
    <row r="1806">
      <c r="A1806" s="7">
        <v>6517.0</v>
      </c>
      <c r="B1806" s="2" t="s">
        <v>12</v>
      </c>
      <c r="C1806" s="3">
        <v>2267.0</v>
      </c>
      <c r="D1806" s="4">
        <v>31.0</v>
      </c>
      <c r="E1806" s="4">
        <v>36.0</v>
      </c>
      <c r="F1806" s="8">
        <v>19.0</v>
      </c>
      <c r="G1806" s="8">
        <v>3.0</v>
      </c>
      <c r="H1806" s="8">
        <v>4.0</v>
      </c>
      <c r="I1806" s="8">
        <v>1.0</v>
      </c>
      <c r="J1806" s="8">
        <v>3.0</v>
      </c>
      <c r="K1806" s="7">
        <v>68.0</v>
      </c>
      <c r="L1806" s="7">
        <v>29.0</v>
      </c>
    </row>
    <row r="1807">
      <c r="A1807" s="7">
        <v>6517.0</v>
      </c>
      <c r="B1807" s="2" t="s">
        <v>13</v>
      </c>
      <c r="C1807" s="3">
        <v>2267.0</v>
      </c>
      <c r="D1807" s="4">
        <v>33.0</v>
      </c>
      <c r="E1807" s="4">
        <v>42.0</v>
      </c>
      <c r="F1807" s="8">
        <v>16.0</v>
      </c>
      <c r="G1807" s="8">
        <v>1.0</v>
      </c>
      <c r="H1807" s="8">
        <v>11.0</v>
      </c>
      <c r="I1807" s="8">
        <v>1.0</v>
      </c>
      <c r="J1807" s="8">
        <v>0.0</v>
      </c>
      <c r="K1807" s="7">
        <v>76.0</v>
      </c>
      <c r="L1807" s="7">
        <v>28.0</v>
      </c>
    </row>
    <row r="1808">
      <c r="A1808" s="7">
        <v>6517.0</v>
      </c>
      <c r="B1808" s="2" t="s">
        <v>14</v>
      </c>
      <c r="C1808" s="3">
        <v>2267.0</v>
      </c>
      <c r="D1808" s="4">
        <v>150.0</v>
      </c>
      <c r="E1808" s="4">
        <v>64.0</v>
      </c>
      <c r="F1808" s="8">
        <v>22.0</v>
      </c>
      <c r="G1808" s="8">
        <v>13.0</v>
      </c>
      <c r="H1808" s="8">
        <v>10.0</v>
      </c>
      <c r="I1808" s="8">
        <v>0.0</v>
      </c>
      <c r="J1808" s="8">
        <v>3.0</v>
      </c>
      <c r="K1808" s="7">
        <v>214.0</v>
      </c>
      <c r="L1808" s="7">
        <v>48.0</v>
      </c>
    </row>
    <row r="1809">
      <c r="A1809" s="7">
        <v>6517.0</v>
      </c>
      <c r="B1809" s="2" t="s">
        <v>15</v>
      </c>
      <c r="C1809" s="3">
        <v>2267.0</v>
      </c>
      <c r="D1809" s="4">
        <v>214.0</v>
      </c>
      <c r="E1809" s="4">
        <v>142.0</v>
      </c>
      <c r="F1809" s="8">
        <v>57.0</v>
      </c>
      <c r="G1809" s="8">
        <v>17.0</v>
      </c>
      <c r="H1809" s="8">
        <v>25.0</v>
      </c>
      <c r="I1809" s="8">
        <v>2.0</v>
      </c>
      <c r="J1809" s="8">
        <v>6.0</v>
      </c>
      <c r="K1809" s="7">
        <v>358.0</v>
      </c>
      <c r="L1809" s="7">
        <v>105.0</v>
      </c>
    </row>
    <row r="1810">
      <c r="A1810" s="7">
        <v>6520.0</v>
      </c>
      <c r="B1810" s="2" t="s">
        <v>12</v>
      </c>
      <c r="C1810" s="3">
        <v>2800.0</v>
      </c>
      <c r="D1810" s="4">
        <v>83.0</v>
      </c>
      <c r="E1810" s="4">
        <v>65.0</v>
      </c>
      <c r="F1810" s="8">
        <v>22.0</v>
      </c>
      <c r="G1810" s="8">
        <v>7.0</v>
      </c>
      <c r="H1810" s="8">
        <v>14.0</v>
      </c>
      <c r="I1810" s="8">
        <v>4.0</v>
      </c>
      <c r="J1810" s="8">
        <v>9.0</v>
      </c>
      <c r="K1810" s="7">
        <v>152.0</v>
      </c>
      <c r="L1810" s="7">
        <v>52.0</v>
      </c>
    </row>
    <row r="1811">
      <c r="A1811" s="7">
        <v>6520.0</v>
      </c>
      <c r="B1811" s="2" t="s">
        <v>13</v>
      </c>
      <c r="C1811" s="3">
        <v>2800.0</v>
      </c>
      <c r="D1811" s="4">
        <v>39.0</v>
      </c>
      <c r="E1811" s="4">
        <v>67.0</v>
      </c>
      <c r="F1811" s="8">
        <v>54.0</v>
      </c>
      <c r="G1811" s="8">
        <v>6.0</v>
      </c>
      <c r="H1811" s="8">
        <v>8.0</v>
      </c>
      <c r="I1811" s="8">
        <v>4.0</v>
      </c>
      <c r="J1811" s="8">
        <v>5.0</v>
      </c>
      <c r="K1811" s="7">
        <v>110.0</v>
      </c>
      <c r="L1811" s="7">
        <v>73.0</v>
      </c>
    </row>
    <row r="1812">
      <c r="A1812" s="7">
        <v>6520.0</v>
      </c>
      <c r="B1812" s="2" t="s">
        <v>14</v>
      </c>
      <c r="C1812" s="3">
        <v>2800.0</v>
      </c>
      <c r="D1812" s="4">
        <v>211.0</v>
      </c>
      <c r="E1812" s="4">
        <v>64.0</v>
      </c>
      <c r="F1812" s="8">
        <v>23.0</v>
      </c>
      <c r="G1812" s="8">
        <v>16.0</v>
      </c>
      <c r="H1812" s="8">
        <v>12.0</v>
      </c>
      <c r="I1812" s="8">
        <v>11.0</v>
      </c>
      <c r="J1812" s="8">
        <v>5.0</v>
      </c>
      <c r="K1812" s="7">
        <v>286.0</v>
      </c>
      <c r="L1812" s="7">
        <v>56.0</v>
      </c>
    </row>
    <row r="1813">
      <c r="A1813" s="7">
        <v>6520.0</v>
      </c>
      <c r="B1813" s="2" t="s">
        <v>15</v>
      </c>
      <c r="C1813" s="3">
        <v>2800.0</v>
      </c>
      <c r="D1813" s="4">
        <v>333.0</v>
      </c>
      <c r="E1813" s="4">
        <v>196.0</v>
      </c>
      <c r="F1813" s="8">
        <v>99.0</v>
      </c>
      <c r="G1813" s="8">
        <v>29.0</v>
      </c>
      <c r="H1813" s="8">
        <v>34.0</v>
      </c>
      <c r="I1813" s="8">
        <v>19.0</v>
      </c>
      <c r="J1813" s="8">
        <v>19.0</v>
      </c>
      <c r="K1813" s="7">
        <v>548.0</v>
      </c>
      <c r="L1813" s="7">
        <v>181.0</v>
      </c>
    </row>
    <row r="1814">
      <c r="A1814" s="7">
        <v>6522.0</v>
      </c>
      <c r="B1814" s="2" t="s">
        <v>12</v>
      </c>
      <c r="C1814" s="3">
        <v>1570.0</v>
      </c>
      <c r="D1814" s="4">
        <v>34.0</v>
      </c>
      <c r="E1814" s="4">
        <v>30.0</v>
      </c>
      <c r="F1814" s="8">
        <v>18.0</v>
      </c>
      <c r="G1814" s="8">
        <v>5.0</v>
      </c>
      <c r="H1814" s="8">
        <v>7.0</v>
      </c>
      <c r="I1814" s="8">
        <v>4.0</v>
      </c>
      <c r="J1814" s="8">
        <v>0.0</v>
      </c>
      <c r="K1814" s="7">
        <v>68.0</v>
      </c>
      <c r="L1814" s="7">
        <v>30.0</v>
      </c>
    </row>
    <row r="1815">
      <c r="A1815" s="7">
        <v>6522.0</v>
      </c>
      <c r="B1815" s="2" t="s">
        <v>13</v>
      </c>
      <c r="C1815" s="3">
        <v>1570.0</v>
      </c>
      <c r="D1815" s="4">
        <v>15.0</v>
      </c>
      <c r="E1815" s="4">
        <v>34.0</v>
      </c>
      <c r="F1815" s="8">
        <v>24.0</v>
      </c>
      <c r="G1815" s="8">
        <v>4.0</v>
      </c>
      <c r="H1815" s="8">
        <v>8.0</v>
      </c>
      <c r="I1815" s="8">
        <v>4.0</v>
      </c>
      <c r="J1815" s="8">
        <v>0.0</v>
      </c>
      <c r="K1815" s="7">
        <v>53.0</v>
      </c>
      <c r="L1815" s="7">
        <v>36.0</v>
      </c>
    </row>
    <row r="1816">
      <c r="A1816" s="7">
        <v>6522.0</v>
      </c>
      <c r="B1816" s="2" t="s">
        <v>14</v>
      </c>
      <c r="C1816" s="3">
        <v>1570.0</v>
      </c>
      <c r="D1816" s="4">
        <v>134.0</v>
      </c>
      <c r="E1816" s="4">
        <v>43.0</v>
      </c>
      <c r="F1816" s="8">
        <v>10.0</v>
      </c>
      <c r="G1816" s="8">
        <v>12.0</v>
      </c>
      <c r="H1816" s="8">
        <v>11.0</v>
      </c>
      <c r="I1816" s="8">
        <v>9.0</v>
      </c>
      <c r="J1816" s="8">
        <v>5.0</v>
      </c>
      <c r="K1816" s="7">
        <v>186.0</v>
      </c>
      <c r="L1816" s="7">
        <v>38.0</v>
      </c>
    </row>
    <row r="1817">
      <c r="A1817" s="7">
        <v>6522.0</v>
      </c>
      <c r="B1817" s="2" t="s">
        <v>15</v>
      </c>
      <c r="C1817" s="3">
        <v>1570.0</v>
      </c>
      <c r="D1817" s="4">
        <v>183.0</v>
      </c>
      <c r="E1817" s="4">
        <v>107.0</v>
      </c>
      <c r="F1817" s="8">
        <v>52.0</v>
      </c>
      <c r="G1817" s="8">
        <v>21.0</v>
      </c>
      <c r="H1817" s="8">
        <v>26.0</v>
      </c>
      <c r="I1817" s="8">
        <v>17.0</v>
      </c>
      <c r="J1817" s="8">
        <v>5.0</v>
      </c>
      <c r="K1817" s="7">
        <v>307.0</v>
      </c>
      <c r="L1817" s="7">
        <v>104.0</v>
      </c>
    </row>
    <row r="1818">
      <c r="A1818" s="7">
        <v>6526.0</v>
      </c>
      <c r="B1818" s="2" t="s">
        <v>12</v>
      </c>
      <c r="C1818" s="3">
        <v>1880.0</v>
      </c>
      <c r="D1818" s="4">
        <v>73.0</v>
      </c>
      <c r="E1818" s="4">
        <v>99.0</v>
      </c>
      <c r="F1818" s="8">
        <v>38.0</v>
      </c>
      <c r="G1818" s="8">
        <v>13.0</v>
      </c>
      <c r="H1818" s="8">
        <v>16.0</v>
      </c>
      <c r="I1818" s="8">
        <v>3.0</v>
      </c>
      <c r="J1818" s="8">
        <v>11.0</v>
      </c>
      <c r="K1818" s="7">
        <v>175.0</v>
      </c>
      <c r="L1818" s="7">
        <v>78.0</v>
      </c>
    </row>
    <row r="1819">
      <c r="A1819" s="7">
        <v>6526.0</v>
      </c>
      <c r="B1819" s="2" t="s">
        <v>13</v>
      </c>
      <c r="C1819" s="3">
        <v>1880.0</v>
      </c>
      <c r="D1819" s="4">
        <v>15.0</v>
      </c>
      <c r="E1819" s="4">
        <v>32.0</v>
      </c>
      <c r="F1819" s="8">
        <v>23.0</v>
      </c>
      <c r="G1819" s="8">
        <v>4.0</v>
      </c>
      <c r="H1819" s="8">
        <v>2.0</v>
      </c>
      <c r="I1819" s="8">
        <v>3.0</v>
      </c>
      <c r="J1819" s="8">
        <v>5.0</v>
      </c>
      <c r="K1819" s="7">
        <v>50.0</v>
      </c>
      <c r="L1819" s="7">
        <v>34.0</v>
      </c>
    </row>
    <row r="1820">
      <c r="A1820" s="7">
        <v>6526.0</v>
      </c>
      <c r="B1820" s="2" t="s">
        <v>14</v>
      </c>
      <c r="C1820" s="3">
        <v>1880.0</v>
      </c>
      <c r="D1820" s="4">
        <v>293.0</v>
      </c>
      <c r="E1820" s="4">
        <v>151.0</v>
      </c>
      <c r="F1820" s="8">
        <v>27.0</v>
      </c>
      <c r="G1820" s="8">
        <v>23.0</v>
      </c>
      <c r="H1820" s="8">
        <v>18.0</v>
      </c>
      <c r="I1820" s="8">
        <v>8.0</v>
      </c>
      <c r="J1820" s="8">
        <v>12.0</v>
      </c>
      <c r="K1820" s="7">
        <v>452.0</v>
      </c>
      <c r="L1820" s="7">
        <v>80.0</v>
      </c>
    </row>
    <row r="1821">
      <c r="A1821" s="7">
        <v>6526.0</v>
      </c>
      <c r="B1821" s="2" t="s">
        <v>15</v>
      </c>
      <c r="C1821" s="3">
        <v>1880.0</v>
      </c>
      <c r="D1821" s="4">
        <v>381.0</v>
      </c>
      <c r="E1821" s="4">
        <v>282.0</v>
      </c>
      <c r="F1821" s="8">
        <v>88.0</v>
      </c>
      <c r="G1821" s="8">
        <v>40.0</v>
      </c>
      <c r="H1821" s="8">
        <v>36.0</v>
      </c>
      <c r="I1821" s="8">
        <v>14.0</v>
      </c>
      <c r="J1821" s="8">
        <v>28.0</v>
      </c>
      <c r="K1821" s="7">
        <v>677.0</v>
      </c>
      <c r="L1821" s="7">
        <v>192.0</v>
      </c>
    </row>
    <row r="1822">
      <c r="A1822" s="7">
        <v>6527.0</v>
      </c>
      <c r="B1822" s="2" t="s">
        <v>12</v>
      </c>
      <c r="C1822" s="3">
        <v>2826.0</v>
      </c>
      <c r="D1822" s="4">
        <v>48.0</v>
      </c>
      <c r="E1822" s="4">
        <v>60.0</v>
      </c>
      <c r="F1822" s="8">
        <v>41.0</v>
      </c>
      <c r="G1822" s="8">
        <v>9.0</v>
      </c>
      <c r="H1822" s="8">
        <v>8.0</v>
      </c>
      <c r="I1822" s="8">
        <v>2.0</v>
      </c>
      <c r="J1822" s="8">
        <v>9.0</v>
      </c>
      <c r="K1822" s="7">
        <v>110.0</v>
      </c>
      <c r="L1822" s="7">
        <v>67.0</v>
      </c>
    </row>
    <row r="1823">
      <c r="A1823" s="7">
        <v>6527.0</v>
      </c>
      <c r="B1823" s="2" t="s">
        <v>13</v>
      </c>
      <c r="C1823" s="3">
        <v>2826.0</v>
      </c>
      <c r="D1823" s="4">
        <v>25.0</v>
      </c>
      <c r="E1823" s="4">
        <v>45.0</v>
      </c>
      <c r="F1823" s="8">
        <v>38.0</v>
      </c>
      <c r="G1823" s="8">
        <v>8.0</v>
      </c>
      <c r="H1823" s="8">
        <v>5.0</v>
      </c>
      <c r="I1823" s="8">
        <v>0.0</v>
      </c>
      <c r="J1823" s="8">
        <v>1.0</v>
      </c>
      <c r="K1823" s="7">
        <v>70.0</v>
      </c>
      <c r="L1823" s="7">
        <v>52.0</v>
      </c>
    </row>
    <row r="1824">
      <c r="A1824" s="7">
        <v>6527.0</v>
      </c>
      <c r="B1824" s="2" t="s">
        <v>14</v>
      </c>
      <c r="C1824" s="3">
        <v>2826.0</v>
      </c>
      <c r="D1824" s="4">
        <v>173.0</v>
      </c>
      <c r="E1824" s="4">
        <v>58.0</v>
      </c>
      <c r="F1824" s="8">
        <v>36.0</v>
      </c>
      <c r="G1824" s="8">
        <v>13.0</v>
      </c>
      <c r="H1824" s="8">
        <v>8.0</v>
      </c>
      <c r="I1824" s="8">
        <v>8.0</v>
      </c>
      <c r="J1824" s="8">
        <v>1.0</v>
      </c>
      <c r="K1824" s="7">
        <v>239.0</v>
      </c>
      <c r="L1824" s="7">
        <v>58.0</v>
      </c>
    </row>
    <row r="1825">
      <c r="A1825" s="7">
        <v>6527.0</v>
      </c>
      <c r="B1825" s="2" t="s">
        <v>15</v>
      </c>
      <c r="C1825" s="3">
        <v>2826.0</v>
      </c>
      <c r="D1825" s="4">
        <v>246.0</v>
      </c>
      <c r="E1825" s="4">
        <v>163.0</v>
      </c>
      <c r="F1825" s="8">
        <v>115.0</v>
      </c>
      <c r="G1825" s="8">
        <v>30.0</v>
      </c>
      <c r="H1825" s="8">
        <v>21.0</v>
      </c>
      <c r="I1825" s="8">
        <v>10.0</v>
      </c>
      <c r="J1825" s="8">
        <v>11.0</v>
      </c>
      <c r="K1825" s="7">
        <v>419.0</v>
      </c>
      <c r="L1825" s="7">
        <v>177.0</v>
      </c>
    </row>
    <row r="1826">
      <c r="A1826" s="7">
        <v>6528.0</v>
      </c>
      <c r="B1826" s="2" t="s">
        <v>12</v>
      </c>
      <c r="C1826" s="3">
        <v>2145.0</v>
      </c>
      <c r="D1826" s="4">
        <v>20.0</v>
      </c>
      <c r="E1826" s="4">
        <v>36.0</v>
      </c>
      <c r="F1826" s="8">
        <v>12.0</v>
      </c>
      <c r="G1826" s="8">
        <v>15.0</v>
      </c>
      <c r="H1826" s="8">
        <v>8.0</v>
      </c>
      <c r="I1826" s="8">
        <v>1.0</v>
      </c>
      <c r="J1826" s="8">
        <v>5.0</v>
      </c>
      <c r="K1826" s="7">
        <v>57.0</v>
      </c>
      <c r="L1826" s="7">
        <v>40.0</v>
      </c>
    </row>
    <row r="1827">
      <c r="A1827" s="7">
        <v>6528.0</v>
      </c>
      <c r="B1827" s="2" t="s">
        <v>13</v>
      </c>
      <c r="C1827" s="3">
        <v>2145.0</v>
      </c>
      <c r="D1827" s="4">
        <v>21.0</v>
      </c>
      <c r="E1827" s="4">
        <v>28.0</v>
      </c>
      <c r="F1827" s="8">
        <v>17.0</v>
      </c>
      <c r="G1827" s="8">
        <v>4.0</v>
      </c>
      <c r="H1827" s="8">
        <v>3.0</v>
      </c>
      <c r="I1827" s="8">
        <v>2.0</v>
      </c>
      <c r="J1827" s="8">
        <v>5.0</v>
      </c>
      <c r="K1827" s="7">
        <v>51.0</v>
      </c>
      <c r="L1827" s="7">
        <v>29.0</v>
      </c>
    </row>
    <row r="1828">
      <c r="A1828" s="7">
        <v>6528.0</v>
      </c>
      <c r="B1828" s="2" t="s">
        <v>14</v>
      </c>
      <c r="C1828" s="3">
        <v>2145.0</v>
      </c>
      <c r="D1828" s="4">
        <v>157.0</v>
      </c>
      <c r="E1828" s="4">
        <v>112.0</v>
      </c>
      <c r="F1828" s="8">
        <v>25.0</v>
      </c>
      <c r="G1828" s="8">
        <v>20.0</v>
      </c>
      <c r="H1828" s="8">
        <v>11.0</v>
      </c>
      <c r="I1828" s="8">
        <v>4.0</v>
      </c>
      <c r="J1828" s="8">
        <v>4.0</v>
      </c>
      <c r="K1828" s="7">
        <v>273.0</v>
      </c>
      <c r="L1828" s="7">
        <v>60.0</v>
      </c>
    </row>
    <row r="1829">
      <c r="A1829" s="7">
        <v>6528.0</v>
      </c>
      <c r="B1829" s="2" t="s">
        <v>15</v>
      </c>
      <c r="C1829" s="3">
        <v>2145.0</v>
      </c>
      <c r="D1829" s="4">
        <v>198.0</v>
      </c>
      <c r="E1829" s="4">
        <v>176.0</v>
      </c>
      <c r="F1829" s="8">
        <v>54.0</v>
      </c>
      <c r="G1829" s="8">
        <v>39.0</v>
      </c>
      <c r="H1829" s="8">
        <v>22.0</v>
      </c>
      <c r="I1829" s="8">
        <v>7.0</v>
      </c>
      <c r="J1829" s="8">
        <v>14.0</v>
      </c>
      <c r="K1829" s="7">
        <v>381.0</v>
      </c>
      <c r="L1829" s="7">
        <v>129.0</v>
      </c>
    </row>
    <row r="1830">
      <c r="A1830" s="7">
        <v>6530.0</v>
      </c>
      <c r="B1830" s="2" t="s">
        <v>12</v>
      </c>
      <c r="C1830" s="3">
        <v>2916.0</v>
      </c>
      <c r="D1830" s="4">
        <v>62.0</v>
      </c>
      <c r="E1830" s="4">
        <v>43.0</v>
      </c>
      <c r="F1830" s="8">
        <v>15.0</v>
      </c>
      <c r="G1830" s="8">
        <v>7.0</v>
      </c>
      <c r="H1830" s="8">
        <v>10.0</v>
      </c>
      <c r="I1830" s="8">
        <v>4.0</v>
      </c>
      <c r="J1830" s="8">
        <v>2.0</v>
      </c>
      <c r="K1830" s="7">
        <v>109.0</v>
      </c>
      <c r="L1830" s="7">
        <v>34.0</v>
      </c>
    </row>
    <row r="1831">
      <c r="A1831" s="7">
        <v>6530.0</v>
      </c>
      <c r="B1831" s="2" t="s">
        <v>13</v>
      </c>
      <c r="C1831" s="3">
        <v>2916.0</v>
      </c>
      <c r="D1831" s="4">
        <v>29.0</v>
      </c>
      <c r="E1831" s="4">
        <v>35.0</v>
      </c>
      <c r="F1831" s="8">
        <v>40.0</v>
      </c>
      <c r="G1831" s="8">
        <v>9.0</v>
      </c>
      <c r="H1831" s="8">
        <v>6.0</v>
      </c>
      <c r="I1831" s="8">
        <v>1.0</v>
      </c>
      <c r="J1831" s="8">
        <v>4.0</v>
      </c>
      <c r="K1831" s="7">
        <v>65.0</v>
      </c>
      <c r="L1831" s="7">
        <v>59.0</v>
      </c>
    </row>
    <row r="1832">
      <c r="A1832" s="7">
        <v>6530.0</v>
      </c>
      <c r="B1832" s="2" t="s">
        <v>14</v>
      </c>
      <c r="C1832" s="3">
        <v>2916.0</v>
      </c>
      <c r="D1832" s="4">
        <v>143.0</v>
      </c>
      <c r="E1832" s="4">
        <v>55.0</v>
      </c>
      <c r="F1832" s="8">
        <v>14.0</v>
      </c>
      <c r="G1832" s="8">
        <v>11.0</v>
      </c>
      <c r="H1832" s="8">
        <v>2.0</v>
      </c>
      <c r="I1832" s="8">
        <v>5.0</v>
      </c>
      <c r="J1832" s="8">
        <v>3.0</v>
      </c>
      <c r="K1832" s="7">
        <v>203.0</v>
      </c>
      <c r="L1832" s="7">
        <v>30.0</v>
      </c>
    </row>
    <row r="1833">
      <c r="A1833" s="7">
        <v>6530.0</v>
      </c>
      <c r="B1833" s="2" t="s">
        <v>15</v>
      </c>
      <c r="C1833" s="3">
        <v>2916.0</v>
      </c>
      <c r="D1833" s="4">
        <v>234.0</v>
      </c>
      <c r="E1833" s="4">
        <v>133.0</v>
      </c>
      <c r="F1833" s="8">
        <v>69.0</v>
      </c>
      <c r="G1833" s="8">
        <v>27.0</v>
      </c>
      <c r="H1833" s="8">
        <v>18.0</v>
      </c>
      <c r="I1833" s="8">
        <v>10.0</v>
      </c>
      <c r="J1833" s="8">
        <v>9.0</v>
      </c>
      <c r="K1833" s="7">
        <v>377.0</v>
      </c>
      <c r="L1833" s="7">
        <v>123.0</v>
      </c>
    </row>
    <row r="1834">
      <c r="A1834" s="7">
        <v>6533.0</v>
      </c>
      <c r="B1834" s="2" t="s">
        <v>12</v>
      </c>
      <c r="C1834" s="3">
        <v>1331.0</v>
      </c>
      <c r="D1834" s="4">
        <v>16.0</v>
      </c>
      <c r="E1834" s="4">
        <v>23.0</v>
      </c>
      <c r="F1834" s="8">
        <v>9.0</v>
      </c>
      <c r="G1834" s="8">
        <v>0.0</v>
      </c>
      <c r="H1834" s="8">
        <v>2.0</v>
      </c>
      <c r="I1834" s="8">
        <v>1.0</v>
      </c>
      <c r="J1834" s="8">
        <v>0.0</v>
      </c>
      <c r="K1834" s="7">
        <v>40.0</v>
      </c>
      <c r="L1834" s="7">
        <v>11.0</v>
      </c>
    </row>
    <row r="1835">
      <c r="A1835" s="7">
        <v>6533.0</v>
      </c>
      <c r="B1835" s="2" t="s">
        <v>13</v>
      </c>
      <c r="C1835" s="3">
        <v>1331.0</v>
      </c>
      <c r="D1835" s="4">
        <v>13.0</v>
      </c>
      <c r="E1835" s="4">
        <v>12.0</v>
      </c>
      <c r="F1835" s="8">
        <v>3.0</v>
      </c>
      <c r="G1835" s="8">
        <v>0.0</v>
      </c>
      <c r="H1835" s="8">
        <v>0.0</v>
      </c>
      <c r="I1835" s="8">
        <v>0.0</v>
      </c>
      <c r="J1835" s="8">
        <v>0.0</v>
      </c>
      <c r="K1835" s="7">
        <v>25.0</v>
      </c>
      <c r="L1835" s="7">
        <v>3.0</v>
      </c>
    </row>
    <row r="1836">
      <c r="A1836" s="7">
        <v>6533.0</v>
      </c>
      <c r="B1836" s="2" t="s">
        <v>14</v>
      </c>
      <c r="C1836" s="3">
        <v>1331.0</v>
      </c>
      <c r="D1836" s="4">
        <v>84.0</v>
      </c>
      <c r="E1836" s="4">
        <v>15.0</v>
      </c>
      <c r="F1836" s="8">
        <v>7.0</v>
      </c>
      <c r="G1836" s="8">
        <v>1.0</v>
      </c>
      <c r="H1836" s="8">
        <v>3.0</v>
      </c>
      <c r="I1836" s="8">
        <v>3.0</v>
      </c>
      <c r="J1836" s="8">
        <v>0.0</v>
      </c>
      <c r="K1836" s="7">
        <v>102.0</v>
      </c>
      <c r="L1836" s="7">
        <v>11.0</v>
      </c>
    </row>
    <row r="1837">
      <c r="A1837" s="7">
        <v>6533.0</v>
      </c>
      <c r="B1837" s="2" t="s">
        <v>15</v>
      </c>
      <c r="C1837" s="3">
        <v>1331.0</v>
      </c>
      <c r="D1837" s="4">
        <v>113.0</v>
      </c>
      <c r="E1837" s="4">
        <v>50.0</v>
      </c>
      <c r="F1837" s="8">
        <v>19.0</v>
      </c>
      <c r="G1837" s="8">
        <v>1.0</v>
      </c>
      <c r="H1837" s="8">
        <v>5.0</v>
      </c>
      <c r="I1837" s="8">
        <v>4.0</v>
      </c>
      <c r="J1837" s="8">
        <v>0.0</v>
      </c>
      <c r="K1837" s="7">
        <v>167.0</v>
      </c>
      <c r="L1837" s="7">
        <v>25.0</v>
      </c>
    </row>
    <row r="1838">
      <c r="A1838" s="7">
        <v>6538.0</v>
      </c>
      <c r="B1838" s="2" t="s">
        <v>12</v>
      </c>
      <c r="C1838" s="3">
        <v>2501.0</v>
      </c>
      <c r="D1838" s="4">
        <v>40.0</v>
      </c>
      <c r="E1838" s="4">
        <v>29.0</v>
      </c>
      <c r="F1838" s="8">
        <v>11.0</v>
      </c>
      <c r="G1838" s="8">
        <v>6.0</v>
      </c>
      <c r="H1838" s="8">
        <v>3.0</v>
      </c>
      <c r="I1838" s="8">
        <v>0.0</v>
      </c>
      <c r="J1838" s="8">
        <v>3.0</v>
      </c>
      <c r="K1838" s="7">
        <v>69.0</v>
      </c>
      <c r="L1838" s="7">
        <v>23.0</v>
      </c>
    </row>
    <row r="1839">
      <c r="A1839" s="7">
        <v>6538.0</v>
      </c>
      <c r="B1839" s="2" t="s">
        <v>13</v>
      </c>
      <c r="C1839" s="3">
        <v>2501.0</v>
      </c>
      <c r="D1839" s="4">
        <v>28.0</v>
      </c>
      <c r="E1839" s="4">
        <v>23.0</v>
      </c>
      <c r="F1839" s="8">
        <v>20.0</v>
      </c>
      <c r="G1839" s="8">
        <v>8.0</v>
      </c>
      <c r="H1839" s="8">
        <v>3.0</v>
      </c>
      <c r="I1839" s="8">
        <v>2.0</v>
      </c>
      <c r="J1839" s="8">
        <v>0.0</v>
      </c>
      <c r="K1839" s="7">
        <v>53.0</v>
      </c>
      <c r="L1839" s="7">
        <v>31.0</v>
      </c>
    </row>
    <row r="1840">
      <c r="A1840" s="7">
        <v>6538.0</v>
      </c>
      <c r="B1840" s="2" t="s">
        <v>14</v>
      </c>
      <c r="C1840" s="3">
        <v>2501.0</v>
      </c>
      <c r="D1840" s="4">
        <v>117.0</v>
      </c>
      <c r="E1840" s="4">
        <v>36.0</v>
      </c>
      <c r="F1840" s="8">
        <v>14.0</v>
      </c>
      <c r="G1840" s="8">
        <v>14.0</v>
      </c>
      <c r="H1840" s="8">
        <v>4.0</v>
      </c>
      <c r="I1840" s="8">
        <v>17.0</v>
      </c>
      <c r="J1840" s="8">
        <v>4.0</v>
      </c>
      <c r="K1840" s="7">
        <v>170.0</v>
      </c>
      <c r="L1840" s="7">
        <v>36.0</v>
      </c>
    </row>
    <row r="1841">
      <c r="A1841" s="7">
        <v>6538.0</v>
      </c>
      <c r="B1841" s="2" t="s">
        <v>15</v>
      </c>
      <c r="C1841" s="3">
        <v>2501.0</v>
      </c>
      <c r="D1841" s="4">
        <v>185.0</v>
      </c>
      <c r="E1841" s="4">
        <v>88.0</v>
      </c>
      <c r="F1841" s="8">
        <v>45.0</v>
      </c>
      <c r="G1841" s="8">
        <v>28.0</v>
      </c>
      <c r="H1841" s="8">
        <v>10.0</v>
      </c>
      <c r="I1841" s="8">
        <v>19.0</v>
      </c>
      <c r="J1841" s="8">
        <v>7.0</v>
      </c>
      <c r="K1841" s="7">
        <v>292.0</v>
      </c>
      <c r="L1841" s="7">
        <v>90.0</v>
      </c>
    </row>
    <row r="1842">
      <c r="A1842" s="7">
        <v>6539.0</v>
      </c>
      <c r="B1842" s="2" t="s">
        <v>12</v>
      </c>
      <c r="C1842" s="3">
        <v>1687.0</v>
      </c>
      <c r="D1842" s="4">
        <v>23.0</v>
      </c>
      <c r="E1842" s="4">
        <v>17.0</v>
      </c>
      <c r="F1842" s="8">
        <v>19.0</v>
      </c>
      <c r="G1842" s="8">
        <v>4.0</v>
      </c>
      <c r="H1842" s="8">
        <v>5.0</v>
      </c>
      <c r="I1842" s="8">
        <v>4.0</v>
      </c>
      <c r="J1842" s="8">
        <v>0.0</v>
      </c>
      <c r="K1842" s="7">
        <v>44.0</v>
      </c>
      <c r="L1842" s="7">
        <v>28.0</v>
      </c>
    </row>
    <row r="1843">
      <c r="A1843" s="7">
        <v>6539.0</v>
      </c>
      <c r="B1843" s="2" t="s">
        <v>13</v>
      </c>
      <c r="C1843" s="3">
        <v>1687.0</v>
      </c>
      <c r="D1843" s="4">
        <v>11.0</v>
      </c>
      <c r="E1843" s="4">
        <v>23.0</v>
      </c>
      <c r="F1843" s="8">
        <v>13.0</v>
      </c>
      <c r="G1843" s="8">
        <v>3.0</v>
      </c>
      <c r="H1843" s="8">
        <v>5.0</v>
      </c>
      <c r="I1843" s="8">
        <v>1.0</v>
      </c>
      <c r="J1843" s="8">
        <v>1.0</v>
      </c>
      <c r="K1843" s="7">
        <v>35.0</v>
      </c>
      <c r="L1843" s="7">
        <v>22.0</v>
      </c>
    </row>
    <row r="1844">
      <c r="A1844" s="7">
        <v>6539.0</v>
      </c>
      <c r="B1844" s="2" t="s">
        <v>14</v>
      </c>
      <c r="C1844" s="3">
        <v>1687.0</v>
      </c>
      <c r="D1844" s="4">
        <v>76.0</v>
      </c>
      <c r="E1844" s="4">
        <v>26.0</v>
      </c>
      <c r="F1844" s="8">
        <v>7.0</v>
      </c>
      <c r="G1844" s="8">
        <v>12.0</v>
      </c>
      <c r="H1844" s="8">
        <v>10.0</v>
      </c>
      <c r="I1844" s="8">
        <v>10.0</v>
      </c>
      <c r="J1844" s="8">
        <v>5.0</v>
      </c>
      <c r="K1844" s="7">
        <v>112.0</v>
      </c>
      <c r="L1844" s="7">
        <v>34.0</v>
      </c>
    </row>
    <row r="1845">
      <c r="A1845" s="7">
        <v>6539.0</v>
      </c>
      <c r="B1845" s="2" t="s">
        <v>15</v>
      </c>
      <c r="C1845" s="3">
        <v>1687.0</v>
      </c>
      <c r="D1845" s="4">
        <v>110.0</v>
      </c>
      <c r="E1845" s="4">
        <v>66.0</v>
      </c>
      <c r="F1845" s="8">
        <v>39.0</v>
      </c>
      <c r="G1845" s="8">
        <v>19.0</v>
      </c>
      <c r="H1845" s="8">
        <v>20.0</v>
      </c>
      <c r="I1845" s="8">
        <v>15.0</v>
      </c>
      <c r="J1845" s="8">
        <v>6.0</v>
      </c>
      <c r="K1845" s="7">
        <v>191.0</v>
      </c>
      <c r="L1845" s="7">
        <v>84.0</v>
      </c>
    </row>
    <row r="1846">
      <c r="A1846" s="7">
        <v>6540.0</v>
      </c>
      <c r="B1846" s="2" t="s">
        <v>12</v>
      </c>
      <c r="C1846" s="3">
        <v>2203.0</v>
      </c>
      <c r="D1846" s="4">
        <v>50.0</v>
      </c>
      <c r="E1846" s="4">
        <v>40.0</v>
      </c>
      <c r="F1846" s="8">
        <v>17.0</v>
      </c>
      <c r="G1846" s="8">
        <v>9.0</v>
      </c>
      <c r="H1846" s="8">
        <v>2.0</v>
      </c>
      <c r="I1846" s="8">
        <v>5.0</v>
      </c>
      <c r="J1846" s="8">
        <v>3.0</v>
      </c>
      <c r="K1846" s="7">
        <v>95.0</v>
      </c>
      <c r="L1846" s="7">
        <v>31.0</v>
      </c>
    </row>
    <row r="1847">
      <c r="A1847" s="7">
        <v>6540.0</v>
      </c>
      <c r="B1847" s="2" t="s">
        <v>13</v>
      </c>
      <c r="C1847" s="3">
        <v>2203.0</v>
      </c>
      <c r="D1847" s="4">
        <v>17.0</v>
      </c>
      <c r="E1847" s="4">
        <v>19.0</v>
      </c>
      <c r="F1847" s="8">
        <v>20.0</v>
      </c>
      <c r="G1847" s="8">
        <v>4.0</v>
      </c>
      <c r="H1847" s="8">
        <v>0.0</v>
      </c>
      <c r="I1847" s="8">
        <v>4.0</v>
      </c>
      <c r="J1847" s="8">
        <v>0.0</v>
      </c>
      <c r="K1847" s="7">
        <v>40.0</v>
      </c>
      <c r="L1847" s="7">
        <v>24.0</v>
      </c>
    </row>
    <row r="1848">
      <c r="A1848" s="7">
        <v>6540.0</v>
      </c>
      <c r="B1848" s="2" t="s">
        <v>14</v>
      </c>
      <c r="C1848" s="3">
        <v>2203.0</v>
      </c>
      <c r="D1848" s="4">
        <v>77.0</v>
      </c>
      <c r="E1848" s="4">
        <v>38.0</v>
      </c>
      <c r="F1848" s="8">
        <v>8.0</v>
      </c>
      <c r="G1848" s="8">
        <v>6.0</v>
      </c>
      <c r="H1848" s="8">
        <v>7.0</v>
      </c>
      <c r="I1848" s="8">
        <v>6.0</v>
      </c>
      <c r="J1848" s="8">
        <v>3.0</v>
      </c>
      <c r="K1848" s="7">
        <v>121.0</v>
      </c>
      <c r="L1848" s="7">
        <v>24.0</v>
      </c>
    </row>
    <row r="1849">
      <c r="A1849" s="7">
        <v>6540.0</v>
      </c>
      <c r="B1849" s="2" t="s">
        <v>15</v>
      </c>
      <c r="C1849" s="3">
        <v>2203.0</v>
      </c>
      <c r="D1849" s="4">
        <v>144.0</v>
      </c>
      <c r="E1849" s="4">
        <v>97.0</v>
      </c>
      <c r="F1849" s="8">
        <v>45.0</v>
      </c>
      <c r="G1849" s="8">
        <v>19.0</v>
      </c>
      <c r="H1849" s="8">
        <v>9.0</v>
      </c>
      <c r="I1849" s="8">
        <v>15.0</v>
      </c>
      <c r="J1849" s="8">
        <v>6.0</v>
      </c>
      <c r="K1849" s="7">
        <v>256.0</v>
      </c>
      <c r="L1849" s="7">
        <v>79.0</v>
      </c>
    </row>
    <row r="1850">
      <c r="A1850" s="7">
        <v>6545.0</v>
      </c>
      <c r="B1850" s="2" t="s">
        <v>12</v>
      </c>
      <c r="C1850" s="3">
        <v>1652.0</v>
      </c>
      <c r="D1850" s="4">
        <v>31.0</v>
      </c>
      <c r="E1850" s="4">
        <v>28.0</v>
      </c>
      <c r="F1850" s="8">
        <v>5.0</v>
      </c>
      <c r="G1850" s="8">
        <v>0.0</v>
      </c>
      <c r="H1850" s="8">
        <v>2.0</v>
      </c>
      <c r="I1850" s="8">
        <v>1.0</v>
      </c>
      <c r="J1850" s="8">
        <v>2.0</v>
      </c>
      <c r="K1850" s="7">
        <v>60.0</v>
      </c>
      <c r="L1850" s="7">
        <v>9.0</v>
      </c>
    </row>
    <row r="1851">
      <c r="A1851" s="7">
        <v>6545.0</v>
      </c>
      <c r="B1851" s="2" t="s">
        <v>13</v>
      </c>
      <c r="C1851" s="3">
        <v>1652.0</v>
      </c>
      <c r="D1851" s="4">
        <v>19.0</v>
      </c>
      <c r="E1851" s="4">
        <v>17.0</v>
      </c>
      <c r="F1851" s="8">
        <v>4.0</v>
      </c>
      <c r="G1851" s="8">
        <v>3.0</v>
      </c>
      <c r="H1851" s="8">
        <v>0.0</v>
      </c>
      <c r="I1851" s="8">
        <v>2.0</v>
      </c>
      <c r="J1851" s="8">
        <v>0.0</v>
      </c>
      <c r="K1851" s="7">
        <v>38.0</v>
      </c>
      <c r="L1851" s="7">
        <v>7.0</v>
      </c>
    </row>
    <row r="1852">
      <c r="A1852" s="7">
        <v>6545.0</v>
      </c>
      <c r="B1852" s="2" t="s">
        <v>14</v>
      </c>
      <c r="C1852" s="3">
        <v>1652.0</v>
      </c>
      <c r="D1852" s="4">
        <v>84.0</v>
      </c>
      <c r="E1852" s="4">
        <v>27.0</v>
      </c>
      <c r="F1852" s="8">
        <v>6.0</v>
      </c>
      <c r="G1852" s="8">
        <v>5.0</v>
      </c>
      <c r="H1852" s="8">
        <v>3.0</v>
      </c>
      <c r="I1852" s="8">
        <v>11.0</v>
      </c>
      <c r="J1852" s="8">
        <v>4.0</v>
      </c>
      <c r="K1852" s="7">
        <v>122.0</v>
      </c>
      <c r="L1852" s="7">
        <v>18.0</v>
      </c>
    </row>
    <row r="1853">
      <c r="A1853" s="7">
        <v>6545.0</v>
      </c>
      <c r="B1853" s="2" t="s">
        <v>15</v>
      </c>
      <c r="C1853" s="3">
        <v>1652.0</v>
      </c>
      <c r="D1853" s="4">
        <v>134.0</v>
      </c>
      <c r="E1853" s="4">
        <v>72.0</v>
      </c>
      <c r="F1853" s="8">
        <v>15.0</v>
      </c>
      <c r="G1853" s="8">
        <v>8.0</v>
      </c>
      <c r="H1853" s="8">
        <v>5.0</v>
      </c>
      <c r="I1853" s="8">
        <v>14.0</v>
      </c>
      <c r="J1853" s="8">
        <v>6.0</v>
      </c>
      <c r="K1853" s="7">
        <v>220.0</v>
      </c>
      <c r="L1853" s="7">
        <v>34.0</v>
      </c>
    </row>
    <row r="1854">
      <c r="A1854" s="7">
        <v>6547.0</v>
      </c>
      <c r="B1854" s="2" t="s">
        <v>12</v>
      </c>
      <c r="C1854" s="3">
        <v>2090.0</v>
      </c>
      <c r="D1854" s="4">
        <v>24.0</v>
      </c>
      <c r="E1854" s="4">
        <v>21.0</v>
      </c>
      <c r="F1854" s="8">
        <v>12.0</v>
      </c>
      <c r="G1854" s="8">
        <v>1.0</v>
      </c>
      <c r="H1854" s="8">
        <v>2.0</v>
      </c>
      <c r="I1854" s="8">
        <v>2.0</v>
      </c>
      <c r="J1854" s="8">
        <v>1.0</v>
      </c>
      <c r="K1854" s="7">
        <v>47.0</v>
      </c>
      <c r="L1854" s="7">
        <v>16.0</v>
      </c>
    </row>
    <row r="1855">
      <c r="A1855" s="7">
        <v>6547.0</v>
      </c>
      <c r="B1855" s="2" t="s">
        <v>13</v>
      </c>
      <c r="C1855" s="3">
        <v>2090.0</v>
      </c>
      <c r="D1855" s="4">
        <v>19.0</v>
      </c>
      <c r="E1855" s="4">
        <v>14.0</v>
      </c>
      <c r="F1855" s="8">
        <v>22.0</v>
      </c>
      <c r="G1855" s="8">
        <v>2.0</v>
      </c>
      <c r="H1855" s="8">
        <v>0.0</v>
      </c>
      <c r="I1855" s="8">
        <v>1.0</v>
      </c>
      <c r="J1855" s="8">
        <v>0.0</v>
      </c>
      <c r="K1855" s="7">
        <v>34.0</v>
      </c>
      <c r="L1855" s="7">
        <v>24.0</v>
      </c>
    </row>
    <row r="1856">
      <c r="A1856" s="7">
        <v>6547.0</v>
      </c>
      <c r="B1856" s="2" t="s">
        <v>14</v>
      </c>
      <c r="C1856" s="3">
        <v>2090.0</v>
      </c>
      <c r="D1856" s="4">
        <v>89.0</v>
      </c>
      <c r="E1856" s="4">
        <v>32.0</v>
      </c>
      <c r="F1856" s="8">
        <v>5.0</v>
      </c>
      <c r="G1856" s="8">
        <v>6.0</v>
      </c>
      <c r="H1856" s="8">
        <v>4.0</v>
      </c>
      <c r="I1856" s="8">
        <v>9.0</v>
      </c>
      <c r="J1856" s="8">
        <v>2.0</v>
      </c>
      <c r="K1856" s="7">
        <v>130.0</v>
      </c>
      <c r="L1856" s="7">
        <v>17.0</v>
      </c>
    </row>
    <row r="1857">
      <c r="A1857" s="7">
        <v>6547.0</v>
      </c>
      <c r="B1857" s="2" t="s">
        <v>15</v>
      </c>
      <c r="C1857" s="3">
        <v>2090.0</v>
      </c>
      <c r="D1857" s="4">
        <v>132.0</v>
      </c>
      <c r="E1857" s="4">
        <v>67.0</v>
      </c>
      <c r="F1857" s="8">
        <v>39.0</v>
      </c>
      <c r="G1857" s="8">
        <v>9.0</v>
      </c>
      <c r="H1857" s="8">
        <v>6.0</v>
      </c>
      <c r="I1857" s="8">
        <v>12.0</v>
      </c>
      <c r="J1857" s="8">
        <v>3.0</v>
      </c>
      <c r="K1857" s="7">
        <v>211.0</v>
      </c>
      <c r="L1857" s="7">
        <v>57.0</v>
      </c>
    </row>
    <row r="1858">
      <c r="A1858" s="7">
        <v>6552.0</v>
      </c>
      <c r="B1858" s="2" t="s">
        <v>12</v>
      </c>
      <c r="C1858" s="3">
        <v>918.0</v>
      </c>
      <c r="D1858" s="4">
        <v>15.0</v>
      </c>
      <c r="E1858" s="4">
        <v>15.0</v>
      </c>
      <c r="F1858" s="8">
        <v>5.0</v>
      </c>
      <c r="G1858" s="8">
        <v>2.0</v>
      </c>
      <c r="H1858" s="8">
        <v>2.0</v>
      </c>
      <c r="I1858" s="8">
        <v>1.0</v>
      </c>
      <c r="J1858" s="8">
        <v>1.0</v>
      </c>
      <c r="K1858" s="7">
        <v>31.0</v>
      </c>
      <c r="L1858" s="7">
        <v>10.0</v>
      </c>
    </row>
    <row r="1859">
      <c r="A1859" s="7">
        <v>6552.0</v>
      </c>
      <c r="B1859" s="2" t="s">
        <v>13</v>
      </c>
      <c r="C1859" s="3">
        <v>918.0</v>
      </c>
      <c r="D1859" s="4">
        <v>12.0</v>
      </c>
      <c r="E1859" s="4">
        <v>24.0</v>
      </c>
      <c r="F1859" s="8">
        <v>7.0</v>
      </c>
      <c r="G1859" s="8">
        <v>0.0</v>
      </c>
      <c r="H1859" s="8">
        <v>0.0</v>
      </c>
      <c r="I1859" s="8">
        <v>0.0</v>
      </c>
      <c r="J1859" s="8">
        <v>3.0</v>
      </c>
      <c r="K1859" s="7">
        <v>36.0</v>
      </c>
      <c r="L1859" s="7">
        <v>10.0</v>
      </c>
    </row>
    <row r="1860">
      <c r="A1860" s="7">
        <v>6552.0</v>
      </c>
      <c r="B1860" s="2" t="s">
        <v>14</v>
      </c>
      <c r="C1860" s="3">
        <v>918.0</v>
      </c>
      <c r="D1860" s="4">
        <v>73.0</v>
      </c>
      <c r="E1860" s="4">
        <v>21.0</v>
      </c>
      <c r="F1860" s="8">
        <v>18.0</v>
      </c>
      <c r="G1860" s="8">
        <v>6.0</v>
      </c>
      <c r="H1860" s="8">
        <v>4.0</v>
      </c>
      <c r="I1860" s="8">
        <v>2.0</v>
      </c>
      <c r="J1860" s="8">
        <v>3.0</v>
      </c>
      <c r="K1860" s="7">
        <v>96.0</v>
      </c>
      <c r="L1860" s="7">
        <v>31.0</v>
      </c>
    </row>
    <row r="1861">
      <c r="A1861" s="7">
        <v>6552.0</v>
      </c>
      <c r="B1861" s="2" t="s">
        <v>15</v>
      </c>
      <c r="C1861" s="3">
        <v>918.0</v>
      </c>
      <c r="D1861" s="4">
        <v>100.0</v>
      </c>
      <c r="E1861" s="4">
        <v>60.0</v>
      </c>
      <c r="F1861" s="8">
        <v>30.0</v>
      </c>
      <c r="G1861" s="8">
        <v>8.0</v>
      </c>
      <c r="H1861" s="8">
        <v>6.0</v>
      </c>
      <c r="I1861" s="8">
        <v>3.0</v>
      </c>
      <c r="J1861" s="8">
        <v>7.0</v>
      </c>
      <c r="K1861" s="7">
        <v>163.0</v>
      </c>
      <c r="L1861" s="7">
        <v>51.0</v>
      </c>
    </row>
    <row r="1862">
      <c r="A1862" s="7">
        <v>6600.0</v>
      </c>
      <c r="B1862" s="2" t="s">
        <v>12</v>
      </c>
      <c r="C1862" s="3">
        <v>1776.0</v>
      </c>
      <c r="D1862" s="4">
        <v>13.0</v>
      </c>
      <c r="E1862" s="4">
        <v>18.0</v>
      </c>
      <c r="F1862" s="8">
        <v>9.0</v>
      </c>
      <c r="G1862" s="8">
        <v>6.0</v>
      </c>
      <c r="H1862" s="8">
        <v>5.0</v>
      </c>
      <c r="I1862" s="8">
        <v>1.0</v>
      </c>
      <c r="J1862" s="8">
        <v>0.0</v>
      </c>
      <c r="K1862" s="7">
        <v>32.0</v>
      </c>
      <c r="L1862" s="7">
        <v>20.0</v>
      </c>
    </row>
    <row r="1863">
      <c r="A1863" s="7">
        <v>6600.0</v>
      </c>
      <c r="B1863" s="2" t="s">
        <v>13</v>
      </c>
      <c r="C1863" s="3">
        <v>1776.0</v>
      </c>
      <c r="D1863" s="4">
        <v>9.0</v>
      </c>
      <c r="E1863" s="4">
        <v>33.0</v>
      </c>
      <c r="F1863" s="8">
        <v>20.0</v>
      </c>
      <c r="G1863" s="8">
        <v>5.0</v>
      </c>
      <c r="H1863" s="8">
        <v>4.0</v>
      </c>
      <c r="I1863" s="8">
        <v>1.0</v>
      </c>
      <c r="J1863" s="8">
        <v>0.0</v>
      </c>
      <c r="K1863" s="7">
        <v>43.0</v>
      </c>
      <c r="L1863" s="7">
        <v>29.0</v>
      </c>
    </row>
    <row r="1864">
      <c r="A1864" s="7">
        <v>6600.0</v>
      </c>
      <c r="B1864" s="2" t="s">
        <v>14</v>
      </c>
      <c r="C1864" s="3">
        <v>1776.0</v>
      </c>
      <c r="D1864" s="4">
        <v>113.0</v>
      </c>
      <c r="E1864" s="4">
        <v>63.0</v>
      </c>
      <c r="F1864" s="8">
        <v>17.0</v>
      </c>
      <c r="G1864" s="8">
        <v>6.0</v>
      </c>
      <c r="H1864" s="8">
        <v>9.0</v>
      </c>
      <c r="I1864" s="8">
        <v>7.0</v>
      </c>
      <c r="J1864" s="8">
        <v>4.0</v>
      </c>
      <c r="K1864" s="7">
        <v>183.0</v>
      </c>
      <c r="L1864" s="7">
        <v>36.0</v>
      </c>
    </row>
    <row r="1865">
      <c r="A1865" s="7">
        <v>6600.0</v>
      </c>
      <c r="B1865" s="2" t="s">
        <v>15</v>
      </c>
      <c r="C1865" s="3">
        <v>1776.0</v>
      </c>
      <c r="D1865" s="4">
        <v>135.0</v>
      </c>
      <c r="E1865" s="4">
        <v>114.0</v>
      </c>
      <c r="F1865" s="8">
        <v>46.0</v>
      </c>
      <c r="G1865" s="8">
        <v>17.0</v>
      </c>
      <c r="H1865" s="8">
        <v>18.0</v>
      </c>
      <c r="I1865" s="8">
        <v>9.0</v>
      </c>
      <c r="J1865" s="8">
        <v>4.0</v>
      </c>
      <c r="K1865" s="7">
        <v>258.0</v>
      </c>
      <c r="L1865" s="7">
        <v>85.0</v>
      </c>
    </row>
    <row r="1866">
      <c r="A1866" s="7">
        <v>6609.0</v>
      </c>
      <c r="B1866" s="2" t="s">
        <v>12</v>
      </c>
      <c r="C1866" s="3">
        <v>3046.0</v>
      </c>
      <c r="D1866" s="4">
        <v>21.0</v>
      </c>
      <c r="E1866" s="4">
        <v>31.0</v>
      </c>
      <c r="F1866" s="8">
        <v>22.0</v>
      </c>
      <c r="G1866" s="8">
        <v>4.0</v>
      </c>
      <c r="H1866" s="8">
        <v>0.0</v>
      </c>
      <c r="I1866" s="8">
        <v>3.0</v>
      </c>
      <c r="J1866" s="8">
        <v>2.0</v>
      </c>
      <c r="K1866" s="7">
        <v>55.0</v>
      </c>
      <c r="L1866" s="7">
        <v>28.0</v>
      </c>
    </row>
    <row r="1867">
      <c r="A1867" s="7">
        <v>6609.0</v>
      </c>
      <c r="B1867" s="2" t="s">
        <v>13</v>
      </c>
      <c r="C1867" s="3">
        <v>3046.0</v>
      </c>
      <c r="D1867" s="4">
        <v>15.0</v>
      </c>
      <c r="E1867" s="4">
        <v>20.0</v>
      </c>
      <c r="F1867" s="8">
        <v>21.0</v>
      </c>
      <c r="G1867" s="8">
        <v>4.0</v>
      </c>
      <c r="H1867" s="8">
        <v>1.0</v>
      </c>
      <c r="I1867" s="8">
        <v>3.0</v>
      </c>
      <c r="J1867" s="8">
        <v>0.0</v>
      </c>
      <c r="K1867" s="7">
        <v>38.0</v>
      </c>
      <c r="L1867" s="7">
        <v>26.0</v>
      </c>
    </row>
    <row r="1868">
      <c r="A1868" s="7">
        <v>6609.0</v>
      </c>
      <c r="B1868" s="2" t="s">
        <v>14</v>
      </c>
      <c r="C1868" s="3">
        <v>3046.0</v>
      </c>
      <c r="D1868" s="4">
        <v>144.0</v>
      </c>
      <c r="E1868" s="4">
        <v>32.0</v>
      </c>
      <c r="F1868" s="8">
        <v>7.0</v>
      </c>
      <c r="G1868" s="8">
        <v>7.0</v>
      </c>
      <c r="H1868" s="8">
        <v>1.0</v>
      </c>
      <c r="I1868" s="8">
        <v>4.0</v>
      </c>
      <c r="J1868" s="8">
        <v>5.0</v>
      </c>
      <c r="K1868" s="7">
        <v>180.0</v>
      </c>
      <c r="L1868" s="7">
        <v>20.0</v>
      </c>
    </row>
    <row r="1869">
      <c r="A1869" s="7">
        <v>6609.0</v>
      </c>
      <c r="B1869" s="2" t="s">
        <v>15</v>
      </c>
      <c r="C1869" s="3">
        <v>3046.0</v>
      </c>
      <c r="D1869" s="4">
        <v>180.0</v>
      </c>
      <c r="E1869" s="4">
        <v>83.0</v>
      </c>
      <c r="F1869" s="8">
        <v>50.0</v>
      </c>
      <c r="G1869" s="8">
        <v>15.0</v>
      </c>
      <c r="H1869" s="8">
        <v>2.0</v>
      </c>
      <c r="I1869" s="8">
        <v>10.0</v>
      </c>
      <c r="J1869" s="8">
        <v>7.0</v>
      </c>
      <c r="K1869" s="7">
        <v>273.0</v>
      </c>
      <c r="L1869" s="7">
        <v>74.0</v>
      </c>
    </row>
    <row r="1870">
      <c r="A1870" s="7">
        <v>6610.0</v>
      </c>
      <c r="B1870" s="2" t="s">
        <v>12</v>
      </c>
      <c r="C1870" s="3">
        <v>2673.0</v>
      </c>
      <c r="D1870" s="4">
        <v>32.0</v>
      </c>
      <c r="E1870" s="4">
        <v>36.0</v>
      </c>
      <c r="F1870" s="8">
        <v>21.0</v>
      </c>
      <c r="G1870" s="8">
        <v>5.0</v>
      </c>
      <c r="H1870" s="8">
        <v>1.0</v>
      </c>
      <c r="I1870" s="8">
        <v>2.0</v>
      </c>
      <c r="J1870" s="8">
        <v>2.0</v>
      </c>
      <c r="K1870" s="7">
        <v>70.0</v>
      </c>
      <c r="L1870" s="7">
        <v>29.0</v>
      </c>
    </row>
    <row r="1871">
      <c r="A1871" s="7">
        <v>6610.0</v>
      </c>
      <c r="B1871" s="2" t="s">
        <v>13</v>
      </c>
      <c r="C1871" s="3">
        <v>2673.0</v>
      </c>
      <c r="D1871" s="4">
        <v>27.0</v>
      </c>
      <c r="E1871" s="4">
        <v>44.0</v>
      </c>
      <c r="F1871" s="8">
        <v>16.0</v>
      </c>
      <c r="G1871" s="8">
        <v>6.0</v>
      </c>
      <c r="H1871" s="8">
        <v>3.0</v>
      </c>
      <c r="I1871" s="8">
        <v>2.0</v>
      </c>
      <c r="J1871" s="8">
        <v>3.0</v>
      </c>
      <c r="K1871" s="7">
        <v>73.0</v>
      </c>
      <c r="L1871" s="7">
        <v>28.0</v>
      </c>
    </row>
    <row r="1872">
      <c r="A1872" s="7">
        <v>6610.0</v>
      </c>
      <c r="B1872" s="2" t="s">
        <v>14</v>
      </c>
      <c r="C1872" s="3">
        <v>2673.0</v>
      </c>
      <c r="D1872" s="4">
        <v>142.0</v>
      </c>
      <c r="E1872" s="4">
        <v>123.0</v>
      </c>
      <c r="F1872" s="8">
        <v>27.0</v>
      </c>
      <c r="G1872" s="8">
        <v>17.0</v>
      </c>
      <c r="H1872" s="8">
        <v>17.0</v>
      </c>
      <c r="I1872" s="8">
        <v>4.0</v>
      </c>
      <c r="J1872" s="8">
        <v>7.0</v>
      </c>
      <c r="K1872" s="7">
        <v>269.0</v>
      </c>
      <c r="L1872" s="7">
        <v>68.0</v>
      </c>
    </row>
    <row r="1873">
      <c r="A1873" s="7">
        <v>6610.0</v>
      </c>
      <c r="B1873" s="2" t="s">
        <v>15</v>
      </c>
      <c r="C1873" s="3">
        <v>2673.0</v>
      </c>
      <c r="D1873" s="4">
        <v>201.0</v>
      </c>
      <c r="E1873" s="4">
        <v>203.0</v>
      </c>
      <c r="F1873" s="8">
        <v>64.0</v>
      </c>
      <c r="G1873" s="8">
        <v>28.0</v>
      </c>
      <c r="H1873" s="8">
        <v>21.0</v>
      </c>
      <c r="I1873" s="8">
        <v>8.0</v>
      </c>
      <c r="J1873" s="8">
        <v>12.0</v>
      </c>
      <c r="K1873" s="7">
        <v>412.0</v>
      </c>
      <c r="L1873" s="7">
        <v>125.0</v>
      </c>
    </row>
    <row r="1874">
      <c r="A1874" s="7">
        <v>6625.0</v>
      </c>
      <c r="B1874" s="2" t="s">
        <v>12</v>
      </c>
      <c r="C1874" s="3">
        <v>1843.0</v>
      </c>
      <c r="D1874" s="4">
        <v>39.0</v>
      </c>
      <c r="E1874" s="4">
        <v>41.0</v>
      </c>
      <c r="F1874" s="8">
        <v>22.0</v>
      </c>
      <c r="G1874" s="8">
        <v>4.0</v>
      </c>
      <c r="H1874" s="8">
        <v>20.0</v>
      </c>
      <c r="I1874" s="8">
        <v>3.0</v>
      </c>
      <c r="J1874" s="8">
        <v>3.0</v>
      </c>
      <c r="K1874" s="7">
        <v>83.0</v>
      </c>
      <c r="L1874" s="7">
        <v>49.0</v>
      </c>
    </row>
    <row r="1875">
      <c r="A1875" s="7">
        <v>6625.0</v>
      </c>
      <c r="B1875" s="2" t="s">
        <v>13</v>
      </c>
      <c r="C1875" s="3">
        <v>1843.0</v>
      </c>
      <c r="D1875" s="4">
        <v>13.0</v>
      </c>
      <c r="E1875" s="4">
        <v>35.0</v>
      </c>
      <c r="F1875" s="8">
        <v>18.0</v>
      </c>
      <c r="G1875" s="8">
        <v>6.0</v>
      </c>
      <c r="H1875" s="8">
        <v>18.0</v>
      </c>
      <c r="I1875" s="8">
        <v>2.0</v>
      </c>
      <c r="J1875" s="8">
        <v>1.0</v>
      </c>
      <c r="K1875" s="7">
        <v>50.0</v>
      </c>
      <c r="L1875" s="7">
        <v>43.0</v>
      </c>
    </row>
    <row r="1876">
      <c r="A1876" s="7">
        <v>6625.0</v>
      </c>
      <c r="B1876" s="2" t="s">
        <v>14</v>
      </c>
      <c r="C1876" s="3">
        <v>1843.0</v>
      </c>
      <c r="D1876" s="4">
        <v>85.0</v>
      </c>
      <c r="E1876" s="4">
        <v>53.0</v>
      </c>
      <c r="F1876" s="8">
        <v>11.0</v>
      </c>
      <c r="G1876" s="8">
        <v>14.0</v>
      </c>
      <c r="H1876" s="8">
        <v>15.0</v>
      </c>
      <c r="I1876" s="8">
        <v>5.0</v>
      </c>
      <c r="J1876" s="8">
        <v>3.0</v>
      </c>
      <c r="K1876" s="7">
        <v>143.0</v>
      </c>
      <c r="L1876" s="7">
        <v>43.0</v>
      </c>
    </row>
    <row r="1877">
      <c r="A1877" s="7">
        <v>6625.0</v>
      </c>
      <c r="B1877" s="2" t="s">
        <v>15</v>
      </c>
      <c r="C1877" s="3">
        <v>1843.0</v>
      </c>
      <c r="D1877" s="4">
        <v>137.0</v>
      </c>
      <c r="E1877" s="4">
        <v>129.0</v>
      </c>
      <c r="F1877" s="8">
        <v>51.0</v>
      </c>
      <c r="G1877" s="8">
        <v>24.0</v>
      </c>
      <c r="H1877" s="8">
        <v>53.0</v>
      </c>
      <c r="I1877" s="8">
        <v>10.0</v>
      </c>
      <c r="J1877" s="8">
        <v>7.0</v>
      </c>
      <c r="K1877" s="7">
        <v>276.0</v>
      </c>
      <c r="L1877" s="7">
        <v>135.0</v>
      </c>
    </row>
    <row r="1878">
      <c r="A1878" s="7">
        <v>6632.0</v>
      </c>
      <c r="B1878" s="2" t="s">
        <v>12</v>
      </c>
      <c r="C1878" s="3">
        <v>1203.0</v>
      </c>
      <c r="D1878" s="4">
        <v>28.0</v>
      </c>
      <c r="E1878" s="4">
        <v>30.0</v>
      </c>
      <c r="F1878" s="8">
        <v>5.0</v>
      </c>
      <c r="G1878" s="8">
        <v>7.0</v>
      </c>
      <c r="H1878" s="8">
        <v>2.0</v>
      </c>
      <c r="I1878" s="8">
        <v>0.0</v>
      </c>
      <c r="J1878" s="8">
        <v>0.0</v>
      </c>
      <c r="K1878" s="7">
        <v>58.0</v>
      </c>
      <c r="L1878" s="7">
        <v>14.0</v>
      </c>
    </row>
    <row r="1879">
      <c r="A1879" s="7">
        <v>6632.0</v>
      </c>
      <c r="B1879" s="2" t="s">
        <v>13</v>
      </c>
      <c r="C1879" s="3">
        <v>1203.0</v>
      </c>
      <c r="D1879" s="4">
        <v>21.0</v>
      </c>
      <c r="E1879" s="4">
        <v>14.0</v>
      </c>
      <c r="F1879" s="8">
        <v>16.0</v>
      </c>
      <c r="G1879" s="8">
        <v>5.0</v>
      </c>
      <c r="H1879" s="8">
        <v>6.0</v>
      </c>
      <c r="I1879" s="8">
        <v>1.0</v>
      </c>
      <c r="J1879" s="8">
        <v>0.0</v>
      </c>
      <c r="K1879" s="7">
        <v>36.0</v>
      </c>
      <c r="L1879" s="7">
        <v>27.0</v>
      </c>
    </row>
    <row r="1880">
      <c r="A1880" s="7">
        <v>6632.0</v>
      </c>
      <c r="B1880" s="2" t="s">
        <v>14</v>
      </c>
      <c r="C1880" s="3">
        <v>1203.0</v>
      </c>
      <c r="D1880" s="4">
        <v>75.0</v>
      </c>
      <c r="E1880" s="4">
        <v>38.0</v>
      </c>
      <c r="F1880" s="8">
        <v>9.0</v>
      </c>
      <c r="G1880" s="8">
        <v>3.0</v>
      </c>
      <c r="H1880" s="8">
        <v>10.0</v>
      </c>
      <c r="I1880" s="8">
        <v>3.0</v>
      </c>
      <c r="J1880" s="8">
        <v>3.0</v>
      </c>
      <c r="K1880" s="7">
        <v>116.0</v>
      </c>
      <c r="L1880" s="7">
        <v>25.0</v>
      </c>
    </row>
    <row r="1881">
      <c r="A1881" s="7">
        <v>6632.0</v>
      </c>
      <c r="B1881" s="2" t="s">
        <v>15</v>
      </c>
      <c r="C1881" s="3">
        <v>1203.0</v>
      </c>
      <c r="D1881" s="4">
        <v>124.0</v>
      </c>
      <c r="E1881" s="4">
        <v>82.0</v>
      </c>
      <c r="F1881" s="8">
        <v>30.0</v>
      </c>
      <c r="G1881" s="8">
        <v>15.0</v>
      </c>
      <c r="H1881" s="8">
        <v>18.0</v>
      </c>
      <c r="I1881" s="8">
        <v>4.0</v>
      </c>
      <c r="J1881" s="8">
        <v>3.0</v>
      </c>
      <c r="K1881" s="7">
        <v>210.0</v>
      </c>
      <c r="L1881" s="7">
        <v>66.0</v>
      </c>
    </row>
    <row r="1882">
      <c r="A1882" s="7">
        <v>6648.0</v>
      </c>
      <c r="B1882" s="2" t="s">
        <v>12</v>
      </c>
      <c r="C1882" s="3">
        <v>3398.0</v>
      </c>
      <c r="D1882" s="4">
        <v>26.0</v>
      </c>
      <c r="E1882" s="4">
        <v>16.0</v>
      </c>
      <c r="F1882" s="8">
        <v>26.0</v>
      </c>
      <c r="G1882" s="8">
        <v>9.0</v>
      </c>
      <c r="H1882" s="8">
        <v>7.0</v>
      </c>
      <c r="I1882" s="8">
        <v>2.0</v>
      </c>
      <c r="J1882" s="8">
        <v>2.0</v>
      </c>
      <c r="K1882" s="7">
        <v>44.0</v>
      </c>
      <c r="L1882" s="7">
        <v>44.0</v>
      </c>
    </row>
    <row r="1883">
      <c r="A1883" s="7">
        <v>6648.0</v>
      </c>
      <c r="B1883" s="2" t="s">
        <v>13</v>
      </c>
      <c r="C1883" s="3">
        <v>3398.0</v>
      </c>
      <c r="D1883" s="4">
        <v>44.0</v>
      </c>
      <c r="E1883" s="4">
        <v>24.0</v>
      </c>
      <c r="F1883" s="8">
        <v>28.0</v>
      </c>
      <c r="G1883" s="8">
        <v>4.0</v>
      </c>
      <c r="H1883" s="8">
        <v>4.0</v>
      </c>
      <c r="I1883" s="8">
        <v>6.0</v>
      </c>
      <c r="J1883" s="8">
        <v>0.0</v>
      </c>
      <c r="K1883" s="7">
        <v>74.0</v>
      </c>
      <c r="L1883" s="7">
        <v>36.0</v>
      </c>
    </row>
    <row r="1884">
      <c r="A1884" s="7">
        <v>6648.0</v>
      </c>
      <c r="B1884" s="2" t="s">
        <v>14</v>
      </c>
      <c r="C1884" s="3">
        <v>3398.0</v>
      </c>
      <c r="D1884" s="4">
        <v>147.0</v>
      </c>
      <c r="E1884" s="4">
        <v>43.0</v>
      </c>
      <c r="F1884" s="8">
        <v>11.0</v>
      </c>
      <c r="G1884" s="8">
        <v>8.0</v>
      </c>
      <c r="H1884" s="8">
        <v>6.0</v>
      </c>
      <c r="I1884" s="8">
        <v>4.0</v>
      </c>
      <c r="J1884" s="8">
        <v>7.0</v>
      </c>
      <c r="K1884" s="7">
        <v>194.0</v>
      </c>
      <c r="L1884" s="7">
        <v>32.0</v>
      </c>
    </row>
    <row r="1885">
      <c r="A1885" s="7">
        <v>6648.0</v>
      </c>
      <c r="B1885" s="2" t="s">
        <v>15</v>
      </c>
      <c r="C1885" s="3">
        <v>3398.0</v>
      </c>
      <c r="D1885" s="4">
        <v>217.0</v>
      </c>
      <c r="E1885" s="4">
        <v>83.0</v>
      </c>
      <c r="F1885" s="8">
        <v>65.0</v>
      </c>
      <c r="G1885" s="8">
        <v>21.0</v>
      </c>
      <c r="H1885" s="8">
        <v>17.0</v>
      </c>
      <c r="I1885" s="8">
        <v>12.0</v>
      </c>
      <c r="J1885" s="8">
        <v>9.0</v>
      </c>
      <c r="K1885" s="7">
        <v>312.0</v>
      </c>
      <c r="L1885" s="7">
        <v>112.0</v>
      </c>
    </row>
    <row r="1886">
      <c r="A1886" s="7">
        <v>6652.0</v>
      </c>
      <c r="B1886" s="2" t="s">
        <v>12</v>
      </c>
      <c r="C1886" s="3">
        <v>2057.0</v>
      </c>
      <c r="D1886" s="4">
        <v>34.0</v>
      </c>
      <c r="E1886" s="4">
        <v>36.0</v>
      </c>
      <c r="F1886" s="8">
        <v>12.0</v>
      </c>
      <c r="G1886" s="8">
        <v>12.0</v>
      </c>
      <c r="H1886" s="8">
        <v>6.0</v>
      </c>
      <c r="I1886" s="8">
        <v>1.0</v>
      </c>
      <c r="J1886" s="8">
        <v>2.0</v>
      </c>
      <c r="K1886" s="7">
        <v>71.0</v>
      </c>
      <c r="L1886" s="7">
        <v>32.0</v>
      </c>
    </row>
    <row r="1887">
      <c r="A1887" s="7">
        <v>6652.0</v>
      </c>
      <c r="B1887" s="2" t="s">
        <v>13</v>
      </c>
      <c r="C1887" s="3">
        <v>2057.0</v>
      </c>
      <c r="D1887" s="4">
        <v>25.0</v>
      </c>
      <c r="E1887" s="4">
        <v>16.0</v>
      </c>
      <c r="F1887" s="8">
        <v>19.0</v>
      </c>
      <c r="G1887" s="8">
        <v>6.0</v>
      </c>
      <c r="H1887" s="8">
        <v>2.0</v>
      </c>
      <c r="I1887" s="8">
        <v>0.0</v>
      </c>
      <c r="J1887" s="8">
        <v>3.0</v>
      </c>
      <c r="K1887" s="7">
        <v>41.0</v>
      </c>
      <c r="L1887" s="7">
        <v>30.0</v>
      </c>
    </row>
    <row r="1888">
      <c r="A1888" s="7">
        <v>6652.0</v>
      </c>
      <c r="B1888" s="2" t="s">
        <v>14</v>
      </c>
      <c r="C1888" s="3">
        <v>2057.0</v>
      </c>
      <c r="D1888" s="4">
        <v>142.0</v>
      </c>
      <c r="E1888" s="4">
        <v>82.0</v>
      </c>
      <c r="F1888" s="8">
        <v>17.0</v>
      </c>
      <c r="G1888" s="8">
        <v>20.0</v>
      </c>
      <c r="H1888" s="8">
        <v>13.0</v>
      </c>
      <c r="I1888" s="8">
        <v>6.0</v>
      </c>
      <c r="J1888" s="8">
        <v>3.0</v>
      </c>
      <c r="K1888" s="7">
        <v>230.0</v>
      </c>
      <c r="L1888" s="7">
        <v>53.0</v>
      </c>
    </row>
    <row r="1889">
      <c r="A1889" s="7">
        <v>6652.0</v>
      </c>
      <c r="B1889" s="2" t="s">
        <v>15</v>
      </c>
      <c r="C1889" s="3">
        <v>2057.0</v>
      </c>
      <c r="D1889" s="4">
        <v>201.0</v>
      </c>
      <c r="E1889" s="4">
        <v>134.0</v>
      </c>
      <c r="F1889" s="8">
        <v>48.0</v>
      </c>
      <c r="G1889" s="8">
        <v>38.0</v>
      </c>
      <c r="H1889" s="8">
        <v>21.0</v>
      </c>
      <c r="I1889" s="8">
        <v>7.0</v>
      </c>
      <c r="J1889" s="8">
        <v>8.0</v>
      </c>
      <c r="K1889" s="7">
        <v>342.0</v>
      </c>
      <c r="L1889" s="7">
        <v>115.0</v>
      </c>
    </row>
    <row r="1890">
      <c r="A1890" s="7">
        <v>6656.0</v>
      </c>
      <c r="B1890" s="2" t="s">
        <v>12</v>
      </c>
      <c r="C1890" s="3">
        <v>1361.0</v>
      </c>
      <c r="D1890" s="4">
        <v>17.0</v>
      </c>
      <c r="E1890" s="4">
        <v>14.0</v>
      </c>
      <c r="F1890" s="8">
        <v>13.0</v>
      </c>
      <c r="G1890" s="8">
        <v>1.0</v>
      </c>
      <c r="H1890" s="8">
        <v>1.0</v>
      </c>
      <c r="I1890" s="8">
        <v>0.0</v>
      </c>
      <c r="J1890" s="8">
        <v>1.0</v>
      </c>
      <c r="K1890" s="7">
        <v>31.0</v>
      </c>
      <c r="L1890" s="7">
        <v>16.0</v>
      </c>
    </row>
    <row r="1891">
      <c r="A1891" s="7">
        <v>6656.0</v>
      </c>
      <c r="B1891" s="2" t="s">
        <v>13</v>
      </c>
      <c r="C1891" s="3">
        <v>1361.0</v>
      </c>
      <c r="D1891" s="4">
        <v>12.0</v>
      </c>
      <c r="E1891" s="4">
        <v>20.0</v>
      </c>
      <c r="F1891" s="8">
        <v>8.0</v>
      </c>
      <c r="G1891" s="8">
        <v>2.0</v>
      </c>
      <c r="H1891" s="8">
        <v>0.0</v>
      </c>
      <c r="I1891" s="8">
        <v>1.0</v>
      </c>
      <c r="J1891" s="8">
        <v>0.0</v>
      </c>
      <c r="K1891" s="7">
        <v>33.0</v>
      </c>
      <c r="L1891" s="7">
        <v>10.0</v>
      </c>
    </row>
    <row r="1892">
      <c r="A1892" s="7">
        <v>6656.0</v>
      </c>
      <c r="B1892" s="2" t="s">
        <v>14</v>
      </c>
      <c r="C1892" s="3">
        <v>1361.0</v>
      </c>
      <c r="D1892" s="4">
        <v>91.0</v>
      </c>
      <c r="E1892" s="4">
        <v>30.0</v>
      </c>
      <c r="F1892" s="8">
        <v>12.0</v>
      </c>
      <c r="G1892" s="8">
        <v>5.0</v>
      </c>
      <c r="H1892" s="8">
        <v>5.0</v>
      </c>
      <c r="I1892" s="8">
        <v>4.0</v>
      </c>
      <c r="J1892" s="8">
        <v>0.0</v>
      </c>
      <c r="K1892" s="7">
        <v>125.0</v>
      </c>
      <c r="L1892" s="7">
        <v>22.0</v>
      </c>
    </row>
    <row r="1893">
      <c r="A1893" s="7">
        <v>6656.0</v>
      </c>
      <c r="B1893" s="2" t="s">
        <v>15</v>
      </c>
      <c r="C1893" s="3">
        <v>1361.0</v>
      </c>
      <c r="D1893" s="4">
        <v>120.0</v>
      </c>
      <c r="E1893" s="4">
        <v>64.0</v>
      </c>
      <c r="F1893" s="8">
        <v>33.0</v>
      </c>
      <c r="G1893" s="8">
        <v>8.0</v>
      </c>
      <c r="H1893" s="8">
        <v>6.0</v>
      </c>
      <c r="I1893" s="8">
        <v>5.0</v>
      </c>
      <c r="J1893" s="8">
        <v>1.0</v>
      </c>
      <c r="K1893" s="7">
        <v>189.0</v>
      </c>
      <c r="L1893" s="7">
        <v>48.0</v>
      </c>
    </row>
    <row r="1894">
      <c r="A1894" s="7">
        <v>6657.0</v>
      </c>
      <c r="B1894" s="2" t="s">
        <v>12</v>
      </c>
      <c r="C1894" s="3">
        <v>1675.0</v>
      </c>
      <c r="D1894" s="4">
        <v>25.0</v>
      </c>
      <c r="E1894" s="4">
        <v>10.0</v>
      </c>
      <c r="F1894" s="8">
        <v>8.0</v>
      </c>
      <c r="G1894" s="8">
        <v>12.0</v>
      </c>
      <c r="H1894" s="8">
        <v>3.0</v>
      </c>
      <c r="I1894" s="8">
        <v>0.0</v>
      </c>
      <c r="J1894" s="8">
        <v>1.0</v>
      </c>
      <c r="K1894" s="7">
        <v>35.0</v>
      </c>
      <c r="L1894" s="7">
        <v>24.0</v>
      </c>
    </row>
    <row r="1895">
      <c r="A1895" s="7">
        <v>6657.0</v>
      </c>
      <c r="B1895" s="2" t="s">
        <v>13</v>
      </c>
      <c r="C1895" s="3">
        <v>1675.0</v>
      </c>
      <c r="D1895" s="4">
        <v>15.0</v>
      </c>
      <c r="E1895" s="4">
        <v>9.0</v>
      </c>
      <c r="F1895" s="8">
        <v>9.0</v>
      </c>
      <c r="G1895" s="8">
        <v>3.0</v>
      </c>
      <c r="H1895" s="8">
        <v>3.0</v>
      </c>
      <c r="I1895" s="8">
        <v>3.0</v>
      </c>
      <c r="J1895" s="8">
        <v>2.0</v>
      </c>
      <c r="K1895" s="7">
        <v>27.0</v>
      </c>
      <c r="L1895" s="7">
        <v>17.0</v>
      </c>
    </row>
    <row r="1896">
      <c r="A1896" s="7">
        <v>6657.0</v>
      </c>
      <c r="B1896" s="2" t="s">
        <v>14</v>
      </c>
      <c r="C1896" s="3">
        <v>1675.0</v>
      </c>
      <c r="D1896" s="4">
        <v>61.0</v>
      </c>
      <c r="E1896" s="4">
        <v>37.0</v>
      </c>
      <c r="F1896" s="8">
        <v>11.0</v>
      </c>
      <c r="G1896" s="8">
        <v>4.0</v>
      </c>
      <c r="H1896" s="8">
        <v>6.0</v>
      </c>
      <c r="I1896" s="8">
        <v>2.0</v>
      </c>
      <c r="J1896" s="8">
        <v>1.0</v>
      </c>
      <c r="K1896" s="7">
        <v>100.0</v>
      </c>
      <c r="L1896" s="7">
        <v>22.0</v>
      </c>
    </row>
    <row r="1897">
      <c r="A1897" s="7">
        <v>6657.0</v>
      </c>
      <c r="B1897" s="2" t="s">
        <v>15</v>
      </c>
      <c r="C1897" s="3">
        <v>1675.0</v>
      </c>
      <c r="D1897" s="4">
        <v>101.0</v>
      </c>
      <c r="E1897" s="4">
        <v>56.0</v>
      </c>
      <c r="F1897" s="8">
        <v>28.0</v>
      </c>
      <c r="G1897" s="8">
        <v>19.0</v>
      </c>
      <c r="H1897" s="8">
        <v>12.0</v>
      </c>
      <c r="I1897" s="8">
        <v>5.0</v>
      </c>
      <c r="J1897" s="8">
        <v>4.0</v>
      </c>
      <c r="K1897" s="7">
        <v>162.0</v>
      </c>
      <c r="L1897" s="7">
        <v>63.0</v>
      </c>
    </row>
    <row r="1898">
      <c r="A1898" s="7">
        <v>6658.0</v>
      </c>
      <c r="B1898" s="2" t="s">
        <v>12</v>
      </c>
      <c r="C1898" s="3">
        <v>2677.0</v>
      </c>
      <c r="D1898" s="4">
        <v>34.0</v>
      </c>
      <c r="E1898" s="4">
        <v>31.0</v>
      </c>
      <c r="F1898" s="8">
        <v>11.0</v>
      </c>
      <c r="G1898" s="8">
        <v>7.0</v>
      </c>
      <c r="H1898" s="8">
        <v>8.0</v>
      </c>
      <c r="I1898" s="8">
        <v>1.0</v>
      </c>
      <c r="J1898" s="8">
        <v>3.0</v>
      </c>
      <c r="K1898" s="7">
        <v>66.0</v>
      </c>
      <c r="L1898" s="7">
        <v>29.0</v>
      </c>
    </row>
    <row r="1899">
      <c r="A1899" s="7">
        <v>6658.0</v>
      </c>
      <c r="B1899" s="2" t="s">
        <v>13</v>
      </c>
      <c r="C1899" s="3">
        <v>2677.0</v>
      </c>
      <c r="D1899" s="4">
        <v>19.0</v>
      </c>
      <c r="E1899" s="4">
        <v>24.0</v>
      </c>
      <c r="F1899" s="8">
        <v>21.0</v>
      </c>
      <c r="G1899" s="8">
        <v>1.0</v>
      </c>
      <c r="H1899" s="8">
        <v>1.0</v>
      </c>
      <c r="I1899" s="8">
        <v>2.0</v>
      </c>
      <c r="J1899" s="8">
        <v>2.0</v>
      </c>
      <c r="K1899" s="7">
        <v>45.0</v>
      </c>
      <c r="L1899" s="7">
        <v>25.0</v>
      </c>
    </row>
    <row r="1900">
      <c r="A1900" s="7">
        <v>6658.0</v>
      </c>
      <c r="B1900" s="2" t="s">
        <v>14</v>
      </c>
      <c r="C1900" s="3">
        <v>2677.0</v>
      </c>
      <c r="D1900" s="4">
        <v>173.0</v>
      </c>
      <c r="E1900" s="4">
        <v>63.0</v>
      </c>
      <c r="F1900" s="8">
        <v>20.0</v>
      </c>
      <c r="G1900" s="8">
        <v>14.0</v>
      </c>
      <c r="H1900" s="8">
        <v>11.0</v>
      </c>
      <c r="I1900" s="8">
        <v>6.0</v>
      </c>
      <c r="J1900" s="8">
        <v>2.0</v>
      </c>
      <c r="K1900" s="7">
        <v>242.0</v>
      </c>
      <c r="L1900" s="7">
        <v>47.0</v>
      </c>
    </row>
    <row r="1901">
      <c r="A1901" s="7">
        <v>6658.0</v>
      </c>
      <c r="B1901" s="2" t="s">
        <v>15</v>
      </c>
      <c r="C1901" s="3">
        <v>2677.0</v>
      </c>
      <c r="D1901" s="4">
        <v>226.0</v>
      </c>
      <c r="E1901" s="4">
        <v>118.0</v>
      </c>
      <c r="F1901" s="8">
        <v>52.0</v>
      </c>
      <c r="G1901" s="8">
        <v>22.0</v>
      </c>
      <c r="H1901" s="8">
        <v>20.0</v>
      </c>
      <c r="I1901" s="8">
        <v>9.0</v>
      </c>
      <c r="J1901" s="8">
        <v>7.0</v>
      </c>
      <c r="K1901" s="7">
        <v>353.0</v>
      </c>
      <c r="L1901" s="7">
        <v>101.0</v>
      </c>
    </row>
    <row r="1902">
      <c r="A1902" s="7">
        <v>6666.0</v>
      </c>
      <c r="B1902" s="2" t="s">
        <v>12</v>
      </c>
      <c r="C1902" s="3">
        <v>3147.0</v>
      </c>
      <c r="D1902" s="4">
        <v>61.0</v>
      </c>
      <c r="E1902" s="4">
        <v>68.0</v>
      </c>
      <c r="F1902" s="8">
        <v>39.0</v>
      </c>
      <c r="G1902" s="8">
        <v>15.0</v>
      </c>
      <c r="H1902" s="8">
        <v>7.0</v>
      </c>
      <c r="I1902" s="8">
        <v>4.0</v>
      </c>
      <c r="J1902" s="8">
        <v>3.0</v>
      </c>
      <c r="K1902" s="7">
        <v>133.0</v>
      </c>
      <c r="L1902" s="7">
        <v>64.0</v>
      </c>
    </row>
    <row r="1903">
      <c r="A1903" s="7">
        <v>6666.0</v>
      </c>
      <c r="B1903" s="2" t="s">
        <v>13</v>
      </c>
      <c r="C1903" s="3">
        <v>3147.0</v>
      </c>
      <c r="D1903" s="4">
        <v>34.0</v>
      </c>
      <c r="E1903" s="4">
        <v>32.0</v>
      </c>
      <c r="F1903" s="8">
        <v>37.0</v>
      </c>
      <c r="G1903" s="8">
        <v>4.0</v>
      </c>
      <c r="H1903" s="8">
        <v>4.0</v>
      </c>
      <c r="I1903" s="8">
        <v>3.0</v>
      </c>
      <c r="J1903" s="8">
        <v>6.0</v>
      </c>
      <c r="K1903" s="7">
        <v>69.0</v>
      </c>
      <c r="L1903" s="7">
        <v>51.0</v>
      </c>
    </row>
    <row r="1904">
      <c r="A1904" s="7">
        <v>6666.0</v>
      </c>
      <c r="B1904" s="2" t="s">
        <v>14</v>
      </c>
      <c r="C1904" s="3">
        <v>3147.0</v>
      </c>
      <c r="D1904" s="4">
        <v>115.0</v>
      </c>
      <c r="E1904" s="4">
        <v>38.0</v>
      </c>
      <c r="F1904" s="8">
        <v>11.0</v>
      </c>
      <c r="G1904" s="8">
        <v>6.0</v>
      </c>
      <c r="H1904" s="8">
        <v>10.0</v>
      </c>
      <c r="I1904" s="8">
        <v>5.0</v>
      </c>
      <c r="J1904" s="8">
        <v>2.0</v>
      </c>
      <c r="K1904" s="7">
        <v>158.0</v>
      </c>
      <c r="L1904" s="7">
        <v>29.0</v>
      </c>
    </row>
    <row r="1905">
      <c r="A1905" s="7">
        <v>6666.0</v>
      </c>
      <c r="B1905" s="2" t="s">
        <v>15</v>
      </c>
      <c r="C1905" s="3">
        <v>3147.0</v>
      </c>
      <c r="D1905" s="4">
        <v>210.0</v>
      </c>
      <c r="E1905" s="4">
        <v>138.0</v>
      </c>
      <c r="F1905" s="8">
        <v>87.0</v>
      </c>
      <c r="G1905" s="8">
        <v>25.0</v>
      </c>
      <c r="H1905" s="8">
        <v>21.0</v>
      </c>
      <c r="I1905" s="8">
        <v>12.0</v>
      </c>
      <c r="J1905" s="8">
        <v>11.0</v>
      </c>
      <c r="K1905" s="7">
        <v>360.0</v>
      </c>
      <c r="L1905" s="7">
        <v>144.0</v>
      </c>
    </row>
    <row r="1906">
      <c r="A1906" s="7">
        <v>6675.0</v>
      </c>
      <c r="B1906" s="2" t="s">
        <v>12</v>
      </c>
      <c r="C1906" s="3">
        <v>1609.0</v>
      </c>
      <c r="D1906" s="4">
        <v>33.0</v>
      </c>
      <c r="E1906" s="4">
        <v>37.0</v>
      </c>
      <c r="F1906" s="8">
        <v>24.0</v>
      </c>
      <c r="G1906" s="8">
        <v>4.0</v>
      </c>
      <c r="H1906" s="8">
        <v>11.0</v>
      </c>
      <c r="I1906" s="8">
        <v>2.0</v>
      </c>
      <c r="J1906" s="8">
        <v>4.0</v>
      </c>
      <c r="K1906" s="7">
        <v>72.0</v>
      </c>
      <c r="L1906" s="7">
        <v>43.0</v>
      </c>
    </row>
    <row r="1907">
      <c r="A1907" s="7">
        <v>6675.0</v>
      </c>
      <c r="B1907" s="2" t="s">
        <v>13</v>
      </c>
      <c r="C1907" s="3">
        <v>1609.0</v>
      </c>
      <c r="D1907" s="4">
        <v>10.0</v>
      </c>
      <c r="E1907" s="4">
        <v>28.0</v>
      </c>
      <c r="F1907" s="8">
        <v>22.0</v>
      </c>
      <c r="G1907" s="8">
        <v>9.0</v>
      </c>
      <c r="H1907" s="8">
        <v>4.0</v>
      </c>
      <c r="I1907" s="8">
        <v>2.0</v>
      </c>
      <c r="J1907" s="8">
        <v>1.0</v>
      </c>
      <c r="K1907" s="7">
        <v>40.0</v>
      </c>
      <c r="L1907" s="7">
        <v>36.0</v>
      </c>
    </row>
    <row r="1908">
      <c r="A1908" s="7">
        <v>6675.0</v>
      </c>
      <c r="B1908" s="2" t="s">
        <v>14</v>
      </c>
      <c r="C1908" s="3">
        <v>1609.0</v>
      </c>
      <c r="D1908" s="4">
        <v>85.0</v>
      </c>
      <c r="E1908" s="4">
        <v>35.0</v>
      </c>
      <c r="F1908" s="8">
        <v>3.0</v>
      </c>
      <c r="G1908" s="8">
        <v>6.0</v>
      </c>
      <c r="H1908" s="8">
        <v>13.0</v>
      </c>
      <c r="I1908" s="8">
        <v>6.0</v>
      </c>
      <c r="J1908" s="8">
        <v>1.0</v>
      </c>
      <c r="K1908" s="7">
        <v>126.0</v>
      </c>
      <c r="L1908" s="7">
        <v>23.0</v>
      </c>
    </row>
    <row r="1909">
      <c r="A1909" s="7">
        <v>6675.0</v>
      </c>
      <c r="B1909" s="2" t="s">
        <v>15</v>
      </c>
      <c r="C1909" s="3">
        <v>1609.0</v>
      </c>
      <c r="D1909" s="4">
        <v>128.0</v>
      </c>
      <c r="E1909" s="4">
        <v>100.0</v>
      </c>
      <c r="F1909" s="8">
        <v>49.0</v>
      </c>
      <c r="G1909" s="8">
        <v>19.0</v>
      </c>
      <c r="H1909" s="8">
        <v>28.0</v>
      </c>
      <c r="I1909" s="8">
        <v>10.0</v>
      </c>
      <c r="J1909" s="8">
        <v>6.0</v>
      </c>
      <c r="K1909" s="7">
        <v>238.0</v>
      </c>
      <c r="L1909" s="7">
        <v>102.0</v>
      </c>
    </row>
    <row r="1910">
      <c r="A1910" s="7">
        <v>6681.0</v>
      </c>
      <c r="B1910" s="2" t="s">
        <v>12</v>
      </c>
      <c r="C1910" s="3">
        <v>954.0</v>
      </c>
      <c r="D1910" s="4">
        <v>36.0</v>
      </c>
      <c r="E1910" s="4">
        <v>28.0</v>
      </c>
      <c r="F1910" s="8">
        <v>8.0</v>
      </c>
      <c r="G1910" s="8">
        <v>1.0</v>
      </c>
      <c r="H1910" s="8">
        <v>3.0</v>
      </c>
      <c r="I1910" s="8">
        <v>2.0</v>
      </c>
      <c r="J1910" s="8">
        <v>1.0</v>
      </c>
      <c r="K1910" s="7">
        <v>66.0</v>
      </c>
      <c r="L1910" s="7">
        <v>13.0</v>
      </c>
    </row>
    <row r="1911">
      <c r="A1911" s="7">
        <v>6681.0</v>
      </c>
      <c r="B1911" s="2" t="s">
        <v>13</v>
      </c>
      <c r="C1911" s="3">
        <v>954.0</v>
      </c>
      <c r="D1911" s="4">
        <v>22.0</v>
      </c>
      <c r="E1911" s="4">
        <v>32.0</v>
      </c>
      <c r="F1911" s="8">
        <v>13.0</v>
      </c>
      <c r="G1911" s="8">
        <v>3.0</v>
      </c>
      <c r="H1911" s="8">
        <v>2.0</v>
      </c>
      <c r="I1911" s="8">
        <v>1.0</v>
      </c>
      <c r="J1911" s="8">
        <v>1.0</v>
      </c>
      <c r="K1911" s="7">
        <v>55.0</v>
      </c>
      <c r="L1911" s="7">
        <v>19.0</v>
      </c>
    </row>
    <row r="1912">
      <c r="A1912" s="7">
        <v>6681.0</v>
      </c>
      <c r="B1912" s="2" t="s">
        <v>14</v>
      </c>
      <c r="C1912" s="3">
        <v>954.0</v>
      </c>
      <c r="D1912" s="4">
        <v>47.0</v>
      </c>
      <c r="E1912" s="4">
        <v>44.0</v>
      </c>
      <c r="F1912" s="8">
        <v>14.0</v>
      </c>
      <c r="G1912" s="8">
        <v>12.0</v>
      </c>
      <c r="H1912" s="8">
        <v>5.0</v>
      </c>
      <c r="I1912" s="8">
        <v>3.0</v>
      </c>
      <c r="J1912" s="8">
        <v>1.0</v>
      </c>
      <c r="K1912" s="7">
        <v>94.0</v>
      </c>
      <c r="L1912" s="7">
        <v>32.0</v>
      </c>
    </row>
    <row r="1913">
      <c r="A1913" s="7">
        <v>6681.0</v>
      </c>
      <c r="B1913" s="2" t="s">
        <v>15</v>
      </c>
      <c r="C1913" s="3">
        <v>954.0</v>
      </c>
      <c r="D1913" s="4">
        <v>105.0</v>
      </c>
      <c r="E1913" s="4">
        <v>104.0</v>
      </c>
      <c r="F1913" s="8">
        <v>35.0</v>
      </c>
      <c r="G1913" s="8">
        <v>16.0</v>
      </c>
      <c r="H1913" s="8">
        <v>10.0</v>
      </c>
      <c r="I1913" s="8">
        <v>6.0</v>
      </c>
      <c r="J1913" s="8">
        <v>3.0</v>
      </c>
      <c r="K1913" s="7">
        <v>215.0</v>
      </c>
      <c r="L1913" s="7">
        <v>64.0</v>
      </c>
    </row>
    <row r="1914">
      <c r="A1914" s="7">
        <v>6685.0</v>
      </c>
      <c r="B1914" s="2" t="s">
        <v>12</v>
      </c>
      <c r="C1914" s="3">
        <v>1242.0</v>
      </c>
      <c r="D1914" s="4">
        <v>14.0</v>
      </c>
      <c r="E1914" s="4">
        <v>23.0</v>
      </c>
      <c r="F1914" s="8">
        <v>15.0</v>
      </c>
      <c r="G1914" s="8">
        <v>3.0</v>
      </c>
      <c r="H1914" s="8">
        <v>13.0</v>
      </c>
      <c r="I1914" s="8">
        <v>1.0</v>
      </c>
      <c r="J1914" s="8">
        <v>0.0</v>
      </c>
      <c r="K1914" s="7">
        <v>38.0</v>
      </c>
      <c r="L1914" s="7">
        <v>31.0</v>
      </c>
    </row>
    <row r="1915">
      <c r="A1915" s="7">
        <v>6685.0</v>
      </c>
      <c r="B1915" s="2" t="s">
        <v>13</v>
      </c>
      <c r="C1915" s="3">
        <v>1242.0</v>
      </c>
      <c r="D1915" s="4">
        <v>21.0</v>
      </c>
      <c r="E1915" s="4">
        <v>29.0</v>
      </c>
      <c r="F1915" s="8">
        <v>32.0</v>
      </c>
      <c r="G1915" s="8">
        <v>6.0</v>
      </c>
      <c r="H1915" s="8">
        <v>15.0</v>
      </c>
      <c r="I1915" s="8">
        <v>9.0</v>
      </c>
      <c r="J1915" s="8">
        <v>2.0</v>
      </c>
      <c r="K1915" s="7">
        <v>59.0</v>
      </c>
      <c r="L1915" s="7">
        <v>55.0</v>
      </c>
    </row>
    <row r="1916">
      <c r="A1916" s="7">
        <v>6685.0</v>
      </c>
      <c r="B1916" s="2" t="s">
        <v>14</v>
      </c>
      <c r="C1916" s="3">
        <v>1242.0</v>
      </c>
      <c r="D1916" s="4">
        <v>66.0</v>
      </c>
      <c r="E1916" s="4">
        <v>23.0</v>
      </c>
      <c r="F1916" s="8">
        <v>8.0</v>
      </c>
      <c r="G1916" s="8">
        <v>11.0</v>
      </c>
      <c r="H1916" s="8">
        <v>10.0</v>
      </c>
      <c r="I1916" s="8">
        <v>3.0</v>
      </c>
      <c r="J1916" s="8">
        <v>2.0</v>
      </c>
      <c r="K1916" s="7">
        <v>92.0</v>
      </c>
      <c r="L1916" s="7">
        <v>31.0</v>
      </c>
    </row>
    <row r="1917">
      <c r="A1917" s="7">
        <v>6685.0</v>
      </c>
      <c r="B1917" s="2" t="s">
        <v>15</v>
      </c>
      <c r="C1917" s="3">
        <v>1242.0</v>
      </c>
      <c r="D1917" s="4">
        <v>101.0</v>
      </c>
      <c r="E1917" s="4">
        <v>75.0</v>
      </c>
      <c r="F1917" s="8">
        <v>55.0</v>
      </c>
      <c r="G1917" s="8">
        <v>20.0</v>
      </c>
      <c r="H1917" s="8">
        <v>38.0</v>
      </c>
      <c r="I1917" s="8">
        <v>13.0</v>
      </c>
      <c r="J1917" s="8">
        <v>4.0</v>
      </c>
      <c r="K1917" s="7">
        <v>189.0</v>
      </c>
      <c r="L1917" s="7">
        <v>117.0</v>
      </c>
    </row>
    <row r="1918">
      <c r="A1918" s="7">
        <v>6693.0</v>
      </c>
      <c r="B1918" s="2" t="s">
        <v>12</v>
      </c>
      <c r="C1918" s="3">
        <v>2717.0</v>
      </c>
      <c r="D1918" s="4">
        <v>54.0</v>
      </c>
      <c r="E1918" s="4">
        <v>35.0</v>
      </c>
      <c r="F1918" s="8">
        <v>10.0</v>
      </c>
      <c r="G1918" s="8">
        <v>6.0</v>
      </c>
      <c r="H1918" s="8">
        <v>8.0</v>
      </c>
      <c r="I1918" s="8">
        <v>5.0</v>
      </c>
      <c r="J1918" s="8">
        <v>3.0</v>
      </c>
      <c r="K1918" s="7">
        <v>94.0</v>
      </c>
      <c r="L1918" s="7">
        <v>27.0</v>
      </c>
    </row>
    <row r="1919">
      <c r="A1919" s="7">
        <v>6693.0</v>
      </c>
      <c r="B1919" s="2" t="s">
        <v>13</v>
      </c>
      <c r="C1919" s="3">
        <v>2717.0</v>
      </c>
      <c r="D1919" s="4">
        <v>39.0</v>
      </c>
      <c r="E1919" s="4">
        <v>19.0</v>
      </c>
      <c r="F1919" s="8">
        <v>18.0</v>
      </c>
      <c r="G1919" s="8">
        <v>4.0</v>
      </c>
      <c r="H1919" s="8">
        <v>2.0</v>
      </c>
      <c r="I1919" s="8">
        <v>1.0</v>
      </c>
      <c r="J1919" s="8">
        <v>4.0</v>
      </c>
      <c r="K1919" s="7">
        <v>59.0</v>
      </c>
      <c r="L1919" s="7">
        <v>28.0</v>
      </c>
    </row>
    <row r="1920">
      <c r="A1920" s="7">
        <v>6693.0</v>
      </c>
      <c r="B1920" s="2" t="s">
        <v>14</v>
      </c>
      <c r="C1920" s="3">
        <v>2717.0</v>
      </c>
      <c r="D1920" s="4">
        <v>152.0</v>
      </c>
      <c r="E1920" s="4">
        <v>46.0</v>
      </c>
      <c r="F1920" s="8">
        <v>21.0</v>
      </c>
      <c r="G1920" s="8">
        <v>10.0</v>
      </c>
      <c r="H1920" s="8">
        <v>14.0</v>
      </c>
      <c r="I1920" s="8">
        <v>8.0</v>
      </c>
      <c r="J1920" s="8">
        <v>5.0</v>
      </c>
      <c r="K1920" s="7">
        <v>206.0</v>
      </c>
      <c r="L1920" s="7">
        <v>50.0</v>
      </c>
    </row>
    <row r="1921">
      <c r="A1921" s="7">
        <v>6693.0</v>
      </c>
      <c r="B1921" s="2" t="s">
        <v>15</v>
      </c>
      <c r="C1921" s="3">
        <v>2717.0</v>
      </c>
      <c r="D1921" s="4">
        <v>245.0</v>
      </c>
      <c r="E1921" s="4">
        <v>100.0</v>
      </c>
      <c r="F1921" s="8">
        <v>49.0</v>
      </c>
      <c r="G1921" s="8">
        <v>20.0</v>
      </c>
      <c r="H1921" s="8">
        <v>24.0</v>
      </c>
      <c r="I1921" s="8">
        <v>14.0</v>
      </c>
      <c r="J1921" s="8">
        <v>12.0</v>
      </c>
      <c r="K1921" s="7">
        <v>359.0</v>
      </c>
      <c r="L1921" s="7">
        <v>105.0</v>
      </c>
    </row>
    <row r="1922">
      <c r="A1922" s="7">
        <v>6695.0</v>
      </c>
      <c r="B1922" s="2" t="s">
        <v>12</v>
      </c>
      <c r="C1922" s="3">
        <v>3240.0</v>
      </c>
      <c r="D1922" s="4">
        <v>68.0</v>
      </c>
      <c r="E1922" s="4">
        <v>35.0</v>
      </c>
      <c r="F1922" s="8">
        <v>19.0</v>
      </c>
      <c r="G1922" s="8">
        <v>13.0</v>
      </c>
      <c r="H1922" s="8">
        <v>5.0</v>
      </c>
      <c r="I1922" s="8">
        <v>3.0</v>
      </c>
      <c r="J1922" s="8">
        <v>2.0</v>
      </c>
      <c r="K1922" s="7">
        <v>106.0</v>
      </c>
      <c r="L1922" s="7">
        <v>39.0</v>
      </c>
    </row>
    <row r="1923">
      <c r="A1923" s="7">
        <v>6695.0</v>
      </c>
      <c r="B1923" s="2" t="s">
        <v>13</v>
      </c>
      <c r="C1923" s="3">
        <v>3240.0</v>
      </c>
      <c r="D1923" s="4">
        <v>31.0</v>
      </c>
      <c r="E1923" s="4">
        <v>43.0</v>
      </c>
      <c r="F1923" s="8">
        <v>29.0</v>
      </c>
      <c r="G1923" s="8">
        <v>13.0</v>
      </c>
      <c r="H1923" s="8">
        <v>7.0</v>
      </c>
      <c r="I1923" s="8">
        <v>3.0</v>
      </c>
      <c r="J1923" s="8">
        <v>6.0</v>
      </c>
      <c r="K1923" s="7">
        <v>77.0</v>
      </c>
      <c r="L1923" s="7">
        <v>55.0</v>
      </c>
    </row>
    <row r="1924">
      <c r="A1924" s="7">
        <v>6695.0</v>
      </c>
      <c r="B1924" s="2" t="s">
        <v>14</v>
      </c>
      <c r="C1924" s="3">
        <v>3240.0</v>
      </c>
      <c r="D1924" s="4">
        <v>204.0</v>
      </c>
      <c r="E1924" s="4">
        <v>56.0</v>
      </c>
      <c r="F1924" s="8">
        <v>23.0</v>
      </c>
      <c r="G1924" s="8">
        <v>7.0</v>
      </c>
      <c r="H1924" s="8">
        <v>10.0</v>
      </c>
      <c r="I1924" s="8">
        <v>12.0</v>
      </c>
      <c r="J1924" s="8">
        <v>3.0</v>
      </c>
      <c r="K1924" s="7">
        <v>272.0</v>
      </c>
      <c r="L1924" s="7">
        <v>43.0</v>
      </c>
    </row>
    <row r="1925">
      <c r="A1925" s="7">
        <v>6695.0</v>
      </c>
      <c r="B1925" s="2" t="s">
        <v>15</v>
      </c>
      <c r="C1925" s="3">
        <v>3240.0</v>
      </c>
      <c r="D1925" s="4">
        <v>303.0</v>
      </c>
      <c r="E1925" s="4">
        <v>134.0</v>
      </c>
      <c r="F1925" s="8">
        <v>71.0</v>
      </c>
      <c r="G1925" s="8">
        <v>33.0</v>
      </c>
      <c r="H1925" s="8">
        <v>22.0</v>
      </c>
      <c r="I1925" s="8">
        <v>18.0</v>
      </c>
      <c r="J1925" s="8">
        <v>11.0</v>
      </c>
      <c r="K1925" s="7">
        <v>455.0</v>
      </c>
      <c r="L1925" s="7">
        <v>137.0</v>
      </c>
    </row>
    <row r="1926">
      <c r="A1926" s="7">
        <v>6704.0</v>
      </c>
      <c r="B1926" s="2" t="s">
        <v>12</v>
      </c>
      <c r="C1926" s="3">
        <v>1247.0</v>
      </c>
      <c r="D1926" s="4">
        <v>25.0</v>
      </c>
      <c r="E1926" s="4">
        <v>13.0</v>
      </c>
      <c r="F1926" s="8">
        <v>8.0</v>
      </c>
      <c r="G1926" s="8">
        <v>0.0</v>
      </c>
      <c r="H1926" s="8">
        <v>4.0</v>
      </c>
      <c r="I1926" s="8">
        <v>0.0</v>
      </c>
      <c r="J1926" s="8">
        <v>2.0</v>
      </c>
      <c r="K1926" s="7">
        <v>38.0</v>
      </c>
      <c r="L1926" s="7">
        <v>14.0</v>
      </c>
    </row>
    <row r="1927">
      <c r="A1927" s="7">
        <v>6704.0</v>
      </c>
      <c r="B1927" s="2" t="s">
        <v>13</v>
      </c>
      <c r="C1927" s="3">
        <v>1247.0</v>
      </c>
      <c r="D1927" s="4">
        <v>13.0</v>
      </c>
      <c r="E1927" s="4">
        <v>10.0</v>
      </c>
      <c r="F1927" s="8">
        <v>15.0</v>
      </c>
      <c r="G1927" s="8">
        <v>0.0</v>
      </c>
      <c r="H1927" s="8">
        <v>1.0</v>
      </c>
      <c r="I1927" s="8">
        <v>1.0</v>
      </c>
      <c r="J1927" s="8">
        <v>0.0</v>
      </c>
      <c r="K1927" s="7">
        <v>24.0</v>
      </c>
      <c r="L1927" s="7">
        <v>16.0</v>
      </c>
    </row>
    <row r="1928">
      <c r="A1928" s="7">
        <v>6704.0</v>
      </c>
      <c r="B1928" s="2" t="s">
        <v>14</v>
      </c>
      <c r="C1928" s="3">
        <v>1247.0</v>
      </c>
      <c r="D1928" s="4">
        <v>74.0</v>
      </c>
      <c r="E1928" s="4">
        <v>17.0</v>
      </c>
      <c r="F1928" s="8">
        <v>7.0</v>
      </c>
      <c r="G1928" s="8">
        <v>0.0</v>
      </c>
      <c r="H1928" s="8">
        <v>2.0</v>
      </c>
      <c r="I1928" s="8">
        <v>7.0</v>
      </c>
      <c r="J1928" s="8">
        <v>0.0</v>
      </c>
      <c r="K1928" s="7">
        <v>98.0</v>
      </c>
      <c r="L1928" s="7">
        <v>9.0</v>
      </c>
    </row>
    <row r="1929">
      <c r="A1929" s="7">
        <v>6704.0</v>
      </c>
      <c r="B1929" s="2" t="s">
        <v>15</v>
      </c>
      <c r="C1929" s="3">
        <v>1247.0</v>
      </c>
      <c r="D1929" s="4">
        <v>112.0</v>
      </c>
      <c r="E1929" s="4">
        <v>40.0</v>
      </c>
      <c r="F1929" s="8">
        <v>30.0</v>
      </c>
      <c r="G1929" s="8">
        <v>0.0</v>
      </c>
      <c r="H1929" s="8">
        <v>7.0</v>
      </c>
      <c r="I1929" s="8">
        <v>8.0</v>
      </c>
      <c r="J1929" s="8">
        <v>2.0</v>
      </c>
      <c r="K1929" s="7">
        <v>160.0</v>
      </c>
      <c r="L1929" s="7">
        <v>39.0</v>
      </c>
    </row>
    <row r="1930">
      <c r="A1930" s="7">
        <v>6706.0</v>
      </c>
      <c r="B1930" s="2" t="s">
        <v>12</v>
      </c>
      <c r="C1930" s="3">
        <v>2091.0</v>
      </c>
      <c r="D1930" s="4">
        <v>20.0</v>
      </c>
      <c r="E1930" s="4">
        <v>17.0</v>
      </c>
      <c r="F1930" s="8">
        <v>3.0</v>
      </c>
      <c r="G1930" s="8">
        <v>2.0</v>
      </c>
      <c r="H1930" s="8">
        <v>1.0</v>
      </c>
      <c r="I1930" s="8">
        <v>4.0</v>
      </c>
      <c r="J1930" s="8">
        <v>0.0</v>
      </c>
      <c r="K1930" s="7">
        <v>41.0</v>
      </c>
      <c r="L1930" s="7">
        <v>6.0</v>
      </c>
    </row>
    <row r="1931">
      <c r="A1931" s="7">
        <v>6706.0</v>
      </c>
      <c r="B1931" s="2" t="s">
        <v>13</v>
      </c>
      <c r="C1931" s="3">
        <v>2091.0</v>
      </c>
      <c r="D1931" s="4">
        <v>16.0</v>
      </c>
      <c r="E1931" s="4">
        <v>21.0</v>
      </c>
      <c r="F1931" s="8">
        <v>6.0</v>
      </c>
      <c r="G1931" s="8">
        <v>3.0</v>
      </c>
      <c r="H1931" s="8">
        <v>1.0</v>
      </c>
      <c r="I1931" s="8">
        <v>2.0</v>
      </c>
      <c r="J1931" s="8">
        <v>0.0</v>
      </c>
      <c r="K1931" s="7">
        <v>39.0</v>
      </c>
      <c r="L1931" s="7">
        <v>10.0</v>
      </c>
    </row>
    <row r="1932">
      <c r="A1932" s="7">
        <v>6706.0</v>
      </c>
      <c r="B1932" s="2" t="s">
        <v>14</v>
      </c>
      <c r="C1932" s="3">
        <v>2091.0</v>
      </c>
      <c r="D1932" s="4">
        <v>113.0</v>
      </c>
      <c r="E1932" s="4">
        <v>21.0</v>
      </c>
      <c r="F1932" s="8">
        <v>5.0</v>
      </c>
      <c r="G1932" s="8">
        <v>13.0</v>
      </c>
      <c r="H1932" s="8">
        <v>7.0</v>
      </c>
      <c r="I1932" s="8">
        <v>9.0</v>
      </c>
      <c r="J1932" s="8">
        <v>3.0</v>
      </c>
      <c r="K1932" s="7">
        <v>143.0</v>
      </c>
      <c r="L1932" s="7">
        <v>28.0</v>
      </c>
    </row>
    <row r="1933">
      <c r="A1933" s="7">
        <v>6706.0</v>
      </c>
      <c r="B1933" s="2" t="s">
        <v>15</v>
      </c>
      <c r="C1933" s="3">
        <v>2091.0</v>
      </c>
      <c r="D1933" s="4">
        <v>149.0</v>
      </c>
      <c r="E1933" s="4">
        <v>59.0</v>
      </c>
      <c r="F1933" s="8">
        <v>14.0</v>
      </c>
      <c r="G1933" s="8">
        <v>18.0</v>
      </c>
      <c r="H1933" s="8">
        <v>9.0</v>
      </c>
      <c r="I1933" s="8">
        <v>15.0</v>
      </c>
      <c r="J1933" s="8">
        <v>3.0</v>
      </c>
      <c r="K1933" s="7">
        <v>223.0</v>
      </c>
      <c r="L1933" s="7">
        <v>44.0</v>
      </c>
    </row>
    <row r="1934">
      <c r="A1934" s="7">
        <v>6707.0</v>
      </c>
      <c r="B1934" s="2" t="s">
        <v>12</v>
      </c>
      <c r="C1934" s="3">
        <v>1803.0</v>
      </c>
      <c r="D1934" s="4">
        <v>42.0</v>
      </c>
      <c r="E1934" s="4">
        <v>27.0</v>
      </c>
      <c r="F1934" s="8">
        <v>14.0</v>
      </c>
      <c r="G1934" s="8">
        <v>1.0</v>
      </c>
      <c r="H1934" s="8">
        <v>10.0</v>
      </c>
      <c r="I1934" s="8">
        <v>1.0</v>
      </c>
      <c r="J1934" s="8">
        <v>1.0</v>
      </c>
      <c r="K1934" s="7">
        <v>70.0</v>
      </c>
      <c r="L1934" s="7">
        <v>26.0</v>
      </c>
    </row>
    <row r="1935">
      <c r="A1935" s="7">
        <v>6707.0</v>
      </c>
      <c r="B1935" s="2" t="s">
        <v>13</v>
      </c>
      <c r="C1935" s="3">
        <v>1803.0</v>
      </c>
      <c r="D1935" s="4">
        <v>11.0</v>
      </c>
      <c r="E1935" s="4">
        <v>29.0</v>
      </c>
      <c r="F1935" s="8">
        <v>11.0</v>
      </c>
      <c r="G1935" s="8">
        <v>3.0</v>
      </c>
      <c r="H1935" s="8">
        <v>2.0</v>
      </c>
      <c r="I1935" s="8">
        <v>3.0</v>
      </c>
      <c r="J1935" s="8">
        <v>0.0</v>
      </c>
      <c r="K1935" s="7">
        <v>43.0</v>
      </c>
      <c r="L1935" s="7">
        <v>16.0</v>
      </c>
    </row>
    <row r="1936">
      <c r="A1936" s="7">
        <v>6707.0</v>
      </c>
      <c r="B1936" s="2" t="s">
        <v>14</v>
      </c>
      <c r="C1936" s="3">
        <v>1803.0</v>
      </c>
      <c r="D1936" s="4">
        <v>105.0</v>
      </c>
      <c r="E1936" s="4">
        <v>36.0</v>
      </c>
      <c r="F1936" s="8">
        <v>9.0</v>
      </c>
      <c r="G1936" s="8">
        <v>6.0</v>
      </c>
      <c r="H1936" s="8">
        <v>8.0</v>
      </c>
      <c r="I1936" s="8">
        <v>2.0</v>
      </c>
      <c r="J1936" s="8">
        <v>2.0</v>
      </c>
      <c r="K1936" s="7">
        <v>143.0</v>
      </c>
      <c r="L1936" s="7">
        <v>25.0</v>
      </c>
    </row>
    <row r="1937">
      <c r="A1937" s="7">
        <v>6707.0</v>
      </c>
      <c r="B1937" s="2" t="s">
        <v>15</v>
      </c>
      <c r="C1937" s="3">
        <v>1803.0</v>
      </c>
      <c r="D1937" s="4">
        <v>158.0</v>
      </c>
      <c r="E1937" s="4">
        <v>92.0</v>
      </c>
      <c r="F1937" s="8">
        <v>34.0</v>
      </c>
      <c r="G1937" s="8">
        <v>10.0</v>
      </c>
      <c r="H1937" s="8">
        <v>20.0</v>
      </c>
      <c r="I1937" s="8">
        <v>6.0</v>
      </c>
      <c r="J1937" s="8">
        <v>3.0</v>
      </c>
      <c r="K1937" s="7">
        <v>256.0</v>
      </c>
      <c r="L1937" s="7">
        <v>67.0</v>
      </c>
    </row>
    <row r="1938">
      <c r="A1938" s="7">
        <v>6708.0</v>
      </c>
      <c r="B1938" s="2" t="s">
        <v>12</v>
      </c>
      <c r="C1938" s="3">
        <v>2286.0</v>
      </c>
      <c r="D1938" s="4">
        <v>39.0</v>
      </c>
      <c r="E1938" s="4">
        <v>29.0</v>
      </c>
      <c r="F1938" s="8">
        <v>16.0</v>
      </c>
      <c r="G1938" s="8">
        <v>6.0</v>
      </c>
      <c r="H1938" s="8">
        <v>5.0</v>
      </c>
      <c r="I1938" s="8">
        <v>5.0</v>
      </c>
      <c r="J1938" s="8">
        <v>2.0</v>
      </c>
      <c r="K1938" s="7">
        <v>73.0</v>
      </c>
      <c r="L1938" s="7">
        <v>29.0</v>
      </c>
    </row>
    <row r="1939">
      <c r="A1939" s="7">
        <v>6708.0</v>
      </c>
      <c r="B1939" s="2" t="s">
        <v>13</v>
      </c>
      <c r="C1939" s="3">
        <v>2286.0</v>
      </c>
      <c r="D1939" s="4">
        <v>25.0</v>
      </c>
      <c r="E1939" s="4">
        <v>28.0</v>
      </c>
      <c r="F1939" s="8">
        <v>26.0</v>
      </c>
      <c r="G1939" s="8">
        <v>4.0</v>
      </c>
      <c r="H1939" s="8">
        <v>3.0</v>
      </c>
      <c r="I1939" s="8">
        <v>1.0</v>
      </c>
      <c r="J1939" s="8">
        <v>0.0</v>
      </c>
      <c r="K1939" s="7">
        <v>54.0</v>
      </c>
      <c r="L1939" s="7">
        <v>33.0</v>
      </c>
    </row>
    <row r="1940">
      <c r="A1940" s="7">
        <v>6708.0</v>
      </c>
      <c r="B1940" s="2" t="s">
        <v>14</v>
      </c>
      <c r="C1940" s="3">
        <v>2286.0</v>
      </c>
      <c r="D1940" s="4">
        <v>119.0</v>
      </c>
      <c r="E1940" s="4">
        <v>43.0</v>
      </c>
      <c r="F1940" s="8">
        <v>13.0</v>
      </c>
      <c r="G1940" s="8">
        <v>8.0</v>
      </c>
      <c r="H1940" s="8">
        <v>7.0</v>
      </c>
      <c r="I1940" s="8">
        <v>11.0</v>
      </c>
      <c r="J1940" s="8">
        <v>1.0</v>
      </c>
      <c r="K1940" s="7">
        <v>173.0</v>
      </c>
      <c r="L1940" s="7">
        <v>29.0</v>
      </c>
    </row>
    <row r="1941">
      <c r="A1941" s="7">
        <v>6708.0</v>
      </c>
      <c r="B1941" s="2" t="s">
        <v>15</v>
      </c>
      <c r="C1941" s="3">
        <v>2286.0</v>
      </c>
      <c r="D1941" s="4">
        <v>183.0</v>
      </c>
      <c r="E1941" s="4">
        <v>100.0</v>
      </c>
      <c r="F1941" s="8">
        <v>55.0</v>
      </c>
      <c r="G1941" s="8">
        <v>18.0</v>
      </c>
      <c r="H1941" s="8">
        <v>15.0</v>
      </c>
      <c r="I1941" s="8">
        <v>17.0</v>
      </c>
      <c r="J1941" s="8">
        <v>3.0</v>
      </c>
      <c r="K1941" s="7">
        <v>300.0</v>
      </c>
      <c r="L1941" s="7">
        <v>91.0</v>
      </c>
    </row>
    <row r="1942">
      <c r="A1942" s="7">
        <v>6710.0</v>
      </c>
      <c r="B1942" s="2" t="s">
        <v>12</v>
      </c>
      <c r="C1942" s="3">
        <v>2561.0</v>
      </c>
      <c r="D1942" s="4">
        <v>15.0</v>
      </c>
      <c r="E1942" s="4">
        <v>11.0</v>
      </c>
      <c r="F1942" s="8">
        <v>1.0</v>
      </c>
      <c r="G1942" s="8">
        <v>2.0</v>
      </c>
      <c r="H1942" s="8">
        <v>6.0</v>
      </c>
      <c r="I1942" s="8">
        <v>4.0</v>
      </c>
      <c r="J1942" s="8">
        <v>2.0</v>
      </c>
      <c r="K1942" s="7">
        <v>30.0</v>
      </c>
      <c r="L1942" s="7">
        <v>11.0</v>
      </c>
    </row>
    <row r="1943">
      <c r="A1943" s="7">
        <v>6710.0</v>
      </c>
      <c r="B1943" s="2" t="s">
        <v>13</v>
      </c>
      <c r="C1943" s="3">
        <v>2561.0</v>
      </c>
      <c r="D1943" s="4">
        <v>13.0</v>
      </c>
      <c r="E1943" s="4">
        <v>10.0</v>
      </c>
      <c r="F1943" s="8">
        <v>6.0</v>
      </c>
      <c r="G1943" s="8">
        <v>2.0</v>
      </c>
      <c r="H1943" s="8">
        <v>4.0</v>
      </c>
      <c r="I1943" s="8">
        <v>1.0</v>
      </c>
      <c r="J1943" s="8">
        <v>2.0</v>
      </c>
      <c r="K1943" s="7">
        <v>24.0</v>
      </c>
      <c r="L1943" s="7">
        <v>14.0</v>
      </c>
    </row>
    <row r="1944">
      <c r="A1944" s="7">
        <v>6710.0</v>
      </c>
      <c r="B1944" s="2" t="s">
        <v>14</v>
      </c>
      <c r="C1944" s="3">
        <v>2561.0</v>
      </c>
      <c r="D1944" s="4">
        <v>93.0</v>
      </c>
      <c r="E1944" s="4">
        <v>10.0</v>
      </c>
      <c r="F1944" s="8">
        <v>4.0</v>
      </c>
      <c r="G1944" s="8">
        <v>9.0</v>
      </c>
      <c r="H1944" s="8">
        <v>3.0</v>
      </c>
      <c r="I1944" s="8">
        <v>6.0</v>
      </c>
      <c r="J1944" s="8">
        <v>0.0</v>
      </c>
      <c r="K1944" s="7">
        <v>109.0</v>
      </c>
      <c r="L1944" s="7">
        <v>16.0</v>
      </c>
    </row>
    <row r="1945">
      <c r="A1945" s="7">
        <v>6710.0</v>
      </c>
      <c r="B1945" s="2" t="s">
        <v>15</v>
      </c>
      <c r="C1945" s="3">
        <v>2561.0</v>
      </c>
      <c r="D1945" s="4">
        <v>121.0</v>
      </c>
      <c r="E1945" s="4">
        <v>31.0</v>
      </c>
      <c r="F1945" s="8">
        <v>11.0</v>
      </c>
      <c r="G1945" s="8">
        <v>13.0</v>
      </c>
      <c r="H1945" s="8">
        <v>13.0</v>
      </c>
      <c r="I1945" s="8">
        <v>11.0</v>
      </c>
      <c r="J1945" s="8">
        <v>4.0</v>
      </c>
      <c r="K1945" s="7">
        <v>163.0</v>
      </c>
      <c r="L1945" s="7">
        <v>41.0</v>
      </c>
    </row>
    <row r="1946">
      <c r="A1946" s="7">
        <v>6713.0</v>
      </c>
      <c r="B1946" s="2" t="s">
        <v>12</v>
      </c>
      <c r="C1946" s="3">
        <v>3045.0</v>
      </c>
      <c r="D1946" s="4">
        <v>49.0</v>
      </c>
      <c r="E1946" s="4">
        <v>28.0</v>
      </c>
      <c r="F1946" s="8">
        <v>22.0</v>
      </c>
      <c r="G1946" s="8">
        <v>6.0</v>
      </c>
      <c r="H1946" s="8">
        <v>3.0</v>
      </c>
      <c r="I1946" s="8">
        <v>2.0</v>
      </c>
      <c r="J1946" s="8">
        <v>1.0</v>
      </c>
      <c r="K1946" s="7">
        <v>79.0</v>
      </c>
      <c r="L1946" s="7">
        <v>32.0</v>
      </c>
    </row>
    <row r="1947">
      <c r="A1947" s="7">
        <v>6713.0</v>
      </c>
      <c r="B1947" s="2" t="s">
        <v>13</v>
      </c>
      <c r="C1947" s="3">
        <v>3045.0</v>
      </c>
      <c r="D1947" s="4">
        <v>38.0</v>
      </c>
      <c r="E1947" s="4">
        <v>30.0</v>
      </c>
      <c r="F1947" s="8">
        <v>20.0</v>
      </c>
      <c r="G1947" s="8">
        <v>5.0</v>
      </c>
      <c r="H1947" s="8">
        <v>3.0</v>
      </c>
      <c r="I1947" s="8">
        <v>4.0</v>
      </c>
      <c r="J1947" s="8">
        <v>0.0</v>
      </c>
      <c r="K1947" s="7">
        <v>72.0</v>
      </c>
      <c r="L1947" s="7">
        <v>28.0</v>
      </c>
    </row>
    <row r="1948">
      <c r="A1948" s="7">
        <v>6713.0</v>
      </c>
      <c r="B1948" s="2" t="s">
        <v>14</v>
      </c>
      <c r="C1948" s="3">
        <v>3045.0</v>
      </c>
      <c r="D1948" s="4">
        <v>101.0</v>
      </c>
      <c r="E1948" s="4">
        <v>34.0</v>
      </c>
      <c r="F1948" s="8">
        <v>9.0</v>
      </c>
      <c r="G1948" s="8">
        <v>1.0</v>
      </c>
      <c r="H1948" s="8">
        <v>6.0</v>
      </c>
      <c r="I1948" s="8">
        <v>5.0</v>
      </c>
      <c r="J1948" s="8">
        <v>3.0</v>
      </c>
      <c r="K1948" s="7">
        <v>140.0</v>
      </c>
      <c r="L1948" s="7">
        <v>19.0</v>
      </c>
    </row>
    <row r="1949">
      <c r="A1949" s="7">
        <v>6713.0</v>
      </c>
      <c r="B1949" s="2" t="s">
        <v>15</v>
      </c>
      <c r="C1949" s="3">
        <v>3045.0</v>
      </c>
      <c r="D1949" s="4">
        <v>188.0</v>
      </c>
      <c r="E1949" s="4">
        <v>92.0</v>
      </c>
      <c r="F1949" s="8">
        <v>51.0</v>
      </c>
      <c r="G1949" s="8">
        <v>12.0</v>
      </c>
      <c r="H1949" s="8">
        <v>12.0</v>
      </c>
      <c r="I1949" s="8">
        <v>11.0</v>
      </c>
      <c r="J1949" s="8">
        <v>4.0</v>
      </c>
      <c r="K1949" s="7">
        <v>291.0</v>
      </c>
      <c r="L1949" s="7">
        <v>79.0</v>
      </c>
    </row>
    <row r="1950">
      <c r="A1950" s="7">
        <v>6715.0</v>
      </c>
      <c r="B1950" s="2" t="s">
        <v>12</v>
      </c>
      <c r="C1950" s="3">
        <v>1301.0</v>
      </c>
      <c r="D1950" s="4">
        <v>9.0</v>
      </c>
      <c r="E1950" s="4">
        <v>12.0</v>
      </c>
      <c r="F1950" s="8">
        <v>2.0</v>
      </c>
      <c r="G1950" s="8">
        <v>3.0</v>
      </c>
      <c r="H1950" s="8">
        <v>1.0</v>
      </c>
      <c r="I1950" s="8">
        <v>1.0</v>
      </c>
      <c r="J1950" s="8">
        <v>1.0</v>
      </c>
      <c r="K1950" s="7">
        <v>22.0</v>
      </c>
      <c r="L1950" s="7">
        <v>7.0</v>
      </c>
    </row>
    <row r="1951">
      <c r="A1951" s="7">
        <v>6715.0</v>
      </c>
      <c r="B1951" s="2" t="s">
        <v>13</v>
      </c>
      <c r="C1951" s="3">
        <v>1301.0</v>
      </c>
      <c r="D1951" s="4">
        <v>10.0</v>
      </c>
      <c r="E1951" s="4">
        <v>8.0</v>
      </c>
      <c r="F1951" s="8">
        <v>9.0</v>
      </c>
      <c r="G1951" s="8">
        <v>4.0</v>
      </c>
      <c r="H1951" s="8">
        <v>0.0</v>
      </c>
      <c r="I1951" s="8">
        <v>1.0</v>
      </c>
      <c r="J1951" s="8">
        <v>0.0</v>
      </c>
      <c r="K1951" s="7">
        <v>19.0</v>
      </c>
      <c r="L1951" s="7">
        <v>13.0</v>
      </c>
    </row>
    <row r="1952">
      <c r="A1952" s="7">
        <v>6715.0</v>
      </c>
      <c r="B1952" s="2" t="s">
        <v>14</v>
      </c>
      <c r="C1952" s="3">
        <v>1301.0</v>
      </c>
      <c r="D1952" s="4">
        <v>44.0</v>
      </c>
      <c r="E1952" s="4">
        <v>18.0</v>
      </c>
      <c r="F1952" s="8">
        <v>9.0</v>
      </c>
      <c r="G1952" s="8">
        <v>1.0</v>
      </c>
      <c r="H1952" s="8">
        <v>1.0</v>
      </c>
      <c r="I1952" s="8">
        <v>3.0</v>
      </c>
      <c r="J1952" s="8">
        <v>1.0</v>
      </c>
      <c r="K1952" s="7">
        <v>65.0</v>
      </c>
      <c r="L1952" s="7">
        <v>12.0</v>
      </c>
    </row>
    <row r="1953">
      <c r="A1953" s="7">
        <v>6715.0</v>
      </c>
      <c r="B1953" s="2" t="s">
        <v>15</v>
      </c>
      <c r="C1953" s="3">
        <v>1301.0</v>
      </c>
      <c r="D1953" s="4">
        <v>63.0</v>
      </c>
      <c r="E1953" s="4">
        <v>38.0</v>
      </c>
      <c r="F1953" s="8">
        <v>20.0</v>
      </c>
      <c r="G1953" s="8">
        <v>8.0</v>
      </c>
      <c r="H1953" s="8">
        <v>2.0</v>
      </c>
      <c r="I1953" s="8">
        <v>5.0</v>
      </c>
      <c r="J1953" s="8">
        <v>2.0</v>
      </c>
      <c r="K1953" s="7">
        <v>106.0</v>
      </c>
      <c r="L1953" s="7">
        <v>32.0</v>
      </c>
    </row>
    <row r="1954">
      <c r="A1954" s="7">
        <v>6717.0</v>
      </c>
      <c r="B1954" s="2" t="s">
        <v>12</v>
      </c>
      <c r="C1954" s="3">
        <v>1986.0</v>
      </c>
      <c r="D1954" s="4">
        <v>27.0</v>
      </c>
      <c r="E1954" s="4">
        <v>33.0</v>
      </c>
      <c r="F1954" s="8">
        <v>24.0</v>
      </c>
      <c r="G1954" s="8">
        <v>7.0</v>
      </c>
      <c r="H1954" s="8">
        <v>5.0</v>
      </c>
      <c r="I1954" s="8">
        <v>6.0</v>
      </c>
      <c r="J1954" s="8">
        <v>0.0</v>
      </c>
      <c r="K1954" s="7">
        <v>66.0</v>
      </c>
      <c r="L1954" s="7">
        <v>36.0</v>
      </c>
    </row>
    <row r="1955">
      <c r="A1955" s="7">
        <v>6717.0</v>
      </c>
      <c r="B1955" s="2" t="s">
        <v>13</v>
      </c>
      <c r="C1955" s="3">
        <v>1986.0</v>
      </c>
      <c r="D1955" s="4">
        <v>19.0</v>
      </c>
      <c r="E1955" s="4">
        <v>30.0</v>
      </c>
      <c r="F1955" s="8">
        <v>25.0</v>
      </c>
      <c r="G1955" s="8">
        <v>6.0</v>
      </c>
      <c r="H1955" s="8">
        <v>4.0</v>
      </c>
      <c r="I1955" s="8">
        <v>3.0</v>
      </c>
      <c r="J1955" s="8">
        <v>2.0</v>
      </c>
      <c r="K1955" s="7">
        <v>52.0</v>
      </c>
      <c r="L1955" s="7">
        <v>37.0</v>
      </c>
    </row>
    <row r="1956">
      <c r="A1956" s="7">
        <v>6717.0</v>
      </c>
      <c r="B1956" s="2" t="s">
        <v>14</v>
      </c>
      <c r="C1956" s="3">
        <v>1986.0</v>
      </c>
      <c r="D1956" s="4">
        <v>99.0</v>
      </c>
      <c r="E1956" s="4">
        <v>47.0</v>
      </c>
      <c r="F1956" s="8">
        <v>18.0</v>
      </c>
      <c r="G1956" s="8">
        <v>8.0</v>
      </c>
      <c r="H1956" s="8">
        <v>8.0</v>
      </c>
      <c r="I1956" s="8">
        <v>5.0</v>
      </c>
      <c r="J1956" s="8">
        <v>3.0</v>
      </c>
      <c r="K1956" s="7">
        <v>151.0</v>
      </c>
      <c r="L1956" s="7">
        <v>37.0</v>
      </c>
    </row>
    <row r="1957">
      <c r="A1957" s="7">
        <v>6717.0</v>
      </c>
      <c r="B1957" s="2" t="s">
        <v>15</v>
      </c>
      <c r="C1957" s="3">
        <v>1986.0</v>
      </c>
      <c r="D1957" s="4">
        <v>145.0</v>
      </c>
      <c r="E1957" s="4">
        <v>110.0</v>
      </c>
      <c r="F1957" s="8">
        <v>67.0</v>
      </c>
      <c r="G1957" s="8">
        <v>21.0</v>
      </c>
      <c r="H1957" s="8">
        <v>17.0</v>
      </c>
      <c r="I1957" s="8">
        <v>14.0</v>
      </c>
      <c r="J1957" s="8">
        <v>5.0</v>
      </c>
      <c r="K1957" s="7">
        <v>269.0</v>
      </c>
      <c r="L1957" s="7">
        <v>110.0</v>
      </c>
    </row>
    <row r="1958">
      <c r="A1958" s="7">
        <v>6718.0</v>
      </c>
      <c r="B1958" s="2" t="s">
        <v>12</v>
      </c>
      <c r="C1958" s="3">
        <v>3357.0</v>
      </c>
      <c r="D1958" s="4">
        <v>32.0</v>
      </c>
      <c r="E1958" s="4">
        <v>30.0</v>
      </c>
      <c r="F1958" s="8">
        <v>13.0</v>
      </c>
      <c r="G1958" s="8">
        <v>3.0</v>
      </c>
      <c r="H1958" s="8">
        <v>3.0</v>
      </c>
      <c r="I1958" s="8">
        <v>0.0</v>
      </c>
      <c r="J1958" s="8">
        <v>1.0</v>
      </c>
      <c r="K1958" s="7">
        <v>62.0</v>
      </c>
      <c r="L1958" s="7">
        <v>20.0</v>
      </c>
    </row>
    <row r="1959">
      <c r="A1959" s="7">
        <v>6718.0</v>
      </c>
      <c r="B1959" s="2" t="s">
        <v>13</v>
      </c>
      <c r="C1959" s="3">
        <v>3357.0</v>
      </c>
      <c r="D1959" s="4">
        <v>31.0</v>
      </c>
      <c r="E1959" s="4">
        <v>32.0</v>
      </c>
      <c r="F1959" s="8">
        <v>14.0</v>
      </c>
      <c r="G1959" s="8">
        <v>4.0</v>
      </c>
      <c r="H1959" s="8">
        <v>1.0</v>
      </c>
      <c r="I1959" s="8">
        <v>4.0</v>
      </c>
      <c r="J1959" s="8">
        <v>3.0</v>
      </c>
      <c r="K1959" s="7">
        <v>67.0</v>
      </c>
      <c r="L1959" s="7">
        <v>22.0</v>
      </c>
    </row>
    <row r="1960">
      <c r="A1960" s="7">
        <v>6718.0</v>
      </c>
      <c r="B1960" s="2" t="s">
        <v>14</v>
      </c>
      <c r="C1960" s="3">
        <v>3357.0</v>
      </c>
      <c r="D1960" s="4">
        <v>133.0</v>
      </c>
      <c r="E1960" s="4">
        <v>37.0</v>
      </c>
      <c r="F1960" s="8">
        <v>5.0</v>
      </c>
      <c r="G1960" s="8">
        <v>7.0</v>
      </c>
      <c r="H1960" s="8">
        <v>6.0</v>
      </c>
      <c r="I1960" s="8">
        <v>6.0</v>
      </c>
      <c r="J1960" s="8">
        <v>2.0</v>
      </c>
      <c r="K1960" s="7">
        <v>176.0</v>
      </c>
      <c r="L1960" s="7">
        <v>20.0</v>
      </c>
    </row>
    <row r="1961">
      <c r="A1961" s="7">
        <v>6718.0</v>
      </c>
      <c r="B1961" s="2" t="s">
        <v>15</v>
      </c>
      <c r="C1961" s="3">
        <v>3357.0</v>
      </c>
      <c r="D1961" s="4">
        <v>196.0</v>
      </c>
      <c r="E1961" s="4">
        <v>99.0</v>
      </c>
      <c r="F1961" s="8">
        <v>32.0</v>
      </c>
      <c r="G1961" s="8">
        <v>14.0</v>
      </c>
      <c r="H1961" s="8">
        <v>10.0</v>
      </c>
      <c r="I1961" s="8">
        <v>10.0</v>
      </c>
      <c r="J1961" s="8">
        <v>6.0</v>
      </c>
      <c r="K1961" s="7">
        <v>305.0</v>
      </c>
      <c r="L1961" s="7">
        <v>62.0</v>
      </c>
    </row>
    <row r="1962">
      <c r="A1962" s="7">
        <v>6719.0</v>
      </c>
      <c r="B1962" s="2" t="s">
        <v>12</v>
      </c>
      <c r="C1962" s="3">
        <v>2026.0</v>
      </c>
      <c r="D1962" s="4">
        <v>33.0</v>
      </c>
      <c r="E1962" s="4">
        <v>33.0</v>
      </c>
      <c r="F1962" s="8">
        <v>19.0</v>
      </c>
      <c r="G1962" s="8">
        <v>5.0</v>
      </c>
      <c r="H1962" s="8">
        <v>8.0</v>
      </c>
      <c r="I1962" s="8">
        <v>2.0</v>
      </c>
      <c r="J1962" s="8">
        <v>2.0</v>
      </c>
      <c r="K1962" s="7">
        <v>68.0</v>
      </c>
      <c r="L1962" s="7">
        <v>34.0</v>
      </c>
    </row>
    <row r="1963">
      <c r="A1963" s="7">
        <v>6719.0</v>
      </c>
      <c r="B1963" s="2" t="s">
        <v>13</v>
      </c>
      <c r="C1963" s="3">
        <v>2026.0</v>
      </c>
      <c r="D1963" s="4">
        <v>18.0</v>
      </c>
      <c r="E1963" s="4">
        <v>12.0</v>
      </c>
      <c r="F1963" s="8">
        <v>14.0</v>
      </c>
      <c r="G1963" s="8">
        <v>7.0</v>
      </c>
      <c r="H1963" s="8">
        <v>2.0</v>
      </c>
      <c r="I1963" s="8">
        <v>3.0</v>
      </c>
      <c r="J1963" s="8">
        <v>2.0</v>
      </c>
      <c r="K1963" s="7">
        <v>33.0</v>
      </c>
      <c r="L1963" s="7">
        <v>25.0</v>
      </c>
    </row>
    <row r="1964">
      <c r="A1964" s="7">
        <v>6719.0</v>
      </c>
      <c r="B1964" s="2" t="s">
        <v>14</v>
      </c>
      <c r="C1964" s="3">
        <v>2026.0</v>
      </c>
      <c r="D1964" s="4">
        <v>113.0</v>
      </c>
      <c r="E1964" s="4">
        <v>34.0</v>
      </c>
      <c r="F1964" s="8">
        <v>17.0</v>
      </c>
      <c r="G1964" s="8">
        <v>3.0</v>
      </c>
      <c r="H1964" s="8">
        <v>3.0</v>
      </c>
      <c r="I1964" s="8">
        <v>9.0</v>
      </c>
      <c r="J1964" s="8">
        <v>2.0</v>
      </c>
      <c r="K1964" s="7">
        <v>156.0</v>
      </c>
      <c r="L1964" s="7">
        <v>25.0</v>
      </c>
    </row>
    <row r="1965">
      <c r="A1965" s="7">
        <v>6719.0</v>
      </c>
      <c r="B1965" s="2" t="s">
        <v>15</v>
      </c>
      <c r="C1965" s="3">
        <v>2026.0</v>
      </c>
      <c r="D1965" s="4">
        <v>164.0</v>
      </c>
      <c r="E1965" s="4">
        <v>79.0</v>
      </c>
      <c r="F1965" s="8">
        <v>50.0</v>
      </c>
      <c r="G1965" s="8">
        <v>15.0</v>
      </c>
      <c r="H1965" s="8">
        <v>13.0</v>
      </c>
      <c r="I1965" s="8">
        <v>14.0</v>
      </c>
      <c r="J1965" s="8">
        <v>6.0</v>
      </c>
      <c r="K1965" s="7">
        <v>257.0</v>
      </c>
      <c r="L1965" s="7">
        <v>84.0</v>
      </c>
    </row>
    <row r="1966">
      <c r="A1966" s="7">
        <v>6725.0</v>
      </c>
      <c r="B1966" s="2" t="s">
        <v>12</v>
      </c>
      <c r="C1966" s="3">
        <v>2372.0</v>
      </c>
      <c r="D1966" s="4">
        <v>36.0</v>
      </c>
      <c r="E1966" s="4">
        <v>28.0</v>
      </c>
      <c r="F1966" s="8">
        <v>12.0</v>
      </c>
      <c r="G1966" s="8">
        <v>1.0</v>
      </c>
      <c r="H1966" s="8">
        <v>6.0</v>
      </c>
      <c r="I1966" s="8">
        <v>2.0</v>
      </c>
      <c r="J1966" s="8">
        <v>6.0</v>
      </c>
      <c r="K1966" s="7">
        <v>66.0</v>
      </c>
      <c r="L1966" s="7">
        <v>25.0</v>
      </c>
    </row>
    <row r="1967">
      <c r="A1967" s="7">
        <v>6725.0</v>
      </c>
      <c r="B1967" s="2" t="s">
        <v>13</v>
      </c>
      <c r="C1967" s="3">
        <v>2372.0</v>
      </c>
      <c r="D1967" s="4">
        <v>12.0</v>
      </c>
      <c r="E1967" s="4">
        <v>26.0</v>
      </c>
      <c r="F1967" s="8">
        <v>22.0</v>
      </c>
      <c r="G1967" s="8">
        <v>6.0</v>
      </c>
      <c r="H1967" s="8">
        <v>4.0</v>
      </c>
      <c r="I1967" s="8">
        <v>2.0</v>
      </c>
      <c r="J1967" s="8">
        <v>1.0</v>
      </c>
      <c r="K1967" s="7">
        <v>40.0</v>
      </c>
      <c r="L1967" s="7">
        <v>33.0</v>
      </c>
    </row>
    <row r="1968">
      <c r="A1968" s="7">
        <v>6725.0</v>
      </c>
      <c r="B1968" s="2" t="s">
        <v>14</v>
      </c>
      <c r="C1968" s="3">
        <v>2372.0</v>
      </c>
      <c r="D1968" s="4">
        <v>123.0</v>
      </c>
      <c r="E1968" s="4">
        <v>37.0</v>
      </c>
      <c r="F1968" s="8">
        <v>11.0</v>
      </c>
      <c r="G1968" s="8">
        <v>8.0</v>
      </c>
      <c r="H1968" s="8">
        <v>5.0</v>
      </c>
      <c r="I1968" s="8">
        <v>9.0</v>
      </c>
      <c r="J1968" s="8">
        <v>3.0</v>
      </c>
      <c r="K1968" s="7">
        <v>169.0</v>
      </c>
      <c r="L1968" s="7">
        <v>27.0</v>
      </c>
    </row>
    <row r="1969">
      <c r="A1969" s="7">
        <v>6725.0</v>
      </c>
      <c r="B1969" s="2" t="s">
        <v>15</v>
      </c>
      <c r="C1969" s="3">
        <v>2372.0</v>
      </c>
      <c r="D1969" s="4">
        <v>171.0</v>
      </c>
      <c r="E1969" s="4">
        <v>91.0</v>
      </c>
      <c r="F1969" s="8">
        <v>45.0</v>
      </c>
      <c r="G1969" s="8">
        <v>15.0</v>
      </c>
      <c r="H1969" s="8">
        <v>15.0</v>
      </c>
      <c r="I1969" s="8">
        <v>13.0</v>
      </c>
      <c r="J1969" s="8">
        <v>10.0</v>
      </c>
      <c r="K1969" s="7">
        <v>275.0</v>
      </c>
      <c r="L1969" s="7">
        <v>85.0</v>
      </c>
    </row>
    <row r="1970">
      <c r="A1970" s="7">
        <v>6727.0</v>
      </c>
      <c r="B1970" s="2" t="s">
        <v>12</v>
      </c>
      <c r="C1970" s="3">
        <v>1057.0</v>
      </c>
      <c r="D1970" s="4">
        <v>42.0</v>
      </c>
      <c r="E1970" s="4">
        <v>36.0</v>
      </c>
      <c r="F1970" s="8">
        <v>10.0</v>
      </c>
      <c r="G1970" s="8">
        <v>4.0</v>
      </c>
      <c r="H1970" s="8">
        <v>9.0</v>
      </c>
      <c r="I1970" s="8">
        <v>1.0</v>
      </c>
      <c r="J1970" s="8">
        <v>7.0</v>
      </c>
      <c r="K1970" s="7">
        <v>79.0</v>
      </c>
      <c r="L1970" s="7">
        <v>30.0</v>
      </c>
    </row>
    <row r="1971">
      <c r="A1971" s="7">
        <v>6727.0</v>
      </c>
      <c r="B1971" s="2" t="s">
        <v>13</v>
      </c>
      <c r="C1971" s="3">
        <v>1057.0</v>
      </c>
      <c r="D1971" s="4">
        <v>11.0</v>
      </c>
      <c r="E1971" s="4">
        <v>19.0</v>
      </c>
      <c r="F1971" s="8">
        <v>9.0</v>
      </c>
      <c r="G1971" s="8">
        <v>2.0</v>
      </c>
      <c r="H1971" s="8">
        <v>3.0</v>
      </c>
      <c r="I1971" s="8">
        <v>0.0</v>
      </c>
      <c r="J1971" s="8">
        <v>0.0</v>
      </c>
      <c r="K1971" s="7">
        <v>30.0</v>
      </c>
      <c r="L1971" s="7">
        <v>14.0</v>
      </c>
    </row>
    <row r="1972">
      <c r="A1972" s="7">
        <v>6727.0</v>
      </c>
      <c r="B1972" s="2" t="s">
        <v>14</v>
      </c>
      <c r="C1972" s="3">
        <v>1057.0</v>
      </c>
      <c r="D1972" s="4">
        <v>138.0</v>
      </c>
      <c r="E1972" s="4">
        <v>79.0</v>
      </c>
      <c r="F1972" s="8">
        <v>21.0</v>
      </c>
      <c r="G1972" s="8">
        <v>13.0</v>
      </c>
      <c r="H1972" s="8">
        <v>7.0</v>
      </c>
      <c r="I1972" s="8">
        <v>9.0</v>
      </c>
      <c r="J1972" s="8">
        <v>13.0</v>
      </c>
      <c r="K1972" s="7">
        <v>226.0</v>
      </c>
      <c r="L1972" s="7">
        <v>54.0</v>
      </c>
    </row>
    <row r="1973">
      <c r="A1973" s="7">
        <v>6727.0</v>
      </c>
      <c r="B1973" s="2" t="s">
        <v>15</v>
      </c>
      <c r="C1973" s="3">
        <v>1057.0</v>
      </c>
      <c r="D1973" s="4">
        <v>191.0</v>
      </c>
      <c r="E1973" s="4">
        <v>134.0</v>
      </c>
      <c r="F1973" s="8">
        <v>40.0</v>
      </c>
      <c r="G1973" s="8">
        <v>19.0</v>
      </c>
      <c r="H1973" s="8">
        <v>19.0</v>
      </c>
      <c r="I1973" s="8">
        <v>10.0</v>
      </c>
      <c r="J1973" s="8">
        <v>20.0</v>
      </c>
      <c r="K1973" s="7">
        <v>335.0</v>
      </c>
      <c r="L1973" s="7">
        <v>98.0</v>
      </c>
    </row>
    <row r="1974">
      <c r="A1974" s="7">
        <v>6728.0</v>
      </c>
      <c r="B1974" s="2" t="s">
        <v>12</v>
      </c>
      <c r="C1974" s="3">
        <v>2521.0</v>
      </c>
      <c r="D1974" s="4">
        <v>46.0</v>
      </c>
      <c r="E1974" s="4">
        <v>91.0</v>
      </c>
      <c r="F1974" s="8">
        <v>39.0</v>
      </c>
      <c r="G1974" s="8">
        <v>18.0</v>
      </c>
      <c r="H1974" s="8">
        <v>14.0</v>
      </c>
      <c r="I1974" s="8">
        <v>1.0</v>
      </c>
      <c r="J1974" s="8">
        <v>6.0</v>
      </c>
      <c r="K1974" s="7">
        <v>138.0</v>
      </c>
      <c r="L1974" s="7">
        <v>77.0</v>
      </c>
    </row>
    <row r="1975">
      <c r="A1975" s="7">
        <v>6728.0</v>
      </c>
      <c r="B1975" s="2" t="s">
        <v>13</v>
      </c>
      <c r="C1975" s="3">
        <v>2521.0</v>
      </c>
      <c r="D1975" s="4">
        <v>31.0</v>
      </c>
      <c r="E1975" s="4">
        <v>74.0</v>
      </c>
      <c r="F1975" s="8">
        <v>27.0</v>
      </c>
      <c r="G1975" s="8">
        <v>11.0</v>
      </c>
      <c r="H1975" s="8">
        <v>11.0</v>
      </c>
      <c r="I1975" s="8">
        <v>1.0</v>
      </c>
      <c r="J1975" s="8">
        <v>3.0</v>
      </c>
      <c r="K1975" s="7">
        <v>106.0</v>
      </c>
      <c r="L1975" s="7">
        <v>52.0</v>
      </c>
    </row>
    <row r="1976">
      <c r="A1976" s="7">
        <v>6728.0</v>
      </c>
      <c r="B1976" s="2" t="s">
        <v>14</v>
      </c>
      <c r="C1976" s="3">
        <v>2521.0</v>
      </c>
      <c r="D1976" s="4">
        <v>198.0</v>
      </c>
      <c r="E1976" s="4">
        <v>154.0</v>
      </c>
      <c r="F1976" s="8">
        <v>23.0</v>
      </c>
      <c r="G1976" s="8">
        <v>14.0</v>
      </c>
      <c r="H1976" s="8">
        <v>12.0</v>
      </c>
      <c r="I1976" s="8">
        <v>2.0</v>
      </c>
      <c r="J1976" s="8">
        <v>5.0</v>
      </c>
      <c r="K1976" s="7">
        <v>354.0</v>
      </c>
      <c r="L1976" s="7">
        <v>54.0</v>
      </c>
    </row>
    <row r="1977">
      <c r="A1977" s="7">
        <v>6728.0</v>
      </c>
      <c r="B1977" s="2" t="s">
        <v>15</v>
      </c>
      <c r="C1977" s="3">
        <v>2521.0</v>
      </c>
      <c r="D1977" s="4">
        <v>275.0</v>
      </c>
      <c r="E1977" s="4">
        <v>319.0</v>
      </c>
      <c r="F1977" s="8">
        <v>89.0</v>
      </c>
      <c r="G1977" s="8">
        <v>43.0</v>
      </c>
      <c r="H1977" s="8">
        <v>37.0</v>
      </c>
      <c r="I1977" s="8">
        <v>4.0</v>
      </c>
      <c r="J1977" s="8">
        <v>14.0</v>
      </c>
      <c r="K1977" s="7">
        <v>598.0</v>
      </c>
      <c r="L1977" s="7">
        <v>183.0</v>
      </c>
    </row>
    <row r="1978">
      <c r="A1978" s="7">
        <v>6731.0</v>
      </c>
      <c r="B1978" s="2" t="s">
        <v>12</v>
      </c>
      <c r="C1978" s="3">
        <v>2964.0</v>
      </c>
      <c r="D1978" s="4">
        <v>50.0</v>
      </c>
      <c r="E1978" s="4">
        <v>49.0</v>
      </c>
      <c r="F1978" s="8">
        <v>36.0</v>
      </c>
      <c r="G1978" s="8">
        <v>6.0</v>
      </c>
      <c r="H1978" s="8">
        <v>8.0</v>
      </c>
      <c r="I1978" s="8">
        <v>5.0</v>
      </c>
      <c r="J1978" s="8">
        <v>2.0</v>
      </c>
      <c r="K1978" s="7">
        <v>104.0</v>
      </c>
      <c r="L1978" s="7">
        <v>52.0</v>
      </c>
    </row>
    <row r="1979">
      <c r="A1979" s="7">
        <v>6731.0</v>
      </c>
      <c r="B1979" s="2" t="s">
        <v>13</v>
      </c>
      <c r="C1979" s="3">
        <v>2964.0</v>
      </c>
      <c r="D1979" s="4">
        <v>29.0</v>
      </c>
      <c r="E1979" s="4">
        <v>44.0</v>
      </c>
      <c r="F1979" s="8">
        <v>37.0</v>
      </c>
      <c r="G1979" s="8">
        <v>4.0</v>
      </c>
      <c r="H1979" s="8">
        <v>9.0</v>
      </c>
      <c r="I1979" s="8">
        <v>0.0</v>
      </c>
      <c r="J1979" s="8">
        <v>1.0</v>
      </c>
      <c r="K1979" s="7">
        <v>73.0</v>
      </c>
      <c r="L1979" s="7">
        <v>51.0</v>
      </c>
    </row>
    <row r="1980">
      <c r="A1980" s="7">
        <v>6731.0</v>
      </c>
      <c r="B1980" s="2" t="s">
        <v>14</v>
      </c>
      <c r="C1980" s="3">
        <v>2964.0</v>
      </c>
      <c r="D1980" s="4">
        <v>101.0</v>
      </c>
      <c r="E1980" s="4">
        <v>44.0</v>
      </c>
      <c r="F1980" s="8">
        <v>6.0</v>
      </c>
      <c r="G1980" s="8">
        <v>8.0</v>
      </c>
      <c r="H1980" s="8">
        <v>8.0</v>
      </c>
      <c r="I1980" s="8">
        <v>3.0</v>
      </c>
      <c r="J1980" s="8">
        <v>4.0</v>
      </c>
      <c r="K1980" s="7">
        <v>148.0</v>
      </c>
      <c r="L1980" s="7">
        <v>26.0</v>
      </c>
    </row>
    <row r="1981">
      <c r="A1981" s="7">
        <v>6731.0</v>
      </c>
      <c r="B1981" s="2" t="s">
        <v>15</v>
      </c>
      <c r="C1981" s="3">
        <v>2964.0</v>
      </c>
      <c r="D1981" s="4">
        <v>180.0</v>
      </c>
      <c r="E1981" s="4">
        <v>137.0</v>
      </c>
      <c r="F1981" s="8">
        <v>79.0</v>
      </c>
      <c r="G1981" s="8">
        <v>18.0</v>
      </c>
      <c r="H1981" s="8">
        <v>25.0</v>
      </c>
      <c r="I1981" s="8">
        <v>8.0</v>
      </c>
      <c r="J1981" s="8">
        <v>7.0</v>
      </c>
      <c r="K1981" s="7">
        <v>325.0</v>
      </c>
      <c r="L1981" s="7">
        <v>129.0</v>
      </c>
    </row>
    <row r="1982">
      <c r="A1982" s="7">
        <v>6734.0</v>
      </c>
      <c r="B1982" s="2" t="s">
        <v>12</v>
      </c>
      <c r="C1982" s="3">
        <v>818.0</v>
      </c>
      <c r="D1982" s="4">
        <v>12.0</v>
      </c>
      <c r="E1982" s="4">
        <v>8.0</v>
      </c>
      <c r="F1982" s="8">
        <v>6.0</v>
      </c>
      <c r="G1982" s="8">
        <v>0.0</v>
      </c>
      <c r="H1982" s="8">
        <v>1.0</v>
      </c>
      <c r="I1982" s="8">
        <v>1.0</v>
      </c>
      <c r="J1982" s="8">
        <v>0.0</v>
      </c>
      <c r="K1982" s="7">
        <v>21.0</v>
      </c>
      <c r="L1982" s="7">
        <v>7.0</v>
      </c>
    </row>
    <row r="1983">
      <c r="A1983" s="7">
        <v>6734.0</v>
      </c>
      <c r="B1983" s="2" t="s">
        <v>13</v>
      </c>
      <c r="C1983" s="3">
        <v>818.0</v>
      </c>
      <c r="D1983" s="4">
        <v>6.0</v>
      </c>
      <c r="E1983" s="4">
        <v>11.0</v>
      </c>
      <c r="F1983" s="8">
        <v>16.0</v>
      </c>
      <c r="G1983" s="8">
        <v>2.0</v>
      </c>
      <c r="H1983" s="8">
        <v>2.0</v>
      </c>
      <c r="I1983" s="8">
        <v>0.0</v>
      </c>
      <c r="J1983" s="8">
        <v>0.0</v>
      </c>
      <c r="K1983" s="7">
        <v>17.0</v>
      </c>
      <c r="L1983" s="7">
        <v>20.0</v>
      </c>
    </row>
    <row r="1984">
      <c r="A1984" s="7">
        <v>6734.0</v>
      </c>
      <c r="B1984" s="2" t="s">
        <v>14</v>
      </c>
      <c r="C1984" s="3">
        <v>818.0</v>
      </c>
      <c r="D1984" s="4">
        <v>52.0</v>
      </c>
      <c r="E1984" s="4">
        <v>30.0</v>
      </c>
      <c r="F1984" s="8">
        <v>8.0</v>
      </c>
      <c r="G1984" s="8">
        <v>4.0</v>
      </c>
      <c r="H1984" s="8">
        <v>0.0</v>
      </c>
      <c r="I1984" s="8">
        <v>4.0</v>
      </c>
      <c r="J1984" s="8">
        <v>0.0</v>
      </c>
      <c r="K1984" s="7">
        <v>86.0</v>
      </c>
      <c r="L1984" s="7">
        <v>12.0</v>
      </c>
    </row>
    <row r="1985">
      <c r="A1985" s="7">
        <v>6734.0</v>
      </c>
      <c r="B1985" s="2" t="s">
        <v>15</v>
      </c>
      <c r="C1985" s="3">
        <v>818.0</v>
      </c>
      <c r="D1985" s="4">
        <v>70.0</v>
      </c>
      <c r="E1985" s="4">
        <v>49.0</v>
      </c>
      <c r="F1985" s="8">
        <v>30.0</v>
      </c>
      <c r="G1985" s="8">
        <v>6.0</v>
      </c>
      <c r="H1985" s="8">
        <v>3.0</v>
      </c>
      <c r="I1985" s="8">
        <v>5.0</v>
      </c>
      <c r="J1985" s="8">
        <v>0.0</v>
      </c>
      <c r="K1985" s="7">
        <v>124.0</v>
      </c>
      <c r="L1985" s="7">
        <v>39.0</v>
      </c>
    </row>
    <row r="1986">
      <c r="A1986" s="7">
        <v>6735.0</v>
      </c>
      <c r="B1986" s="2" t="s">
        <v>12</v>
      </c>
      <c r="C1986" s="3">
        <v>2985.0</v>
      </c>
      <c r="D1986" s="4">
        <v>50.0</v>
      </c>
      <c r="E1986" s="4">
        <v>34.0</v>
      </c>
      <c r="F1986" s="8">
        <v>12.0</v>
      </c>
      <c r="G1986" s="8">
        <v>7.0</v>
      </c>
      <c r="H1986" s="8">
        <v>4.0</v>
      </c>
      <c r="I1986" s="8">
        <v>1.0</v>
      </c>
      <c r="J1986" s="8">
        <v>3.0</v>
      </c>
      <c r="K1986" s="7">
        <v>85.0</v>
      </c>
      <c r="L1986" s="7">
        <v>26.0</v>
      </c>
    </row>
    <row r="1987">
      <c r="A1987" s="7">
        <v>6735.0</v>
      </c>
      <c r="B1987" s="2" t="s">
        <v>13</v>
      </c>
      <c r="C1987" s="3">
        <v>2985.0</v>
      </c>
      <c r="D1987" s="4">
        <v>19.0</v>
      </c>
      <c r="E1987" s="4">
        <v>34.0</v>
      </c>
      <c r="F1987" s="8">
        <v>35.0</v>
      </c>
      <c r="G1987" s="8">
        <v>7.0</v>
      </c>
      <c r="H1987" s="8">
        <v>2.0</v>
      </c>
      <c r="I1987" s="8">
        <v>2.0</v>
      </c>
      <c r="J1987" s="8">
        <v>0.0</v>
      </c>
      <c r="K1987" s="7">
        <v>55.0</v>
      </c>
      <c r="L1987" s="7">
        <v>44.0</v>
      </c>
    </row>
    <row r="1988">
      <c r="A1988" s="7">
        <v>6735.0</v>
      </c>
      <c r="B1988" s="2" t="s">
        <v>14</v>
      </c>
      <c r="C1988" s="3">
        <v>2985.0</v>
      </c>
      <c r="D1988" s="4">
        <v>137.0</v>
      </c>
      <c r="E1988" s="4">
        <v>99.0</v>
      </c>
      <c r="F1988" s="8">
        <v>26.0</v>
      </c>
      <c r="G1988" s="8">
        <v>8.0</v>
      </c>
      <c r="H1988" s="8">
        <v>13.0</v>
      </c>
      <c r="I1988" s="8">
        <v>8.0</v>
      </c>
      <c r="J1988" s="8">
        <v>4.0</v>
      </c>
      <c r="K1988" s="7">
        <v>244.0</v>
      </c>
      <c r="L1988" s="7">
        <v>51.0</v>
      </c>
    </row>
    <row r="1989">
      <c r="A1989" s="7">
        <v>6735.0</v>
      </c>
      <c r="B1989" s="2" t="s">
        <v>15</v>
      </c>
      <c r="C1989" s="3">
        <v>2985.0</v>
      </c>
      <c r="D1989" s="4">
        <v>206.0</v>
      </c>
      <c r="E1989" s="4">
        <v>167.0</v>
      </c>
      <c r="F1989" s="8">
        <v>73.0</v>
      </c>
      <c r="G1989" s="8">
        <v>22.0</v>
      </c>
      <c r="H1989" s="8">
        <v>19.0</v>
      </c>
      <c r="I1989" s="8">
        <v>11.0</v>
      </c>
      <c r="J1989" s="8">
        <v>7.0</v>
      </c>
      <c r="K1989" s="7">
        <v>384.0</v>
      </c>
      <c r="L1989" s="7">
        <v>121.0</v>
      </c>
    </row>
    <row r="1990">
      <c r="A1990" s="7">
        <v>6736.0</v>
      </c>
      <c r="B1990" s="2" t="s">
        <v>12</v>
      </c>
      <c r="C1990" s="3">
        <v>969.0</v>
      </c>
      <c r="D1990" s="4">
        <v>12.0</v>
      </c>
      <c r="E1990" s="4">
        <v>14.0</v>
      </c>
      <c r="F1990" s="8">
        <v>6.0</v>
      </c>
      <c r="G1990" s="8">
        <v>0.0</v>
      </c>
      <c r="H1990" s="8">
        <v>0.0</v>
      </c>
      <c r="I1990" s="8">
        <v>1.0</v>
      </c>
      <c r="J1990" s="8">
        <v>1.0</v>
      </c>
      <c r="K1990" s="7">
        <v>27.0</v>
      </c>
      <c r="L1990" s="7">
        <v>7.0</v>
      </c>
    </row>
    <row r="1991">
      <c r="A1991" s="7">
        <v>6736.0</v>
      </c>
      <c r="B1991" s="2" t="s">
        <v>13</v>
      </c>
      <c r="C1991" s="3">
        <v>969.0</v>
      </c>
      <c r="D1991" s="4">
        <v>15.0</v>
      </c>
      <c r="E1991" s="4">
        <v>8.0</v>
      </c>
      <c r="F1991" s="8">
        <v>8.0</v>
      </c>
      <c r="G1991" s="8">
        <v>4.0</v>
      </c>
      <c r="H1991" s="8">
        <v>1.0</v>
      </c>
      <c r="I1991" s="8">
        <v>3.0</v>
      </c>
      <c r="J1991" s="8">
        <v>1.0</v>
      </c>
      <c r="K1991" s="7">
        <v>26.0</v>
      </c>
      <c r="L1991" s="7">
        <v>14.0</v>
      </c>
    </row>
    <row r="1992">
      <c r="A1992" s="7">
        <v>6736.0</v>
      </c>
      <c r="B1992" s="2" t="s">
        <v>14</v>
      </c>
      <c r="C1992" s="3">
        <v>969.0</v>
      </c>
      <c r="D1992" s="4">
        <v>53.0</v>
      </c>
      <c r="E1992" s="4">
        <v>10.0</v>
      </c>
      <c r="F1992" s="8">
        <v>12.0</v>
      </c>
      <c r="G1992" s="8">
        <v>2.0</v>
      </c>
      <c r="H1992" s="8">
        <v>0.0</v>
      </c>
      <c r="I1992" s="8">
        <v>2.0</v>
      </c>
      <c r="J1992" s="8">
        <v>0.0</v>
      </c>
      <c r="K1992" s="7">
        <v>65.0</v>
      </c>
      <c r="L1992" s="7">
        <v>14.0</v>
      </c>
    </row>
    <row r="1993">
      <c r="A1993" s="7">
        <v>6736.0</v>
      </c>
      <c r="B1993" s="2" t="s">
        <v>15</v>
      </c>
      <c r="C1993" s="3">
        <v>969.0</v>
      </c>
      <c r="D1993" s="4">
        <v>80.0</v>
      </c>
      <c r="E1993" s="4">
        <v>32.0</v>
      </c>
      <c r="F1993" s="8">
        <v>26.0</v>
      </c>
      <c r="G1993" s="8">
        <v>6.0</v>
      </c>
      <c r="H1993" s="8">
        <v>1.0</v>
      </c>
      <c r="I1993" s="8">
        <v>6.0</v>
      </c>
      <c r="J1993" s="8">
        <v>2.0</v>
      </c>
      <c r="K1993" s="7">
        <v>118.0</v>
      </c>
      <c r="L1993" s="7">
        <v>35.0</v>
      </c>
    </row>
    <row r="1994">
      <c r="A1994" s="7">
        <v>6738.0</v>
      </c>
      <c r="B1994" s="2" t="s">
        <v>12</v>
      </c>
      <c r="C1994" s="3">
        <v>2930.0</v>
      </c>
      <c r="D1994" s="4">
        <v>46.0</v>
      </c>
      <c r="E1994" s="4">
        <v>41.0</v>
      </c>
      <c r="F1994" s="8">
        <v>21.0</v>
      </c>
      <c r="G1994" s="8">
        <v>14.0</v>
      </c>
      <c r="H1994" s="8">
        <v>4.0</v>
      </c>
      <c r="I1994" s="8">
        <v>1.0</v>
      </c>
      <c r="J1994" s="8">
        <v>2.0</v>
      </c>
      <c r="K1994" s="7">
        <v>88.0</v>
      </c>
      <c r="L1994" s="7">
        <v>41.0</v>
      </c>
    </row>
    <row r="1995">
      <c r="A1995" s="7">
        <v>6738.0</v>
      </c>
      <c r="B1995" s="2" t="s">
        <v>13</v>
      </c>
      <c r="C1995" s="3">
        <v>2930.0</v>
      </c>
      <c r="D1995" s="4">
        <v>29.0</v>
      </c>
      <c r="E1995" s="4">
        <v>28.0</v>
      </c>
      <c r="F1995" s="8">
        <v>30.0</v>
      </c>
      <c r="G1995" s="8">
        <v>3.0</v>
      </c>
      <c r="H1995" s="8">
        <v>6.0</v>
      </c>
      <c r="I1995" s="8">
        <v>3.0</v>
      </c>
      <c r="J1995" s="8">
        <v>3.0</v>
      </c>
      <c r="K1995" s="7">
        <v>60.0</v>
      </c>
      <c r="L1995" s="7">
        <v>42.0</v>
      </c>
    </row>
    <row r="1996">
      <c r="A1996" s="7">
        <v>6738.0</v>
      </c>
      <c r="B1996" s="2" t="s">
        <v>14</v>
      </c>
      <c r="C1996" s="3">
        <v>2930.0</v>
      </c>
      <c r="D1996" s="4">
        <v>151.0</v>
      </c>
      <c r="E1996" s="4">
        <v>43.0</v>
      </c>
      <c r="F1996" s="8">
        <v>11.0</v>
      </c>
      <c r="G1996" s="8">
        <v>7.0</v>
      </c>
      <c r="H1996" s="8">
        <v>6.0</v>
      </c>
      <c r="I1996" s="8">
        <v>7.0</v>
      </c>
      <c r="J1996" s="8">
        <v>6.0</v>
      </c>
      <c r="K1996" s="7">
        <v>201.0</v>
      </c>
      <c r="L1996" s="7">
        <v>30.0</v>
      </c>
    </row>
    <row r="1997">
      <c r="A1997" s="7">
        <v>6738.0</v>
      </c>
      <c r="B1997" s="2" t="s">
        <v>15</v>
      </c>
      <c r="C1997" s="3">
        <v>2930.0</v>
      </c>
      <c r="D1997" s="4">
        <v>226.0</v>
      </c>
      <c r="E1997" s="4">
        <v>112.0</v>
      </c>
      <c r="F1997" s="8">
        <v>62.0</v>
      </c>
      <c r="G1997" s="8">
        <v>24.0</v>
      </c>
      <c r="H1997" s="8">
        <v>16.0</v>
      </c>
      <c r="I1997" s="8">
        <v>11.0</v>
      </c>
      <c r="J1997" s="8">
        <v>11.0</v>
      </c>
      <c r="K1997" s="7">
        <v>349.0</v>
      </c>
      <c r="L1997" s="7">
        <v>113.0</v>
      </c>
    </row>
    <row r="1998">
      <c r="A1998" s="7">
        <v>6741.0</v>
      </c>
      <c r="B1998" s="2" t="s">
        <v>12</v>
      </c>
      <c r="C1998" s="3">
        <v>2371.0</v>
      </c>
      <c r="D1998" s="4">
        <v>61.0</v>
      </c>
      <c r="E1998" s="4">
        <v>91.0</v>
      </c>
      <c r="F1998" s="8">
        <v>29.0</v>
      </c>
      <c r="G1998" s="8">
        <v>21.0</v>
      </c>
      <c r="H1998" s="8">
        <v>19.0</v>
      </c>
      <c r="I1998" s="8">
        <v>5.0</v>
      </c>
      <c r="J1998" s="8">
        <v>4.0</v>
      </c>
      <c r="K1998" s="7">
        <v>157.0</v>
      </c>
      <c r="L1998" s="7">
        <v>73.0</v>
      </c>
    </row>
    <row r="1999">
      <c r="A1999" s="7">
        <v>6741.0</v>
      </c>
      <c r="B1999" s="2" t="s">
        <v>13</v>
      </c>
      <c r="C1999" s="3">
        <v>2371.0</v>
      </c>
      <c r="D1999" s="4">
        <v>32.0</v>
      </c>
      <c r="E1999" s="4">
        <v>48.0</v>
      </c>
      <c r="F1999" s="8">
        <v>29.0</v>
      </c>
      <c r="G1999" s="8">
        <v>5.0</v>
      </c>
      <c r="H1999" s="8">
        <v>9.0</v>
      </c>
      <c r="I1999" s="8">
        <v>3.0</v>
      </c>
      <c r="J1999" s="8">
        <v>2.0</v>
      </c>
      <c r="K1999" s="7">
        <v>83.0</v>
      </c>
      <c r="L1999" s="7">
        <v>45.0</v>
      </c>
    </row>
    <row r="2000">
      <c r="A2000" s="7">
        <v>6741.0</v>
      </c>
      <c r="B2000" s="2" t="s">
        <v>14</v>
      </c>
      <c r="C2000" s="3">
        <v>2371.0</v>
      </c>
      <c r="D2000" s="4">
        <v>172.0</v>
      </c>
      <c r="E2000" s="4">
        <v>102.0</v>
      </c>
      <c r="F2000" s="8">
        <v>25.0</v>
      </c>
      <c r="G2000" s="8">
        <v>14.0</v>
      </c>
      <c r="H2000" s="8">
        <v>20.0</v>
      </c>
      <c r="I2000" s="8">
        <v>10.0</v>
      </c>
      <c r="J2000" s="8">
        <v>15.0</v>
      </c>
      <c r="K2000" s="7">
        <v>284.0</v>
      </c>
      <c r="L2000" s="7">
        <v>74.0</v>
      </c>
    </row>
    <row r="2001">
      <c r="A2001" s="7">
        <v>6741.0</v>
      </c>
      <c r="B2001" s="2" t="s">
        <v>15</v>
      </c>
      <c r="C2001" s="3">
        <v>2371.0</v>
      </c>
      <c r="D2001" s="4">
        <v>265.0</v>
      </c>
      <c r="E2001" s="4">
        <v>241.0</v>
      </c>
      <c r="F2001" s="8">
        <v>83.0</v>
      </c>
      <c r="G2001" s="8">
        <v>40.0</v>
      </c>
      <c r="H2001" s="8">
        <v>48.0</v>
      </c>
      <c r="I2001" s="8">
        <v>18.0</v>
      </c>
      <c r="J2001" s="8">
        <v>21.0</v>
      </c>
      <c r="K2001" s="7">
        <v>524.0</v>
      </c>
      <c r="L2001" s="7">
        <v>192.0</v>
      </c>
    </row>
    <row r="2002">
      <c r="A2002" s="7">
        <v>6742.0</v>
      </c>
      <c r="B2002" s="2" t="s">
        <v>12</v>
      </c>
      <c r="C2002" s="3">
        <v>1281.0</v>
      </c>
      <c r="D2002" s="4">
        <v>94.0</v>
      </c>
      <c r="E2002" s="4">
        <v>42.0</v>
      </c>
      <c r="F2002" s="8">
        <v>26.0</v>
      </c>
      <c r="G2002" s="8">
        <v>6.0</v>
      </c>
      <c r="H2002" s="8">
        <v>13.0</v>
      </c>
      <c r="I2002" s="8">
        <v>2.0</v>
      </c>
      <c r="J2002" s="8">
        <v>4.0</v>
      </c>
      <c r="K2002" s="7">
        <v>138.0</v>
      </c>
      <c r="L2002" s="7">
        <v>49.0</v>
      </c>
    </row>
    <row r="2003">
      <c r="A2003" s="7">
        <v>6742.0</v>
      </c>
      <c r="B2003" s="2" t="s">
        <v>13</v>
      </c>
      <c r="C2003" s="3">
        <v>1281.0</v>
      </c>
      <c r="D2003" s="4">
        <v>27.0</v>
      </c>
      <c r="E2003" s="4">
        <v>39.0</v>
      </c>
      <c r="F2003" s="8">
        <v>17.0</v>
      </c>
      <c r="G2003" s="8">
        <v>4.0</v>
      </c>
      <c r="H2003" s="8">
        <v>7.0</v>
      </c>
      <c r="I2003" s="8">
        <v>2.0</v>
      </c>
      <c r="J2003" s="8">
        <v>9.0</v>
      </c>
      <c r="K2003" s="7">
        <v>68.0</v>
      </c>
      <c r="L2003" s="7">
        <v>37.0</v>
      </c>
    </row>
    <row r="2004">
      <c r="A2004" s="7">
        <v>6742.0</v>
      </c>
      <c r="B2004" s="2" t="s">
        <v>14</v>
      </c>
      <c r="C2004" s="3">
        <v>1281.0</v>
      </c>
      <c r="D2004" s="4">
        <v>128.0</v>
      </c>
      <c r="E2004" s="4">
        <v>81.0</v>
      </c>
      <c r="F2004" s="8">
        <v>19.0</v>
      </c>
      <c r="G2004" s="8">
        <v>14.0</v>
      </c>
      <c r="H2004" s="8">
        <v>12.0</v>
      </c>
      <c r="I2004" s="8">
        <v>14.0</v>
      </c>
      <c r="J2004" s="8">
        <v>3.0</v>
      </c>
      <c r="K2004" s="7">
        <v>223.0</v>
      </c>
      <c r="L2004" s="7">
        <v>48.0</v>
      </c>
    </row>
    <row r="2005">
      <c r="A2005" s="7">
        <v>6742.0</v>
      </c>
      <c r="B2005" s="2" t="s">
        <v>15</v>
      </c>
      <c r="C2005" s="3">
        <v>1281.0</v>
      </c>
      <c r="D2005" s="4">
        <v>249.0</v>
      </c>
      <c r="E2005" s="4">
        <v>162.0</v>
      </c>
      <c r="F2005" s="8">
        <v>62.0</v>
      </c>
      <c r="G2005" s="8">
        <v>24.0</v>
      </c>
      <c r="H2005" s="8">
        <v>32.0</v>
      </c>
      <c r="I2005" s="8">
        <v>18.0</v>
      </c>
      <c r="J2005" s="8">
        <v>16.0</v>
      </c>
      <c r="K2005" s="7">
        <v>429.0</v>
      </c>
      <c r="L2005" s="7">
        <v>134.0</v>
      </c>
    </row>
    <row r="2006">
      <c r="A2006" s="7">
        <v>6750.0</v>
      </c>
      <c r="B2006" s="2" t="s">
        <v>12</v>
      </c>
      <c r="C2006" s="3">
        <v>1492.0</v>
      </c>
      <c r="D2006" s="4">
        <v>22.0</v>
      </c>
      <c r="E2006" s="4">
        <v>20.0</v>
      </c>
      <c r="F2006" s="8">
        <v>8.0</v>
      </c>
      <c r="G2006" s="8">
        <v>4.0</v>
      </c>
      <c r="H2006" s="8">
        <v>7.0</v>
      </c>
      <c r="I2006" s="8">
        <v>1.0</v>
      </c>
      <c r="J2006" s="8">
        <v>3.0</v>
      </c>
      <c r="K2006" s="7">
        <v>43.0</v>
      </c>
      <c r="L2006" s="7">
        <v>22.0</v>
      </c>
    </row>
    <row r="2007">
      <c r="A2007" s="7">
        <v>6750.0</v>
      </c>
      <c r="B2007" s="2" t="s">
        <v>13</v>
      </c>
      <c r="C2007" s="3">
        <v>1492.0</v>
      </c>
      <c r="D2007" s="4">
        <v>20.0</v>
      </c>
      <c r="E2007" s="4">
        <v>17.0</v>
      </c>
      <c r="F2007" s="8">
        <v>5.0</v>
      </c>
      <c r="G2007" s="8">
        <v>4.0</v>
      </c>
      <c r="H2007" s="8">
        <v>4.0</v>
      </c>
      <c r="I2007" s="8">
        <v>2.0</v>
      </c>
      <c r="J2007" s="8">
        <v>1.0</v>
      </c>
      <c r="K2007" s="7">
        <v>39.0</v>
      </c>
      <c r="L2007" s="7">
        <v>14.0</v>
      </c>
    </row>
    <row r="2008">
      <c r="A2008" s="7">
        <v>6750.0</v>
      </c>
      <c r="B2008" s="2" t="s">
        <v>14</v>
      </c>
      <c r="C2008" s="3">
        <v>1492.0</v>
      </c>
      <c r="D2008" s="4">
        <v>84.0</v>
      </c>
      <c r="E2008" s="4">
        <v>23.0</v>
      </c>
      <c r="F2008" s="8">
        <v>3.0</v>
      </c>
      <c r="G2008" s="8">
        <v>3.0</v>
      </c>
      <c r="H2008" s="8">
        <v>1.0</v>
      </c>
      <c r="I2008" s="8">
        <v>7.0</v>
      </c>
      <c r="J2008" s="8">
        <v>3.0</v>
      </c>
      <c r="K2008" s="7">
        <v>114.0</v>
      </c>
      <c r="L2008" s="7">
        <v>10.0</v>
      </c>
    </row>
    <row r="2009">
      <c r="A2009" s="7">
        <v>6750.0</v>
      </c>
      <c r="B2009" s="2" t="s">
        <v>15</v>
      </c>
      <c r="C2009" s="3">
        <v>1492.0</v>
      </c>
      <c r="D2009" s="4">
        <v>126.0</v>
      </c>
      <c r="E2009" s="4">
        <v>60.0</v>
      </c>
      <c r="F2009" s="8">
        <v>16.0</v>
      </c>
      <c r="G2009" s="8">
        <v>11.0</v>
      </c>
      <c r="H2009" s="8">
        <v>12.0</v>
      </c>
      <c r="I2009" s="8">
        <v>10.0</v>
      </c>
      <c r="J2009" s="8">
        <v>7.0</v>
      </c>
      <c r="K2009" s="7">
        <v>196.0</v>
      </c>
      <c r="L2009" s="7">
        <v>46.0</v>
      </c>
    </row>
    <row r="2010">
      <c r="A2010" s="7">
        <v>6751.0</v>
      </c>
      <c r="B2010" s="2" t="s">
        <v>12</v>
      </c>
      <c r="C2010" s="3">
        <v>2136.0</v>
      </c>
      <c r="D2010" s="4">
        <v>26.0</v>
      </c>
      <c r="E2010" s="4">
        <v>18.0</v>
      </c>
      <c r="F2010" s="8">
        <v>16.0</v>
      </c>
      <c r="G2010" s="8">
        <v>1.0</v>
      </c>
      <c r="H2010" s="8">
        <v>7.0</v>
      </c>
      <c r="I2010" s="8">
        <v>2.0</v>
      </c>
      <c r="J2010" s="8">
        <v>1.0</v>
      </c>
      <c r="K2010" s="7">
        <v>46.0</v>
      </c>
      <c r="L2010" s="7">
        <v>25.0</v>
      </c>
    </row>
    <row r="2011">
      <c r="A2011" s="7">
        <v>6751.0</v>
      </c>
      <c r="B2011" s="2" t="s">
        <v>13</v>
      </c>
      <c r="C2011" s="3">
        <v>2136.0</v>
      </c>
      <c r="D2011" s="4">
        <v>25.0</v>
      </c>
      <c r="E2011" s="4">
        <v>18.0</v>
      </c>
      <c r="F2011" s="8">
        <v>31.0</v>
      </c>
      <c r="G2011" s="8">
        <v>6.0</v>
      </c>
      <c r="H2011" s="8">
        <v>1.0</v>
      </c>
      <c r="I2011" s="8">
        <v>6.0</v>
      </c>
      <c r="J2011" s="8">
        <v>2.0</v>
      </c>
      <c r="K2011" s="7">
        <v>49.0</v>
      </c>
      <c r="L2011" s="7">
        <v>40.0</v>
      </c>
    </row>
    <row r="2012">
      <c r="A2012" s="7">
        <v>6751.0</v>
      </c>
      <c r="B2012" s="2" t="s">
        <v>14</v>
      </c>
      <c r="C2012" s="3">
        <v>2136.0</v>
      </c>
      <c r="D2012" s="4">
        <v>118.0</v>
      </c>
      <c r="E2012" s="4">
        <v>32.0</v>
      </c>
      <c r="F2012" s="8">
        <v>8.0</v>
      </c>
      <c r="G2012" s="8">
        <v>6.0</v>
      </c>
      <c r="H2012" s="8">
        <v>3.0</v>
      </c>
      <c r="I2012" s="8">
        <v>5.0</v>
      </c>
      <c r="J2012" s="8">
        <v>1.0</v>
      </c>
      <c r="K2012" s="7">
        <v>155.0</v>
      </c>
      <c r="L2012" s="7">
        <v>18.0</v>
      </c>
    </row>
    <row r="2013">
      <c r="A2013" s="7">
        <v>6751.0</v>
      </c>
      <c r="B2013" s="2" t="s">
        <v>15</v>
      </c>
      <c r="C2013" s="3">
        <v>2136.0</v>
      </c>
      <c r="D2013" s="4">
        <v>169.0</v>
      </c>
      <c r="E2013" s="4">
        <v>68.0</v>
      </c>
      <c r="F2013" s="8">
        <v>55.0</v>
      </c>
      <c r="G2013" s="8">
        <v>13.0</v>
      </c>
      <c r="H2013" s="8">
        <v>11.0</v>
      </c>
      <c r="I2013" s="8">
        <v>13.0</v>
      </c>
      <c r="J2013" s="8">
        <v>4.0</v>
      </c>
      <c r="K2013" s="7">
        <v>250.0</v>
      </c>
      <c r="L2013" s="7">
        <v>83.0</v>
      </c>
    </row>
    <row r="2014">
      <c r="A2014" s="7">
        <v>6753.0</v>
      </c>
      <c r="B2014" s="2" t="s">
        <v>12</v>
      </c>
      <c r="C2014" s="3">
        <v>3310.0</v>
      </c>
      <c r="D2014" s="4">
        <v>90.0</v>
      </c>
      <c r="E2014" s="4">
        <v>50.0</v>
      </c>
      <c r="F2014" s="8">
        <v>32.0</v>
      </c>
      <c r="G2014" s="8">
        <v>9.0</v>
      </c>
      <c r="H2014" s="8">
        <v>9.0</v>
      </c>
      <c r="I2014" s="8">
        <v>2.0</v>
      </c>
      <c r="J2014" s="8">
        <v>1.0</v>
      </c>
      <c r="K2014" s="7">
        <v>142.0</v>
      </c>
      <c r="L2014" s="7">
        <v>51.0</v>
      </c>
    </row>
    <row r="2015">
      <c r="A2015" s="7">
        <v>6753.0</v>
      </c>
      <c r="B2015" s="2" t="s">
        <v>13</v>
      </c>
      <c r="C2015" s="3">
        <v>3310.0</v>
      </c>
      <c r="D2015" s="4">
        <v>34.0</v>
      </c>
      <c r="E2015" s="4">
        <v>40.0</v>
      </c>
      <c r="F2015" s="8">
        <v>38.0</v>
      </c>
      <c r="G2015" s="8">
        <v>10.0</v>
      </c>
      <c r="H2015" s="8">
        <v>8.0</v>
      </c>
      <c r="I2015" s="8">
        <v>2.0</v>
      </c>
      <c r="J2015" s="8">
        <v>2.0</v>
      </c>
      <c r="K2015" s="7">
        <v>76.0</v>
      </c>
      <c r="L2015" s="7">
        <v>58.0</v>
      </c>
    </row>
    <row r="2016">
      <c r="A2016" s="7">
        <v>6753.0</v>
      </c>
      <c r="B2016" s="2" t="s">
        <v>14</v>
      </c>
      <c r="C2016" s="3">
        <v>3310.0</v>
      </c>
      <c r="D2016" s="4">
        <v>140.0</v>
      </c>
      <c r="E2016" s="4">
        <v>48.0</v>
      </c>
      <c r="F2016" s="8">
        <v>20.0</v>
      </c>
      <c r="G2016" s="8">
        <v>14.0</v>
      </c>
      <c r="H2016" s="8">
        <v>12.0</v>
      </c>
      <c r="I2016" s="8">
        <v>9.0</v>
      </c>
      <c r="J2016" s="8">
        <v>2.0</v>
      </c>
      <c r="K2016" s="7">
        <v>197.0</v>
      </c>
      <c r="L2016" s="7">
        <v>48.0</v>
      </c>
    </row>
    <row r="2017">
      <c r="A2017" s="7">
        <v>6753.0</v>
      </c>
      <c r="B2017" s="2" t="s">
        <v>15</v>
      </c>
      <c r="C2017" s="3">
        <v>3310.0</v>
      </c>
      <c r="D2017" s="4">
        <v>264.0</v>
      </c>
      <c r="E2017" s="4">
        <v>138.0</v>
      </c>
      <c r="F2017" s="8">
        <v>90.0</v>
      </c>
      <c r="G2017" s="8">
        <v>33.0</v>
      </c>
      <c r="H2017" s="8">
        <v>29.0</v>
      </c>
      <c r="I2017" s="8">
        <v>13.0</v>
      </c>
      <c r="J2017" s="8">
        <v>5.0</v>
      </c>
      <c r="K2017" s="7">
        <v>415.0</v>
      </c>
      <c r="L2017" s="7">
        <v>157.0</v>
      </c>
    </row>
    <row r="2018">
      <c r="A2018" s="7">
        <v>7001.0</v>
      </c>
      <c r="B2018" s="2" t="s">
        <v>12</v>
      </c>
      <c r="C2018" s="3">
        <v>1904.0</v>
      </c>
      <c r="D2018" s="4">
        <v>59.0</v>
      </c>
      <c r="E2018" s="4">
        <v>21.0</v>
      </c>
      <c r="F2018" s="8">
        <v>9.0</v>
      </c>
      <c r="G2018" s="8">
        <v>7.0</v>
      </c>
      <c r="H2018" s="8">
        <v>9.0</v>
      </c>
      <c r="I2018" s="8">
        <v>6.0</v>
      </c>
      <c r="J2018" s="8">
        <v>5.0</v>
      </c>
      <c r="K2018" s="7">
        <v>86.0</v>
      </c>
      <c r="L2018" s="7">
        <v>30.0</v>
      </c>
    </row>
    <row r="2019">
      <c r="A2019" s="7">
        <v>7001.0</v>
      </c>
      <c r="B2019" s="2" t="s">
        <v>13</v>
      </c>
      <c r="C2019" s="3">
        <v>1904.0</v>
      </c>
      <c r="D2019" s="4">
        <v>40.0</v>
      </c>
      <c r="E2019" s="4">
        <v>23.0</v>
      </c>
      <c r="F2019" s="8">
        <v>23.0</v>
      </c>
      <c r="G2019" s="8">
        <v>7.0</v>
      </c>
      <c r="H2019" s="8">
        <v>2.0</v>
      </c>
      <c r="I2019" s="8">
        <v>8.0</v>
      </c>
      <c r="J2019" s="8">
        <v>0.0</v>
      </c>
      <c r="K2019" s="7">
        <v>71.0</v>
      </c>
      <c r="L2019" s="7">
        <v>32.0</v>
      </c>
    </row>
    <row r="2020">
      <c r="A2020" s="7">
        <v>7001.0</v>
      </c>
      <c r="B2020" s="2" t="s">
        <v>14</v>
      </c>
      <c r="C2020" s="3">
        <v>1904.0</v>
      </c>
      <c r="D2020" s="4">
        <v>160.0</v>
      </c>
      <c r="E2020" s="4">
        <v>34.0</v>
      </c>
      <c r="F2020" s="8">
        <v>12.0</v>
      </c>
      <c r="G2020" s="8">
        <v>9.0</v>
      </c>
      <c r="H2020" s="8">
        <v>10.0</v>
      </c>
      <c r="I2020" s="8">
        <v>13.0</v>
      </c>
      <c r="J2020" s="8">
        <v>1.0</v>
      </c>
      <c r="K2020" s="7">
        <v>207.0</v>
      </c>
      <c r="L2020" s="7">
        <v>32.0</v>
      </c>
    </row>
    <row r="2021">
      <c r="A2021" s="7">
        <v>7001.0</v>
      </c>
      <c r="B2021" s="2" t="s">
        <v>15</v>
      </c>
      <c r="C2021" s="3">
        <v>1904.0</v>
      </c>
      <c r="D2021" s="4">
        <v>259.0</v>
      </c>
      <c r="E2021" s="4">
        <v>78.0</v>
      </c>
      <c r="F2021" s="8">
        <v>44.0</v>
      </c>
      <c r="G2021" s="8">
        <v>23.0</v>
      </c>
      <c r="H2021" s="8">
        <v>21.0</v>
      </c>
      <c r="I2021" s="8">
        <v>27.0</v>
      </c>
      <c r="J2021" s="8">
        <v>6.0</v>
      </c>
      <c r="K2021" s="7">
        <v>364.0</v>
      </c>
      <c r="L2021" s="7">
        <v>94.0</v>
      </c>
    </row>
    <row r="2022">
      <c r="A2022" s="7">
        <v>7003.0</v>
      </c>
      <c r="B2022" s="2" t="s">
        <v>12</v>
      </c>
      <c r="C2022" s="3">
        <v>1198.0</v>
      </c>
      <c r="D2022" s="4">
        <v>9.0</v>
      </c>
      <c r="E2022" s="4">
        <v>16.0</v>
      </c>
      <c r="F2022" s="8">
        <v>0.0</v>
      </c>
      <c r="G2022" s="8">
        <v>2.0</v>
      </c>
      <c r="H2022" s="8">
        <v>5.0</v>
      </c>
      <c r="I2022" s="8">
        <v>3.0</v>
      </c>
      <c r="J2022" s="8">
        <v>1.0</v>
      </c>
      <c r="K2022" s="7">
        <v>28.0</v>
      </c>
      <c r="L2022" s="7">
        <v>8.0</v>
      </c>
    </row>
    <row r="2023">
      <c r="A2023" s="7">
        <v>7003.0</v>
      </c>
      <c r="B2023" s="2" t="s">
        <v>13</v>
      </c>
      <c r="C2023" s="3">
        <v>1198.0</v>
      </c>
      <c r="D2023" s="4">
        <v>15.0</v>
      </c>
      <c r="E2023" s="4">
        <v>6.0</v>
      </c>
      <c r="F2023" s="8">
        <v>1.0</v>
      </c>
      <c r="G2023" s="8">
        <v>0.0</v>
      </c>
      <c r="H2023" s="8">
        <v>4.0</v>
      </c>
      <c r="I2023" s="8">
        <v>0.0</v>
      </c>
      <c r="J2023" s="8">
        <v>0.0</v>
      </c>
      <c r="K2023" s="7">
        <v>21.0</v>
      </c>
      <c r="L2023" s="7">
        <v>5.0</v>
      </c>
    </row>
    <row r="2024">
      <c r="A2024" s="7">
        <v>7003.0</v>
      </c>
      <c r="B2024" s="2" t="s">
        <v>14</v>
      </c>
      <c r="C2024" s="3">
        <v>1198.0</v>
      </c>
      <c r="D2024" s="4">
        <v>82.0</v>
      </c>
      <c r="E2024" s="4">
        <v>19.0</v>
      </c>
      <c r="F2024" s="8">
        <v>2.0</v>
      </c>
      <c r="G2024" s="8">
        <v>5.0</v>
      </c>
      <c r="H2024" s="8">
        <v>3.0</v>
      </c>
      <c r="I2024" s="8">
        <v>11.0</v>
      </c>
      <c r="J2024" s="8">
        <v>0.0</v>
      </c>
      <c r="K2024" s="7">
        <v>112.0</v>
      </c>
      <c r="L2024" s="7">
        <v>10.0</v>
      </c>
    </row>
    <row r="2025">
      <c r="A2025" s="7">
        <v>7003.0</v>
      </c>
      <c r="B2025" s="2" t="s">
        <v>15</v>
      </c>
      <c r="C2025" s="3">
        <v>1198.0</v>
      </c>
      <c r="D2025" s="4">
        <v>106.0</v>
      </c>
      <c r="E2025" s="4">
        <v>41.0</v>
      </c>
      <c r="F2025" s="8">
        <v>3.0</v>
      </c>
      <c r="G2025" s="8">
        <v>7.0</v>
      </c>
      <c r="H2025" s="8">
        <v>12.0</v>
      </c>
      <c r="I2025" s="8">
        <v>14.0</v>
      </c>
      <c r="J2025" s="8">
        <v>1.0</v>
      </c>
      <c r="K2025" s="7">
        <v>161.0</v>
      </c>
      <c r="L2025" s="7">
        <v>23.0</v>
      </c>
    </row>
    <row r="2026">
      <c r="A2026" s="7">
        <v>7004.0</v>
      </c>
      <c r="B2026" s="2" t="s">
        <v>12</v>
      </c>
      <c r="C2026" s="3">
        <v>1264.0</v>
      </c>
      <c r="D2026" s="4">
        <v>24.0</v>
      </c>
      <c r="E2026" s="4">
        <v>13.0</v>
      </c>
      <c r="F2026" s="8">
        <v>5.0</v>
      </c>
      <c r="G2026" s="8">
        <v>3.0</v>
      </c>
      <c r="H2026" s="8">
        <v>3.0</v>
      </c>
      <c r="I2026" s="8">
        <v>3.0</v>
      </c>
      <c r="J2026" s="8">
        <v>2.0</v>
      </c>
      <c r="K2026" s="7">
        <v>40.0</v>
      </c>
      <c r="L2026" s="7">
        <v>13.0</v>
      </c>
    </row>
    <row r="2027">
      <c r="A2027" s="7">
        <v>7004.0</v>
      </c>
      <c r="B2027" s="2" t="s">
        <v>13</v>
      </c>
      <c r="C2027" s="3">
        <v>1264.0</v>
      </c>
      <c r="D2027" s="4">
        <v>6.0</v>
      </c>
      <c r="E2027" s="4">
        <v>15.0</v>
      </c>
      <c r="F2027" s="8">
        <v>5.0</v>
      </c>
      <c r="G2027" s="8">
        <v>8.0</v>
      </c>
      <c r="H2027" s="8">
        <v>5.0</v>
      </c>
      <c r="I2027" s="8">
        <v>1.0</v>
      </c>
      <c r="J2027" s="8">
        <v>0.0</v>
      </c>
      <c r="K2027" s="7">
        <v>22.0</v>
      </c>
      <c r="L2027" s="7">
        <v>18.0</v>
      </c>
    </row>
    <row r="2028">
      <c r="A2028" s="7">
        <v>7004.0</v>
      </c>
      <c r="B2028" s="2" t="s">
        <v>14</v>
      </c>
      <c r="C2028" s="3">
        <v>1264.0</v>
      </c>
      <c r="D2028" s="4">
        <v>70.0</v>
      </c>
      <c r="E2028" s="4">
        <v>45.0</v>
      </c>
      <c r="F2028" s="8">
        <v>11.0</v>
      </c>
      <c r="G2028" s="8">
        <v>6.0</v>
      </c>
      <c r="H2028" s="8">
        <v>10.0</v>
      </c>
      <c r="I2028" s="8">
        <v>7.0</v>
      </c>
      <c r="J2028" s="8">
        <v>2.0</v>
      </c>
      <c r="K2028" s="7">
        <v>122.0</v>
      </c>
      <c r="L2028" s="7">
        <v>29.0</v>
      </c>
    </row>
    <row r="2029">
      <c r="A2029" s="7">
        <v>7004.0</v>
      </c>
      <c r="B2029" s="2" t="s">
        <v>15</v>
      </c>
      <c r="C2029" s="3">
        <v>1264.0</v>
      </c>
      <c r="D2029" s="4">
        <v>100.0</v>
      </c>
      <c r="E2029" s="4">
        <v>73.0</v>
      </c>
      <c r="F2029" s="8">
        <v>21.0</v>
      </c>
      <c r="G2029" s="8">
        <v>17.0</v>
      </c>
      <c r="H2029" s="8">
        <v>18.0</v>
      </c>
      <c r="I2029" s="8">
        <v>11.0</v>
      </c>
      <c r="J2029" s="8">
        <v>4.0</v>
      </c>
      <c r="K2029" s="7">
        <v>184.0</v>
      </c>
      <c r="L2029" s="7">
        <v>60.0</v>
      </c>
    </row>
    <row r="2030">
      <c r="A2030" s="7">
        <v>7006.0</v>
      </c>
      <c r="B2030" s="2" t="s">
        <v>12</v>
      </c>
      <c r="C2030" s="3">
        <v>990.0</v>
      </c>
      <c r="D2030" s="4">
        <v>19.0</v>
      </c>
      <c r="E2030" s="4">
        <v>19.0</v>
      </c>
      <c r="F2030" s="8">
        <v>1.0</v>
      </c>
      <c r="G2030" s="8">
        <v>5.0</v>
      </c>
      <c r="H2030" s="8">
        <v>2.0</v>
      </c>
      <c r="I2030" s="8">
        <v>1.0</v>
      </c>
      <c r="J2030" s="8">
        <v>3.0</v>
      </c>
      <c r="K2030" s="7">
        <v>39.0</v>
      </c>
      <c r="L2030" s="7">
        <v>11.0</v>
      </c>
    </row>
    <row r="2031">
      <c r="A2031" s="7">
        <v>7006.0</v>
      </c>
      <c r="B2031" s="2" t="s">
        <v>13</v>
      </c>
      <c r="C2031" s="3">
        <v>990.0</v>
      </c>
      <c r="D2031" s="4">
        <v>3.0</v>
      </c>
      <c r="E2031" s="4">
        <v>14.0</v>
      </c>
      <c r="F2031" s="8">
        <v>3.0</v>
      </c>
      <c r="G2031" s="8">
        <v>3.0</v>
      </c>
      <c r="H2031" s="8">
        <v>1.0</v>
      </c>
      <c r="I2031" s="8">
        <v>2.0</v>
      </c>
      <c r="J2031" s="8">
        <v>0.0</v>
      </c>
      <c r="K2031" s="7">
        <v>19.0</v>
      </c>
      <c r="L2031" s="7">
        <v>7.0</v>
      </c>
    </row>
    <row r="2032">
      <c r="A2032" s="7">
        <v>7006.0</v>
      </c>
      <c r="B2032" s="2" t="s">
        <v>14</v>
      </c>
      <c r="C2032" s="3">
        <v>990.0</v>
      </c>
      <c r="D2032" s="4">
        <v>81.0</v>
      </c>
      <c r="E2032" s="4">
        <v>26.0</v>
      </c>
      <c r="F2032" s="8">
        <v>6.0</v>
      </c>
      <c r="G2032" s="8">
        <v>6.0</v>
      </c>
      <c r="H2032" s="8">
        <v>6.0</v>
      </c>
      <c r="I2032" s="8">
        <v>4.0</v>
      </c>
      <c r="J2032" s="8">
        <v>1.0</v>
      </c>
      <c r="K2032" s="7">
        <v>111.0</v>
      </c>
      <c r="L2032" s="7">
        <v>19.0</v>
      </c>
    </row>
    <row r="2033">
      <c r="A2033" s="7">
        <v>7006.0</v>
      </c>
      <c r="B2033" s="2" t="s">
        <v>15</v>
      </c>
      <c r="C2033" s="3">
        <v>990.0</v>
      </c>
      <c r="D2033" s="4">
        <v>103.0</v>
      </c>
      <c r="E2033" s="4">
        <v>59.0</v>
      </c>
      <c r="F2033" s="8">
        <v>10.0</v>
      </c>
      <c r="G2033" s="8">
        <v>14.0</v>
      </c>
      <c r="H2033" s="8">
        <v>9.0</v>
      </c>
      <c r="I2033" s="8">
        <v>7.0</v>
      </c>
      <c r="J2033" s="8">
        <v>4.0</v>
      </c>
      <c r="K2033" s="7">
        <v>169.0</v>
      </c>
      <c r="L2033" s="7">
        <v>37.0</v>
      </c>
    </row>
    <row r="2034">
      <c r="A2034" s="7">
        <v>7007.0</v>
      </c>
      <c r="B2034" s="2" t="s">
        <v>12</v>
      </c>
      <c r="C2034" s="3">
        <v>1565.0</v>
      </c>
      <c r="D2034" s="4">
        <v>52.0</v>
      </c>
      <c r="E2034" s="4">
        <v>26.0</v>
      </c>
      <c r="F2034" s="8">
        <v>14.0</v>
      </c>
      <c r="G2034" s="8">
        <v>6.0</v>
      </c>
      <c r="H2034" s="8">
        <v>7.0</v>
      </c>
      <c r="I2034" s="8">
        <v>0.0</v>
      </c>
      <c r="J2034" s="8">
        <v>4.0</v>
      </c>
      <c r="K2034" s="7">
        <v>78.0</v>
      </c>
      <c r="L2034" s="7">
        <v>31.0</v>
      </c>
    </row>
    <row r="2035">
      <c r="A2035" s="7">
        <v>7007.0</v>
      </c>
      <c r="B2035" s="2" t="s">
        <v>13</v>
      </c>
      <c r="C2035" s="3">
        <v>1565.0</v>
      </c>
      <c r="D2035" s="4">
        <v>21.0</v>
      </c>
      <c r="E2035" s="4">
        <v>25.0</v>
      </c>
      <c r="F2035" s="8">
        <v>7.0</v>
      </c>
      <c r="G2035" s="8">
        <v>4.0</v>
      </c>
      <c r="H2035" s="8">
        <v>4.0</v>
      </c>
      <c r="I2035" s="8">
        <v>1.0</v>
      </c>
      <c r="J2035" s="8">
        <v>5.0</v>
      </c>
      <c r="K2035" s="7">
        <v>47.0</v>
      </c>
      <c r="L2035" s="7">
        <v>20.0</v>
      </c>
    </row>
    <row r="2036">
      <c r="A2036" s="7">
        <v>7007.0</v>
      </c>
      <c r="B2036" s="2" t="s">
        <v>14</v>
      </c>
      <c r="C2036" s="3">
        <v>1565.0</v>
      </c>
      <c r="D2036" s="4">
        <v>159.0</v>
      </c>
      <c r="E2036" s="4">
        <v>62.0</v>
      </c>
      <c r="F2036" s="8">
        <v>13.0</v>
      </c>
      <c r="G2036" s="8">
        <v>11.0</v>
      </c>
      <c r="H2036" s="8">
        <v>13.0</v>
      </c>
      <c r="I2036" s="8">
        <v>6.0</v>
      </c>
      <c r="J2036" s="8">
        <v>4.0</v>
      </c>
      <c r="K2036" s="7">
        <v>227.0</v>
      </c>
      <c r="L2036" s="7">
        <v>41.0</v>
      </c>
    </row>
    <row r="2037">
      <c r="A2037" s="7">
        <v>7007.0</v>
      </c>
      <c r="B2037" s="2" t="s">
        <v>15</v>
      </c>
      <c r="C2037" s="3">
        <v>1565.0</v>
      </c>
      <c r="D2037" s="4">
        <v>232.0</v>
      </c>
      <c r="E2037" s="4">
        <v>113.0</v>
      </c>
      <c r="F2037" s="8">
        <v>34.0</v>
      </c>
      <c r="G2037" s="8">
        <v>21.0</v>
      </c>
      <c r="H2037" s="8">
        <v>24.0</v>
      </c>
      <c r="I2037" s="8">
        <v>7.0</v>
      </c>
      <c r="J2037" s="8">
        <v>13.0</v>
      </c>
      <c r="K2037" s="7">
        <v>352.0</v>
      </c>
      <c r="L2037" s="7">
        <v>92.0</v>
      </c>
    </row>
    <row r="2038">
      <c r="A2038" s="7">
        <v>7012.0</v>
      </c>
      <c r="B2038" s="2" t="s">
        <v>12</v>
      </c>
      <c r="C2038" s="3">
        <v>2557.0</v>
      </c>
      <c r="D2038" s="4">
        <v>39.0</v>
      </c>
      <c r="E2038" s="4">
        <v>11.0</v>
      </c>
      <c r="F2038" s="8">
        <v>6.0</v>
      </c>
      <c r="G2038" s="8">
        <v>5.0</v>
      </c>
      <c r="H2038" s="8">
        <v>9.0</v>
      </c>
      <c r="I2038" s="8">
        <v>2.0</v>
      </c>
      <c r="J2038" s="8">
        <v>2.0</v>
      </c>
      <c r="K2038" s="7">
        <v>52.0</v>
      </c>
      <c r="L2038" s="7">
        <v>22.0</v>
      </c>
    </row>
    <row r="2039">
      <c r="A2039" s="7">
        <v>7012.0</v>
      </c>
      <c r="B2039" s="2" t="s">
        <v>13</v>
      </c>
      <c r="C2039" s="3">
        <v>2557.0</v>
      </c>
      <c r="D2039" s="4">
        <v>19.0</v>
      </c>
      <c r="E2039" s="4">
        <v>21.0</v>
      </c>
      <c r="F2039" s="8">
        <v>14.0</v>
      </c>
      <c r="G2039" s="8">
        <v>3.0</v>
      </c>
      <c r="H2039" s="8">
        <v>6.0</v>
      </c>
      <c r="I2039" s="8">
        <v>2.0</v>
      </c>
      <c r="J2039" s="8">
        <v>0.0</v>
      </c>
      <c r="K2039" s="7">
        <v>42.0</v>
      </c>
      <c r="L2039" s="7">
        <v>23.0</v>
      </c>
    </row>
    <row r="2040">
      <c r="A2040" s="7">
        <v>7012.0</v>
      </c>
      <c r="B2040" s="2" t="s">
        <v>14</v>
      </c>
      <c r="C2040" s="3">
        <v>2557.0</v>
      </c>
      <c r="D2040" s="4">
        <v>168.0</v>
      </c>
      <c r="E2040" s="4">
        <v>28.0</v>
      </c>
      <c r="F2040" s="8">
        <v>9.0</v>
      </c>
      <c r="G2040" s="8">
        <v>7.0</v>
      </c>
      <c r="H2040" s="8">
        <v>0.0</v>
      </c>
      <c r="I2040" s="8">
        <v>8.0</v>
      </c>
      <c r="J2040" s="8">
        <v>2.0</v>
      </c>
      <c r="K2040" s="7">
        <v>204.0</v>
      </c>
      <c r="L2040" s="7">
        <v>18.0</v>
      </c>
    </row>
    <row r="2041">
      <c r="A2041" s="7">
        <v>7012.0</v>
      </c>
      <c r="B2041" s="2" t="s">
        <v>15</v>
      </c>
      <c r="C2041" s="3">
        <v>2557.0</v>
      </c>
      <c r="D2041" s="4">
        <v>226.0</v>
      </c>
      <c r="E2041" s="4">
        <v>60.0</v>
      </c>
      <c r="F2041" s="8">
        <v>29.0</v>
      </c>
      <c r="G2041" s="8">
        <v>15.0</v>
      </c>
      <c r="H2041" s="8">
        <v>15.0</v>
      </c>
      <c r="I2041" s="8">
        <v>12.0</v>
      </c>
      <c r="J2041" s="8">
        <v>4.0</v>
      </c>
      <c r="K2041" s="7">
        <v>298.0</v>
      </c>
      <c r="L2041" s="7">
        <v>63.0</v>
      </c>
    </row>
    <row r="2042">
      <c r="A2042" s="7">
        <v>7019.0</v>
      </c>
      <c r="B2042" s="2" t="s">
        <v>12</v>
      </c>
      <c r="C2042" s="3">
        <v>2220.0</v>
      </c>
      <c r="D2042" s="4">
        <v>41.0</v>
      </c>
      <c r="E2042" s="4">
        <v>38.0</v>
      </c>
      <c r="F2042" s="8">
        <v>13.0</v>
      </c>
      <c r="G2042" s="8">
        <v>6.0</v>
      </c>
      <c r="H2042" s="8">
        <v>11.0</v>
      </c>
      <c r="I2042" s="8">
        <v>2.0</v>
      </c>
      <c r="J2042" s="8">
        <v>0.0</v>
      </c>
      <c r="K2042" s="7">
        <v>81.0</v>
      </c>
      <c r="L2042" s="7">
        <v>30.0</v>
      </c>
    </row>
    <row r="2043">
      <c r="A2043" s="7">
        <v>7019.0</v>
      </c>
      <c r="B2043" s="2" t="s">
        <v>13</v>
      </c>
      <c r="C2043" s="3">
        <v>2220.0</v>
      </c>
      <c r="D2043" s="4">
        <v>14.0</v>
      </c>
      <c r="E2043" s="4">
        <v>48.0</v>
      </c>
      <c r="F2043" s="8">
        <v>29.0</v>
      </c>
      <c r="G2043" s="8">
        <v>3.0</v>
      </c>
      <c r="H2043" s="8">
        <v>6.0</v>
      </c>
      <c r="I2043" s="8">
        <v>0.0</v>
      </c>
      <c r="J2043" s="8">
        <v>4.0</v>
      </c>
      <c r="K2043" s="7">
        <v>62.0</v>
      </c>
      <c r="L2043" s="7">
        <v>42.0</v>
      </c>
    </row>
    <row r="2044">
      <c r="A2044" s="7">
        <v>7019.0</v>
      </c>
      <c r="B2044" s="2" t="s">
        <v>14</v>
      </c>
      <c r="C2044" s="3">
        <v>2220.0</v>
      </c>
      <c r="D2044" s="4">
        <v>154.0</v>
      </c>
      <c r="E2044" s="4">
        <v>70.0</v>
      </c>
      <c r="F2044" s="8">
        <v>16.0</v>
      </c>
      <c r="G2044" s="8">
        <v>11.0</v>
      </c>
      <c r="H2044" s="8">
        <v>12.0</v>
      </c>
      <c r="I2044" s="8">
        <v>7.0</v>
      </c>
      <c r="J2044" s="8">
        <v>10.0</v>
      </c>
      <c r="K2044" s="7">
        <v>231.0</v>
      </c>
      <c r="L2044" s="7">
        <v>49.0</v>
      </c>
    </row>
    <row r="2045">
      <c r="A2045" s="7">
        <v>7019.0</v>
      </c>
      <c r="B2045" s="2" t="s">
        <v>15</v>
      </c>
      <c r="C2045" s="3">
        <v>2220.0</v>
      </c>
      <c r="D2045" s="4">
        <v>209.0</v>
      </c>
      <c r="E2045" s="4">
        <v>156.0</v>
      </c>
      <c r="F2045" s="8">
        <v>58.0</v>
      </c>
      <c r="G2045" s="8">
        <v>20.0</v>
      </c>
      <c r="H2045" s="8">
        <v>29.0</v>
      </c>
      <c r="I2045" s="8">
        <v>9.0</v>
      </c>
      <c r="J2045" s="8">
        <v>14.0</v>
      </c>
      <c r="K2045" s="7">
        <v>374.0</v>
      </c>
      <c r="L2045" s="7">
        <v>121.0</v>
      </c>
    </row>
    <row r="2046">
      <c r="A2046" s="7">
        <v>7021.0</v>
      </c>
      <c r="B2046" s="2" t="s">
        <v>12</v>
      </c>
      <c r="C2046" s="3">
        <v>1481.0</v>
      </c>
      <c r="D2046" s="4">
        <v>27.0</v>
      </c>
      <c r="E2046" s="4">
        <v>7.0</v>
      </c>
      <c r="F2046" s="8">
        <v>1.0</v>
      </c>
      <c r="G2046" s="8">
        <v>1.0</v>
      </c>
      <c r="H2046" s="8">
        <v>2.0</v>
      </c>
      <c r="I2046" s="8">
        <v>5.0</v>
      </c>
      <c r="J2046" s="8">
        <v>2.0</v>
      </c>
      <c r="K2046" s="7">
        <v>39.0</v>
      </c>
      <c r="L2046" s="7">
        <v>6.0</v>
      </c>
    </row>
    <row r="2047">
      <c r="A2047" s="7">
        <v>7021.0</v>
      </c>
      <c r="B2047" s="2" t="s">
        <v>13</v>
      </c>
      <c r="C2047" s="3">
        <v>1481.0</v>
      </c>
      <c r="D2047" s="4">
        <v>26.0</v>
      </c>
      <c r="E2047" s="4">
        <v>10.0</v>
      </c>
      <c r="F2047" s="8">
        <v>4.0</v>
      </c>
      <c r="G2047" s="8">
        <v>3.0</v>
      </c>
      <c r="H2047" s="8">
        <v>3.0</v>
      </c>
      <c r="I2047" s="8">
        <v>0.0</v>
      </c>
      <c r="J2047" s="8">
        <v>3.0</v>
      </c>
      <c r="K2047" s="7">
        <v>36.0</v>
      </c>
      <c r="L2047" s="7">
        <v>13.0</v>
      </c>
    </row>
    <row r="2048">
      <c r="A2048" s="7">
        <v>7021.0</v>
      </c>
      <c r="B2048" s="2" t="s">
        <v>14</v>
      </c>
      <c r="C2048" s="3">
        <v>1481.0</v>
      </c>
      <c r="D2048" s="4">
        <v>122.0</v>
      </c>
      <c r="E2048" s="4">
        <v>19.0</v>
      </c>
      <c r="F2048" s="8">
        <v>0.0</v>
      </c>
      <c r="G2048" s="8">
        <v>4.0</v>
      </c>
      <c r="H2048" s="8">
        <v>6.0</v>
      </c>
      <c r="I2048" s="8">
        <v>7.0</v>
      </c>
      <c r="J2048" s="8">
        <v>2.0</v>
      </c>
      <c r="K2048" s="7">
        <v>148.0</v>
      </c>
      <c r="L2048" s="7">
        <v>12.0</v>
      </c>
    </row>
    <row r="2049">
      <c r="A2049" s="7">
        <v>7021.0</v>
      </c>
      <c r="B2049" s="2" t="s">
        <v>15</v>
      </c>
      <c r="C2049" s="3">
        <v>1481.0</v>
      </c>
      <c r="D2049" s="4">
        <v>175.0</v>
      </c>
      <c r="E2049" s="4">
        <v>36.0</v>
      </c>
      <c r="F2049" s="8">
        <v>5.0</v>
      </c>
      <c r="G2049" s="8">
        <v>8.0</v>
      </c>
      <c r="H2049" s="8">
        <v>11.0</v>
      </c>
      <c r="I2049" s="8">
        <v>12.0</v>
      </c>
      <c r="J2049" s="8">
        <v>7.0</v>
      </c>
      <c r="K2049" s="7">
        <v>223.0</v>
      </c>
      <c r="L2049" s="7">
        <v>31.0</v>
      </c>
    </row>
    <row r="2050">
      <c r="A2050" s="7">
        <v>7022.0</v>
      </c>
      <c r="B2050" s="2" t="s">
        <v>12</v>
      </c>
      <c r="C2050" s="3">
        <v>1472.0</v>
      </c>
      <c r="D2050" s="4">
        <v>16.0</v>
      </c>
      <c r="E2050" s="4">
        <v>12.0</v>
      </c>
      <c r="F2050" s="8">
        <v>3.0</v>
      </c>
      <c r="G2050" s="8">
        <v>1.0</v>
      </c>
      <c r="H2050" s="8">
        <v>4.0</v>
      </c>
      <c r="I2050" s="8">
        <v>2.0</v>
      </c>
      <c r="J2050" s="8">
        <v>0.0</v>
      </c>
      <c r="K2050" s="7">
        <v>30.0</v>
      </c>
      <c r="L2050" s="7">
        <v>8.0</v>
      </c>
    </row>
    <row r="2051">
      <c r="A2051" s="7">
        <v>7022.0</v>
      </c>
      <c r="B2051" s="2" t="s">
        <v>13</v>
      </c>
      <c r="C2051" s="3">
        <v>1472.0</v>
      </c>
      <c r="D2051" s="4">
        <v>7.0</v>
      </c>
      <c r="E2051" s="4">
        <v>5.0</v>
      </c>
      <c r="F2051" s="8">
        <v>4.0</v>
      </c>
      <c r="G2051" s="8">
        <v>2.0</v>
      </c>
      <c r="H2051" s="8">
        <v>0.0</v>
      </c>
      <c r="I2051" s="8">
        <v>0.0</v>
      </c>
      <c r="J2051" s="8">
        <v>1.0</v>
      </c>
      <c r="K2051" s="7">
        <v>12.0</v>
      </c>
      <c r="L2051" s="7">
        <v>7.0</v>
      </c>
    </row>
    <row r="2052">
      <c r="A2052" s="7">
        <v>7022.0</v>
      </c>
      <c r="B2052" s="2" t="s">
        <v>14</v>
      </c>
      <c r="C2052" s="3">
        <v>1472.0</v>
      </c>
      <c r="D2052" s="4">
        <v>49.0</v>
      </c>
      <c r="E2052" s="4">
        <v>9.0</v>
      </c>
      <c r="F2052" s="8">
        <v>2.0</v>
      </c>
      <c r="G2052" s="8">
        <v>0.0</v>
      </c>
      <c r="H2052" s="8">
        <v>2.0</v>
      </c>
      <c r="I2052" s="8">
        <v>3.0</v>
      </c>
      <c r="J2052" s="8">
        <v>1.0</v>
      </c>
      <c r="K2052" s="7">
        <v>61.0</v>
      </c>
      <c r="L2052" s="7">
        <v>5.0</v>
      </c>
    </row>
    <row r="2053">
      <c r="A2053" s="7">
        <v>7022.0</v>
      </c>
      <c r="B2053" s="2" t="s">
        <v>15</v>
      </c>
      <c r="C2053" s="3">
        <v>1472.0</v>
      </c>
      <c r="D2053" s="4">
        <v>72.0</v>
      </c>
      <c r="E2053" s="4">
        <v>26.0</v>
      </c>
      <c r="F2053" s="8">
        <v>9.0</v>
      </c>
      <c r="G2053" s="8">
        <v>3.0</v>
      </c>
      <c r="H2053" s="8">
        <v>6.0</v>
      </c>
      <c r="I2053" s="8">
        <v>5.0</v>
      </c>
      <c r="J2053" s="8">
        <v>2.0</v>
      </c>
      <c r="K2053" s="7">
        <v>103.0</v>
      </c>
      <c r="L2053" s="7">
        <v>20.0</v>
      </c>
    </row>
    <row r="2054">
      <c r="A2054" s="7">
        <v>7023.0</v>
      </c>
      <c r="B2054" s="2" t="s">
        <v>12</v>
      </c>
      <c r="C2054" s="3">
        <v>1807.0</v>
      </c>
      <c r="D2054" s="4">
        <v>20.0</v>
      </c>
      <c r="E2054" s="4">
        <v>7.0</v>
      </c>
      <c r="F2054" s="8">
        <v>4.0</v>
      </c>
      <c r="G2054" s="8">
        <v>0.0</v>
      </c>
      <c r="H2054" s="8">
        <v>9.0</v>
      </c>
      <c r="I2054" s="8">
        <v>4.0</v>
      </c>
      <c r="J2054" s="8">
        <v>0.0</v>
      </c>
      <c r="K2054" s="7">
        <v>31.0</v>
      </c>
      <c r="L2054" s="7">
        <v>13.0</v>
      </c>
    </row>
    <row r="2055">
      <c r="A2055" s="7">
        <v>7023.0</v>
      </c>
      <c r="B2055" s="2" t="s">
        <v>13</v>
      </c>
      <c r="C2055" s="3">
        <v>1807.0</v>
      </c>
      <c r="D2055" s="4">
        <v>24.0</v>
      </c>
      <c r="E2055" s="4">
        <v>26.0</v>
      </c>
      <c r="F2055" s="8">
        <v>11.0</v>
      </c>
      <c r="G2055" s="8">
        <v>3.0</v>
      </c>
      <c r="H2055" s="8">
        <v>2.0</v>
      </c>
      <c r="I2055" s="8">
        <v>1.0</v>
      </c>
      <c r="J2055" s="8">
        <v>4.0</v>
      </c>
      <c r="K2055" s="7">
        <v>51.0</v>
      </c>
      <c r="L2055" s="7">
        <v>20.0</v>
      </c>
    </row>
    <row r="2056">
      <c r="A2056" s="7">
        <v>7023.0</v>
      </c>
      <c r="B2056" s="2" t="s">
        <v>14</v>
      </c>
      <c r="C2056" s="3">
        <v>1807.0</v>
      </c>
      <c r="D2056" s="4">
        <v>145.0</v>
      </c>
      <c r="E2056" s="4">
        <v>41.0</v>
      </c>
      <c r="F2056" s="8">
        <v>15.0</v>
      </c>
      <c r="G2056" s="8">
        <v>4.0</v>
      </c>
      <c r="H2056" s="8">
        <v>10.0</v>
      </c>
      <c r="I2056" s="8">
        <v>6.0</v>
      </c>
      <c r="J2056" s="8">
        <v>1.0</v>
      </c>
      <c r="K2056" s="7">
        <v>192.0</v>
      </c>
      <c r="L2056" s="7">
        <v>30.0</v>
      </c>
    </row>
    <row r="2057">
      <c r="A2057" s="7">
        <v>7023.0</v>
      </c>
      <c r="B2057" s="2" t="s">
        <v>15</v>
      </c>
      <c r="C2057" s="3">
        <v>1807.0</v>
      </c>
      <c r="D2057" s="4">
        <v>189.0</v>
      </c>
      <c r="E2057" s="4">
        <v>74.0</v>
      </c>
      <c r="F2057" s="8">
        <v>30.0</v>
      </c>
      <c r="G2057" s="8">
        <v>7.0</v>
      </c>
      <c r="H2057" s="8">
        <v>21.0</v>
      </c>
      <c r="I2057" s="8">
        <v>11.0</v>
      </c>
      <c r="J2057" s="8">
        <v>5.0</v>
      </c>
      <c r="K2057" s="7">
        <v>274.0</v>
      </c>
      <c r="L2057" s="7">
        <v>63.0</v>
      </c>
    </row>
    <row r="2058">
      <c r="A2058" s="7">
        <v>7024.0</v>
      </c>
      <c r="B2058" s="2" t="s">
        <v>12</v>
      </c>
      <c r="C2058" s="3">
        <v>1974.0</v>
      </c>
      <c r="D2058" s="4">
        <v>26.0</v>
      </c>
      <c r="E2058" s="4">
        <v>55.0</v>
      </c>
      <c r="F2058" s="8">
        <v>16.0</v>
      </c>
      <c r="G2058" s="8">
        <v>8.0</v>
      </c>
      <c r="H2058" s="8">
        <v>8.0</v>
      </c>
      <c r="I2058" s="8">
        <v>2.0</v>
      </c>
      <c r="J2058" s="8">
        <v>2.0</v>
      </c>
      <c r="K2058" s="7">
        <v>83.0</v>
      </c>
      <c r="L2058" s="7">
        <v>34.0</v>
      </c>
    </row>
    <row r="2059">
      <c r="A2059" s="7">
        <v>7024.0</v>
      </c>
      <c r="B2059" s="2" t="s">
        <v>13</v>
      </c>
      <c r="C2059" s="3">
        <v>1974.0</v>
      </c>
      <c r="D2059" s="4">
        <v>24.0</v>
      </c>
      <c r="E2059" s="4">
        <v>47.0</v>
      </c>
      <c r="F2059" s="8">
        <v>25.0</v>
      </c>
      <c r="G2059" s="8">
        <v>5.0</v>
      </c>
      <c r="H2059" s="8">
        <v>2.0</v>
      </c>
      <c r="I2059" s="8">
        <v>4.0</v>
      </c>
      <c r="J2059" s="8">
        <v>1.0</v>
      </c>
      <c r="K2059" s="7">
        <v>75.0</v>
      </c>
      <c r="L2059" s="7">
        <v>33.0</v>
      </c>
    </row>
    <row r="2060">
      <c r="A2060" s="7">
        <v>7024.0</v>
      </c>
      <c r="B2060" s="2" t="s">
        <v>14</v>
      </c>
      <c r="C2060" s="3">
        <v>1974.0</v>
      </c>
      <c r="D2060" s="4">
        <v>166.0</v>
      </c>
      <c r="E2060" s="4">
        <v>101.0</v>
      </c>
      <c r="F2060" s="8">
        <v>21.0</v>
      </c>
      <c r="G2060" s="8">
        <v>9.0</v>
      </c>
      <c r="H2060" s="8">
        <v>9.0</v>
      </c>
      <c r="I2060" s="8">
        <v>7.0</v>
      </c>
      <c r="J2060" s="8">
        <v>5.0</v>
      </c>
      <c r="K2060" s="7">
        <v>274.0</v>
      </c>
      <c r="L2060" s="7">
        <v>44.0</v>
      </c>
    </row>
    <row r="2061">
      <c r="A2061" s="7">
        <v>7024.0</v>
      </c>
      <c r="B2061" s="2" t="s">
        <v>15</v>
      </c>
      <c r="C2061" s="3">
        <v>1974.0</v>
      </c>
      <c r="D2061" s="4">
        <v>216.0</v>
      </c>
      <c r="E2061" s="4">
        <v>203.0</v>
      </c>
      <c r="F2061" s="8">
        <v>62.0</v>
      </c>
      <c r="G2061" s="8">
        <v>22.0</v>
      </c>
      <c r="H2061" s="8">
        <v>19.0</v>
      </c>
      <c r="I2061" s="8">
        <v>13.0</v>
      </c>
      <c r="J2061" s="8">
        <v>8.0</v>
      </c>
      <c r="K2061" s="7">
        <v>432.0</v>
      </c>
      <c r="L2061" s="7">
        <v>111.0</v>
      </c>
    </row>
    <row r="2062">
      <c r="A2062" s="7">
        <v>7028.0</v>
      </c>
      <c r="B2062" s="2" t="s">
        <v>12</v>
      </c>
      <c r="C2062" s="3">
        <v>2826.0</v>
      </c>
      <c r="D2062" s="4">
        <v>11.0</v>
      </c>
      <c r="E2062" s="4">
        <v>12.0</v>
      </c>
      <c r="F2062" s="8">
        <v>4.0</v>
      </c>
      <c r="G2062" s="8">
        <v>2.0</v>
      </c>
      <c r="H2062" s="8">
        <v>1.0</v>
      </c>
      <c r="I2062" s="8">
        <v>1.0</v>
      </c>
      <c r="J2062" s="8">
        <v>1.0</v>
      </c>
      <c r="K2062" s="7">
        <v>24.0</v>
      </c>
      <c r="L2062" s="7">
        <v>8.0</v>
      </c>
    </row>
    <row r="2063">
      <c r="A2063" s="7">
        <v>7028.0</v>
      </c>
      <c r="B2063" s="2" t="s">
        <v>13</v>
      </c>
      <c r="C2063" s="3">
        <v>2826.0</v>
      </c>
      <c r="D2063" s="4">
        <v>19.0</v>
      </c>
      <c r="E2063" s="4">
        <v>7.0</v>
      </c>
      <c r="F2063" s="8">
        <v>4.0</v>
      </c>
      <c r="G2063" s="8">
        <v>7.0</v>
      </c>
      <c r="H2063" s="8">
        <v>6.0</v>
      </c>
      <c r="I2063" s="8">
        <v>3.0</v>
      </c>
      <c r="J2063" s="8">
        <v>3.0</v>
      </c>
      <c r="K2063" s="7">
        <v>29.0</v>
      </c>
      <c r="L2063" s="7">
        <v>20.0</v>
      </c>
    </row>
    <row r="2064">
      <c r="A2064" s="7">
        <v>7028.0</v>
      </c>
      <c r="B2064" s="2" t="s">
        <v>14</v>
      </c>
      <c r="C2064" s="3">
        <v>2826.0</v>
      </c>
      <c r="D2064" s="4">
        <v>105.0</v>
      </c>
      <c r="E2064" s="4">
        <v>28.0</v>
      </c>
      <c r="F2064" s="8">
        <v>10.0</v>
      </c>
      <c r="G2064" s="8">
        <v>8.0</v>
      </c>
      <c r="H2064" s="8">
        <v>7.0</v>
      </c>
      <c r="I2064" s="8">
        <v>20.0</v>
      </c>
      <c r="J2064" s="8">
        <v>1.0</v>
      </c>
      <c r="K2064" s="7">
        <v>153.0</v>
      </c>
      <c r="L2064" s="7">
        <v>26.0</v>
      </c>
    </row>
    <row r="2065">
      <c r="A2065" s="7">
        <v>7028.0</v>
      </c>
      <c r="B2065" s="2" t="s">
        <v>15</v>
      </c>
      <c r="C2065" s="3">
        <v>2826.0</v>
      </c>
      <c r="D2065" s="4">
        <v>135.0</v>
      </c>
      <c r="E2065" s="4">
        <v>47.0</v>
      </c>
      <c r="F2065" s="8">
        <v>18.0</v>
      </c>
      <c r="G2065" s="8">
        <v>17.0</v>
      </c>
      <c r="H2065" s="8">
        <v>14.0</v>
      </c>
      <c r="I2065" s="8">
        <v>24.0</v>
      </c>
      <c r="J2065" s="8">
        <v>5.0</v>
      </c>
      <c r="K2065" s="7">
        <v>206.0</v>
      </c>
      <c r="L2065" s="7">
        <v>54.0</v>
      </c>
    </row>
    <row r="2066">
      <c r="A2066" s="7">
        <v>7029.0</v>
      </c>
      <c r="B2066" s="2" t="s">
        <v>12</v>
      </c>
      <c r="C2066" s="3">
        <v>2657.0</v>
      </c>
      <c r="D2066" s="4">
        <v>56.0</v>
      </c>
      <c r="E2066" s="4">
        <v>22.0</v>
      </c>
      <c r="F2066" s="8">
        <v>17.0</v>
      </c>
      <c r="G2066" s="8">
        <v>5.0</v>
      </c>
      <c r="H2066" s="8">
        <v>12.0</v>
      </c>
      <c r="I2066" s="8">
        <v>1.0</v>
      </c>
      <c r="J2066" s="8">
        <v>2.0</v>
      </c>
      <c r="K2066" s="7">
        <v>79.0</v>
      </c>
      <c r="L2066" s="7">
        <v>36.0</v>
      </c>
    </row>
    <row r="2067">
      <c r="A2067" s="7">
        <v>7029.0</v>
      </c>
      <c r="B2067" s="2" t="s">
        <v>13</v>
      </c>
      <c r="C2067" s="3">
        <v>2657.0</v>
      </c>
      <c r="D2067" s="4">
        <v>51.0</v>
      </c>
      <c r="E2067" s="4">
        <v>33.0</v>
      </c>
      <c r="F2067" s="8">
        <v>36.0</v>
      </c>
      <c r="G2067" s="8">
        <v>12.0</v>
      </c>
      <c r="H2067" s="8">
        <v>6.0</v>
      </c>
      <c r="I2067" s="8">
        <v>7.0</v>
      </c>
      <c r="J2067" s="8">
        <v>5.0</v>
      </c>
      <c r="K2067" s="7">
        <v>91.0</v>
      </c>
      <c r="L2067" s="7">
        <v>59.0</v>
      </c>
    </row>
    <row r="2068">
      <c r="A2068" s="7">
        <v>7029.0</v>
      </c>
      <c r="B2068" s="2" t="s">
        <v>14</v>
      </c>
      <c r="C2068" s="3">
        <v>2657.0</v>
      </c>
      <c r="D2068" s="4">
        <v>176.0</v>
      </c>
      <c r="E2068" s="4">
        <v>61.0</v>
      </c>
      <c r="F2068" s="8">
        <v>7.0</v>
      </c>
      <c r="G2068" s="8">
        <v>10.0</v>
      </c>
      <c r="H2068" s="8">
        <v>10.0</v>
      </c>
      <c r="I2068" s="8">
        <v>15.0</v>
      </c>
      <c r="J2068" s="8">
        <v>7.0</v>
      </c>
      <c r="K2068" s="7">
        <v>252.0</v>
      </c>
      <c r="L2068" s="7">
        <v>34.0</v>
      </c>
    </row>
    <row r="2069">
      <c r="A2069" s="7">
        <v>7029.0</v>
      </c>
      <c r="B2069" s="2" t="s">
        <v>15</v>
      </c>
      <c r="C2069" s="3">
        <v>2657.0</v>
      </c>
      <c r="D2069" s="4">
        <v>283.0</v>
      </c>
      <c r="E2069" s="4">
        <v>116.0</v>
      </c>
      <c r="F2069" s="8">
        <v>60.0</v>
      </c>
      <c r="G2069" s="8">
        <v>27.0</v>
      </c>
      <c r="H2069" s="8">
        <v>28.0</v>
      </c>
      <c r="I2069" s="8">
        <v>23.0</v>
      </c>
      <c r="J2069" s="8">
        <v>14.0</v>
      </c>
      <c r="K2069" s="7">
        <v>422.0</v>
      </c>
      <c r="L2069" s="7">
        <v>129.0</v>
      </c>
    </row>
    <row r="2070">
      <c r="A2070" s="7">
        <v>7032.0</v>
      </c>
      <c r="B2070" s="2" t="s">
        <v>12</v>
      </c>
      <c r="C2070" s="3">
        <v>578.0</v>
      </c>
      <c r="D2070" s="4">
        <v>20.0</v>
      </c>
      <c r="E2070" s="4">
        <v>19.0</v>
      </c>
      <c r="F2070" s="8">
        <v>14.0</v>
      </c>
      <c r="G2070" s="8">
        <v>3.0</v>
      </c>
      <c r="H2070" s="8">
        <v>3.0</v>
      </c>
      <c r="I2070" s="8">
        <v>0.0</v>
      </c>
      <c r="J2070" s="8">
        <v>1.0</v>
      </c>
      <c r="K2070" s="7">
        <v>39.0</v>
      </c>
      <c r="L2070" s="7">
        <v>21.0</v>
      </c>
    </row>
    <row r="2071">
      <c r="A2071" s="7">
        <v>7032.0</v>
      </c>
      <c r="B2071" s="2" t="s">
        <v>13</v>
      </c>
      <c r="C2071" s="3">
        <v>578.0</v>
      </c>
      <c r="D2071" s="4">
        <v>19.0</v>
      </c>
      <c r="E2071" s="4">
        <v>15.0</v>
      </c>
      <c r="F2071" s="8">
        <v>2.0</v>
      </c>
      <c r="G2071" s="8">
        <v>0.0</v>
      </c>
      <c r="H2071" s="8">
        <v>5.0</v>
      </c>
      <c r="I2071" s="8">
        <v>2.0</v>
      </c>
      <c r="J2071" s="8">
        <v>1.0</v>
      </c>
      <c r="K2071" s="7">
        <v>36.0</v>
      </c>
      <c r="L2071" s="7">
        <v>8.0</v>
      </c>
    </row>
    <row r="2072">
      <c r="A2072" s="7">
        <v>7032.0</v>
      </c>
      <c r="B2072" s="2" t="s">
        <v>14</v>
      </c>
      <c r="C2072" s="3">
        <v>578.0</v>
      </c>
      <c r="D2072" s="4">
        <v>38.0</v>
      </c>
      <c r="E2072" s="4">
        <v>27.0</v>
      </c>
      <c r="F2072" s="8">
        <v>4.0</v>
      </c>
      <c r="G2072" s="8">
        <v>2.0</v>
      </c>
      <c r="H2072" s="8">
        <v>5.0</v>
      </c>
      <c r="I2072" s="8">
        <v>2.0</v>
      </c>
      <c r="J2072" s="8">
        <v>0.0</v>
      </c>
      <c r="K2072" s="7">
        <v>67.0</v>
      </c>
      <c r="L2072" s="7">
        <v>11.0</v>
      </c>
    </row>
    <row r="2073">
      <c r="A2073" s="7">
        <v>7032.0</v>
      </c>
      <c r="B2073" s="2" t="s">
        <v>15</v>
      </c>
      <c r="C2073" s="3">
        <v>578.0</v>
      </c>
      <c r="D2073" s="4">
        <v>77.0</v>
      </c>
      <c r="E2073" s="4">
        <v>61.0</v>
      </c>
      <c r="F2073" s="8">
        <v>20.0</v>
      </c>
      <c r="G2073" s="8">
        <v>5.0</v>
      </c>
      <c r="H2073" s="8">
        <v>13.0</v>
      </c>
      <c r="I2073" s="8">
        <v>4.0</v>
      </c>
      <c r="J2073" s="8">
        <v>2.0</v>
      </c>
      <c r="K2073" s="7">
        <v>142.0</v>
      </c>
      <c r="L2073" s="7">
        <v>40.0</v>
      </c>
    </row>
    <row r="2074">
      <c r="A2074" s="7">
        <v>7036.0</v>
      </c>
      <c r="B2074" s="2" t="s">
        <v>12</v>
      </c>
      <c r="C2074" s="3">
        <v>2890.0</v>
      </c>
      <c r="D2074" s="4">
        <v>29.0</v>
      </c>
      <c r="E2074" s="4">
        <v>21.0</v>
      </c>
      <c r="F2074" s="8">
        <v>12.0</v>
      </c>
      <c r="G2074" s="8">
        <v>5.0</v>
      </c>
      <c r="H2074" s="8">
        <v>9.0</v>
      </c>
      <c r="I2074" s="8">
        <v>3.0</v>
      </c>
      <c r="J2074" s="8">
        <v>7.0</v>
      </c>
      <c r="K2074" s="7">
        <v>53.0</v>
      </c>
      <c r="L2074" s="7">
        <v>33.0</v>
      </c>
    </row>
    <row r="2075">
      <c r="A2075" s="7">
        <v>7036.0</v>
      </c>
      <c r="B2075" s="2" t="s">
        <v>13</v>
      </c>
      <c r="C2075" s="3">
        <v>2890.0</v>
      </c>
      <c r="D2075" s="4">
        <v>22.0</v>
      </c>
      <c r="E2075" s="4">
        <v>26.0</v>
      </c>
      <c r="F2075" s="8">
        <v>31.0</v>
      </c>
      <c r="G2075" s="8">
        <v>3.0</v>
      </c>
      <c r="H2075" s="8">
        <v>7.0</v>
      </c>
      <c r="I2075" s="8">
        <v>7.0</v>
      </c>
      <c r="J2075" s="8">
        <v>4.0</v>
      </c>
      <c r="K2075" s="7">
        <v>55.0</v>
      </c>
      <c r="L2075" s="7">
        <v>45.0</v>
      </c>
    </row>
    <row r="2076">
      <c r="A2076" s="7">
        <v>7036.0</v>
      </c>
      <c r="B2076" s="2" t="s">
        <v>14</v>
      </c>
      <c r="C2076" s="3">
        <v>2890.0</v>
      </c>
      <c r="D2076" s="4">
        <v>121.0</v>
      </c>
      <c r="E2076" s="4">
        <v>36.0</v>
      </c>
      <c r="F2076" s="8">
        <v>20.0</v>
      </c>
      <c r="G2076" s="8">
        <v>9.0</v>
      </c>
      <c r="H2076" s="8">
        <v>7.0</v>
      </c>
      <c r="I2076" s="8">
        <v>17.0</v>
      </c>
      <c r="J2076" s="8">
        <v>1.0</v>
      </c>
      <c r="K2076" s="7">
        <v>174.0</v>
      </c>
      <c r="L2076" s="7">
        <v>37.0</v>
      </c>
    </row>
    <row r="2077">
      <c r="A2077" s="7">
        <v>7036.0</v>
      </c>
      <c r="B2077" s="2" t="s">
        <v>15</v>
      </c>
      <c r="C2077" s="3">
        <v>2890.0</v>
      </c>
      <c r="D2077" s="4">
        <v>172.0</v>
      </c>
      <c r="E2077" s="4">
        <v>83.0</v>
      </c>
      <c r="F2077" s="8">
        <v>63.0</v>
      </c>
      <c r="G2077" s="8">
        <v>17.0</v>
      </c>
      <c r="H2077" s="8">
        <v>23.0</v>
      </c>
      <c r="I2077" s="8">
        <v>27.0</v>
      </c>
      <c r="J2077" s="8">
        <v>12.0</v>
      </c>
      <c r="K2077" s="7">
        <v>282.0</v>
      </c>
      <c r="L2077" s="7">
        <v>115.0</v>
      </c>
    </row>
    <row r="2078">
      <c r="A2078" s="7">
        <v>7037.0</v>
      </c>
      <c r="B2078" s="2" t="s">
        <v>12</v>
      </c>
      <c r="C2078" s="3">
        <v>1571.0</v>
      </c>
      <c r="D2078" s="4">
        <v>30.0</v>
      </c>
      <c r="E2078" s="4">
        <v>12.0</v>
      </c>
      <c r="F2078" s="8">
        <v>6.0</v>
      </c>
      <c r="G2078" s="8">
        <v>1.0</v>
      </c>
      <c r="H2078" s="8">
        <v>1.0</v>
      </c>
      <c r="I2078" s="8">
        <v>1.0</v>
      </c>
      <c r="J2078" s="8">
        <v>0.0</v>
      </c>
      <c r="K2078" s="7">
        <v>43.0</v>
      </c>
      <c r="L2078" s="7">
        <v>8.0</v>
      </c>
    </row>
    <row r="2079">
      <c r="A2079" s="7">
        <v>7037.0</v>
      </c>
      <c r="B2079" s="2" t="s">
        <v>13</v>
      </c>
      <c r="C2079" s="3">
        <v>1571.0</v>
      </c>
      <c r="D2079" s="4">
        <v>14.0</v>
      </c>
      <c r="E2079" s="4">
        <v>9.0</v>
      </c>
      <c r="F2079" s="8">
        <v>6.0</v>
      </c>
      <c r="G2079" s="8">
        <v>2.0</v>
      </c>
      <c r="H2079" s="8">
        <v>2.0</v>
      </c>
      <c r="I2079" s="8">
        <v>0.0</v>
      </c>
      <c r="J2079" s="8">
        <v>0.0</v>
      </c>
      <c r="K2079" s="7">
        <v>23.0</v>
      </c>
      <c r="L2079" s="7">
        <v>10.0</v>
      </c>
    </row>
    <row r="2080">
      <c r="A2080" s="7">
        <v>7037.0</v>
      </c>
      <c r="B2080" s="2" t="s">
        <v>14</v>
      </c>
      <c r="C2080" s="3">
        <v>1571.0</v>
      </c>
      <c r="D2080" s="4">
        <v>54.0</v>
      </c>
      <c r="E2080" s="4">
        <v>14.0</v>
      </c>
      <c r="F2080" s="8">
        <v>6.0</v>
      </c>
      <c r="G2080" s="8">
        <v>0.0</v>
      </c>
      <c r="H2080" s="8">
        <v>2.0</v>
      </c>
      <c r="I2080" s="8">
        <v>4.0</v>
      </c>
      <c r="J2080" s="8">
        <v>0.0</v>
      </c>
      <c r="K2080" s="7">
        <v>72.0</v>
      </c>
      <c r="L2080" s="7">
        <v>8.0</v>
      </c>
    </row>
    <row r="2081">
      <c r="A2081" s="7">
        <v>7037.0</v>
      </c>
      <c r="B2081" s="2" t="s">
        <v>15</v>
      </c>
      <c r="C2081" s="3">
        <v>1571.0</v>
      </c>
      <c r="D2081" s="4">
        <v>98.0</v>
      </c>
      <c r="E2081" s="4">
        <v>35.0</v>
      </c>
      <c r="F2081" s="8">
        <v>18.0</v>
      </c>
      <c r="G2081" s="8">
        <v>3.0</v>
      </c>
      <c r="H2081" s="8">
        <v>5.0</v>
      </c>
      <c r="I2081" s="8">
        <v>5.0</v>
      </c>
      <c r="J2081" s="8">
        <v>0.0</v>
      </c>
      <c r="K2081" s="7">
        <v>138.0</v>
      </c>
      <c r="L2081" s="7">
        <v>26.0</v>
      </c>
    </row>
    <row r="2082">
      <c r="A2082" s="7">
        <v>7039.0</v>
      </c>
      <c r="B2082" s="2" t="s">
        <v>12</v>
      </c>
      <c r="C2082" s="3">
        <v>2711.0</v>
      </c>
      <c r="D2082" s="4">
        <v>47.0</v>
      </c>
      <c r="E2082" s="4">
        <v>43.0</v>
      </c>
      <c r="F2082" s="8">
        <v>34.0</v>
      </c>
      <c r="G2082" s="8">
        <v>4.0</v>
      </c>
      <c r="H2082" s="8">
        <v>9.0</v>
      </c>
      <c r="I2082" s="8">
        <v>6.0</v>
      </c>
      <c r="J2082" s="8">
        <v>2.0</v>
      </c>
      <c r="K2082" s="7">
        <v>96.0</v>
      </c>
      <c r="L2082" s="7">
        <v>49.0</v>
      </c>
    </row>
    <row r="2083">
      <c r="A2083" s="7">
        <v>7039.0</v>
      </c>
      <c r="B2083" s="2" t="s">
        <v>13</v>
      </c>
      <c r="C2083" s="3">
        <v>2711.0</v>
      </c>
      <c r="D2083" s="4">
        <v>20.0</v>
      </c>
      <c r="E2083" s="4">
        <v>50.0</v>
      </c>
      <c r="F2083" s="8">
        <v>66.0</v>
      </c>
      <c r="G2083" s="8">
        <v>9.0</v>
      </c>
      <c r="H2083" s="8">
        <v>4.0</v>
      </c>
      <c r="I2083" s="8">
        <v>6.0</v>
      </c>
      <c r="J2083" s="8">
        <v>3.0</v>
      </c>
      <c r="K2083" s="7">
        <v>76.0</v>
      </c>
      <c r="L2083" s="7">
        <v>82.0</v>
      </c>
    </row>
    <row r="2084">
      <c r="A2084" s="7">
        <v>7039.0</v>
      </c>
      <c r="B2084" s="2" t="s">
        <v>14</v>
      </c>
      <c r="C2084" s="3">
        <v>2711.0</v>
      </c>
      <c r="D2084" s="4">
        <v>110.0</v>
      </c>
      <c r="E2084" s="4">
        <v>64.0</v>
      </c>
      <c r="F2084" s="8">
        <v>22.0</v>
      </c>
      <c r="G2084" s="8">
        <v>20.0</v>
      </c>
      <c r="H2084" s="8">
        <v>10.0</v>
      </c>
      <c r="I2084" s="8">
        <v>10.0</v>
      </c>
      <c r="J2084" s="8">
        <v>8.0</v>
      </c>
      <c r="K2084" s="7">
        <v>184.0</v>
      </c>
      <c r="L2084" s="7">
        <v>60.0</v>
      </c>
    </row>
    <row r="2085">
      <c r="A2085" s="7">
        <v>7039.0</v>
      </c>
      <c r="B2085" s="2" t="s">
        <v>15</v>
      </c>
      <c r="C2085" s="3">
        <v>2711.0</v>
      </c>
      <c r="D2085" s="4">
        <v>177.0</v>
      </c>
      <c r="E2085" s="4">
        <v>157.0</v>
      </c>
      <c r="F2085" s="8">
        <v>122.0</v>
      </c>
      <c r="G2085" s="8">
        <v>33.0</v>
      </c>
      <c r="H2085" s="8">
        <v>23.0</v>
      </c>
      <c r="I2085" s="8">
        <v>22.0</v>
      </c>
      <c r="J2085" s="8">
        <v>13.0</v>
      </c>
      <c r="K2085" s="7">
        <v>356.0</v>
      </c>
      <c r="L2085" s="7">
        <v>191.0</v>
      </c>
    </row>
    <row r="2086">
      <c r="A2086" s="7">
        <v>7040.0</v>
      </c>
      <c r="B2086" s="2" t="s">
        <v>12</v>
      </c>
      <c r="C2086" s="3">
        <v>2136.0</v>
      </c>
      <c r="D2086" s="4">
        <v>32.0</v>
      </c>
      <c r="E2086" s="4">
        <v>58.0</v>
      </c>
      <c r="F2086" s="8">
        <v>27.0</v>
      </c>
      <c r="G2086" s="8">
        <v>6.0</v>
      </c>
      <c r="H2086" s="8">
        <v>9.0</v>
      </c>
      <c r="I2086" s="8">
        <v>7.0</v>
      </c>
      <c r="J2086" s="8">
        <v>3.0</v>
      </c>
      <c r="K2086" s="7">
        <v>97.0</v>
      </c>
      <c r="L2086" s="7">
        <v>45.0</v>
      </c>
    </row>
    <row r="2087">
      <c r="A2087" s="7">
        <v>7040.0</v>
      </c>
      <c r="B2087" s="2" t="s">
        <v>13</v>
      </c>
      <c r="C2087" s="3">
        <v>2136.0</v>
      </c>
      <c r="D2087" s="4">
        <v>20.0</v>
      </c>
      <c r="E2087" s="4">
        <v>35.0</v>
      </c>
      <c r="F2087" s="8">
        <v>40.0</v>
      </c>
      <c r="G2087" s="8">
        <v>6.0</v>
      </c>
      <c r="H2087" s="8">
        <v>2.0</v>
      </c>
      <c r="I2087" s="8">
        <v>5.0</v>
      </c>
      <c r="J2087" s="8">
        <v>7.0</v>
      </c>
      <c r="K2087" s="7">
        <v>60.0</v>
      </c>
      <c r="L2087" s="7">
        <v>55.0</v>
      </c>
    </row>
    <row r="2088">
      <c r="A2088" s="7">
        <v>7040.0</v>
      </c>
      <c r="B2088" s="2" t="s">
        <v>14</v>
      </c>
      <c r="C2088" s="3">
        <v>2136.0</v>
      </c>
      <c r="D2088" s="4">
        <v>120.0</v>
      </c>
      <c r="E2088" s="4">
        <v>48.0</v>
      </c>
      <c r="F2088" s="8">
        <v>11.0</v>
      </c>
      <c r="G2088" s="8">
        <v>7.0</v>
      </c>
      <c r="H2088" s="8">
        <v>9.0</v>
      </c>
      <c r="I2088" s="8">
        <v>6.0</v>
      </c>
      <c r="J2088" s="8">
        <v>3.0</v>
      </c>
      <c r="K2088" s="7">
        <v>174.0</v>
      </c>
      <c r="L2088" s="7">
        <v>30.0</v>
      </c>
    </row>
    <row r="2089">
      <c r="A2089" s="7">
        <v>7040.0</v>
      </c>
      <c r="B2089" s="2" t="s">
        <v>15</v>
      </c>
      <c r="C2089" s="3">
        <v>2136.0</v>
      </c>
      <c r="D2089" s="4">
        <v>172.0</v>
      </c>
      <c r="E2089" s="4">
        <v>141.0</v>
      </c>
      <c r="F2089" s="8">
        <v>78.0</v>
      </c>
      <c r="G2089" s="8">
        <v>19.0</v>
      </c>
      <c r="H2089" s="8">
        <v>20.0</v>
      </c>
      <c r="I2089" s="8">
        <v>18.0</v>
      </c>
      <c r="J2089" s="8">
        <v>13.0</v>
      </c>
      <c r="K2089" s="7">
        <v>331.0</v>
      </c>
      <c r="L2089" s="7">
        <v>130.0</v>
      </c>
    </row>
    <row r="2090">
      <c r="A2090" s="7">
        <v>7041.0</v>
      </c>
      <c r="B2090" s="2" t="s">
        <v>12</v>
      </c>
      <c r="C2090" s="3">
        <v>1818.0</v>
      </c>
      <c r="D2090" s="4">
        <v>31.0</v>
      </c>
      <c r="E2090" s="4">
        <v>47.0</v>
      </c>
      <c r="F2090" s="8">
        <v>25.0</v>
      </c>
      <c r="G2090" s="8">
        <v>15.0</v>
      </c>
      <c r="H2090" s="8">
        <v>13.0</v>
      </c>
      <c r="I2090" s="8">
        <v>7.0</v>
      </c>
      <c r="J2090" s="8">
        <v>3.0</v>
      </c>
      <c r="K2090" s="7">
        <v>85.0</v>
      </c>
      <c r="L2090" s="7">
        <v>56.0</v>
      </c>
    </row>
    <row r="2091">
      <c r="A2091" s="7">
        <v>7041.0</v>
      </c>
      <c r="B2091" s="2" t="s">
        <v>13</v>
      </c>
      <c r="C2091" s="3">
        <v>1818.0</v>
      </c>
      <c r="D2091" s="4">
        <v>20.0</v>
      </c>
      <c r="E2091" s="4">
        <v>40.0</v>
      </c>
      <c r="F2091" s="8">
        <v>45.0</v>
      </c>
      <c r="G2091" s="8">
        <v>7.0</v>
      </c>
      <c r="H2091" s="8">
        <v>13.0</v>
      </c>
      <c r="I2091" s="8">
        <v>1.0</v>
      </c>
      <c r="J2091" s="8">
        <v>6.0</v>
      </c>
      <c r="K2091" s="7">
        <v>61.0</v>
      </c>
      <c r="L2091" s="7">
        <v>71.0</v>
      </c>
    </row>
    <row r="2092">
      <c r="A2092" s="7">
        <v>7041.0</v>
      </c>
      <c r="B2092" s="2" t="s">
        <v>14</v>
      </c>
      <c r="C2092" s="3">
        <v>1818.0</v>
      </c>
      <c r="D2092" s="4">
        <v>102.0</v>
      </c>
      <c r="E2092" s="4">
        <v>45.0</v>
      </c>
      <c r="F2092" s="8">
        <v>15.0</v>
      </c>
      <c r="G2092" s="8">
        <v>7.0</v>
      </c>
      <c r="H2092" s="8">
        <v>5.0</v>
      </c>
      <c r="I2092" s="8">
        <v>8.0</v>
      </c>
      <c r="J2092" s="8">
        <v>6.0</v>
      </c>
      <c r="K2092" s="7">
        <v>155.0</v>
      </c>
      <c r="L2092" s="7">
        <v>33.0</v>
      </c>
    </row>
    <row r="2093">
      <c r="A2093" s="7">
        <v>7041.0</v>
      </c>
      <c r="B2093" s="2" t="s">
        <v>15</v>
      </c>
      <c r="C2093" s="3">
        <v>1818.0</v>
      </c>
      <c r="D2093" s="4">
        <v>153.0</v>
      </c>
      <c r="E2093" s="4">
        <v>132.0</v>
      </c>
      <c r="F2093" s="8">
        <v>85.0</v>
      </c>
      <c r="G2093" s="8">
        <v>29.0</v>
      </c>
      <c r="H2093" s="8">
        <v>31.0</v>
      </c>
      <c r="I2093" s="8">
        <v>16.0</v>
      </c>
      <c r="J2093" s="8">
        <v>15.0</v>
      </c>
      <c r="K2093" s="7">
        <v>301.0</v>
      </c>
      <c r="L2093" s="7">
        <v>160.0</v>
      </c>
    </row>
    <row r="2094">
      <c r="A2094" s="7">
        <v>7042.0</v>
      </c>
      <c r="B2094" s="2" t="s">
        <v>12</v>
      </c>
      <c r="C2094" s="3">
        <v>1767.0</v>
      </c>
      <c r="D2094" s="4">
        <v>41.0</v>
      </c>
      <c r="E2094" s="4">
        <v>18.0</v>
      </c>
      <c r="F2094" s="8">
        <v>9.0</v>
      </c>
      <c r="G2094" s="8">
        <v>6.0</v>
      </c>
      <c r="H2094" s="8">
        <v>8.0</v>
      </c>
      <c r="I2094" s="8">
        <v>6.0</v>
      </c>
      <c r="J2094" s="8">
        <v>2.0</v>
      </c>
      <c r="K2094" s="7">
        <v>65.0</v>
      </c>
      <c r="L2094" s="7">
        <v>25.0</v>
      </c>
    </row>
    <row r="2095">
      <c r="A2095" s="7">
        <v>7042.0</v>
      </c>
      <c r="B2095" s="2" t="s">
        <v>13</v>
      </c>
      <c r="C2095" s="3">
        <v>1767.0</v>
      </c>
      <c r="D2095" s="4">
        <v>15.0</v>
      </c>
      <c r="E2095" s="4">
        <v>28.0</v>
      </c>
      <c r="F2095" s="8">
        <v>23.0</v>
      </c>
      <c r="G2095" s="8">
        <v>4.0</v>
      </c>
      <c r="H2095" s="8">
        <v>2.0</v>
      </c>
      <c r="I2095" s="8">
        <v>2.0</v>
      </c>
      <c r="J2095" s="8">
        <v>2.0</v>
      </c>
      <c r="K2095" s="7">
        <v>45.0</v>
      </c>
      <c r="L2095" s="7">
        <v>31.0</v>
      </c>
    </row>
    <row r="2096">
      <c r="A2096" s="7">
        <v>7042.0</v>
      </c>
      <c r="B2096" s="2" t="s">
        <v>14</v>
      </c>
      <c r="C2096" s="3">
        <v>1767.0</v>
      </c>
      <c r="D2096" s="4">
        <v>115.0</v>
      </c>
      <c r="E2096" s="4">
        <v>14.0</v>
      </c>
      <c r="F2096" s="8">
        <v>9.0</v>
      </c>
      <c r="G2096" s="8">
        <v>3.0</v>
      </c>
      <c r="H2096" s="8">
        <v>8.0</v>
      </c>
      <c r="I2096" s="8">
        <v>13.0</v>
      </c>
      <c r="J2096" s="8">
        <v>2.0</v>
      </c>
      <c r="K2096" s="7">
        <v>142.0</v>
      </c>
      <c r="L2096" s="7">
        <v>22.0</v>
      </c>
    </row>
    <row r="2097">
      <c r="A2097" s="7">
        <v>7042.0</v>
      </c>
      <c r="B2097" s="2" t="s">
        <v>15</v>
      </c>
      <c r="C2097" s="3">
        <v>1767.0</v>
      </c>
      <c r="D2097" s="4">
        <v>171.0</v>
      </c>
      <c r="E2097" s="4">
        <v>60.0</v>
      </c>
      <c r="F2097" s="8">
        <v>41.0</v>
      </c>
      <c r="G2097" s="8">
        <v>13.0</v>
      </c>
      <c r="H2097" s="8">
        <v>18.0</v>
      </c>
      <c r="I2097" s="8">
        <v>21.0</v>
      </c>
      <c r="J2097" s="8">
        <v>6.0</v>
      </c>
      <c r="K2097" s="7">
        <v>252.0</v>
      </c>
      <c r="L2097" s="7">
        <v>78.0</v>
      </c>
    </row>
    <row r="2098">
      <c r="A2098" s="7">
        <v>7047.0</v>
      </c>
      <c r="B2098" s="2" t="s">
        <v>12</v>
      </c>
      <c r="C2098" s="3">
        <v>2495.0</v>
      </c>
      <c r="D2098" s="4">
        <v>45.0</v>
      </c>
      <c r="E2098" s="4">
        <v>22.0</v>
      </c>
      <c r="F2098" s="8">
        <v>17.0</v>
      </c>
      <c r="G2098" s="8">
        <v>2.0</v>
      </c>
      <c r="H2098" s="8">
        <v>5.0</v>
      </c>
      <c r="I2098" s="8">
        <v>3.0</v>
      </c>
      <c r="J2098" s="8">
        <v>2.0</v>
      </c>
      <c r="K2098" s="7">
        <v>70.0</v>
      </c>
      <c r="L2098" s="7">
        <v>26.0</v>
      </c>
    </row>
    <row r="2099">
      <c r="A2099" s="7">
        <v>7047.0</v>
      </c>
      <c r="B2099" s="2" t="s">
        <v>13</v>
      </c>
      <c r="C2099" s="3">
        <v>2495.0</v>
      </c>
      <c r="D2099" s="4">
        <v>38.0</v>
      </c>
      <c r="E2099" s="4">
        <v>26.0</v>
      </c>
      <c r="F2099" s="8">
        <v>28.0</v>
      </c>
      <c r="G2099" s="8">
        <v>7.0</v>
      </c>
      <c r="H2099" s="8">
        <v>4.0</v>
      </c>
      <c r="I2099" s="8">
        <v>1.0</v>
      </c>
      <c r="J2099" s="8">
        <v>2.0</v>
      </c>
      <c r="K2099" s="7">
        <v>65.0</v>
      </c>
      <c r="L2099" s="7">
        <v>41.0</v>
      </c>
    </row>
    <row r="2100">
      <c r="A2100" s="7">
        <v>7047.0</v>
      </c>
      <c r="B2100" s="2" t="s">
        <v>14</v>
      </c>
      <c r="C2100" s="3">
        <v>2495.0</v>
      </c>
      <c r="D2100" s="4">
        <v>188.0</v>
      </c>
      <c r="E2100" s="4">
        <v>45.0</v>
      </c>
      <c r="F2100" s="8">
        <v>11.0</v>
      </c>
      <c r="G2100" s="8">
        <v>13.0</v>
      </c>
      <c r="H2100" s="8">
        <v>4.0</v>
      </c>
      <c r="I2100" s="8">
        <v>10.0</v>
      </c>
      <c r="J2100" s="8">
        <v>2.0</v>
      </c>
      <c r="K2100" s="7">
        <v>243.0</v>
      </c>
      <c r="L2100" s="7">
        <v>30.0</v>
      </c>
    </row>
    <row r="2101">
      <c r="A2101" s="7">
        <v>7047.0</v>
      </c>
      <c r="B2101" s="2" t="s">
        <v>15</v>
      </c>
      <c r="C2101" s="3">
        <v>2495.0</v>
      </c>
      <c r="D2101" s="4">
        <v>271.0</v>
      </c>
      <c r="E2101" s="4">
        <v>93.0</v>
      </c>
      <c r="F2101" s="8">
        <v>56.0</v>
      </c>
      <c r="G2101" s="8">
        <v>22.0</v>
      </c>
      <c r="H2101" s="8">
        <v>13.0</v>
      </c>
      <c r="I2101" s="8">
        <v>14.0</v>
      </c>
      <c r="J2101" s="8">
        <v>6.0</v>
      </c>
      <c r="K2101" s="7">
        <v>378.0</v>
      </c>
      <c r="L2101" s="7">
        <v>97.0</v>
      </c>
    </row>
    <row r="2102">
      <c r="A2102" s="7">
        <v>7053.0</v>
      </c>
      <c r="B2102" s="2" t="s">
        <v>12</v>
      </c>
      <c r="C2102" s="3">
        <v>629.0</v>
      </c>
      <c r="D2102" s="4">
        <v>10.0</v>
      </c>
      <c r="E2102" s="4">
        <v>9.0</v>
      </c>
      <c r="F2102" s="8">
        <v>2.0</v>
      </c>
      <c r="G2102" s="8">
        <v>2.0</v>
      </c>
      <c r="H2102" s="8">
        <v>4.0</v>
      </c>
      <c r="I2102" s="8">
        <v>0.0</v>
      </c>
      <c r="J2102" s="8">
        <v>0.0</v>
      </c>
      <c r="K2102" s="7">
        <v>19.0</v>
      </c>
      <c r="L2102" s="7">
        <v>8.0</v>
      </c>
    </row>
    <row r="2103">
      <c r="A2103" s="7">
        <v>7053.0</v>
      </c>
      <c r="B2103" s="2" t="s">
        <v>13</v>
      </c>
      <c r="C2103" s="3">
        <v>629.0</v>
      </c>
      <c r="D2103" s="4">
        <v>6.0</v>
      </c>
      <c r="E2103" s="4">
        <v>7.0</v>
      </c>
      <c r="F2103" s="8">
        <v>6.0</v>
      </c>
      <c r="G2103" s="8">
        <v>0.0</v>
      </c>
      <c r="H2103" s="8">
        <v>0.0</v>
      </c>
      <c r="I2103" s="8">
        <v>1.0</v>
      </c>
      <c r="J2103" s="8">
        <v>0.0</v>
      </c>
      <c r="K2103" s="7">
        <v>14.0</v>
      </c>
      <c r="L2103" s="7">
        <v>6.0</v>
      </c>
    </row>
    <row r="2104">
      <c r="A2104" s="7">
        <v>7053.0</v>
      </c>
      <c r="B2104" s="2" t="s">
        <v>14</v>
      </c>
      <c r="C2104" s="3">
        <v>629.0</v>
      </c>
      <c r="D2104" s="4">
        <v>61.0</v>
      </c>
      <c r="E2104" s="4">
        <v>16.0</v>
      </c>
      <c r="F2104" s="8">
        <v>4.0</v>
      </c>
      <c r="G2104" s="8">
        <v>3.0</v>
      </c>
      <c r="H2104" s="8">
        <v>7.0</v>
      </c>
      <c r="I2104" s="8">
        <v>8.0</v>
      </c>
      <c r="J2104" s="8">
        <v>0.0</v>
      </c>
      <c r="K2104" s="7">
        <v>85.0</v>
      </c>
      <c r="L2104" s="7">
        <v>14.0</v>
      </c>
    </row>
    <row r="2105">
      <c r="A2105" s="7">
        <v>7053.0</v>
      </c>
      <c r="B2105" s="2" t="s">
        <v>15</v>
      </c>
      <c r="C2105" s="3">
        <v>629.0</v>
      </c>
      <c r="D2105" s="4">
        <v>77.0</v>
      </c>
      <c r="E2105" s="4">
        <v>32.0</v>
      </c>
      <c r="F2105" s="8">
        <v>12.0</v>
      </c>
      <c r="G2105" s="8">
        <v>5.0</v>
      </c>
      <c r="H2105" s="8">
        <v>11.0</v>
      </c>
      <c r="I2105" s="8">
        <v>9.0</v>
      </c>
      <c r="J2105" s="8">
        <v>0.0</v>
      </c>
      <c r="K2105" s="7">
        <v>118.0</v>
      </c>
      <c r="L2105" s="7">
        <v>28.0</v>
      </c>
    </row>
    <row r="2106">
      <c r="A2106" s="7">
        <v>7055.0</v>
      </c>
      <c r="B2106" s="2" t="s">
        <v>12</v>
      </c>
      <c r="C2106" s="3">
        <v>3274.0</v>
      </c>
      <c r="D2106" s="4">
        <v>43.0</v>
      </c>
      <c r="E2106" s="4">
        <v>23.0</v>
      </c>
      <c r="F2106" s="8">
        <v>19.0</v>
      </c>
      <c r="G2106" s="8">
        <v>3.0</v>
      </c>
      <c r="H2106" s="8">
        <v>3.0</v>
      </c>
      <c r="I2106" s="8">
        <v>2.0</v>
      </c>
      <c r="J2106" s="8">
        <v>0.0</v>
      </c>
      <c r="K2106" s="7">
        <v>68.0</v>
      </c>
      <c r="L2106" s="7">
        <v>25.0</v>
      </c>
    </row>
    <row r="2107">
      <c r="A2107" s="7">
        <v>7055.0</v>
      </c>
      <c r="B2107" s="2" t="s">
        <v>13</v>
      </c>
      <c r="C2107" s="3">
        <v>3274.0</v>
      </c>
      <c r="D2107" s="4">
        <v>37.0</v>
      </c>
      <c r="E2107" s="4">
        <v>24.0</v>
      </c>
      <c r="F2107" s="8">
        <v>23.0</v>
      </c>
      <c r="G2107" s="8">
        <v>1.0</v>
      </c>
      <c r="H2107" s="8">
        <v>5.0</v>
      </c>
      <c r="I2107" s="8">
        <v>1.0</v>
      </c>
      <c r="J2107" s="8">
        <v>1.0</v>
      </c>
      <c r="K2107" s="7">
        <v>62.0</v>
      </c>
      <c r="L2107" s="7">
        <v>30.0</v>
      </c>
    </row>
    <row r="2108">
      <c r="A2108" s="7">
        <v>7055.0</v>
      </c>
      <c r="B2108" s="2" t="s">
        <v>14</v>
      </c>
      <c r="C2108" s="3">
        <v>3274.0</v>
      </c>
      <c r="D2108" s="4">
        <v>132.0</v>
      </c>
      <c r="E2108" s="4">
        <v>24.0</v>
      </c>
      <c r="F2108" s="8">
        <v>12.0</v>
      </c>
      <c r="G2108" s="8">
        <v>5.0</v>
      </c>
      <c r="H2108" s="8">
        <v>2.0</v>
      </c>
      <c r="I2108" s="8">
        <v>12.0</v>
      </c>
      <c r="J2108" s="8">
        <v>4.0</v>
      </c>
      <c r="K2108" s="7">
        <v>168.0</v>
      </c>
      <c r="L2108" s="7">
        <v>23.0</v>
      </c>
    </row>
    <row r="2109">
      <c r="A2109" s="7">
        <v>7055.0</v>
      </c>
      <c r="B2109" s="2" t="s">
        <v>15</v>
      </c>
      <c r="C2109" s="3">
        <v>3274.0</v>
      </c>
      <c r="D2109" s="4">
        <v>212.0</v>
      </c>
      <c r="E2109" s="4">
        <v>71.0</v>
      </c>
      <c r="F2109" s="8">
        <v>54.0</v>
      </c>
      <c r="G2109" s="8">
        <v>9.0</v>
      </c>
      <c r="H2109" s="8">
        <v>10.0</v>
      </c>
      <c r="I2109" s="8">
        <v>15.0</v>
      </c>
      <c r="J2109" s="8">
        <v>5.0</v>
      </c>
      <c r="K2109" s="7">
        <v>298.0</v>
      </c>
      <c r="L2109" s="7">
        <v>78.0</v>
      </c>
    </row>
    <row r="2110">
      <c r="A2110" s="7">
        <v>7056.0</v>
      </c>
      <c r="B2110" s="2" t="s">
        <v>12</v>
      </c>
      <c r="C2110" s="3">
        <v>2345.0</v>
      </c>
      <c r="D2110" s="4">
        <v>39.0</v>
      </c>
      <c r="E2110" s="4">
        <v>28.0</v>
      </c>
      <c r="F2110" s="8">
        <v>20.0</v>
      </c>
      <c r="G2110" s="8">
        <v>9.0</v>
      </c>
      <c r="H2110" s="8">
        <v>10.0</v>
      </c>
      <c r="I2110" s="8">
        <v>1.0</v>
      </c>
      <c r="J2110" s="8">
        <v>2.0</v>
      </c>
      <c r="K2110" s="7">
        <v>68.0</v>
      </c>
      <c r="L2110" s="7">
        <v>41.0</v>
      </c>
    </row>
    <row r="2111">
      <c r="A2111" s="7">
        <v>7056.0</v>
      </c>
      <c r="B2111" s="2" t="s">
        <v>13</v>
      </c>
      <c r="C2111" s="3">
        <v>2345.0</v>
      </c>
      <c r="D2111" s="4">
        <v>24.0</v>
      </c>
      <c r="E2111" s="4">
        <v>20.0</v>
      </c>
      <c r="F2111" s="8">
        <v>22.0</v>
      </c>
      <c r="G2111" s="8">
        <v>6.0</v>
      </c>
      <c r="H2111" s="8">
        <v>6.0</v>
      </c>
      <c r="I2111" s="8">
        <v>5.0</v>
      </c>
      <c r="J2111" s="8">
        <v>1.0</v>
      </c>
      <c r="K2111" s="7">
        <v>49.0</v>
      </c>
      <c r="L2111" s="7">
        <v>35.0</v>
      </c>
    </row>
    <row r="2112">
      <c r="A2112" s="7">
        <v>7056.0</v>
      </c>
      <c r="B2112" s="2" t="s">
        <v>14</v>
      </c>
      <c r="C2112" s="3">
        <v>2345.0</v>
      </c>
      <c r="D2112" s="4">
        <v>153.0</v>
      </c>
      <c r="E2112" s="4">
        <v>47.0</v>
      </c>
      <c r="F2112" s="8">
        <v>27.0</v>
      </c>
      <c r="G2112" s="8">
        <v>2.0</v>
      </c>
      <c r="H2112" s="8">
        <v>14.0</v>
      </c>
      <c r="I2112" s="8">
        <v>13.0</v>
      </c>
      <c r="J2112" s="8">
        <v>4.0</v>
      </c>
      <c r="K2112" s="7">
        <v>213.0</v>
      </c>
      <c r="L2112" s="7">
        <v>47.0</v>
      </c>
    </row>
    <row r="2113">
      <c r="A2113" s="7">
        <v>7056.0</v>
      </c>
      <c r="B2113" s="2" t="s">
        <v>15</v>
      </c>
      <c r="C2113" s="3">
        <v>2345.0</v>
      </c>
      <c r="D2113" s="4">
        <v>216.0</v>
      </c>
      <c r="E2113" s="4">
        <v>95.0</v>
      </c>
      <c r="F2113" s="8">
        <v>69.0</v>
      </c>
      <c r="G2113" s="8">
        <v>17.0</v>
      </c>
      <c r="H2113" s="8">
        <v>30.0</v>
      </c>
      <c r="I2113" s="8">
        <v>19.0</v>
      </c>
      <c r="J2113" s="8">
        <v>7.0</v>
      </c>
      <c r="K2113" s="7">
        <v>330.0</v>
      </c>
      <c r="L2113" s="7">
        <v>123.0</v>
      </c>
    </row>
    <row r="2114">
      <c r="A2114" s="7">
        <v>7057.0</v>
      </c>
      <c r="B2114" s="2" t="s">
        <v>12</v>
      </c>
      <c r="C2114" s="3">
        <v>1104.0</v>
      </c>
      <c r="D2114" s="4">
        <v>21.0</v>
      </c>
      <c r="E2114" s="4">
        <v>12.0</v>
      </c>
      <c r="F2114" s="8">
        <v>9.0</v>
      </c>
      <c r="G2114" s="8">
        <v>3.0</v>
      </c>
      <c r="H2114" s="8">
        <v>3.0</v>
      </c>
      <c r="I2114" s="8">
        <v>1.0</v>
      </c>
      <c r="J2114" s="8">
        <v>2.0</v>
      </c>
      <c r="K2114" s="7">
        <v>34.0</v>
      </c>
      <c r="L2114" s="7">
        <v>17.0</v>
      </c>
    </row>
    <row r="2115">
      <c r="A2115" s="7">
        <v>7057.0</v>
      </c>
      <c r="B2115" s="2" t="s">
        <v>13</v>
      </c>
      <c r="C2115" s="3">
        <v>1104.0</v>
      </c>
      <c r="D2115" s="4">
        <v>10.0</v>
      </c>
      <c r="E2115" s="4">
        <v>20.0</v>
      </c>
      <c r="F2115" s="8">
        <v>9.0</v>
      </c>
      <c r="G2115" s="8">
        <v>1.0</v>
      </c>
      <c r="H2115" s="8">
        <v>6.0</v>
      </c>
      <c r="I2115" s="8">
        <v>2.0</v>
      </c>
      <c r="J2115" s="8">
        <v>4.0</v>
      </c>
      <c r="K2115" s="7">
        <v>32.0</v>
      </c>
      <c r="L2115" s="7">
        <v>20.0</v>
      </c>
    </row>
    <row r="2116">
      <c r="A2116" s="7">
        <v>7057.0</v>
      </c>
      <c r="B2116" s="2" t="s">
        <v>14</v>
      </c>
      <c r="C2116" s="3">
        <v>1104.0</v>
      </c>
      <c r="D2116" s="4">
        <v>80.0</v>
      </c>
      <c r="E2116" s="4">
        <v>20.0</v>
      </c>
      <c r="F2116" s="8">
        <v>7.0</v>
      </c>
      <c r="G2116" s="8">
        <v>4.0</v>
      </c>
      <c r="H2116" s="8">
        <v>4.0</v>
      </c>
      <c r="I2116" s="8">
        <v>8.0</v>
      </c>
      <c r="J2116" s="8">
        <v>2.0</v>
      </c>
      <c r="K2116" s="7">
        <v>108.0</v>
      </c>
      <c r="L2116" s="7">
        <v>17.0</v>
      </c>
    </row>
    <row r="2117">
      <c r="A2117" s="7">
        <v>7057.0</v>
      </c>
      <c r="B2117" s="2" t="s">
        <v>15</v>
      </c>
      <c r="C2117" s="3">
        <v>1104.0</v>
      </c>
      <c r="D2117" s="4">
        <v>111.0</v>
      </c>
      <c r="E2117" s="4">
        <v>52.0</v>
      </c>
      <c r="F2117" s="8">
        <v>25.0</v>
      </c>
      <c r="G2117" s="8">
        <v>8.0</v>
      </c>
      <c r="H2117" s="8">
        <v>13.0</v>
      </c>
      <c r="I2117" s="8">
        <v>11.0</v>
      </c>
      <c r="J2117" s="8">
        <v>8.0</v>
      </c>
      <c r="K2117" s="7">
        <v>174.0</v>
      </c>
      <c r="L2117" s="7">
        <v>54.0</v>
      </c>
    </row>
    <row r="2118">
      <c r="A2118" s="7">
        <v>7058.0</v>
      </c>
      <c r="B2118" s="2" t="s">
        <v>12</v>
      </c>
      <c r="C2118" s="3">
        <v>922.0</v>
      </c>
      <c r="D2118" s="4">
        <v>18.0</v>
      </c>
      <c r="E2118" s="4">
        <v>14.0</v>
      </c>
      <c r="F2118" s="8">
        <v>9.0</v>
      </c>
      <c r="G2118" s="8">
        <v>4.0</v>
      </c>
      <c r="H2118" s="8">
        <v>1.0</v>
      </c>
      <c r="I2118" s="8">
        <v>1.0</v>
      </c>
      <c r="J2118" s="8">
        <v>0.0</v>
      </c>
      <c r="K2118" s="7">
        <v>33.0</v>
      </c>
      <c r="L2118" s="7">
        <v>14.0</v>
      </c>
    </row>
    <row r="2119">
      <c r="A2119" s="7">
        <v>7058.0</v>
      </c>
      <c r="B2119" s="2" t="s">
        <v>13</v>
      </c>
      <c r="C2119" s="3">
        <v>922.0</v>
      </c>
      <c r="D2119" s="4">
        <v>11.0</v>
      </c>
      <c r="E2119" s="4">
        <v>7.0</v>
      </c>
      <c r="F2119" s="8">
        <v>7.0</v>
      </c>
      <c r="G2119" s="8">
        <v>6.0</v>
      </c>
      <c r="H2119" s="8">
        <v>0.0</v>
      </c>
      <c r="I2119" s="8">
        <v>0.0</v>
      </c>
      <c r="J2119" s="8">
        <v>1.0</v>
      </c>
      <c r="K2119" s="7">
        <v>18.0</v>
      </c>
      <c r="L2119" s="7">
        <v>14.0</v>
      </c>
    </row>
    <row r="2120">
      <c r="A2120" s="7">
        <v>7058.0</v>
      </c>
      <c r="B2120" s="2" t="s">
        <v>14</v>
      </c>
      <c r="C2120" s="3">
        <v>922.0</v>
      </c>
      <c r="D2120" s="4">
        <v>83.0</v>
      </c>
      <c r="E2120" s="4">
        <v>12.0</v>
      </c>
      <c r="F2120" s="8">
        <v>18.0</v>
      </c>
      <c r="G2120" s="8">
        <v>0.0</v>
      </c>
      <c r="H2120" s="8">
        <v>3.0</v>
      </c>
      <c r="I2120" s="8">
        <v>4.0</v>
      </c>
      <c r="J2120" s="8">
        <v>3.0</v>
      </c>
      <c r="K2120" s="7">
        <v>99.0</v>
      </c>
      <c r="L2120" s="7">
        <v>24.0</v>
      </c>
    </row>
    <row r="2121">
      <c r="A2121" s="7">
        <v>7058.0</v>
      </c>
      <c r="B2121" s="2" t="s">
        <v>15</v>
      </c>
      <c r="C2121" s="3">
        <v>922.0</v>
      </c>
      <c r="D2121" s="4">
        <v>112.0</v>
      </c>
      <c r="E2121" s="4">
        <v>33.0</v>
      </c>
      <c r="F2121" s="8">
        <v>34.0</v>
      </c>
      <c r="G2121" s="8">
        <v>10.0</v>
      </c>
      <c r="H2121" s="8">
        <v>4.0</v>
      </c>
      <c r="I2121" s="8">
        <v>5.0</v>
      </c>
      <c r="J2121" s="8">
        <v>4.0</v>
      </c>
      <c r="K2121" s="7">
        <v>150.0</v>
      </c>
      <c r="L2121" s="7">
        <v>52.0</v>
      </c>
    </row>
    <row r="2122">
      <c r="A2122" s="7">
        <v>7059.0</v>
      </c>
      <c r="B2122" s="2" t="s">
        <v>12</v>
      </c>
      <c r="C2122" s="3">
        <v>2506.0</v>
      </c>
      <c r="D2122" s="4">
        <v>73.0</v>
      </c>
      <c r="E2122" s="4">
        <v>53.0</v>
      </c>
      <c r="F2122" s="8">
        <v>21.0</v>
      </c>
      <c r="G2122" s="8">
        <v>10.0</v>
      </c>
      <c r="H2122" s="8">
        <v>12.0</v>
      </c>
      <c r="I2122" s="8">
        <v>6.0</v>
      </c>
      <c r="J2122" s="8">
        <v>7.0</v>
      </c>
      <c r="K2122" s="7">
        <v>132.0</v>
      </c>
      <c r="L2122" s="7">
        <v>50.0</v>
      </c>
    </row>
    <row r="2123">
      <c r="A2123" s="7">
        <v>7059.0</v>
      </c>
      <c r="B2123" s="2" t="s">
        <v>13</v>
      </c>
      <c r="C2123" s="3">
        <v>2506.0</v>
      </c>
      <c r="D2123" s="4">
        <v>40.0</v>
      </c>
      <c r="E2123" s="4">
        <v>67.0</v>
      </c>
      <c r="F2123" s="8">
        <v>23.0</v>
      </c>
      <c r="G2123" s="8">
        <v>4.0</v>
      </c>
      <c r="H2123" s="8">
        <v>7.0</v>
      </c>
      <c r="I2123" s="8">
        <v>2.0</v>
      </c>
      <c r="J2123" s="8">
        <v>4.0</v>
      </c>
      <c r="K2123" s="7">
        <v>109.0</v>
      </c>
      <c r="L2123" s="7">
        <v>38.0</v>
      </c>
    </row>
    <row r="2124">
      <c r="A2124" s="7">
        <v>7059.0</v>
      </c>
      <c r="B2124" s="2" t="s">
        <v>14</v>
      </c>
      <c r="C2124" s="3">
        <v>2506.0</v>
      </c>
      <c r="D2124" s="4">
        <v>228.0</v>
      </c>
      <c r="E2124" s="4">
        <v>96.0</v>
      </c>
      <c r="F2124" s="8">
        <v>20.0</v>
      </c>
      <c r="G2124" s="8">
        <v>17.0</v>
      </c>
      <c r="H2124" s="8">
        <v>27.0</v>
      </c>
      <c r="I2124" s="8">
        <v>5.0</v>
      </c>
      <c r="J2124" s="8">
        <v>3.0</v>
      </c>
      <c r="K2124" s="7">
        <v>329.0</v>
      </c>
      <c r="L2124" s="7">
        <v>67.0</v>
      </c>
    </row>
    <row r="2125">
      <c r="A2125" s="7">
        <v>7059.0</v>
      </c>
      <c r="B2125" s="2" t="s">
        <v>15</v>
      </c>
      <c r="C2125" s="3">
        <v>2506.0</v>
      </c>
      <c r="D2125" s="4">
        <v>341.0</v>
      </c>
      <c r="E2125" s="4">
        <v>216.0</v>
      </c>
      <c r="F2125" s="8">
        <v>64.0</v>
      </c>
      <c r="G2125" s="8">
        <v>31.0</v>
      </c>
      <c r="H2125" s="8">
        <v>46.0</v>
      </c>
      <c r="I2125" s="8">
        <v>13.0</v>
      </c>
      <c r="J2125" s="8">
        <v>14.0</v>
      </c>
      <c r="K2125" s="7">
        <v>570.0</v>
      </c>
      <c r="L2125" s="7">
        <v>155.0</v>
      </c>
    </row>
    <row r="2126">
      <c r="A2126" s="7">
        <v>7060.0</v>
      </c>
      <c r="B2126" s="2" t="s">
        <v>12</v>
      </c>
      <c r="C2126" s="3">
        <v>2246.0</v>
      </c>
      <c r="D2126" s="4">
        <v>32.0</v>
      </c>
      <c r="E2126" s="4">
        <v>21.0</v>
      </c>
      <c r="F2126" s="8">
        <v>17.0</v>
      </c>
      <c r="G2126" s="8">
        <v>6.0</v>
      </c>
      <c r="H2126" s="8">
        <v>5.0</v>
      </c>
      <c r="I2126" s="8">
        <v>1.0</v>
      </c>
      <c r="J2126" s="8">
        <v>8.0</v>
      </c>
      <c r="K2126" s="7">
        <v>54.0</v>
      </c>
      <c r="L2126" s="7">
        <v>36.0</v>
      </c>
    </row>
    <row r="2127">
      <c r="A2127" s="7">
        <v>7060.0</v>
      </c>
      <c r="B2127" s="2" t="s">
        <v>13</v>
      </c>
      <c r="C2127" s="3">
        <v>2246.0</v>
      </c>
      <c r="D2127" s="4">
        <v>35.0</v>
      </c>
      <c r="E2127" s="4">
        <v>26.0</v>
      </c>
      <c r="F2127" s="8">
        <v>17.0</v>
      </c>
      <c r="G2127" s="8">
        <v>3.0</v>
      </c>
      <c r="H2127" s="8">
        <v>5.0</v>
      </c>
      <c r="I2127" s="8">
        <v>3.0</v>
      </c>
      <c r="J2127" s="8">
        <v>2.0</v>
      </c>
      <c r="K2127" s="7">
        <v>64.0</v>
      </c>
      <c r="L2127" s="7">
        <v>27.0</v>
      </c>
    </row>
    <row r="2128">
      <c r="A2128" s="7">
        <v>7060.0</v>
      </c>
      <c r="B2128" s="2" t="s">
        <v>14</v>
      </c>
      <c r="C2128" s="3">
        <v>2246.0</v>
      </c>
      <c r="D2128" s="4">
        <v>145.0</v>
      </c>
      <c r="E2128" s="4">
        <v>32.0</v>
      </c>
      <c r="F2128" s="8">
        <v>12.0</v>
      </c>
      <c r="G2128" s="8">
        <v>5.0</v>
      </c>
      <c r="H2128" s="8">
        <v>10.0</v>
      </c>
      <c r="I2128" s="8">
        <v>10.0</v>
      </c>
      <c r="J2128" s="8">
        <v>3.0</v>
      </c>
      <c r="K2128" s="7">
        <v>187.0</v>
      </c>
      <c r="L2128" s="7">
        <v>30.0</v>
      </c>
    </row>
    <row r="2129">
      <c r="A2129" s="7">
        <v>7060.0</v>
      </c>
      <c r="B2129" s="2" t="s">
        <v>15</v>
      </c>
      <c r="C2129" s="3">
        <v>2246.0</v>
      </c>
      <c r="D2129" s="4">
        <v>212.0</v>
      </c>
      <c r="E2129" s="4">
        <v>79.0</v>
      </c>
      <c r="F2129" s="8">
        <v>46.0</v>
      </c>
      <c r="G2129" s="8">
        <v>14.0</v>
      </c>
      <c r="H2129" s="8">
        <v>20.0</v>
      </c>
      <c r="I2129" s="8">
        <v>14.0</v>
      </c>
      <c r="J2129" s="8">
        <v>13.0</v>
      </c>
      <c r="K2129" s="7">
        <v>305.0</v>
      </c>
      <c r="L2129" s="7">
        <v>93.0</v>
      </c>
    </row>
    <row r="2130">
      <c r="A2130" s="7">
        <v>7079.0</v>
      </c>
      <c r="B2130" s="2" t="s">
        <v>12</v>
      </c>
      <c r="C2130" s="3">
        <v>2180.0</v>
      </c>
      <c r="D2130" s="4">
        <v>22.0</v>
      </c>
      <c r="E2130" s="4">
        <v>16.0</v>
      </c>
      <c r="F2130" s="8">
        <v>0.0</v>
      </c>
      <c r="G2130" s="8">
        <v>3.0</v>
      </c>
      <c r="H2130" s="8">
        <v>2.0</v>
      </c>
      <c r="I2130" s="8">
        <v>4.0</v>
      </c>
      <c r="J2130" s="8">
        <v>1.0</v>
      </c>
      <c r="K2130" s="7">
        <v>42.0</v>
      </c>
      <c r="L2130" s="7">
        <v>6.0</v>
      </c>
    </row>
    <row r="2131">
      <c r="A2131" s="7">
        <v>7079.0</v>
      </c>
      <c r="B2131" s="2" t="s">
        <v>13</v>
      </c>
      <c r="C2131" s="3">
        <v>2180.0</v>
      </c>
      <c r="D2131" s="4">
        <v>20.0</v>
      </c>
      <c r="E2131" s="4">
        <v>9.0</v>
      </c>
      <c r="F2131" s="8">
        <v>3.0</v>
      </c>
      <c r="G2131" s="8">
        <v>0.0</v>
      </c>
      <c r="H2131" s="8">
        <v>0.0</v>
      </c>
      <c r="I2131" s="8">
        <v>1.0</v>
      </c>
      <c r="J2131" s="8">
        <v>1.0</v>
      </c>
      <c r="K2131" s="7">
        <v>30.0</v>
      </c>
      <c r="L2131" s="7">
        <v>4.0</v>
      </c>
    </row>
    <row r="2132">
      <c r="A2132" s="7">
        <v>7079.0</v>
      </c>
      <c r="B2132" s="2" t="s">
        <v>14</v>
      </c>
      <c r="C2132" s="3">
        <v>2180.0</v>
      </c>
      <c r="D2132" s="4">
        <v>63.0</v>
      </c>
      <c r="E2132" s="4">
        <v>23.0</v>
      </c>
      <c r="F2132" s="8">
        <v>5.0</v>
      </c>
      <c r="G2132" s="8">
        <v>4.0</v>
      </c>
      <c r="H2132" s="8">
        <v>2.0</v>
      </c>
      <c r="I2132" s="8">
        <v>10.0</v>
      </c>
      <c r="J2132" s="8">
        <v>3.0</v>
      </c>
      <c r="K2132" s="7">
        <v>96.0</v>
      </c>
      <c r="L2132" s="7">
        <v>14.0</v>
      </c>
    </row>
    <row r="2133">
      <c r="A2133" s="7">
        <v>7079.0</v>
      </c>
      <c r="B2133" s="2" t="s">
        <v>15</v>
      </c>
      <c r="C2133" s="3">
        <v>2180.0</v>
      </c>
      <c r="D2133" s="4">
        <v>105.0</v>
      </c>
      <c r="E2133" s="4">
        <v>48.0</v>
      </c>
      <c r="F2133" s="8">
        <v>8.0</v>
      </c>
      <c r="G2133" s="8">
        <v>7.0</v>
      </c>
      <c r="H2133" s="8">
        <v>4.0</v>
      </c>
      <c r="I2133" s="8">
        <v>15.0</v>
      </c>
      <c r="J2133" s="8">
        <v>5.0</v>
      </c>
      <c r="K2133" s="7">
        <v>168.0</v>
      </c>
      <c r="L2133" s="7">
        <v>24.0</v>
      </c>
    </row>
    <row r="2134">
      <c r="A2134" s="7">
        <v>7097.0</v>
      </c>
      <c r="B2134" s="2" t="s">
        <v>12</v>
      </c>
      <c r="C2134" s="3">
        <v>1210.0</v>
      </c>
      <c r="D2134" s="4">
        <v>18.0</v>
      </c>
      <c r="E2134" s="4">
        <v>13.0</v>
      </c>
      <c r="F2134" s="8">
        <v>5.0</v>
      </c>
      <c r="G2134" s="8">
        <v>0.0</v>
      </c>
      <c r="H2134" s="8">
        <v>1.0</v>
      </c>
      <c r="I2134" s="8">
        <v>4.0</v>
      </c>
      <c r="J2134" s="8">
        <v>0.0</v>
      </c>
      <c r="K2134" s="7">
        <v>35.0</v>
      </c>
      <c r="L2134" s="7">
        <v>6.0</v>
      </c>
    </row>
    <row r="2135">
      <c r="A2135" s="7">
        <v>7097.0</v>
      </c>
      <c r="B2135" s="2" t="s">
        <v>13</v>
      </c>
      <c r="C2135" s="3">
        <v>1210.0</v>
      </c>
      <c r="D2135" s="4">
        <v>14.0</v>
      </c>
      <c r="E2135" s="4">
        <v>7.0</v>
      </c>
      <c r="F2135" s="8">
        <v>7.0</v>
      </c>
      <c r="G2135" s="8">
        <v>3.0</v>
      </c>
      <c r="H2135" s="8">
        <v>3.0</v>
      </c>
      <c r="I2135" s="8">
        <v>0.0</v>
      </c>
      <c r="J2135" s="8">
        <v>1.0</v>
      </c>
      <c r="K2135" s="7">
        <v>21.0</v>
      </c>
      <c r="L2135" s="7">
        <v>14.0</v>
      </c>
    </row>
    <row r="2136">
      <c r="A2136" s="7">
        <v>7097.0</v>
      </c>
      <c r="B2136" s="2" t="s">
        <v>14</v>
      </c>
      <c r="C2136" s="3">
        <v>1210.0</v>
      </c>
      <c r="D2136" s="4">
        <v>54.0</v>
      </c>
      <c r="E2136" s="4">
        <v>8.0</v>
      </c>
      <c r="F2136" s="8">
        <v>2.0</v>
      </c>
      <c r="G2136" s="8">
        <v>0.0</v>
      </c>
      <c r="H2136" s="8">
        <v>5.0</v>
      </c>
      <c r="I2136" s="8">
        <v>9.0</v>
      </c>
      <c r="J2136" s="8">
        <v>0.0</v>
      </c>
      <c r="K2136" s="7">
        <v>71.0</v>
      </c>
      <c r="L2136" s="7">
        <v>7.0</v>
      </c>
    </row>
    <row r="2137">
      <c r="A2137" s="7">
        <v>7097.0</v>
      </c>
      <c r="B2137" s="2" t="s">
        <v>15</v>
      </c>
      <c r="C2137" s="3">
        <v>1210.0</v>
      </c>
      <c r="D2137" s="4">
        <v>86.0</v>
      </c>
      <c r="E2137" s="4">
        <v>28.0</v>
      </c>
      <c r="F2137" s="8">
        <v>14.0</v>
      </c>
      <c r="G2137" s="8">
        <v>3.0</v>
      </c>
      <c r="H2137" s="8">
        <v>9.0</v>
      </c>
      <c r="I2137" s="8">
        <v>13.0</v>
      </c>
      <c r="J2137" s="8">
        <v>1.0</v>
      </c>
      <c r="K2137" s="7">
        <v>127.0</v>
      </c>
      <c r="L2137" s="7">
        <v>27.0</v>
      </c>
    </row>
    <row r="2138">
      <c r="A2138" s="7">
        <v>7311.0</v>
      </c>
      <c r="B2138" s="2" t="s">
        <v>12</v>
      </c>
      <c r="C2138" s="3">
        <v>796.0</v>
      </c>
      <c r="D2138" s="4">
        <v>20.0</v>
      </c>
      <c r="E2138" s="4">
        <v>5.0</v>
      </c>
      <c r="F2138" s="8">
        <v>4.0</v>
      </c>
      <c r="G2138" s="8">
        <v>1.0</v>
      </c>
      <c r="H2138" s="8">
        <v>1.0</v>
      </c>
      <c r="I2138" s="8">
        <v>2.0</v>
      </c>
      <c r="J2138" s="8">
        <v>0.0</v>
      </c>
      <c r="K2138" s="7">
        <v>27.0</v>
      </c>
      <c r="L2138" s="7">
        <v>6.0</v>
      </c>
    </row>
    <row r="2139">
      <c r="A2139" s="7">
        <v>7311.0</v>
      </c>
      <c r="B2139" s="2" t="s">
        <v>13</v>
      </c>
      <c r="C2139" s="3">
        <v>796.0</v>
      </c>
      <c r="D2139" s="4">
        <v>5.0</v>
      </c>
      <c r="E2139" s="4">
        <v>1.0</v>
      </c>
      <c r="F2139" s="8">
        <v>6.0</v>
      </c>
      <c r="G2139" s="8">
        <v>0.0</v>
      </c>
      <c r="H2139" s="8">
        <v>0.0</v>
      </c>
      <c r="I2139" s="8">
        <v>0.0</v>
      </c>
      <c r="J2139" s="8">
        <v>0.0</v>
      </c>
      <c r="K2139" s="7">
        <v>6.0</v>
      </c>
      <c r="L2139" s="7">
        <v>6.0</v>
      </c>
    </row>
    <row r="2140">
      <c r="A2140" s="7">
        <v>7311.0</v>
      </c>
      <c r="B2140" s="2" t="s">
        <v>14</v>
      </c>
      <c r="C2140" s="3">
        <v>796.0</v>
      </c>
      <c r="D2140" s="4">
        <v>40.0</v>
      </c>
      <c r="E2140" s="4">
        <v>10.0</v>
      </c>
      <c r="F2140" s="8">
        <v>2.0</v>
      </c>
      <c r="G2140" s="8">
        <v>1.0</v>
      </c>
      <c r="H2140" s="8">
        <v>1.0</v>
      </c>
      <c r="I2140" s="8">
        <v>5.0</v>
      </c>
      <c r="J2140" s="8">
        <v>0.0</v>
      </c>
      <c r="K2140" s="7">
        <v>55.0</v>
      </c>
      <c r="L2140" s="7">
        <v>4.0</v>
      </c>
    </row>
    <row r="2141">
      <c r="A2141" s="7">
        <v>7311.0</v>
      </c>
      <c r="B2141" s="2" t="s">
        <v>15</v>
      </c>
      <c r="C2141" s="3">
        <v>796.0</v>
      </c>
      <c r="D2141" s="4">
        <v>65.0</v>
      </c>
      <c r="E2141" s="4">
        <v>16.0</v>
      </c>
      <c r="F2141" s="8">
        <v>12.0</v>
      </c>
      <c r="G2141" s="8">
        <v>2.0</v>
      </c>
      <c r="H2141" s="8">
        <v>2.0</v>
      </c>
      <c r="I2141" s="8">
        <v>7.0</v>
      </c>
      <c r="J2141" s="8">
        <v>0.0</v>
      </c>
      <c r="K2141" s="7">
        <v>88.0</v>
      </c>
      <c r="L2141" s="7">
        <v>16.0</v>
      </c>
    </row>
    <row r="2142">
      <c r="A2142" s="7">
        <v>7312.0</v>
      </c>
      <c r="B2142" s="2" t="s">
        <v>12</v>
      </c>
      <c r="C2142" s="3">
        <v>2438.0</v>
      </c>
      <c r="D2142" s="4">
        <v>25.0</v>
      </c>
      <c r="E2142" s="4">
        <v>3.0</v>
      </c>
      <c r="F2142" s="8">
        <v>2.0</v>
      </c>
      <c r="G2142" s="8">
        <v>1.0</v>
      </c>
      <c r="H2142" s="8">
        <v>4.0</v>
      </c>
      <c r="I2142" s="8">
        <v>3.0</v>
      </c>
      <c r="J2142" s="8">
        <v>0.0</v>
      </c>
      <c r="K2142" s="7">
        <v>31.0</v>
      </c>
      <c r="L2142" s="7">
        <v>7.0</v>
      </c>
    </row>
    <row r="2143">
      <c r="A2143" s="7">
        <v>7312.0</v>
      </c>
      <c r="B2143" s="2" t="s">
        <v>13</v>
      </c>
      <c r="C2143" s="3">
        <v>2438.0</v>
      </c>
      <c r="D2143" s="4">
        <v>31.0</v>
      </c>
      <c r="E2143" s="4">
        <v>9.0</v>
      </c>
      <c r="F2143" s="8">
        <v>6.0</v>
      </c>
      <c r="G2143" s="8">
        <v>2.0</v>
      </c>
      <c r="H2143" s="8">
        <v>6.0</v>
      </c>
      <c r="I2143" s="8">
        <v>1.0</v>
      </c>
      <c r="J2143" s="8">
        <v>1.0</v>
      </c>
      <c r="K2143" s="7">
        <v>41.0</v>
      </c>
      <c r="L2143" s="7">
        <v>15.0</v>
      </c>
    </row>
    <row r="2144">
      <c r="A2144" s="7">
        <v>7312.0</v>
      </c>
      <c r="B2144" s="2" t="s">
        <v>14</v>
      </c>
      <c r="C2144" s="3">
        <v>2438.0</v>
      </c>
      <c r="D2144" s="4">
        <v>97.0</v>
      </c>
      <c r="E2144" s="4">
        <v>6.0</v>
      </c>
      <c r="F2144" s="8">
        <v>0.0</v>
      </c>
      <c r="G2144" s="8">
        <v>3.0</v>
      </c>
      <c r="H2144" s="8">
        <v>4.0</v>
      </c>
      <c r="I2144" s="8">
        <v>5.0</v>
      </c>
      <c r="J2144" s="8">
        <v>0.0</v>
      </c>
      <c r="K2144" s="7">
        <v>108.0</v>
      </c>
      <c r="L2144" s="7">
        <v>7.0</v>
      </c>
    </row>
    <row r="2145">
      <c r="A2145" s="7">
        <v>7312.0</v>
      </c>
      <c r="B2145" s="2" t="s">
        <v>15</v>
      </c>
      <c r="C2145" s="3">
        <v>2438.0</v>
      </c>
      <c r="D2145" s="4">
        <v>153.0</v>
      </c>
      <c r="E2145" s="4">
        <v>18.0</v>
      </c>
      <c r="F2145" s="8">
        <v>8.0</v>
      </c>
      <c r="G2145" s="8">
        <v>6.0</v>
      </c>
      <c r="H2145" s="8">
        <v>14.0</v>
      </c>
      <c r="I2145" s="8">
        <v>9.0</v>
      </c>
      <c r="J2145" s="8">
        <v>1.0</v>
      </c>
      <c r="K2145" s="7">
        <v>180.0</v>
      </c>
      <c r="L2145" s="7">
        <v>29.0</v>
      </c>
    </row>
    <row r="2146">
      <c r="A2146" s="7">
        <v>7332.0</v>
      </c>
      <c r="B2146" s="2" t="s">
        <v>12</v>
      </c>
      <c r="C2146" s="3">
        <v>2570.0</v>
      </c>
      <c r="D2146" s="4">
        <v>30.0</v>
      </c>
      <c r="E2146" s="4">
        <v>13.0</v>
      </c>
      <c r="F2146" s="8">
        <v>10.0</v>
      </c>
      <c r="G2146" s="8">
        <v>2.0</v>
      </c>
      <c r="H2146" s="8">
        <v>3.0</v>
      </c>
      <c r="I2146" s="8">
        <v>3.0</v>
      </c>
      <c r="J2146" s="8">
        <v>4.0</v>
      </c>
      <c r="K2146" s="7">
        <v>46.0</v>
      </c>
      <c r="L2146" s="7">
        <v>19.0</v>
      </c>
    </row>
    <row r="2147">
      <c r="A2147" s="7">
        <v>7332.0</v>
      </c>
      <c r="B2147" s="2" t="s">
        <v>13</v>
      </c>
      <c r="C2147" s="3">
        <v>2570.0</v>
      </c>
      <c r="D2147" s="4">
        <v>18.0</v>
      </c>
      <c r="E2147" s="4">
        <v>18.0</v>
      </c>
      <c r="F2147" s="8">
        <v>10.0</v>
      </c>
      <c r="G2147" s="8">
        <v>3.0</v>
      </c>
      <c r="H2147" s="8">
        <v>4.0</v>
      </c>
      <c r="I2147" s="8">
        <v>2.0</v>
      </c>
      <c r="J2147" s="8">
        <v>3.0</v>
      </c>
      <c r="K2147" s="7">
        <v>38.0</v>
      </c>
      <c r="L2147" s="7">
        <v>20.0</v>
      </c>
    </row>
    <row r="2148">
      <c r="A2148" s="7">
        <v>7332.0</v>
      </c>
      <c r="B2148" s="2" t="s">
        <v>14</v>
      </c>
      <c r="C2148" s="3">
        <v>2570.0</v>
      </c>
      <c r="D2148" s="4">
        <v>137.0</v>
      </c>
      <c r="E2148" s="4">
        <v>14.0</v>
      </c>
      <c r="F2148" s="8">
        <v>0.0</v>
      </c>
      <c r="G2148" s="8">
        <v>5.0</v>
      </c>
      <c r="H2148" s="8">
        <v>6.0</v>
      </c>
      <c r="I2148" s="8">
        <v>11.0</v>
      </c>
      <c r="J2148" s="8">
        <v>0.0</v>
      </c>
      <c r="K2148" s="7">
        <v>162.0</v>
      </c>
      <c r="L2148" s="7">
        <v>11.0</v>
      </c>
    </row>
    <row r="2149">
      <c r="A2149" s="7">
        <v>7332.0</v>
      </c>
      <c r="B2149" s="2" t="s">
        <v>15</v>
      </c>
      <c r="C2149" s="3">
        <v>2570.0</v>
      </c>
      <c r="D2149" s="4">
        <v>185.0</v>
      </c>
      <c r="E2149" s="4">
        <v>45.0</v>
      </c>
      <c r="F2149" s="8">
        <v>20.0</v>
      </c>
      <c r="G2149" s="8">
        <v>10.0</v>
      </c>
      <c r="H2149" s="8">
        <v>13.0</v>
      </c>
      <c r="I2149" s="8">
        <v>16.0</v>
      </c>
      <c r="J2149" s="8">
        <v>7.0</v>
      </c>
      <c r="K2149" s="7">
        <v>246.0</v>
      </c>
      <c r="L2149" s="7">
        <v>50.0</v>
      </c>
    </row>
    <row r="2150">
      <c r="A2150" s="7">
        <v>7334.0</v>
      </c>
      <c r="B2150" s="2" t="s">
        <v>12</v>
      </c>
      <c r="C2150" s="3">
        <v>1131.0</v>
      </c>
      <c r="D2150" s="4">
        <v>19.0</v>
      </c>
      <c r="E2150" s="4">
        <v>13.0</v>
      </c>
      <c r="F2150" s="8">
        <v>0.0</v>
      </c>
      <c r="G2150" s="8">
        <v>1.0</v>
      </c>
      <c r="H2150" s="8">
        <v>3.0</v>
      </c>
      <c r="I2150" s="8">
        <v>1.0</v>
      </c>
      <c r="J2150" s="8">
        <v>0.0</v>
      </c>
      <c r="K2150" s="7">
        <v>33.0</v>
      </c>
      <c r="L2150" s="7">
        <v>4.0</v>
      </c>
    </row>
    <row r="2151">
      <c r="A2151" s="7">
        <v>7334.0</v>
      </c>
      <c r="B2151" s="2" t="s">
        <v>13</v>
      </c>
      <c r="C2151" s="3">
        <v>1131.0</v>
      </c>
      <c r="D2151" s="4">
        <v>9.0</v>
      </c>
      <c r="E2151" s="4">
        <v>19.0</v>
      </c>
      <c r="F2151" s="8">
        <v>11.0</v>
      </c>
      <c r="G2151" s="8">
        <v>1.0</v>
      </c>
      <c r="H2151" s="8">
        <v>4.0</v>
      </c>
      <c r="I2151" s="8">
        <v>2.0</v>
      </c>
      <c r="J2151" s="8">
        <v>3.0</v>
      </c>
      <c r="K2151" s="7">
        <v>30.0</v>
      </c>
      <c r="L2151" s="7">
        <v>19.0</v>
      </c>
    </row>
    <row r="2152">
      <c r="A2152" s="7">
        <v>7334.0</v>
      </c>
      <c r="B2152" s="2" t="s">
        <v>14</v>
      </c>
      <c r="C2152" s="3">
        <v>1131.0</v>
      </c>
      <c r="D2152" s="4">
        <v>66.0</v>
      </c>
      <c r="E2152" s="4">
        <v>20.0</v>
      </c>
      <c r="F2152" s="8">
        <v>8.0</v>
      </c>
      <c r="G2152" s="8">
        <v>3.0</v>
      </c>
      <c r="H2152" s="8">
        <v>2.0</v>
      </c>
      <c r="I2152" s="8">
        <v>7.0</v>
      </c>
      <c r="J2152" s="8">
        <v>0.0</v>
      </c>
      <c r="K2152" s="7">
        <v>93.0</v>
      </c>
      <c r="L2152" s="7">
        <v>13.0</v>
      </c>
    </row>
    <row r="2153">
      <c r="A2153" s="7">
        <v>7334.0</v>
      </c>
      <c r="B2153" s="2" t="s">
        <v>15</v>
      </c>
      <c r="C2153" s="3">
        <v>1131.0</v>
      </c>
      <c r="D2153" s="4">
        <v>94.0</v>
      </c>
      <c r="E2153" s="4">
        <v>52.0</v>
      </c>
      <c r="F2153" s="8">
        <v>19.0</v>
      </c>
      <c r="G2153" s="8">
        <v>5.0</v>
      </c>
      <c r="H2153" s="8">
        <v>9.0</v>
      </c>
      <c r="I2153" s="8">
        <v>10.0</v>
      </c>
      <c r="J2153" s="8">
        <v>3.0</v>
      </c>
      <c r="K2153" s="7">
        <v>156.0</v>
      </c>
      <c r="L2153" s="7">
        <v>36.0</v>
      </c>
    </row>
    <row r="2154">
      <c r="A2154" s="7">
        <v>7341.0</v>
      </c>
      <c r="B2154" s="2" t="s">
        <v>12</v>
      </c>
      <c r="C2154" s="3">
        <v>2719.0</v>
      </c>
      <c r="D2154" s="4">
        <v>53.0</v>
      </c>
      <c r="E2154" s="4">
        <v>22.0</v>
      </c>
      <c r="F2154" s="8">
        <v>16.0</v>
      </c>
      <c r="G2154" s="8">
        <v>1.0</v>
      </c>
      <c r="H2154" s="8">
        <v>9.0</v>
      </c>
      <c r="I2154" s="8">
        <v>2.0</v>
      </c>
      <c r="J2154" s="8">
        <v>2.0</v>
      </c>
      <c r="K2154" s="7">
        <v>77.0</v>
      </c>
      <c r="L2154" s="7">
        <v>28.0</v>
      </c>
    </row>
    <row r="2155">
      <c r="A2155" s="7">
        <v>7341.0</v>
      </c>
      <c r="B2155" s="2" t="s">
        <v>13</v>
      </c>
      <c r="C2155" s="3">
        <v>2719.0</v>
      </c>
      <c r="D2155" s="4">
        <v>33.0</v>
      </c>
      <c r="E2155" s="4">
        <v>18.0</v>
      </c>
      <c r="F2155" s="8">
        <v>11.0</v>
      </c>
      <c r="G2155" s="8">
        <v>3.0</v>
      </c>
      <c r="H2155" s="8">
        <v>3.0</v>
      </c>
      <c r="I2155" s="8">
        <v>0.0</v>
      </c>
      <c r="J2155" s="8">
        <v>3.0</v>
      </c>
      <c r="K2155" s="7">
        <v>51.0</v>
      </c>
      <c r="L2155" s="7">
        <v>20.0</v>
      </c>
    </row>
    <row r="2156">
      <c r="A2156" s="7">
        <v>7341.0</v>
      </c>
      <c r="B2156" s="2" t="s">
        <v>14</v>
      </c>
      <c r="C2156" s="3">
        <v>2719.0</v>
      </c>
      <c r="D2156" s="4">
        <v>146.0</v>
      </c>
      <c r="E2156" s="4">
        <v>38.0</v>
      </c>
      <c r="F2156" s="8">
        <v>14.0</v>
      </c>
      <c r="G2156" s="8">
        <v>10.0</v>
      </c>
      <c r="H2156" s="8">
        <v>6.0</v>
      </c>
      <c r="I2156" s="8">
        <v>13.0</v>
      </c>
      <c r="J2156" s="8">
        <v>4.0</v>
      </c>
      <c r="K2156" s="7">
        <v>197.0</v>
      </c>
      <c r="L2156" s="7">
        <v>34.0</v>
      </c>
    </row>
    <row r="2157">
      <c r="A2157" s="7">
        <v>7341.0</v>
      </c>
      <c r="B2157" s="2" t="s">
        <v>15</v>
      </c>
      <c r="C2157" s="3">
        <v>2719.0</v>
      </c>
      <c r="D2157" s="4">
        <v>232.0</v>
      </c>
      <c r="E2157" s="4">
        <v>78.0</v>
      </c>
      <c r="F2157" s="8">
        <v>41.0</v>
      </c>
      <c r="G2157" s="8">
        <v>14.0</v>
      </c>
      <c r="H2157" s="8">
        <v>18.0</v>
      </c>
      <c r="I2157" s="8">
        <v>15.0</v>
      </c>
      <c r="J2157" s="8">
        <v>9.0</v>
      </c>
      <c r="K2157" s="7">
        <v>325.0</v>
      </c>
      <c r="L2157" s="7">
        <v>82.0</v>
      </c>
    </row>
    <row r="2158">
      <c r="A2158" s="7">
        <v>7352.0</v>
      </c>
      <c r="B2158" s="2" t="s">
        <v>12</v>
      </c>
      <c r="C2158" s="3">
        <v>2920.0</v>
      </c>
      <c r="D2158" s="4">
        <v>56.0</v>
      </c>
      <c r="E2158" s="4">
        <v>69.0</v>
      </c>
      <c r="F2158" s="8">
        <v>34.0</v>
      </c>
      <c r="G2158" s="8">
        <v>12.0</v>
      </c>
      <c r="H2158" s="8">
        <v>21.0</v>
      </c>
      <c r="I2158" s="8">
        <v>12.0</v>
      </c>
      <c r="J2158" s="8">
        <v>2.0</v>
      </c>
      <c r="K2158" s="7">
        <v>137.0</v>
      </c>
      <c r="L2158" s="7">
        <v>69.0</v>
      </c>
    </row>
    <row r="2159">
      <c r="A2159" s="7">
        <v>7352.0</v>
      </c>
      <c r="B2159" s="2" t="s">
        <v>13</v>
      </c>
      <c r="C2159" s="3">
        <v>2920.0</v>
      </c>
      <c r="D2159" s="4">
        <v>36.0</v>
      </c>
      <c r="E2159" s="4">
        <v>77.0</v>
      </c>
      <c r="F2159" s="8">
        <v>42.0</v>
      </c>
      <c r="G2159" s="8">
        <v>6.0</v>
      </c>
      <c r="H2159" s="8">
        <v>20.0</v>
      </c>
      <c r="I2159" s="8">
        <v>11.0</v>
      </c>
      <c r="J2159" s="8">
        <v>5.0</v>
      </c>
      <c r="K2159" s="7">
        <v>124.0</v>
      </c>
      <c r="L2159" s="7">
        <v>73.0</v>
      </c>
    </row>
    <row r="2160">
      <c r="A2160" s="7">
        <v>7352.0</v>
      </c>
      <c r="B2160" s="2" t="s">
        <v>14</v>
      </c>
      <c r="C2160" s="3">
        <v>2920.0</v>
      </c>
      <c r="D2160" s="4">
        <v>175.0</v>
      </c>
      <c r="E2160" s="4">
        <v>69.0</v>
      </c>
      <c r="F2160" s="8">
        <v>22.0</v>
      </c>
      <c r="G2160" s="8">
        <v>16.0</v>
      </c>
      <c r="H2160" s="8">
        <v>24.0</v>
      </c>
      <c r="I2160" s="8">
        <v>23.0</v>
      </c>
      <c r="J2160" s="8">
        <v>6.0</v>
      </c>
      <c r="K2160" s="7">
        <v>267.0</v>
      </c>
      <c r="L2160" s="7">
        <v>68.0</v>
      </c>
    </row>
    <row r="2161">
      <c r="A2161" s="7">
        <v>7352.0</v>
      </c>
      <c r="B2161" s="2" t="s">
        <v>15</v>
      </c>
      <c r="C2161" s="3">
        <v>2920.0</v>
      </c>
      <c r="D2161" s="4">
        <v>267.0</v>
      </c>
      <c r="E2161" s="4">
        <v>215.0</v>
      </c>
      <c r="F2161" s="8">
        <v>98.0</v>
      </c>
      <c r="G2161" s="8">
        <v>34.0</v>
      </c>
      <c r="H2161" s="8">
        <v>65.0</v>
      </c>
      <c r="I2161" s="8">
        <v>46.0</v>
      </c>
      <c r="J2161" s="8">
        <v>13.0</v>
      </c>
      <c r="K2161" s="7">
        <v>528.0</v>
      </c>
      <c r="L2161" s="7">
        <v>210.0</v>
      </c>
    </row>
    <row r="2162">
      <c r="A2162" s="7">
        <v>7355.0</v>
      </c>
      <c r="B2162" s="2" t="s">
        <v>12</v>
      </c>
      <c r="C2162" s="3">
        <v>1480.0</v>
      </c>
      <c r="D2162" s="4">
        <v>37.0</v>
      </c>
      <c r="E2162" s="4">
        <v>25.0</v>
      </c>
      <c r="F2162" s="8">
        <v>13.0</v>
      </c>
      <c r="G2162" s="8">
        <v>5.0</v>
      </c>
      <c r="H2162" s="8">
        <v>2.0</v>
      </c>
      <c r="I2162" s="8">
        <v>1.0</v>
      </c>
      <c r="J2162" s="8">
        <v>2.0</v>
      </c>
      <c r="K2162" s="7">
        <v>63.0</v>
      </c>
      <c r="L2162" s="7">
        <v>22.0</v>
      </c>
    </row>
    <row r="2163">
      <c r="A2163" s="7">
        <v>7355.0</v>
      </c>
      <c r="B2163" s="2" t="s">
        <v>13</v>
      </c>
      <c r="C2163" s="3">
        <v>1480.0</v>
      </c>
      <c r="D2163" s="4">
        <v>12.0</v>
      </c>
      <c r="E2163" s="4">
        <v>27.0</v>
      </c>
      <c r="F2163" s="8">
        <v>35.0</v>
      </c>
      <c r="G2163" s="8">
        <v>5.0</v>
      </c>
      <c r="H2163" s="8">
        <v>10.0</v>
      </c>
      <c r="I2163" s="8">
        <v>5.0</v>
      </c>
      <c r="J2163" s="8">
        <v>1.0</v>
      </c>
      <c r="K2163" s="7">
        <v>44.0</v>
      </c>
      <c r="L2163" s="7">
        <v>51.0</v>
      </c>
    </row>
    <row r="2164">
      <c r="A2164" s="7">
        <v>7355.0</v>
      </c>
      <c r="B2164" s="2" t="s">
        <v>14</v>
      </c>
      <c r="C2164" s="3">
        <v>1480.0</v>
      </c>
      <c r="D2164" s="4">
        <v>91.0</v>
      </c>
      <c r="E2164" s="4">
        <v>32.0</v>
      </c>
      <c r="F2164" s="8">
        <v>8.0</v>
      </c>
      <c r="G2164" s="8">
        <v>5.0</v>
      </c>
      <c r="H2164" s="8">
        <v>4.0</v>
      </c>
      <c r="I2164" s="8">
        <v>6.0</v>
      </c>
      <c r="J2164" s="8">
        <v>3.0</v>
      </c>
      <c r="K2164" s="7">
        <v>129.0</v>
      </c>
      <c r="L2164" s="7">
        <v>20.0</v>
      </c>
    </row>
    <row r="2165">
      <c r="A2165" s="7">
        <v>7355.0</v>
      </c>
      <c r="B2165" s="2" t="s">
        <v>15</v>
      </c>
      <c r="C2165" s="3">
        <v>1480.0</v>
      </c>
      <c r="D2165" s="4">
        <v>140.0</v>
      </c>
      <c r="E2165" s="4">
        <v>84.0</v>
      </c>
      <c r="F2165" s="8">
        <v>56.0</v>
      </c>
      <c r="G2165" s="8">
        <v>15.0</v>
      </c>
      <c r="H2165" s="8">
        <v>16.0</v>
      </c>
      <c r="I2165" s="8">
        <v>12.0</v>
      </c>
      <c r="J2165" s="8">
        <v>6.0</v>
      </c>
      <c r="K2165" s="7">
        <v>236.0</v>
      </c>
      <c r="L2165" s="7">
        <v>93.0</v>
      </c>
    </row>
    <row r="2166">
      <c r="A2166" s="7">
        <v>7361.0</v>
      </c>
      <c r="B2166" s="2" t="s">
        <v>12</v>
      </c>
      <c r="C2166" s="3">
        <v>1530.0</v>
      </c>
      <c r="D2166" s="4">
        <v>33.0</v>
      </c>
      <c r="E2166" s="4">
        <v>38.0</v>
      </c>
      <c r="F2166" s="8">
        <v>26.0</v>
      </c>
      <c r="G2166" s="8">
        <v>3.0</v>
      </c>
      <c r="H2166" s="8">
        <v>12.0</v>
      </c>
      <c r="I2166" s="8">
        <v>4.0</v>
      </c>
      <c r="J2166" s="8">
        <v>1.0</v>
      </c>
      <c r="K2166" s="7">
        <v>75.0</v>
      </c>
      <c r="L2166" s="7">
        <v>42.0</v>
      </c>
    </row>
    <row r="2167">
      <c r="A2167" s="7">
        <v>7361.0</v>
      </c>
      <c r="B2167" s="2" t="s">
        <v>13</v>
      </c>
      <c r="C2167" s="3">
        <v>1530.0</v>
      </c>
      <c r="D2167" s="4">
        <v>13.0</v>
      </c>
      <c r="E2167" s="4">
        <v>27.0</v>
      </c>
      <c r="F2167" s="8">
        <v>33.0</v>
      </c>
      <c r="G2167" s="8">
        <v>5.0</v>
      </c>
      <c r="H2167" s="8">
        <v>7.0</v>
      </c>
      <c r="I2167" s="8">
        <v>1.0</v>
      </c>
      <c r="J2167" s="8">
        <v>1.0</v>
      </c>
      <c r="K2167" s="7">
        <v>41.0</v>
      </c>
      <c r="L2167" s="7">
        <v>46.0</v>
      </c>
    </row>
    <row r="2168">
      <c r="A2168" s="7">
        <v>7361.0</v>
      </c>
      <c r="B2168" s="2" t="s">
        <v>14</v>
      </c>
      <c r="C2168" s="3">
        <v>1530.0</v>
      </c>
      <c r="D2168" s="4">
        <v>71.0</v>
      </c>
      <c r="E2168" s="4">
        <v>30.0</v>
      </c>
      <c r="F2168" s="8">
        <v>12.0</v>
      </c>
      <c r="G2168" s="8">
        <v>8.0</v>
      </c>
      <c r="H2168" s="8">
        <v>5.0</v>
      </c>
      <c r="I2168" s="8">
        <v>10.0</v>
      </c>
      <c r="J2168" s="8">
        <v>5.0</v>
      </c>
      <c r="K2168" s="7">
        <v>111.0</v>
      </c>
      <c r="L2168" s="7">
        <v>30.0</v>
      </c>
    </row>
    <row r="2169">
      <c r="A2169" s="7">
        <v>7361.0</v>
      </c>
      <c r="B2169" s="2" t="s">
        <v>15</v>
      </c>
      <c r="C2169" s="3">
        <v>1530.0</v>
      </c>
      <c r="D2169" s="4">
        <v>117.0</v>
      </c>
      <c r="E2169" s="4">
        <v>95.0</v>
      </c>
      <c r="F2169" s="8">
        <v>71.0</v>
      </c>
      <c r="G2169" s="8">
        <v>16.0</v>
      </c>
      <c r="H2169" s="8">
        <v>24.0</v>
      </c>
      <c r="I2169" s="8">
        <v>15.0</v>
      </c>
      <c r="J2169" s="8">
        <v>7.0</v>
      </c>
      <c r="K2169" s="7">
        <v>227.0</v>
      </c>
      <c r="L2169" s="7">
        <v>118.0</v>
      </c>
    </row>
    <row r="2170">
      <c r="A2170" s="7">
        <v>7366.0</v>
      </c>
      <c r="B2170" s="2" t="s">
        <v>12</v>
      </c>
      <c r="C2170" s="3">
        <v>3061.0</v>
      </c>
      <c r="D2170" s="4">
        <v>35.0</v>
      </c>
      <c r="E2170" s="4">
        <v>26.0</v>
      </c>
      <c r="F2170" s="8">
        <v>14.0</v>
      </c>
      <c r="G2170" s="8">
        <v>3.0</v>
      </c>
      <c r="H2170" s="8">
        <v>7.0</v>
      </c>
      <c r="I2170" s="8">
        <v>0.0</v>
      </c>
      <c r="J2170" s="8">
        <v>0.0</v>
      </c>
      <c r="K2170" s="7">
        <v>61.0</v>
      </c>
      <c r="L2170" s="7">
        <v>24.0</v>
      </c>
    </row>
    <row r="2171">
      <c r="A2171" s="7">
        <v>7366.0</v>
      </c>
      <c r="B2171" s="2" t="s">
        <v>13</v>
      </c>
      <c r="C2171" s="3">
        <v>3061.0</v>
      </c>
      <c r="D2171" s="4">
        <v>33.0</v>
      </c>
      <c r="E2171" s="4">
        <v>35.0</v>
      </c>
      <c r="F2171" s="8">
        <v>31.0</v>
      </c>
      <c r="G2171" s="8">
        <v>7.0</v>
      </c>
      <c r="H2171" s="8">
        <v>4.0</v>
      </c>
      <c r="I2171" s="8">
        <v>1.0</v>
      </c>
      <c r="J2171" s="8">
        <v>5.0</v>
      </c>
      <c r="K2171" s="7">
        <v>69.0</v>
      </c>
      <c r="L2171" s="7">
        <v>47.0</v>
      </c>
    </row>
    <row r="2172">
      <c r="A2172" s="7">
        <v>7366.0</v>
      </c>
      <c r="B2172" s="2" t="s">
        <v>14</v>
      </c>
      <c r="C2172" s="3">
        <v>3061.0</v>
      </c>
      <c r="D2172" s="4">
        <v>217.0</v>
      </c>
      <c r="E2172" s="4">
        <v>62.0</v>
      </c>
      <c r="F2172" s="8">
        <v>24.0</v>
      </c>
      <c r="G2172" s="8">
        <v>9.0</v>
      </c>
      <c r="H2172" s="8">
        <v>8.0</v>
      </c>
      <c r="I2172" s="8">
        <v>11.0</v>
      </c>
      <c r="J2172" s="8">
        <v>6.0</v>
      </c>
      <c r="K2172" s="7">
        <v>290.0</v>
      </c>
      <c r="L2172" s="7">
        <v>47.0</v>
      </c>
    </row>
    <row r="2173">
      <c r="A2173" s="7">
        <v>7366.0</v>
      </c>
      <c r="B2173" s="2" t="s">
        <v>15</v>
      </c>
      <c r="C2173" s="3">
        <v>3061.0</v>
      </c>
      <c r="D2173" s="4">
        <v>285.0</v>
      </c>
      <c r="E2173" s="4">
        <v>123.0</v>
      </c>
      <c r="F2173" s="8">
        <v>69.0</v>
      </c>
      <c r="G2173" s="8">
        <v>19.0</v>
      </c>
      <c r="H2173" s="8">
        <v>19.0</v>
      </c>
      <c r="I2173" s="8">
        <v>12.0</v>
      </c>
      <c r="J2173" s="8">
        <v>11.0</v>
      </c>
      <c r="K2173" s="7">
        <v>420.0</v>
      </c>
      <c r="L2173" s="7">
        <v>118.0</v>
      </c>
    </row>
    <row r="2174">
      <c r="A2174" s="7">
        <v>7378.0</v>
      </c>
      <c r="B2174" s="2" t="s">
        <v>12</v>
      </c>
      <c r="C2174" s="3">
        <v>2675.0</v>
      </c>
      <c r="D2174" s="4">
        <v>42.0</v>
      </c>
      <c r="E2174" s="4">
        <v>58.0</v>
      </c>
      <c r="F2174" s="8">
        <v>31.0</v>
      </c>
      <c r="G2174" s="8">
        <v>6.0</v>
      </c>
      <c r="H2174" s="8">
        <v>13.0</v>
      </c>
      <c r="I2174" s="8">
        <v>2.0</v>
      </c>
      <c r="J2174" s="8">
        <v>13.0</v>
      </c>
      <c r="K2174" s="7">
        <v>102.0</v>
      </c>
      <c r="L2174" s="7">
        <v>63.0</v>
      </c>
    </row>
    <row r="2175">
      <c r="A2175" s="7">
        <v>7378.0</v>
      </c>
      <c r="B2175" s="2" t="s">
        <v>13</v>
      </c>
      <c r="C2175" s="3">
        <v>2675.0</v>
      </c>
      <c r="D2175" s="4">
        <v>15.0</v>
      </c>
      <c r="E2175" s="4">
        <v>53.0</v>
      </c>
      <c r="F2175" s="8">
        <v>36.0</v>
      </c>
      <c r="G2175" s="8">
        <v>7.0</v>
      </c>
      <c r="H2175" s="8">
        <v>5.0</v>
      </c>
      <c r="I2175" s="8">
        <v>1.0</v>
      </c>
      <c r="J2175" s="8">
        <v>3.0</v>
      </c>
      <c r="K2175" s="7">
        <v>69.0</v>
      </c>
      <c r="L2175" s="7">
        <v>51.0</v>
      </c>
    </row>
    <row r="2176">
      <c r="A2176" s="7">
        <v>7378.0</v>
      </c>
      <c r="B2176" s="2" t="s">
        <v>14</v>
      </c>
      <c r="C2176" s="3">
        <v>2675.0</v>
      </c>
      <c r="D2176" s="4">
        <v>296.0</v>
      </c>
      <c r="E2176" s="4">
        <v>173.0</v>
      </c>
      <c r="F2176" s="8">
        <v>51.0</v>
      </c>
      <c r="G2176" s="8">
        <v>23.0</v>
      </c>
      <c r="H2176" s="8">
        <v>28.0</v>
      </c>
      <c r="I2176" s="8">
        <v>14.0</v>
      </c>
      <c r="J2176" s="8">
        <v>24.0</v>
      </c>
      <c r="K2176" s="7">
        <v>483.0</v>
      </c>
      <c r="L2176" s="7">
        <v>126.0</v>
      </c>
    </row>
    <row r="2177">
      <c r="A2177" s="7">
        <v>7378.0</v>
      </c>
      <c r="B2177" s="2" t="s">
        <v>15</v>
      </c>
      <c r="C2177" s="3">
        <v>2675.0</v>
      </c>
      <c r="D2177" s="4">
        <v>353.0</v>
      </c>
      <c r="E2177" s="4">
        <v>284.0</v>
      </c>
      <c r="F2177" s="8">
        <v>118.0</v>
      </c>
      <c r="G2177" s="8">
        <v>36.0</v>
      </c>
      <c r="H2177" s="8">
        <v>46.0</v>
      </c>
      <c r="I2177" s="8">
        <v>17.0</v>
      </c>
      <c r="J2177" s="8">
        <v>40.0</v>
      </c>
      <c r="K2177" s="7">
        <v>654.0</v>
      </c>
      <c r="L2177" s="7">
        <v>240.0</v>
      </c>
    </row>
    <row r="2178">
      <c r="A2178" s="7">
        <v>7402.0</v>
      </c>
      <c r="B2178" s="2" t="s">
        <v>12</v>
      </c>
      <c r="C2178" s="3">
        <v>3002.0</v>
      </c>
      <c r="D2178" s="4">
        <v>49.0</v>
      </c>
      <c r="E2178" s="4">
        <v>63.0</v>
      </c>
      <c r="F2178" s="8">
        <v>26.0</v>
      </c>
      <c r="G2178" s="8">
        <v>5.0</v>
      </c>
      <c r="H2178" s="8">
        <v>3.0</v>
      </c>
      <c r="I2178" s="8">
        <v>7.0</v>
      </c>
      <c r="J2178" s="8">
        <v>1.0</v>
      </c>
      <c r="K2178" s="7">
        <v>119.0</v>
      </c>
      <c r="L2178" s="7">
        <v>35.0</v>
      </c>
    </row>
    <row r="2179">
      <c r="A2179" s="7">
        <v>7402.0</v>
      </c>
      <c r="B2179" s="2" t="s">
        <v>13</v>
      </c>
      <c r="C2179" s="3">
        <v>3002.0</v>
      </c>
      <c r="D2179" s="4">
        <v>47.0</v>
      </c>
      <c r="E2179" s="4">
        <v>50.0</v>
      </c>
      <c r="F2179" s="8">
        <v>24.0</v>
      </c>
      <c r="G2179" s="8">
        <v>7.0</v>
      </c>
      <c r="H2179" s="8">
        <v>16.0</v>
      </c>
      <c r="I2179" s="8">
        <v>11.0</v>
      </c>
      <c r="J2179" s="8">
        <v>3.0</v>
      </c>
      <c r="K2179" s="7">
        <v>108.0</v>
      </c>
      <c r="L2179" s="7">
        <v>50.0</v>
      </c>
    </row>
    <row r="2180">
      <c r="A2180" s="7">
        <v>7402.0</v>
      </c>
      <c r="B2180" s="2" t="s">
        <v>14</v>
      </c>
      <c r="C2180" s="3">
        <v>3002.0</v>
      </c>
      <c r="D2180" s="4">
        <v>176.0</v>
      </c>
      <c r="E2180" s="4">
        <v>70.0</v>
      </c>
      <c r="F2180" s="8">
        <v>28.0</v>
      </c>
      <c r="G2180" s="8">
        <v>12.0</v>
      </c>
      <c r="H2180" s="8">
        <v>8.0</v>
      </c>
      <c r="I2180" s="8">
        <v>10.0</v>
      </c>
      <c r="J2180" s="8">
        <v>5.0</v>
      </c>
      <c r="K2180" s="7">
        <v>256.0</v>
      </c>
      <c r="L2180" s="7">
        <v>53.0</v>
      </c>
    </row>
    <row r="2181">
      <c r="A2181" s="7">
        <v>7402.0</v>
      </c>
      <c r="B2181" s="2" t="s">
        <v>15</v>
      </c>
      <c r="C2181" s="3">
        <v>3002.0</v>
      </c>
      <c r="D2181" s="4">
        <v>272.0</v>
      </c>
      <c r="E2181" s="4">
        <v>183.0</v>
      </c>
      <c r="F2181" s="8">
        <v>78.0</v>
      </c>
      <c r="G2181" s="8">
        <v>24.0</v>
      </c>
      <c r="H2181" s="8">
        <v>27.0</v>
      </c>
      <c r="I2181" s="8">
        <v>28.0</v>
      </c>
      <c r="J2181" s="8">
        <v>9.0</v>
      </c>
      <c r="K2181" s="7">
        <v>483.0</v>
      </c>
      <c r="L2181" s="7">
        <v>138.0</v>
      </c>
    </row>
    <row r="2182">
      <c r="A2182" s="7">
        <v>7403.0</v>
      </c>
      <c r="B2182" s="2" t="s">
        <v>12</v>
      </c>
      <c r="C2182" s="3">
        <v>3625.0</v>
      </c>
      <c r="D2182" s="4">
        <v>74.0</v>
      </c>
      <c r="E2182" s="4">
        <v>57.0</v>
      </c>
      <c r="F2182" s="8">
        <v>35.0</v>
      </c>
      <c r="G2182" s="8">
        <v>9.0</v>
      </c>
      <c r="H2182" s="8">
        <v>10.0</v>
      </c>
      <c r="I2182" s="8">
        <v>7.0</v>
      </c>
      <c r="J2182" s="8">
        <v>3.0</v>
      </c>
      <c r="K2182" s="7">
        <v>138.0</v>
      </c>
      <c r="L2182" s="7">
        <v>57.0</v>
      </c>
    </row>
    <row r="2183">
      <c r="A2183" s="7">
        <v>7403.0</v>
      </c>
      <c r="B2183" s="2" t="s">
        <v>13</v>
      </c>
      <c r="C2183" s="3">
        <v>3625.0</v>
      </c>
      <c r="D2183" s="4">
        <v>69.0</v>
      </c>
      <c r="E2183" s="4">
        <v>46.0</v>
      </c>
      <c r="F2183" s="8">
        <v>42.0</v>
      </c>
      <c r="G2183" s="8">
        <v>12.0</v>
      </c>
      <c r="H2183" s="8">
        <v>11.0</v>
      </c>
      <c r="I2183" s="8">
        <v>4.0</v>
      </c>
      <c r="J2183" s="8">
        <v>5.0</v>
      </c>
      <c r="K2183" s="7">
        <v>119.0</v>
      </c>
      <c r="L2183" s="7">
        <v>70.0</v>
      </c>
    </row>
    <row r="2184">
      <c r="A2184" s="7">
        <v>7403.0</v>
      </c>
      <c r="B2184" s="2" t="s">
        <v>14</v>
      </c>
      <c r="C2184" s="3">
        <v>3625.0</v>
      </c>
      <c r="D2184" s="4">
        <v>266.0</v>
      </c>
      <c r="E2184" s="4">
        <v>75.0</v>
      </c>
      <c r="F2184" s="8">
        <v>26.0</v>
      </c>
      <c r="G2184" s="8">
        <v>21.0</v>
      </c>
      <c r="H2184" s="8">
        <v>14.0</v>
      </c>
      <c r="I2184" s="8">
        <v>21.0</v>
      </c>
      <c r="J2184" s="8">
        <v>4.0</v>
      </c>
      <c r="K2184" s="7">
        <v>362.0</v>
      </c>
      <c r="L2184" s="7">
        <v>65.0</v>
      </c>
    </row>
    <row r="2185">
      <c r="A2185" s="7">
        <v>7403.0</v>
      </c>
      <c r="B2185" s="2" t="s">
        <v>15</v>
      </c>
      <c r="C2185" s="3">
        <v>3625.0</v>
      </c>
      <c r="D2185" s="4">
        <v>409.0</v>
      </c>
      <c r="E2185" s="4">
        <v>178.0</v>
      </c>
      <c r="F2185" s="8">
        <v>103.0</v>
      </c>
      <c r="G2185" s="8">
        <v>42.0</v>
      </c>
      <c r="H2185" s="8">
        <v>35.0</v>
      </c>
      <c r="I2185" s="8">
        <v>32.0</v>
      </c>
      <c r="J2185" s="8">
        <v>12.0</v>
      </c>
      <c r="K2185" s="7">
        <v>619.0</v>
      </c>
      <c r="L2185" s="7">
        <v>192.0</v>
      </c>
    </row>
    <row r="2186">
      <c r="A2186" s="7">
        <v>7405.0</v>
      </c>
      <c r="B2186" s="2" t="s">
        <v>12</v>
      </c>
      <c r="C2186" s="3">
        <v>1548.0</v>
      </c>
      <c r="D2186" s="4">
        <v>25.0</v>
      </c>
      <c r="E2186" s="4">
        <v>22.0</v>
      </c>
      <c r="F2186" s="8">
        <v>7.0</v>
      </c>
      <c r="G2186" s="8">
        <v>1.0</v>
      </c>
      <c r="H2186" s="8">
        <v>5.0</v>
      </c>
      <c r="I2186" s="8">
        <v>3.0</v>
      </c>
      <c r="J2186" s="8">
        <v>1.0</v>
      </c>
      <c r="K2186" s="7">
        <v>50.0</v>
      </c>
      <c r="L2186" s="7">
        <v>14.0</v>
      </c>
    </row>
    <row r="2187">
      <c r="A2187" s="7">
        <v>7405.0</v>
      </c>
      <c r="B2187" s="2" t="s">
        <v>13</v>
      </c>
      <c r="C2187" s="3">
        <v>1548.0</v>
      </c>
      <c r="D2187" s="4">
        <v>18.0</v>
      </c>
      <c r="E2187" s="4">
        <v>25.0</v>
      </c>
      <c r="F2187" s="8">
        <v>21.0</v>
      </c>
      <c r="G2187" s="8">
        <v>3.0</v>
      </c>
      <c r="H2187" s="8">
        <v>7.0</v>
      </c>
      <c r="I2187" s="8">
        <v>3.0</v>
      </c>
      <c r="J2187" s="8">
        <v>1.0</v>
      </c>
      <c r="K2187" s="7">
        <v>46.0</v>
      </c>
      <c r="L2187" s="7">
        <v>32.0</v>
      </c>
    </row>
    <row r="2188">
      <c r="A2188" s="7">
        <v>7405.0</v>
      </c>
      <c r="B2188" s="2" t="s">
        <v>14</v>
      </c>
      <c r="C2188" s="3">
        <v>1548.0</v>
      </c>
      <c r="D2188" s="4">
        <v>105.0</v>
      </c>
      <c r="E2188" s="4">
        <v>35.0</v>
      </c>
      <c r="F2188" s="8">
        <v>11.0</v>
      </c>
      <c r="G2188" s="8">
        <v>8.0</v>
      </c>
      <c r="H2188" s="8">
        <v>3.0</v>
      </c>
      <c r="I2188" s="8">
        <v>9.0</v>
      </c>
      <c r="J2188" s="8">
        <v>1.0</v>
      </c>
      <c r="K2188" s="7">
        <v>149.0</v>
      </c>
      <c r="L2188" s="7">
        <v>23.0</v>
      </c>
    </row>
    <row r="2189">
      <c r="A2189" s="7">
        <v>7405.0</v>
      </c>
      <c r="B2189" s="2" t="s">
        <v>15</v>
      </c>
      <c r="C2189" s="3">
        <v>1548.0</v>
      </c>
      <c r="D2189" s="4">
        <v>148.0</v>
      </c>
      <c r="E2189" s="4">
        <v>82.0</v>
      </c>
      <c r="F2189" s="8">
        <v>39.0</v>
      </c>
      <c r="G2189" s="8">
        <v>12.0</v>
      </c>
      <c r="H2189" s="8">
        <v>15.0</v>
      </c>
      <c r="I2189" s="8">
        <v>15.0</v>
      </c>
      <c r="J2189" s="8">
        <v>3.0</v>
      </c>
      <c r="K2189" s="7">
        <v>245.0</v>
      </c>
      <c r="L2189" s="7">
        <v>69.0</v>
      </c>
    </row>
    <row r="2190">
      <c r="A2190" s="7">
        <v>7410.0</v>
      </c>
      <c r="B2190" s="2" t="s">
        <v>12</v>
      </c>
      <c r="C2190" s="3">
        <v>1310.0</v>
      </c>
      <c r="D2190" s="4">
        <v>26.0</v>
      </c>
      <c r="E2190" s="4">
        <v>16.0</v>
      </c>
      <c r="F2190" s="8">
        <v>11.0</v>
      </c>
      <c r="G2190" s="8">
        <v>8.0</v>
      </c>
      <c r="H2190" s="8">
        <v>11.0</v>
      </c>
      <c r="I2190" s="8">
        <v>5.0</v>
      </c>
      <c r="J2190" s="8">
        <v>0.0</v>
      </c>
      <c r="K2190" s="7">
        <v>47.0</v>
      </c>
      <c r="L2190" s="7">
        <v>30.0</v>
      </c>
    </row>
    <row r="2191">
      <c r="A2191" s="7">
        <v>7410.0</v>
      </c>
      <c r="B2191" s="2" t="s">
        <v>13</v>
      </c>
      <c r="C2191" s="3">
        <v>1310.0</v>
      </c>
      <c r="D2191" s="4">
        <v>13.0</v>
      </c>
      <c r="E2191" s="4">
        <v>25.0</v>
      </c>
      <c r="F2191" s="8">
        <v>15.0</v>
      </c>
      <c r="G2191" s="8">
        <v>4.0</v>
      </c>
      <c r="H2191" s="8">
        <v>4.0</v>
      </c>
      <c r="I2191" s="8">
        <v>2.0</v>
      </c>
      <c r="J2191" s="8">
        <v>3.0</v>
      </c>
      <c r="K2191" s="7">
        <v>40.0</v>
      </c>
      <c r="L2191" s="7">
        <v>26.0</v>
      </c>
    </row>
    <row r="2192">
      <c r="A2192" s="7">
        <v>7410.0</v>
      </c>
      <c r="B2192" s="2" t="s">
        <v>14</v>
      </c>
      <c r="C2192" s="3">
        <v>1310.0</v>
      </c>
      <c r="D2192" s="4">
        <v>92.0</v>
      </c>
      <c r="E2192" s="4">
        <v>35.0</v>
      </c>
      <c r="F2192" s="8">
        <v>12.0</v>
      </c>
      <c r="G2192" s="8">
        <v>3.0</v>
      </c>
      <c r="H2192" s="8">
        <v>5.0</v>
      </c>
      <c r="I2192" s="8">
        <v>6.0</v>
      </c>
      <c r="J2192" s="8">
        <v>6.0</v>
      </c>
      <c r="K2192" s="7">
        <v>133.0</v>
      </c>
      <c r="L2192" s="7">
        <v>26.0</v>
      </c>
    </row>
    <row r="2193">
      <c r="A2193" s="7">
        <v>7410.0</v>
      </c>
      <c r="B2193" s="2" t="s">
        <v>15</v>
      </c>
      <c r="C2193" s="3">
        <v>1310.0</v>
      </c>
      <c r="D2193" s="4">
        <v>131.0</v>
      </c>
      <c r="E2193" s="4">
        <v>76.0</v>
      </c>
      <c r="F2193" s="8">
        <v>38.0</v>
      </c>
      <c r="G2193" s="8">
        <v>15.0</v>
      </c>
      <c r="H2193" s="8">
        <v>20.0</v>
      </c>
      <c r="I2193" s="8">
        <v>13.0</v>
      </c>
      <c r="J2193" s="8">
        <v>9.0</v>
      </c>
      <c r="K2193" s="7">
        <v>220.0</v>
      </c>
      <c r="L2193" s="7">
        <v>82.0</v>
      </c>
    </row>
    <row r="2194">
      <c r="A2194" s="7">
        <v>7411.0</v>
      </c>
      <c r="B2194" s="2" t="s">
        <v>12</v>
      </c>
      <c r="C2194" s="3">
        <v>2390.0</v>
      </c>
      <c r="D2194" s="4">
        <v>57.0</v>
      </c>
      <c r="E2194" s="4">
        <v>21.0</v>
      </c>
      <c r="F2194" s="8">
        <v>13.0</v>
      </c>
      <c r="G2194" s="8">
        <v>2.0</v>
      </c>
      <c r="H2194" s="8">
        <v>9.0</v>
      </c>
      <c r="I2194" s="8">
        <v>5.0</v>
      </c>
      <c r="J2194" s="8">
        <v>1.0</v>
      </c>
      <c r="K2194" s="7">
        <v>83.0</v>
      </c>
      <c r="L2194" s="7">
        <v>25.0</v>
      </c>
    </row>
    <row r="2195">
      <c r="A2195" s="7">
        <v>7411.0</v>
      </c>
      <c r="B2195" s="2" t="s">
        <v>13</v>
      </c>
      <c r="C2195" s="3">
        <v>2390.0</v>
      </c>
      <c r="D2195" s="4">
        <v>37.0</v>
      </c>
      <c r="E2195" s="4">
        <v>20.0</v>
      </c>
      <c r="F2195" s="8">
        <v>10.0</v>
      </c>
      <c r="G2195" s="8">
        <v>6.0</v>
      </c>
      <c r="H2195" s="8">
        <v>9.0</v>
      </c>
      <c r="I2195" s="8">
        <v>3.0</v>
      </c>
      <c r="J2195" s="8">
        <v>1.0</v>
      </c>
      <c r="K2195" s="7">
        <v>60.0</v>
      </c>
      <c r="L2195" s="7">
        <v>26.0</v>
      </c>
    </row>
    <row r="2196">
      <c r="A2196" s="7">
        <v>7411.0</v>
      </c>
      <c r="B2196" s="2" t="s">
        <v>14</v>
      </c>
      <c r="C2196" s="3">
        <v>2390.0</v>
      </c>
      <c r="D2196" s="4">
        <v>165.0</v>
      </c>
      <c r="E2196" s="4">
        <v>40.0</v>
      </c>
      <c r="F2196" s="8">
        <v>14.0</v>
      </c>
      <c r="G2196" s="8">
        <v>1.0</v>
      </c>
      <c r="H2196" s="8">
        <v>13.0</v>
      </c>
      <c r="I2196" s="8">
        <v>13.0</v>
      </c>
      <c r="J2196" s="8">
        <v>3.0</v>
      </c>
      <c r="K2196" s="7">
        <v>218.0</v>
      </c>
      <c r="L2196" s="7">
        <v>31.0</v>
      </c>
    </row>
    <row r="2197">
      <c r="A2197" s="7">
        <v>7411.0</v>
      </c>
      <c r="B2197" s="2" t="s">
        <v>15</v>
      </c>
      <c r="C2197" s="3">
        <v>2390.0</v>
      </c>
      <c r="D2197" s="4">
        <v>259.0</v>
      </c>
      <c r="E2197" s="4">
        <v>81.0</v>
      </c>
      <c r="F2197" s="8">
        <v>37.0</v>
      </c>
      <c r="G2197" s="8">
        <v>9.0</v>
      </c>
      <c r="H2197" s="8">
        <v>31.0</v>
      </c>
      <c r="I2197" s="8">
        <v>21.0</v>
      </c>
      <c r="J2197" s="8">
        <v>5.0</v>
      </c>
      <c r="K2197" s="7">
        <v>361.0</v>
      </c>
      <c r="L2197" s="7">
        <v>82.0</v>
      </c>
    </row>
    <row r="2198">
      <c r="A2198" s="7">
        <v>7414.0</v>
      </c>
      <c r="B2198" s="2" t="s">
        <v>12</v>
      </c>
      <c r="C2198" s="3">
        <v>2248.0</v>
      </c>
      <c r="D2198" s="4">
        <v>31.0</v>
      </c>
      <c r="E2198" s="4">
        <v>26.0</v>
      </c>
      <c r="F2198" s="8">
        <v>11.0</v>
      </c>
      <c r="G2198" s="8">
        <v>4.0</v>
      </c>
      <c r="H2198" s="8">
        <v>2.0</v>
      </c>
      <c r="I2198" s="8">
        <v>2.0</v>
      </c>
      <c r="J2198" s="8">
        <v>4.0</v>
      </c>
      <c r="K2198" s="7">
        <v>59.0</v>
      </c>
      <c r="L2198" s="7">
        <v>21.0</v>
      </c>
    </row>
    <row r="2199">
      <c r="A2199" s="7">
        <v>7414.0</v>
      </c>
      <c r="B2199" s="2" t="s">
        <v>13</v>
      </c>
      <c r="C2199" s="3">
        <v>2248.0</v>
      </c>
      <c r="D2199" s="4">
        <v>22.0</v>
      </c>
      <c r="E2199" s="4">
        <v>23.0</v>
      </c>
      <c r="F2199" s="8">
        <v>22.0</v>
      </c>
      <c r="G2199" s="8">
        <v>1.0</v>
      </c>
      <c r="H2199" s="8">
        <v>3.0</v>
      </c>
      <c r="I2199" s="8">
        <v>4.0</v>
      </c>
      <c r="J2199" s="8">
        <v>2.0</v>
      </c>
      <c r="K2199" s="7">
        <v>49.0</v>
      </c>
      <c r="L2199" s="7">
        <v>28.0</v>
      </c>
    </row>
    <row r="2200">
      <c r="A2200" s="7">
        <v>7414.0</v>
      </c>
      <c r="B2200" s="2" t="s">
        <v>14</v>
      </c>
      <c r="C2200" s="3">
        <v>2248.0</v>
      </c>
      <c r="D2200" s="4">
        <v>194.0</v>
      </c>
      <c r="E2200" s="4">
        <v>47.0</v>
      </c>
      <c r="F2200" s="8">
        <v>11.0</v>
      </c>
      <c r="G2200" s="8">
        <v>6.0</v>
      </c>
      <c r="H2200" s="8">
        <v>10.0</v>
      </c>
      <c r="I2200" s="8">
        <v>8.0</v>
      </c>
      <c r="J2200" s="8">
        <v>2.0</v>
      </c>
      <c r="K2200" s="7">
        <v>249.0</v>
      </c>
      <c r="L2200" s="7">
        <v>29.0</v>
      </c>
    </row>
    <row r="2201">
      <c r="A2201" s="7">
        <v>7414.0</v>
      </c>
      <c r="B2201" s="2" t="s">
        <v>15</v>
      </c>
      <c r="C2201" s="3">
        <v>2248.0</v>
      </c>
      <c r="D2201" s="4">
        <v>247.0</v>
      </c>
      <c r="E2201" s="4">
        <v>96.0</v>
      </c>
      <c r="F2201" s="8">
        <v>44.0</v>
      </c>
      <c r="G2201" s="8">
        <v>11.0</v>
      </c>
      <c r="H2201" s="8">
        <v>15.0</v>
      </c>
      <c r="I2201" s="8">
        <v>14.0</v>
      </c>
      <c r="J2201" s="8">
        <v>8.0</v>
      </c>
      <c r="K2201" s="7">
        <v>357.0</v>
      </c>
      <c r="L2201" s="7">
        <v>78.0</v>
      </c>
    </row>
    <row r="2202">
      <c r="A2202" s="7">
        <v>7415.0</v>
      </c>
      <c r="B2202" s="2" t="s">
        <v>12</v>
      </c>
      <c r="C2202" s="3">
        <v>3127.0</v>
      </c>
      <c r="D2202" s="4">
        <v>80.0</v>
      </c>
      <c r="E2202" s="4">
        <v>51.0</v>
      </c>
      <c r="F2202" s="8">
        <v>25.0</v>
      </c>
      <c r="G2202" s="8">
        <v>6.0</v>
      </c>
      <c r="H2202" s="8">
        <v>11.0</v>
      </c>
      <c r="I2202" s="8">
        <v>2.0</v>
      </c>
      <c r="J2202" s="8">
        <v>8.0</v>
      </c>
      <c r="K2202" s="7">
        <v>133.0</v>
      </c>
      <c r="L2202" s="7">
        <v>50.0</v>
      </c>
    </row>
    <row r="2203">
      <c r="A2203" s="7">
        <v>7415.0</v>
      </c>
      <c r="B2203" s="2" t="s">
        <v>13</v>
      </c>
      <c r="C2203" s="3">
        <v>3127.0</v>
      </c>
      <c r="D2203" s="4">
        <v>44.0</v>
      </c>
      <c r="E2203" s="4">
        <v>54.0</v>
      </c>
      <c r="F2203" s="8">
        <v>47.0</v>
      </c>
      <c r="G2203" s="8">
        <v>13.0</v>
      </c>
      <c r="H2203" s="8">
        <v>11.0</v>
      </c>
      <c r="I2203" s="8">
        <v>5.0</v>
      </c>
      <c r="J2203" s="8">
        <v>0.0</v>
      </c>
      <c r="K2203" s="7">
        <v>103.0</v>
      </c>
      <c r="L2203" s="7">
        <v>71.0</v>
      </c>
    </row>
    <row r="2204">
      <c r="A2204" s="7">
        <v>7415.0</v>
      </c>
      <c r="B2204" s="2" t="s">
        <v>14</v>
      </c>
      <c r="C2204" s="3">
        <v>3127.0</v>
      </c>
      <c r="D2204" s="4">
        <v>220.0</v>
      </c>
      <c r="E2204" s="4">
        <v>63.0</v>
      </c>
      <c r="F2204" s="8">
        <v>31.0</v>
      </c>
      <c r="G2204" s="8">
        <v>10.0</v>
      </c>
      <c r="H2204" s="8">
        <v>5.0</v>
      </c>
      <c r="I2204" s="8">
        <v>15.0</v>
      </c>
      <c r="J2204" s="8">
        <v>4.0</v>
      </c>
      <c r="K2204" s="7">
        <v>298.0</v>
      </c>
      <c r="L2204" s="7">
        <v>50.0</v>
      </c>
    </row>
    <row r="2205">
      <c r="A2205" s="7">
        <v>7415.0</v>
      </c>
      <c r="B2205" s="2" t="s">
        <v>15</v>
      </c>
      <c r="C2205" s="3">
        <v>3127.0</v>
      </c>
      <c r="D2205" s="4">
        <v>344.0</v>
      </c>
      <c r="E2205" s="4">
        <v>168.0</v>
      </c>
      <c r="F2205" s="8">
        <v>103.0</v>
      </c>
      <c r="G2205" s="8">
        <v>29.0</v>
      </c>
      <c r="H2205" s="8">
        <v>27.0</v>
      </c>
      <c r="I2205" s="8">
        <v>22.0</v>
      </c>
      <c r="J2205" s="8">
        <v>12.0</v>
      </c>
      <c r="K2205" s="7">
        <v>534.0</v>
      </c>
      <c r="L2205" s="7">
        <v>171.0</v>
      </c>
    </row>
    <row r="2206">
      <c r="A2206" s="7">
        <v>7417.0</v>
      </c>
      <c r="B2206" s="2" t="s">
        <v>12</v>
      </c>
      <c r="C2206" s="3">
        <v>2919.0</v>
      </c>
      <c r="D2206" s="4">
        <v>46.0</v>
      </c>
      <c r="E2206" s="4">
        <v>41.0</v>
      </c>
      <c r="F2206" s="8">
        <v>23.0</v>
      </c>
      <c r="G2206" s="8">
        <v>6.0</v>
      </c>
      <c r="H2206" s="8">
        <v>14.0</v>
      </c>
      <c r="I2206" s="8">
        <v>8.0</v>
      </c>
      <c r="J2206" s="8">
        <v>4.0</v>
      </c>
      <c r="K2206" s="7">
        <v>95.0</v>
      </c>
      <c r="L2206" s="7">
        <v>47.0</v>
      </c>
    </row>
    <row r="2207">
      <c r="A2207" s="7">
        <v>7417.0</v>
      </c>
      <c r="B2207" s="2" t="s">
        <v>13</v>
      </c>
      <c r="C2207" s="3">
        <v>2919.0</v>
      </c>
      <c r="D2207" s="4">
        <v>27.0</v>
      </c>
      <c r="E2207" s="4">
        <v>34.0</v>
      </c>
      <c r="F2207" s="8">
        <v>22.0</v>
      </c>
      <c r="G2207" s="8">
        <v>3.0</v>
      </c>
      <c r="H2207" s="8">
        <v>2.0</v>
      </c>
      <c r="I2207" s="8">
        <v>0.0</v>
      </c>
      <c r="J2207" s="8">
        <v>1.0</v>
      </c>
      <c r="K2207" s="7">
        <v>61.0</v>
      </c>
      <c r="L2207" s="7">
        <v>28.0</v>
      </c>
    </row>
    <row r="2208">
      <c r="A2208" s="7">
        <v>7417.0</v>
      </c>
      <c r="B2208" s="2" t="s">
        <v>14</v>
      </c>
      <c r="C2208" s="3">
        <v>2919.0</v>
      </c>
      <c r="D2208" s="4">
        <v>167.0</v>
      </c>
      <c r="E2208" s="4">
        <v>57.0</v>
      </c>
      <c r="F2208" s="8">
        <v>9.0</v>
      </c>
      <c r="G2208" s="8">
        <v>5.0</v>
      </c>
      <c r="H2208" s="8">
        <v>12.0</v>
      </c>
      <c r="I2208" s="8">
        <v>12.0</v>
      </c>
      <c r="J2208" s="8">
        <v>3.0</v>
      </c>
      <c r="K2208" s="7">
        <v>236.0</v>
      </c>
      <c r="L2208" s="7">
        <v>29.0</v>
      </c>
    </row>
    <row r="2209">
      <c r="A2209" s="7">
        <v>7417.0</v>
      </c>
      <c r="B2209" s="2" t="s">
        <v>15</v>
      </c>
      <c r="C2209" s="3">
        <v>2919.0</v>
      </c>
      <c r="D2209" s="4">
        <v>240.0</v>
      </c>
      <c r="E2209" s="4">
        <v>132.0</v>
      </c>
      <c r="F2209" s="8">
        <v>54.0</v>
      </c>
      <c r="G2209" s="8">
        <v>14.0</v>
      </c>
      <c r="H2209" s="8">
        <v>28.0</v>
      </c>
      <c r="I2209" s="8">
        <v>20.0</v>
      </c>
      <c r="J2209" s="8">
        <v>8.0</v>
      </c>
      <c r="K2209" s="7">
        <v>392.0</v>
      </c>
      <c r="L2209" s="7">
        <v>104.0</v>
      </c>
    </row>
    <row r="2210">
      <c r="A2210" s="7">
        <v>7430.0</v>
      </c>
      <c r="B2210" s="2" t="s">
        <v>12</v>
      </c>
      <c r="C2210" s="3">
        <v>2038.0</v>
      </c>
      <c r="D2210" s="4">
        <v>10.0</v>
      </c>
      <c r="E2210" s="4">
        <v>10.0</v>
      </c>
      <c r="F2210" s="8">
        <v>8.0</v>
      </c>
      <c r="G2210" s="8">
        <v>2.0</v>
      </c>
      <c r="H2210" s="8">
        <v>6.0</v>
      </c>
      <c r="I2210" s="8">
        <v>4.0</v>
      </c>
      <c r="J2210" s="8">
        <v>0.0</v>
      </c>
      <c r="K2210" s="7">
        <v>24.0</v>
      </c>
      <c r="L2210" s="7">
        <v>16.0</v>
      </c>
    </row>
    <row r="2211">
      <c r="A2211" s="7">
        <v>7430.0</v>
      </c>
      <c r="B2211" s="2" t="s">
        <v>13</v>
      </c>
      <c r="C2211" s="3">
        <v>2038.0</v>
      </c>
      <c r="D2211" s="4">
        <v>17.0</v>
      </c>
      <c r="E2211" s="4">
        <v>27.0</v>
      </c>
      <c r="F2211" s="8">
        <v>22.0</v>
      </c>
      <c r="G2211" s="8">
        <v>4.0</v>
      </c>
      <c r="H2211" s="8">
        <v>3.0</v>
      </c>
      <c r="I2211" s="8">
        <v>0.0</v>
      </c>
      <c r="J2211" s="8">
        <v>2.0</v>
      </c>
      <c r="K2211" s="7">
        <v>44.0</v>
      </c>
      <c r="L2211" s="7">
        <v>31.0</v>
      </c>
    </row>
    <row r="2212">
      <c r="A2212" s="7">
        <v>7430.0</v>
      </c>
      <c r="B2212" s="2" t="s">
        <v>14</v>
      </c>
      <c r="C2212" s="3">
        <v>2038.0</v>
      </c>
      <c r="D2212" s="4">
        <v>90.0</v>
      </c>
      <c r="E2212" s="4">
        <v>32.0</v>
      </c>
      <c r="F2212" s="8">
        <v>9.0</v>
      </c>
      <c r="G2212" s="8">
        <v>11.0</v>
      </c>
      <c r="H2212" s="8">
        <v>10.0</v>
      </c>
      <c r="I2212" s="8">
        <v>8.0</v>
      </c>
      <c r="J2212" s="8">
        <v>1.0</v>
      </c>
      <c r="K2212" s="7">
        <v>130.0</v>
      </c>
      <c r="L2212" s="7">
        <v>31.0</v>
      </c>
    </row>
    <row r="2213">
      <c r="A2213" s="7">
        <v>7430.0</v>
      </c>
      <c r="B2213" s="2" t="s">
        <v>15</v>
      </c>
      <c r="C2213" s="3">
        <v>2038.0</v>
      </c>
      <c r="D2213" s="4">
        <v>117.0</v>
      </c>
      <c r="E2213" s="4">
        <v>69.0</v>
      </c>
      <c r="F2213" s="8">
        <v>39.0</v>
      </c>
      <c r="G2213" s="8">
        <v>17.0</v>
      </c>
      <c r="H2213" s="8">
        <v>19.0</v>
      </c>
      <c r="I2213" s="8">
        <v>12.0</v>
      </c>
      <c r="J2213" s="8">
        <v>3.0</v>
      </c>
      <c r="K2213" s="7">
        <v>198.0</v>
      </c>
      <c r="L2213" s="7">
        <v>78.0</v>
      </c>
    </row>
    <row r="2214">
      <c r="A2214" s="7">
        <v>7500.0</v>
      </c>
      <c r="B2214" s="2" t="s">
        <v>12</v>
      </c>
      <c r="C2214" s="3">
        <v>2006.0</v>
      </c>
      <c r="D2214" s="4">
        <v>37.0</v>
      </c>
      <c r="E2214" s="4">
        <v>30.0</v>
      </c>
      <c r="F2214" s="8">
        <v>12.0</v>
      </c>
      <c r="G2214" s="8">
        <v>3.0</v>
      </c>
      <c r="H2214" s="8">
        <v>9.0</v>
      </c>
      <c r="I2214" s="8">
        <v>2.0</v>
      </c>
      <c r="J2214" s="8">
        <v>6.0</v>
      </c>
      <c r="K2214" s="7">
        <v>69.0</v>
      </c>
      <c r="L2214" s="7">
        <v>30.0</v>
      </c>
    </row>
    <row r="2215">
      <c r="A2215" s="7">
        <v>7500.0</v>
      </c>
      <c r="B2215" s="2" t="s">
        <v>13</v>
      </c>
      <c r="C2215" s="3">
        <v>2006.0</v>
      </c>
      <c r="D2215" s="4">
        <v>20.0</v>
      </c>
      <c r="E2215" s="4">
        <v>17.0</v>
      </c>
      <c r="F2215" s="8">
        <v>10.0</v>
      </c>
      <c r="G2215" s="8">
        <v>3.0</v>
      </c>
      <c r="H2215" s="8">
        <v>4.0</v>
      </c>
      <c r="I2215" s="8">
        <v>0.0</v>
      </c>
      <c r="J2215" s="8">
        <v>0.0</v>
      </c>
      <c r="K2215" s="7">
        <v>37.0</v>
      </c>
      <c r="L2215" s="7">
        <v>17.0</v>
      </c>
    </row>
    <row r="2216">
      <c r="A2216" s="7">
        <v>7500.0</v>
      </c>
      <c r="B2216" s="2" t="s">
        <v>14</v>
      </c>
      <c r="C2216" s="3">
        <v>2006.0</v>
      </c>
      <c r="D2216" s="4">
        <v>131.0</v>
      </c>
      <c r="E2216" s="4">
        <v>18.0</v>
      </c>
      <c r="F2216" s="8">
        <v>10.0</v>
      </c>
      <c r="G2216" s="8">
        <v>11.0</v>
      </c>
      <c r="H2216" s="8">
        <v>2.0</v>
      </c>
      <c r="I2216" s="8">
        <v>7.0</v>
      </c>
      <c r="J2216" s="8">
        <v>2.0</v>
      </c>
      <c r="K2216" s="7">
        <v>156.0</v>
      </c>
      <c r="L2216" s="7">
        <v>25.0</v>
      </c>
    </row>
    <row r="2217">
      <c r="A2217" s="7">
        <v>7500.0</v>
      </c>
      <c r="B2217" s="2" t="s">
        <v>15</v>
      </c>
      <c r="C2217" s="3">
        <v>2006.0</v>
      </c>
      <c r="D2217" s="4">
        <v>188.0</v>
      </c>
      <c r="E2217" s="4">
        <v>65.0</v>
      </c>
      <c r="F2217" s="8">
        <v>32.0</v>
      </c>
      <c r="G2217" s="8">
        <v>17.0</v>
      </c>
      <c r="H2217" s="8">
        <v>15.0</v>
      </c>
      <c r="I2217" s="8">
        <v>9.0</v>
      </c>
      <c r="J2217" s="8">
        <v>8.0</v>
      </c>
      <c r="K2217" s="7">
        <v>262.0</v>
      </c>
      <c r="L2217" s="7">
        <v>72.0</v>
      </c>
    </row>
    <row r="2218">
      <c r="A2218" s="7">
        <v>7502.0</v>
      </c>
      <c r="B2218" s="2" t="s">
        <v>12</v>
      </c>
      <c r="C2218" s="3">
        <v>1524.0</v>
      </c>
      <c r="D2218" s="4">
        <v>12.0</v>
      </c>
      <c r="E2218" s="4">
        <v>9.0</v>
      </c>
      <c r="F2218" s="8">
        <v>1.0</v>
      </c>
      <c r="G2218" s="8">
        <v>0.0</v>
      </c>
      <c r="H2218" s="8">
        <v>0.0</v>
      </c>
      <c r="I2218" s="8">
        <v>0.0</v>
      </c>
      <c r="J2218" s="8">
        <v>0.0</v>
      </c>
      <c r="K2218" s="7">
        <v>21.0</v>
      </c>
      <c r="L2218" s="7">
        <v>1.0</v>
      </c>
    </row>
    <row r="2219">
      <c r="A2219" s="7">
        <v>7502.0</v>
      </c>
      <c r="B2219" s="2" t="s">
        <v>13</v>
      </c>
      <c r="C2219" s="3">
        <v>1524.0</v>
      </c>
      <c r="D2219" s="4">
        <v>10.0</v>
      </c>
      <c r="E2219" s="4">
        <v>11.0</v>
      </c>
      <c r="F2219" s="8">
        <v>6.0</v>
      </c>
      <c r="G2219" s="8">
        <v>1.0</v>
      </c>
      <c r="H2219" s="8">
        <v>1.0</v>
      </c>
      <c r="I2219" s="8">
        <v>1.0</v>
      </c>
      <c r="J2219" s="8">
        <v>1.0</v>
      </c>
      <c r="K2219" s="7">
        <v>22.0</v>
      </c>
      <c r="L2219" s="7">
        <v>9.0</v>
      </c>
    </row>
    <row r="2220">
      <c r="A2220" s="7">
        <v>7502.0</v>
      </c>
      <c r="B2220" s="2" t="s">
        <v>14</v>
      </c>
      <c r="C2220" s="3">
        <v>1524.0</v>
      </c>
      <c r="D2220" s="4">
        <v>49.0</v>
      </c>
      <c r="E2220" s="4">
        <v>31.0</v>
      </c>
      <c r="F2220" s="8">
        <v>7.0</v>
      </c>
      <c r="G2220" s="8">
        <v>5.0</v>
      </c>
      <c r="H2220" s="8">
        <v>5.0</v>
      </c>
      <c r="I2220" s="8">
        <v>7.0</v>
      </c>
      <c r="J2220" s="8">
        <v>0.0</v>
      </c>
      <c r="K2220" s="7">
        <v>87.0</v>
      </c>
      <c r="L2220" s="7">
        <v>17.0</v>
      </c>
    </row>
    <row r="2221">
      <c r="A2221" s="7">
        <v>7502.0</v>
      </c>
      <c r="B2221" s="2" t="s">
        <v>15</v>
      </c>
      <c r="C2221" s="3">
        <v>1524.0</v>
      </c>
      <c r="D2221" s="4">
        <v>71.0</v>
      </c>
      <c r="E2221" s="4">
        <v>51.0</v>
      </c>
      <c r="F2221" s="8">
        <v>14.0</v>
      </c>
      <c r="G2221" s="8">
        <v>6.0</v>
      </c>
      <c r="H2221" s="8">
        <v>6.0</v>
      </c>
      <c r="I2221" s="8">
        <v>8.0</v>
      </c>
      <c r="J2221" s="8">
        <v>1.0</v>
      </c>
      <c r="K2221" s="7">
        <v>130.0</v>
      </c>
      <c r="L2221" s="7">
        <v>27.0</v>
      </c>
    </row>
    <row r="2222">
      <c r="A2222" s="7">
        <v>7507.0</v>
      </c>
      <c r="B2222" s="2" t="s">
        <v>12</v>
      </c>
      <c r="C2222" s="3">
        <v>1909.0</v>
      </c>
      <c r="D2222" s="4">
        <v>29.0</v>
      </c>
      <c r="E2222" s="4">
        <v>11.0</v>
      </c>
      <c r="F2222" s="8">
        <v>5.0</v>
      </c>
      <c r="G2222" s="8">
        <v>0.0</v>
      </c>
      <c r="H2222" s="8">
        <v>5.0</v>
      </c>
      <c r="I2222" s="8">
        <v>1.0</v>
      </c>
      <c r="J2222" s="8">
        <v>3.0</v>
      </c>
      <c r="K2222" s="7">
        <v>41.0</v>
      </c>
      <c r="L2222" s="7">
        <v>13.0</v>
      </c>
    </row>
    <row r="2223">
      <c r="A2223" s="7">
        <v>7507.0</v>
      </c>
      <c r="B2223" s="2" t="s">
        <v>13</v>
      </c>
      <c r="C2223" s="3">
        <v>1909.0</v>
      </c>
      <c r="D2223" s="4">
        <v>22.0</v>
      </c>
      <c r="E2223" s="4">
        <v>23.0</v>
      </c>
      <c r="F2223" s="8">
        <v>14.0</v>
      </c>
      <c r="G2223" s="8">
        <v>5.0</v>
      </c>
      <c r="H2223" s="8">
        <v>3.0</v>
      </c>
      <c r="I2223" s="8">
        <v>3.0</v>
      </c>
      <c r="J2223" s="8">
        <v>0.0</v>
      </c>
      <c r="K2223" s="7">
        <v>48.0</v>
      </c>
      <c r="L2223" s="7">
        <v>22.0</v>
      </c>
    </row>
    <row r="2224">
      <c r="A2224" s="7">
        <v>7507.0</v>
      </c>
      <c r="B2224" s="2" t="s">
        <v>14</v>
      </c>
      <c r="C2224" s="3">
        <v>1909.0</v>
      </c>
      <c r="D2224" s="4">
        <v>125.0</v>
      </c>
      <c r="E2224" s="4">
        <v>23.0</v>
      </c>
      <c r="F2224" s="8">
        <v>11.0</v>
      </c>
      <c r="G2224" s="8">
        <v>9.0</v>
      </c>
      <c r="H2224" s="8">
        <v>6.0</v>
      </c>
      <c r="I2224" s="8">
        <v>10.0</v>
      </c>
      <c r="J2224" s="8">
        <v>0.0</v>
      </c>
      <c r="K2224" s="7">
        <v>158.0</v>
      </c>
      <c r="L2224" s="7">
        <v>26.0</v>
      </c>
    </row>
    <row r="2225">
      <c r="A2225" s="7">
        <v>7507.0</v>
      </c>
      <c r="B2225" s="2" t="s">
        <v>15</v>
      </c>
      <c r="C2225" s="3">
        <v>1909.0</v>
      </c>
      <c r="D2225" s="4">
        <v>176.0</v>
      </c>
      <c r="E2225" s="4">
        <v>57.0</v>
      </c>
      <c r="F2225" s="8">
        <v>30.0</v>
      </c>
      <c r="G2225" s="8">
        <v>14.0</v>
      </c>
      <c r="H2225" s="8">
        <v>14.0</v>
      </c>
      <c r="I2225" s="8">
        <v>14.0</v>
      </c>
      <c r="J2225" s="8">
        <v>3.0</v>
      </c>
      <c r="K2225" s="7">
        <v>247.0</v>
      </c>
      <c r="L2225" s="7">
        <v>61.0</v>
      </c>
    </row>
    <row r="2226">
      <c r="A2226" s="7">
        <v>7509.0</v>
      </c>
      <c r="B2226" s="2" t="s">
        <v>12</v>
      </c>
      <c r="C2226" s="3">
        <v>1176.0</v>
      </c>
      <c r="D2226" s="4">
        <v>25.0</v>
      </c>
      <c r="E2226" s="4">
        <v>5.0</v>
      </c>
      <c r="F2226" s="8">
        <v>2.0</v>
      </c>
      <c r="G2226" s="8">
        <v>3.0</v>
      </c>
      <c r="H2226" s="8">
        <v>1.0</v>
      </c>
      <c r="I2226" s="8">
        <v>2.0</v>
      </c>
      <c r="J2226" s="8">
        <v>0.0</v>
      </c>
      <c r="K2226" s="7">
        <v>32.0</v>
      </c>
      <c r="L2226" s="7">
        <v>6.0</v>
      </c>
    </row>
    <row r="2227">
      <c r="A2227" s="7">
        <v>7509.0</v>
      </c>
      <c r="B2227" s="2" t="s">
        <v>13</v>
      </c>
      <c r="C2227" s="3">
        <v>1176.0</v>
      </c>
      <c r="D2227" s="4">
        <v>15.0</v>
      </c>
      <c r="E2227" s="4">
        <v>4.0</v>
      </c>
      <c r="F2227" s="8">
        <v>3.0</v>
      </c>
      <c r="G2227" s="8">
        <v>1.0</v>
      </c>
      <c r="H2227" s="8">
        <v>2.0</v>
      </c>
      <c r="I2227" s="8">
        <v>2.0</v>
      </c>
      <c r="J2227" s="8">
        <v>0.0</v>
      </c>
      <c r="K2227" s="7">
        <v>21.0</v>
      </c>
      <c r="L2227" s="7">
        <v>6.0</v>
      </c>
    </row>
    <row r="2228">
      <c r="A2228" s="7">
        <v>7509.0</v>
      </c>
      <c r="B2228" s="2" t="s">
        <v>14</v>
      </c>
      <c r="C2228" s="3">
        <v>1176.0</v>
      </c>
      <c r="D2228" s="4">
        <v>75.0</v>
      </c>
      <c r="E2228" s="4">
        <v>10.0</v>
      </c>
      <c r="F2228" s="8">
        <v>3.0</v>
      </c>
      <c r="G2228" s="8">
        <v>2.0</v>
      </c>
      <c r="H2228" s="8">
        <v>8.0</v>
      </c>
      <c r="I2228" s="8">
        <v>5.0</v>
      </c>
      <c r="J2228" s="8">
        <v>0.0</v>
      </c>
      <c r="K2228" s="7">
        <v>90.0</v>
      </c>
      <c r="L2228" s="7">
        <v>13.0</v>
      </c>
    </row>
    <row r="2229">
      <c r="A2229" s="7">
        <v>7509.0</v>
      </c>
      <c r="B2229" s="2" t="s">
        <v>15</v>
      </c>
      <c r="C2229" s="3">
        <v>1176.0</v>
      </c>
      <c r="D2229" s="4">
        <v>115.0</v>
      </c>
      <c r="E2229" s="4">
        <v>19.0</v>
      </c>
      <c r="F2229" s="8">
        <v>8.0</v>
      </c>
      <c r="G2229" s="8">
        <v>6.0</v>
      </c>
      <c r="H2229" s="8">
        <v>11.0</v>
      </c>
      <c r="I2229" s="8">
        <v>9.0</v>
      </c>
      <c r="J2229" s="8">
        <v>0.0</v>
      </c>
      <c r="K2229" s="7">
        <v>143.0</v>
      </c>
      <c r="L2229" s="7">
        <v>25.0</v>
      </c>
    </row>
    <row r="2230">
      <c r="A2230" s="7">
        <v>7512.0</v>
      </c>
      <c r="B2230" s="2" t="s">
        <v>12</v>
      </c>
      <c r="C2230" s="3">
        <v>719.0</v>
      </c>
      <c r="D2230" s="4">
        <v>15.0</v>
      </c>
      <c r="E2230" s="4">
        <v>9.0</v>
      </c>
      <c r="F2230" s="8">
        <v>7.0</v>
      </c>
      <c r="G2230" s="8">
        <v>2.0</v>
      </c>
      <c r="H2230" s="8">
        <v>0.0</v>
      </c>
      <c r="I2230" s="8">
        <v>1.0</v>
      </c>
      <c r="J2230" s="8">
        <v>0.0</v>
      </c>
      <c r="K2230" s="7">
        <v>25.0</v>
      </c>
      <c r="L2230" s="7">
        <v>9.0</v>
      </c>
    </row>
    <row r="2231">
      <c r="A2231" s="7">
        <v>7512.0</v>
      </c>
      <c r="B2231" s="2" t="s">
        <v>13</v>
      </c>
      <c r="C2231" s="3">
        <v>719.0</v>
      </c>
      <c r="D2231" s="4">
        <v>12.0</v>
      </c>
      <c r="E2231" s="4">
        <v>11.0</v>
      </c>
      <c r="F2231" s="8">
        <v>8.0</v>
      </c>
      <c r="G2231" s="8">
        <v>3.0</v>
      </c>
      <c r="H2231" s="8">
        <v>0.0</v>
      </c>
      <c r="I2231" s="8">
        <v>3.0</v>
      </c>
      <c r="J2231" s="8">
        <v>0.0</v>
      </c>
      <c r="K2231" s="7">
        <v>26.0</v>
      </c>
      <c r="L2231" s="7">
        <v>11.0</v>
      </c>
    </row>
    <row r="2232">
      <c r="A2232" s="7">
        <v>7512.0</v>
      </c>
      <c r="B2232" s="2" t="s">
        <v>14</v>
      </c>
      <c r="C2232" s="3">
        <v>719.0</v>
      </c>
      <c r="D2232" s="4">
        <v>55.0</v>
      </c>
      <c r="E2232" s="4">
        <v>17.0</v>
      </c>
      <c r="F2232" s="8">
        <v>1.0</v>
      </c>
      <c r="G2232" s="8">
        <v>0.0</v>
      </c>
      <c r="H2232" s="8">
        <v>6.0</v>
      </c>
      <c r="I2232" s="8">
        <v>0.0</v>
      </c>
      <c r="J2232" s="8">
        <v>3.0</v>
      </c>
      <c r="K2232" s="7">
        <v>72.0</v>
      </c>
      <c r="L2232" s="7">
        <v>10.0</v>
      </c>
    </row>
    <row r="2233">
      <c r="A2233" s="7">
        <v>7512.0</v>
      </c>
      <c r="B2233" s="2" t="s">
        <v>15</v>
      </c>
      <c r="C2233" s="3">
        <v>719.0</v>
      </c>
      <c r="D2233" s="4">
        <v>82.0</v>
      </c>
      <c r="E2233" s="4">
        <v>37.0</v>
      </c>
      <c r="F2233" s="8">
        <v>16.0</v>
      </c>
      <c r="G2233" s="8">
        <v>5.0</v>
      </c>
      <c r="H2233" s="8">
        <v>6.0</v>
      </c>
      <c r="I2233" s="8">
        <v>4.0</v>
      </c>
      <c r="J2233" s="8">
        <v>3.0</v>
      </c>
      <c r="K2233" s="7">
        <v>123.0</v>
      </c>
      <c r="L2233" s="7">
        <v>30.0</v>
      </c>
    </row>
    <row r="2234">
      <c r="A2234" s="7">
        <v>7513.0</v>
      </c>
      <c r="B2234" s="2" t="s">
        <v>12</v>
      </c>
      <c r="C2234" s="3">
        <v>2116.0</v>
      </c>
      <c r="D2234" s="4">
        <v>20.0</v>
      </c>
      <c r="E2234" s="4">
        <v>8.0</v>
      </c>
      <c r="F2234" s="8">
        <v>6.0</v>
      </c>
      <c r="G2234" s="8">
        <v>1.0</v>
      </c>
      <c r="H2234" s="8">
        <v>1.0</v>
      </c>
      <c r="I2234" s="8">
        <v>0.0</v>
      </c>
      <c r="J2234" s="8">
        <v>0.0</v>
      </c>
      <c r="K2234" s="7">
        <v>28.0</v>
      </c>
      <c r="L2234" s="7">
        <v>8.0</v>
      </c>
    </row>
    <row r="2235">
      <c r="A2235" s="7">
        <v>7513.0</v>
      </c>
      <c r="B2235" s="2" t="s">
        <v>13</v>
      </c>
      <c r="C2235" s="3">
        <v>2116.0</v>
      </c>
      <c r="D2235" s="4">
        <v>31.0</v>
      </c>
      <c r="E2235" s="4">
        <v>11.0</v>
      </c>
      <c r="F2235" s="8">
        <v>8.0</v>
      </c>
      <c r="G2235" s="8">
        <v>1.0</v>
      </c>
      <c r="H2235" s="8">
        <v>0.0</v>
      </c>
      <c r="I2235" s="8">
        <v>5.0</v>
      </c>
      <c r="J2235" s="8">
        <v>0.0</v>
      </c>
      <c r="K2235" s="7">
        <v>47.0</v>
      </c>
      <c r="L2235" s="7">
        <v>9.0</v>
      </c>
    </row>
    <row r="2236">
      <c r="A2236" s="7">
        <v>7513.0</v>
      </c>
      <c r="B2236" s="2" t="s">
        <v>14</v>
      </c>
      <c r="C2236" s="3">
        <v>2116.0</v>
      </c>
      <c r="D2236" s="4">
        <v>109.0</v>
      </c>
      <c r="E2236" s="4">
        <v>13.0</v>
      </c>
      <c r="F2236" s="8">
        <v>3.0</v>
      </c>
      <c r="G2236" s="8">
        <v>3.0</v>
      </c>
      <c r="H2236" s="8">
        <v>0.0</v>
      </c>
      <c r="I2236" s="8">
        <v>9.0</v>
      </c>
      <c r="J2236" s="8">
        <v>1.0</v>
      </c>
      <c r="K2236" s="7">
        <v>131.0</v>
      </c>
      <c r="L2236" s="7">
        <v>7.0</v>
      </c>
    </row>
    <row r="2237">
      <c r="A2237" s="7">
        <v>7513.0</v>
      </c>
      <c r="B2237" s="2" t="s">
        <v>15</v>
      </c>
      <c r="C2237" s="3">
        <v>2116.0</v>
      </c>
      <c r="D2237" s="4">
        <v>160.0</v>
      </c>
      <c r="E2237" s="4">
        <v>32.0</v>
      </c>
      <c r="F2237" s="8">
        <v>17.0</v>
      </c>
      <c r="G2237" s="8">
        <v>5.0</v>
      </c>
      <c r="H2237" s="8">
        <v>1.0</v>
      </c>
      <c r="I2237" s="8">
        <v>14.0</v>
      </c>
      <c r="J2237" s="8">
        <v>1.0</v>
      </c>
      <c r="K2237" s="7">
        <v>206.0</v>
      </c>
      <c r="L2237" s="7">
        <v>24.0</v>
      </c>
    </row>
    <row r="2238">
      <c r="A2238" s="7">
        <v>7515.0</v>
      </c>
      <c r="B2238" s="2" t="s">
        <v>12</v>
      </c>
      <c r="C2238" s="3">
        <v>2524.0</v>
      </c>
      <c r="D2238" s="4">
        <v>60.0</v>
      </c>
      <c r="E2238" s="4">
        <v>35.0</v>
      </c>
      <c r="F2238" s="8">
        <v>12.0</v>
      </c>
      <c r="G2238" s="8">
        <v>6.0</v>
      </c>
      <c r="H2238" s="8">
        <v>4.0</v>
      </c>
      <c r="I2238" s="8">
        <v>0.0</v>
      </c>
      <c r="J2238" s="8">
        <v>7.0</v>
      </c>
      <c r="K2238" s="7">
        <v>95.0</v>
      </c>
      <c r="L2238" s="7">
        <v>29.0</v>
      </c>
    </row>
    <row r="2239">
      <c r="A2239" s="7">
        <v>7515.0</v>
      </c>
      <c r="B2239" s="2" t="s">
        <v>13</v>
      </c>
      <c r="C2239" s="3">
        <v>2524.0</v>
      </c>
      <c r="D2239" s="4">
        <v>42.0</v>
      </c>
      <c r="E2239" s="4">
        <v>45.0</v>
      </c>
      <c r="F2239" s="8">
        <v>15.0</v>
      </c>
      <c r="G2239" s="8">
        <v>3.0</v>
      </c>
      <c r="H2239" s="8">
        <v>7.0</v>
      </c>
      <c r="I2239" s="8">
        <v>2.0</v>
      </c>
      <c r="J2239" s="8">
        <v>2.0</v>
      </c>
      <c r="K2239" s="7">
        <v>89.0</v>
      </c>
      <c r="L2239" s="7">
        <v>27.0</v>
      </c>
    </row>
    <row r="2240">
      <c r="A2240" s="7">
        <v>7515.0</v>
      </c>
      <c r="B2240" s="2" t="s">
        <v>14</v>
      </c>
      <c r="C2240" s="3">
        <v>2524.0</v>
      </c>
      <c r="D2240" s="4">
        <v>187.0</v>
      </c>
      <c r="E2240" s="4">
        <v>59.0</v>
      </c>
      <c r="F2240" s="8">
        <v>15.0</v>
      </c>
      <c r="G2240" s="8">
        <v>11.0</v>
      </c>
      <c r="H2240" s="8">
        <v>6.0</v>
      </c>
      <c r="I2240" s="8">
        <v>19.0</v>
      </c>
      <c r="J2240" s="8">
        <v>7.0</v>
      </c>
      <c r="K2240" s="7">
        <v>265.0</v>
      </c>
      <c r="L2240" s="7">
        <v>39.0</v>
      </c>
    </row>
    <row r="2241">
      <c r="A2241" s="7">
        <v>7515.0</v>
      </c>
      <c r="B2241" s="2" t="s">
        <v>15</v>
      </c>
      <c r="C2241" s="3">
        <v>2524.0</v>
      </c>
      <c r="D2241" s="4">
        <v>289.0</v>
      </c>
      <c r="E2241" s="4">
        <v>139.0</v>
      </c>
      <c r="F2241" s="8">
        <v>42.0</v>
      </c>
      <c r="G2241" s="8">
        <v>20.0</v>
      </c>
      <c r="H2241" s="8">
        <v>17.0</v>
      </c>
      <c r="I2241" s="8">
        <v>21.0</v>
      </c>
      <c r="J2241" s="8">
        <v>16.0</v>
      </c>
      <c r="K2241" s="7">
        <v>449.0</v>
      </c>
      <c r="L2241" s="7">
        <v>95.0</v>
      </c>
    </row>
    <row r="2242">
      <c r="A2242" s="7">
        <v>7522.0</v>
      </c>
      <c r="B2242" s="2" t="s">
        <v>12</v>
      </c>
      <c r="C2242" s="3">
        <v>3233.0</v>
      </c>
      <c r="D2242" s="4">
        <v>40.0</v>
      </c>
      <c r="E2242" s="4">
        <v>19.0</v>
      </c>
      <c r="F2242" s="8">
        <v>5.0</v>
      </c>
      <c r="G2242" s="8">
        <v>5.0</v>
      </c>
      <c r="H2242" s="8">
        <v>2.0</v>
      </c>
      <c r="I2242" s="8">
        <v>2.0</v>
      </c>
      <c r="J2242" s="8">
        <v>1.0</v>
      </c>
      <c r="K2242" s="7">
        <v>61.0</v>
      </c>
      <c r="L2242" s="7">
        <v>13.0</v>
      </c>
    </row>
    <row r="2243">
      <c r="A2243" s="7">
        <v>7522.0</v>
      </c>
      <c r="B2243" s="2" t="s">
        <v>13</v>
      </c>
      <c r="C2243" s="3">
        <v>3233.0</v>
      </c>
      <c r="D2243" s="4">
        <v>33.0</v>
      </c>
      <c r="E2243" s="4">
        <v>22.0</v>
      </c>
      <c r="F2243" s="8">
        <v>8.0</v>
      </c>
      <c r="G2243" s="8">
        <v>5.0</v>
      </c>
      <c r="H2243" s="8">
        <v>3.0</v>
      </c>
      <c r="I2243" s="8">
        <v>4.0</v>
      </c>
      <c r="J2243" s="8">
        <v>1.0</v>
      </c>
      <c r="K2243" s="7">
        <v>59.0</v>
      </c>
      <c r="L2243" s="7">
        <v>17.0</v>
      </c>
    </row>
    <row r="2244">
      <c r="A2244" s="7">
        <v>7522.0</v>
      </c>
      <c r="B2244" s="2" t="s">
        <v>14</v>
      </c>
      <c r="C2244" s="3">
        <v>3233.0</v>
      </c>
      <c r="D2244" s="4">
        <v>137.0</v>
      </c>
      <c r="E2244" s="4">
        <v>25.0</v>
      </c>
      <c r="F2244" s="8">
        <v>4.0</v>
      </c>
      <c r="G2244" s="8">
        <v>1.0</v>
      </c>
      <c r="H2244" s="8">
        <v>3.0</v>
      </c>
      <c r="I2244" s="8">
        <v>9.0</v>
      </c>
      <c r="J2244" s="8">
        <v>2.0</v>
      </c>
      <c r="K2244" s="7">
        <v>171.0</v>
      </c>
      <c r="L2244" s="7">
        <v>10.0</v>
      </c>
    </row>
    <row r="2245">
      <c r="A2245" s="7">
        <v>7522.0</v>
      </c>
      <c r="B2245" s="2" t="s">
        <v>15</v>
      </c>
      <c r="C2245" s="3">
        <v>3233.0</v>
      </c>
      <c r="D2245" s="4">
        <v>210.0</v>
      </c>
      <c r="E2245" s="4">
        <v>66.0</v>
      </c>
      <c r="F2245" s="8">
        <v>17.0</v>
      </c>
      <c r="G2245" s="8">
        <v>11.0</v>
      </c>
      <c r="H2245" s="8">
        <v>8.0</v>
      </c>
      <c r="I2245" s="8">
        <v>15.0</v>
      </c>
      <c r="J2245" s="8">
        <v>4.0</v>
      </c>
      <c r="K2245" s="7">
        <v>291.0</v>
      </c>
      <c r="L2245" s="7">
        <v>40.0</v>
      </c>
    </row>
    <row r="2246">
      <c r="A2246" s="7">
        <v>7528.0</v>
      </c>
      <c r="B2246" s="2" t="s">
        <v>12</v>
      </c>
      <c r="C2246" s="3">
        <v>1858.0</v>
      </c>
      <c r="D2246" s="4">
        <v>17.0</v>
      </c>
      <c r="E2246" s="4">
        <v>6.0</v>
      </c>
      <c r="F2246" s="8">
        <v>10.0</v>
      </c>
      <c r="G2246" s="8">
        <v>1.0</v>
      </c>
      <c r="H2246" s="8">
        <v>1.0</v>
      </c>
      <c r="I2246" s="8">
        <v>3.0</v>
      </c>
      <c r="J2246" s="8">
        <v>0.0</v>
      </c>
      <c r="K2246" s="7">
        <v>26.0</v>
      </c>
      <c r="L2246" s="7">
        <v>12.0</v>
      </c>
    </row>
    <row r="2247">
      <c r="A2247" s="7">
        <v>7528.0</v>
      </c>
      <c r="B2247" s="2" t="s">
        <v>13</v>
      </c>
      <c r="C2247" s="3">
        <v>1858.0</v>
      </c>
      <c r="D2247" s="4">
        <v>14.0</v>
      </c>
      <c r="E2247" s="4">
        <v>6.0</v>
      </c>
      <c r="F2247" s="8">
        <v>6.0</v>
      </c>
      <c r="G2247" s="8">
        <v>3.0</v>
      </c>
      <c r="H2247" s="8">
        <v>0.0</v>
      </c>
      <c r="I2247" s="8">
        <v>3.0</v>
      </c>
      <c r="J2247" s="8">
        <v>1.0</v>
      </c>
      <c r="K2247" s="7">
        <v>23.0</v>
      </c>
      <c r="L2247" s="7">
        <v>10.0</v>
      </c>
    </row>
    <row r="2248">
      <c r="A2248" s="7">
        <v>7528.0</v>
      </c>
      <c r="B2248" s="2" t="s">
        <v>14</v>
      </c>
      <c r="C2248" s="3">
        <v>1858.0</v>
      </c>
      <c r="D2248" s="4">
        <v>61.0</v>
      </c>
      <c r="E2248" s="4">
        <v>11.0</v>
      </c>
      <c r="F2248" s="8">
        <v>6.0</v>
      </c>
      <c r="G2248" s="8">
        <v>3.0</v>
      </c>
      <c r="H2248" s="8">
        <v>1.0</v>
      </c>
      <c r="I2248" s="8">
        <v>6.0</v>
      </c>
      <c r="J2248" s="8">
        <v>1.0</v>
      </c>
      <c r="K2248" s="7">
        <v>78.0</v>
      </c>
      <c r="L2248" s="7">
        <v>11.0</v>
      </c>
    </row>
    <row r="2249">
      <c r="A2249" s="7">
        <v>7528.0</v>
      </c>
      <c r="B2249" s="2" t="s">
        <v>15</v>
      </c>
      <c r="C2249" s="3">
        <v>1858.0</v>
      </c>
      <c r="D2249" s="4">
        <v>92.0</v>
      </c>
      <c r="E2249" s="4">
        <v>23.0</v>
      </c>
      <c r="F2249" s="8">
        <v>22.0</v>
      </c>
      <c r="G2249" s="8">
        <v>7.0</v>
      </c>
      <c r="H2249" s="8">
        <v>2.0</v>
      </c>
      <c r="I2249" s="8">
        <v>12.0</v>
      </c>
      <c r="J2249" s="8">
        <v>2.0</v>
      </c>
      <c r="K2249" s="7">
        <v>127.0</v>
      </c>
      <c r="L2249" s="7">
        <v>33.0</v>
      </c>
    </row>
    <row r="2250">
      <c r="A2250" s="7">
        <v>7531.0</v>
      </c>
      <c r="B2250" s="2" t="s">
        <v>12</v>
      </c>
      <c r="C2250" s="3">
        <v>1292.0</v>
      </c>
      <c r="D2250" s="4">
        <v>9.0</v>
      </c>
      <c r="E2250" s="4">
        <v>8.0</v>
      </c>
      <c r="F2250" s="8">
        <v>7.0</v>
      </c>
      <c r="G2250" s="8">
        <v>0.0</v>
      </c>
      <c r="H2250" s="8">
        <v>0.0</v>
      </c>
      <c r="I2250" s="8">
        <v>4.0</v>
      </c>
      <c r="J2250" s="8">
        <v>0.0</v>
      </c>
      <c r="K2250" s="7">
        <v>21.0</v>
      </c>
      <c r="L2250" s="7">
        <v>7.0</v>
      </c>
    </row>
    <row r="2251">
      <c r="A2251" s="7">
        <v>7531.0</v>
      </c>
      <c r="B2251" s="2" t="s">
        <v>13</v>
      </c>
      <c r="C2251" s="3">
        <v>1292.0</v>
      </c>
      <c r="D2251" s="4">
        <v>3.0</v>
      </c>
      <c r="E2251" s="4">
        <v>9.0</v>
      </c>
      <c r="F2251" s="8">
        <v>1.0</v>
      </c>
      <c r="G2251" s="8">
        <v>1.0</v>
      </c>
      <c r="H2251" s="8">
        <v>1.0</v>
      </c>
      <c r="I2251" s="8">
        <v>2.0</v>
      </c>
      <c r="J2251" s="8">
        <v>0.0</v>
      </c>
      <c r="K2251" s="7">
        <v>14.0</v>
      </c>
      <c r="L2251" s="7">
        <v>3.0</v>
      </c>
    </row>
    <row r="2252">
      <c r="A2252" s="7">
        <v>7531.0</v>
      </c>
      <c r="B2252" s="2" t="s">
        <v>14</v>
      </c>
      <c r="C2252" s="3">
        <v>1292.0</v>
      </c>
      <c r="D2252" s="4">
        <v>63.0</v>
      </c>
      <c r="E2252" s="4">
        <v>9.0</v>
      </c>
      <c r="F2252" s="8">
        <v>0.0</v>
      </c>
      <c r="G2252" s="8">
        <v>2.0</v>
      </c>
      <c r="H2252" s="8">
        <v>0.0</v>
      </c>
      <c r="I2252" s="8">
        <v>4.0</v>
      </c>
      <c r="J2252" s="8">
        <v>0.0</v>
      </c>
      <c r="K2252" s="7">
        <v>76.0</v>
      </c>
      <c r="L2252" s="7">
        <v>2.0</v>
      </c>
    </row>
    <row r="2253">
      <c r="A2253" s="7">
        <v>7531.0</v>
      </c>
      <c r="B2253" s="2" t="s">
        <v>15</v>
      </c>
      <c r="C2253" s="3">
        <v>1292.0</v>
      </c>
      <c r="D2253" s="4">
        <v>75.0</v>
      </c>
      <c r="E2253" s="4">
        <v>26.0</v>
      </c>
      <c r="F2253" s="8">
        <v>8.0</v>
      </c>
      <c r="G2253" s="8">
        <v>3.0</v>
      </c>
      <c r="H2253" s="8">
        <v>1.0</v>
      </c>
      <c r="I2253" s="8">
        <v>10.0</v>
      </c>
      <c r="J2253" s="8">
        <v>0.0</v>
      </c>
      <c r="K2253" s="7">
        <v>111.0</v>
      </c>
      <c r="L2253" s="7">
        <v>12.0</v>
      </c>
    </row>
    <row r="2254">
      <c r="A2254" s="7">
        <v>7545.0</v>
      </c>
      <c r="B2254" s="2" t="s">
        <v>12</v>
      </c>
      <c r="C2254" s="3">
        <v>2403.0</v>
      </c>
      <c r="D2254" s="4">
        <v>34.0</v>
      </c>
      <c r="E2254" s="4">
        <v>73.0</v>
      </c>
      <c r="F2254" s="8">
        <v>59.0</v>
      </c>
      <c r="G2254" s="8">
        <v>23.0</v>
      </c>
      <c r="H2254" s="8">
        <v>25.0</v>
      </c>
      <c r="I2254" s="8">
        <v>4.0</v>
      </c>
      <c r="J2254" s="8">
        <v>7.0</v>
      </c>
      <c r="K2254" s="7">
        <v>111.0</v>
      </c>
      <c r="L2254" s="7">
        <v>114.0</v>
      </c>
    </row>
    <row r="2255">
      <c r="A2255" s="7">
        <v>7545.0</v>
      </c>
      <c r="B2255" s="2" t="s">
        <v>13</v>
      </c>
      <c r="C2255" s="3">
        <v>2403.0</v>
      </c>
      <c r="D2255" s="4">
        <v>32.0</v>
      </c>
      <c r="E2255" s="4">
        <v>68.0</v>
      </c>
      <c r="F2255" s="8">
        <v>75.0</v>
      </c>
      <c r="G2255" s="8">
        <v>11.0</v>
      </c>
      <c r="H2255" s="8">
        <v>11.0</v>
      </c>
      <c r="I2255" s="8">
        <v>4.0</v>
      </c>
      <c r="J2255" s="8">
        <v>9.0</v>
      </c>
      <c r="K2255" s="7">
        <v>104.0</v>
      </c>
      <c r="L2255" s="7">
        <v>106.0</v>
      </c>
    </row>
    <row r="2256">
      <c r="A2256" s="7">
        <v>7545.0</v>
      </c>
      <c r="B2256" s="2" t="s">
        <v>14</v>
      </c>
      <c r="C2256" s="3">
        <v>2403.0</v>
      </c>
      <c r="D2256" s="4">
        <v>148.0</v>
      </c>
      <c r="E2256" s="4">
        <v>143.0</v>
      </c>
      <c r="F2256" s="8">
        <v>57.0</v>
      </c>
      <c r="G2256" s="8">
        <v>39.0</v>
      </c>
      <c r="H2256" s="8">
        <v>30.0</v>
      </c>
      <c r="I2256" s="8">
        <v>14.0</v>
      </c>
      <c r="J2256" s="8">
        <v>13.0</v>
      </c>
      <c r="K2256" s="7">
        <v>305.0</v>
      </c>
      <c r="L2256" s="7">
        <v>139.0</v>
      </c>
    </row>
    <row r="2257">
      <c r="A2257" s="7">
        <v>7545.0</v>
      </c>
      <c r="B2257" s="2" t="s">
        <v>15</v>
      </c>
      <c r="C2257" s="3">
        <v>2403.0</v>
      </c>
      <c r="D2257" s="4">
        <v>214.0</v>
      </c>
      <c r="E2257" s="4">
        <v>284.0</v>
      </c>
      <c r="F2257" s="8">
        <v>191.0</v>
      </c>
      <c r="G2257" s="8">
        <v>73.0</v>
      </c>
      <c r="H2257" s="8">
        <v>66.0</v>
      </c>
      <c r="I2257" s="8">
        <v>22.0</v>
      </c>
      <c r="J2257" s="8">
        <v>29.0</v>
      </c>
      <c r="K2257" s="7">
        <v>520.0</v>
      </c>
      <c r="L2257" s="7">
        <v>359.0</v>
      </c>
    </row>
    <row r="2258">
      <c r="A2258" s="7">
        <v>7552.0</v>
      </c>
      <c r="B2258" s="2" t="s">
        <v>12</v>
      </c>
      <c r="C2258" s="3">
        <v>2340.0</v>
      </c>
      <c r="D2258" s="4">
        <v>37.0</v>
      </c>
      <c r="E2258" s="4">
        <v>70.0</v>
      </c>
      <c r="F2258" s="8">
        <v>53.0</v>
      </c>
      <c r="G2258" s="8">
        <v>16.0</v>
      </c>
      <c r="H2258" s="8">
        <v>13.0</v>
      </c>
      <c r="I2258" s="8">
        <v>5.0</v>
      </c>
      <c r="J2258" s="8">
        <v>12.0</v>
      </c>
      <c r="K2258" s="7">
        <v>112.0</v>
      </c>
      <c r="L2258" s="7">
        <v>94.0</v>
      </c>
    </row>
    <row r="2259">
      <c r="A2259" s="7">
        <v>7552.0</v>
      </c>
      <c r="B2259" s="2" t="s">
        <v>13</v>
      </c>
      <c r="C2259" s="3">
        <v>2340.0</v>
      </c>
      <c r="D2259" s="4">
        <v>34.0</v>
      </c>
      <c r="E2259" s="4">
        <v>97.0</v>
      </c>
      <c r="F2259" s="8">
        <v>75.0</v>
      </c>
      <c r="G2259" s="8">
        <v>11.0</v>
      </c>
      <c r="H2259" s="8">
        <v>20.0</v>
      </c>
      <c r="I2259" s="8">
        <v>10.0</v>
      </c>
      <c r="J2259" s="8">
        <v>8.0</v>
      </c>
      <c r="K2259" s="7">
        <v>141.0</v>
      </c>
      <c r="L2259" s="7">
        <v>114.0</v>
      </c>
    </row>
    <row r="2260">
      <c r="A2260" s="7">
        <v>7552.0</v>
      </c>
      <c r="B2260" s="2" t="s">
        <v>14</v>
      </c>
      <c r="C2260" s="3">
        <v>2340.0</v>
      </c>
      <c r="D2260" s="4">
        <v>148.0</v>
      </c>
      <c r="E2260" s="4">
        <v>111.0</v>
      </c>
      <c r="F2260" s="8">
        <v>46.0</v>
      </c>
      <c r="G2260" s="8">
        <v>25.0</v>
      </c>
      <c r="H2260" s="8">
        <v>20.0</v>
      </c>
      <c r="I2260" s="8">
        <v>12.0</v>
      </c>
      <c r="J2260" s="8">
        <v>13.0</v>
      </c>
      <c r="K2260" s="7">
        <v>271.0</v>
      </c>
      <c r="L2260" s="7">
        <v>104.0</v>
      </c>
    </row>
    <row r="2261">
      <c r="A2261" s="7">
        <v>7552.0</v>
      </c>
      <c r="B2261" s="2" t="s">
        <v>15</v>
      </c>
      <c r="C2261" s="3">
        <v>2340.0</v>
      </c>
      <c r="D2261" s="4">
        <v>219.0</v>
      </c>
      <c r="E2261" s="4">
        <v>278.0</v>
      </c>
      <c r="F2261" s="8">
        <v>174.0</v>
      </c>
      <c r="G2261" s="8">
        <v>52.0</v>
      </c>
      <c r="H2261" s="8">
        <v>53.0</v>
      </c>
      <c r="I2261" s="8">
        <v>27.0</v>
      </c>
      <c r="J2261" s="8">
        <v>33.0</v>
      </c>
      <c r="K2261" s="7">
        <v>524.0</v>
      </c>
      <c r="L2261" s="7">
        <v>312.0</v>
      </c>
    </row>
    <row r="2262">
      <c r="A2262" s="7">
        <v>7553.0</v>
      </c>
      <c r="B2262" s="2" t="s">
        <v>12</v>
      </c>
      <c r="C2262" s="3">
        <v>3441.0</v>
      </c>
      <c r="D2262" s="4">
        <v>76.0</v>
      </c>
      <c r="E2262" s="4">
        <v>75.0</v>
      </c>
      <c r="F2262" s="8">
        <v>47.0</v>
      </c>
      <c r="G2262" s="8">
        <v>29.0</v>
      </c>
      <c r="H2262" s="8">
        <v>19.0</v>
      </c>
      <c r="I2262" s="8">
        <v>12.0</v>
      </c>
      <c r="J2262" s="8">
        <v>5.0</v>
      </c>
      <c r="K2262" s="7">
        <v>163.0</v>
      </c>
      <c r="L2262" s="7">
        <v>100.0</v>
      </c>
    </row>
    <row r="2263">
      <c r="A2263" s="7">
        <v>7553.0</v>
      </c>
      <c r="B2263" s="2" t="s">
        <v>13</v>
      </c>
      <c r="C2263" s="3">
        <v>3441.0</v>
      </c>
      <c r="D2263" s="4">
        <v>66.0</v>
      </c>
      <c r="E2263" s="4">
        <v>104.0</v>
      </c>
      <c r="F2263" s="8">
        <v>95.0</v>
      </c>
      <c r="G2263" s="8">
        <v>36.0</v>
      </c>
      <c r="H2263" s="8">
        <v>24.0</v>
      </c>
      <c r="I2263" s="8">
        <v>16.0</v>
      </c>
      <c r="J2263" s="8">
        <v>9.0</v>
      </c>
      <c r="K2263" s="7">
        <v>186.0</v>
      </c>
      <c r="L2263" s="7">
        <v>164.0</v>
      </c>
    </row>
    <row r="2264">
      <c r="A2264" s="7">
        <v>7553.0</v>
      </c>
      <c r="B2264" s="2" t="s">
        <v>14</v>
      </c>
      <c r="C2264" s="3">
        <v>3441.0</v>
      </c>
      <c r="D2264" s="4">
        <v>230.0</v>
      </c>
      <c r="E2264" s="4">
        <v>79.0</v>
      </c>
      <c r="F2264" s="8">
        <v>53.0</v>
      </c>
      <c r="G2264" s="8">
        <v>19.0</v>
      </c>
      <c r="H2264" s="8">
        <v>20.0</v>
      </c>
      <c r="I2264" s="8">
        <v>29.0</v>
      </c>
      <c r="J2264" s="8">
        <v>4.0</v>
      </c>
      <c r="K2264" s="7">
        <v>338.0</v>
      </c>
      <c r="L2264" s="7">
        <v>96.0</v>
      </c>
    </row>
    <row r="2265">
      <c r="A2265" s="7">
        <v>7553.0</v>
      </c>
      <c r="B2265" s="2" t="s">
        <v>15</v>
      </c>
      <c r="C2265" s="3">
        <v>3441.0</v>
      </c>
      <c r="D2265" s="4">
        <v>372.0</v>
      </c>
      <c r="E2265" s="4">
        <v>258.0</v>
      </c>
      <c r="F2265" s="8">
        <v>195.0</v>
      </c>
      <c r="G2265" s="8">
        <v>84.0</v>
      </c>
      <c r="H2265" s="8">
        <v>63.0</v>
      </c>
      <c r="I2265" s="8">
        <v>57.0</v>
      </c>
      <c r="J2265" s="8">
        <v>18.0</v>
      </c>
      <c r="K2265" s="7">
        <v>687.0</v>
      </c>
      <c r="L2265" s="7">
        <v>360.0</v>
      </c>
    </row>
    <row r="2266">
      <c r="A2266" s="7">
        <v>7562.0</v>
      </c>
      <c r="B2266" s="2" t="s">
        <v>12</v>
      </c>
      <c r="C2266" s="3">
        <v>3086.0</v>
      </c>
      <c r="D2266" s="4">
        <v>44.0</v>
      </c>
      <c r="E2266" s="4">
        <v>90.0</v>
      </c>
      <c r="F2266" s="8">
        <v>60.0</v>
      </c>
      <c r="G2266" s="8">
        <v>34.0</v>
      </c>
      <c r="H2266" s="8">
        <v>44.0</v>
      </c>
      <c r="I2266" s="8">
        <v>8.0</v>
      </c>
      <c r="J2266" s="8">
        <v>7.0</v>
      </c>
      <c r="K2266" s="7">
        <v>142.0</v>
      </c>
      <c r="L2266" s="7">
        <v>145.0</v>
      </c>
    </row>
    <row r="2267">
      <c r="A2267" s="7">
        <v>7562.0</v>
      </c>
      <c r="B2267" s="2" t="s">
        <v>13</v>
      </c>
      <c r="C2267" s="3">
        <v>3086.0</v>
      </c>
      <c r="D2267" s="4">
        <v>47.0</v>
      </c>
      <c r="E2267" s="4">
        <v>131.0</v>
      </c>
      <c r="F2267" s="8">
        <v>102.0</v>
      </c>
      <c r="G2267" s="8">
        <v>37.0</v>
      </c>
      <c r="H2267" s="8">
        <v>30.0</v>
      </c>
      <c r="I2267" s="8">
        <v>11.0</v>
      </c>
      <c r="J2267" s="8">
        <v>6.0</v>
      </c>
      <c r="K2267" s="7">
        <v>189.0</v>
      </c>
      <c r="L2267" s="7">
        <v>175.0</v>
      </c>
    </row>
    <row r="2268">
      <c r="A2268" s="7">
        <v>7562.0</v>
      </c>
      <c r="B2268" s="2" t="s">
        <v>14</v>
      </c>
      <c r="C2268" s="3">
        <v>3086.0</v>
      </c>
      <c r="D2268" s="4">
        <v>162.0</v>
      </c>
      <c r="E2268" s="4">
        <v>121.0</v>
      </c>
      <c r="F2268" s="8">
        <v>39.0</v>
      </c>
      <c r="G2268" s="8">
        <v>30.0</v>
      </c>
      <c r="H2268" s="8">
        <v>38.0</v>
      </c>
      <c r="I2268" s="8">
        <v>20.0</v>
      </c>
      <c r="J2268" s="8">
        <v>9.0</v>
      </c>
      <c r="K2268" s="7">
        <v>303.0</v>
      </c>
      <c r="L2268" s="7">
        <v>116.0</v>
      </c>
    </row>
    <row r="2269">
      <c r="A2269" s="7">
        <v>7562.0</v>
      </c>
      <c r="B2269" s="2" t="s">
        <v>15</v>
      </c>
      <c r="C2269" s="3">
        <v>3086.0</v>
      </c>
      <c r="D2269" s="4">
        <v>253.0</v>
      </c>
      <c r="E2269" s="4">
        <v>342.0</v>
      </c>
      <c r="F2269" s="8">
        <v>201.0</v>
      </c>
      <c r="G2269" s="8">
        <v>101.0</v>
      </c>
      <c r="H2269" s="8">
        <v>112.0</v>
      </c>
      <c r="I2269" s="8">
        <v>39.0</v>
      </c>
      <c r="J2269" s="8">
        <v>22.0</v>
      </c>
      <c r="K2269" s="7">
        <v>634.0</v>
      </c>
      <c r="L2269" s="7">
        <v>436.0</v>
      </c>
    </row>
    <row r="2270">
      <c r="A2270" s="7">
        <v>7569.0</v>
      </c>
      <c r="B2270" s="2" t="s">
        <v>12</v>
      </c>
      <c r="C2270" s="3">
        <v>2745.0</v>
      </c>
      <c r="D2270" s="4">
        <v>38.0</v>
      </c>
      <c r="E2270" s="4">
        <v>27.0</v>
      </c>
      <c r="F2270" s="8">
        <v>23.0</v>
      </c>
      <c r="G2270" s="8">
        <v>4.0</v>
      </c>
      <c r="H2270" s="8">
        <v>13.0</v>
      </c>
      <c r="I2270" s="8">
        <v>4.0</v>
      </c>
      <c r="J2270" s="8">
        <v>3.0</v>
      </c>
      <c r="K2270" s="7">
        <v>69.0</v>
      </c>
      <c r="L2270" s="7">
        <v>43.0</v>
      </c>
    </row>
    <row r="2271">
      <c r="A2271" s="7">
        <v>7569.0</v>
      </c>
      <c r="B2271" s="2" t="s">
        <v>13</v>
      </c>
      <c r="C2271" s="3">
        <v>2745.0</v>
      </c>
      <c r="D2271" s="4">
        <v>36.0</v>
      </c>
      <c r="E2271" s="4">
        <v>32.0</v>
      </c>
      <c r="F2271" s="8">
        <v>35.0</v>
      </c>
      <c r="G2271" s="8">
        <v>10.0</v>
      </c>
      <c r="H2271" s="8">
        <v>9.0</v>
      </c>
      <c r="I2271" s="8">
        <v>4.0</v>
      </c>
      <c r="J2271" s="8">
        <v>3.0</v>
      </c>
      <c r="K2271" s="7">
        <v>72.0</v>
      </c>
      <c r="L2271" s="7">
        <v>57.0</v>
      </c>
    </row>
    <row r="2272">
      <c r="A2272" s="7">
        <v>7569.0</v>
      </c>
      <c r="B2272" s="2" t="s">
        <v>14</v>
      </c>
      <c r="C2272" s="3">
        <v>2745.0</v>
      </c>
      <c r="D2272" s="4">
        <v>219.0</v>
      </c>
      <c r="E2272" s="4">
        <v>48.0</v>
      </c>
      <c r="F2272" s="8">
        <v>20.0</v>
      </c>
      <c r="G2272" s="8">
        <v>12.0</v>
      </c>
      <c r="H2272" s="8">
        <v>11.0</v>
      </c>
      <c r="I2272" s="8">
        <v>14.0</v>
      </c>
      <c r="J2272" s="8">
        <v>4.0</v>
      </c>
      <c r="K2272" s="7">
        <v>281.0</v>
      </c>
      <c r="L2272" s="7">
        <v>47.0</v>
      </c>
    </row>
    <row r="2273">
      <c r="A2273" s="7">
        <v>7569.0</v>
      </c>
      <c r="B2273" s="2" t="s">
        <v>15</v>
      </c>
      <c r="C2273" s="3">
        <v>2745.0</v>
      </c>
      <c r="D2273" s="4">
        <v>293.0</v>
      </c>
      <c r="E2273" s="4">
        <v>107.0</v>
      </c>
      <c r="F2273" s="8">
        <v>78.0</v>
      </c>
      <c r="G2273" s="8">
        <v>26.0</v>
      </c>
      <c r="H2273" s="8">
        <v>33.0</v>
      </c>
      <c r="I2273" s="8">
        <v>22.0</v>
      </c>
      <c r="J2273" s="8">
        <v>10.0</v>
      </c>
      <c r="K2273" s="7">
        <v>422.0</v>
      </c>
      <c r="L2273" s="7">
        <v>147.0</v>
      </c>
    </row>
    <row r="2274">
      <c r="A2274" s="7">
        <v>7570.0</v>
      </c>
      <c r="B2274" s="2" t="s">
        <v>12</v>
      </c>
      <c r="C2274" s="3">
        <v>2437.0</v>
      </c>
      <c r="D2274" s="4">
        <v>30.0</v>
      </c>
      <c r="E2274" s="4">
        <v>26.0</v>
      </c>
      <c r="F2274" s="8">
        <v>18.0</v>
      </c>
      <c r="G2274" s="8">
        <v>10.0</v>
      </c>
      <c r="H2274" s="8">
        <v>7.0</v>
      </c>
      <c r="I2274" s="8">
        <v>5.0</v>
      </c>
      <c r="J2274" s="8">
        <v>3.0</v>
      </c>
      <c r="K2274" s="7">
        <v>61.0</v>
      </c>
      <c r="L2274" s="7">
        <v>38.0</v>
      </c>
    </row>
    <row r="2275">
      <c r="A2275" s="7">
        <v>7570.0</v>
      </c>
      <c r="B2275" s="2" t="s">
        <v>13</v>
      </c>
      <c r="C2275" s="3">
        <v>2437.0</v>
      </c>
      <c r="D2275" s="4">
        <v>24.0</v>
      </c>
      <c r="E2275" s="4">
        <v>48.0</v>
      </c>
      <c r="F2275" s="8">
        <v>36.0</v>
      </c>
      <c r="G2275" s="8">
        <v>5.0</v>
      </c>
      <c r="H2275" s="8">
        <v>4.0</v>
      </c>
      <c r="I2275" s="8">
        <v>9.0</v>
      </c>
      <c r="J2275" s="8">
        <v>2.0</v>
      </c>
      <c r="K2275" s="7">
        <v>81.0</v>
      </c>
      <c r="L2275" s="7">
        <v>47.0</v>
      </c>
    </row>
    <row r="2276">
      <c r="A2276" s="7">
        <v>7570.0</v>
      </c>
      <c r="B2276" s="2" t="s">
        <v>14</v>
      </c>
      <c r="C2276" s="3">
        <v>2437.0</v>
      </c>
      <c r="D2276" s="4">
        <v>111.0</v>
      </c>
      <c r="E2276" s="4">
        <v>32.0</v>
      </c>
      <c r="F2276" s="8">
        <v>9.0</v>
      </c>
      <c r="G2276" s="8">
        <v>7.0</v>
      </c>
      <c r="H2276" s="8">
        <v>6.0</v>
      </c>
      <c r="I2276" s="8">
        <v>16.0</v>
      </c>
      <c r="J2276" s="8">
        <v>1.0</v>
      </c>
      <c r="K2276" s="7">
        <v>159.0</v>
      </c>
      <c r="L2276" s="7">
        <v>23.0</v>
      </c>
    </row>
    <row r="2277">
      <c r="A2277" s="7">
        <v>7570.0</v>
      </c>
      <c r="B2277" s="2" t="s">
        <v>15</v>
      </c>
      <c r="C2277" s="3">
        <v>2437.0</v>
      </c>
      <c r="D2277" s="4">
        <v>165.0</v>
      </c>
      <c r="E2277" s="4">
        <v>106.0</v>
      </c>
      <c r="F2277" s="8">
        <v>63.0</v>
      </c>
      <c r="G2277" s="8">
        <v>22.0</v>
      </c>
      <c r="H2277" s="8">
        <v>17.0</v>
      </c>
      <c r="I2277" s="8">
        <v>30.0</v>
      </c>
      <c r="J2277" s="8">
        <v>6.0</v>
      </c>
      <c r="K2277" s="7">
        <v>301.0</v>
      </c>
      <c r="L2277" s="7">
        <v>108.0</v>
      </c>
    </row>
    <row r="2278">
      <c r="A2278" s="7">
        <v>7582.0</v>
      </c>
      <c r="B2278" s="2" t="s">
        <v>12</v>
      </c>
      <c r="C2278" s="3">
        <v>848.0</v>
      </c>
      <c r="D2278" s="4">
        <v>17.0</v>
      </c>
      <c r="E2278" s="4">
        <v>20.0</v>
      </c>
      <c r="F2278" s="8">
        <v>4.0</v>
      </c>
      <c r="G2278" s="8">
        <v>5.0</v>
      </c>
      <c r="H2278" s="8">
        <v>5.0</v>
      </c>
      <c r="I2278" s="8">
        <v>0.0</v>
      </c>
      <c r="J2278" s="8">
        <v>1.0</v>
      </c>
      <c r="K2278" s="7">
        <v>37.0</v>
      </c>
      <c r="L2278" s="7">
        <v>15.0</v>
      </c>
    </row>
    <row r="2279">
      <c r="A2279" s="7">
        <v>7582.0</v>
      </c>
      <c r="B2279" s="2" t="s">
        <v>13</v>
      </c>
      <c r="C2279" s="3">
        <v>848.0</v>
      </c>
      <c r="D2279" s="4">
        <v>5.0</v>
      </c>
      <c r="E2279" s="4">
        <v>21.0</v>
      </c>
      <c r="F2279" s="8">
        <v>9.0</v>
      </c>
      <c r="G2279" s="8">
        <v>4.0</v>
      </c>
      <c r="H2279" s="8">
        <v>4.0</v>
      </c>
      <c r="I2279" s="8">
        <v>1.0</v>
      </c>
      <c r="J2279" s="8">
        <v>1.0</v>
      </c>
      <c r="K2279" s="7">
        <v>27.0</v>
      </c>
      <c r="L2279" s="7">
        <v>18.0</v>
      </c>
    </row>
    <row r="2280">
      <c r="A2280" s="7">
        <v>7582.0</v>
      </c>
      <c r="B2280" s="2" t="s">
        <v>14</v>
      </c>
      <c r="C2280" s="3">
        <v>848.0</v>
      </c>
      <c r="D2280" s="4">
        <v>45.0</v>
      </c>
      <c r="E2280" s="4">
        <v>15.0</v>
      </c>
      <c r="F2280" s="8">
        <v>6.0</v>
      </c>
      <c r="G2280" s="8">
        <v>5.0</v>
      </c>
      <c r="H2280" s="8">
        <v>1.0</v>
      </c>
      <c r="I2280" s="8">
        <v>5.0</v>
      </c>
      <c r="J2280" s="8">
        <v>3.0</v>
      </c>
      <c r="K2280" s="7">
        <v>65.0</v>
      </c>
      <c r="L2280" s="7">
        <v>15.0</v>
      </c>
    </row>
    <row r="2281">
      <c r="A2281" s="7">
        <v>7582.0</v>
      </c>
      <c r="B2281" s="2" t="s">
        <v>15</v>
      </c>
      <c r="C2281" s="3">
        <v>848.0</v>
      </c>
      <c r="D2281" s="4">
        <v>67.0</v>
      </c>
      <c r="E2281" s="4">
        <v>56.0</v>
      </c>
      <c r="F2281" s="8">
        <v>19.0</v>
      </c>
      <c r="G2281" s="8">
        <v>14.0</v>
      </c>
      <c r="H2281" s="8">
        <v>10.0</v>
      </c>
      <c r="I2281" s="8">
        <v>6.0</v>
      </c>
      <c r="J2281" s="8">
        <v>5.0</v>
      </c>
      <c r="K2281" s="7">
        <v>129.0</v>
      </c>
      <c r="L2281" s="7">
        <v>48.0</v>
      </c>
    </row>
    <row r="2282">
      <c r="A2282" s="7">
        <v>7592.0</v>
      </c>
      <c r="B2282" s="2" t="s">
        <v>12</v>
      </c>
      <c r="C2282" s="3">
        <v>3258.0</v>
      </c>
      <c r="D2282" s="4">
        <v>66.0</v>
      </c>
      <c r="E2282" s="4">
        <v>72.0</v>
      </c>
      <c r="F2282" s="8">
        <v>41.0</v>
      </c>
      <c r="G2282" s="8">
        <v>6.0</v>
      </c>
      <c r="H2282" s="8">
        <v>12.0</v>
      </c>
      <c r="I2282" s="8">
        <v>3.0</v>
      </c>
      <c r="J2282" s="8">
        <v>2.0</v>
      </c>
      <c r="K2282" s="7">
        <v>141.0</v>
      </c>
      <c r="L2282" s="7">
        <v>61.0</v>
      </c>
    </row>
    <row r="2283">
      <c r="A2283" s="7">
        <v>7592.0</v>
      </c>
      <c r="B2283" s="2" t="s">
        <v>13</v>
      </c>
      <c r="C2283" s="3">
        <v>3258.0</v>
      </c>
      <c r="D2283" s="4">
        <v>38.0</v>
      </c>
      <c r="E2283" s="4">
        <v>59.0</v>
      </c>
      <c r="F2283" s="8">
        <v>60.0</v>
      </c>
      <c r="G2283" s="8">
        <v>18.0</v>
      </c>
      <c r="H2283" s="8">
        <v>16.0</v>
      </c>
      <c r="I2283" s="8">
        <v>9.0</v>
      </c>
      <c r="J2283" s="8">
        <v>7.0</v>
      </c>
      <c r="K2283" s="7">
        <v>106.0</v>
      </c>
      <c r="L2283" s="7">
        <v>101.0</v>
      </c>
    </row>
    <row r="2284">
      <c r="A2284" s="7">
        <v>7592.0</v>
      </c>
      <c r="B2284" s="2" t="s">
        <v>14</v>
      </c>
      <c r="C2284" s="3">
        <v>3258.0</v>
      </c>
      <c r="D2284" s="4">
        <v>168.0</v>
      </c>
      <c r="E2284" s="4">
        <v>61.0</v>
      </c>
      <c r="F2284" s="8">
        <v>33.0</v>
      </c>
      <c r="G2284" s="8">
        <v>17.0</v>
      </c>
      <c r="H2284" s="8">
        <v>16.0</v>
      </c>
      <c r="I2284" s="8">
        <v>17.0</v>
      </c>
      <c r="J2284" s="8">
        <v>6.0</v>
      </c>
      <c r="K2284" s="7">
        <v>246.0</v>
      </c>
      <c r="L2284" s="7">
        <v>72.0</v>
      </c>
    </row>
    <row r="2285">
      <c r="A2285" s="7">
        <v>7592.0</v>
      </c>
      <c r="B2285" s="2" t="s">
        <v>15</v>
      </c>
      <c r="C2285" s="3">
        <v>3258.0</v>
      </c>
      <c r="D2285" s="4">
        <v>272.0</v>
      </c>
      <c r="E2285" s="4">
        <v>192.0</v>
      </c>
      <c r="F2285" s="8">
        <v>134.0</v>
      </c>
      <c r="G2285" s="8">
        <v>41.0</v>
      </c>
      <c r="H2285" s="8">
        <v>44.0</v>
      </c>
      <c r="I2285" s="8">
        <v>29.0</v>
      </c>
      <c r="J2285" s="8">
        <v>15.0</v>
      </c>
      <c r="K2285" s="7">
        <v>493.0</v>
      </c>
      <c r="L2285" s="7">
        <v>234.0</v>
      </c>
    </row>
    <row r="2286">
      <c r="A2286" s="7">
        <v>7595.0</v>
      </c>
      <c r="B2286" s="2" t="s">
        <v>12</v>
      </c>
      <c r="C2286" s="3">
        <v>1017.0</v>
      </c>
      <c r="D2286" s="4">
        <v>8.0</v>
      </c>
      <c r="E2286" s="4">
        <v>34.0</v>
      </c>
      <c r="F2286" s="8">
        <v>18.0</v>
      </c>
      <c r="G2286" s="8">
        <v>2.0</v>
      </c>
      <c r="H2286" s="8">
        <v>14.0</v>
      </c>
      <c r="I2286" s="8">
        <v>1.0</v>
      </c>
      <c r="J2286" s="8">
        <v>3.0</v>
      </c>
      <c r="K2286" s="7">
        <v>43.0</v>
      </c>
      <c r="L2286" s="7">
        <v>37.0</v>
      </c>
    </row>
    <row r="2287">
      <c r="A2287" s="7">
        <v>7595.0</v>
      </c>
      <c r="B2287" s="2" t="s">
        <v>13</v>
      </c>
      <c r="C2287" s="3">
        <v>1017.0</v>
      </c>
      <c r="D2287" s="4">
        <v>9.0</v>
      </c>
      <c r="E2287" s="4">
        <v>39.0</v>
      </c>
      <c r="F2287" s="8">
        <v>18.0</v>
      </c>
      <c r="G2287" s="8">
        <v>11.0</v>
      </c>
      <c r="H2287" s="8">
        <v>11.0</v>
      </c>
      <c r="I2287" s="8">
        <v>3.0</v>
      </c>
      <c r="J2287" s="8">
        <v>0.0</v>
      </c>
      <c r="K2287" s="7">
        <v>51.0</v>
      </c>
      <c r="L2287" s="7">
        <v>40.0</v>
      </c>
    </row>
    <row r="2288">
      <c r="A2288" s="7">
        <v>7595.0</v>
      </c>
      <c r="B2288" s="2" t="s">
        <v>14</v>
      </c>
      <c r="C2288" s="3">
        <v>1017.0</v>
      </c>
      <c r="D2288" s="4">
        <v>37.0</v>
      </c>
      <c r="E2288" s="4">
        <v>51.0</v>
      </c>
      <c r="F2288" s="8">
        <v>26.0</v>
      </c>
      <c r="G2288" s="8">
        <v>8.0</v>
      </c>
      <c r="H2288" s="8">
        <v>9.0</v>
      </c>
      <c r="I2288" s="8">
        <v>5.0</v>
      </c>
      <c r="J2288" s="8">
        <v>4.0</v>
      </c>
      <c r="K2288" s="7">
        <v>93.0</v>
      </c>
      <c r="L2288" s="7">
        <v>47.0</v>
      </c>
    </row>
    <row r="2289">
      <c r="A2289" s="7">
        <v>7595.0</v>
      </c>
      <c r="B2289" s="2" t="s">
        <v>15</v>
      </c>
      <c r="C2289" s="3">
        <v>1017.0</v>
      </c>
      <c r="D2289" s="4">
        <v>54.0</v>
      </c>
      <c r="E2289" s="4">
        <v>124.0</v>
      </c>
      <c r="F2289" s="8">
        <v>62.0</v>
      </c>
      <c r="G2289" s="8">
        <v>21.0</v>
      </c>
      <c r="H2289" s="8">
        <v>34.0</v>
      </c>
      <c r="I2289" s="8">
        <v>9.0</v>
      </c>
      <c r="J2289" s="8">
        <v>7.0</v>
      </c>
      <c r="K2289" s="7">
        <v>187.0</v>
      </c>
      <c r="L2289" s="7">
        <v>124.0</v>
      </c>
    </row>
    <row r="2290">
      <c r="A2290" s="7">
        <v>7601.0</v>
      </c>
      <c r="B2290" s="2" t="s">
        <v>12</v>
      </c>
      <c r="C2290" s="3">
        <v>3279.0</v>
      </c>
      <c r="D2290" s="4">
        <v>55.0</v>
      </c>
      <c r="E2290" s="4">
        <v>88.0</v>
      </c>
      <c r="F2290" s="8">
        <v>46.0</v>
      </c>
      <c r="G2290" s="8">
        <v>16.0</v>
      </c>
      <c r="H2290" s="8">
        <v>24.0</v>
      </c>
      <c r="I2290" s="8">
        <v>1.0</v>
      </c>
      <c r="J2290" s="8">
        <v>9.0</v>
      </c>
      <c r="K2290" s="7">
        <v>144.0</v>
      </c>
      <c r="L2290" s="7">
        <v>95.0</v>
      </c>
    </row>
    <row r="2291">
      <c r="A2291" s="7">
        <v>7601.0</v>
      </c>
      <c r="B2291" s="2" t="s">
        <v>13</v>
      </c>
      <c r="C2291" s="3">
        <v>3279.0</v>
      </c>
      <c r="D2291" s="4">
        <v>47.0</v>
      </c>
      <c r="E2291" s="4">
        <v>98.0</v>
      </c>
      <c r="F2291" s="8">
        <v>98.0</v>
      </c>
      <c r="G2291" s="8">
        <v>14.0</v>
      </c>
      <c r="H2291" s="8">
        <v>16.0</v>
      </c>
      <c r="I2291" s="8">
        <v>8.0</v>
      </c>
      <c r="J2291" s="8">
        <v>8.0</v>
      </c>
      <c r="K2291" s="7">
        <v>153.0</v>
      </c>
      <c r="L2291" s="7">
        <v>136.0</v>
      </c>
    </row>
    <row r="2292">
      <c r="A2292" s="7">
        <v>7601.0</v>
      </c>
      <c r="B2292" s="2" t="s">
        <v>14</v>
      </c>
      <c r="C2292" s="3">
        <v>3279.0</v>
      </c>
      <c r="D2292" s="4">
        <v>176.0</v>
      </c>
      <c r="E2292" s="4">
        <v>77.0</v>
      </c>
      <c r="F2292" s="8">
        <v>39.0</v>
      </c>
      <c r="G2292" s="8">
        <v>27.0</v>
      </c>
      <c r="H2292" s="8">
        <v>16.0</v>
      </c>
      <c r="I2292" s="8">
        <v>9.0</v>
      </c>
      <c r="J2292" s="8">
        <v>7.0</v>
      </c>
      <c r="K2292" s="7">
        <v>262.0</v>
      </c>
      <c r="L2292" s="7">
        <v>89.0</v>
      </c>
    </row>
    <row r="2293">
      <c r="A2293" s="7">
        <v>7601.0</v>
      </c>
      <c r="B2293" s="2" t="s">
        <v>15</v>
      </c>
      <c r="C2293" s="3">
        <v>3279.0</v>
      </c>
      <c r="D2293" s="4">
        <v>278.0</v>
      </c>
      <c r="E2293" s="4">
        <v>263.0</v>
      </c>
      <c r="F2293" s="8">
        <v>183.0</v>
      </c>
      <c r="G2293" s="8">
        <v>57.0</v>
      </c>
      <c r="H2293" s="8">
        <v>56.0</v>
      </c>
      <c r="I2293" s="8">
        <v>18.0</v>
      </c>
      <c r="J2293" s="8">
        <v>24.0</v>
      </c>
      <c r="K2293" s="7">
        <v>559.0</v>
      </c>
      <c r="L2293" s="7">
        <v>320.0</v>
      </c>
    </row>
    <row r="2294">
      <c r="A2294" s="7">
        <v>7603.0</v>
      </c>
      <c r="B2294" s="2" t="s">
        <v>12</v>
      </c>
      <c r="C2294" s="3">
        <v>2155.0</v>
      </c>
      <c r="D2294" s="4">
        <v>37.0</v>
      </c>
      <c r="E2294" s="4">
        <v>59.0</v>
      </c>
      <c r="F2294" s="8">
        <v>30.0</v>
      </c>
      <c r="G2294" s="8">
        <v>9.0</v>
      </c>
      <c r="H2294" s="8">
        <v>9.0</v>
      </c>
      <c r="I2294" s="8">
        <v>4.0</v>
      </c>
      <c r="J2294" s="8">
        <v>1.0</v>
      </c>
      <c r="K2294" s="7">
        <v>100.0</v>
      </c>
      <c r="L2294" s="7">
        <v>49.0</v>
      </c>
    </row>
    <row r="2295">
      <c r="A2295" s="7">
        <v>7603.0</v>
      </c>
      <c r="B2295" s="2" t="s">
        <v>13</v>
      </c>
      <c r="C2295" s="3">
        <v>2155.0</v>
      </c>
      <c r="D2295" s="4">
        <v>28.0</v>
      </c>
      <c r="E2295" s="4">
        <v>69.0</v>
      </c>
      <c r="F2295" s="8">
        <v>57.0</v>
      </c>
      <c r="G2295" s="8">
        <v>20.0</v>
      </c>
      <c r="H2295" s="8">
        <v>9.0</v>
      </c>
      <c r="I2295" s="8">
        <v>5.0</v>
      </c>
      <c r="J2295" s="8">
        <v>14.0</v>
      </c>
      <c r="K2295" s="7">
        <v>102.0</v>
      </c>
      <c r="L2295" s="7">
        <v>100.0</v>
      </c>
    </row>
    <row r="2296">
      <c r="A2296" s="7">
        <v>7603.0</v>
      </c>
      <c r="B2296" s="2" t="s">
        <v>14</v>
      </c>
      <c r="C2296" s="3">
        <v>2155.0</v>
      </c>
      <c r="D2296" s="4">
        <v>96.0</v>
      </c>
      <c r="E2296" s="4">
        <v>67.0</v>
      </c>
      <c r="F2296" s="8">
        <v>10.0</v>
      </c>
      <c r="G2296" s="8">
        <v>9.0</v>
      </c>
      <c r="H2296" s="8">
        <v>12.0</v>
      </c>
      <c r="I2296" s="8">
        <v>8.0</v>
      </c>
      <c r="J2296" s="8">
        <v>6.0</v>
      </c>
      <c r="K2296" s="7">
        <v>171.0</v>
      </c>
      <c r="L2296" s="7">
        <v>37.0</v>
      </c>
    </row>
    <row r="2297">
      <c r="A2297" s="7">
        <v>7603.0</v>
      </c>
      <c r="B2297" s="2" t="s">
        <v>15</v>
      </c>
      <c r="C2297" s="3">
        <v>2155.0</v>
      </c>
      <c r="D2297" s="4">
        <v>161.0</v>
      </c>
      <c r="E2297" s="4">
        <v>195.0</v>
      </c>
      <c r="F2297" s="8">
        <v>97.0</v>
      </c>
      <c r="G2297" s="8">
        <v>38.0</v>
      </c>
      <c r="H2297" s="8">
        <v>30.0</v>
      </c>
      <c r="I2297" s="8">
        <v>17.0</v>
      </c>
      <c r="J2297" s="8">
        <v>21.0</v>
      </c>
      <c r="K2297" s="7">
        <v>373.0</v>
      </c>
      <c r="L2297" s="7">
        <v>186.0</v>
      </c>
    </row>
    <row r="2298">
      <c r="A2298" s="7">
        <v>7604.0</v>
      </c>
      <c r="B2298" s="2" t="s">
        <v>12</v>
      </c>
      <c r="C2298" s="3">
        <v>2899.0</v>
      </c>
      <c r="D2298" s="4">
        <v>51.0</v>
      </c>
      <c r="E2298" s="4">
        <v>64.0</v>
      </c>
      <c r="F2298" s="8">
        <v>33.0</v>
      </c>
      <c r="G2298" s="8">
        <v>9.0</v>
      </c>
      <c r="H2298" s="8">
        <v>25.0</v>
      </c>
      <c r="I2298" s="8">
        <v>4.0</v>
      </c>
      <c r="J2298" s="8">
        <v>4.0</v>
      </c>
      <c r="K2298" s="7">
        <v>119.0</v>
      </c>
      <c r="L2298" s="7">
        <v>71.0</v>
      </c>
    </row>
    <row r="2299">
      <c r="A2299" s="7">
        <v>7604.0</v>
      </c>
      <c r="B2299" s="2" t="s">
        <v>13</v>
      </c>
      <c r="C2299" s="3">
        <v>2899.0</v>
      </c>
      <c r="D2299" s="4">
        <v>35.0</v>
      </c>
      <c r="E2299" s="4">
        <v>70.0</v>
      </c>
      <c r="F2299" s="8">
        <v>70.0</v>
      </c>
      <c r="G2299" s="8">
        <v>9.0</v>
      </c>
      <c r="H2299" s="8">
        <v>2.0</v>
      </c>
      <c r="I2299" s="8">
        <v>7.0</v>
      </c>
      <c r="J2299" s="8">
        <v>8.0</v>
      </c>
      <c r="K2299" s="7">
        <v>112.0</v>
      </c>
      <c r="L2299" s="7">
        <v>89.0</v>
      </c>
    </row>
    <row r="2300">
      <c r="A2300" s="7">
        <v>7604.0</v>
      </c>
      <c r="B2300" s="2" t="s">
        <v>14</v>
      </c>
      <c r="C2300" s="3">
        <v>2899.0</v>
      </c>
      <c r="D2300" s="4">
        <v>153.0</v>
      </c>
      <c r="E2300" s="4">
        <v>73.0</v>
      </c>
      <c r="F2300" s="8">
        <v>18.0</v>
      </c>
      <c r="G2300" s="8">
        <v>10.0</v>
      </c>
      <c r="H2300" s="8">
        <v>22.0</v>
      </c>
      <c r="I2300" s="8">
        <v>10.0</v>
      </c>
      <c r="J2300" s="8">
        <v>10.0</v>
      </c>
      <c r="K2300" s="7">
        <v>236.0</v>
      </c>
      <c r="L2300" s="7">
        <v>60.0</v>
      </c>
    </row>
    <row r="2301">
      <c r="A2301" s="7">
        <v>7604.0</v>
      </c>
      <c r="B2301" s="2" t="s">
        <v>15</v>
      </c>
      <c r="C2301" s="3">
        <v>2899.0</v>
      </c>
      <c r="D2301" s="4">
        <v>239.0</v>
      </c>
      <c r="E2301" s="4">
        <v>207.0</v>
      </c>
      <c r="F2301" s="8">
        <v>121.0</v>
      </c>
      <c r="G2301" s="8">
        <v>28.0</v>
      </c>
      <c r="H2301" s="8">
        <v>49.0</v>
      </c>
      <c r="I2301" s="8">
        <v>21.0</v>
      </c>
      <c r="J2301" s="8">
        <v>22.0</v>
      </c>
      <c r="K2301" s="7">
        <v>467.0</v>
      </c>
      <c r="L2301" s="7">
        <v>220.0</v>
      </c>
    </row>
    <row r="2302">
      <c r="A2302" s="7">
        <v>7611.0</v>
      </c>
      <c r="B2302" s="2" t="s">
        <v>12</v>
      </c>
      <c r="C2302" s="3">
        <v>3454.0</v>
      </c>
      <c r="D2302" s="4">
        <v>75.0</v>
      </c>
      <c r="E2302" s="4">
        <v>70.0</v>
      </c>
      <c r="F2302" s="8">
        <v>37.0</v>
      </c>
      <c r="G2302" s="8">
        <v>18.0</v>
      </c>
      <c r="H2302" s="8">
        <v>13.0</v>
      </c>
      <c r="I2302" s="8">
        <v>3.0</v>
      </c>
      <c r="J2302" s="8">
        <v>17.0</v>
      </c>
      <c r="K2302" s="7">
        <v>148.0</v>
      </c>
      <c r="L2302" s="7">
        <v>85.0</v>
      </c>
    </row>
    <row r="2303">
      <c r="A2303" s="7">
        <v>7611.0</v>
      </c>
      <c r="B2303" s="2" t="s">
        <v>13</v>
      </c>
      <c r="C2303" s="3">
        <v>3454.0</v>
      </c>
      <c r="D2303" s="4">
        <v>26.0</v>
      </c>
      <c r="E2303" s="4">
        <v>56.0</v>
      </c>
      <c r="F2303" s="8">
        <v>58.0</v>
      </c>
      <c r="G2303" s="8">
        <v>7.0</v>
      </c>
      <c r="H2303" s="8">
        <v>10.0</v>
      </c>
      <c r="I2303" s="8">
        <v>1.0</v>
      </c>
      <c r="J2303" s="8">
        <v>9.0</v>
      </c>
      <c r="K2303" s="7">
        <v>83.0</v>
      </c>
      <c r="L2303" s="7">
        <v>84.0</v>
      </c>
    </row>
    <row r="2304">
      <c r="A2304" s="7">
        <v>7611.0</v>
      </c>
      <c r="B2304" s="2" t="s">
        <v>14</v>
      </c>
      <c r="C2304" s="3">
        <v>3454.0</v>
      </c>
      <c r="D2304" s="4">
        <v>208.0</v>
      </c>
      <c r="E2304" s="4">
        <v>99.0</v>
      </c>
      <c r="F2304" s="8">
        <v>39.0</v>
      </c>
      <c r="G2304" s="8">
        <v>22.0</v>
      </c>
      <c r="H2304" s="8">
        <v>29.0</v>
      </c>
      <c r="I2304" s="8">
        <v>11.0</v>
      </c>
      <c r="J2304" s="8">
        <v>13.0</v>
      </c>
      <c r="K2304" s="7">
        <v>318.0</v>
      </c>
      <c r="L2304" s="7">
        <v>103.0</v>
      </c>
    </row>
    <row r="2305">
      <c r="A2305" s="7">
        <v>7611.0</v>
      </c>
      <c r="B2305" s="2" t="s">
        <v>15</v>
      </c>
      <c r="C2305" s="3">
        <v>3454.0</v>
      </c>
      <c r="D2305" s="4">
        <v>309.0</v>
      </c>
      <c r="E2305" s="4">
        <v>225.0</v>
      </c>
      <c r="F2305" s="8">
        <v>134.0</v>
      </c>
      <c r="G2305" s="8">
        <v>47.0</v>
      </c>
      <c r="H2305" s="8">
        <v>52.0</v>
      </c>
      <c r="I2305" s="8">
        <v>15.0</v>
      </c>
      <c r="J2305" s="8">
        <v>39.0</v>
      </c>
      <c r="K2305" s="7">
        <v>549.0</v>
      </c>
      <c r="L2305" s="7">
        <v>272.0</v>
      </c>
    </row>
    <row r="2306">
      <c r="A2306" s="7">
        <v>7614.0</v>
      </c>
      <c r="B2306" s="2" t="s">
        <v>12</v>
      </c>
      <c r="C2306" s="3">
        <v>3095.0</v>
      </c>
      <c r="D2306" s="4">
        <v>52.0</v>
      </c>
      <c r="E2306" s="4">
        <v>74.0</v>
      </c>
      <c r="F2306" s="8">
        <v>21.0</v>
      </c>
      <c r="G2306" s="8">
        <v>11.0</v>
      </c>
      <c r="H2306" s="8">
        <v>17.0</v>
      </c>
      <c r="I2306" s="8">
        <v>9.0</v>
      </c>
      <c r="J2306" s="8">
        <v>5.0</v>
      </c>
      <c r="K2306" s="7">
        <v>135.0</v>
      </c>
      <c r="L2306" s="7">
        <v>54.0</v>
      </c>
    </row>
    <row r="2307">
      <c r="A2307" s="7">
        <v>7614.0</v>
      </c>
      <c r="B2307" s="2" t="s">
        <v>13</v>
      </c>
      <c r="C2307" s="3">
        <v>3095.0</v>
      </c>
      <c r="D2307" s="4">
        <v>22.0</v>
      </c>
      <c r="E2307" s="4">
        <v>35.0</v>
      </c>
      <c r="F2307" s="8">
        <v>50.0</v>
      </c>
      <c r="G2307" s="8">
        <v>8.0</v>
      </c>
      <c r="H2307" s="8">
        <v>5.0</v>
      </c>
      <c r="I2307" s="8">
        <v>1.0</v>
      </c>
      <c r="J2307" s="8">
        <v>4.0</v>
      </c>
      <c r="K2307" s="7">
        <v>58.0</v>
      </c>
      <c r="L2307" s="7">
        <v>67.0</v>
      </c>
    </row>
    <row r="2308">
      <c r="A2308" s="7">
        <v>7614.0</v>
      </c>
      <c r="B2308" s="2" t="s">
        <v>14</v>
      </c>
      <c r="C2308" s="3">
        <v>3095.0</v>
      </c>
      <c r="D2308" s="4">
        <v>198.0</v>
      </c>
      <c r="E2308" s="4">
        <v>63.0</v>
      </c>
      <c r="F2308" s="8">
        <v>31.0</v>
      </c>
      <c r="G2308" s="8">
        <v>12.0</v>
      </c>
      <c r="H2308" s="8">
        <v>6.0</v>
      </c>
      <c r="I2308" s="8">
        <v>12.0</v>
      </c>
      <c r="J2308" s="8">
        <v>9.0</v>
      </c>
      <c r="K2308" s="7">
        <v>273.0</v>
      </c>
      <c r="L2308" s="7">
        <v>58.0</v>
      </c>
    </row>
    <row r="2309">
      <c r="A2309" s="7">
        <v>7614.0</v>
      </c>
      <c r="B2309" s="2" t="s">
        <v>15</v>
      </c>
      <c r="C2309" s="3">
        <v>3095.0</v>
      </c>
      <c r="D2309" s="4">
        <v>272.0</v>
      </c>
      <c r="E2309" s="4">
        <v>172.0</v>
      </c>
      <c r="F2309" s="8">
        <v>102.0</v>
      </c>
      <c r="G2309" s="8">
        <v>31.0</v>
      </c>
      <c r="H2309" s="8">
        <v>28.0</v>
      </c>
      <c r="I2309" s="8">
        <v>22.0</v>
      </c>
      <c r="J2309" s="8">
        <v>18.0</v>
      </c>
      <c r="K2309" s="7">
        <v>466.0</v>
      </c>
      <c r="L2309" s="7">
        <v>179.0</v>
      </c>
    </row>
    <row r="2310">
      <c r="A2310" s="7">
        <v>7622.0</v>
      </c>
      <c r="B2310" s="2" t="s">
        <v>12</v>
      </c>
      <c r="C2310" s="3">
        <v>672.0</v>
      </c>
      <c r="D2310" s="4">
        <v>11.0</v>
      </c>
      <c r="E2310" s="4">
        <v>14.0</v>
      </c>
      <c r="F2310" s="8">
        <v>8.0</v>
      </c>
      <c r="G2310" s="8">
        <v>1.0</v>
      </c>
      <c r="H2310" s="8">
        <v>0.0</v>
      </c>
      <c r="I2310" s="8">
        <v>1.0</v>
      </c>
      <c r="J2310" s="8">
        <v>2.0</v>
      </c>
      <c r="K2310" s="7">
        <v>26.0</v>
      </c>
      <c r="L2310" s="7">
        <v>11.0</v>
      </c>
    </row>
    <row r="2311">
      <c r="A2311" s="7">
        <v>7622.0</v>
      </c>
      <c r="B2311" s="2" t="s">
        <v>13</v>
      </c>
      <c r="C2311" s="3">
        <v>672.0</v>
      </c>
      <c r="D2311" s="4">
        <v>2.0</v>
      </c>
      <c r="E2311" s="4">
        <v>3.0</v>
      </c>
      <c r="F2311" s="8">
        <v>6.0</v>
      </c>
      <c r="G2311" s="8">
        <v>0.0</v>
      </c>
      <c r="H2311" s="8">
        <v>1.0</v>
      </c>
      <c r="I2311" s="8">
        <v>1.0</v>
      </c>
      <c r="J2311" s="8">
        <v>2.0</v>
      </c>
      <c r="K2311" s="7">
        <v>6.0</v>
      </c>
      <c r="L2311" s="7">
        <v>9.0</v>
      </c>
    </row>
    <row r="2312">
      <c r="A2312" s="7">
        <v>7622.0</v>
      </c>
      <c r="B2312" s="2" t="s">
        <v>14</v>
      </c>
      <c r="C2312" s="3">
        <v>672.0</v>
      </c>
      <c r="D2312" s="4">
        <v>33.0</v>
      </c>
      <c r="E2312" s="4">
        <v>12.0</v>
      </c>
      <c r="F2312" s="8">
        <v>1.0</v>
      </c>
      <c r="G2312" s="8">
        <v>1.0</v>
      </c>
      <c r="H2312" s="8">
        <v>1.0</v>
      </c>
      <c r="I2312" s="8">
        <v>2.0</v>
      </c>
      <c r="J2312" s="8">
        <v>0.0</v>
      </c>
      <c r="K2312" s="7">
        <v>47.0</v>
      </c>
      <c r="L2312" s="7">
        <v>3.0</v>
      </c>
    </row>
    <row r="2313">
      <c r="A2313" s="7">
        <v>7622.0</v>
      </c>
      <c r="B2313" s="2" t="s">
        <v>15</v>
      </c>
      <c r="C2313" s="3">
        <v>672.0</v>
      </c>
      <c r="D2313" s="4">
        <v>46.0</v>
      </c>
      <c r="E2313" s="4">
        <v>29.0</v>
      </c>
      <c r="F2313" s="8">
        <v>15.0</v>
      </c>
      <c r="G2313" s="8">
        <v>2.0</v>
      </c>
      <c r="H2313" s="8">
        <v>2.0</v>
      </c>
      <c r="I2313" s="8">
        <v>4.0</v>
      </c>
      <c r="J2313" s="8">
        <v>4.0</v>
      </c>
      <c r="K2313" s="7">
        <v>79.0</v>
      </c>
      <c r="L2313" s="7">
        <v>23.0</v>
      </c>
    </row>
    <row r="2314">
      <c r="A2314" s="7">
        <v>7624.0</v>
      </c>
      <c r="B2314" s="2" t="s">
        <v>12</v>
      </c>
      <c r="C2314" s="3">
        <v>1577.0</v>
      </c>
      <c r="D2314" s="4">
        <v>16.0</v>
      </c>
      <c r="E2314" s="4">
        <v>19.0</v>
      </c>
      <c r="F2314" s="8">
        <v>8.0</v>
      </c>
      <c r="G2314" s="8">
        <v>1.0</v>
      </c>
      <c r="H2314" s="8">
        <v>1.0</v>
      </c>
      <c r="I2314" s="8">
        <v>0.0</v>
      </c>
      <c r="J2314" s="8">
        <v>0.0</v>
      </c>
      <c r="K2314" s="7">
        <v>35.0</v>
      </c>
      <c r="L2314" s="7">
        <v>10.0</v>
      </c>
    </row>
    <row r="2315">
      <c r="A2315" s="7">
        <v>7624.0</v>
      </c>
      <c r="B2315" s="2" t="s">
        <v>13</v>
      </c>
      <c r="C2315" s="3">
        <v>1577.0</v>
      </c>
      <c r="D2315" s="4">
        <v>26.0</v>
      </c>
      <c r="E2315" s="4">
        <v>20.0</v>
      </c>
      <c r="F2315" s="8">
        <v>19.0</v>
      </c>
      <c r="G2315" s="8">
        <v>4.0</v>
      </c>
      <c r="H2315" s="8">
        <v>3.0</v>
      </c>
      <c r="I2315" s="8">
        <v>1.0</v>
      </c>
      <c r="J2315" s="8">
        <v>2.0</v>
      </c>
      <c r="K2315" s="7">
        <v>47.0</v>
      </c>
      <c r="L2315" s="7">
        <v>28.0</v>
      </c>
    </row>
    <row r="2316">
      <c r="A2316" s="7">
        <v>7624.0</v>
      </c>
      <c r="B2316" s="2" t="s">
        <v>14</v>
      </c>
      <c r="C2316" s="3">
        <v>1577.0</v>
      </c>
      <c r="D2316" s="4">
        <v>120.0</v>
      </c>
      <c r="E2316" s="4">
        <v>24.0</v>
      </c>
      <c r="F2316" s="8">
        <v>3.0</v>
      </c>
      <c r="G2316" s="8">
        <v>10.0</v>
      </c>
      <c r="H2316" s="8">
        <v>7.0</v>
      </c>
      <c r="I2316" s="8">
        <v>3.0</v>
      </c>
      <c r="J2316" s="8">
        <v>1.0</v>
      </c>
      <c r="K2316" s="7">
        <v>147.0</v>
      </c>
      <c r="L2316" s="7">
        <v>21.0</v>
      </c>
    </row>
    <row r="2317">
      <c r="A2317" s="7">
        <v>7624.0</v>
      </c>
      <c r="B2317" s="2" t="s">
        <v>15</v>
      </c>
      <c r="C2317" s="3">
        <v>1577.0</v>
      </c>
      <c r="D2317" s="4">
        <v>162.0</v>
      </c>
      <c r="E2317" s="4">
        <v>63.0</v>
      </c>
      <c r="F2317" s="8">
        <v>30.0</v>
      </c>
      <c r="G2317" s="8">
        <v>15.0</v>
      </c>
      <c r="H2317" s="8">
        <v>11.0</v>
      </c>
      <c r="I2317" s="8">
        <v>4.0</v>
      </c>
      <c r="J2317" s="8">
        <v>3.0</v>
      </c>
      <c r="K2317" s="7">
        <v>229.0</v>
      </c>
      <c r="L2317" s="7">
        <v>59.0</v>
      </c>
    </row>
    <row r="2318">
      <c r="A2318" s="7">
        <v>7625.0</v>
      </c>
      <c r="B2318" s="2" t="s">
        <v>12</v>
      </c>
      <c r="C2318" s="3">
        <v>2831.0</v>
      </c>
      <c r="D2318" s="4">
        <v>49.0</v>
      </c>
      <c r="E2318" s="4">
        <v>66.0</v>
      </c>
      <c r="F2318" s="8">
        <v>27.0</v>
      </c>
      <c r="G2318" s="8">
        <v>14.0</v>
      </c>
      <c r="H2318" s="8">
        <v>5.0</v>
      </c>
      <c r="I2318" s="8">
        <v>2.0</v>
      </c>
      <c r="J2318" s="8">
        <v>10.0</v>
      </c>
      <c r="K2318" s="7">
        <v>117.0</v>
      </c>
      <c r="L2318" s="7">
        <v>56.0</v>
      </c>
    </row>
    <row r="2319">
      <c r="A2319" s="7">
        <v>7625.0</v>
      </c>
      <c r="B2319" s="2" t="s">
        <v>13</v>
      </c>
      <c r="C2319" s="3">
        <v>2831.0</v>
      </c>
      <c r="D2319" s="4">
        <v>26.0</v>
      </c>
      <c r="E2319" s="4">
        <v>58.0</v>
      </c>
      <c r="F2319" s="8">
        <v>37.0</v>
      </c>
      <c r="G2319" s="8">
        <v>3.0</v>
      </c>
      <c r="H2319" s="8">
        <v>7.0</v>
      </c>
      <c r="I2319" s="8">
        <v>6.0</v>
      </c>
      <c r="J2319" s="8">
        <v>5.0</v>
      </c>
      <c r="K2319" s="7">
        <v>90.0</v>
      </c>
      <c r="L2319" s="7">
        <v>52.0</v>
      </c>
    </row>
    <row r="2320">
      <c r="A2320" s="7">
        <v>7625.0</v>
      </c>
      <c r="B2320" s="2" t="s">
        <v>14</v>
      </c>
      <c r="C2320" s="3">
        <v>2831.0</v>
      </c>
      <c r="D2320" s="4">
        <v>183.0</v>
      </c>
      <c r="E2320" s="4">
        <v>74.0</v>
      </c>
      <c r="F2320" s="8">
        <v>27.0</v>
      </c>
      <c r="G2320" s="8">
        <v>12.0</v>
      </c>
      <c r="H2320" s="8">
        <v>8.0</v>
      </c>
      <c r="I2320" s="8">
        <v>5.0</v>
      </c>
      <c r="J2320" s="8">
        <v>13.0</v>
      </c>
      <c r="K2320" s="7">
        <v>262.0</v>
      </c>
      <c r="L2320" s="7">
        <v>60.0</v>
      </c>
    </row>
    <row r="2321">
      <c r="A2321" s="7">
        <v>7625.0</v>
      </c>
      <c r="B2321" s="2" t="s">
        <v>15</v>
      </c>
      <c r="C2321" s="3">
        <v>2831.0</v>
      </c>
      <c r="D2321" s="4">
        <v>258.0</v>
      </c>
      <c r="E2321" s="4">
        <v>198.0</v>
      </c>
      <c r="F2321" s="8">
        <v>91.0</v>
      </c>
      <c r="G2321" s="8">
        <v>29.0</v>
      </c>
      <c r="H2321" s="8">
        <v>20.0</v>
      </c>
      <c r="I2321" s="8">
        <v>13.0</v>
      </c>
      <c r="J2321" s="8">
        <v>28.0</v>
      </c>
      <c r="K2321" s="7">
        <v>469.0</v>
      </c>
      <c r="L2321" s="7">
        <v>168.0</v>
      </c>
    </row>
    <row r="2322">
      <c r="A2322" s="7">
        <v>7634.0</v>
      </c>
      <c r="B2322" s="2" t="s">
        <v>12</v>
      </c>
      <c r="C2322" s="3">
        <v>1679.0</v>
      </c>
      <c r="D2322" s="4">
        <v>32.0</v>
      </c>
      <c r="E2322" s="4">
        <v>45.0</v>
      </c>
      <c r="F2322" s="8">
        <v>21.0</v>
      </c>
      <c r="G2322" s="8">
        <v>9.0</v>
      </c>
      <c r="H2322" s="8">
        <v>7.0</v>
      </c>
      <c r="I2322" s="8">
        <v>0.0</v>
      </c>
      <c r="J2322" s="8">
        <v>3.0</v>
      </c>
      <c r="K2322" s="7">
        <v>77.0</v>
      </c>
      <c r="L2322" s="7">
        <v>40.0</v>
      </c>
    </row>
    <row r="2323">
      <c r="A2323" s="7">
        <v>7634.0</v>
      </c>
      <c r="B2323" s="2" t="s">
        <v>13</v>
      </c>
      <c r="C2323" s="3">
        <v>1679.0</v>
      </c>
      <c r="D2323" s="4">
        <v>25.0</v>
      </c>
      <c r="E2323" s="4">
        <v>31.0</v>
      </c>
      <c r="F2323" s="8">
        <v>14.0</v>
      </c>
      <c r="G2323" s="8">
        <v>6.0</v>
      </c>
      <c r="H2323" s="8">
        <v>15.0</v>
      </c>
      <c r="I2323" s="8">
        <v>1.0</v>
      </c>
      <c r="J2323" s="8">
        <v>2.0</v>
      </c>
      <c r="K2323" s="7">
        <v>57.0</v>
      </c>
      <c r="L2323" s="7">
        <v>37.0</v>
      </c>
    </row>
    <row r="2324">
      <c r="A2324" s="7">
        <v>7634.0</v>
      </c>
      <c r="B2324" s="2" t="s">
        <v>14</v>
      </c>
      <c r="C2324" s="3">
        <v>1679.0</v>
      </c>
      <c r="D2324" s="4">
        <v>132.0</v>
      </c>
      <c r="E2324" s="4">
        <v>46.0</v>
      </c>
      <c r="F2324" s="8">
        <v>11.0</v>
      </c>
      <c r="G2324" s="8">
        <v>13.0</v>
      </c>
      <c r="H2324" s="8">
        <v>17.0</v>
      </c>
      <c r="I2324" s="8">
        <v>0.0</v>
      </c>
      <c r="J2324" s="8">
        <v>3.0</v>
      </c>
      <c r="K2324" s="7">
        <v>178.0</v>
      </c>
      <c r="L2324" s="7">
        <v>44.0</v>
      </c>
    </row>
    <row r="2325">
      <c r="A2325" s="7">
        <v>7634.0</v>
      </c>
      <c r="B2325" s="2" t="s">
        <v>15</v>
      </c>
      <c r="C2325" s="3">
        <v>1679.0</v>
      </c>
      <c r="D2325" s="4">
        <v>189.0</v>
      </c>
      <c r="E2325" s="4">
        <v>122.0</v>
      </c>
      <c r="F2325" s="8">
        <v>46.0</v>
      </c>
      <c r="G2325" s="8">
        <v>28.0</v>
      </c>
      <c r="H2325" s="8">
        <v>39.0</v>
      </c>
      <c r="I2325" s="8">
        <v>1.0</v>
      </c>
      <c r="J2325" s="8">
        <v>8.0</v>
      </c>
      <c r="K2325" s="7">
        <v>312.0</v>
      </c>
      <c r="L2325" s="7">
        <v>121.0</v>
      </c>
    </row>
    <row r="2326">
      <c r="A2326" s="7">
        <v>7641.0</v>
      </c>
      <c r="B2326" s="2" t="s">
        <v>12</v>
      </c>
      <c r="C2326" s="3">
        <v>1702.0</v>
      </c>
      <c r="D2326" s="4">
        <v>68.0</v>
      </c>
      <c r="E2326" s="4">
        <v>54.0</v>
      </c>
      <c r="F2326" s="8">
        <v>38.0</v>
      </c>
      <c r="G2326" s="8">
        <v>19.0</v>
      </c>
      <c r="H2326" s="8">
        <v>21.0</v>
      </c>
      <c r="I2326" s="8">
        <v>4.0</v>
      </c>
      <c r="J2326" s="8">
        <v>6.0</v>
      </c>
      <c r="K2326" s="7">
        <v>126.0</v>
      </c>
      <c r="L2326" s="7">
        <v>84.0</v>
      </c>
    </row>
    <row r="2327">
      <c r="A2327" s="7">
        <v>7641.0</v>
      </c>
      <c r="B2327" s="2" t="s">
        <v>13</v>
      </c>
      <c r="C2327" s="3">
        <v>1702.0</v>
      </c>
      <c r="D2327" s="4">
        <v>16.0</v>
      </c>
      <c r="E2327" s="4">
        <v>54.0</v>
      </c>
      <c r="F2327" s="8">
        <v>23.0</v>
      </c>
      <c r="G2327" s="8">
        <v>7.0</v>
      </c>
      <c r="H2327" s="8">
        <v>9.0</v>
      </c>
      <c r="I2327" s="8">
        <v>4.0</v>
      </c>
      <c r="J2327" s="8">
        <v>5.0</v>
      </c>
      <c r="K2327" s="7">
        <v>74.0</v>
      </c>
      <c r="L2327" s="7">
        <v>44.0</v>
      </c>
    </row>
    <row r="2328">
      <c r="A2328" s="7">
        <v>7641.0</v>
      </c>
      <c r="B2328" s="2" t="s">
        <v>14</v>
      </c>
      <c r="C2328" s="3">
        <v>1702.0</v>
      </c>
      <c r="D2328" s="4">
        <v>229.0</v>
      </c>
      <c r="E2328" s="4">
        <v>100.0</v>
      </c>
      <c r="F2328" s="8">
        <v>27.0</v>
      </c>
      <c r="G2328" s="8">
        <v>18.0</v>
      </c>
      <c r="H2328" s="8">
        <v>16.0</v>
      </c>
      <c r="I2328" s="8">
        <v>8.0</v>
      </c>
      <c r="J2328" s="8">
        <v>15.0</v>
      </c>
      <c r="K2328" s="7">
        <v>337.0</v>
      </c>
      <c r="L2328" s="7">
        <v>76.0</v>
      </c>
    </row>
    <row r="2329">
      <c r="A2329" s="7">
        <v>7641.0</v>
      </c>
      <c r="B2329" s="2" t="s">
        <v>15</v>
      </c>
      <c r="C2329" s="3">
        <v>1702.0</v>
      </c>
      <c r="D2329" s="4">
        <v>313.0</v>
      </c>
      <c r="E2329" s="4">
        <v>208.0</v>
      </c>
      <c r="F2329" s="8">
        <v>88.0</v>
      </c>
      <c r="G2329" s="8">
        <v>44.0</v>
      </c>
      <c r="H2329" s="8">
        <v>46.0</v>
      </c>
      <c r="I2329" s="8">
        <v>16.0</v>
      </c>
      <c r="J2329" s="8">
        <v>26.0</v>
      </c>
      <c r="K2329" s="7">
        <v>537.0</v>
      </c>
      <c r="L2329" s="7">
        <v>204.0</v>
      </c>
    </row>
    <row r="2330">
      <c r="A2330" s="7">
        <v>7643.0</v>
      </c>
      <c r="B2330" s="2" t="s">
        <v>12</v>
      </c>
      <c r="C2330" s="3">
        <v>1934.0</v>
      </c>
      <c r="D2330" s="4">
        <v>34.0</v>
      </c>
      <c r="E2330" s="4">
        <v>42.0</v>
      </c>
      <c r="F2330" s="8">
        <v>19.0</v>
      </c>
      <c r="G2330" s="8">
        <v>7.0</v>
      </c>
      <c r="H2330" s="8">
        <v>8.0</v>
      </c>
      <c r="I2330" s="8">
        <v>2.0</v>
      </c>
      <c r="J2330" s="8">
        <v>4.0</v>
      </c>
      <c r="K2330" s="7">
        <v>78.0</v>
      </c>
      <c r="L2330" s="7">
        <v>38.0</v>
      </c>
    </row>
    <row r="2331">
      <c r="A2331" s="7">
        <v>7643.0</v>
      </c>
      <c r="B2331" s="2" t="s">
        <v>13</v>
      </c>
      <c r="C2331" s="3">
        <v>1934.0</v>
      </c>
      <c r="D2331" s="4">
        <v>39.0</v>
      </c>
      <c r="E2331" s="4">
        <v>36.0</v>
      </c>
      <c r="F2331" s="8">
        <v>22.0</v>
      </c>
      <c r="G2331" s="8">
        <v>5.0</v>
      </c>
      <c r="H2331" s="8">
        <v>6.0</v>
      </c>
      <c r="I2331" s="8">
        <v>4.0</v>
      </c>
      <c r="J2331" s="8">
        <v>10.0</v>
      </c>
      <c r="K2331" s="7">
        <v>79.0</v>
      </c>
      <c r="L2331" s="7">
        <v>43.0</v>
      </c>
    </row>
    <row r="2332">
      <c r="A2332" s="7">
        <v>7643.0</v>
      </c>
      <c r="B2332" s="2" t="s">
        <v>14</v>
      </c>
      <c r="C2332" s="3">
        <v>1934.0</v>
      </c>
      <c r="D2332" s="4">
        <v>161.0</v>
      </c>
      <c r="E2332" s="4">
        <v>62.0</v>
      </c>
      <c r="F2332" s="8">
        <v>23.0</v>
      </c>
      <c r="G2332" s="8">
        <v>13.0</v>
      </c>
      <c r="H2332" s="8">
        <v>6.0</v>
      </c>
      <c r="I2332" s="8">
        <v>10.0</v>
      </c>
      <c r="J2332" s="8">
        <v>7.0</v>
      </c>
      <c r="K2332" s="7">
        <v>233.0</v>
      </c>
      <c r="L2332" s="7">
        <v>49.0</v>
      </c>
    </row>
    <row r="2333">
      <c r="A2333" s="7">
        <v>7643.0</v>
      </c>
      <c r="B2333" s="2" t="s">
        <v>15</v>
      </c>
      <c r="C2333" s="3">
        <v>1934.0</v>
      </c>
      <c r="D2333" s="4">
        <v>234.0</v>
      </c>
      <c r="E2333" s="4">
        <v>140.0</v>
      </c>
      <c r="F2333" s="8">
        <v>64.0</v>
      </c>
      <c r="G2333" s="8">
        <v>25.0</v>
      </c>
      <c r="H2333" s="8">
        <v>20.0</v>
      </c>
      <c r="I2333" s="8">
        <v>16.0</v>
      </c>
      <c r="J2333" s="8">
        <v>21.0</v>
      </c>
      <c r="K2333" s="7">
        <v>390.0</v>
      </c>
      <c r="L2333" s="7">
        <v>130.0</v>
      </c>
    </row>
    <row r="2334">
      <c r="A2334" s="7">
        <v>7651.0</v>
      </c>
      <c r="B2334" s="2" t="s">
        <v>12</v>
      </c>
      <c r="C2334" s="3">
        <v>2119.0</v>
      </c>
      <c r="D2334" s="4">
        <v>66.0</v>
      </c>
      <c r="E2334" s="4">
        <v>38.0</v>
      </c>
      <c r="F2334" s="8">
        <v>24.0</v>
      </c>
      <c r="G2334" s="8">
        <v>3.0</v>
      </c>
      <c r="H2334" s="8">
        <v>12.0</v>
      </c>
      <c r="I2334" s="8">
        <v>1.0</v>
      </c>
      <c r="J2334" s="8">
        <v>7.0</v>
      </c>
      <c r="K2334" s="7">
        <v>105.0</v>
      </c>
      <c r="L2334" s="7">
        <v>46.0</v>
      </c>
    </row>
    <row r="2335">
      <c r="A2335" s="7">
        <v>7651.0</v>
      </c>
      <c r="B2335" s="2" t="s">
        <v>13</v>
      </c>
      <c r="C2335" s="3">
        <v>2119.0</v>
      </c>
      <c r="D2335" s="4">
        <v>25.0</v>
      </c>
      <c r="E2335" s="4">
        <v>42.0</v>
      </c>
      <c r="F2335" s="8">
        <v>31.0</v>
      </c>
      <c r="G2335" s="8">
        <v>7.0</v>
      </c>
      <c r="H2335" s="8">
        <v>4.0</v>
      </c>
      <c r="I2335" s="8">
        <v>2.0</v>
      </c>
      <c r="J2335" s="8">
        <v>7.0</v>
      </c>
      <c r="K2335" s="7">
        <v>69.0</v>
      </c>
      <c r="L2335" s="7">
        <v>49.0</v>
      </c>
    </row>
    <row r="2336">
      <c r="A2336" s="7">
        <v>7651.0</v>
      </c>
      <c r="B2336" s="2" t="s">
        <v>14</v>
      </c>
      <c r="C2336" s="3">
        <v>2119.0</v>
      </c>
      <c r="D2336" s="4">
        <v>191.0</v>
      </c>
      <c r="E2336" s="4">
        <v>77.0</v>
      </c>
      <c r="F2336" s="8">
        <v>19.0</v>
      </c>
      <c r="G2336" s="8">
        <v>9.0</v>
      </c>
      <c r="H2336" s="8">
        <v>10.0</v>
      </c>
      <c r="I2336" s="8">
        <v>8.0</v>
      </c>
      <c r="J2336" s="8">
        <v>9.0</v>
      </c>
      <c r="K2336" s="7">
        <v>276.0</v>
      </c>
      <c r="L2336" s="7">
        <v>47.0</v>
      </c>
    </row>
    <row r="2337">
      <c r="A2337" s="7">
        <v>7651.0</v>
      </c>
      <c r="B2337" s="2" t="s">
        <v>15</v>
      </c>
      <c r="C2337" s="3">
        <v>2119.0</v>
      </c>
      <c r="D2337" s="4">
        <v>282.0</v>
      </c>
      <c r="E2337" s="4">
        <v>157.0</v>
      </c>
      <c r="F2337" s="8">
        <v>74.0</v>
      </c>
      <c r="G2337" s="8">
        <v>19.0</v>
      </c>
      <c r="H2337" s="8">
        <v>26.0</v>
      </c>
      <c r="I2337" s="8">
        <v>11.0</v>
      </c>
      <c r="J2337" s="8">
        <v>23.0</v>
      </c>
      <c r="K2337" s="7">
        <v>450.0</v>
      </c>
      <c r="L2337" s="7">
        <v>142.0</v>
      </c>
    </row>
    <row r="2338">
      <c r="A2338" s="7">
        <v>7652.0</v>
      </c>
      <c r="B2338" s="2" t="s">
        <v>12</v>
      </c>
      <c r="C2338" s="3">
        <v>1498.0</v>
      </c>
      <c r="D2338" s="4">
        <v>33.0</v>
      </c>
      <c r="E2338" s="4">
        <v>44.0</v>
      </c>
      <c r="F2338" s="8">
        <v>16.0</v>
      </c>
      <c r="G2338" s="8">
        <v>5.0</v>
      </c>
      <c r="H2338" s="8">
        <v>10.0</v>
      </c>
      <c r="I2338" s="8">
        <v>5.0</v>
      </c>
      <c r="J2338" s="8">
        <v>4.0</v>
      </c>
      <c r="K2338" s="7">
        <v>82.0</v>
      </c>
      <c r="L2338" s="7">
        <v>35.0</v>
      </c>
    </row>
    <row r="2339">
      <c r="A2339" s="7">
        <v>7652.0</v>
      </c>
      <c r="B2339" s="2" t="s">
        <v>13</v>
      </c>
      <c r="C2339" s="3">
        <v>1498.0</v>
      </c>
      <c r="D2339" s="4">
        <v>12.0</v>
      </c>
      <c r="E2339" s="4">
        <v>34.0</v>
      </c>
      <c r="F2339" s="8">
        <v>18.0</v>
      </c>
      <c r="G2339" s="8">
        <v>7.0</v>
      </c>
      <c r="H2339" s="8">
        <v>5.0</v>
      </c>
      <c r="I2339" s="8">
        <v>1.0</v>
      </c>
      <c r="J2339" s="8">
        <v>5.0</v>
      </c>
      <c r="K2339" s="7">
        <v>47.0</v>
      </c>
      <c r="L2339" s="7">
        <v>35.0</v>
      </c>
    </row>
    <row r="2340">
      <c r="A2340" s="7">
        <v>7652.0</v>
      </c>
      <c r="B2340" s="2" t="s">
        <v>14</v>
      </c>
      <c r="C2340" s="3">
        <v>1498.0</v>
      </c>
      <c r="D2340" s="4">
        <v>87.0</v>
      </c>
      <c r="E2340" s="4">
        <v>45.0</v>
      </c>
      <c r="F2340" s="8">
        <v>12.0</v>
      </c>
      <c r="G2340" s="8">
        <v>13.0</v>
      </c>
      <c r="H2340" s="8">
        <v>2.0</v>
      </c>
      <c r="I2340" s="8">
        <v>7.0</v>
      </c>
      <c r="J2340" s="8">
        <v>7.0</v>
      </c>
      <c r="K2340" s="7">
        <v>139.0</v>
      </c>
      <c r="L2340" s="7">
        <v>34.0</v>
      </c>
    </row>
    <row r="2341">
      <c r="A2341" s="7">
        <v>7652.0</v>
      </c>
      <c r="B2341" s="2" t="s">
        <v>15</v>
      </c>
      <c r="C2341" s="3">
        <v>1498.0</v>
      </c>
      <c r="D2341" s="4">
        <v>132.0</v>
      </c>
      <c r="E2341" s="4">
        <v>123.0</v>
      </c>
      <c r="F2341" s="8">
        <v>46.0</v>
      </c>
      <c r="G2341" s="8">
        <v>25.0</v>
      </c>
      <c r="H2341" s="8">
        <v>17.0</v>
      </c>
      <c r="I2341" s="8">
        <v>13.0</v>
      </c>
      <c r="J2341" s="8">
        <v>16.0</v>
      </c>
      <c r="K2341" s="7">
        <v>268.0</v>
      </c>
      <c r="L2341" s="7">
        <v>104.0</v>
      </c>
    </row>
    <row r="2342">
      <c r="A2342" s="7">
        <v>7663.0</v>
      </c>
      <c r="B2342" s="2" t="s">
        <v>12</v>
      </c>
      <c r="C2342" s="3">
        <v>959.0</v>
      </c>
      <c r="D2342" s="4">
        <v>19.0</v>
      </c>
      <c r="E2342" s="4">
        <v>15.0</v>
      </c>
      <c r="F2342" s="8">
        <v>8.0</v>
      </c>
      <c r="G2342" s="8">
        <v>3.0</v>
      </c>
      <c r="H2342" s="8">
        <v>0.0</v>
      </c>
      <c r="I2342" s="8">
        <v>0.0</v>
      </c>
      <c r="J2342" s="8">
        <v>1.0</v>
      </c>
      <c r="K2342" s="7">
        <v>34.0</v>
      </c>
      <c r="L2342" s="7">
        <v>12.0</v>
      </c>
    </row>
    <row r="2343">
      <c r="A2343" s="7">
        <v>7663.0</v>
      </c>
      <c r="B2343" s="2" t="s">
        <v>13</v>
      </c>
      <c r="C2343" s="3">
        <v>959.0</v>
      </c>
      <c r="D2343" s="4">
        <v>10.0</v>
      </c>
      <c r="E2343" s="4">
        <v>17.0</v>
      </c>
      <c r="F2343" s="8">
        <v>6.0</v>
      </c>
      <c r="G2343" s="8">
        <v>1.0</v>
      </c>
      <c r="H2343" s="8">
        <v>2.0</v>
      </c>
      <c r="I2343" s="8">
        <v>0.0</v>
      </c>
      <c r="J2343" s="8">
        <v>1.0</v>
      </c>
      <c r="K2343" s="7">
        <v>27.0</v>
      </c>
      <c r="L2343" s="7">
        <v>10.0</v>
      </c>
    </row>
    <row r="2344">
      <c r="A2344" s="7">
        <v>7663.0</v>
      </c>
      <c r="B2344" s="2" t="s">
        <v>14</v>
      </c>
      <c r="C2344" s="3">
        <v>959.0</v>
      </c>
      <c r="D2344" s="4">
        <v>68.0</v>
      </c>
      <c r="E2344" s="4">
        <v>29.0</v>
      </c>
      <c r="F2344" s="8">
        <v>8.0</v>
      </c>
      <c r="G2344" s="8">
        <v>3.0</v>
      </c>
      <c r="H2344" s="8">
        <v>6.0</v>
      </c>
      <c r="I2344" s="8">
        <v>2.0</v>
      </c>
      <c r="J2344" s="8">
        <v>0.0</v>
      </c>
      <c r="K2344" s="7">
        <v>99.0</v>
      </c>
      <c r="L2344" s="7">
        <v>17.0</v>
      </c>
    </row>
    <row r="2345">
      <c r="A2345" s="7">
        <v>7663.0</v>
      </c>
      <c r="B2345" s="2" t="s">
        <v>15</v>
      </c>
      <c r="C2345" s="3">
        <v>959.0</v>
      </c>
      <c r="D2345" s="4">
        <v>97.0</v>
      </c>
      <c r="E2345" s="4">
        <v>61.0</v>
      </c>
      <c r="F2345" s="8">
        <v>22.0</v>
      </c>
      <c r="G2345" s="8">
        <v>7.0</v>
      </c>
      <c r="H2345" s="8">
        <v>8.0</v>
      </c>
      <c r="I2345" s="8">
        <v>2.0</v>
      </c>
      <c r="J2345" s="8">
        <v>2.0</v>
      </c>
      <c r="K2345" s="7">
        <v>160.0</v>
      </c>
      <c r="L2345" s="7">
        <v>39.0</v>
      </c>
    </row>
    <row r="2346">
      <c r="A2346" s="7">
        <v>7665.0</v>
      </c>
      <c r="B2346" s="2" t="s">
        <v>12</v>
      </c>
      <c r="C2346" s="3">
        <v>3108.0</v>
      </c>
      <c r="D2346" s="4">
        <v>95.0</v>
      </c>
      <c r="E2346" s="4">
        <v>54.0</v>
      </c>
      <c r="F2346" s="8">
        <v>30.0</v>
      </c>
      <c r="G2346" s="8">
        <v>10.0</v>
      </c>
      <c r="H2346" s="8">
        <v>10.0</v>
      </c>
      <c r="I2346" s="8">
        <v>7.0</v>
      </c>
      <c r="J2346" s="8">
        <v>3.0</v>
      </c>
      <c r="K2346" s="7">
        <v>156.0</v>
      </c>
      <c r="L2346" s="7">
        <v>53.0</v>
      </c>
    </row>
    <row r="2347">
      <c r="A2347" s="7">
        <v>7665.0</v>
      </c>
      <c r="B2347" s="2" t="s">
        <v>13</v>
      </c>
      <c r="C2347" s="3">
        <v>3108.0</v>
      </c>
      <c r="D2347" s="4">
        <v>42.0</v>
      </c>
      <c r="E2347" s="4">
        <v>58.0</v>
      </c>
      <c r="F2347" s="8">
        <v>39.0</v>
      </c>
      <c r="G2347" s="8">
        <v>1.0</v>
      </c>
      <c r="H2347" s="8">
        <v>11.0</v>
      </c>
      <c r="I2347" s="8">
        <v>4.0</v>
      </c>
      <c r="J2347" s="8">
        <v>9.0</v>
      </c>
      <c r="K2347" s="7">
        <v>104.0</v>
      </c>
      <c r="L2347" s="7">
        <v>60.0</v>
      </c>
    </row>
    <row r="2348">
      <c r="A2348" s="7">
        <v>7665.0</v>
      </c>
      <c r="B2348" s="2" t="s">
        <v>14</v>
      </c>
      <c r="C2348" s="3">
        <v>3108.0</v>
      </c>
      <c r="D2348" s="4">
        <v>310.0</v>
      </c>
      <c r="E2348" s="4">
        <v>78.0</v>
      </c>
      <c r="F2348" s="8">
        <v>39.0</v>
      </c>
      <c r="G2348" s="8">
        <v>18.0</v>
      </c>
      <c r="H2348" s="8">
        <v>14.0</v>
      </c>
      <c r="I2348" s="8">
        <v>15.0</v>
      </c>
      <c r="J2348" s="8">
        <v>4.0</v>
      </c>
      <c r="K2348" s="7">
        <v>403.0</v>
      </c>
      <c r="L2348" s="7">
        <v>75.0</v>
      </c>
    </row>
    <row r="2349">
      <c r="A2349" s="7">
        <v>7665.0</v>
      </c>
      <c r="B2349" s="2" t="s">
        <v>15</v>
      </c>
      <c r="C2349" s="3">
        <v>3108.0</v>
      </c>
      <c r="D2349" s="4">
        <v>447.0</v>
      </c>
      <c r="E2349" s="4">
        <v>190.0</v>
      </c>
      <c r="F2349" s="8">
        <v>108.0</v>
      </c>
      <c r="G2349" s="8">
        <v>29.0</v>
      </c>
      <c r="H2349" s="8">
        <v>35.0</v>
      </c>
      <c r="I2349" s="8">
        <v>26.0</v>
      </c>
      <c r="J2349" s="8">
        <v>16.0</v>
      </c>
      <c r="K2349" s="7">
        <v>663.0</v>
      </c>
      <c r="L2349" s="7">
        <v>188.0</v>
      </c>
    </row>
    <row r="2350">
      <c r="A2350" s="7">
        <v>7674.0</v>
      </c>
      <c r="B2350" s="2" t="s">
        <v>12</v>
      </c>
      <c r="C2350" s="3">
        <v>1500.0</v>
      </c>
      <c r="D2350" s="4">
        <v>32.0</v>
      </c>
      <c r="E2350" s="4">
        <v>21.0</v>
      </c>
      <c r="F2350" s="8">
        <v>24.0</v>
      </c>
      <c r="G2350" s="8">
        <v>6.0</v>
      </c>
      <c r="H2350" s="8">
        <v>5.0</v>
      </c>
      <c r="I2350" s="8">
        <v>2.0</v>
      </c>
      <c r="J2350" s="8">
        <v>0.0</v>
      </c>
      <c r="K2350" s="7">
        <v>55.0</v>
      </c>
      <c r="L2350" s="7">
        <v>35.0</v>
      </c>
    </row>
    <row r="2351">
      <c r="A2351" s="7">
        <v>7674.0</v>
      </c>
      <c r="B2351" s="2" t="s">
        <v>13</v>
      </c>
      <c r="C2351" s="3">
        <v>1500.0</v>
      </c>
      <c r="D2351" s="4">
        <v>25.0</v>
      </c>
      <c r="E2351" s="4">
        <v>36.0</v>
      </c>
      <c r="F2351" s="8">
        <v>18.0</v>
      </c>
      <c r="G2351" s="8">
        <v>7.0</v>
      </c>
      <c r="H2351" s="8">
        <v>4.0</v>
      </c>
      <c r="I2351" s="8">
        <v>2.0</v>
      </c>
      <c r="J2351" s="8">
        <v>1.0</v>
      </c>
      <c r="K2351" s="7">
        <v>63.0</v>
      </c>
      <c r="L2351" s="7">
        <v>30.0</v>
      </c>
    </row>
    <row r="2352">
      <c r="A2352" s="7">
        <v>7674.0</v>
      </c>
      <c r="B2352" s="2" t="s">
        <v>14</v>
      </c>
      <c r="C2352" s="3">
        <v>1500.0</v>
      </c>
      <c r="D2352" s="4">
        <v>102.0</v>
      </c>
      <c r="E2352" s="4">
        <v>48.0</v>
      </c>
      <c r="F2352" s="8">
        <v>9.0</v>
      </c>
      <c r="G2352" s="8">
        <v>5.0</v>
      </c>
      <c r="H2352" s="8">
        <v>5.0</v>
      </c>
      <c r="I2352" s="8">
        <v>3.0</v>
      </c>
      <c r="J2352" s="8">
        <v>8.0</v>
      </c>
      <c r="K2352" s="7">
        <v>153.0</v>
      </c>
      <c r="L2352" s="7">
        <v>27.0</v>
      </c>
    </row>
    <row r="2353">
      <c r="A2353" s="7">
        <v>7674.0</v>
      </c>
      <c r="B2353" s="2" t="s">
        <v>15</v>
      </c>
      <c r="C2353" s="3">
        <v>1500.0</v>
      </c>
      <c r="D2353" s="4">
        <v>159.0</v>
      </c>
      <c r="E2353" s="4">
        <v>105.0</v>
      </c>
      <c r="F2353" s="8">
        <v>51.0</v>
      </c>
      <c r="G2353" s="8">
        <v>18.0</v>
      </c>
      <c r="H2353" s="8">
        <v>14.0</v>
      </c>
      <c r="I2353" s="8">
        <v>7.0</v>
      </c>
      <c r="J2353" s="8">
        <v>9.0</v>
      </c>
      <c r="K2353" s="7">
        <v>271.0</v>
      </c>
      <c r="L2353" s="7">
        <v>92.0</v>
      </c>
    </row>
    <row r="2354">
      <c r="A2354" s="7">
        <v>7675.0</v>
      </c>
      <c r="B2354" s="2" t="s">
        <v>12</v>
      </c>
      <c r="C2354" s="3">
        <v>920.0</v>
      </c>
      <c r="D2354" s="4">
        <v>25.0</v>
      </c>
      <c r="E2354" s="4">
        <v>10.0</v>
      </c>
      <c r="F2354" s="8">
        <v>12.0</v>
      </c>
      <c r="G2354" s="8">
        <v>5.0</v>
      </c>
      <c r="H2354" s="8">
        <v>7.0</v>
      </c>
      <c r="I2354" s="8">
        <v>2.0</v>
      </c>
      <c r="J2354" s="8">
        <v>4.0</v>
      </c>
      <c r="K2354" s="7">
        <v>37.0</v>
      </c>
      <c r="L2354" s="7">
        <v>28.0</v>
      </c>
    </row>
    <row r="2355">
      <c r="A2355" s="7">
        <v>7675.0</v>
      </c>
      <c r="B2355" s="2" t="s">
        <v>13</v>
      </c>
      <c r="C2355" s="3">
        <v>920.0</v>
      </c>
      <c r="D2355" s="4">
        <v>14.0</v>
      </c>
      <c r="E2355" s="4">
        <v>14.0</v>
      </c>
      <c r="F2355" s="8">
        <v>19.0</v>
      </c>
      <c r="G2355" s="8">
        <v>4.0</v>
      </c>
      <c r="H2355" s="8">
        <v>6.0</v>
      </c>
      <c r="I2355" s="8">
        <v>2.0</v>
      </c>
      <c r="J2355" s="8">
        <v>1.0</v>
      </c>
      <c r="K2355" s="7">
        <v>30.0</v>
      </c>
      <c r="L2355" s="7">
        <v>30.0</v>
      </c>
    </row>
    <row r="2356">
      <c r="A2356" s="7">
        <v>7675.0</v>
      </c>
      <c r="B2356" s="2" t="s">
        <v>14</v>
      </c>
      <c r="C2356" s="3">
        <v>920.0</v>
      </c>
      <c r="D2356" s="4">
        <v>60.0</v>
      </c>
      <c r="E2356" s="4">
        <v>27.0</v>
      </c>
      <c r="F2356" s="8">
        <v>5.0</v>
      </c>
      <c r="G2356" s="8">
        <v>4.0</v>
      </c>
      <c r="H2356" s="8">
        <v>8.0</v>
      </c>
      <c r="I2356" s="8">
        <v>7.0</v>
      </c>
      <c r="J2356" s="8">
        <v>2.0</v>
      </c>
      <c r="K2356" s="7">
        <v>94.0</v>
      </c>
      <c r="L2356" s="7">
        <v>19.0</v>
      </c>
    </row>
    <row r="2357">
      <c r="A2357" s="7">
        <v>7675.0</v>
      </c>
      <c r="B2357" s="2" t="s">
        <v>15</v>
      </c>
      <c r="C2357" s="3">
        <v>920.0</v>
      </c>
      <c r="D2357" s="4">
        <v>99.0</v>
      </c>
      <c r="E2357" s="4">
        <v>51.0</v>
      </c>
      <c r="F2357" s="8">
        <v>36.0</v>
      </c>
      <c r="G2357" s="8">
        <v>13.0</v>
      </c>
      <c r="H2357" s="8">
        <v>21.0</v>
      </c>
      <c r="I2357" s="8">
        <v>11.0</v>
      </c>
      <c r="J2357" s="8">
        <v>7.0</v>
      </c>
      <c r="K2357" s="7">
        <v>161.0</v>
      </c>
      <c r="L2357" s="7">
        <v>77.0</v>
      </c>
    </row>
    <row r="2358">
      <c r="A2358" s="7">
        <v>7683.0</v>
      </c>
      <c r="B2358" s="2" t="s">
        <v>12</v>
      </c>
      <c r="C2358" s="3">
        <v>1512.0</v>
      </c>
      <c r="D2358" s="4">
        <v>32.0</v>
      </c>
      <c r="E2358" s="4">
        <v>27.0</v>
      </c>
      <c r="F2358" s="8">
        <v>19.0</v>
      </c>
      <c r="G2358" s="8">
        <v>6.0</v>
      </c>
      <c r="H2358" s="8">
        <v>3.0</v>
      </c>
      <c r="I2358" s="8">
        <v>1.0</v>
      </c>
      <c r="J2358" s="8">
        <v>0.0</v>
      </c>
      <c r="K2358" s="7">
        <v>60.0</v>
      </c>
      <c r="L2358" s="7">
        <v>28.0</v>
      </c>
    </row>
    <row r="2359">
      <c r="A2359" s="7">
        <v>7683.0</v>
      </c>
      <c r="B2359" s="2" t="s">
        <v>13</v>
      </c>
      <c r="C2359" s="3">
        <v>1512.0</v>
      </c>
      <c r="D2359" s="4">
        <v>23.0</v>
      </c>
      <c r="E2359" s="4">
        <v>32.0</v>
      </c>
      <c r="F2359" s="8">
        <v>30.0</v>
      </c>
      <c r="G2359" s="8">
        <v>5.0</v>
      </c>
      <c r="H2359" s="8">
        <v>11.0</v>
      </c>
      <c r="I2359" s="8">
        <v>4.0</v>
      </c>
      <c r="J2359" s="8">
        <v>2.0</v>
      </c>
      <c r="K2359" s="7">
        <v>59.0</v>
      </c>
      <c r="L2359" s="7">
        <v>48.0</v>
      </c>
    </row>
    <row r="2360">
      <c r="A2360" s="7">
        <v>7683.0</v>
      </c>
      <c r="B2360" s="2" t="s">
        <v>14</v>
      </c>
      <c r="C2360" s="3">
        <v>1512.0</v>
      </c>
      <c r="D2360" s="4">
        <v>109.0</v>
      </c>
      <c r="E2360" s="4">
        <v>26.0</v>
      </c>
      <c r="F2360" s="8">
        <v>5.0</v>
      </c>
      <c r="G2360" s="8">
        <v>7.0</v>
      </c>
      <c r="H2360" s="8">
        <v>4.0</v>
      </c>
      <c r="I2360" s="8">
        <v>11.0</v>
      </c>
      <c r="J2360" s="8">
        <v>6.0</v>
      </c>
      <c r="K2360" s="7">
        <v>146.0</v>
      </c>
      <c r="L2360" s="7">
        <v>22.0</v>
      </c>
    </row>
    <row r="2361">
      <c r="A2361" s="7">
        <v>7683.0</v>
      </c>
      <c r="B2361" s="2" t="s">
        <v>15</v>
      </c>
      <c r="C2361" s="3">
        <v>1512.0</v>
      </c>
      <c r="D2361" s="4">
        <v>164.0</v>
      </c>
      <c r="E2361" s="4">
        <v>85.0</v>
      </c>
      <c r="F2361" s="8">
        <v>54.0</v>
      </c>
      <c r="G2361" s="8">
        <v>18.0</v>
      </c>
      <c r="H2361" s="8">
        <v>18.0</v>
      </c>
      <c r="I2361" s="8">
        <v>16.0</v>
      </c>
      <c r="J2361" s="8">
        <v>8.0</v>
      </c>
      <c r="K2361" s="7">
        <v>265.0</v>
      </c>
      <c r="L2361" s="7">
        <v>98.0</v>
      </c>
    </row>
    <row r="2362">
      <c r="A2362" s="7">
        <v>7684.0</v>
      </c>
      <c r="B2362" s="2" t="s">
        <v>12</v>
      </c>
      <c r="C2362" s="3">
        <v>2012.0</v>
      </c>
      <c r="D2362" s="4">
        <v>35.0</v>
      </c>
      <c r="E2362" s="4">
        <v>24.0</v>
      </c>
      <c r="F2362" s="8">
        <v>13.0</v>
      </c>
      <c r="G2362" s="8">
        <v>4.0</v>
      </c>
      <c r="H2362" s="8">
        <v>7.0</v>
      </c>
      <c r="I2362" s="8">
        <v>0.0</v>
      </c>
      <c r="J2362" s="8">
        <v>1.0</v>
      </c>
      <c r="K2362" s="7">
        <v>59.0</v>
      </c>
      <c r="L2362" s="7">
        <v>25.0</v>
      </c>
    </row>
    <row r="2363">
      <c r="A2363" s="7">
        <v>7684.0</v>
      </c>
      <c r="B2363" s="2" t="s">
        <v>13</v>
      </c>
      <c r="C2363" s="3">
        <v>2012.0</v>
      </c>
      <c r="D2363" s="4">
        <v>23.0</v>
      </c>
      <c r="E2363" s="4">
        <v>38.0</v>
      </c>
      <c r="F2363" s="8">
        <v>26.0</v>
      </c>
      <c r="G2363" s="8">
        <v>8.0</v>
      </c>
      <c r="H2363" s="8">
        <v>8.0</v>
      </c>
      <c r="I2363" s="8">
        <v>9.0</v>
      </c>
      <c r="J2363" s="8">
        <v>2.0</v>
      </c>
      <c r="K2363" s="7">
        <v>70.0</v>
      </c>
      <c r="L2363" s="7">
        <v>44.0</v>
      </c>
    </row>
    <row r="2364">
      <c r="A2364" s="7">
        <v>7684.0</v>
      </c>
      <c r="B2364" s="2" t="s">
        <v>14</v>
      </c>
      <c r="C2364" s="3">
        <v>2012.0</v>
      </c>
      <c r="D2364" s="4">
        <v>147.0</v>
      </c>
      <c r="E2364" s="4">
        <v>46.0</v>
      </c>
      <c r="F2364" s="8">
        <v>10.0</v>
      </c>
      <c r="G2364" s="8">
        <v>11.0</v>
      </c>
      <c r="H2364" s="8">
        <v>8.0</v>
      </c>
      <c r="I2364" s="8">
        <v>18.0</v>
      </c>
      <c r="J2364" s="8">
        <v>1.0</v>
      </c>
      <c r="K2364" s="7">
        <v>211.0</v>
      </c>
      <c r="L2364" s="7">
        <v>30.0</v>
      </c>
    </row>
    <row r="2365">
      <c r="A2365" s="7">
        <v>7684.0</v>
      </c>
      <c r="B2365" s="2" t="s">
        <v>15</v>
      </c>
      <c r="C2365" s="3">
        <v>2012.0</v>
      </c>
      <c r="D2365" s="4">
        <v>205.0</v>
      </c>
      <c r="E2365" s="4">
        <v>108.0</v>
      </c>
      <c r="F2365" s="8">
        <v>49.0</v>
      </c>
      <c r="G2365" s="8">
        <v>23.0</v>
      </c>
      <c r="H2365" s="8">
        <v>23.0</v>
      </c>
      <c r="I2365" s="8">
        <v>27.0</v>
      </c>
      <c r="J2365" s="8">
        <v>4.0</v>
      </c>
      <c r="K2365" s="7">
        <v>340.0</v>
      </c>
      <c r="L2365" s="7">
        <v>99.0</v>
      </c>
    </row>
    <row r="2366">
      <c r="A2366" s="7">
        <v>7691.0</v>
      </c>
      <c r="B2366" s="2" t="s">
        <v>12</v>
      </c>
      <c r="C2366" s="3">
        <v>2131.0</v>
      </c>
      <c r="D2366" s="4">
        <v>57.0</v>
      </c>
      <c r="E2366" s="4">
        <v>52.0</v>
      </c>
      <c r="F2366" s="8">
        <v>30.0</v>
      </c>
      <c r="G2366" s="8">
        <v>12.0</v>
      </c>
      <c r="H2366" s="8">
        <v>17.0</v>
      </c>
      <c r="I2366" s="8">
        <v>2.0</v>
      </c>
      <c r="J2366" s="8">
        <v>4.0</v>
      </c>
      <c r="K2366" s="7">
        <v>111.0</v>
      </c>
      <c r="L2366" s="7">
        <v>63.0</v>
      </c>
    </row>
    <row r="2367">
      <c r="A2367" s="7">
        <v>7691.0</v>
      </c>
      <c r="B2367" s="2" t="s">
        <v>13</v>
      </c>
      <c r="C2367" s="3">
        <v>2131.0</v>
      </c>
      <c r="D2367" s="4">
        <v>41.0</v>
      </c>
      <c r="E2367" s="4">
        <v>77.0</v>
      </c>
      <c r="F2367" s="8">
        <v>41.0</v>
      </c>
      <c r="G2367" s="8">
        <v>14.0</v>
      </c>
      <c r="H2367" s="8">
        <v>13.0</v>
      </c>
      <c r="I2367" s="8">
        <v>3.0</v>
      </c>
      <c r="J2367" s="8">
        <v>3.0</v>
      </c>
      <c r="K2367" s="7">
        <v>121.0</v>
      </c>
      <c r="L2367" s="7">
        <v>71.0</v>
      </c>
    </row>
    <row r="2368">
      <c r="A2368" s="7">
        <v>7691.0</v>
      </c>
      <c r="B2368" s="2" t="s">
        <v>14</v>
      </c>
      <c r="C2368" s="3">
        <v>2131.0</v>
      </c>
      <c r="D2368" s="4">
        <v>164.0</v>
      </c>
      <c r="E2368" s="4">
        <v>72.0</v>
      </c>
      <c r="F2368" s="8">
        <v>8.0</v>
      </c>
      <c r="G2368" s="8">
        <v>9.0</v>
      </c>
      <c r="H2368" s="8">
        <v>15.0</v>
      </c>
      <c r="I2368" s="8">
        <v>7.0</v>
      </c>
      <c r="J2368" s="8">
        <v>7.0</v>
      </c>
      <c r="K2368" s="7">
        <v>243.0</v>
      </c>
      <c r="L2368" s="7">
        <v>39.0</v>
      </c>
    </row>
    <row r="2369">
      <c r="A2369" s="7">
        <v>7691.0</v>
      </c>
      <c r="B2369" s="2" t="s">
        <v>15</v>
      </c>
      <c r="C2369" s="3">
        <v>2131.0</v>
      </c>
      <c r="D2369" s="4">
        <v>262.0</v>
      </c>
      <c r="E2369" s="4">
        <v>201.0</v>
      </c>
      <c r="F2369" s="8">
        <v>79.0</v>
      </c>
      <c r="G2369" s="8">
        <v>35.0</v>
      </c>
      <c r="H2369" s="8">
        <v>45.0</v>
      </c>
      <c r="I2369" s="8">
        <v>12.0</v>
      </c>
      <c r="J2369" s="8">
        <v>14.0</v>
      </c>
      <c r="K2369" s="7">
        <v>475.0</v>
      </c>
      <c r="L2369" s="7">
        <v>173.0</v>
      </c>
    </row>
    <row r="2370">
      <c r="A2370" s="7">
        <v>7705.0</v>
      </c>
      <c r="B2370" s="2" t="s">
        <v>12</v>
      </c>
      <c r="C2370" s="3">
        <v>1261.0</v>
      </c>
      <c r="D2370" s="4">
        <v>23.0</v>
      </c>
      <c r="E2370" s="4">
        <v>30.0</v>
      </c>
      <c r="F2370" s="8">
        <v>21.0</v>
      </c>
      <c r="G2370" s="8">
        <v>5.0</v>
      </c>
      <c r="H2370" s="8">
        <v>11.0</v>
      </c>
      <c r="I2370" s="8">
        <v>2.0</v>
      </c>
      <c r="J2370" s="8">
        <v>2.0</v>
      </c>
      <c r="K2370" s="7">
        <v>55.0</v>
      </c>
      <c r="L2370" s="7">
        <v>39.0</v>
      </c>
    </row>
    <row r="2371">
      <c r="A2371" s="7">
        <v>7705.0</v>
      </c>
      <c r="B2371" s="2" t="s">
        <v>13</v>
      </c>
      <c r="C2371" s="3">
        <v>1261.0</v>
      </c>
      <c r="D2371" s="4">
        <v>21.0</v>
      </c>
      <c r="E2371" s="4">
        <v>11.0</v>
      </c>
      <c r="F2371" s="8">
        <v>23.0</v>
      </c>
      <c r="G2371" s="8">
        <v>13.0</v>
      </c>
      <c r="H2371" s="8">
        <v>7.0</v>
      </c>
      <c r="I2371" s="8">
        <v>2.0</v>
      </c>
      <c r="J2371" s="8">
        <v>1.0</v>
      </c>
      <c r="K2371" s="7">
        <v>34.0</v>
      </c>
      <c r="L2371" s="7">
        <v>44.0</v>
      </c>
    </row>
    <row r="2372">
      <c r="A2372" s="7">
        <v>7705.0</v>
      </c>
      <c r="B2372" s="2" t="s">
        <v>14</v>
      </c>
      <c r="C2372" s="3">
        <v>1261.0</v>
      </c>
      <c r="D2372" s="4">
        <v>68.0</v>
      </c>
      <c r="E2372" s="4">
        <v>64.0</v>
      </c>
      <c r="F2372" s="8">
        <v>9.0</v>
      </c>
      <c r="G2372" s="8">
        <v>11.0</v>
      </c>
      <c r="H2372" s="8">
        <v>7.0</v>
      </c>
      <c r="I2372" s="8">
        <v>3.0</v>
      </c>
      <c r="J2372" s="8">
        <v>2.0</v>
      </c>
      <c r="K2372" s="7">
        <v>135.0</v>
      </c>
      <c r="L2372" s="7">
        <v>29.0</v>
      </c>
    </row>
    <row r="2373">
      <c r="A2373" s="7">
        <v>7705.0</v>
      </c>
      <c r="B2373" s="2" t="s">
        <v>15</v>
      </c>
      <c r="C2373" s="3">
        <v>1261.0</v>
      </c>
      <c r="D2373" s="4">
        <v>112.0</v>
      </c>
      <c r="E2373" s="4">
        <v>105.0</v>
      </c>
      <c r="F2373" s="8">
        <v>53.0</v>
      </c>
      <c r="G2373" s="8">
        <v>29.0</v>
      </c>
      <c r="H2373" s="8">
        <v>25.0</v>
      </c>
      <c r="I2373" s="8">
        <v>7.0</v>
      </c>
      <c r="J2373" s="8">
        <v>5.0</v>
      </c>
      <c r="K2373" s="7">
        <v>224.0</v>
      </c>
      <c r="L2373" s="7">
        <v>112.0</v>
      </c>
    </row>
    <row r="2374">
      <c r="A2374" s="7">
        <v>7707.0</v>
      </c>
      <c r="B2374" s="2" t="s">
        <v>12</v>
      </c>
      <c r="C2374" s="3">
        <v>436.0</v>
      </c>
      <c r="D2374" s="4">
        <v>4.0</v>
      </c>
      <c r="E2374" s="4">
        <v>7.0</v>
      </c>
      <c r="F2374" s="8">
        <v>5.0</v>
      </c>
      <c r="G2374" s="8">
        <v>0.0</v>
      </c>
      <c r="H2374" s="8">
        <v>1.0</v>
      </c>
      <c r="I2374" s="8">
        <v>1.0</v>
      </c>
      <c r="J2374" s="8">
        <v>2.0</v>
      </c>
      <c r="K2374" s="7">
        <v>12.0</v>
      </c>
      <c r="L2374" s="7">
        <v>8.0</v>
      </c>
    </row>
    <row r="2375">
      <c r="A2375" s="7">
        <v>7707.0</v>
      </c>
      <c r="B2375" s="2" t="s">
        <v>13</v>
      </c>
      <c r="C2375" s="3">
        <v>436.0</v>
      </c>
      <c r="D2375" s="4">
        <v>5.0</v>
      </c>
      <c r="E2375" s="4">
        <v>11.0</v>
      </c>
      <c r="F2375" s="8">
        <v>5.0</v>
      </c>
      <c r="G2375" s="8">
        <v>2.0</v>
      </c>
      <c r="H2375" s="8">
        <v>2.0</v>
      </c>
      <c r="I2375" s="8">
        <v>2.0</v>
      </c>
      <c r="J2375" s="8">
        <v>0.0</v>
      </c>
      <c r="K2375" s="7">
        <v>18.0</v>
      </c>
      <c r="L2375" s="7">
        <v>9.0</v>
      </c>
    </row>
    <row r="2376">
      <c r="A2376" s="7">
        <v>7707.0</v>
      </c>
      <c r="B2376" s="2" t="s">
        <v>14</v>
      </c>
      <c r="C2376" s="3">
        <v>436.0</v>
      </c>
      <c r="D2376" s="4">
        <v>47.0</v>
      </c>
      <c r="E2376" s="4">
        <v>17.0</v>
      </c>
      <c r="F2376" s="8">
        <v>3.0</v>
      </c>
      <c r="G2376" s="8">
        <v>3.0</v>
      </c>
      <c r="H2376" s="8">
        <v>2.0</v>
      </c>
      <c r="I2376" s="8">
        <v>0.0</v>
      </c>
      <c r="J2376" s="8">
        <v>0.0</v>
      </c>
      <c r="K2376" s="7">
        <v>64.0</v>
      </c>
      <c r="L2376" s="7">
        <v>8.0</v>
      </c>
    </row>
    <row r="2377">
      <c r="A2377" s="7">
        <v>7707.0</v>
      </c>
      <c r="B2377" s="2" t="s">
        <v>15</v>
      </c>
      <c r="C2377" s="3">
        <v>436.0</v>
      </c>
      <c r="D2377" s="4">
        <v>56.0</v>
      </c>
      <c r="E2377" s="4">
        <v>35.0</v>
      </c>
      <c r="F2377" s="8">
        <v>13.0</v>
      </c>
      <c r="G2377" s="8">
        <v>5.0</v>
      </c>
      <c r="H2377" s="8">
        <v>5.0</v>
      </c>
      <c r="I2377" s="8">
        <v>3.0</v>
      </c>
      <c r="J2377" s="8">
        <v>2.0</v>
      </c>
      <c r="K2377" s="7">
        <v>94.0</v>
      </c>
      <c r="L2377" s="7">
        <v>25.0</v>
      </c>
    </row>
    <row r="2378">
      <c r="A2378" s="7">
        <v>7714.0</v>
      </c>
      <c r="B2378" s="2" t="s">
        <v>12</v>
      </c>
      <c r="C2378" s="3">
        <v>1067.0</v>
      </c>
      <c r="D2378" s="4">
        <v>12.0</v>
      </c>
      <c r="E2378" s="4">
        <v>6.0</v>
      </c>
      <c r="F2378" s="8">
        <v>4.0</v>
      </c>
      <c r="G2378" s="8">
        <v>0.0</v>
      </c>
      <c r="H2378" s="8">
        <v>2.0</v>
      </c>
      <c r="I2378" s="8">
        <v>3.0</v>
      </c>
      <c r="J2378" s="8">
        <v>2.0</v>
      </c>
      <c r="K2378" s="7">
        <v>21.0</v>
      </c>
      <c r="L2378" s="7">
        <v>8.0</v>
      </c>
    </row>
    <row r="2379">
      <c r="A2379" s="7">
        <v>7714.0</v>
      </c>
      <c r="B2379" s="2" t="s">
        <v>13</v>
      </c>
      <c r="C2379" s="3">
        <v>1067.0</v>
      </c>
      <c r="D2379" s="4">
        <v>15.0</v>
      </c>
      <c r="E2379" s="4">
        <v>6.0</v>
      </c>
      <c r="F2379" s="8">
        <v>4.0</v>
      </c>
      <c r="G2379" s="8">
        <v>0.0</v>
      </c>
      <c r="H2379" s="8">
        <v>1.0</v>
      </c>
      <c r="I2379" s="8">
        <v>1.0</v>
      </c>
      <c r="J2379" s="8">
        <v>0.0</v>
      </c>
      <c r="K2379" s="7">
        <v>22.0</v>
      </c>
      <c r="L2379" s="7">
        <v>5.0</v>
      </c>
    </row>
    <row r="2380">
      <c r="A2380" s="7">
        <v>7714.0</v>
      </c>
      <c r="B2380" s="2" t="s">
        <v>14</v>
      </c>
      <c r="C2380" s="3">
        <v>1067.0</v>
      </c>
      <c r="D2380" s="4">
        <v>54.0</v>
      </c>
      <c r="E2380" s="4">
        <v>30.0</v>
      </c>
      <c r="F2380" s="8">
        <v>4.0</v>
      </c>
      <c r="G2380" s="8">
        <v>11.0</v>
      </c>
      <c r="H2380" s="8">
        <v>2.0</v>
      </c>
      <c r="I2380" s="8">
        <v>1.0</v>
      </c>
      <c r="J2380" s="8">
        <v>1.0</v>
      </c>
      <c r="K2380" s="7">
        <v>85.0</v>
      </c>
      <c r="L2380" s="7">
        <v>18.0</v>
      </c>
    </row>
    <row r="2381">
      <c r="A2381" s="7">
        <v>7714.0</v>
      </c>
      <c r="B2381" s="2" t="s">
        <v>15</v>
      </c>
      <c r="C2381" s="3">
        <v>1067.0</v>
      </c>
      <c r="D2381" s="4">
        <v>81.0</v>
      </c>
      <c r="E2381" s="4">
        <v>42.0</v>
      </c>
      <c r="F2381" s="8">
        <v>12.0</v>
      </c>
      <c r="G2381" s="8">
        <v>11.0</v>
      </c>
      <c r="H2381" s="8">
        <v>5.0</v>
      </c>
      <c r="I2381" s="8">
        <v>5.0</v>
      </c>
      <c r="J2381" s="8">
        <v>3.0</v>
      </c>
      <c r="K2381" s="7">
        <v>128.0</v>
      </c>
      <c r="L2381" s="7">
        <v>31.0</v>
      </c>
    </row>
    <row r="2382">
      <c r="A2382" s="7">
        <v>7715.0</v>
      </c>
      <c r="B2382" s="2" t="s">
        <v>12</v>
      </c>
      <c r="C2382" s="3">
        <v>1788.0</v>
      </c>
      <c r="D2382" s="4">
        <v>41.0</v>
      </c>
      <c r="E2382" s="4">
        <v>24.0</v>
      </c>
      <c r="F2382" s="8">
        <v>21.0</v>
      </c>
      <c r="G2382" s="8">
        <v>4.0</v>
      </c>
      <c r="H2382" s="8">
        <v>4.0</v>
      </c>
      <c r="I2382" s="8">
        <v>2.0</v>
      </c>
      <c r="J2382" s="8">
        <v>4.0</v>
      </c>
      <c r="K2382" s="7">
        <v>67.0</v>
      </c>
      <c r="L2382" s="7">
        <v>33.0</v>
      </c>
    </row>
    <row r="2383">
      <c r="A2383" s="7">
        <v>7715.0</v>
      </c>
      <c r="B2383" s="2" t="s">
        <v>13</v>
      </c>
      <c r="C2383" s="3">
        <v>1788.0</v>
      </c>
      <c r="D2383" s="4">
        <v>27.0</v>
      </c>
      <c r="E2383" s="4">
        <v>20.0</v>
      </c>
      <c r="F2383" s="8">
        <v>19.0</v>
      </c>
      <c r="G2383" s="8">
        <v>3.0</v>
      </c>
      <c r="H2383" s="8">
        <v>4.0</v>
      </c>
      <c r="I2383" s="8">
        <v>1.0</v>
      </c>
      <c r="J2383" s="8">
        <v>4.0</v>
      </c>
      <c r="K2383" s="7">
        <v>48.0</v>
      </c>
      <c r="L2383" s="7">
        <v>30.0</v>
      </c>
    </row>
    <row r="2384">
      <c r="A2384" s="7">
        <v>7715.0</v>
      </c>
      <c r="B2384" s="2" t="s">
        <v>14</v>
      </c>
      <c r="C2384" s="3">
        <v>1788.0</v>
      </c>
      <c r="D2384" s="4">
        <v>110.0</v>
      </c>
      <c r="E2384" s="4">
        <v>34.0</v>
      </c>
      <c r="F2384" s="8">
        <v>12.0</v>
      </c>
      <c r="G2384" s="8">
        <v>8.0</v>
      </c>
      <c r="H2384" s="8">
        <v>6.0</v>
      </c>
      <c r="I2384" s="8">
        <v>6.0</v>
      </c>
      <c r="J2384" s="8">
        <v>4.0</v>
      </c>
      <c r="K2384" s="7">
        <v>150.0</v>
      </c>
      <c r="L2384" s="7">
        <v>30.0</v>
      </c>
    </row>
    <row r="2385">
      <c r="A2385" s="7">
        <v>7715.0</v>
      </c>
      <c r="B2385" s="2" t="s">
        <v>15</v>
      </c>
      <c r="C2385" s="3">
        <v>1788.0</v>
      </c>
      <c r="D2385" s="4">
        <v>178.0</v>
      </c>
      <c r="E2385" s="4">
        <v>78.0</v>
      </c>
      <c r="F2385" s="8">
        <v>52.0</v>
      </c>
      <c r="G2385" s="8">
        <v>15.0</v>
      </c>
      <c r="H2385" s="8">
        <v>14.0</v>
      </c>
      <c r="I2385" s="8">
        <v>9.0</v>
      </c>
      <c r="J2385" s="8">
        <v>12.0</v>
      </c>
      <c r="K2385" s="7">
        <v>265.0</v>
      </c>
      <c r="L2385" s="7">
        <v>93.0</v>
      </c>
    </row>
    <row r="2386">
      <c r="A2386" s="7">
        <v>7723.0</v>
      </c>
      <c r="B2386" s="2" t="s">
        <v>12</v>
      </c>
      <c r="C2386" s="3">
        <v>1764.0</v>
      </c>
      <c r="D2386" s="4">
        <v>23.0</v>
      </c>
      <c r="E2386" s="4">
        <v>14.0</v>
      </c>
      <c r="F2386" s="8">
        <v>6.0</v>
      </c>
      <c r="G2386" s="8">
        <v>1.0</v>
      </c>
      <c r="H2386" s="8">
        <v>8.0</v>
      </c>
      <c r="I2386" s="8">
        <v>4.0</v>
      </c>
      <c r="J2386" s="8">
        <v>1.0</v>
      </c>
      <c r="K2386" s="7">
        <v>41.0</v>
      </c>
      <c r="L2386" s="7">
        <v>16.0</v>
      </c>
    </row>
    <row r="2387">
      <c r="A2387" s="7">
        <v>7723.0</v>
      </c>
      <c r="B2387" s="2" t="s">
        <v>13</v>
      </c>
      <c r="C2387" s="3">
        <v>1764.0</v>
      </c>
      <c r="D2387" s="4">
        <v>20.0</v>
      </c>
      <c r="E2387" s="4">
        <v>16.0</v>
      </c>
      <c r="F2387" s="8">
        <v>16.0</v>
      </c>
      <c r="G2387" s="8">
        <v>4.0</v>
      </c>
      <c r="H2387" s="8">
        <v>1.0</v>
      </c>
      <c r="I2387" s="8">
        <v>4.0</v>
      </c>
      <c r="J2387" s="8">
        <v>1.0</v>
      </c>
      <c r="K2387" s="7">
        <v>40.0</v>
      </c>
      <c r="L2387" s="7">
        <v>22.0</v>
      </c>
    </row>
    <row r="2388">
      <c r="A2388" s="7">
        <v>7723.0</v>
      </c>
      <c r="B2388" s="2" t="s">
        <v>14</v>
      </c>
      <c r="C2388" s="3">
        <v>1764.0</v>
      </c>
      <c r="D2388" s="4">
        <v>140.0</v>
      </c>
      <c r="E2388" s="4">
        <v>35.0</v>
      </c>
      <c r="F2388" s="8">
        <v>13.0</v>
      </c>
      <c r="G2388" s="8">
        <v>8.0</v>
      </c>
      <c r="H2388" s="8">
        <v>5.0</v>
      </c>
      <c r="I2388" s="8">
        <v>7.0</v>
      </c>
      <c r="J2388" s="8">
        <v>5.0</v>
      </c>
      <c r="K2388" s="7">
        <v>182.0</v>
      </c>
      <c r="L2388" s="7">
        <v>31.0</v>
      </c>
    </row>
    <row r="2389">
      <c r="A2389" s="7">
        <v>7723.0</v>
      </c>
      <c r="B2389" s="2" t="s">
        <v>15</v>
      </c>
      <c r="C2389" s="3">
        <v>1764.0</v>
      </c>
      <c r="D2389" s="4">
        <v>183.0</v>
      </c>
      <c r="E2389" s="4">
        <v>65.0</v>
      </c>
      <c r="F2389" s="8">
        <v>35.0</v>
      </c>
      <c r="G2389" s="8">
        <v>13.0</v>
      </c>
      <c r="H2389" s="8">
        <v>14.0</v>
      </c>
      <c r="I2389" s="8">
        <v>15.0</v>
      </c>
      <c r="J2389" s="8">
        <v>7.0</v>
      </c>
      <c r="K2389" s="7">
        <v>263.0</v>
      </c>
      <c r="L2389" s="7">
        <v>69.0</v>
      </c>
    </row>
    <row r="2390">
      <c r="A2390" s="7">
        <v>7730.0</v>
      </c>
      <c r="B2390" s="2" t="s">
        <v>12</v>
      </c>
      <c r="C2390" s="3">
        <v>2494.0</v>
      </c>
      <c r="D2390" s="4">
        <v>47.0</v>
      </c>
      <c r="E2390" s="4">
        <v>23.0</v>
      </c>
      <c r="F2390" s="8">
        <v>10.0</v>
      </c>
      <c r="G2390" s="8">
        <v>3.0</v>
      </c>
      <c r="H2390" s="8">
        <v>10.0</v>
      </c>
      <c r="I2390" s="8">
        <v>4.0</v>
      </c>
      <c r="J2390" s="8">
        <v>2.0</v>
      </c>
      <c r="K2390" s="7">
        <v>74.0</v>
      </c>
      <c r="L2390" s="7">
        <v>25.0</v>
      </c>
    </row>
    <row r="2391">
      <c r="A2391" s="7">
        <v>7730.0</v>
      </c>
      <c r="B2391" s="2" t="s">
        <v>13</v>
      </c>
      <c r="C2391" s="3">
        <v>2494.0</v>
      </c>
      <c r="D2391" s="4">
        <v>27.0</v>
      </c>
      <c r="E2391" s="4">
        <v>34.0</v>
      </c>
      <c r="F2391" s="8">
        <v>21.0</v>
      </c>
      <c r="G2391" s="8">
        <v>11.0</v>
      </c>
      <c r="H2391" s="8">
        <v>4.0</v>
      </c>
      <c r="I2391" s="8">
        <v>2.0</v>
      </c>
      <c r="J2391" s="8">
        <v>2.0</v>
      </c>
      <c r="K2391" s="7">
        <v>63.0</v>
      </c>
      <c r="L2391" s="7">
        <v>38.0</v>
      </c>
    </row>
    <row r="2392">
      <c r="A2392" s="7">
        <v>7730.0</v>
      </c>
      <c r="B2392" s="2" t="s">
        <v>14</v>
      </c>
      <c r="C2392" s="3">
        <v>2494.0</v>
      </c>
      <c r="D2392" s="4">
        <v>183.0</v>
      </c>
      <c r="E2392" s="4">
        <v>61.0</v>
      </c>
      <c r="F2392" s="8">
        <v>21.0</v>
      </c>
      <c r="G2392" s="8">
        <v>13.0</v>
      </c>
      <c r="H2392" s="8">
        <v>13.0</v>
      </c>
      <c r="I2392" s="8">
        <v>8.0</v>
      </c>
      <c r="J2392" s="8">
        <v>9.0</v>
      </c>
      <c r="K2392" s="7">
        <v>252.0</v>
      </c>
      <c r="L2392" s="7">
        <v>56.0</v>
      </c>
    </row>
    <row r="2393">
      <c r="A2393" s="7">
        <v>7730.0</v>
      </c>
      <c r="B2393" s="2" t="s">
        <v>15</v>
      </c>
      <c r="C2393" s="3">
        <v>2494.0</v>
      </c>
      <c r="D2393" s="4">
        <v>257.0</v>
      </c>
      <c r="E2393" s="4">
        <v>118.0</v>
      </c>
      <c r="F2393" s="8">
        <v>52.0</v>
      </c>
      <c r="G2393" s="8">
        <v>27.0</v>
      </c>
      <c r="H2393" s="8">
        <v>27.0</v>
      </c>
      <c r="I2393" s="8">
        <v>14.0</v>
      </c>
      <c r="J2393" s="8">
        <v>13.0</v>
      </c>
      <c r="K2393" s="7">
        <v>389.0</v>
      </c>
      <c r="L2393" s="7">
        <v>119.0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2" max="2" width="16.88"/>
    <col customWidth="1" min="18" max="18" width="14.75"/>
    <col customWidth="1" min="32" max="32" width="18.0"/>
    <col customWidth="1" min="33" max="33" width="18.13"/>
    <col customWidth="1" min="50" max="50" width="20.5"/>
    <col customWidth="1" min="51" max="51" width="36.13"/>
  </cols>
  <sheetData>
    <row r="1">
      <c r="A1" s="9" t="s">
        <v>11</v>
      </c>
      <c r="B1" s="10" t="s">
        <v>16</v>
      </c>
      <c r="C1" s="11" t="s">
        <v>17</v>
      </c>
      <c r="D1" s="12"/>
      <c r="E1" s="13" t="s">
        <v>18</v>
      </c>
      <c r="F1" s="4" t="s">
        <v>19</v>
      </c>
      <c r="G1" s="14">
        <f>SUM(G3:G1225)</f>
        <v>1220200</v>
      </c>
      <c r="H1" s="15" t="s">
        <v>20</v>
      </c>
      <c r="I1" s="14">
        <f t="shared" ref="I1:N1" si="1">SUM(I3:I1225)</f>
        <v>18082</v>
      </c>
      <c r="J1" s="14">
        <f t="shared" si="1"/>
        <v>40541</v>
      </c>
      <c r="K1" s="14">
        <f t="shared" si="1"/>
        <v>19852</v>
      </c>
      <c r="L1" s="14">
        <f t="shared" si="1"/>
        <v>100065</v>
      </c>
      <c r="M1" s="14">
        <f t="shared" si="1"/>
        <v>19906</v>
      </c>
      <c r="N1" s="14">
        <f t="shared" si="1"/>
        <v>30694</v>
      </c>
      <c r="O1" s="16" t="s">
        <v>21</v>
      </c>
      <c r="P1" s="16" t="s">
        <v>22</v>
      </c>
      <c r="Q1" s="17" t="s">
        <v>23</v>
      </c>
      <c r="R1" s="17" t="s">
        <v>24</v>
      </c>
      <c r="S1" s="17" t="s">
        <v>25</v>
      </c>
      <c r="T1" s="17" t="s">
        <v>26</v>
      </c>
      <c r="U1" s="17" t="s">
        <v>27</v>
      </c>
      <c r="V1" s="17" t="s">
        <v>28</v>
      </c>
      <c r="W1" s="17" t="s">
        <v>29</v>
      </c>
      <c r="X1" s="16" t="s">
        <v>21</v>
      </c>
      <c r="Y1" s="16" t="s">
        <v>22</v>
      </c>
      <c r="Z1" s="17" t="s">
        <v>30</v>
      </c>
      <c r="AA1" s="17" t="s">
        <v>17</v>
      </c>
      <c r="AB1" s="17" t="s">
        <v>31</v>
      </c>
      <c r="AC1" s="17" t="s">
        <v>31</v>
      </c>
      <c r="AD1" s="17" t="s">
        <v>31</v>
      </c>
      <c r="AE1" s="17" t="s">
        <v>31</v>
      </c>
      <c r="AF1" s="17" t="s">
        <v>31</v>
      </c>
      <c r="AG1" s="17" t="s">
        <v>31</v>
      </c>
      <c r="AH1" s="14">
        <f t="shared" ref="AH1:AK1" si="2">SUM(AH3:AH1225)</f>
        <v>33129</v>
      </c>
      <c r="AI1" s="14">
        <f t="shared" si="2"/>
        <v>30694</v>
      </c>
      <c r="AJ1" s="14">
        <f t="shared" si="2"/>
        <v>19852</v>
      </c>
      <c r="AK1" s="14">
        <f t="shared" si="2"/>
        <v>17408</v>
      </c>
      <c r="AL1" s="18" t="s">
        <v>32</v>
      </c>
      <c r="AM1" s="17" t="s">
        <v>33</v>
      </c>
      <c r="AN1" s="17" t="s">
        <v>34</v>
      </c>
      <c r="AO1" s="17" t="s">
        <v>35</v>
      </c>
      <c r="AP1" s="19">
        <f t="shared" ref="AP1:AS1" si="3">AVERAGE(AP3:AP600)</f>
        <v>0.2365516028</v>
      </c>
      <c r="AQ1" s="19">
        <f t="shared" si="3"/>
        <v>0.6045005206</v>
      </c>
      <c r="AR1" s="19">
        <f t="shared" si="3"/>
        <v>0.4719400979</v>
      </c>
      <c r="AS1" s="19">
        <f t="shared" si="3"/>
        <v>0.5022483268</v>
      </c>
      <c r="AT1" s="20"/>
      <c r="AU1" s="20"/>
      <c r="AV1" s="21">
        <f t="shared" ref="AV1:AW1" si="4">SUM(AV3:AV1225)</f>
        <v>82697</v>
      </c>
      <c r="AW1" s="21">
        <f t="shared" si="4"/>
        <v>4859</v>
      </c>
      <c r="AX1" s="22"/>
      <c r="AY1" s="22" t="s">
        <v>36</v>
      </c>
    </row>
    <row r="2">
      <c r="A2" s="11" t="s">
        <v>10</v>
      </c>
      <c r="B2" s="23"/>
      <c r="C2" s="11" t="s">
        <v>30</v>
      </c>
      <c r="D2" s="24" t="s">
        <v>37</v>
      </c>
      <c r="E2" s="25" t="s">
        <v>38</v>
      </c>
      <c r="F2" s="26" t="s">
        <v>0</v>
      </c>
      <c r="G2" s="18" t="s">
        <v>39</v>
      </c>
      <c r="H2" s="27">
        <f>SUM(H3:H600)</f>
        <v>229140</v>
      </c>
      <c r="I2" s="28" t="s">
        <v>40</v>
      </c>
      <c r="J2" s="29" t="s">
        <v>41</v>
      </c>
      <c r="K2" s="30" t="s">
        <v>42</v>
      </c>
      <c r="L2" s="31" t="s">
        <v>43</v>
      </c>
      <c r="M2" s="32" t="s">
        <v>44</v>
      </c>
      <c r="N2" s="33" t="s">
        <v>45</v>
      </c>
      <c r="O2" s="16" t="s">
        <v>21</v>
      </c>
      <c r="P2" s="16" t="s">
        <v>22</v>
      </c>
      <c r="Q2" s="17" t="s">
        <v>46</v>
      </c>
      <c r="R2" s="17" t="s">
        <v>47</v>
      </c>
      <c r="S2" s="17" t="s">
        <v>48</v>
      </c>
      <c r="T2" s="34">
        <f>PI()/4</f>
        <v>0.7853981634</v>
      </c>
      <c r="U2" s="17" t="s">
        <v>49</v>
      </c>
      <c r="V2" s="17" t="s">
        <v>50</v>
      </c>
      <c r="W2" s="17" t="s">
        <v>51</v>
      </c>
      <c r="X2" s="16" t="s">
        <v>21</v>
      </c>
      <c r="Y2" s="16" t="s">
        <v>22</v>
      </c>
      <c r="Z2" s="17" t="s">
        <v>52</v>
      </c>
      <c r="AA2" s="17" t="s">
        <v>52</v>
      </c>
      <c r="AB2" s="17" t="s">
        <v>53</v>
      </c>
      <c r="AC2" s="17" t="s">
        <v>54</v>
      </c>
      <c r="AD2" s="17" t="s">
        <v>55</v>
      </c>
      <c r="AE2" s="17" t="s">
        <v>56</v>
      </c>
      <c r="AF2" s="17" t="s">
        <v>57</v>
      </c>
      <c r="AG2" s="17" t="s">
        <v>58</v>
      </c>
      <c r="AH2" s="17" t="s">
        <v>53</v>
      </c>
      <c r="AI2" s="17" t="s">
        <v>54</v>
      </c>
      <c r="AJ2" s="17" t="s">
        <v>55</v>
      </c>
      <c r="AK2" s="17" t="s">
        <v>56</v>
      </c>
      <c r="AL2" s="18" t="s">
        <v>39</v>
      </c>
      <c r="AM2" s="14">
        <f>SUM(AM4:AM1226)</f>
        <v>101031</v>
      </c>
      <c r="AN2" s="17" t="s">
        <v>59</v>
      </c>
      <c r="AO2" s="17" t="s">
        <v>60</v>
      </c>
      <c r="AP2" s="35" t="s">
        <v>61</v>
      </c>
      <c r="AQ2" s="35" t="s">
        <v>62</v>
      </c>
      <c r="AR2" s="35" t="s">
        <v>63</v>
      </c>
      <c r="AS2" s="35" t="s">
        <v>64</v>
      </c>
      <c r="AT2" s="35" t="s">
        <v>65</v>
      </c>
      <c r="AU2" s="35" t="s">
        <v>66</v>
      </c>
      <c r="AV2" s="36" t="s">
        <v>67</v>
      </c>
      <c r="AW2" s="37" t="s">
        <v>68</v>
      </c>
      <c r="AX2" s="38" t="s">
        <v>69</v>
      </c>
      <c r="AY2" s="22">
        <f>SUM(AX196:AX600)</f>
        <v>5851</v>
      </c>
    </row>
    <row r="3">
      <c r="A3" s="23"/>
      <c r="B3" s="23"/>
      <c r="C3" s="23"/>
      <c r="D3" s="24">
        <v>1.0</v>
      </c>
      <c r="E3" s="25"/>
      <c r="F3" s="26">
        <v>1000.0</v>
      </c>
      <c r="G3" s="18">
        <v>640.0</v>
      </c>
      <c r="H3" s="15">
        <f t="shared" ref="H3:H600" si="6">I3+J3+K3+L3+M3+N3</f>
        <v>174</v>
      </c>
      <c r="I3" s="28">
        <v>26.0</v>
      </c>
      <c r="J3" s="29">
        <v>40.0</v>
      </c>
      <c r="K3" s="30">
        <v>11.0</v>
      </c>
      <c r="L3" s="31">
        <v>73.0</v>
      </c>
      <c r="M3" s="32">
        <v>11.0</v>
      </c>
      <c r="N3" s="33">
        <v>13.0</v>
      </c>
      <c r="O3" s="39">
        <f t="shared" ref="O3:O600" si="7">1-(M3/(M3+N3))</f>
        <v>0.5416666667</v>
      </c>
      <c r="P3" s="39">
        <f t="shared" ref="P3:P600" si="8">1-(K3)/(K3+L3)</f>
        <v>0.869047619</v>
      </c>
      <c r="Q3" s="40">
        <f t="shared" ref="Q3:Q600" si="9">0.532+0.683*O3-0.288*POWER(O3,2)</f>
        <v>0.8174583333</v>
      </c>
      <c r="R3" s="17">
        <f t="shared" ref="R3:R600" si="10">0.683*O3-0.288*POWER(O3,2)</f>
        <v>0.2854583333</v>
      </c>
      <c r="S3" s="39">
        <f t="shared" ref="S3:S600" si="11">P3-Q3</f>
        <v>0.05158928571</v>
      </c>
      <c r="T3" s="40">
        <f t="shared" ref="T3:T600" si="12">$T$2-ATAN2(O3,R3)</f>
        <v>0.3003845937</v>
      </c>
      <c r="U3" s="40">
        <f t="shared" ref="U3:U600" si="13">COS(T3)*O3-SIN(T3)*R3</f>
        <v>0.4329487486</v>
      </c>
      <c r="V3" s="40">
        <f t="shared" ref="V3:V600" si="14">SIN(T3)*O3+COS(T3)*R3</f>
        <v>0.4329487486</v>
      </c>
      <c r="W3" s="39">
        <f t="shared" ref="W3:W600" si="15">V3+S3</f>
        <v>0.4845380343</v>
      </c>
      <c r="X3" s="41">
        <f t="shared" ref="X3:X600" si="16">1-U3</f>
        <v>0.5670512514</v>
      </c>
      <c r="Y3" s="41">
        <f t="shared" ref="Y3:Y600" si="17">1-W3</f>
        <v>0.5154619657</v>
      </c>
      <c r="Z3" s="40">
        <f t="shared" ref="Z3:Z600" si="18">M3+N3</f>
        <v>24</v>
      </c>
      <c r="AA3" s="40">
        <f t="shared" ref="AA3:AA600" si="19">K3+L3</f>
        <v>84</v>
      </c>
      <c r="AB3" s="40">
        <f t="shared" ref="AB3:AB600" si="20">ROUND(X3*Z3,0)</f>
        <v>14</v>
      </c>
      <c r="AC3" s="40">
        <f t="shared" ref="AC3:AC600" si="21">Z3-AB3</f>
        <v>10</v>
      </c>
      <c r="AD3" s="40">
        <f t="shared" ref="AD3:AD600" si="22">ROUND(Y3*AA3,0)</f>
        <v>43</v>
      </c>
      <c r="AE3" s="40">
        <f t="shared" ref="AE3:AE600" si="23">AA3-AD3</f>
        <v>41</v>
      </c>
      <c r="AF3" s="40">
        <f t="shared" ref="AF3:AF600" si="24">(N3)/AC3</f>
        <v>1.3</v>
      </c>
      <c r="AG3" s="40">
        <f t="shared" ref="AG3:AG600" si="25">(K3)/AD3</f>
        <v>0.2558139535</v>
      </c>
      <c r="AH3" s="40">
        <f t="shared" ref="AH3:AH600" si="26">ROUND(AF3*AB3,0)</f>
        <v>18</v>
      </c>
      <c r="AI3" s="40">
        <f t="shared" ref="AI3:AJ3" si="5">AF3*AC3</f>
        <v>13</v>
      </c>
      <c r="AJ3" s="40">
        <f t="shared" si="5"/>
        <v>11</v>
      </c>
      <c r="AK3" s="40">
        <f t="shared" ref="AK3:AK600" si="28">ROUND(AG3*AE3,0)</f>
        <v>10</v>
      </c>
      <c r="AL3" s="18">
        <f t="shared" ref="AL3:AL600" si="29">G3</f>
        <v>640</v>
      </c>
      <c r="AM3" s="40">
        <f t="shared" ref="AM3:AM600" si="30">AH3+AI3+AJ3+AK3</f>
        <v>52</v>
      </c>
      <c r="AN3" s="42">
        <f t="shared" ref="AN3:AN600" si="31">AM3/AL3</f>
        <v>0.08125</v>
      </c>
      <c r="AO3" s="42">
        <f t="shared" ref="AO3:AO600" si="32">H3/AL3</f>
        <v>0.271875</v>
      </c>
      <c r="AP3" s="43">
        <f t="shared" ref="AP3:AP600" si="33">(I3+K3+M3)/(I3+J3+K3+L3+M3+N3)</f>
        <v>0.275862069</v>
      </c>
      <c r="AQ3" s="43">
        <f t="shared" ref="AQ3:AQ600" si="34">(I3+L3+M3)/(I3+J3+K3+L3+M3+N3)</f>
        <v>0.632183908</v>
      </c>
      <c r="AR3" s="43">
        <f t="shared" ref="AR3:AR600" si="35">(I3+J3+M3+N3)/(I3+J3+K3+L3+M3+N3)</f>
        <v>0.5172413793</v>
      </c>
      <c r="AS3" s="43">
        <f t="shared" ref="AS3:AS600" si="36">(AH3+AJ3)/(AH3+AI3+AJ3+AK3)</f>
        <v>0.5576923077</v>
      </c>
      <c r="AT3" s="43">
        <f t="shared" ref="AT3:AT600" si="37">(AH3+AK3)/(AH3+AI3+AJ3+AK3)</f>
        <v>0.5384615385</v>
      </c>
      <c r="AU3" s="43">
        <f t="shared" ref="AU3:AU600" si="38">(AH3+AI3)/(AH3+AI3+AJ3+AK3)</f>
        <v>0.5961538462</v>
      </c>
      <c r="AV3" s="44">
        <f>(J3+L3+N3)-(AI3+AK3)</f>
        <v>103</v>
      </c>
      <c r="AW3" s="45">
        <f t="shared" ref="AW3:AW600" si="39">(I3+K3+M3)-(AH3+AJ3)</f>
        <v>19</v>
      </c>
      <c r="AX3" s="45">
        <v>-28.0</v>
      </c>
      <c r="AY3" s="45"/>
    </row>
    <row r="4">
      <c r="A4" s="23"/>
      <c r="B4" s="23"/>
      <c r="C4" s="23"/>
      <c r="D4" s="46">
        <v>2.0</v>
      </c>
      <c r="E4" s="25"/>
      <c r="F4" s="26">
        <v>1001.0</v>
      </c>
      <c r="G4" s="18">
        <v>1053.0</v>
      </c>
      <c r="H4" s="15">
        <f t="shared" si="6"/>
        <v>221</v>
      </c>
      <c r="I4" s="28">
        <v>24.0</v>
      </c>
      <c r="J4" s="29">
        <v>45.0</v>
      </c>
      <c r="K4" s="30">
        <v>15.0</v>
      </c>
      <c r="L4" s="31">
        <v>92.0</v>
      </c>
      <c r="M4" s="32">
        <v>19.0</v>
      </c>
      <c r="N4" s="33">
        <v>26.0</v>
      </c>
      <c r="O4" s="39">
        <f t="shared" si="7"/>
        <v>0.5777777778</v>
      </c>
      <c r="P4" s="39">
        <f t="shared" si="8"/>
        <v>0.8598130841</v>
      </c>
      <c r="Q4" s="40">
        <f t="shared" si="9"/>
        <v>0.83048</v>
      </c>
      <c r="R4" s="17">
        <f t="shared" si="10"/>
        <v>0.29848</v>
      </c>
      <c r="S4" s="39">
        <f t="shared" si="11"/>
        <v>0.02933308411</v>
      </c>
      <c r="T4" s="40">
        <f t="shared" si="12"/>
        <v>0.3085589172</v>
      </c>
      <c r="U4" s="40">
        <f t="shared" si="13"/>
        <v>0.4598464259</v>
      </c>
      <c r="V4" s="40">
        <f t="shared" si="14"/>
        <v>0.4598464259</v>
      </c>
      <c r="W4" s="39">
        <f t="shared" si="15"/>
        <v>0.48917951</v>
      </c>
      <c r="X4" s="41">
        <f t="shared" si="16"/>
        <v>0.5401535741</v>
      </c>
      <c r="Y4" s="41">
        <f t="shared" si="17"/>
        <v>0.51082049</v>
      </c>
      <c r="Z4" s="40">
        <f t="shared" si="18"/>
        <v>45</v>
      </c>
      <c r="AA4" s="40">
        <f t="shared" si="19"/>
        <v>107</v>
      </c>
      <c r="AB4" s="40">
        <f t="shared" si="20"/>
        <v>24</v>
      </c>
      <c r="AC4" s="40">
        <f t="shared" si="21"/>
        <v>21</v>
      </c>
      <c r="AD4" s="40">
        <f t="shared" si="22"/>
        <v>55</v>
      </c>
      <c r="AE4" s="40">
        <f t="shared" si="23"/>
        <v>52</v>
      </c>
      <c r="AF4" s="40">
        <f t="shared" si="24"/>
        <v>1.238095238</v>
      </c>
      <c r="AG4" s="40">
        <f t="shared" si="25"/>
        <v>0.2727272727</v>
      </c>
      <c r="AH4" s="40">
        <f t="shared" si="26"/>
        <v>30</v>
      </c>
      <c r="AI4" s="40">
        <f t="shared" ref="AI4:AJ4" si="27">AF4*AC4</f>
        <v>26</v>
      </c>
      <c r="AJ4" s="40">
        <f t="shared" si="27"/>
        <v>15</v>
      </c>
      <c r="AK4" s="40">
        <f t="shared" si="28"/>
        <v>14</v>
      </c>
      <c r="AL4" s="18">
        <f t="shared" si="29"/>
        <v>1053</v>
      </c>
      <c r="AM4" s="40">
        <f t="shared" si="30"/>
        <v>85</v>
      </c>
      <c r="AN4" s="42">
        <f t="shared" si="31"/>
        <v>0.08072174739</v>
      </c>
      <c r="AO4" s="42">
        <f t="shared" si="32"/>
        <v>0.2098765432</v>
      </c>
      <c r="AP4" s="43">
        <f t="shared" si="33"/>
        <v>0.2624434389</v>
      </c>
      <c r="AQ4" s="43">
        <f t="shared" si="34"/>
        <v>0.6108597285</v>
      </c>
      <c r="AR4" s="43">
        <f t="shared" si="35"/>
        <v>0.5158371041</v>
      </c>
      <c r="AS4" s="43">
        <f t="shared" si="36"/>
        <v>0.5294117647</v>
      </c>
      <c r="AT4" s="43">
        <f t="shared" si="37"/>
        <v>0.5176470588</v>
      </c>
      <c r="AU4" s="43">
        <f t="shared" si="38"/>
        <v>0.6588235294</v>
      </c>
      <c r="AV4" s="44">
        <f t="shared" ref="AV4:AV600" si="41">L4-AK4</f>
        <v>78</v>
      </c>
      <c r="AW4" s="45">
        <f t="shared" si="39"/>
        <v>13</v>
      </c>
      <c r="AX4" s="45">
        <v>-21.0</v>
      </c>
      <c r="AY4" s="45"/>
    </row>
    <row r="5">
      <c r="A5" s="47" t="s">
        <v>70</v>
      </c>
      <c r="B5" s="47" t="str">
        <f>TEXTJOIN("",TRUE,A1," ",C1)</f>
        <v>Group B MiV</v>
      </c>
      <c r="C5" s="47">
        <f>K1</f>
        <v>19852</v>
      </c>
      <c r="D5" s="46">
        <v>3.0</v>
      </c>
      <c r="E5" s="25"/>
      <c r="F5" s="26">
        <v>1004.0</v>
      </c>
      <c r="G5" s="18">
        <v>1917.0</v>
      </c>
      <c r="H5" s="15">
        <f t="shared" si="6"/>
        <v>188</v>
      </c>
      <c r="I5" s="28">
        <v>6.0</v>
      </c>
      <c r="J5" s="29">
        <v>22.0</v>
      </c>
      <c r="K5" s="30">
        <v>8.0</v>
      </c>
      <c r="L5" s="31">
        <v>112.0</v>
      </c>
      <c r="M5" s="32">
        <v>6.0</v>
      </c>
      <c r="N5" s="33">
        <v>34.0</v>
      </c>
      <c r="O5" s="39">
        <f t="shared" si="7"/>
        <v>0.85</v>
      </c>
      <c r="P5" s="39">
        <f t="shared" si="8"/>
        <v>0.9333333333</v>
      </c>
      <c r="Q5" s="40">
        <f t="shared" si="9"/>
        <v>0.90447</v>
      </c>
      <c r="R5" s="17">
        <f t="shared" si="10"/>
        <v>0.37247</v>
      </c>
      <c r="S5" s="39">
        <f t="shared" si="11"/>
        <v>0.02886333333</v>
      </c>
      <c r="T5" s="40">
        <f t="shared" si="12"/>
        <v>0.3724003319</v>
      </c>
      <c r="U5" s="40">
        <f t="shared" si="13"/>
        <v>0.6562141041</v>
      </c>
      <c r="V5" s="40">
        <f t="shared" si="14"/>
        <v>0.6562141041</v>
      </c>
      <c r="W5" s="39">
        <f t="shared" si="15"/>
        <v>0.6850774375</v>
      </c>
      <c r="X5" s="41">
        <f t="shared" si="16"/>
        <v>0.3437858959</v>
      </c>
      <c r="Y5" s="41">
        <f t="shared" si="17"/>
        <v>0.3149225625</v>
      </c>
      <c r="Z5" s="40">
        <f t="shared" si="18"/>
        <v>40</v>
      </c>
      <c r="AA5" s="40">
        <f t="shared" si="19"/>
        <v>120</v>
      </c>
      <c r="AB5" s="40">
        <f t="shared" si="20"/>
        <v>14</v>
      </c>
      <c r="AC5" s="40">
        <f t="shared" si="21"/>
        <v>26</v>
      </c>
      <c r="AD5" s="40">
        <f t="shared" si="22"/>
        <v>38</v>
      </c>
      <c r="AE5" s="40">
        <f t="shared" si="23"/>
        <v>82</v>
      </c>
      <c r="AF5" s="40">
        <f t="shared" si="24"/>
        <v>1.307692308</v>
      </c>
      <c r="AG5" s="40">
        <f t="shared" si="25"/>
        <v>0.2105263158</v>
      </c>
      <c r="AH5" s="40">
        <f t="shared" si="26"/>
        <v>18</v>
      </c>
      <c r="AI5" s="40">
        <f t="shared" ref="AI5:AJ5" si="40">AF5*AC5</f>
        <v>34</v>
      </c>
      <c r="AJ5" s="40">
        <f t="shared" si="40"/>
        <v>8</v>
      </c>
      <c r="AK5" s="40">
        <f t="shared" si="28"/>
        <v>17</v>
      </c>
      <c r="AL5" s="18">
        <f t="shared" si="29"/>
        <v>1917</v>
      </c>
      <c r="AM5" s="40">
        <f t="shared" si="30"/>
        <v>77</v>
      </c>
      <c r="AN5" s="42">
        <f t="shared" si="31"/>
        <v>0.04016692749</v>
      </c>
      <c r="AO5" s="42">
        <f t="shared" si="32"/>
        <v>0.09806990089</v>
      </c>
      <c r="AP5" s="43">
        <f t="shared" si="33"/>
        <v>0.1063829787</v>
      </c>
      <c r="AQ5" s="43">
        <f t="shared" si="34"/>
        <v>0.6595744681</v>
      </c>
      <c r="AR5" s="43">
        <f t="shared" si="35"/>
        <v>0.3617021277</v>
      </c>
      <c r="AS5" s="43">
        <f t="shared" si="36"/>
        <v>0.3376623377</v>
      </c>
      <c r="AT5" s="43">
        <f t="shared" si="37"/>
        <v>0.4545454545</v>
      </c>
      <c r="AU5" s="43">
        <f t="shared" si="38"/>
        <v>0.6753246753</v>
      </c>
      <c r="AV5" s="44">
        <f t="shared" si="41"/>
        <v>95</v>
      </c>
      <c r="AW5" s="45">
        <f t="shared" si="39"/>
        <v>-6</v>
      </c>
      <c r="AX5" s="45">
        <v>-17.0</v>
      </c>
      <c r="AY5" s="22" t="s">
        <v>71</v>
      </c>
    </row>
    <row r="6">
      <c r="A6" s="47" t="s">
        <v>70</v>
      </c>
      <c r="B6" s="47" t="str">
        <f>TEXTJOIN("",TRUE,A2," ",C1)</f>
        <v>Group A MiV</v>
      </c>
      <c r="C6" s="47">
        <f>L1</f>
        <v>100065</v>
      </c>
      <c r="D6" s="46">
        <v>4.0</v>
      </c>
      <c r="E6" s="25"/>
      <c r="F6" s="26">
        <v>1005.0</v>
      </c>
      <c r="G6" s="18">
        <v>1599.0</v>
      </c>
      <c r="H6" s="15">
        <f t="shared" si="6"/>
        <v>339</v>
      </c>
      <c r="I6" s="28">
        <v>25.0</v>
      </c>
      <c r="J6" s="29">
        <v>72.0</v>
      </c>
      <c r="K6" s="30">
        <v>31.0</v>
      </c>
      <c r="L6" s="31">
        <v>162.0</v>
      </c>
      <c r="M6" s="32">
        <v>15.0</v>
      </c>
      <c r="N6" s="33">
        <v>34.0</v>
      </c>
      <c r="O6" s="39">
        <f t="shared" si="7"/>
        <v>0.693877551</v>
      </c>
      <c r="P6" s="39">
        <f t="shared" si="8"/>
        <v>0.8393782383</v>
      </c>
      <c r="Q6" s="40">
        <f t="shared" si="9"/>
        <v>0.8672561433</v>
      </c>
      <c r="R6" s="17">
        <f t="shared" si="10"/>
        <v>0.3352561433</v>
      </c>
      <c r="S6" s="39">
        <f t="shared" si="11"/>
        <v>-0.02787790493</v>
      </c>
      <c r="T6" s="40">
        <f t="shared" si="12"/>
        <v>0.3353104383</v>
      </c>
      <c r="U6" s="40">
        <f t="shared" si="13"/>
        <v>0.544914093</v>
      </c>
      <c r="V6" s="40">
        <f t="shared" si="14"/>
        <v>0.544914093</v>
      </c>
      <c r="W6" s="39">
        <f t="shared" si="15"/>
        <v>0.517036188</v>
      </c>
      <c r="X6" s="41">
        <f t="shared" si="16"/>
        <v>0.455085907</v>
      </c>
      <c r="Y6" s="41">
        <f t="shared" si="17"/>
        <v>0.482963812</v>
      </c>
      <c r="Z6" s="40">
        <f t="shared" si="18"/>
        <v>49</v>
      </c>
      <c r="AA6" s="40">
        <f t="shared" si="19"/>
        <v>193</v>
      </c>
      <c r="AB6" s="40">
        <f t="shared" si="20"/>
        <v>22</v>
      </c>
      <c r="AC6" s="40">
        <f t="shared" si="21"/>
        <v>27</v>
      </c>
      <c r="AD6" s="40">
        <f t="shared" si="22"/>
        <v>93</v>
      </c>
      <c r="AE6" s="40">
        <f t="shared" si="23"/>
        <v>100</v>
      </c>
      <c r="AF6" s="40">
        <f t="shared" si="24"/>
        <v>1.259259259</v>
      </c>
      <c r="AG6" s="40">
        <f t="shared" si="25"/>
        <v>0.3333333333</v>
      </c>
      <c r="AH6" s="40">
        <f t="shared" si="26"/>
        <v>28</v>
      </c>
      <c r="AI6" s="40">
        <f t="shared" ref="AI6:AJ6" si="42">AF6*AC6</f>
        <v>34</v>
      </c>
      <c r="AJ6" s="40">
        <f t="shared" si="42"/>
        <v>31</v>
      </c>
      <c r="AK6" s="40">
        <f t="shared" si="28"/>
        <v>33</v>
      </c>
      <c r="AL6" s="18">
        <f t="shared" si="29"/>
        <v>1599</v>
      </c>
      <c r="AM6" s="40">
        <f t="shared" si="30"/>
        <v>126</v>
      </c>
      <c r="AN6" s="42">
        <f t="shared" si="31"/>
        <v>0.07879924953</v>
      </c>
      <c r="AO6" s="42">
        <f t="shared" si="32"/>
        <v>0.2120075047</v>
      </c>
      <c r="AP6" s="43">
        <f t="shared" si="33"/>
        <v>0.209439528</v>
      </c>
      <c r="AQ6" s="43">
        <f t="shared" si="34"/>
        <v>0.5958702065</v>
      </c>
      <c r="AR6" s="43">
        <f t="shared" si="35"/>
        <v>0.4306784661</v>
      </c>
      <c r="AS6" s="43">
        <f t="shared" si="36"/>
        <v>0.4682539683</v>
      </c>
      <c r="AT6" s="43">
        <f t="shared" si="37"/>
        <v>0.4841269841</v>
      </c>
      <c r="AU6" s="43">
        <f t="shared" si="38"/>
        <v>0.4920634921</v>
      </c>
      <c r="AV6" s="44">
        <f t="shared" si="41"/>
        <v>129</v>
      </c>
      <c r="AW6" s="45">
        <f t="shared" si="39"/>
        <v>12</v>
      </c>
      <c r="AX6" s="45">
        <v>-17.0</v>
      </c>
      <c r="AY6" s="22">
        <f>SUM(AX3:AX195)</f>
        <v>-992</v>
      </c>
    </row>
    <row r="7">
      <c r="A7" s="47" t="s">
        <v>70</v>
      </c>
      <c r="B7" s="47" t="str">
        <f>TEXTJOIN("",TRUE,A1," ",C2)</f>
        <v>Group B EDV</v>
      </c>
      <c r="C7" s="47">
        <f>M1</f>
        <v>19906</v>
      </c>
      <c r="D7" s="46">
        <v>5.0</v>
      </c>
      <c r="E7" s="25"/>
      <c r="F7" s="26">
        <v>1006.0</v>
      </c>
      <c r="G7" s="18">
        <v>1548.0</v>
      </c>
      <c r="H7" s="15">
        <f t="shared" si="6"/>
        <v>193</v>
      </c>
      <c r="I7" s="28">
        <v>3.0</v>
      </c>
      <c r="J7" s="29">
        <v>41.0</v>
      </c>
      <c r="K7" s="30">
        <v>12.0</v>
      </c>
      <c r="L7" s="31">
        <v>100.0</v>
      </c>
      <c r="M7" s="32">
        <v>11.0</v>
      </c>
      <c r="N7" s="33">
        <v>26.0</v>
      </c>
      <c r="O7" s="39">
        <f t="shared" si="7"/>
        <v>0.7027027027</v>
      </c>
      <c r="P7" s="39">
        <f t="shared" si="8"/>
        <v>0.8928571429</v>
      </c>
      <c r="Q7" s="40">
        <f t="shared" si="9"/>
        <v>0.8697341125</v>
      </c>
      <c r="R7" s="17">
        <f t="shared" si="10"/>
        <v>0.3377341125</v>
      </c>
      <c r="S7" s="39">
        <f t="shared" si="11"/>
        <v>0.02312303037</v>
      </c>
      <c r="T7" s="40">
        <f t="shared" si="12"/>
        <v>0.3373730916</v>
      </c>
      <c r="U7" s="40">
        <f t="shared" si="13"/>
        <v>0.5512963899</v>
      </c>
      <c r="V7" s="40">
        <f t="shared" si="14"/>
        <v>0.5512963899</v>
      </c>
      <c r="W7" s="39">
        <f t="shared" si="15"/>
        <v>0.5744194203</v>
      </c>
      <c r="X7" s="41">
        <f t="shared" si="16"/>
        <v>0.4487036101</v>
      </c>
      <c r="Y7" s="41">
        <f t="shared" si="17"/>
        <v>0.4255805797</v>
      </c>
      <c r="Z7" s="40">
        <f t="shared" si="18"/>
        <v>37</v>
      </c>
      <c r="AA7" s="40">
        <f t="shared" si="19"/>
        <v>112</v>
      </c>
      <c r="AB7" s="40">
        <f t="shared" si="20"/>
        <v>17</v>
      </c>
      <c r="AC7" s="40">
        <f t="shared" si="21"/>
        <v>20</v>
      </c>
      <c r="AD7" s="40">
        <f t="shared" si="22"/>
        <v>48</v>
      </c>
      <c r="AE7" s="40">
        <f t="shared" si="23"/>
        <v>64</v>
      </c>
      <c r="AF7" s="40">
        <f t="shared" si="24"/>
        <v>1.3</v>
      </c>
      <c r="AG7" s="40">
        <f t="shared" si="25"/>
        <v>0.25</v>
      </c>
      <c r="AH7" s="40">
        <f t="shared" si="26"/>
        <v>22</v>
      </c>
      <c r="AI7" s="40">
        <f t="shared" ref="AI7:AJ7" si="43">AF7*AC7</f>
        <v>26</v>
      </c>
      <c r="AJ7" s="40">
        <f t="shared" si="43"/>
        <v>12</v>
      </c>
      <c r="AK7" s="40">
        <f t="shared" si="28"/>
        <v>16</v>
      </c>
      <c r="AL7" s="18">
        <f t="shared" si="29"/>
        <v>1548</v>
      </c>
      <c r="AM7" s="40">
        <f t="shared" si="30"/>
        <v>76</v>
      </c>
      <c r="AN7" s="42">
        <f t="shared" si="31"/>
        <v>0.04909560724</v>
      </c>
      <c r="AO7" s="42">
        <f t="shared" si="32"/>
        <v>0.1246770026</v>
      </c>
      <c r="AP7" s="43">
        <f t="shared" si="33"/>
        <v>0.1347150259</v>
      </c>
      <c r="AQ7" s="43">
        <f t="shared" si="34"/>
        <v>0.5906735751</v>
      </c>
      <c r="AR7" s="43">
        <f t="shared" si="35"/>
        <v>0.4196891192</v>
      </c>
      <c r="AS7" s="43">
        <f t="shared" si="36"/>
        <v>0.4473684211</v>
      </c>
      <c r="AT7" s="43">
        <f t="shared" si="37"/>
        <v>0.5</v>
      </c>
      <c r="AU7" s="43">
        <f t="shared" si="38"/>
        <v>0.6315789474</v>
      </c>
      <c r="AV7" s="44">
        <f t="shared" si="41"/>
        <v>84</v>
      </c>
      <c r="AW7" s="45">
        <f t="shared" si="39"/>
        <v>-8</v>
      </c>
      <c r="AX7" s="45">
        <v>-17.0</v>
      </c>
      <c r="AY7" s="45"/>
    </row>
    <row r="8">
      <c r="A8" s="47" t="s">
        <v>70</v>
      </c>
      <c r="B8" s="47" t="str">
        <f>TEXTJOIN("",TRUE,A2," ",C2)</f>
        <v>Group A EDV</v>
      </c>
      <c r="C8" s="47">
        <f>N1</f>
        <v>30694</v>
      </c>
      <c r="D8" s="46">
        <v>6.0</v>
      </c>
      <c r="E8" s="25"/>
      <c r="F8" s="26">
        <v>1007.0</v>
      </c>
      <c r="G8" s="18">
        <v>2681.0</v>
      </c>
      <c r="H8" s="15">
        <f t="shared" si="6"/>
        <v>262</v>
      </c>
      <c r="I8" s="28">
        <v>20.0</v>
      </c>
      <c r="J8" s="29">
        <v>44.0</v>
      </c>
      <c r="K8" s="30">
        <v>15.0</v>
      </c>
      <c r="L8" s="31">
        <v>125.0</v>
      </c>
      <c r="M8" s="32">
        <v>16.0</v>
      </c>
      <c r="N8" s="33">
        <v>42.0</v>
      </c>
      <c r="O8" s="39">
        <f t="shared" si="7"/>
        <v>0.724137931</v>
      </c>
      <c r="P8" s="39">
        <f t="shared" si="8"/>
        <v>0.8928571429</v>
      </c>
      <c r="Q8" s="40">
        <f t="shared" si="9"/>
        <v>0.8755659929</v>
      </c>
      <c r="R8" s="17">
        <f t="shared" si="10"/>
        <v>0.3435659929</v>
      </c>
      <c r="S8" s="39">
        <f t="shared" si="11"/>
        <v>0.01729114999</v>
      </c>
      <c r="T8" s="40">
        <f t="shared" si="12"/>
        <v>0.3424000806</v>
      </c>
      <c r="U8" s="40">
        <f t="shared" si="13"/>
        <v>0.5667509747</v>
      </c>
      <c r="V8" s="40">
        <f t="shared" si="14"/>
        <v>0.5667509747</v>
      </c>
      <c r="W8" s="39">
        <f t="shared" si="15"/>
        <v>0.5840421247</v>
      </c>
      <c r="X8" s="41">
        <f t="shared" si="16"/>
        <v>0.4332490253</v>
      </c>
      <c r="Y8" s="41">
        <f t="shared" si="17"/>
        <v>0.4159578753</v>
      </c>
      <c r="Z8" s="40">
        <f t="shared" si="18"/>
        <v>58</v>
      </c>
      <c r="AA8" s="40">
        <f t="shared" si="19"/>
        <v>140</v>
      </c>
      <c r="AB8" s="40">
        <f t="shared" si="20"/>
        <v>25</v>
      </c>
      <c r="AC8" s="40">
        <f t="shared" si="21"/>
        <v>33</v>
      </c>
      <c r="AD8" s="40">
        <f t="shared" si="22"/>
        <v>58</v>
      </c>
      <c r="AE8" s="40">
        <f t="shared" si="23"/>
        <v>82</v>
      </c>
      <c r="AF8" s="40">
        <f t="shared" si="24"/>
        <v>1.272727273</v>
      </c>
      <c r="AG8" s="40">
        <f t="shared" si="25"/>
        <v>0.2586206897</v>
      </c>
      <c r="AH8" s="40">
        <f t="shared" si="26"/>
        <v>32</v>
      </c>
      <c r="AI8" s="40">
        <f t="shared" ref="AI8:AJ8" si="44">AF8*AC8</f>
        <v>42</v>
      </c>
      <c r="AJ8" s="40">
        <f t="shared" si="44"/>
        <v>15</v>
      </c>
      <c r="AK8" s="40">
        <f t="shared" si="28"/>
        <v>21</v>
      </c>
      <c r="AL8" s="18">
        <f t="shared" si="29"/>
        <v>2681</v>
      </c>
      <c r="AM8" s="40">
        <f t="shared" si="30"/>
        <v>110</v>
      </c>
      <c r="AN8" s="42">
        <f t="shared" si="31"/>
        <v>0.04102946662</v>
      </c>
      <c r="AO8" s="42">
        <f t="shared" si="32"/>
        <v>0.09772472958</v>
      </c>
      <c r="AP8" s="43">
        <f t="shared" si="33"/>
        <v>0.1946564885</v>
      </c>
      <c r="AQ8" s="43">
        <f t="shared" si="34"/>
        <v>0.6145038168</v>
      </c>
      <c r="AR8" s="43">
        <f t="shared" si="35"/>
        <v>0.465648855</v>
      </c>
      <c r="AS8" s="43">
        <f t="shared" si="36"/>
        <v>0.4272727273</v>
      </c>
      <c r="AT8" s="43">
        <f t="shared" si="37"/>
        <v>0.4818181818</v>
      </c>
      <c r="AU8" s="43">
        <f t="shared" si="38"/>
        <v>0.6727272727</v>
      </c>
      <c r="AV8" s="44">
        <f t="shared" si="41"/>
        <v>104</v>
      </c>
      <c r="AW8" s="45">
        <f t="shared" si="39"/>
        <v>4</v>
      </c>
      <c r="AX8" s="45">
        <v>-16.0</v>
      </c>
      <c r="AY8" s="45"/>
    </row>
    <row r="9">
      <c r="A9" s="48" t="s">
        <v>70</v>
      </c>
      <c r="B9" s="48" t="str">
        <f t="shared" ref="B9:B10" si="46">TEXTJOIN("",TRUE,A1," Grand Total")</f>
        <v>Group B Grand Total</v>
      </c>
      <c r="C9" s="48">
        <f t="shared" ref="C9:C10" si="47">C5+C7</f>
        <v>39758</v>
      </c>
      <c r="D9" s="46">
        <v>7.0</v>
      </c>
      <c r="E9" s="25"/>
      <c r="F9" s="26">
        <v>1008.0</v>
      </c>
      <c r="G9" s="18">
        <v>3439.0</v>
      </c>
      <c r="H9" s="15">
        <f t="shared" si="6"/>
        <v>351</v>
      </c>
      <c r="I9" s="28">
        <v>21.0</v>
      </c>
      <c r="J9" s="29">
        <v>79.0</v>
      </c>
      <c r="K9" s="30">
        <v>17.0</v>
      </c>
      <c r="L9" s="31">
        <v>167.0</v>
      </c>
      <c r="M9" s="32">
        <v>23.0</v>
      </c>
      <c r="N9" s="33">
        <v>44.0</v>
      </c>
      <c r="O9" s="39">
        <f t="shared" si="7"/>
        <v>0.6567164179</v>
      </c>
      <c r="P9" s="39">
        <f t="shared" si="8"/>
        <v>0.9076086957</v>
      </c>
      <c r="Q9" s="40">
        <f t="shared" si="9"/>
        <v>0.8563296948</v>
      </c>
      <c r="R9" s="17">
        <f t="shared" si="10"/>
        <v>0.3243296948</v>
      </c>
      <c r="S9" s="39">
        <f t="shared" si="11"/>
        <v>0.05127900084</v>
      </c>
      <c r="T9" s="40">
        <f t="shared" si="12"/>
        <v>0.3266700486</v>
      </c>
      <c r="U9" s="40">
        <f t="shared" si="13"/>
        <v>0.5179122534</v>
      </c>
      <c r="V9" s="40">
        <f t="shared" si="14"/>
        <v>0.5179122534</v>
      </c>
      <c r="W9" s="39">
        <f t="shared" si="15"/>
        <v>0.5691912543</v>
      </c>
      <c r="X9" s="41">
        <f t="shared" si="16"/>
        <v>0.4820877466</v>
      </c>
      <c r="Y9" s="41">
        <f t="shared" si="17"/>
        <v>0.4308087457</v>
      </c>
      <c r="Z9" s="40">
        <f t="shared" si="18"/>
        <v>67</v>
      </c>
      <c r="AA9" s="40">
        <f t="shared" si="19"/>
        <v>184</v>
      </c>
      <c r="AB9" s="40">
        <f t="shared" si="20"/>
        <v>32</v>
      </c>
      <c r="AC9" s="40">
        <f t="shared" si="21"/>
        <v>35</v>
      </c>
      <c r="AD9" s="40">
        <f t="shared" si="22"/>
        <v>79</v>
      </c>
      <c r="AE9" s="40">
        <f t="shared" si="23"/>
        <v>105</v>
      </c>
      <c r="AF9" s="40">
        <f t="shared" si="24"/>
        <v>1.257142857</v>
      </c>
      <c r="AG9" s="40">
        <f t="shared" si="25"/>
        <v>0.2151898734</v>
      </c>
      <c r="AH9" s="40">
        <f t="shared" si="26"/>
        <v>40</v>
      </c>
      <c r="AI9" s="40">
        <f t="shared" ref="AI9:AJ9" si="45">AF9*AC9</f>
        <v>44</v>
      </c>
      <c r="AJ9" s="40">
        <f t="shared" si="45"/>
        <v>17</v>
      </c>
      <c r="AK9" s="40">
        <f t="shared" si="28"/>
        <v>23</v>
      </c>
      <c r="AL9" s="18">
        <f t="shared" si="29"/>
        <v>3439</v>
      </c>
      <c r="AM9" s="40">
        <f t="shared" si="30"/>
        <v>124</v>
      </c>
      <c r="AN9" s="42">
        <f t="shared" si="31"/>
        <v>0.03605699331</v>
      </c>
      <c r="AO9" s="42">
        <f t="shared" si="32"/>
        <v>0.1020645536</v>
      </c>
      <c r="AP9" s="43">
        <f t="shared" si="33"/>
        <v>0.1737891738</v>
      </c>
      <c r="AQ9" s="43">
        <f t="shared" si="34"/>
        <v>0.6011396011</v>
      </c>
      <c r="AR9" s="43">
        <f t="shared" si="35"/>
        <v>0.4757834758</v>
      </c>
      <c r="AS9" s="43">
        <f t="shared" si="36"/>
        <v>0.4596774194</v>
      </c>
      <c r="AT9" s="43">
        <f t="shared" si="37"/>
        <v>0.5080645161</v>
      </c>
      <c r="AU9" s="43">
        <f t="shared" si="38"/>
        <v>0.6774193548</v>
      </c>
      <c r="AV9" s="44">
        <f t="shared" si="41"/>
        <v>144</v>
      </c>
      <c r="AW9" s="45">
        <f t="shared" si="39"/>
        <v>4</v>
      </c>
      <c r="AX9" s="45">
        <v>-15.0</v>
      </c>
      <c r="AY9" s="45"/>
    </row>
    <row r="10">
      <c r="A10" s="48" t="s">
        <v>70</v>
      </c>
      <c r="B10" s="48" t="str">
        <f t="shared" si="46"/>
        <v>Group A Grand Total</v>
      </c>
      <c r="C10" s="48">
        <f t="shared" si="47"/>
        <v>130759</v>
      </c>
      <c r="D10" s="46">
        <v>8.0</v>
      </c>
      <c r="E10" s="25"/>
      <c r="F10" s="26">
        <v>1009.0</v>
      </c>
      <c r="G10" s="18">
        <v>1380.0</v>
      </c>
      <c r="H10" s="15">
        <f t="shared" si="6"/>
        <v>368</v>
      </c>
      <c r="I10" s="28">
        <v>44.0</v>
      </c>
      <c r="J10" s="29">
        <v>65.0</v>
      </c>
      <c r="K10" s="30">
        <v>30.0</v>
      </c>
      <c r="L10" s="31">
        <v>139.0</v>
      </c>
      <c r="M10" s="32">
        <v>31.0</v>
      </c>
      <c r="N10" s="33">
        <v>59.0</v>
      </c>
      <c r="O10" s="39">
        <f t="shared" si="7"/>
        <v>0.6555555556</v>
      </c>
      <c r="P10" s="39">
        <f t="shared" si="8"/>
        <v>0.8224852071</v>
      </c>
      <c r="Q10" s="40">
        <f t="shared" si="9"/>
        <v>0.8559755556</v>
      </c>
      <c r="R10" s="17">
        <f t="shared" si="10"/>
        <v>0.3239755556</v>
      </c>
      <c r="S10" s="39">
        <f t="shared" si="11"/>
        <v>-0.03349034845</v>
      </c>
      <c r="T10" s="40">
        <f t="shared" si="12"/>
        <v>0.3264013107</v>
      </c>
      <c r="U10" s="40">
        <f t="shared" si="13"/>
        <v>0.5170653958</v>
      </c>
      <c r="V10" s="40">
        <f t="shared" si="14"/>
        <v>0.5170653958</v>
      </c>
      <c r="W10" s="39">
        <f t="shared" si="15"/>
        <v>0.4835750473</v>
      </c>
      <c r="X10" s="41">
        <f t="shared" si="16"/>
        <v>0.4829346042</v>
      </c>
      <c r="Y10" s="41">
        <f t="shared" si="17"/>
        <v>0.5164249527</v>
      </c>
      <c r="Z10" s="40">
        <f t="shared" si="18"/>
        <v>90</v>
      </c>
      <c r="AA10" s="40">
        <f t="shared" si="19"/>
        <v>169</v>
      </c>
      <c r="AB10" s="40">
        <f t="shared" si="20"/>
        <v>43</v>
      </c>
      <c r="AC10" s="40">
        <f t="shared" si="21"/>
        <v>47</v>
      </c>
      <c r="AD10" s="40">
        <f t="shared" si="22"/>
        <v>87</v>
      </c>
      <c r="AE10" s="40">
        <f t="shared" si="23"/>
        <v>82</v>
      </c>
      <c r="AF10" s="40">
        <f t="shared" si="24"/>
        <v>1.255319149</v>
      </c>
      <c r="AG10" s="40">
        <f t="shared" si="25"/>
        <v>0.3448275862</v>
      </c>
      <c r="AH10" s="40">
        <f t="shared" si="26"/>
        <v>54</v>
      </c>
      <c r="AI10" s="40">
        <f t="shared" ref="AI10:AJ10" si="48">AF10*AC10</f>
        <v>59</v>
      </c>
      <c r="AJ10" s="40">
        <f t="shared" si="48"/>
        <v>30</v>
      </c>
      <c r="AK10" s="40">
        <f t="shared" si="28"/>
        <v>28</v>
      </c>
      <c r="AL10" s="18">
        <f t="shared" si="29"/>
        <v>1380</v>
      </c>
      <c r="AM10" s="40">
        <f t="shared" si="30"/>
        <v>171</v>
      </c>
      <c r="AN10" s="42">
        <f t="shared" si="31"/>
        <v>0.1239130435</v>
      </c>
      <c r="AO10" s="42">
        <f t="shared" si="32"/>
        <v>0.2666666667</v>
      </c>
      <c r="AP10" s="43">
        <f t="shared" si="33"/>
        <v>0.285326087</v>
      </c>
      <c r="AQ10" s="43">
        <f t="shared" si="34"/>
        <v>0.5815217391</v>
      </c>
      <c r="AR10" s="43">
        <f t="shared" si="35"/>
        <v>0.5407608696</v>
      </c>
      <c r="AS10" s="43">
        <f t="shared" si="36"/>
        <v>0.4912280702</v>
      </c>
      <c r="AT10" s="43">
        <f t="shared" si="37"/>
        <v>0.4795321637</v>
      </c>
      <c r="AU10" s="43">
        <f t="shared" si="38"/>
        <v>0.6608187135</v>
      </c>
      <c r="AV10" s="44">
        <f t="shared" si="41"/>
        <v>111</v>
      </c>
      <c r="AW10" s="45">
        <f t="shared" si="39"/>
        <v>21</v>
      </c>
      <c r="AX10" s="45">
        <v>-14.0</v>
      </c>
      <c r="AY10" s="45"/>
    </row>
    <row r="11">
      <c r="A11" s="11" t="s">
        <v>72</v>
      </c>
      <c r="B11" s="23">
        <f>I1+J1+K1+L1+M1+N1</f>
        <v>229140</v>
      </c>
      <c r="C11" s="23"/>
      <c r="D11" s="46">
        <v>9.0</v>
      </c>
      <c r="E11" s="25"/>
      <c r="F11" s="26">
        <v>1012.0</v>
      </c>
      <c r="G11" s="18">
        <v>1883.0</v>
      </c>
      <c r="H11" s="15">
        <f t="shared" si="6"/>
        <v>617</v>
      </c>
      <c r="I11" s="28">
        <v>54.0</v>
      </c>
      <c r="J11" s="29">
        <v>80.0</v>
      </c>
      <c r="K11" s="30">
        <v>76.0</v>
      </c>
      <c r="L11" s="31">
        <v>290.0</v>
      </c>
      <c r="M11" s="32">
        <v>44.0</v>
      </c>
      <c r="N11" s="33">
        <v>73.0</v>
      </c>
      <c r="O11" s="39">
        <f t="shared" si="7"/>
        <v>0.6239316239</v>
      </c>
      <c r="P11" s="39">
        <f t="shared" si="8"/>
        <v>0.7923497268</v>
      </c>
      <c r="Q11" s="40">
        <f t="shared" si="9"/>
        <v>0.8460295858</v>
      </c>
      <c r="R11" s="17">
        <f t="shared" si="10"/>
        <v>0.3140295858</v>
      </c>
      <c r="S11" s="39">
        <f t="shared" si="11"/>
        <v>-0.05367985902</v>
      </c>
      <c r="T11" s="40">
        <f t="shared" si="12"/>
        <v>0.3191079031</v>
      </c>
      <c r="U11" s="40">
        <f t="shared" si="13"/>
        <v>0.4939156062</v>
      </c>
      <c r="V11" s="40">
        <f t="shared" si="14"/>
        <v>0.4939156062</v>
      </c>
      <c r="W11" s="39">
        <f t="shared" si="15"/>
        <v>0.4402357472</v>
      </c>
      <c r="X11" s="41">
        <f t="shared" si="16"/>
        <v>0.5060843938</v>
      </c>
      <c r="Y11" s="41">
        <f t="shared" si="17"/>
        <v>0.5597642528</v>
      </c>
      <c r="Z11" s="40">
        <f t="shared" si="18"/>
        <v>117</v>
      </c>
      <c r="AA11" s="40">
        <f t="shared" si="19"/>
        <v>366</v>
      </c>
      <c r="AB11" s="40">
        <f t="shared" si="20"/>
        <v>59</v>
      </c>
      <c r="AC11" s="40">
        <f t="shared" si="21"/>
        <v>58</v>
      </c>
      <c r="AD11" s="40">
        <f t="shared" si="22"/>
        <v>205</v>
      </c>
      <c r="AE11" s="40">
        <f t="shared" si="23"/>
        <v>161</v>
      </c>
      <c r="AF11" s="40">
        <f t="shared" si="24"/>
        <v>1.25862069</v>
      </c>
      <c r="AG11" s="40">
        <f t="shared" si="25"/>
        <v>0.3707317073</v>
      </c>
      <c r="AH11" s="40">
        <f t="shared" si="26"/>
        <v>74</v>
      </c>
      <c r="AI11" s="40">
        <f t="shared" ref="AI11:AJ11" si="49">AF11*AC11</f>
        <v>73</v>
      </c>
      <c r="AJ11" s="40">
        <f t="shared" si="49"/>
        <v>76</v>
      </c>
      <c r="AK11" s="40">
        <f t="shared" si="28"/>
        <v>60</v>
      </c>
      <c r="AL11" s="18">
        <f t="shared" si="29"/>
        <v>1883</v>
      </c>
      <c r="AM11" s="40">
        <f t="shared" si="30"/>
        <v>283</v>
      </c>
      <c r="AN11" s="42">
        <f t="shared" si="31"/>
        <v>0.1502920871</v>
      </c>
      <c r="AO11" s="42">
        <f t="shared" si="32"/>
        <v>0.3276686139</v>
      </c>
      <c r="AP11" s="43">
        <f t="shared" si="33"/>
        <v>0.2820097245</v>
      </c>
      <c r="AQ11" s="43">
        <f t="shared" si="34"/>
        <v>0.6288492707</v>
      </c>
      <c r="AR11" s="43">
        <f t="shared" si="35"/>
        <v>0.4068071313</v>
      </c>
      <c r="AS11" s="43">
        <f t="shared" si="36"/>
        <v>0.5300353357</v>
      </c>
      <c r="AT11" s="43">
        <f t="shared" si="37"/>
        <v>0.4734982332</v>
      </c>
      <c r="AU11" s="43">
        <f t="shared" si="38"/>
        <v>0.519434629</v>
      </c>
      <c r="AV11" s="44">
        <f t="shared" si="41"/>
        <v>230</v>
      </c>
      <c r="AW11" s="45">
        <f t="shared" si="39"/>
        <v>24</v>
      </c>
      <c r="AX11" s="45">
        <v>-14.0</v>
      </c>
      <c r="AY11" s="45"/>
    </row>
    <row r="12">
      <c r="A12" s="23"/>
      <c r="B12" s="23"/>
      <c r="C12" s="23"/>
      <c r="D12" s="46">
        <v>10.0</v>
      </c>
      <c r="E12" s="25"/>
      <c r="F12" s="26">
        <v>1015.0</v>
      </c>
      <c r="G12" s="18">
        <v>2510.0</v>
      </c>
      <c r="H12" s="15">
        <f t="shared" si="6"/>
        <v>442</v>
      </c>
      <c r="I12" s="28">
        <v>33.0</v>
      </c>
      <c r="J12" s="29">
        <v>79.0</v>
      </c>
      <c r="K12" s="30">
        <v>29.0</v>
      </c>
      <c r="L12" s="31">
        <v>223.0</v>
      </c>
      <c r="M12" s="32">
        <v>26.0</v>
      </c>
      <c r="N12" s="33">
        <v>52.0</v>
      </c>
      <c r="O12" s="39">
        <f t="shared" si="7"/>
        <v>0.6666666667</v>
      </c>
      <c r="P12" s="39">
        <f t="shared" si="8"/>
        <v>0.8849206349</v>
      </c>
      <c r="Q12" s="40">
        <f t="shared" si="9"/>
        <v>0.8593333333</v>
      </c>
      <c r="R12" s="17">
        <f t="shared" si="10"/>
        <v>0.3273333333</v>
      </c>
      <c r="S12" s="39">
        <f t="shared" si="11"/>
        <v>0.02558730159</v>
      </c>
      <c r="T12" s="40">
        <f t="shared" si="12"/>
        <v>0.3289764423</v>
      </c>
      <c r="U12" s="40">
        <f t="shared" si="13"/>
        <v>0.5251626203</v>
      </c>
      <c r="V12" s="40">
        <f t="shared" si="14"/>
        <v>0.5251626203</v>
      </c>
      <c r="W12" s="39">
        <f t="shared" si="15"/>
        <v>0.5507499219</v>
      </c>
      <c r="X12" s="41">
        <f t="shared" si="16"/>
        <v>0.4748373797</v>
      </c>
      <c r="Y12" s="41">
        <f t="shared" si="17"/>
        <v>0.4492500781</v>
      </c>
      <c r="Z12" s="40">
        <f t="shared" si="18"/>
        <v>78</v>
      </c>
      <c r="AA12" s="40">
        <f t="shared" si="19"/>
        <v>252</v>
      </c>
      <c r="AB12" s="40">
        <f t="shared" si="20"/>
        <v>37</v>
      </c>
      <c r="AC12" s="40">
        <f t="shared" si="21"/>
        <v>41</v>
      </c>
      <c r="AD12" s="40">
        <f t="shared" si="22"/>
        <v>113</v>
      </c>
      <c r="AE12" s="40">
        <f t="shared" si="23"/>
        <v>139</v>
      </c>
      <c r="AF12" s="40">
        <f t="shared" si="24"/>
        <v>1.268292683</v>
      </c>
      <c r="AG12" s="40">
        <f t="shared" si="25"/>
        <v>0.2566371681</v>
      </c>
      <c r="AH12" s="40">
        <f t="shared" si="26"/>
        <v>47</v>
      </c>
      <c r="AI12" s="40">
        <f t="shared" ref="AI12:AJ12" si="50">AF12*AC12</f>
        <v>52</v>
      </c>
      <c r="AJ12" s="40">
        <f t="shared" si="50"/>
        <v>29</v>
      </c>
      <c r="AK12" s="40">
        <f t="shared" si="28"/>
        <v>36</v>
      </c>
      <c r="AL12" s="18">
        <f t="shared" si="29"/>
        <v>2510</v>
      </c>
      <c r="AM12" s="40">
        <f t="shared" si="30"/>
        <v>164</v>
      </c>
      <c r="AN12" s="42">
        <f t="shared" si="31"/>
        <v>0.06533864542</v>
      </c>
      <c r="AO12" s="42">
        <f t="shared" si="32"/>
        <v>0.1760956175</v>
      </c>
      <c r="AP12" s="43">
        <f t="shared" si="33"/>
        <v>0.1990950226</v>
      </c>
      <c r="AQ12" s="43">
        <f t="shared" si="34"/>
        <v>0.6380090498</v>
      </c>
      <c r="AR12" s="43">
        <f t="shared" si="35"/>
        <v>0.4298642534</v>
      </c>
      <c r="AS12" s="43">
        <f t="shared" si="36"/>
        <v>0.4634146341</v>
      </c>
      <c r="AT12" s="43">
        <f t="shared" si="37"/>
        <v>0.506097561</v>
      </c>
      <c r="AU12" s="43">
        <f t="shared" si="38"/>
        <v>0.6036585366</v>
      </c>
      <c r="AV12" s="44">
        <f t="shared" si="41"/>
        <v>187</v>
      </c>
      <c r="AW12" s="45">
        <f t="shared" si="39"/>
        <v>12</v>
      </c>
      <c r="AX12" s="45">
        <v>-13.0</v>
      </c>
      <c r="AY12" s="45"/>
    </row>
    <row r="13">
      <c r="A13" s="49" t="s">
        <v>73</v>
      </c>
      <c r="B13" s="49" t="str">
        <f t="shared" ref="B13:B18" si="52">B5</f>
        <v>Group B MiV</v>
      </c>
      <c r="C13" s="49">
        <f>AJ1</f>
        <v>19852</v>
      </c>
      <c r="D13" s="46">
        <v>11.0</v>
      </c>
      <c r="E13" s="25"/>
      <c r="F13" s="26">
        <v>1016.0</v>
      </c>
      <c r="G13" s="18">
        <v>485.0</v>
      </c>
      <c r="H13" s="15">
        <f t="shared" si="6"/>
        <v>151</v>
      </c>
      <c r="I13" s="28">
        <v>8.0</v>
      </c>
      <c r="J13" s="29">
        <v>25.0</v>
      </c>
      <c r="K13" s="30">
        <v>14.0</v>
      </c>
      <c r="L13" s="31">
        <v>72.0</v>
      </c>
      <c r="M13" s="32">
        <v>12.0</v>
      </c>
      <c r="N13" s="33">
        <v>20.0</v>
      </c>
      <c r="O13" s="39">
        <f t="shared" si="7"/>
        <v>0.625</v>
      </c>
      <c r="P13" s="39">
        <f t="shared" si="8"/>
        <v>0.8372093023</v>
      </c>
      <c r="Q13" s="40">
        <f t="shared" si="9"/>
        <v>0.846375</v>
      </c>
      <c r="R13" s="17">
        <f t="shared" si="10"/>
        <v>0.314375</v>
      </c>
      <c r="S13" s="39">
        <f t="shared" si="11"/>
        <v>-0.009165697674</v>
      </c>
      <c r="T13" s="40">
        <f t="shared" si="12"/>
        <v>0.3193534355</v>
      </c>
      <c r="U13" s="40">
        <f t="shared" si="13"/>
        <v>0.4947002328</v>
      </c>
      <c r="V13" s="40">
        <f t="shared" si="14"/>
        <v>0.4947002328</v>
      </c>
      <c r="W13" s="39">
        <f t="shared" si="15"/>
        <v>0.4855345351</v>
      </c>
      <c r="X13" s="41">
        <f t="shared" si="16"/>
        <v>0.5052997672</v>
      </c>
      <c r="Y13" s="41">
        <f t="shared" si="17"/>
        <v>0.5144654649</v>
      </c>
      <c r="Z13" s="40">
        <f t="shared" si="18"/>
        <v>32</v>
      </c>
      <c r="AA13" s="40">
        <f t="shared" si="19"/>
        <v>86</v>
      </c>
      <c r="AB13" s="40">
        <f t="shared" si="20"/>
        <v>16</v>
      </c>
      <c r="AC13" s="40">
        <f t="shared" si="21"/>
        <v>16</v>
      </c>
      <c r="AD13" s="40">
        <f t="shared" si="22"/>
        <v>44</v>
      </c>
      <c r="AE13" s="40">
        <f t="shared" si="23"/>
        <v>42</v>
      </c>
      <c r="AF13" s="40">
        <f t="shared" si="24"/>
        <v>1.25</v>
      </c>
      <c r="AG13" s="40">
        <f t="shared" si="25"/>
        <v>0.3181818182</v>
      </c>
      <c r="AH13" s="40">
        <f t="shared" si="26"/>
        <v>20</v>
      </c>
      <c r="AI13" s="40">
        <f t="shared" ref="AI13:AJ13" si="51">AF13*AC13</f>
        <v>20</v>
      </c>
      <c r="AJ13" s="40">
        <f t="shared" si="51"/>
        <v>14</v>
      </c>
      <c r="AK13" s="40">
        <f t="shared" si="28"/>
        <v>13</v>
      </c>
      <c r="AL13" s="18">
        <f t="shared" si="29"/>
        <v>485</v>
      </c>
      <c r="AM13" s="40">
        <f t="shared" si="30"/>
        <v>67</v>
      </c>
      <c r="AN13" s="42">
        <f t="shared" si="31"/>
        <v>0.1381443299</v>
      </c>
      <c r="AO13" s="42">
        <f t="shared" si="32"/>
        <v>0.3113402062</v>
      </c>
      <c r="AP13" s="43">
        <f t="shared" si="33"/>
        <v>0.2251655629</v>
      </c>
      <c r="AQ13" s="43">
        <f t="shared" si="34"/>
        <v>0.6092715232</v>
      </c>
      <c r="AR13" s="43">
        <f t="shared" si="35"/>
        <v>0.4304635762</v>
      </c>
      <c r="AS13" s="43">
        <f t="shared" si="36"/>
        <v>0.5074626866</v>
      </c>
      <c r="AT13" s="43">
        <f t="shared" si="37"/>
        <v>0.4925373134</v>
      </c>
      <c r="AU13" s="43">
        <f t="shared" si="38"/>
        <v>0.5970149254</v>
      </c>
      <c r="AV13" s="44">
        <f t="shared" si="41"/>
        <v>59</v>
      </c>
      <c r="AW13" s="45">
        <f t="shared" si="39"/>
        <v>0</v>
      </c>
      <c r="AX13" s="45">
        <v>-13.0</v>
      </c>
      <c r="AY13" s="45"/>
    </row>
    <row r="14">
      <c r="A14" s="49" t="s">
        <v>73</v>
      </c>
      <c r="B14" s="49" t="str">
        <f t="shared" si="52"/>
        <v>Group A MiV</v>
      </c>
      <c r="C14" s="49">
        <f>AK1</f>
        <v>17408</v>
      </c>
      <c r="D14" s="46">
        <v>12.0</v>
      </c>
      <c r="E14" s="25"/>
      <c r="F14" s="26">
        <v>1038.0</v>
      </c>
      <c r="G14" s="18">
        <v>2098.0</v>
      </c>
      <c r="H14" s="15">
        <f t="shared" si="6"/>
        <v>330</v>
      </c>
      <c r="I14" s="28">
        <v>20.0</v>
      </c>
      <c r="J14" s="29">
        <v>69.0</v>
      </c>
      <c r="K14" s="30">
        <v>25.0</v>
      </c>
      <c r="L14" s="31">
        <v>170.0</v>
      </c>
      <c r="M14" s="32">
        <v>19.0</v>
      </c>
      <c r="N14" s="33">
        <v>27.0</v>
      </c>
      <c r="O14" s="39">
        <f t="shared" si="7"/>
        <v>0.5869565217</v>
      </c>
      <c r="P14" s="39">
        <f t="shared" si="8"/>
        <v>0.8717948718</v>
      </c>
      <c r="Q14" s="40">
        <f t="shared" si="9"/>
        <v>0.8336701323</v>
      </c>
      <c r="R14" s="17">
        <f t="shared" si="10"/>
        <v>0.3016701323</v>
      </c>
      <c r="S14" s="39">
        <f t="shared" si="11"/>
        <v>0.03812473947</v>
      </c>
      <c r="T14" s="40">
        <f t="shared" si="12"/>
        <v>0.3106477782</v>
      </c>
      <c r="U14" s="40">
        <f t="shared" si="13"/>
        <v>0.4666491333</v>
      </c>
      <c r="V14" s="40">
        <f t="shared" si="14"/>
        <v>0.4666491333</v>
      </c>
      <c r="W14" s="39">
        <f t="shared" si="15"/>
        <v>0.5047738727</v>
      </c>
      <c r="X14" s="41">
        <f t="shared" si="16"/>
        <v>0.5333508667</v>
      </c>
      <c r="Y14" s="41">
        <f t="shared" si="17"/>
        <v>0.4952261273</v>
      </c>
      <c r="Z14" s="40">
        <f t="shared" si="18"/>
        <v>46</v>
      </c>
      <c r="AA14" s="40">
        <f t="shared" si="19"/>
        <v>195</v>
      </c>
      <c r="AB14" s="40">
        <f t="shared" si="20"/>
        <v>25</v>
      </c>
      <c r="AC14" s="40">
        <f t="shared" si="21"/>
        <v>21</v>
      </c>
      <c r="AD14" s="40">
        <f t="shared" si="22"/>
        <v>97</v>
      </c>
      <c r="AE14" s="40">
        <f t="shared" si="23"/>
        <v>98</v>
      </c>
      <c r="AF14" s="40">
        <f t="shared" si="24"/>
        <v>1.285714286</v>
      </c>
      <c r="AG14" s="40">
        <f t="shared" si="25"/>
        <v>0.2577319588</v>
      </c>
      <c r="AH14" s="40">
        <f t="shared" si="26"/>
        <v>32</v>
      </c>
      <c r="AI14" s="40">
        <f t="shared" ref="AI14:AJ14" si="53">AF14*AC14</f>
        <v>27</v>
      </c>
      <c r="AJ14" s="40">
        <f t="shared" si="53"/>
        <v>25</v>
      </c>
      <c r="AK14" s="40">
        <f t="shared" si="28"/>
        <v>25</v>
      </c>
      <c r="AL14" s="18">
        <f t="shared" si="29"/>
        <v>2098</v>
      </c>
      <c r="AM14" s="40">
        <f t="shared" si="30"/>
        <v>109</v>
      </c>
      <c r="AN14" s="42">
        <f t="shared" si="31"/>
        <v>0.05195424214</v>
      </c>
      <c r="AO14" s="42">
        <f t="shared" si="32"/>
        <v>0.1572926597</v>
      </c>
      <c r="AP14" s="43">
        <f t="shared" si="33"/>
        <v>0.1939393939</v>
      </c>
      <c r="AQ14" s="43">
        <f t="shared" si="34"/>
        <v>0.6333333333</v>
      </c>
      <c r="AR14" s="43">
        <f t="shared" si="35"/>
        <v>0.4090909091</v>
      </c>
      <c r="AS14" s="43">
        <f t="shared" si="36"/>
        <v>0.5229357798</v>
      </c>
      <c r="AT14" s="43">
        <f t="shared" si="37"/>
        <v>0.5229357798</v>
      </c>
      <c r="AU14" s="43">
        <f t="shared" si="38"/>
        <v>0.5412844037</v>
      </c>
      <c r="AV14" s="44">
        <f t="shared" si="41"/>
        <v>145</v>
      </c>
      <c r="AW14" s="45">
        <f t="shared" si="39"/>
        <v>7</v>
      </c>
      <c r="AX14" s="45">
        <v>-13.0</v>
      </c>
      <c r="AY14" s="45"/>
    </row>
    <row r="15">
      <c r="A15" s="49" t="s">
        <v>73</v>
      </c>
      <c r="B15" s="49" t="str">
        <f t="shared" si="52"/>
        <v>Group B EDV</v>
      </c>
      <c r="C15" s="49">
        <f>AH1</f>
        <v>33129</v>
      </c>
      <c r="D15" s="46">
        <v>13.0</v>
      </c>
      <c r="E15" s="25"/>
      <c r="F15" s="26">
        <v>1039.0</v>
      </c>
      <c r="G15" s="18">
        <v>3242.0</v>
      </c>
      <c r="H15" s="15">
        <f t="shared" si="6"/>
        <v>730</v>
      </c>
      <c r="I15" s="28">
        <v>47.0</v>
      </c>
      <c r="J15" s="29">
        <v>151.0</v>
      </c>
      <c r="K15" s="30">
        <v>81.0</v>
      </c>
      <c r="L15" s="31">
        <v>332.0</v>
      </c>
      <c r="M15" s="32">
        <v>51.0</v>
      </c>
      <c r="N15" s="33">
        <v>68.0</v>
      </c>
      <c r="O15" s="39">
        <f t="shared" si="7"/>
        <v>0.5714285714</v>
      </c>
      <c r="P15" s="39">
        <f t="shared" si="8"/>
        <v>0.803874092</v>
      </c>
      <c r="Q15" s="40">
        <f t="shared" si="9"/>
        <v>0.828244898</v>
      </c>
      <c r="R15" s="17">
        <f t="shared" si="10"/>
        <v>0.296244898</v>
      </c>
      <c r="S15" s="39">
        <f t="shared" si="11"/>
        <v>-0.02437080595</v>
      </c>
      <c r="T15" s="40">
        <f t="shared" si="12"/>
        <v>0.3071166227</v>
      </c>
      <c r="U15" s="40">
        <f t="shared" si="13"/>
        <v>0.4551327564</v>
      </c>
      <c r="V15" s="40">
        <f t="shared" si="14"/>
        <v>0.4551327564</v>
      </c>
      <c r="W15" s="39">
        <f t="shared" si="15"/>
        <v>0.4307619504</v>
      </c>
      <c r="X15" s="41">
        <f t="shared" si="16"/>
        <v>0.5448672436</v>
      </c>
      <c r="Y15" s="41">
        <f t="shared" si="17"/>
        <v>0.5692380496</v>
      </c>
      <c r="Z15" s="40">
        <f t="shared" si="18"/>
        <v>119</v>
      </c>
      <c r="AA15" s="40">
        <f t="shared" si="19"/>
        <v>413</v>
      </c>
      <c r="AB15" s="40">
        <f t="shared" si="20"/>
        <v>65</v>
      </c>
      <c r="AC15" s="40">
        <f t="shared" si="21"/>
        <v>54</v>
      </c>
      <c r="AD15" s="40">
        <f t="shared" si="22"/>
        <v>235</v>
      </c>
      <c r="AE15" s="40">
        <f t="shared" si="23"/>
        <v>178</v>
      </c>
      <c r="AF15" s="40">
        <f t="shared" si="24"/>
        <v>1.259259259</v>
      </c>
      <c r="AG15" s="40">
        <f t="shared" si="25"/>
        <v>0.3446808511</v>
      </c>
      <c r="AH15" s="40">
        <f t="shared" si="26"/>
        <v>82</v>
      </c>
      <c r="AI15" s="40">
        <f t="shared" ref="AI15:AJ15" si="54">AF15*AC15</f>
        <v>68</v>
      </c>
      <c r="AJ15" s="40">
        <f t="shared" si="54"/>
        <v>81</v>
      </c>
      <c r="AK15" s="40">
        <f t="shared" si="28"/>
        <v>61</v>
      </c>
      <c r="AL15" s="18">
        <f t="shared" si="29"/>
        <v>3242</v>
      </c>
      <c r="AM15" s="40">
        <f t="shared" si="30"/>
        <v>292</v>
      </c>
      <c r="AN15" s="42">
        <f t="shared" si="31"/>
        <v>0.09006785935</v>
      </c>
      <c r="AO15" s="42">
        <f t="shared" si="32"/>
        <v>0.2251696484</v>
      </c>
      <c r="AP15" s="43">
        <f t="shared" si="33"/>
        <v>0.2452054795</v>
      </c>
      <c r="AQ15" s="43">
        <f t="shared" si="34"/>
        <v>0.5890410959</v>
      </c>
      <c r="AR15" s="43">
        <f t="shared" si="35"/>
        <v>0.4342465753</v>
      </c>
      <c r="AS15" s="43">
        <f t="shared" si="36"/>
        <v>0.5582191781</v>
      </c>
      <c r="AT15" s="43">
        <f t="shared" si="37"/>
        <v>0.4897260274</v>
      </c>
      <c r="AU15" s="43">
        <f t="shared" si="38"/>
        <v>0.5136986301</v>
      </c>
      <c r="AV15" s="44">
        <f t="shared" si="41"/>
        <v>271</v>
      </c>
      <c r="AW15" s="45">
        <f t="shared" si="39"/>
        <v>16</v>
      </c>
      <c r="AX15" s="45">
        <v>-13.0</v>
      </c>
      <c r="AY15" s="45"/>
    </row>
    <row r="16">
      <c r="A16" s="49" t="s">
        <v>73</v>
      </c>
      <c r="B16" s="49" t="str">
        <f t="shared" si="52"/>
        <v>Group A EDV</v>
      </c>
      <c r="C16" s="49">
        <f>AI1</f>
        <v>30694</v>
      </c>
      <c r="D16" s="46">
        <v>14.0</v>
      </c>
      <c r="E16" s="25"/>
      <c r="F16" s="26">
        <v>1063.0</v>
      </c>
      <c r="G16" s="18">
        <v>1412.0</v>
      </c>
      <c r="H16" s="15">
        <f t="shared" si="6"/>
        <v>310</v>
      </c>
      <c r="I16" s="28">
        <v>28.0</v>
      </c>
      <c r="J16" s="29">
        <v>52.0</v>
      </c>
      <c r="K16" s="30">
        <v>22.0</v>
      </c>
      <c r="L16" s="31">
        <v>139.0</v>
      </c>
      <c r="M16" s="32">
        <v>29.0</v>
      </c>
      <c r="N16" s="33">
        <v>40.0</v>
      </c>
      <c r="O16" s="39">
        <f t="shared" si="7"/>
        <v>0.5797101449</v>
      </c>
      <c r="P16" s="39">
        <f t="shared" si="8"/>
        <v>0.8633540373</v>
      </c>
      <c r="Q16" s="40">
        <f t="shared" si="9"/>
        <v>0.8311556396</v>
      </c>
      <c r="R16" s="17">
        <f t="shared" si="10"/>
        <v>0.2991556396</v>
      </c>
      <c r="S16" s="39">
        <f t="shared" si="11"/>
        <v>0.0321983977</v>
      </c>
      <c r="T16" s="40">
        <f t="shared" si="12"/>
        <v>0.3089983037</v>
      </c>
      <c r="U16" s="40">
        <f t="shared" si="13"/>
        <v>0.4612797139</v>
      </c>
      <c r="V16" s="40">
        <f t="shared" si="14"/>
        <v>0.4612797139</v>
      </c>
      <c r="W16" s="39">
        <f t="shared" si="15"/>
        <v>0.4934781115</v>
      </c>
      <c r="X16" s="41">
        <f t="shared" si="16"/>
        <v>0.5387202861</v>
      </c>
      <c r="Y16" s="41">
        <f t="shared" si="17"/>
        <v>0.5065218885</v>
      </c>
      <c r="Z16" s="40">
        <f t="shared" si="18"/>
        <v>69</v>
      </c>
      <c r="AA16" s="40">
        <f t="shared" si="19"/>
        <v>161</v>
      </c>
      <c r="AB16" s="40">
        <f t="shared" si="20"/>
        <v>37</v>
      </c>
      <c r="AC16" s="40">
        <f t="shared" si="21"/>
        <v>32</v>
      </c>
      <c r="AD16" s="40">
        <f t="shared" si="22"/>
        <v>82</v>
      </c>
      <c r="AE16" s="40">
        <f t="shared" si="23"/>
        <v>79</v>
      </c>
      <c r="AF16" s="40">
        <f t="shared" si="24"/>
        <v>1.25</v>
      </c>
      <c r="AG16" s="40">
        <f t="shared" si="25"/>
        <v>0.2682926829</v>
      </c>
      <c r="AH16" s="40">
        <f t="shared" si="26"/>
        <v>46</v>
      </c>
      <c r="AI16" s="40">
        <f t="shared" ref="AI16:AJ16" si="55">AF16*AC16</f>
        <v>40</v>
      </c>
      <c r="AJ16" s="40">
        <f t="shared" si="55"/>
        <v>22</v>
      </c>
      <c r="AK16" s="40">
        <f t="shared" si="28"/>
        <v>21</v>
      </c>
      <c r="AL16" s="18">
        <f t="shared" si="29"/>
        <v>1412</v>
      </c>
      <c r="AM16" s="40">
        <f t="shared" si="30"/>
        <v>129</v>
      </c>
      <c r="AN16" s="42">
        <f t="shared" si="31"/>
        <v>0.09135977337</v>
      </c>
      <c r="AO16" s="42">
        <f t="shared" si="32"/>
        <v>0.2195467422</v>
      </c>
      <c r="AP16" s="43">
        <f t="shared" si="33"/>
        <v>0.2548387097</v>
      </c>
      <c r="AQ16" s="43">
        <f t="shared" si="34"/>
        <v>0.6322580645</v>
      </c>
      <c r="AR16" s="43">
        <f t="shared" si="35"/>
        <v>0.4806451613</v>
      </c>
      <c r="AS16" s="43">
        <f t="shared" si="36"/>
        <v>0.5271317829</v>
      </c>
      <c r="AT16" s="43">
        <f t="shared" si="37"/>
        <v>0.519379845</v>
      </c>
      <c r="AU16" s="43">
        <f t="shared" si="38"/>
        <v>0.6666666667</v>
      </c>
      <c r="AV16" s="44">
        <f t="shared" si="41"/>
        <v>118</v>
      </c>
      <c r="AW16" s="45">
        <f t="shared" si="39"/>
        <v>11</v>
      </c>
      <c r="AX16" s="45">
        <v>-12.0</v>
      </c>
      <c r="AY16" s="45"/>
    </row>
    <row r="17">
      <c r="A17" s="50" t="s">
        <v>73</v>
      </c>
      <c r="B17" s="50" t="str">
        <f t="shared" si="52"/>
        <v>Group B Grand Total</v>
      </c>
      <c r="C17" s="50">
        <f t="shared" ref="C17:C18" si="57">C13+C15</f>
        <v>52981</v>
      </c>
      <c r="D17" s="46">
        <v>15.0</v>
      </c>
      <c r="E17" s="25"/>
      <c r="F17" s="26">
        <v>1074.0</v>
      </c>
      <c r="G17" s="18">
        <v>2203.0</v>
      </c>
      <c r="H17" s="15">
        <f t="shared" si="6"/>
        <v>431</v>
      </c>
      <c r="I17" s="28">
        <v>21.0</v>
      </c>
      <c r="J17" s="29">
        <v>25.0</v>
      </c>
      <c r="K17" s="30">
        <v>57.0</v>
      </c>
      <c r="L17" s="31">
        <v>224.0</v>
      </c>
      <c r="M17" s="32">
        <v>38.0</v>
      </c>
      <c r="N17" s="33">
        <v>66.0</v>
      </c>
      <c r="O17" s="39">
        <f t="shared" si="7"/>
        <v>0.6346153846</v>
      </c>
      <c r="P17" s="39">
        <f t="shared" si="8"/>
        <v>0.7971530249</v>
      </c>
      <c r="Q17" s="40">
        <f t="shared" si="9"/>
        <v>0.849454142</v>
      </c>
      <c r="R17" s="17">
        <f t="shared" si="10"/>
        <v>0.317454142</v>
      </c>
      <c r="S17" s="39">
        <f t="shared" si="11"/>
        <v>-0.0523011171</v>
      </c>
      <c r="T17" s="40">
        <f t="shared" si="12"/>
        <v>0.3215659561</v>
      </c>
      <c r="U17" s="40">
        <f t="shared" si="13"/>
        <v>0.5017538334</v>
      </c>
      <c r="V17" s="40">
        <f t="shared" si="14"/>
        <v>0.5017538334</v>
      </c>
      <c r="W17" s="39">
        <f t="shared" si="15"/>
        <v>0.4494527163</v>
      </c>
      <c r="X17" s="41">
        <f t="shared" si="16"/>
        <v>0.4982461666</v>
      </c>
      <c r="Y17" s="41">
        <f t="shared" si="17"/>
        <v>0.5505472837</v>
      </c>
      <c r="Z17" s="40">
        <f t="shared" si="18"/>
        <v>104</v>
      </c>
      <c r="AA17" s="40">
        <f t="shared" si="19"/>
        <v>281</v>
      </c>
      <c r="AB17" s="40">
        <f t="shared" si="20"/>
        <v>52</v>
      </c>
      <c r="AC17" s="40">
        <f t="shared" si="21"/>
        <v>52</v>
      </c>
      <c r="AD17" s="40">
        <f t="shared" si="22"/>
        <v>155</v>
      </c>
      <c r="AE17" s="40">
        <f t="shared" si="23"/>
        <v>126</v>
      </c>
      <c r="AF17" s="40">
        <f t="shared" si="24"/>
        <v>1.269230769</v>
      </c>
      <c r="AG17" s="40">
        <f t="shared" si="25"/>
        <v>0.3677419355</v>
      </c>
      <c r="AH17" s="40">
        <f t="shared" si="26"/>
        <v>66</v>
      </c>
      <c r="AI17" s="40">
        <f t="shared" ref="AI17:AJ17" si="56">AF17*AC17</f>
        <v>66</v>
      </c>
      <c r="AJ17" s="40">
        <f t="shared" si="56"/>
        <v>57</v>
      </c>
      <c r="AK17" s="40">
        <f t="shared" si="28"/>
        <v>46</v>
      </c>
      <c r="AL17" s="18">
        <f t="shared" si="29"/>
        <v>2203</v>
      </c>
      <c r="AM17" s="40">
        <f t="shared" si="30"/>
        <v>235</v>
      </c>
      <c r="AN17" s="42">
        <f t="shared" si="31"/>
        <v>0.106672719</v>
      </c>
      <c r="AO17" s="42">
        <f t="shared" si="32"/>
        <v>0.1956423059</v>
      </c>
      <c r="AP17" s="43">
        <f t="shared" si="33"/>
        <v>0.2691415313</v>
      </c>
      <c r="AQ17" s="43">
        <f t="shared" si="34"/>
        <v>0.656612529</v>
      </c>
      <c r="AR17" s="43">
        <f t="shared" si="35"/>
        <v>0.3480278422</v>
      </c>
      <c r="AS17" s="43">
        <f t="shared" si="36"/>
        <v>0.5234042553</v>
      </c>
      <c r="AT17" s="43">
        <f t="shared" si="37"/>
        <v>0.4765957447</v>
      </c>
      <c r="AU17" s="43">
        <f t="shared" si="38"/>
        <v>0.5617021277</v>
      </c>
      <c r="AV17" s="44">
        <f t="shared" si="41"/>
        <v>178</v>
      </c>
      <c r="AW17" s="45">
        <f t="shared" si="39"/>
        <v>-7</v>
      </c>
      <c r="AX17" s="45">
        <v>-12.0</v>
      </c>
      <c r="AY17" s="45"/>
    </row>
    <row r="18">
      <c r="A18" s="50" t="s">
        <v>73</v>
      </c>
      <c r="B18" s="50" t="str">
        <f t="shared" si="52"/>
        <v>Group A Grand Total</v>
      </c>
      <c r="C18" s="50">
        <f t="shared" si="57"/>
        <v>48102</v>
      </c>
      <c r="D18" s="46">
        <v>16.0</v>
      </c>
      <c r="E18" s="25"/>
      <c r="F18" s="26">
        <v>1302.0</v>
      </c>
      <c r="G18" s="18">
        <v>3655.0</v>
      </c>
      <c r="H18" s="15">
        <f t="shared" si="6"/>
        <v>520</v>
      </c>
      <c r="I18" s="28">
        <v>36.0</v>
      </c>
      <c r="J18" s="29">
        <v>98.0</v>
      </c>
      <c r="K18" s="30">
        <v>38.0</v>
      </c>
      <c r="L18" s="31">
        <v>242.0</v>
      </c>
      <c r="M18" s="32">
        <v>38.0</v>
      </c>
      <c r="N18" s="33">
        <v>68.0</v>
      </c>
      <c r="O18" s="39">
        <f t="shared" si="7"/>
        <v>0.641509434</v>
      </c>
      <c r="P18" s="39">
        <f t="shared" si="8"/>
        <v>0.8642857143</v>
      </c>
      <c r="Q18" s="40">
        <f t="shared" si="9"/>
        <v>0.8516290495</v>
      </c>
      <c r="R18" s="17">
        <f t="shared" si="10"/>
        <v>0.3196290495</v>
      </c>
      <c r="S18" s="39">
        <f t="shared" si="11"/>
        <v>0.0126566648</v>
      </c>
      <c r="T18" s="40">
        <f t="shared" si="12"/>
        <v>0.323155313</v>
      </c>
      <c r="U18" s="40">
        <f t="shared" si="13"/>
        <v>0.5068022707</v>
      </c>
      <c r="V18" s="40">
        <f t="shared" si="14"/>
        <v>0.5068022707</v>
      </c>
      <c r="W18" s="39">
        <f t="shared" si="15"/>
        <v>0.5194589355</v>
      </c>
      <c r="X18" s="41">
        <f t="shared" si="16"/>
        <v>0.4931977293</v>
      </c>
      <c r="Y18" s="41">
        <f t="shared" si="17"/>
        <v>0.4805410645</v>
      </c>
      <c r="Z18" s="40">
        <f t="shared" si="18"/>
        <v>106</v>
      </c>
      <c r="AA18" s="40">
        <f t="shared" si="19"/>
        <v>280</v>
      </c>
      <c r="AB18" s="40">
        <f t="shared" si="20"/>
        <v>52</v>
      </c>
      <c r="AC18" s="40">
        <f t="shared" si="21"/>
        <v>54</v>
      </c>
      <c r="AD18" s="40">
        <f t="shared" si="22"/>
        <v>135</v>
      </c>
      <c r="AE18" s="40">
        <f t="shared" si="23"/>
        <v>145</v>
      </c>
      <c r="AF18" s="40">
        <f t="shared" si="24"/>
        <v>1.259259259</v>
      </c>
      <c r="AG18" s="40">
        <f t="shared" si="25"/>
        <v>0.2814814815</v>
      </c>
      <c r="AH18" s="40">
        <f t="shared" si="26"/>
        <v>65</v>
      </c>
      <c r="AI18" s="40">
        <f t="shared" ref="AI18:AJ18" si="58">AF18*AC18</f>
        <v>68</v>
      </c>
      <c r="AJ18" s="40">
        <f t="shared" si="58"/>
        <v>38</v>
      </c>
      <c r="AK18" s="40">
        <f t="shared" si="28"/>
        <v>41</v>
      </c>
      <c r="AL18" s="18">
        <f t="shared" si="29"/>
        <v>3655</v>
      </c>
      <c r="AM18" s="40">
        <f t="shared" si="30"/>
        <v>212</v>
      </c>
      <c r="AN18" s="42">
        <f t="shared" si="31"/>
        <v>0.05800273598</v>
      </c>
      <c r="AO18" s="42">
        <f t="shared" si="32"/>
        <v>0.1422708618</v>
      </c>
      <c r="AP18" s="43">
        <f t="shared" si="33"/>
        <v>0.2153846154</v>
      </c>
      <c r="AQ18" s="43">
        <f t="shared" si="34"/>
        <v>0.6076923077</v>
      </c>
      <c r="AR18" s="43">
        <f t="shared" si="35"/>
        <v>0.4615384615</v>
      </c>
      <c r="AS18" s="43">
        <f t="shared" si="36"/>
        <v>0.4858490566</v>
      </c>
      <c r="AT18" s="43">
        <f t="shared" si="37"/>
        <v>0.5</v>
      </c>
      <c r="AU18" s="43">
        <f t="shared" si="38"/>
        <v>0.6273584906</v>
      </c>
      <c r="AV18" s="44">
        <f t="shared" si="41"/>
        <v>201</v>
      </c>
      <c r="AW18" s="45">
        <f t="shared" si="39"/>
        <v>9</v>
      </c>
      <c r="AX18" s="45">
        <v>-12.0</v>
      </c>
      <c r="AY18" s="45"/>
    </row>
    <row r="19">
      <c r="A19" s="11" t="s">
        <v>74</v>
      </c>
      <c r="B19" s="23">
        <f>AH1+AI1+AJ1+AK1</f>
        <v>101083</v>
      </c>
      <c r="C19" s="23"/>
      <c r="D19" s="46">
        <v>17.0</v>
      </c>
      <c r="E19" s="25"/>
      <c r="F19" s="26">
        <v>1304.0</v>
      </c>
      <c r="G19" s="18">
        <v>2660.0</v>
      </c>
      <c r="H19" s="15">
        <f t="shared" si="6"/>
        <v>372</v>
      </c>
      <c r="I19" s="28">
        <v>29.0</v>
      </c>
      <c r="J19" s="29">
        <v>64.0</v>
      </c>
      <c r="K19" s="30">
        <v>36.0</v>
      </c>
      <c r="L19" s="31">
        <v>172.0</v>
      </c>
      <c r="M19" s="32">
        <v>34.0</v>
      </c>
      <c r="N19" s="33">
        <v>37.0</v>
      </c>
      <c r="O19" s="39">
        <f t="shared" si="7"/>
        <v>0.5211267606</v>
      </c>
      <c r="P19" s="39">
        <f t="shared" si="8"/>
        <v>0.8269230769</v>
      </c>
      <c r="Q19" s="40">
        <f t="shared" si="9"/>
        <v>0.8097165245</v>
      </c>
      <c r="R19" s="17">
        <f t="shared" si="10"/>
        <v>0.2777165245</v>
      </c>
      <c r="S19" s="39">
        <f t="shared" si="11"/>
        <v>0.01720655242</v>
      </c>
      <c r="T19" s="40">
        <f t="shared" si="12"/>
        <v>0.2957662018</v>
      </c>
      <c r="U19" s="40">
        <f t="shared" si="13"/>
        <v>0.4175521336</v>
      </c>
      <c r="V19" s="40">
        <f t="shared" si="14"/>
        <v>0.4175521336</v>
      </c>
      <c r="W19" s="39">
        <f t="shared" si="15"/>
        <v>0.434758686</v>
      </c>
      <c r="X19" s="41">
        <f t="shared" si="16"/>
        <v>0.5824478664</v>
      </c>
      <c r="Y19" s="41">
        <f t="shared" si="17"/>
        <v>0.565241314</v>
      </c>
      <c r="Z19" s="40">
        <f t="shared" si="18"/>
        <v>71</v>
      </c>
      <c r="AA19" s="40">
        <f t="shared" si="19"/>
        <v>208</v>
      </c>
      <c r="AB19" s="40">
        <f t="shared" si="20"/>
        <v>41</v>
      </c>
      <c r="AC19" s="40">
        <f t="shared" si="21"/>
        <v>30</v>
      </c>
      <c r="AD19" s="40">
        <f t="shared" si="22"/>
        <v>118</v>
      </c>
      <c r="AE19" s="40">
        <f t="shared" si="23"/>
        <v>90</v>
      </c>
      <c r="AF19" s="40">
        <f t="shared" si="24"/>
        <v>1.233333333</v>
      </c>
      <c r="AG19" s="40">
        <f t="shared" si="25"/>
        <v>0.3050847458</v>
      </c>
      <c r="AH19" s="40">
        <f t="shared" si="26"/>
        <v>51</v>
      </c>
      <c r="AI19" s="40">
        <f t="shared" ref="AI19:AJ19" si="59">AF19*AC19</f>
        <v>37</v>
      </c>
      <c r="AJ19" s="40">
        <f t="shared" si="59"/>
        <v>36</v>
      </c>
      <c r="AK19" s="40">
        <f t="shared" si="28"/>
        <v>27</v>
      </c>
      <c r="AL19" s="18">
        <f t="shared" si="29"/>
        <v>2660</v>
      </c>
      <c r="AM19" s="40">
        <f t="shared" si="30"/>
        <v>151</v>
      </c>
      <c r="AN19" s="42">
        <f t="shared" si="31"/>
        <v>0.05676691729</v>
      </c>
      <c r="AO19" s="42">
        <f t="shared" si="32"/>
        <v>0.1398496241</v>
      </c>
      <c r="AP19" s="43">
        <f t="shared" si="33"/>
        <v>0.2661290323</v>
      </c>
      <c r="AQ19" s="43">
        <f t="shared" si="34"/>
        <v>0.6317204301</v>
      </c>
      <c r="AR19" s="43">
        <f t="shared" si="35"/>
        <v>0.4408602151</v>
      </c>
      <c r="AS19" s="43">
        <f t="shared" si="36"/>
        <v>0.5761589404</v>
      </c>
      <c r="AT19" s="43">
        <f t="shared" si="37"/>
        <v>0.5165562914</v>
      </c>
      <c r="AU19" s="43">
        <f t="shared" si="38"/>
        <v>0.582781457</v>
      </c>
      <c r="AV19" s="44">
        <f t="shared" si="41"/>
        <v>145</v>
      </c>
      <c r="AW19" s="45">
        <f t="shared" si="39"/>
        <v>12</v>
      </c>
      <c r="AX19" s="45">
        <v>-12.0</v>
      </c>
      <c r="AY19" s="45"/>
    </row>
    <row r="20">
      <c r="A20" s="23"/>
      <c r="B20" s="23"/>
      <c r="C20" s="23"/>
      <c r="D20" s="46">
        <v>18.0</v>
      </c>
      <c r="E20" s="25"/>
      <c r="F20" s="26">
        <v>1307.0</v>
      </c>
      <c r="G20" s="18">
        <v>2027.0</v>
      </c>
      <c r="H20" s="15">
        <f t="shared" si="6"/>
        <v>400</v>
      </c>
      <c r="I20" s="28">
        <v>41.0</v>
      </c>
      <c r="J20" s="29">
        <v>76.0</v>
      </c>
      <c r="K20" s="30">
        <v>29.0</v>
      </c>
      <c r="L20" s="31">
        <v>173.0</v>
      </c>
      <c r="M20" s="32">
        <v>33.0</v>
      </c>
      <c r="N20" s="33">
        <v>48.0</v>
      </c>
      <c r="O20" s="39">
        <f t="shared" si="7"/>
        <v>0.5925925926</v>
      </c>
      <c r="P20" s="39">
        <f t="shared" si="8"/>
        <v>0.8564356436</v>
      </c>
      <c r="Q20" s="40">
        <f t="shared" si="9"/>
        <v>0.8356049383</v>
      </c>
      <c r="R20" s="17">
        <f t="shared" si="10"/>
        <v>0.3036049383</v>
      </c>
      <c r="S20" s="39">
        <f t="shared" si="11"/>
        <v>0.02083070529</v>
      </c>
      <c r="T20" s="40">
        <f t="shared" si="12"/>
        <v>0.3119326398</v>
      </c>
      <c r="U20" s="40">
        <f t="shared" si="13"/>
        <v>0.4708194661</v>
      </c>
      <c r="V20" s="40">
        <f t="shared" si="14"/>
        <v>0.4708194661</v>
      </c>
      <c r="W20" s="39">
        <f t="shared" si="15"/>
        <v>0.4916501714</v>
      </c>
      <c r="X20" s="41">
        <f t="shared" si="16"/>
        <v>0.5291805339</v>
      </c>
      <c r="Y20" s="41">
        <f t="shared" si="17"/>
        <v>0.5083498286</v>
      </c>
      <c r="Z20" s="40">
        <f t="shared" si="18"/>
        <v>81</v>
      </c>
      <c r="AA20" s="40">
        <f t="shared" si="19"/>
        <v>202</v>
      </c>
      <c r="AB20" s="40">
        <f t="shared" si="20"/>
        <v>43</v>
      </c>
      <c r="AC20" s="40">
        <f t="shared" si="21"/>
        <v>38</v>
      </c>
      <c r="AD20" s="40">
        <f t="shared" si="22"/>
        <v>103</v>
      </c>
      <c r="AE20" s="40">
        <f t="shared" si="23"/>
        <v>99</v>
      </c>
      <c r="AF20" s="40">
        <f t="shared" si="24"/>
        <v>1.263157895</v>
      </c>
      <c r="AG20" s="40">
        <f t="shared" si="25"/>
        <v>0.2815533981</v>
      </c>
      <c r="AH20" s="40">
        <f t="shared" si="26"/>
        <v>54</v>
      </c>
      <c r="AI20" s="40">
        <f t="shared" ref="AI20:AJ20" si="60">AF20*AC20</f>
        <v>48</v>
      </c>
      <c r="AJ20" s="40">
        <f t="shared" si="60"/>
        <v>29</v>
      </c>
      <c r="AK20" s="40">
        <f t="shared" si="28"/>
        <v>28</v>
      </c>
      <c r="AL20" s="18">
        <f t="shared" si="29"/>
        <v>2027</v>
      </c>
      <c r="AM20" s="40">
        <f t="shared" si="30"/>
        <v>159</v>
      </c>
      <c r="AN20" s="42">
        <f t="shared" si="31"/>
        <v>0.07844104588</v>
      </c>
      <c r="AO20" s="42">
        <f t="shared" si="32"/>
        <v>0.1973359645</v>
      </c>
      <c r="AP20" s="43">
        <f t="shared" si="33"/>
        <v>0.2575</v>
      </c>
      <c r="AQ20" s="43">
        <f t="shared" si="34"/>
        <v>0.6175</v>
      </c>
      <c r="AR20" s="43">
        <f t="shared" si="35"/>
        <v>0.495</v>
      </c>
      <c r="AS20" s="43">
        <f t="shared" si="36"/>
        <v>0.5220125786</v>
      </c>
      <c r="AT20" s="43">
        <f t="shared" si="37"/>
        <v>0.5157232704</v>
      </c>
      <c r="AU20" s="43">
        <f t="shared" si="38"/>
        <v>0.641509434</v>
      </c>
      <c r="AV20" s="44">
        <f t="shared" si="41"/>
        <v>145</v>
      </c>
      <c r="AW20" s="45">
        <f t="shared" si="39"/>
        <v>20</v>
      </c>
      <c r="AX20" s="45">
        <v>-12.0</v>
      </c>
      <c r="AY20" s="45"/>
    </row>
    <row r="21">
      <c r="A21" s="51" t="s">
        <v>75</v>
      </c>
      <c r="B21" s="51" t="str">
        <f t="shared" ref="B21:B26" si="62">B13</f>
        <v>Group B MiV</v>
      </c>
      <c r="C21" s="51">
        <f t="shared" ref="C21:C26" si="63">C13-C5</f>
        <v>0</v>
      </c>
      <c r="D21" s="46">
        <v>19.0</v>
      </c>
      <c r="E21" s="25"/>
      <c r="F21" s="26">
        <v>1318.0</v>
      </c>
      <c r="G21" s="18">
        <v>1739.0</v>
      </c>
      <c r="H21" s="15">
        <f t="shared" si="6"/>
        <v>176</v>
      </c>
      <c r="I21" s="28">
        <v>11.0</v>
      </c>
      <c r="J21" s="29">
        <v>29.0</v>
      </c>
      <c r="K21" s="30">
        <v>10.0</v>
      </c>
      <c r="L21" s="31">
        <v>81.0</v>
      </c>
      <c r="M21" s="32">
        <v>17.0</v>
      </c>
      <c r="N21" s="33">
        <v>28.0</v>
      </c>
      <c r="O21" s="39">
        <f t="shared" si="7"/>
        <v>0.6222222222</v>
      </c>
      <c r="P21" s="39">
        <f t="shared" si="8"/>
        <v>0.8901098901</v>
      </c>
      <c r="Q21" s="40">
        <f t="shared" si="9"/>
        <v>0.8454755556</v>
      </c>
      <c r="R21" s="17">
        <f t="shared" si="10"/>
        <v>0.3134755556</v>
      </c>
      <c r="S21" s="39">
        <f t="shared" si="11"/>
        <v>0.04463433455</v>
      </c>
      <c r="T21" s="40">
        <f t="shared" si="12"/>
        <v>0.3187151775</v>
      </c>
      <c r="U21" s="40">
        <f t="shared" si="13"/>
        <v>0.4926598308</v>
      </c>
      <c r="V21" s="40">
        <f t="shared" si="14"/>
        <v>0.4926598308</v>
      </c>
      <c r="W21" s="39">
        <f t="shared" si="15"/>
        <v>0.5372941653</v>
      </c>
      <c r="X21" s="41">
        <f t="shared" si="16"/>
        <v>0.5073401692</v>
      </c>
      <c r="Y21" s="41">
        <f t="shared" si="17"/>
        <v>0.4627058347</v>
      </c>
      <c r="Z21" s="40">
        <f t="shared" si="18"/>
        <v>45</v>
      </c>
      <c r="AA21" s="40">
        <f t="shared" si="19"/>
        <v>91</v>
      </c>
      <c r="AB21" s="40">
        <f t="shared" si="20"/>
        <v>23</v>
      </c>
      <c r="AC21" s="40">
        <f t="shared" si="21"/>
        <v>22</v>
      </c>
      <c r="AD21" s="40">
        <f t="shared" si="22"/>
        <v>42</v>
      </c>
      <c r="AE21" s="40">
        <f t="shared" si="23"/>
        <v>49</v>
      </c>
      <c r="AF21" s="40">
        <f t="shared" si="24"/>
        <v>1.272727273</v>
      </c>
      <c r="AG21" s="40">
        <f t="shared" si="25"/>
        <v>0.2380952381</v>
      </c>
      <c r="AH21" s="40">
        <f t="shared" si="26"/>
        <v>29</v>
      </c>
      <c r="AI21" s="40">
        <f t="shared" ref="AI21:AJ21" si="61">AF21*AC21</f>
        <v>28</v>
      </c>
      <c r="AJ21" s="40">
        <f t="shared" si="61"/>
        <v>10</v>
      </c>
      <c r="AK21" s="40">
        <f t="shared" si="28"/>
        <v>12</v>
      </c>
      <c r="AL21" s="18">
        <f t="shared" si="29"/>
        <v>1739</v>
      </c>
      <c r="AM21" s="40">
        <f t="shared" si="30"/>
        <v>79</v>
      </c>
      <c r="AN21" s="42">
        <f t="shared" si="31"/>
        <v>0.04542840713</v>
      </c>
      <c r="AO21" s="42">
        <f t="shared" si="32"/>
        <v>0.1012075906</v>
      </c>
      <c r="AP21" s="43">
        <f t="shared" si="33"/>
        <v>0.2159090909</v>
      </c>
      <c r="AQ21" s="43">
        <f t="shared" si="34"/>
        <v>0.6193181818</v>
      </c>
      <c r="AR21" s="43">
        <f t="shared" si="35"/>
        <v>0.4829545455</v>
      </c>
      <c r="AS21" s="43">
        <f t="shared" si="36"/>
        <v>0.4936708861</v>
      </c>
      <c r="AT21" s="43">
        <f t="shared" si="37"/>
        <v>0.5189873418</v>
      </c>
      <c r="AU21" s="43">
        <f t="shared" si="38"/>
        <v>0.7215189873</v>
      </c>
      <c r="AV21" s="44">
        <f t="shared" si="41"/>
        <v>69</v>
      </c>
      <c r="AW21" s="45">
        <f t="shared" si="39"/>
        <v>-1</v>
      </c>
      <c r="AX21" s="45">
        <v>-11.0</v>
      </c>
      <c r="AY21" s="45"/>
    </row>
    <row r="22">
      <c r="A22" s="51" t="s">
        <v>75</v>
      </c>
      <c r="B22" s="51" t="str">
        <f t="shared" si="62"/>
        <v>Group A MiV</v>
      </c>
      <c r="C22" s="51">
        <f t="shared" si="63"/>
        <v>-82657</v>
      </c>
      <c r="D22" s="46">
        <v>20.0</v>
      </c>
      <c r="E22" s="25"/>
      <c r="F22" s="26">
        <v>1327.0</v>
      </c>
      <c r="G22" s="18">
        <v>2196.0</v>
      </c>
      <c r="H22" s="15">
        <f t="shared" si="6"/>
        <v>231</v>
      </c>
      <c r="I22" s="28">
        <v>17.0</v>
      </c>
      <c r="J22" s="29">
        <v>48.0</v>
      </c>
      <c r="K22" s="30">
        <v>18.0</v>
      </c>
      <c r="L22" s="31">
        <v>97.0</v>
      </c>
      <c r="M22" s="32">
        <v>15.0</v>
      </c>
      <c r="N22" s="33">
        <v>36.0</v>
      </c>
      <c r="O22" s="39">
        <f t="shared" si="7"/>
        <v>0.7058823529</v>
      </c>
      <c r="P22" s="39">
        <f t="shared" si="8"/>
        <v>0.8434782609</v>
      </c>
      <c r="Q22" s="40">
        <f t="shared" si="9"/>
        <v>0.870615917</v>
      </c>
      <c r="R22" s="17">
        <f t="shared" si="10"/>
        <v>0.338615917</v>
      </c>
      <c r="S22" s="39">
        <f t="shared" si="11"/>
        <v>-0.02713765609</v>
      </c>
      <c r="T22" s="40">
        <f t="shared" si="12"/>
        <v>0.338117258</v>
      </c>
      <c r="U22" s="40">
        <f t="shared" si="13"/>
        <v>0.5535930976</v>
      </c>
      <c r="V22" s="40">
        <f t="shared" si="14"/>
        <v>0.5535930976</v>
      </c>
      <c r="W22" s="39">
        <f t="shared" si="15"/>
        <v>0.5264554415</v>
      </c>
      <c r="X22" s="41">
        <f t="shared" si="16"/>
        <v>0.4464069024</v>
      </c>
      <c r="Y22" s="41">
        <f t="shared" si="17"/>
        <v>0.4735445585</v>
      </c>
      <c r="Z22" s="40">
        <f t="shared" si="18"/>
        <v>51</v>
      </c>
      <c r="AA22" s="40">
        <f t="shared" si="19"/>
        <v>115</v>
      </c>
      <c r="AB22" s="40">
        <f t="shared" si="20"/>
        <v>23</v>
      </c>
      <c r="AC22" s="40">
        <f t="shared" si="21"/>
        <v>28</v>
      </c>
      <c r="AD22" s="40">
        <f t="shared" si="22"/>
        <v>54</v>
      </c>
      <c r="AE22" s="40">
        <f t="shared" si="23"/>
        <v>61</v>
      </c>
      <c r="AF22" s="40">
        <f t="shared" si="24"/>
        <v>1.285714286</v>
      </c>
      <c r="AG22" s="40">
        <f t="shared" si="25"/>
        <v>0.3333333333</v>
      </c>
      <c r="AH22" s="40">
        <f t="shared" si="26"/>
        <v>30</v>
      </c>
      <c r="AI22" s="40">
        <f t="shared" ref="AI22:AJ22" si="64">AF22*AC22</f>
        <v>36</v>
      </c>
      <c r="AJ22" s="40">
        <f t="shared" si="64"/>
        <v>18</v>
      </c>
      <c r="AK22" s="40">
        <f t="shared" si="28"/>
        <v>20</v>
      </c>
      <c r="AL22" s="18">
        <f t="shared" si="29"/>
        <v>2196</v>
      </c>
      <c r="AM22" s="40">
        <f t="shared" si="30"/>
        <v>104</v>
      </c>
      <c r="AN22" s="42">
        <f t="shared" si="31"/>
        <v>0.04735883424</v>
      </c>
      <c r="AO22" s="42">
        <f t="shared" si="32"/>
        <v>0.1051912568</v>
      </c>
      <c r="AP22" s="43">
        <f t="shared" si="33"/>
        <v>0.2164502165</v>
      </c>
      <c r="AQ22" s="43">
        <f t="shared" si="34"/>
        <v>0.5584415584</v>
      </c>
      <c r="AR22" s="43">
        <f t="shared" si="35"/>
        <v>0.5021645022</v>
      </c>
      <c r="AS22" s="43">
        <f t="shared" si="36"/>
        <v>0.4615384615</v>
      </c>
      <c r="AT22" s="43">
        <f t="shared" si="37"/>
        <v>0.4807692308</v>
      </c>
      <c r="AU22" s="43">
        <f t="shared" si="38"/>
        <v>0.6346153846</v>
      </c>
      <c r="AV22" s="44">
        <f t="shared" si="41"/>
        <v>77</v>
      </c>
      <c r="AW22" s="45">
        <f t="shared" si="39"/>
        <v>2</v>
      </c>
      <c r="AX22" s="45">
        <v>-11.0</v>
      </c>
      <c r="AY22" s="45"/>
    </row>
    <row r="23">
      <c r="A23" s="51" t="s">
        <v>75</v>
      </c>
      <c r="B23" s="51" t="str">
        <f t="shared" si="62"/>
        <v>Group B EDV</v>
      </c>
      <c r="C23" s="51">
        <f t="shared" si="63"/>
        <v>13223</v>
      </c>
      <c r="D23" s="46">
        <v>21.0</v>
      </c>
      <c r="E23" s="25"/>
      <c r="F23" s="26">
        <v>1328.0</v>
      </c>
      <c r="G23" s="18">
        <v>1757.0</v>
      </c>
      <c r="H23" s="15">
        <f t="shared" si="6"/>
        <v>239</v>
      </c>
      <c r="I23" s="28">
        <v>15.0</v>
      </c>
      <c r="J23" s="29">
        <v>43.0</v>
      </c>
      <c r="K23" s="30">
        <v>19.0</v>
      </c>
      <c r="L23" s="31">
        <v>122.0</v>
      </c>
      <c r="M23" s="32">
        <v>13.0</v>
      </c>
      <c r="N23" s="33">
        <v>27.0</v>
      </c>
      <c r="O23" s="39">
        <f t="shared" si="7"/>
        <v>0.675</v>
      </c>
      <c r="P23" s="39">
        <f t="shared" si="8"/>
        <v>0.865248227</v>
      </c>
      <c r="Q23" s="40">
        <f t="shared" si="9"/>
        <v>0.861805</v>
      </c>
      <c r="R23" s="17">
        <f t="shared" si="10"/>
        <v>0.329805</v>
      </c>
      <c r="S23" s="39">
        <f t="shared" si="11"/>
        <v>0.00344322695</v>
      </c>
      <c r="T23" s="40">
        <f t="shared" si="12"/>
        <v>0.3309120758</v>
      </c>
      <c r="U23" s="40">
        <f t="shared" si="13"/>
        <v>0.531223276</v>
      </c>
      <c r="V23" s="40">
        <f t="shared" si="14"/>
        <v>0.531223276</v>
      </c>
      <c r="W23" s="39">
        <f t="shared" si="15"/>
        <v>0.534666503</v>
      </c>
      <c r="X23" s="41">
        <f t="shared" si="16"/>
        <v>0.468776724</v>
      </c>
      <c r="Y23" s="41">
        <f t="shared" si="17"/>
        <v>0.465333497</v>
      </c>
      <c r="Z23" s="40">
        <f t="shared" si="18"/>
        <v>40</v>
      </c>
      <c r="AA23" s="40">
        <f t="shared" si="19"/>
        <v>141</v>
      </c>
      <c r="AB23" s="40">
        <f t="shared" si="20"/>
        <v>19</v>
      </c>
      <c r="AC23" s="40">
        <f t="shared" si="21"/>
        <v>21</v>
      </c>
      <c r="AD23" s="40">
        <f t="shared" si="22"/>
        <v>66</v>
      </c>
      <c r="AE23" s="40">
        <f t="shared" si="23"/>
        <v>75</v>
      </c>
      <c r="AF23" s="40">
        <f t="shared" si="24"/>
        <v>1.285714286</v>
      </c>
      <c r="AG23" s="40">
        <f t="shared" si="25"/>
        <v>0.2878787879</v>
      </c>
      <c r="AH23" s="40">
        <f t="shared" si="26"/>
        <v>24</v>
      </c>
      <c r="AI23" s="40">
        <f t="shared" ref="AI23:AJ23" si="65">AF23*AC23</f>
        <v>27</v>
      </c>
      <c r="AJ23" s="40">
        <f t="shared" si="65"/>
        <v>19</v>
      </c>
      <c r="AK23" s="40">
        <f t="shared" si="28"/>
        <v>22</v>
      </c>
      <c r="AL23" s="18">
        <f t="shared" si="29"/>
        <v>1757</v>
      </c>
      <c r="AM23" s="40">
        <f t="shared" si="30"/>
        <v>92</v>
      </c>
      <c r="AN23" s="42">
        <f t="shared" si="31"/>
        <v>0.05236198065</v>
      </c>
      <c r="AO23" s="42">
        <f t="shared" si="32"/>
        <v>0.1360273193</v>
      </c>
      <c r="AP23" s="43">
        <f t="shared" si="33"/>
        <v>0.1966527197</v>
      </c>
      <c r="AQ23" s="43">
        <f t="shared" si="34"/>
        <v>0.6276150628</v>
      </c>
      <c r="AR23" s="43">
        <f t="shared" si="35"/>
        <v>0.410041841</v>
      </c>
      <c r="AS23" s="43">
        <f t="shared" si="36"/>
        <v>0.4673913043</v>
      </c>
      <c r="AT23" s="43">
        <f t="shared" si="37"/>
        <v>0.5</v>
      </c>
      <c r="AU23" s="43">
        <f t="shared" si="38"/>
        <v>0.5543478261</v>
      </c>
      <c r="AV23" s="44">
        <f t="shared" si="41"/>
        <v>100</v>
      </c>
      <c r="AW23" s="45">
        <f t="shared" si="39"/>
        <v>4</v>
      </c>
      <c r="AX23" s="45">
        <v>-11.0</v>
      </c>
      <c r="AY23" s="45"/>
    </row>
    <row r="24">
      <c r="A24" s="51" t="s">
        <v>75</v>
      </c>
      <c r="B24" s="51" t="str">
        <f t="shared" si="62"/>
        <v>Group A EDV</v>
      </c>
      <c r="C24" s="51">
        <f t="shared" si="63"/>
        <v>0</v>
      </c>
      <c r="D24" s="46">
        <v>22.0</v>
      </c>
      <c r="E24" s="25"/>
      <c r="F24" s="26">
        <v>1330.0</v>
      </c>
      <c r="G24" s="18">
        <v>1937.0</v>
      </c>
      <c r="H24" s="15">
        <f t="shared" si="6"/>
        <v>395</v>
      </c>
      <c r="I24" s="28">
        <v>48.0</v>
      </c>
      <c r="J24" s="29">
        <v>56.0</v>
      </c>
      <c r="K24" s="30">
        <v>45.0</v>
      </c>
      <c r="L24" s="31">
        <v>143.0</v>
      </c>
      <c r="M24" s="32">
        <v>39.0</v>
      </c>
      <c r="N24" s="33">
        <v>64.0</v>
      </c>
      <c r="O24" s="39">
        <f t="shared" si="7"/>
        <v>0.6213592233</v>
      </c>
      <c r="P24" s="39">
        <f t="shared" si="8"/>
        <v>0.7606382979</v>
      </c>
      <c r="Q24" s="40">
        <f t="shared" si="9"/>
        <v>0.8451952116</v>
      </c>
      <c r="R24" s="17">
        <f t="shared" si="10"/>
        <v>0.3131952116</v>
      </c>
      <c r="S24" s="39">
        <f t="shared" si="11"/>
        <v>-0.08455691374</v>
      </c>
      <c r="T24" s="40">
        <f t="shared" si="12"/>
        <v>0.3185169673</v>
      </c>
      <c r="U24" s="40">
        <f t="shared" si="13"/>
        <v>0.4920256726</v>
      </c>
      <c r="V24" s="40">
        <f t="shared" si="14"/>
        <v>0.4920256726</v>
      </c>
      <c r="W24" s="39">
        <f t="shared" si="15"/>
        <v>0.4074687588</v>
      </c>
      <c r="X24" s="41">
        <f t="shared" si="16"/>
        <v>0.5079743274</v>
      </c>
      <c r="Y24" s="41">
        <f t="shared" si="17"/>
        <v>0.5925312412</v>
      </c>
      <c r="Z24" s="40">
        <f t="shared" si="18"/>
        <v>103</v>
      </c>
      <c r="AA24" s="40">
        <f t="shared" si="19"/>
        <v>188</v>
      </c>
      <c r="AB24" s="40">
        <f t="shared" si="20"/>
        <v>52</v>
      </c>
      <c r="AC24" s="40">
        <f t="shared" si="21"/>
        <v>51</v>
      </c>
      <c r="AD24" s="40">
        <f t="shared" si="22"/>
        <v>111</v>
      </c>
      <c r="AE24" s="40">
        <f t="shared" si="23"/>
        <v>77</v>
      </c>
      <c r="AF24" s="40">
        <f t="shared" si="24"/>
        <v>1.254901961</v>
      </c>
      <c r="AG24" s="40">
        <f t="shared" si="25"/>
        <v>0.4054054054</v>
      </c>
      <c r="AH24" s="40">
        <f t="shared" si="26"/>
        <v>65</v>
      </c>
      <c r="AI24" s="40">
        <f t="shared" ref="AI24:AJ24" si="66">AF24*AC24</f>
        <v>64</v>
      </c>
      <c r="AJ24" s="40">
        <f t="shared" si="66"/>
        <v>45</v>
      </c>
      <c r="AK24" s="40">
        <f t="shared" si="28"/>
        <v>31</v>
      </c>
      <c r="AL24" s="18">
        <f t="shared" si="29"/>
        <v>1937</v>
      </c>
      <c r="AM24" s="40">
        <f t="shared" si="30"/>
        <v>205</v>
      </c>
      <c r="AN24" s="42">
        <f t="shared" si="31"/>
        <v>0.1058337636</v>
      </c>
      <c r="AO24" s="42">
        <f t="shared" si="32"/>
        <v>0.2039235932</v>
      </c>
      <c r="AP24" s="43">
        <f t="shared" si="33"/>
        <v>0.3341772152</v>
      </c>
      <c r="AQ24" s="43">
        <f t="shared" si="34"/>
        <v>0.582278481</v>
      </c>
      <c r="AR24" s="43">
        <f t="shared" si="35"/>
        <v>0.5240506329</v>
      </c>
      <c r="AS24" s="43">
        <f t="shared" si="36"/>
        <v>0.5365853659</v>
      </c>
      <c r="AT24" s="43">
        <f t="shared" si="37"/>
        <v>0.4682926829</v>
      </c>
      <c r="AU24" s="43">
        <f t="shared" si="38"/>
        <v>0.6292682927</v>
      </c>
      <c r="AV24" s="44">
        <f t="shared" si="41"/>
        <v>112</v>
      </c>
      <c r="AW24" s="45">
        <f t="shared" si="39"/>
        <v>22</v>
      </c>
      <c r="AX24" s="45">
        <v>-11.0</v>
      </c>
      <c r="AY24" s="45"/>
    </row>
    <row r="25">
      <c r="A25" s="52" t="s">
        <v>75</v>
      </c>
      <c r="B25" s="52" t="str">
        <f t="shared" si="62"/>
        <v>Group B Grand Total</v>
      </c>
      <c r="C25" s="52">
        <f t="shared" si="63"/>
        <v>13223</v>
      </c>
      <c r="D25" s="46">
        <v>23.0</v>
      </c>
      <c r="E25" s="25"/>
      <c r="F25" s="26">
        <v>1331.0</v>
      </c>
      <c r="G25" s="18">
        <v>1777.0</v>
      </c>
      <c r="H25" s="15">
        <f t="shared" si="6"/>
        <v>243</v>
      </c>
      <c r="I25" s="28">
        <v>11.0</v>
      </c>
      <c r="J25" s="29">
        <v>37.0</v>
      </c>
      <c r="K25" s="30">
        <v>20.0</v>
      </c>
      <c r="L25" s="31">
        <v>116.0</v>
      </c>
      <c r="M25" s="32">
        <v>20.0</v>
      </c>
      <c r="N25" s="33">
        <v>39.0</v>
      </c>
      <c r="O25" s="39">
        <f t="shared" si="7"/>
        <v>0.6610169492</v>
      </c>
      <c r="P25" s="39">
        <f t="shared" si="8"/>
        <v>0.8529411765</v>
      </c>
      <c r="Q25" s="40">
        <f t="shared" si="9"/>
        <v>0.857634875</v>
      </c>
      <c r="R25" s="17">
        <f t="shared" si="10"/>
        <v>0.325634875</v>
      </c>
      <c r="S25" s="39">
        <f t="shared" si="11"/>
        <v>-0.004693698565</v>
      </c>
      <c r="T25" s="40">
        <f t="shared" si="12"/>
        <v>0.3276662369</v>
      </c>
      <c r="U25" s="40">
        <f t="shared" si="13"/>
        <v>0.5210477324</v>
      </c>
      <c r="V25" s="40">
        <f t="shared" si="14"/>
        <v>0.5210477324</v>
      </c>
      <c r="W25" s="39">
        <f t="shared" si="15"/>
        <v>0.5163540338</v>
      </c>
      <c r="X25" s="41">
        <f t="shared" si="16"/>
        <v>0.4789522676</v>
      </c>
      <c r="Y25" s="41">
        <f t="shared" si="17"/>
        <v>0.4836459662</v>
      </c>
      <c r="Z25" s="40">
        <f t="shared" si="18"/>
        <v>59</v>
      </c>
      <c r="AA25" s="40">
        <f t="shared" si="19"/>
        <v>136</v>
      </c>
      <c r="AB25" s="40">
        <f t="shared" si="20"/>
        <v>28</v>
      </c>
      <c r="AC25" s="40">
        <f t="shared" si="21"/>
        <v>31</v>
      </c>
      <c r="AD25" s="40">
        <f t="shared" si="22"/>
        <v>66</v>
      </c>
      <c r="AE25" s="40">
        <f t="shared" si="23"/>
        <v>70</v>
      </c>
      <c r="AF25" s="40">
        <f t="shared" si="24"/>
        <v>1.258064516</v>
      </c>
      <c r="AG25" s="40">
        <f t="shared" si="25"/>
        <v>0.303030303</v>
      </c>
      <c r="AH25" s="40">
        <f t="shared" si="26"/>
        <v>35</v>
      </c>
      <c r="AI25" s="40">
        <f t="shared" ref="AI25:AJ25" si="67">AF25*AC25</f>
        <v>39</v>
      </c>
      <c r="AJ25" s="40">
        <f t="shared" si="67"/>
        <v>20</v>
      </c>
      <c r="AK25" s="40">
        <f t="shared" si="28"/>
        <v>21</v>
      </c>
      <c r="AL25" s="18">
        <f t="shared" si="29"/>
        <v>1777</v>
      </c>
      <c r="AM25" s="40">
        <f t="shared" si="30"/>
        <v>115</v>
      </c>
      <c r="AN25" s="42">
        <f t="shared" si="31"/>
        <v>0.06471581317</v>
      </c>
      <c r="AO25" s="42">
        <f t="shared" si="32"/>
        <v>0.136747327</v>
      </c>
      <c r="AP25" s="43">
        <f t="shared" si="33"/>
        <v>0.2098765432</v>
      </c>
      <c r="AQ25" s="43">
        <f t="shared" si="34"/>
        <v>0.6049382716</v>
      </c>
      <c r="AR25" s="43">
        <f t="shared" si="35"/>
        <v>0.4403292181</v>
      </c>
      <c r="AS25" s="43">
        <f t="shared" si="36"/>
        <v>0.4782608696</v>
      </c>
      <c r="AT25" s="43">
        <f t="shared" si="37"/>
        <v>0.4869565217</v>
      </c>
      <c r="AU25" s="43">
        <f t="shared" si="38"/>
        <v>0.6434782609</v>
      </c>
      <c r="AV25" s="44">
        <f t="shared" si="41"/>
        <v>95</v>
      </c>
      <c r="AW25" s="45">
        <f t="shared" si="39"/>
        <v>-4</v>
      </c>
      <c r="AX25" s="45">
        <v>-10.0</v>
      </c>
      <c r="AY25" s="45"/>
    </row>
    <row r="26">
      <c r="A26" s="52" t="s">
        <v>75</v>
      </c>
      <c r="B26" s="52" t="str">
        <f t="shared" si="62"/>
        <v>Group A Grand Total</v>
      </c>
      <c r="C26" s="52">
        <f t="shared" si="63"/>
        <v>-82657</v>
      </c>
      <c r="D26" s="46">
        <v>24.0</v>
      </c>
      <c r="E26" s="25"/>
      <c r="F26" s="26">
        <v>1333.0</v>
      </c>
      <c r="G26" s="18">
        <v>1478.0</v>
      </c>
      <c r="H26" s="15">
        <f t="shared" si="6"/>
        <v>285</v>
      </c>
      <c r="I26" s="28">
        <v>32.0</v>
      </c>
      <c r="J26" s="29">
        <v>46.0</v>
      </c>
      <c r="K26" s="30">
        <v>15.0</v>
      </c>
      <c r="L26" s="31">
        <v>124.0</v>
      </c>
      <c r="M26" s="32">
        <v>34.0</v>
      </c>
      <c r="N26" s="33">
        <v>34.0</v>
      </c>
      <c r="O26" s="39">
        <f t="shared" si="7"/>
        <v>0.5</v>
      </c>
      <c r="P26" s="39">
        <f t="shared" si="8"/>
        <v>0.8920863309</v>
      </c>
      <c r="Q26" s="40">
        <f t="shared" si="9"/>
        <v>0.8015</v>
      </c>
      <c r="R26" s="17">
        <f t="shared" si="10"/>
        <v>0.2695</v>
      </c>
      <c r="S26" s="39">
        <f t="shared" si="11"/>
        <v>0.09058633094</v>
      </c>
      <c r="T26" s="40">
        <f t="shared" si="12"/>
        <v>0.2910394571</v>
      </c>
      <c r="U26" s="40">
        <f t="shared" si="13"/>
        <v>0.401640542</v>
      </c>
      <c r="V26" s="40">
        <f t="shared" si="14"/>
        <v>0.401640542</v>
      </c>
      <c r="W26" s="39">
        <f t="shared" si="15"/>
        <v>0.492226873</v>
      </c>
      <c r="X26" s="41">
        <f t="shared" si="16"/>
        <v>0.598359458</v>
      </c>
      <c r="Y26" s="41">
        <f t="shared" si="17"/>
        <v>0.507773127</v>
      </c>
      <c r="Z26" s="40">
        <f t="shared" si="18"/>
        <v>68</v>
      </c>
      <c r="AA26" s="40">
        <f t="shared" si="19"/>
        <v>139</v>
      </c>
      <c r="AB26" s="40">
        <f t="shared" si="20"/>
        <v>41</v>
      </c>
      <c r="AC26" s="40">
        <f t="shared" si="21"/>
        <v>27</v>
      </c>
      <c r="AD26" s="40">
        <f t="shared" si="22"/>
        <v>71</v>
      </c>
      <c r="AE26" s="40">
        <f t="shared" si="23"/>
        <v>68</v>
      </c>
      <c r="AF26" s="40">
        <f t="shared" si="24"/>
        <v>1.259259259</v>
      </c>
      <c r="AG26" s="40">
        <f t="shared" si="25"/>
        <v>0.2112676056</v>
      </c>
      <c r="AH26" s="40">
        <f t="shared" si="26"/>
        <v>52</v>
      </c>
      <c r="AI26" s="40">
        <f t="shared" ref="AI26:AJ26" si="68">AF26*AC26</f>
        <v>34</v>
      </c>
      <c r="AJ26" s="40">
        <f t="shared" si="68"/>
        <v>15</v>
      </c>
      <c r="AK26" s="40">
        <f t="shared" si="28"/>
        <v>14</v>
      </c>
      <c r="AL26" s="18">
        <f t="shared" si="29"/>
        <v>1478</v>
      </c>
      <c r="AM26" s="40">
        <f t="shared" si="30"/>
        <v>115</v>
      </c>
      <c r="AN26" s="42">
        <f t="shared" si="31"/>
        <v>0.07780784844</v>
      </c>
      <c r="AO26" s="42">
        <f t="shared" si="32"/>
        <v>0.1928281461</v>
      </c>
      <c r="AP26" s="43">
        <f t="shared" si="33"/>
        <v>0.2842105263</v>
      </c>
      <c r="AQ26" s="43">
        <f t="shared" si="34"/>
        <v>0.6666666667</v>
      </c>
      <c r="AR26" s="43">
        <f t="shared" si="35"/>
        <v>0.5122807018</v>
      </c>
      <c r="AS26" s="43">
        <f t="shared" si="36"/>
        <v>0.5826086957</v>
      </c>
      <c r="AT26" s="43">
        <f t="shared" si="37"/>
        <v>0.5739130435</v>
      </c>
      <c r="AU26" s="43">
        <f t="shared" si="38"/>
        <v>0.747826087</v>
      </c>
      <c r="AV26" s="44">
        <f t="shared" si="41"/>
        <v>110</v>
      </c>
      <c r="AW26" s="45">
        <f t="shared" si="39"/>
        <v>14</v>
      </c>
      <c r="AX26" s="45">
        <v>-10.0</v>
      </c>
      <c r="AY26" s="45"/>
    </row>
    <row r="27">
      <c r="A27" s="11" t="s">
        <v>75</v>
      </c>
      <c r="B27" s="11" t="s">
        <v>76</v>
      </c>
      <c r="C27" s="23">
        <f>B19-B11</f>
        <v>-128057</v>
      </c>
      <c r="D27" s="46">
        <v>25.0</v>
      </c>
      <c r="E27" s="25"/>
      <c r="F27" s="26">
        <v>1334.0</v>
      </c>
      <c r="G27" s="18">
        <v>1815.0</v>
      </c>
      <c r="H27" s="15">
        <f t="shared" si="6"/>
        <v>291</v>
      </c>
      <c r="I27" s="28">
        <v>25.0</v>
      </c>
      <c r="J27" s="29">
        <v>55.0</v>
      </c>
      <c r="K27" s="30">
        <v>18.0</v>
      </c>
      <c r="L27" s="31">
        <v>136.0</v>
      </c>
      <c r="M27" s="32">
        <v>20.0</v>
      </c>
      <c r="N27" s="33">
        <v>37.0</v>
      </c>
      <c r="O27" s="39">
        <f t="shared" si="7"/>
        <v>0.649122807</v>
      </c>
      <c r="P27" s="39">
        <f t="shared" si="8"/>
        <v>0.8831168831</v>
      </c>
      <c r="Q27" s="40">
        <f t="shared" si="9"/>
        <v>0.8539990766</v>
      </c>
      <c r="R27" s="17">
        <f t="shared" si="10"/>
        <v>0.3219990766</v>
      </c>
      <c r="S27" s="39">
        <f t="shared" si="11"/>
        <v>0.02911780648</v>
      </c>
      <c r="T27" s="40">
        <f t="shared" si="12"/>
        <v>0.3249134326</v>
      </c>
      <c r="U27" s="40">
        <f t="shared" si="13"/>
        <v>0.5123689217</v>
      </c>
      <c r="V27" s="40">
        <f t="shared" si="14"/>
        <v>0.5123689217</v>
      </c>
      <c r="W27" s="39">
        <f t="shared" si="15"/>
        <v>0.5414867282</v>
      </c>
      <c r="X27" s="41">
        <f t="shared" si="16"/>
        <v>0.4876310783</v>
      </c>
      <c r="Y27" s="41">
        <f t="shared" si="17"/>
        <v>0.4585132718</v>
      </c>
      <c r="Z27" s="40">
        <f t="shared" si="18"/>
        <v>57</v>
      </c>
      <c r="AA27" s="40">
        <f t="shared" si="19"/>
        <v>154</v>
      </c>
      <c r="AB27" s="40">
        <f t="shared" si="20"/>
        <v>28</v>
      </c>
      <c r="AC27" s="40">
        <f t="shared" si="21"/>
        <v>29</v>
      </c>
      <c r="AD27" s="40">
        <f t="shared" si="22"/>
        <v>71</v>
      </c>
      <c r="AE27" s="40">
        <f t="shared" si="23"/>
        <v>83</v>
      </c>
      <c r="AF27" s="40">
        <f t="shared" si="24"/>
        <v>1.275862069</v>
      </c>
      <c r="AG27" s="40">
        <f t="shared" si="25"/>
        <v>0.2535211268</v>
      </c>
      <c r="AH27" s="40">
        <f t="shared" si="26"/>
        <v>36</v>
      </c>
      <c r="AI27" s="40">
        <f t="shared" ref="AI27:AJ27" si="69">AF27*AC27</f>
        <v>37</v>
      </c>
      <c r="AJ27" s="40">
        <f t="shared" si="69"/>
        <v>18</v>
      </c>
      <c r="AK27" s="40">
        <f t="shared" si="28"/>
        <v>21</v>
      </c>
      <c r="AL27" s="18">
        <f t="shared" si="29"/>
        <v>1815</v>
      </c>
      <c r="AM27" s="40">
        <f t="shared" si="30"/>
        <v>112</v>
      </c>
      <c r="AN27" s="42">
        <f t="shared" si="31"/>
        <v>0.06170798898</v>
      </c>
      <c r="AO27" s="42">
        <f t="shared" si="32"/>
        <v>0.1603305785</v>
      </c>
      <c r="AP27" s="43">
        <f t="shared" si="33"/>
        <v>0.2164948454</v>
      </c>
      <c r="AQ27" s="43">
        <f t="shared" si="34"/>
        <v>0.6219931271</v>
      </c>
      <c r="AR27" s="43">
        <f t="shared" si="35"/>
        <v>0.470790378</v>
      </c>
      <c r="AS27" s="43">
        <f t="shared" si="36"/>
        <v>0.4821428571</v>
      </c>
      <c r="AT27" s="43">
        <f t="shared" si="37"/>
        <v>0.5089285714</v>
      </c>
      <c r="AU27" s="43">
        <f t="shared" si="38"/>
        <v>0.6517857143</v>
      </c>
      <c r="AV27" s="44">
        <f t="shared" si="41"/>
        <v>115</v>
      </c>
      <c r="AW27" s="45">
        <f t="shared" si="39"/>
        <v>9</v>
      </c>
      <c r="AX27" s="45">
        <v>-10.0</v>
      </c>
      <c r="AY27" s="45"/>
    </row>
    <row r="28">
      <c r="A28" s="23"/>
      <c r="B28" s="23"/>
      <c r="C28" s="23"/>
      <c r="D28" s="46">
        <v>26.0</v>
      </c>
      <c r="E28" s="25"/>
      <c r="F28" s="26">
        <v>1335.0</v>
      </c>
      <c r="G28" s="18">
        <v>1591.0</v>
      </c>
      <c r="H28" s="15">
        <f t="shared" si="6"/>
        <v>331</v>
      </c>
      <c r="I28" s="28">
        <v>30.0</v>
      </c>
      <c r="J28" s="29">
        <v>42.0</v>
      </c>
      <c r="K28" s="30">
        <v>29.0</v>
      </c>
      <c r="L28" s="31">
        <v>154.0</v>
      </c>
      <c r="M28" s="32">
        <v>34.0</v>
      </c>
      <c r="N28" s="33">
        <v>42.0</v>
      </c>
      <c r="O28" s="39">
        <f t="shared" si="7"/>
        <v>0.5526315789</v>
      </c>
      <c r="P28" s="39">
        <f t="shared" si="8"/>
        <v>0.8415300546</v>
      </c>
      <c r="Q28" s="40">
        <f t="shared" si="9"/>
        <v>0.8214916898</v>
      </c>
      <c r="R28" s="17">
        <f t="shared" si="10"/>
        <v>0.2894916898</v>
      </c>
      <c r="S28" s="39">
        <f t="shared" si="11"/>
        <v>0.02003836489</v>
      </c>
      <c r="T28" s="40">
        <f t="shared" si="12"/>
        <v>0.3028593021</v>
      </c>
      <c r="U28" s="40">
        <f t="shared" si="13"/>
        <v>0.441138924</v>
      </c>
      <c r="V28" s="40">
        <f t="shared" si="14"/>
        <v>0.441138924</v>
      </c>
      <c r="W28" s="39">
        <f t="shared" si="15"/>
        <v>0.4611772889</v>
      </c>
      <c r="X28" s="41">
        <f t="shared" si="16"/>
        <v>0.558861076</v>
      </c>
      <c r="Y28" s="41">
        <f t="shared" si="17"/>
        <v>0.5388227111</v>
      </c>
      <c r="Z28" s="40">
        <f t="shared" si="18"/>
        <v>76</v>
      </c>
      <c r="AA28" s="40">
        <f t="shared" si="19"/>
        <v>183</v>
      </c>
      <c r="AB28" s="40">
        <f t="shared" si="20"/>
        <v>42</v>
      </c>
      <c r="AC28" s="40">
        <f t="shared" si="21"/>
        <v>34</v>
      </c>
      <c r="AD28" s="40">
        <f t="shared" si="22"/>
        <v>99</v>
      </c>
      <c r="AE28" s="40">
        <f t="shared" si="23"/>
        <v>84</v>
      </c>
      <c r="AF28" s="40">
        <f t="shared" si="24"/>
        <v>1.235294118</v>
      </c>
      <c r="AG28" s="40">
        <f t="shared" si="25"/>
        <v>0.2929292929</v>
      </c>
      <c r="AH28" s="40">
        <f t="shared" si="26"/>
        <v>52</v>
      </c>
      <c r="AI28" s="40">
        <f t="shared" ref="AI28:AJ28" si="70">AF28*AC28</f>
        <v>42</v>
      </c>
      <c r="AJ28" s="40">
        <f t="shared" si="70"/>
        <v>29</v>
      </c>
      <c r="AK28" s="40">
        <f t="shared" si="28"/>
        <v>25</v>
      </c>
      <c r="AL28" s="18">
        <f t="shared" si="29"/>
        <v>1591</v>
      </c>
      <c r="AM28" s="40">
        <f t="shared" si="30"/>
        <v>148</v>
      </c>
      <c r="AN28" s="42">
        <f t="shared" si="31"/>
        <v>0.09302325581</v>
      </c>
      <c r="AO28" s="42">
        <f t="shared" si="32"/>
        <v>0.2080452546</v>
      </c>
      <c r="AP28" s="43">
        <f t="shared" si="33"/>
        <v>0.2809667674</v>
      </c>
      <c r="AQ28" s="43">
        <f t="shared" si="34"/>
        <v>0.6586102719</v>
      </c>
      <c r="AR28" s="43">
        <f t="shared" si="35"/>
        <v>0.4471299094</v>
      </c>
      <c r="AS28" s="43">
        <f t="shared" si="36"/>
        <v>0.5472972973</v>
      </c>
      <c r="AT28" s="43">
        <f t="shared" si="37"/>
        <v>0.5202702703</v>
      </c>
      <c r="AU28" s="43">
        <f t="shared" si="38"/>
        <v>0.6351351351</v>
      </c>
      <c r="AV28" s="44">
        <f t="shared" si="41"/>
        <v>129</v>
      </c>
      <c r="AW28" s="45">
        <f t="shared" si="39"/>
        <v>12</v>
      </c>
      <c r="AX28" s="45">
        <v>-10.0</v>
      </c>
      <c r="AY28" s="45"/>
    </row>
    <row r="29">
      <c r="A29" s="53" t="s">
        <v>70</v>
      </c>
      <c r="B29" s="53" t="str">
        <f>TEXTJOIN("",TRUE,A2," Margin")</f>
        <v>Group A Margin</v>
      </c>
      <c r="C29" s="53">
        <f>C10-C9</f>
        <v>91001</v>
      </c>
      <c r="D29" s="46">
        <v>27.0</v>
      </c>
      <c r="E29" s="25"/>
      <c r="F29" s="26">
        <v>1336.0</v>
      </c>
      <c r="G29" s="18">
        <v>1443.0</v>
      </c>
      <c r="H29" s="15">
        <f t="shared" si="6"/>
        <v>210</v>
      </c>
      <c r="I29" s="28">
        <v>22.0</v>
      </c>
      <c r="J29" s="29">
        <v>25.0</v>
      </c>
      <c r="K29" s="30">
        <v>16.0</v>
      </c>
      <c r="L29" s="31">
        <v>120.0</v>
      </c>
      <c r="M29" s="32">
        <v>7.0</v>
      </c>
      <c r="N29" s="33">
        <v>20.0</v>
      </c>
      <c r="O29" s="39">
        <f t="shared" si="7"/>
        <v>0.7407407407</v>
      </c>
      <c r="P29" s="39">
        <f t="shared" si="8"/>
        <v>0.8823529412</v>
      </c>
      <c r="Q29" s="40">
        <f t="shared" si="9"/>
        <v>0.8799012346</v>
      </c>
      <c r="R29" s="17">
        <f t="shared" si="10"/>
        <v>0.3479012346</v>
      </c>
      <c r="S29" s="39">
        <f t="shared" si="11"/>
        <v>0.002451706609</v>
      </c>
      <c r="T29" s="40">
        <f t="shared" si="12"/>
        <v>0.3463103338</v>
      </c>
      <c r="U29" s="40">
        <f t="shared" si="13"/>
        <v>0.5786761244</v>
      </c>
      <c r="V29" s="40">
        <f t="shared" si="14"/>
        <v>0.5786761244</v>
      </c>
      <c r="W29" s="39">
        <f t="shared" si="15"/>
        <v>0.5811278311</v>
      </c>
      <c r="X29" s="41">
        <f t="shared" si="16"/>
        <v>0.4213238756</v>
      </c>
      <c r="Y29" s="41">
        <f t="shared" si="17"/>
        <v>0.4188721689</v>
      </c>
      <c r="Z29" s="40">
        <f t="shared" si="18"/>
        <v>27</v>
      </c>
      <c r="AA29" s="40">
        <f t="shared" si="19"/>
        <v>136</v>
      </c>
      <c r="AB29" s="40">
        <f t="shared" si="20"/>
        <v>11</v>
      </c>
      <c r="AC29" s="40">
        <f t="shared" si="21"/>
        <v>16</v>
      </c>
      <c r="AD29" s="40">
        <f t="shared" si="22"/>
        <v>57</v>
      </c>
      <c r="AE29" s="40">
        <f t="shared" si="23"/>
        <v>79</v>
      </c>
      <c r="AF29" s="40">
        <f t="shared" si="24"/>
        <v>1.25</v>
      </c>
      <c r="AG29" s="40">
        <f t="shared" si="25"/>
        <v>0.2807017544</v>
      </c>
      <c r="AH29" s="40">
        <f t="shared" si="26"/>
        <v>14</v>
      </c>
      <c r="AI29" s="40">
        <f t="shared" ref="AI29:AJ29" si="71">AF29*AC29</f>
        <v>20</v>
      </c>
      <c r="AJ29" s="40">
        <f t="shared" si="71"/>
        <v>16</v>
      </c>
      <c r="AK29" s="40">
        <f t="shared" si="28"/>
        <v>22</v>
      </c>
      <c r="AL29" s="18">
        <f t="shared" si="29"/>
        <v>1443</v>
      </c>
      <c r="AM29" s="40">
        <f t="shared" si="30"/>
        <v>72</v>
      </c>
      <c r="AN29" s="42">
        <f t="shared" si="31"/>
        <v>0.0498960499</v>
      </c>
      <c r="AO29" s="42">
        <f t="shared" si="32"/>
        <v>0.1455301455</v>
      </c>
      <c r="AP29" s="43">
        <f t="shared" si="33"/>
        <v>0.2142857143</v>
      </c>
      <c r="AQ29" s="43">
        <f t="shared" si="34"/>
        <v>0.7095238095</v>
      </c>
      <c r="AR29" s="43">
        <f t="shared" si="35"/>
        <v>0.3523809524</v>
      </c>
      <c r="AS29" s="43">
        <f t="shared" si="36"/>
        <v>0.4166666667</v>
      </c>
      <c r="AT29" s="43">
        <f t="shared" si="37"/>
        <v>0.5</v>
      </c>
      <c r="AU29" s="43">
        <f t="shared" si="38"/>
        <v>0.4722222222</v>
      </c>
      <c r="AV29" s="44">
        <f t="shared" si="41"/>
        <v>98</v>
      </c>
      <c r="AW29" s="45">
        <f t="shared" si="39"/>
        <v>15</v>
      </c>
      <c r="AX29" s="45">
        <v>-10.0</v>
      </c>
      <c r="AY29" s="45"/>
    </row>
    <row r="30">
      <c r="A30" s="53" t="s">
        <v>73</v>
      </c>
      <c r="B30" s="53" t="str">
        <f>B29</f>
        <v>Group A Margin</v>
      </c>
      <c r="C30" s="53">
        <f>C18-C17</f>
        <v>-4879</v>
      </c>
      <c r="D30" s="46">
        <v>28.0</v>
      </c>
      <c r="E30" s="25"/>
      <c r="F30" s="26">
        <v>1341.0</v>
      </c>
      <c r="G30" s="18">
        <v>2852.0</v>
      </c>
      <c r="H30" s="15">
        <f t="shared" si="6"/>
        <v>435</v>
      </c>
      <c r="I30" s="28">
        <v>38.0</v>
      </c>
      <c r="J30" s="29">
        <v>65.0</v>
      </c>
      <c r="K30" s="30">
        <v>21.0</v>
      </c>
      <c r="L30" s="31">
        <v>211.0</v>
      </c>
      <c r="M30" s="32">
        <v>46.0</v>
      </c>
      <c r="N30" s="33">
        <v>54.0</v>
      </c>
      <c r="O30" s="39">
        <f t="shared" si="7"/>
        <v>0.54</v>
      </c>
      <c r="P30" s="39">
        <f t="shared" si="8"/>
        <v>0.9094827586</v>
      </c>
      <c r="Q30" s="40">
        <f t="shared" si="9"/>
        <v>0.8168392</v>
      </c>
      <c r="R30" s="17">
        <f t="shared" si="10"/>
        <v>0.2848392</v>
      </c>
      <c r="S30" s="39">
        <f t="shared" si="11"/>
        <v>0.09264355862</v>
      </c>
      <c r="T30" s="40">
        <f t="shared" si="12"/>
        <v>0.3000090016</v>
      </c>
      <c r="U30" s="40">
        <f t="shared" si="13"/>
        <v>0.4317020789</v>
      </c>
      <c r="V30" s="40">
        <f t="shared" si="14"/>
        <v>0.4317020789</v>
      </c>
      <c r="W30" s="39">
        <f t="shared" si="15"/>
        <v>0.5243456375</v>
      </c>
      <c r="X30" s="41">
        <f t="shared" si="16"/>
        <v>0.5682979211</v>
      </c>
      <c r="Y30" s="41">
        <f t="shared" si="17"/>
        <v>0.4756543625</v>
      </c>
      <c r="Z30" s="40">
        <f t="shared" si="18"/>
        <v>100</v>
      </c>
      <c r="AA30" s="40">
        <f t="shared" si="19"/>
        <v>232</v>
      </c>
      <c r="AB30" s="40">
        <f t="shared" si="20"/>
        <v>57</v>
      </c>
      <c r="AC30" s="40">
        <f t="shared" si="21"/>
        <v>43</v>
      </c>
      <c r="AD30" s="40">
        <f t="shared" si="22"/>
        <v>110</v>
      </c>
      <c r="AE30" s="40">
        <f t="shared" si="23"/>
        <v>122</v>
      </c>
      <c r="AF30" s="40">
        <f t="shared" si="24"/>
        <v>1.255813953</v>
      </c>
      <c r="AG30" s="40">
        <f t="shared" si="25"/>
        <v>0.1909090909</v>
      </c>
      <c r="AH30" s="40">
        <f t="shared" si="26"/>
        <v>72</v>
      </c>
      <c r="AI30" s="40">
        <f t="shared" ref="AI30:AJ30" si="72">AF30*AC30</f>
        <v>54</v>
      </c>
      <c r="AJ30" s="40">
        <f t="shared" si="72"/>
        <v>21</v>
      </c>
      <c r="AK30" s="40">
        <f t="shared" si="28"/>
        <v>23</v>
      </c>
      <c r="AL30" s="18">
        <f t="shared" si="29"/>
        <v>2852</v>
      </c>
      <c r="AM30" s="40">
        <f t="shared" si="30"/>
        <v>170</v>
      </c>
      <c r="AN30" s="42">
        <f t="shared" si="31"/>
        <v>0.05960729313</v>
      </c>
      <c r="AO30" s="42">
        <f t="shared" si="32"/>
        <v>0.1525245442</v>
      </c>
      <c r="AP30" s="43">
        <f t="shared" si="33"/>
        <v>0.2413793103</v>
      </c>
      <c r="AQ30" s="43">
        <f t="shared" si="34"/>
        <v>0.6781609195</v>
      </c>
      <c r="AR30" s="43">
        <f t="shared" si="35"/>
        <v>0.4666666667</v>
      </c>
      <c r="AS30" s="43">
        <f t="shared" si="36"/>
        <v>0.5470588235</v>
      </c>
      <c r="AT30" s="43">
        <f t="shared" si="37"/>
        <v>0.5588235294</v>
      </c>
      <c r="AU30" s="43">
        <f t="shared" si="38"/>
        <v>0.7411764706</v>
      </c>
      <c r="AV30" s="44">
        <f t="shared" si="41"/>
        <v>188</v>
      </c>
      <c r="AW30" s="45">
        <f t="shared" si="39"/>
        <v>12</v>
      </c>
      <c r="AX30" s="45">
        <v>-9.0</v>
      </c>
      <c r="AY30" s="45"/>
    </row>
    <row r="31">
      <c r="A31" s="23"/>
      <c r="B31" s="23"/>
      <c r="C31" s="23"/>
      <c r="D31" s="46">
        <v>29.0</v>
      </c>
      <c r="E31" s="25"/>
      <c r="F31" s="26">
        <v>1343.0</v>
      </c>
      <c r="G31" s="18">
        <v>1018.0</v>
      </c>
      <c r="H31" s="15">
        <f t="shared" si="6"/>
        <v>184</v>
      </c>
      <c r="I31" s="28">
        <v>22.0</v>
      </c>
      <c r="J31" s="29">
        <v>32.0</v>
      </c>
      <c r="K31" s="30">
        <v>15.0</v>
      </c>
      <c r="L31" s="31">
        <v>81.0</v>
      </c>
      <c r="M31" s="32">
        <v>12.0</v>
      </c>
      <c r="N31" s="33">
        <v>22.0</v>
      </c>
      <c r="O31" s="39">
        <f t="shared" si="7"/>
        <v>0.6470588235</v>
      </c>
      <c r="P31" s="39">
        <f t="shared" si="8"/>
        <v>0.84375</v>
      </c>
      <c r="Q31" s="40">
        <f t="shared" si="9"/>
        <v>0.8533598616</v>
      </c>
      <c r="R31" s="17">
        <f t="shared" si="10"/>
        <v>0.3213598616</v>
      </c>
      <c r="S31" s="39">
        <f t="shared" si="11"/>
        <v>-0.009609861592</v>
      </c>
      <c r="T31" s="40">
        <f t="shared" si="12"/>
        <v>0.3244365032</v>
      </c>
      <c r="U31" s="40">
        <f t="shared" si="13"/>
        <v>0.5108606864</v>
      </c>
      <c r="V31" s="40">
        <f t="shared" si="14"/>
        <v>0.5108606864</v>
      </c>
      <c r="W31" s="39">
        <f t="shared" si="15"/>
        <v>0.5012508248</v>
      </c>
      <c r="X31" s="41">
        <f t="shared" si="16"/>
        <v>0.4891393136</v>
      </c>
      <c r="Y31" s="41">
        <f t="shared" si="17"/>
        <v>0.4987491752</v>
      </c>
      <c r="Z31" s="40">
        <f t="shared" si="18"/>
        <v>34</v>
      </c>
      <c r="AA31" s="40">
        <f t="shared" si="19"/>
        <v>96</v>
      </c>
      <c r="AB31" s="40">
        <f t="shared" si="20"/>
        <v>17</v>
      </c>
      <c r="AC31" s="40">
        <f t="shared" si="21"/>
        <v>17</v>
      </c>
      <c r="AD31" s="40">
        <f t="shared" si="22"/>
        <v>48</v>
      </c>
      <c r="AE31" s="40">
        <f t="shared" si="23"/>
        <v>48</v>
      </c>
      <c r="AF31" s="40">
        <f t="shared" si="24"/>
        <v>1.294117647</v>
      </c>
      <c r="AG31" s="40">
        <f t="shared" si="25"/>
        <v>0.3125</v>
      </c>
      <c r="AH31" s="40">
        <f t="shared" si="26"/>
        <v>22</v>
      </c>
      <c r="AI31" s="40">
        <f t="shared" ref="AI31:AJ31" si="73">AF31*AC31</f>
        <v>22</v>
      </c>
      <c r="AJ31" s="40">
        <f t="shared" si="73"/>
        <v>15</v>
      </c>
      <c r="AK31" s="40">
        <f t="shared" si="28"/>
        <v>15</v>
      </c>
      <c r="AL31" s="18">
        <f t="shared" si="29"/>
        <v>1018</v>
      </c>
      <c r="AM31" s="40">
        <f t="shared" si="30"/>
        <v>74</v>
      </c>
      <c r="AN31" s="42">
        <f t="shared" si="31"/>
        <v>0.07269155206</v>
      </c>
      <c r="AO31" s="42">
        <f t="shared" si="32"/>
        <v>0.1807465619</v>
      </c>
      <c r="AP31" s="43">
        <f t="shared" si="33"/>
        <v>0.2663043478</v>
      </c>
      <c r="AQ31" s="43">
        <f t="shared" si="34"/>
        <v>0.625</v>
      </c>
      <c r="AR31" s="43">
        <f t="shared" si="35"/>
        <v>0.4782608696</v>
      </c>
      <c r="AS31" s="43">
        <f t="shared" si="36"/>
        <v>0.5</v>
      </c>
      <c r="AT31" s="43">
        <f t="shared" si="37"/>
        <v>0.5</v>
      </c>
      <c r="AU31" s="43">
        <f t="shared" si="38"/>
        <v>0.5945945946</v>
      </c>
      <c r="AV31" s="44">
        <f t="shared" si="41"/>
        <v>66</v>
      </c>
      <c r="AW31" s="45">
        <f t="shared" si="39"/>
        <v>12</v>
      </c>
      <c r="AX31" s="45">
        <v>-9.0</v>
      </c>
      <c r="AY31" s="45"/>
    </row>
    <row r="32">
      <c r="A32" s="23"/>
      <c r="B32" s="23"/>
      <c r="C32" s="23"/>
      <c r="D32" s="46">
        <v>30.0</v>
      </c>
      <c r="E32" s="25"/>
      <c r="F32" s="26">
        <v>1344.0</v>
      </c>
      <c r="G32" s="18">
        <v>1496.0</v>
      </c>
      <c r="H32" s="15">
        <f t="shared" si="6"/>
        <v>233</v>
      </c>
      <c r="I32" s="28">
        <v>25.0</v>
      </c>
      <c r="J32" s="29">
        <v>49.0</v>
      </c>
      <c r="K32" s="30">
        <v>10.0</v>
      </c>
      <c r="L32" s="31">
        <v>98.0</v>
      </c>
      <c r="M32" s="32">
        <v>21.0</v>
      </c>
      <c r="N32" s="33">
        <v>30.0</v>
      </c>
      <c r="O32" s="39">
        <f t="shared" si="7"/>
        <v>0.5882352941</v>
      </c>
      <c r="P32" s="39">
        <f t="shared" si="8"/>
        <v>0.9074074074</v>
      </c>
      <c r="Q32" s="40">
        <f t="shared" si="9"/>
        <v>0.8341107266</v>
      </c>
      <c r="R32" s="17">
        <f t="shared" si="10"/>
        <v>0.3021107266</v>
      </c>
      <c r="S32" s="39">
        <f t="shared" si="11"/>
        <v>0.07329668076</v>
      </c>
      <c r="T32" s="40">
        <f t="shared" si="12"/>
        <v>0.3109391529</v>
      </c>
      <c r="U32" s="40">
        <f t="shared" si="13"/>
        <v>0.4675957936</v>
      </c>
      <c r="V32" s="40">
        <f t="shared" si="14"/>
        <v>0.4675957936</v>
      </c>
      <c r="W32" s="39">
        <f t="shared" si="15"/>
        <v>0.5408924744</v>
      </c>
      <c r="X32" s="41">
        <f t="shared" si="16"/>
        <v>0.5324042064</v>
      </c>
      <c r="Y32" s="41">
        <f t="shared" si="17"/>
        <v>0.4591075256</v>
      </c>
      <c r="Z32" s="40">
        <f t="shared" si="18"/>
        <v>51</v>
      </c>
      <c r="AA32" s="40">
        <f t="shared" si="19"/>
        <v>108</v>
      </c>
      <c r="AB32" s="40">
        <f t="shared" si="20"/>
        <v>27</v>
      </c>
      <c r="AC32" s="40">
        <f t="shared" si="21"/>
        <v>24</v>
      </c>
      <c r="AD32" s="40">
        <f t="shared" si="22"/>
        <v>50</v>
      </c>
      <c r="AE32" s="40">
        <f t="shared" si="23"/>
        <v>58</v>
      </c>
      <c r="AF32" s="40">
        <f t="shared" si="24"/>
        <v>1.25</v>
      </c>
      <c r="AG32" s="40">
        <f t="shared" si="25"/>
        <v>0.2</v>
      </c>
      <c r="AH32" s="40">
        <f t="shared" si="26"/>
        <v>34</v>
      </c>
      <c r="AI32" s="40">
        <f t="shared" ref="AI32:AJ32" si="74">AF32*AC32</f>
        <v>30</v>
      </c>
      <c r="AJ32" s="40">
        <f t="shared" si="74"/>
        <v>10</v>
      </c>
      <c r="AK32" s="40">
        <f t="shared" si="28"/>
        <v>12</v>
      </c>
      <c r="AL32" s="18">
        <f t="shared" si="29"/>
        <v>1496</v>
      </c>
      <c r="AM32" s="40">
        <f t="shared" si="30"/>
        <v>86</v>
      </c>
      <c r="AN32" s="42">
        <f t="shared" si="31"/>
        <v>0.05748663102</v>
      </c>
      <c r="AO32" s="42">
        <f t="shared" si="32"/>
        <v>0.1557486631</v>
      </c>
      <c r="AP32" s="43">
        <f t="shared" si="33"/>
        <v>0.2403433476</v>
      </c>
      <c r="AQ32" s="43">
        <f t="shared" si="34"/>
        <v>0.6180257511</v>
      </c>
      <c r="AR32" s="43">
        <f t="shared" si="35"/>
        <v>0.5364806867</v>
      </c>
      <c r="AS32" s="43">
        <f t="shared" si="36"/>
        <v>0.511627907</v>
      </c>
      <c r="AT32" s="43">
        <f t="shared" si="37"/>
        <v>0.5348837209</v>
      </c>
      <c r="AU32" s="43">
        <f t="shared" si="38"/>
        <v>0.7441860465</v>
      </c>
      <c r="AV32" s="44">
        <f t="shared" si="41"/>
        <v>86</v>
      </c>
      <c r="AW32" s="45">
        <f t="shared" si="39"/>
        <v>12</v>
      </c>
      <c r="AX32" s="45">
        <v>-9.0</v>
      </c>
      <c r="AY32" s="45"/>
    </row>
    <row r="33">
      <c r="A33" s="54" t="s">
        <v>70</v>
      </c>
      <c r="B33" s="54" t="s">
        <v>77</v>
      </c>
      <c r="C33" s="54">
        <v>669890.0</v>
      </c>
      <c r="D33" s="46">
        <v>31.0</v>
      </c>
      <c r="E33" s="25"/>
      <c r="F33" s="26">
        <v>1346.0</v>
      </c>
      <c r="G33" s="18">
        <v>2581.0</v>
      </c>
      <c r="H33" s="15">
        <f t="shared" si="6"/>
        <v>661</v>
      </c>
      <c r="I33" s="28">
        <v>76.0</v>
      </c>
      <c r="J33" s="29">
        <v>122.0</v>
      </c>
      <c r="K33" s="30">
        <v>69.0</v>
      </c>
      <c r="L33" s="31">
        <v>254.0</v>
      </c>
      <c r="M33" s="32">
        <v>61.0</v>
      </c>
      <c r="N33" s="33">
        <v>79.0</v>
      </c>
      <c r="O33" s="39">
        <f t="shared" si="7"/>
        <v>0.5642857143</v>
      </c>
      <c r="P33" s="39">
        <f t="shared" si="8"/>
        <v>0.786377709</v>
      </c>
      <c r="Q33" s="40">
        <f t="shared" si="9"/>
        <v>0.8257026531</v>
      </c>
      <c r="R33" s="17">
        <f t="shared" si="10"/>
        <v>0.2937026531</v>
      </c>
      <c r="S33" s="39">
        <f t="shared" si="11"/>
        <v>-0.03932494408</v>
      </c>
      <c r="T33" s="40">
        <f t="shared" si="12"/>
        <v>0.3054966156</v>
      </c>
      <c r="U33" s="40">
        <f t="shared" si="13"/>
        <v>0.4498219735</v>
      </c>
      <c r="V33" s="40">
        <f t="shared" si="14"/>
        <v>0.4498219735</v>
      </c>
      <c r="W33" s="39">
        <f t="shared" si="15"/>
        <v>0.4104970295</v>
      </c>
      <c r="X33" s="41">
        <f t="shared" si="16"/>
        <v>0.5501780265</v>
      </c>
      <c r="Y33" s="41">
        <f t="shared" si="17"/>
        <v>0.5895029705</v>
      </c>
      <c r="Z33" s="40">
        <f t="shared" si="18"/>
        <v>140</v>
      </c>
      <c r="AA33" s="40">
        <f t="shared" si="19"/>
        <v>323</v>
      </c>
      <c r="AB33" s="40">
        <f t="shared" si="20"/>
        <v>77</v>
      </c>
      <c r="AC33" s="40">
        <f t="shared" si="21"/>
        <v>63</v>
      </c>
      <c r="AD33" s="40">
        <f t="shared" si="22"/>
        <v>190</v>
      </c>
      <c r="AE33" s="40">
        <f t="shared" si="23"/>
        <v>133</v>
      </c>
      <c r="AF33" s="40">
        <f t="shared" si="24"/>
        <v>1.253968254</v>
      </c>
      <c r="AG33" s="40">
        <f t="shared" si="25"/>
        <v>0.3631578947</v>
      </c>
      <c r="AH33" s="40">
        <f t="shared" si="26"/>
        <v>97</v>
      </c>
      <c r="AI33" s="40">
        <f t="shared" ref="AI33:AJ33" si="75">AF33*AC33</f>
        <v>79</v>
      </c>
      <c r="AJ33" s="40">
        <f t="shared" si="75"/>
        <v>69</v>
      </c>
      <c r="AK33" s="40">
        <f t="shared" si="28"/>
        <v>48</v>
      </c>
      <c r="AL33" s="18">
        <f t="shared" si="29"/>
        <v>2581</v>
      </c>
      <c r="AM33" s="40">
        <f t="shared" si="30"/>
        <v>293</v>
      </c>
      <c r="AN33" s="42">
        <f t="shared" si="31"/>
        <v>0.1135218907</v>
      </c>
      <c r="AO33" s="42">
        <f t="shared" si="32"/>
        <v>0.2561022859</v>
      </c>
      <c r="AP33" s="43">
        <f t="shared" si="33"/>
        <v>0.3116490166</v>
      </c>
      <c r="AQ33" s="43">
        <f t="shared" si="34"/>
        <v>0.5915279879</v>
      </c>
      <c r="AR33" s="43">
        <f t="shared" si="35"/>
        <v>0.5113464448</v>
      </c>
      <c r="AS33" s="43">
        <f t="shared" si="36"/>
        <v>0.566552901</v>
      </c>
      <c r="AT33" s="43">
        <f t="shared" si="37"/>
        <v>0.4948805461</v>
      </c>
      <c r="AU33" s="43">
        <f t="shared" si="38"/>
        <v>0.6006825939</v>
      </c>
      <c r="AV33" s="44">
        <f t="shared" si="41"/>
        <v>206</v>
      </c>
      <c r="AW33" s="45">
        <f t="shared" si="39"/>
        <v>40</v>
      </c>
      <c r="AX33" s="45">
        <v>-9.0</v>
      </c>
      <c r="AY33" s="45"/>
    </row>
    <row r="34">
      <c r="A34" s="54" t="s">
        <v>70</v>
      </c>
      <c r="B34" s="54" t="s">
        <v>78</v>
      </c>
      <c r="C34" s="54">
        <v>703486.0</v>
      </c>
      <c r="D34" s="46">
        <v>32.0</v>
      </c>
      <c r="E34" s="25"/>
      <c r="F34" s="26">
        <v>1348.0</v>
      </c>
      <c r="G34" s="18">
        <v>1808.0</v>
      </c>
      <c r="H34" s="15">
        <f t="shared" si="6"/>
        <v>217</v>
      </c>
      <c r="I34" s="28">
        <v>14.0</v>
      </c>
      <c r="J34" s="29">
        <v>37.0</v>
      </c>
      <c r="K34" s="30">
        <v>14.0</v>
      </c>
      <c r="L34" s="31">
        <v>93.0</v>
      </c>
      <c r="M34" s="32">
        <v>18.0</v>
      </c>
      <c r="N34" s="33">
        <v>41.0</v>
      </c>
      <c r="O34" s="39">
        <f t="shared" si="7"/>
        <v>0.6949152542</v>
      </c>
      <c r="P34" s="39">
        <f t="shared" si="8"/>
        <v>0.8691588785</v>
      </c>
      <c r="Q34" s="40">
        <f t="shared" si="9"/>
        <v>0.867549842</v>
      </c>
      <c r="R34" s="17">
        <f t="shared" si="10"/>
        <v>0.335549842</v>
      </c>
      <c r="S34" s="39">
        <f t="shared" si="11"/>
        <v>0.001609036505</v>
      </c>
      <c r="T34" s="40">
        <f t="shared" si="12"/>
        <v>0.3355527621</v>
      </c>
      <c r="U34" s="40">
        <f t="shared" si="13"/>
        <v>0.5456651478</v>
      </c>
      <c r="V34" s="40">
        <f t="shared" si="14"/>
        <v>0.5456651478</v>
      </c>
      <c r="W34" s="39">
        <f t="shared" si="15"/>
        <v>0.5472741843</v>
      </c>
      <c r="X34" s="41">
        <f t="shared" si="16"/>
        <v>0.4543348522</v>
      </c>
      <c r="Y34" s="41">
        <f t="shared" si="17"/>
        <v>0.4527258157</v>
      </c>
      <c r="Z34" s="40">
        <f t="shared" si="18"/>
        <v>59</v>
      </c>
      <c r="AA34" s="40">
        <f t="shared" si="19"/>
        <v>107</v>
      </c>
      <c r="AB34" s="40">
        <f t="shared" si="20"/>
        <v>27</v>
      </c>
      <c r="AC34" s="40">
        <f t="shared" si="21"/>
        <v>32</v>
      </c>
      <c r="AD34" s="40">
        <f t="shared" si="22"/>
        <v>48</v>
      </c>
      <c r="AE34" s="40">
        <f t="shared" si="23"/>
        <v>59</v>
      </c>
      <c r="AF34" s="40">
        <f t="shared" si="24"/>
        <v>1.28125</v>
      </c>
      <c r="AG34" s="40">
        <f t="shared" si="25"/>
        <v>0.2916666667</v>
      </c>
      <c r="AH34" s="40">
        <f t="shared" si="26"/>
        <v>35</v>
      </c>
      <c r="AI34" s="40">
        <f t="shared" ref="AI34:AJ34" si="76">AF34*AC34</f>
        <v>41</v>
      </c>
      <c r="AJ34" s="40">
        <f t="shared" si="76"/>
        <v>14</v>
      </c>
      <c r="AK34" s="40">
        <f t="shared" si="28"/>
        <v>17</v>
      </c>
      <c r="AL34" s="18">
        <f t="shared" si="29"/>
        <v>1808</v>
      </c>
      <c r="AM34" s="40">
        <f t="shared" si="30"/>
        <v>107</v>
      </c>
      <c r="AN34" s="42">
        <f t="shared" si="31"/>
        <v>0.05918141593</v>
      </c>
      <c r="AO34" s="42">
        <f t="shared" si="32"/>
        <v>0.1200221239</v>
      </c>
      <c r="AP34" s="43">
        <f t="shared" si="33"/>
        <v>0.2119815668</v>
      </c>
      <c r="AQ34" s="43">
        <f t="shared" si="34"/>
        <v>0.5760368664</v>
      </c>
      <c r="AR34" s="43">
        <f t="shared" si="35"/>
        <v>0.5069124424</v>
      </c>
      <c r="AS34" s="43">
        <f t="shared" si="36"/>
        <v>0.4579439252</v>
      </c>
      <c r="AT34" s="43">
        <f t="shared" si="37"/>
        <v>0.4859813084</v>
      </c>
      <c r="AU34" s="43">
        <f t="shared" si="38"/>
        <v>0.7102803738</v>
      </c>
      <c r="AV34" s="44">
        <f t="shared" si="41"/>
        <v>76</v>
      </c>
      <c r="AW34" s="45">
        <f t="shared" si="39"/>
        <v>-3</v>
      </c>
      <c r="AX34" s="45">
        <v>-9.0</v>
      </c>
      <c r="AY34" s="45"/>
    </row>
    <row r="35">
      <c r="A35" s="23"/>
      <c r="B35" s="23"/>
      <c r="C35" s="55">
        <f>C33/(C33+C34)</f>
        <v>0.4877688266</v>
      </c>
      <c r="D35" s="46">
        <v>33.0</v>
      </c>
      <c r="E35" s="25"/>
      <c r="F35" s="26">
        <v>1349.0</v>
      </c>
      <c r="G35" s="18">
        <v>1790.0</v>
      </c>
      <c r="H35" s="15">
        <f t="shared" si="6"/>
        <v>190</v>
      </c>
      <c r="I35" s="28">
        <v>19.0</v>
      </c>
      <c r="J35" s="29">
        <v>26.0</v>
      </c>
      <c r="K35" s="30">
        <v>13.0</v>
      </c>
      <c r="L35" s="31">
        <v>86.0</v>
      </c>
      <c r="M35" s="32">
        <v>21.0</v>
      </c>
      <c r="N35" s="33">
        <v>25.0</v>
      </c>
      <c r="O35" s="39">
        <f t="shared" si="7"/>
        <v>0.5434782609</v>
      </c>
      <c r="P35" s="39">
        <f t="shared" si="8"/>
        <v>0.8686868687</v>
      </c>
      <c r="Q35" s="40">
        <f t="shared" si="9"/>
        <v>0.8181294896</v>
      </c>
      <c r="R35" s="17">
        <f t="shared" si="10"/>
        <v>0.2861294896</v>
      </c>
      <c r="S35" s="39">
        <f t="shared" si="11"/>
        <v>0.05055737908</v>
      </c>
      <c r="T35" s="40">
        <f t="shared" si="12"/>
        <v>0.3007930147</v>
      </c>
      <c r="U35" s="40">
        <f t="shared" si="13"/>
        <v>0.4343032954</v>
      </c>
      <c r="V35" s="40">
        <f t="shared" si="14"/>
        <v>0.4343032954</v>
      </c>
      <c r="W35" s="39">
        <f t="shared" si="15"/>
        <v>0.4848606745</v>
      </c>
      <c r="X35" s="41">
        <f t="shared" si="16"/>
        <v>0.5656967046</v>
      </c>
      <c r="Y35" s="41">
        <f t="shared" si="17"/>
        <v>0.5151393255</v>
      </c>
      <c r="Z35" s="40">
        <f t="shared" si="18"/>
        <v>46</v>
      </c>
      <c r="AA35" s="40">
        <f t="shared" si="19"/>
        <v>99</v>
      </c>
      <c r="AB35" s="40">
        <f t="shared" si="20"/>
        <v>26</v>
      </c>
      <c r="AC35" s="40">
        <f t="shared" si="21"/>
        <v>20</v>
      </c>
      <c r="AD35" s="40">
        <f t="shared" si="22"/>
        <v>51</v>
      </c>
      <c r="AE35" s="40">
        <f t="shared" si="23"/>
        <v>48</v>
      </c>
      <c r="AF35" s="40">
        <f t="shared" si="24"/>
        <v>1.25</v>
      </c>
      <c r="AG35" s="40">
        <f t="shared" si="25"/>
        <v>0.2549019608</v>
      </c>
      <c r="AH35" s="40">
        <f t="shared" si="26"/>
        <v>33</v>
      </c>
      <c r="AI35" s="40">
        <f t="shared" ref="AI35:AJ35" si="77">AF35*AC35</f>
        <v>25</v>
      </c>
      <c r="AJ35" s="40">
        <f t="shared" si="77"/>
        <v>13</v>
      </c>
      <c r="AK35" s="40">
        <f t="shared" si="28"/>
        <v>12</v>
      </c>
      <c r="AL35" s="18">
        <f t="shared" si="29"/>
        <v>1790</v>
      </c>
      <c r="AM35" s="40">
        <f t="shared" si="30"/>
        <v>83</v>
      </c>
      <c r="AN35" s="42">
        <f t="shared" si="31"/>
        <v>0.04636871508</v>
      </c>
      <c r="AO35" s="42">
        <f t="shared" si="32"/>
        <v>0.1061452514</v>
      </c>
      <c r="AP35" s="43">
        <f t="shared" si="33"/>
        <v>0.2789473684</v>
      </c>
      <c r="AQ35" s="43">
        <f t="shared" si="34"/>
        <v>0.6631578947</v>
      </c>
      <c r="AR35" s="43">
        <f t="shared" si="35"/>
        <v>0.4789473684</v>
      </c>
      <c r="AS35" s="43">
        <f t="shared" si="36"/>
        <v>0.5542168675</v>
      </c>
      <c r="AT35" s="43">
        <f t="shared" si="37"/>
        <v>0.5421686747</v>
      </c>
      <c r="AU35" s="43">
        <f t="shared" si="38"/>
        <v>0.6987951807</v>
      </c>
      <c r="AV35" s="44">
        <f t="shared" si="41"/>
        <v>74</v>
      </c>
      <c r="AW35" s="45">
        <f t="shared" si="39"/>
        <v>7</v>
      </c>
      <c r="AX35" s="45">
        <v>-9.0</v>
      </c>
      <c r="AY35" s="45"/>
    </row>
    <row r="36">
      <c r="A36" s="56" t="s">
        <v>73</v>
      </c>
      <c r="B36" s="57" t="s">
        <v>77</v>
      </c>
      <c r="C36" s="57">
        <f t="shared" ref="C36:C37" si="79">C33+C25</f>
        <v>683113</v>
      </c>
      <c r="D36" s="46">
        <v>34.0</v>
      </c>
      <c r="E36" s="25"/>
      <c r="F36" s="26">
        <v>1351.0</v>
      </c>
      <c r="G36" s="18">
        <v>3110.0</v>
      </c>
      <c r="H36" s="15">
        <f t="shared" si="6"/>
        <v>403</v>
      </c>
      <c r="I36" s="28">
        <v>33.0</v>
      </c>
      <c r="J36" s="29">
        <v>61.0</v>
      </c>
      <c r="K36" s="30">
        <v>39.0</v>
      </c>
      <c r="L36" s="31">
        <v>193.0</v>
      </c>
      <c r="M36" s="32">
        <v>28.0</v>
      </c>
      <c r="N36" s="33">
        <v>49.0</v>
      </c>
      <c r="O36" s="39">
        <f t="shared" si="7"/>
        <v>0.6363636364</v>
      </c>
      <c r="P36" s="39">
        <f t="shared" si="8"/>
        <v>0.8318965517</v>
      </c>
      <c r="Q36" s="40">
        <f t="shared" si="9"/>
        <v>0.8500082645</v>
      </c>
      <c r="R36" s="17">
        <f t="shared" si="10"/>
        <v>0.3180082645</v>
      </c>
      <c r="S36" s="39">
        <f t="shared" si="11"/>
        <v>-0.01811171274</v>
      </c>
      <c r="T36" s="40">
        <f t="shared" si="12"/>
        <v>0.32196876</v>
      </c>
      <c r="U36" s="40">
        <f t="shared" si="13"/>
        <v>0.5030347572</v>
      </c>
      <c r="V36" s="40">
        <f t="shared" si="14"/>
        <v>0.5030347572</v>
      </c>
      <c r="W36" s="39">
        <f t="shared" si="15"/>
        <v>0.4849230445</v>
      </c>
      <c r="X36" s="41">
        <f t="shared" si="16"/>
        <v>0.4969652428</v>
      </c>
      <c r="Y36" s="41">
        <f t="shared" si="17"/>
        <v>0.5150769555</v>
      </c>
      <c r="Z36" s="40">
        <f t="shared" si="18"/>
        <v>77</v>
      </c>
      <c r="AA36" s="40">
        <f t="shared" si="19"/>
        <v>232</v>
      </c>
      <c r="AB36" s="40">
        <f t="shared" si="20"/>
        <v>38</v>
      </c>
      <c r="AC36" s="40">
        <f t="shared" si="21"/>
        <v>39</v>
      </c>
      <c r="AD36" s="40">
        <f t="shared" si="22"/>
        <v>119</v>
      </c>
      <c r="AE36" s="40">
        <f t="shared" si="23"/>
        <v>113</v>
      </c>
      <c r="AF36" s="40">
        <f t="shared" si="24"/>
        <v>1.256410256</v>
      </c>
      <c r="AG36" s="40">
        <f t="shared" si="25"/>
        <v>0.3277310924</v>
      </c>
      <c r="AH36" s="40">
        <f t="shared" si="26"/>
        <v>48</v>
      </c>
      <c r="AI36" s="40">
        <f t="shared" ref="AI36:AJ36" si="78">AF36*AC36</f>
        <v>49</v>
      </c>
      <c r="AJ36" s="40">
        <f t="shared" si="78"/>
        <v>39</v>
      </c>
      <c r="AK36" s="40">
        <f t="shared" si="28"/>
        <v>37</v>
      </c>
      <c r="AL36" s="18">
        <f t="shared" si="29"/>
        <v>3110</v>
      </c>
      <c r="AM36" s="40">
        <f t="shared" si="30"/>
        <v>173</v>
      </c>
      <c r="AN36" s="42">
        <f t="shared" si="31"/>
        <v>0.05562700965</v>
      </c>
      <c r="AO36" s="42">
        <f t="shared" si="32"/>
        <v>0.1295819936</v>
      </c>
      <c r="AP36" s="43">
        <f t="shared" si="33"/>
        <v>0.2481389578</v>
      </c>
      <c r="AQ36" s="43">
        <f t="shared" si="34"/>
        <v>0.6302729529</v>
      </c>
      <c r="AR36" s="43">
        <f t="shared" si="35"/>
        <v>0.4243176179</v>
      </c>
      <c r="AS36" s="43">
        <f t="shared" si="36"/>
        <v>0.5028901734</v>
      </c>
      <c r="AT36" s="43">
        <f t="shared" si="37"/>
        <v>0.4913294798</v>
      </c>
      <c r="AU36" s="43">
        <f t="shared" si="38"/>
        <v>0.5606936416</v>
      </c>
      <c r="AV36" s="44">
        <f t="shared" si="41"/>
        <v>156</v>
      </c>
      <c r="AW36" s="45">
        <f t="shared" si="39"/>
        <v>13</v>
      </c>
      <c r="AX36" s="45">
        <v>-8.0</v>
      </c>
      <c r="AY36" s="45"/>
    </row>
    <row r="37">
      <c r="A37" s="56" t="s">
        <v>73</v>
      </c>
      <c r="B37" s="57" t="s">
        <v>78</v>
      </c>
      <c r="C37" s="57">
        <f t="shared" si="79"/>
        <v>620829</v>
      </c>
      <c r="D37" s="46">
        <v>35.0</v>
      </c>
      <c r="E37" s="25"/>
      <c r="F37" s="26">
        <v>1352.0</v>
      </c>
      <c r="G37" s="18">
        <v>1460.0</v>
      </c>
      <c r="H37" s="15">
        <f t="shared" si="6"/>
        <v>206</v>
      </c>
      <c r="I37" s="28">
        <v>12.0</v>
      </c>
      <c r="J37" s="29">
        <v>28.0</v>
      </c>
      <c r="K37" s="30">
        <v>13.0</v>
      </c>
      <c r="L37" s="31">
        <v>97.0</v>
      </c>
      <c r="M37" s="32">
        <v>20.0</v>
      </c>
      <c r="N37" s="33">
        <v>36.0</v>
      </c>
      <c r="O37" s="39">
        <f t="shared" si="7"/>
        <v>0.6428571429</v>
      </c>
      <c r="P37" s="39">
        <f t="shared" si="8"/>
        <v>0.8818181818</v>
      </c>
      <c r="Q37" s="40">
        <f t="shared" si="9"/>
        <v>0.8520510204</v>
      </c>
      <c r="R37" s="17">
        <f t="shared" si="10"/>
        <v>0.3200510204</v>
      </c>
      <c r="S37" s="39">
        <f t="shared" si="11"/>
        <v>0.02976716141</v>
      </c>
      <c r="T37" s="40">
        <f t="shared" si="12"/>
        <v>0.3234663091</v>
      </c>
      <c r="U37" s="40">
        <f t="shared" si="13"/>
        <v>0.5077883229</v>
      </c>
      <c r="V37" s="40">
        <f t="shared" si="14"/>
        <v>0.5077883229</v>
      </c>
      <c r="W37" s="39">
        <f t="shared" si="15"/>
        <v>0.5375554843</v>
      </c>
      <c r="X37" s="41">
        <f t="shared" si="16"/>
        <v>0.4922116771</v>
      </c>
      <c r="Y37" s="41">
        <f t="shared" si="17"/>
        <v>0.4624445157</v>
      </c>
      <c r="Z37" s="40">
        <f t="shared" si="18"/>
        <v>56</v>
      </c>
      <c r="AA37" s="40">
        <f t="shared" si="19"/>
        <v>110</v>
      </c>
      <c r="AB37" s="40">
        <f t="shared" si="20"/>
        <v>28</v>
      </c>
      <c r="AC37" s="40">
        <f t="shared" si="21"/>
        <v>28</v>
      </c>
      <c r="AD37" s="40">
        <f t="shared" si="22"/>
        <v>51</v>
      </c>
      <c r="AE37" s="40">
        <f t="shared" si="23"/>
        <v>59</v>
      </c>
      <c r="AF37" s="40">
        <f t="shared" si="24"/>
        <v>1.285714286</v>
      </c>
      <c r="AG37" s="40">
        <f t="shared" si="25"/>
        <v>0.2549019608</v>
      </c>
      <c r="AH37" s="40">
        <f t="shared" si="26"/>
        <v>36</v>
      </c>
      <c r="AI37" s="40">
        <f t="shared" ref="AI37:AJ37" si="80">AF37*AC37</f>
        <v>36</v>
      </c>
      <c r="AJ37" s="40">
        <f t="shared" si="80"/>
        <v>13</v>
      </c>
      <c r="AK37" s="40">
        <f t="shared" si="28"/>
        <v>15</v>
      </c>
      <c r="AL37" s="18">
        <f t="shared" si="29"/>
        <v>1460</v>
      </c>
      <c r="AM37" s="40">
        <f t="shared" si="30"/>
        <v>100</v>
      </c>
      <c r="AN37" s="42">
        <f t="shared" si="31"/>
        <v>0.06849315068</v>
      </c>
      <c r="AO37" s="42">
        <f t="shared" si="32"/>
        <v>0.1410958904</v>
      </c>
      <c r="AP37" s="43">
        <f t="shared" si="33"/>
        <v>0.2184466019</v>
      </c>
      <c r="AQ37" s="43">
        <f t="shared" si="34"/>
        <v>0.6262135922</v>
      </c>
      <c r="AR37" s="43">
        <f t="shared" si="35"/>
        <v>0.4660194175</v>
      </c>
      <c r="AS37" s="43">
        <f t="shared" si="36"/>
        <v>0.49</v>
      </c>
      <c r="AT37" s="43">
        <f t="shared" si="37"/>
        <v>0.51</v>
      </c>
      <c r="AU37" s="43">
        <f t="shared" si="38"/>
        <v>0.72</v>
      </c>
      <c r="AV37" s="44">
        <f t="shared" si="41"/>
        <v>82</v>
      </c>
      <c r="AW37" s="45">
        <f t="shared" si="39"/>
        <v>-4</v>
      </c>
      <c r="AX37" s="45">
        <v>-8.0</v>
      </c>
      <c r="AY37" s="45"/>
    </row>
    <row r="38">
      <c r="A38" s="23"/>
      <c r="B38" s="23"/>
      <c r="C38" s="58">
        <f>C36/(C36+C37)</f>
        <v>0.5238829641</v>
      </c>
      <c r="D38" s="46">
        <v>36.0</v>
      </c>
      <c r="E38" s="25"/>
      <c r="F38" s="26">
        <v>1353.0</v>
      </c>
      <c r="G38" s="18">
        <v>2590.0</v>
      </c>
      <c r="H38" s="15">
        <f t="shared" si="6"/>
        <v>259</v>
      </c>
      <c r="I38" s="28">
        <v>20.0</v>
      </c>
      <c r="J38" s="29">
        <v>39.0</v>
      </c>
      <c r="K38" s="30">
        <v>21.0</v>
      </c>
      <c r="L38" s="31">
        <v>124.0</v>
      </c>
      <c r="M38" s="32">
        <v>15.0</v>
      </c>
      <c r="N38" s="33">
        <v>40.0</v>
      </c>
      <c r="O38" s="39">
        <f t="shared" si="7"/>
        <v>0.7272727273</v>
      </c>
      <c r="P38" s="39">
        <f t="shared" si="8"/>
        <v>0.8551724138</v>
      </c>
      <c r="Q38" s="40">
        <f t="shared" si="9"/>
        <v>0.8763966942</v>
      </c>
      <c r="R38" s="17">
        <f t="shared" si="10"/>
        <v>0.3443966942</v>
      </c>
      <c r="S38" s="39">
        <f t="shared" si="11"/>
        <v>-0.02122428042</v>
      </c>
      <c r="T38" s="40">
        <f t="shared" si="12"/>
        <v>0.3431372744</v>
      </c>
      <c r="U38" s="40">
        <f t="shared" si="13"/>
        <v>0.5690055812</v>
      </c>
      <c r="V38" s="40">
        <f t="shared" si="14"/>
        <v>0.5690055812</v>
      </c>
      <c r="W38" s="39">
        <f t="shared" si="15"/>
        <v>0.5477813008</v>
      </c>
      <c r="X38" s="41">
        <f t="shared" si="16"/>
        <v>0.4309944188</v>
      </c>
      <c r="Y38" s="41">
        <f t="shared" si="17"/>
        <v>0.4522186992</v>
      </c>
      <c r="Z38" s="40">
        <f t="shared" si="18"/>
        <v>55</v>
      </c>
      <c r="AA38" s="40">
        <f t="shared" si="19"/>
        <v>145</v>
      </c>
      <c r="AB38" s="40">
        <f t="shared" si="20"/>
        <v>24</v>
      </c>
      <c r="AC38" s="40">
        <f t="shared" si="21"/>
        <v>31</v>
      </c>
      <c r="AD38" s="40">
        <f t="shared" si="22"/>
        <v>66</v>
      </c>
      <c r="AE38" s="40">
        <f t="shared" si="23"/>
        <v>79</v>
      </c>
      <c r="AF38" s="40">
        <f t="shared" si="24"/>
        <v>1.290322581</v>
      </c>
      <c r="AG38" s="40">
        <f t="shared" si="25"/>
        <v>0.3181818182</v>
      </c>
      <c r="AH38" s="40">
        <f t="shared" si="26"/>
        <v>31</v>
      </c>
      <c r="AI38" s="40">
        <f t="shared" ref="AI38:AJ38" si="81">AF38*AC38</f>
        <v>40</v>
      </c>
      <c r="AJ38" s="40">
        <f t="shared" si="81"/>
        <v>21</v>
      </c>
      <c r="AK38" s="40">
        <f t="shared" si="28"/>
        <v>25</v>
      </c>
      <c r="AL38" s="18">
        <f t="shared" si="29"/>
        <v>2590</v>
      </c>
      <c r="AM38" s="40">
        <f t="shared" si="30"/>
        <v>117</v>
      </c>
      <c r="AN38" s="42">
        <f t="shared" si="31"/>
        <v>0.04517374517</v>
      </c>
      <c r="AO38" s="42">
        <f t="shared" si="32"/>
        <v>0.1</v>
      </c>
      <c r="AP38" s="43">
        <f t="shared" si="33"/>
        <v>0.2162162162</v>
      </c>
      <c r="AQ38" s="43">
        <f t="shared" si="34"/>
        <v>0.6138996139</v>
      </c>
      <c r="AR38" s="43">
        <f t="shared" si="35"/>
        <v>0.4401544402</v>
      </c>
      <c r="AS38" s="43">
        <f t="shared" si="36"/>
        <v>0.4444444444</v>
      </c>
      <c r="AT38" s="43">
        <f t="shared" si="37"/>
        <v>0.4786324786</v>
      </c>
      <c r="AU38" s="43">
        <f t="shared" si="38"/>
        <v>0.6068376068</v>
      </c>
      <c r="AV38" s="44">
        <f t="shared" si="41"/>
        <v>99</v>
      </c>
      <c r="AW38" s="45">
        <f t="shared" si="39"/>
        <v>4</v>
      </c>
      <c r="AX38" s="45">
        <v>-8.0</v>
      </c>
      <c r="AY38" s="45"/>
    </row>
    <row r="39">
      <c r="A39" s="23"/>
      <c r="B39" s="23"/>
      <c r="C39" s="23"/>
      <c r="D39" s="46">
        <v>37.0</v>
      </c>
      <c r="E39" s="25"/>
      <c r="F39" s="26">
        <v>1354.0</v>
      </c>
      <c r="G39" s="18">
        <v>3282.0</v>
      </c>
      <c r="H39" s="15">
        <f t="shared" si="6"/>
        <v>384</v>
      </c>
      <c r="I39" s="28">
        <v>19.0</v>
      </c>
      <c r="J39" s="29">
        <v>64.0</v>
      </c>
      <c r="K39" s="30">
        <v>30.0</v>
      </c>
      <c r="L39" s="31">
        <v>191.0</v>
      </c>
      <c r="M39" s="32">
        <v>39.0</v>
      </c>
      <c r="N39" s="33">
        <v>41.0</v>
      </c>
      <c r="O39" s="39">
        <f t="shared" si="7"/>
        <v>0.5125</v>
      </c>
      <c r="P39" s="39">
        <f t="shared" si="8"/>
        <v>0.8642533937</v>
      </c>
      <c r="Q39" s="40">
        <f t="shared" si="9"/>
        <v>0.8063925</v>
      </c>
      <c r="R39" s="17">
        <f t="shared" si="10"/>
        <v>0.2743925</v>
      </c>
      <c r="S39" s="39">
        <f t="shared" si="11"/>
        <v>0.05786089367</v>
      </c>
      <c r="T39" s="40">
        <f t="shared" si="12"/>
        <v>0.2938332215</v>
      </c>
      <c r="U39" s="40">
        <f t="shared" si="13"/>
        <v>0.4110641641</v>
      </c>
      <c r="V39" s="40">
        <f t="shared" si="14"/>
        <v>0.4110641641</v>
      </c>
      <c r="W39" s="39">
        <f t="shared" si="15"/>
        <v>0.4689250578</v>
      </c>
      <c r="X39" s="41">
        <f t="shared" si="16"/>
        <v>0.5889358359</v>
      </c>
      <c r="Y39" s="41">
        <f t="shared" si="17"/>
        <v>0.5310749422</v>
      </c>
      <c r="Z39" s="40">
        <f t="shared" si="18"/>
        <v>80</v>
      </c>
      <c r="AA39" s="40">
        <f t="shared" si="19"/>
        <v>221</v>
      </c>
      <c r="AB39" s="40">
        <f t="shared" si="20"/>
        <v>47</v>
      </c>
      <c r="AC39" s="40">
        <f t="shared" si="21"/>
        <v>33</v>
      </c>
      <c r="AD39" s="40">
        <f t="shared" si="22"/>
        <v>117</v>
      </c>
      <c r="AE39" s="40">
        <f t="shared" si="23"/>
        <v>104</v>
      </c>
      <c r="AF39" s="40">
        <f t="shared" si="24"/>
        <v>1.242424242</v>
      </c>
      <c r="AG39" s="40">
        <f t="shared" si="25"/>
        <v>0.2564102564</v>
      </c>
      <c r="AH39" s="40">
        <f t="shared" si="26"/>
        <v>58</v>
      </c>
      <c r="AI39" s="40">
        <f t="shared" ref="AI39:AJ39" si="82">AF39*AC39</f>
        <v>41</v>
      </c>
      <c r="AJ39" s="40">
        <f t="shared" si="82"/>
        <v>30</v>
      </c>
      <c r="AK39" s="40">
        <f t="shared" si="28"/>
        <v>27</v>
      </c>
      <c r="AL39" s="18">
        <f t="shared" si="29"/>
        <v>3282</v>
      </c>
      <c r="AM39" s="40">
        <f t="shared" si="30"/>
        <v>156</v>
      </c>
      <c r="AN39" s="42">
        <f t="shared" si="31"/>
        <v>0.04753199269</v>
      </c>
      <c r="AO39" s="42">
        <f t="shared" si="32"/>
        <v>0.1170018282</v>
      </c>
      <c r="AP39" s="43">
        <f t="shared" si="33"/>
        <v>0.2291666667</v>
      </c>
      <c r="AQ39" s="43">
        <f t="shared" si="34"/>
        <v>0.6484375</v>
      </c>
      <c r="AR39" s="43">
        <f t="shared" si="35"/>
        <v>0.4244791667</v>
      </c>
      <c r="AS39" s="43">
        <f t="shared" si="36"/>
        <v>0.5641025641</v>
      </c>
      <c r="AT39" s="43">
        <f t="shared" si="37"/>
        <v>0.5448717949</v>
      </c>
      <c r="AU39" s="43">
        <f t="shared" si="38"/>
        <v>0.6346153846</v>
      </c>
      <c r="AV39" s="44">
        <f t="shared" si="41"/>
        <v>164</v>
      </c>
      <c r="AW39" s="45">
        <f t="shared" si="39"/>
        <v>0</v>
      </c>
      <c r="AX39" s="45">
        <v>-8.0</v>
      </c>
      <c r="AY39" s="45"/>
    </row>
    <row r="40">
      <c r="A40" s="23"/>
      <c r="B40" s="23"/>
      <c r="C40" s="23"/>
      <c r="D40" s="46">
        <v>38.0</v>
      </c>
      <c r="E40" s="25"/>
      <c r="F40" s="26">
        <v>1356.0</v>
      </c>
      <c r="G40" s="18">
        <v>2114.0</v>
      </c>
      <c r="H40" s="15">
        <f t="shared" si="6"/>
        <v>278</v>
      </c>
      <c r="I40" s="28">
        <v>12.0</v>
      </c>
      <c r="J40" s="29">
        <v>42.0</v>
      </c>
      <c r="K40" s="30">
        <v>14.0</v>
      </c>
      <c r="L40" s="31">
        <v>147.0</v>
      </c>
      <c r="M40" s="32">
        <v>21.0</v>
      </c>
      <c r="N40" s="33">
        <v>42.0</v>
      </c>
      <c r="O40" s="39">
        <f t="shared" si="7"/>
        <v>0.6666666667</v>
      </c>
      <c r="P40" s="39">
        <f t="shared" si="8"/>
        <v>0.9130434783</v>
      </c>
      <c r="Q40" s="40">
        <f t="shared" si="9"/>
        <v>0.8593333333</v>
      </c>
      <c r="R40" s="17">
        <f t="shared" si="10"/>
        <v>0.3273333333</v>
      </c>
      <c r="S40" s="39">
        <f t="shared" si="11"/>
        <v>0.05371014493</v>
      </c>
      <c r="T40" s="40">
        <f t="shared" si="12"/>
        <v>0.3289764423</v>
      </c>
      <c r="U40" s="40">
        <f t="shared" si="13"/>
        <v>0.5251626203</v>
      </c>
      <c r="V40" s="40">
        <f t="shared" si="14"/>
        <v>0.5251626203</v>
      </c>
      <c r="W40" s="39">
        <f t="shared" si="15"/>
        <v>0.5788727652</v>
      </c>
      <c r="X40" s="41">
        <f t="shared" si="16"/>
        <v>0.4748373797</v>
      </c>
      <c r="Y40" s="41">
        <f t="shared" si="17"/>
        <v>0.4211272348</v>
      </c>
      <c r="Z40" s="40">
        <f t="shared" si="18"/>
        <v>63</v>
      </c>
      <c r="AA40" s="40">
        <f t="shared" si="19"/>
        <v>161</v>
      </c>
      <c r="AB40" s="40">
        <f t="shared" si="20"/>
        <v>30</v>
      </c>
      <c r="AC40" s="40">
        <f t="shared" si="21"/>
        <v>33</v>
      </c>
      <c r="AD40" s="40">
        <f t="shared" si="22"/>
        <v>68</v>
      </c>
      <c r="AE40" s="40">
        <f t="shared" si="23"/>
        <v>93</v>
      </c>
      <c r="AF40" s="40">
        <f t="shared" si="24"/>
        <v>1.272727273</v>
      </c>
      <c r="AG40" s="40">
        <f t="shared" si="25"/>
        <v>0.2058823529</v>
      </c>
      <c r="AH40" s="40">
        <f t="shared" si="26"/>
        <v>38</v>
      </c>
      <c r="AI40" s="40">
        <f t="shared" ref="AI40:AJ40" si="83">AF40*AC40</f>
        <v>42</v>
      </c>
      <c r="AJ40" s="40">
        <f t="shared" si="83"/>
        <v>14</v>
      </c>
      <c r="AK40" s="40">
        <f t="shared" si="28"/>
        <v>19</v>
      </c>
      <c r="AL40" s="18">
        <f t="shared" si="29"/>
        <v>2114</v>
      </c>
      <c r="AM40" s="40">
        <f t="shared" si="30"/>
        <v>113</v>
      </c>
      <c r="AN40" s="42">
        <f t="shared" si="31"/>
        <v>0.05345316935</v>
      </c>
      <c r="AO40" s="42">
        <f t="shared" si="32"/>
        <v>0.1315042573</v>
      </c>
      <c r="AP40" s="43">
        <f t="shared" si="33"/>
        <v>0.1690647482</v>
      </c>
      <c r="AQ40" s="43">
        <f t="shared" si="34"/>
        <v>0.6474820144</v>
      </c>
      <c r="AR40" s="43">
        <f t="shared" si="35"/>
        <v>0.4208633094</v>
      </c>
      <c r="AS40" s="43">
        <f t="shared" si="36"/>
        <v>0.4601769912</v>
      </c>
      <c r="AT40" s="43">
        <f t="shared" si="37"/>
        <v>0.5044247788</v>
      </c>
      <c r="AU40" s="43">
        <f t="shared" si="38"/>
        <v>0.7079646018</v>
      </c>
      <c r="AV40" s="44">
        <f t="shared" si="41"/>
        <v>128</v>
      </c>
      <c r="AW40" s="45">
        <f t="shared" si="39"/>
        <v>-5</v>
      </c>
      <c r="AX40" s="45">
        <v>-8.0</v>
      </c>
      <c r="AY40" s="45"/>
    </row>
    <row r="41">
      <c r="A41" s="11" t="s">
        <v>72</v>
      </c>
      <c r="B41" s="23">
        <f>H2/G1</f>
        <v>0.1877888871</v>
      </c>
      <c r="C41" s="23"/>
      <c r="D41" s="46">
        <v>39.0</v>
      </c>
      <c r="E41" s="25"/>
      <c r="F41" s="26">
        <v>1368.0</v>
      </c>
      <c r="G41" s="18">
        <v>2057.0</v>
      </c>
      <c r="H41" s="15">
        <f t="shared" si="6"/>
        <v>221</v>
      </c>
      <c r="I41" s="28">
        <v>18.0</v>
      </c>
      <c r="J41" s="29">
        <v>33.0</v>
      </c>
      <c r="K41" s="30">
        <v>17.0</v>
      </c>
      <c r="L41" s="31">
        <v>100.0</v>
      </c>
      <c r="M41" s="32">
        <v>29.0</v>
      </c>
      <c r="N41" s="33">
        <v>24.0</v>
      </c>
      <c r="O41" s="39">
        <f t="shared" si="7"/>
        <v>0.4528301887</v>
      </c>
      <c r="P41" s="39">
        <f t="shared" si="8"/>
        <v>0.8547008547</v>
      </c>
      <c r="Q41" s="40">
        <f t="shared" si="9"/>
        <v>0.7822271271</v>
      </c>
      <c r="R41" s="17">
        <f t="shared" si="10"/>
        <v>0.2502271271</v>
      </c>
      <c r="S41" s="39">
        <f t="shared" si="11"/>
        <v>0.07247372761</v>
      </c>
      <c r="T41" s="40">
        <f t="shared" si="12"/>
        <v>0.2805725464</v>
      </c>
      <c r="U41" s="40">
        <f t="shared" si="13"/>
        <v>0.3658338386</v>
      </c>
      <c r="V41" s="40">
        <f t="shared" si="14"/>
        <v>0.3658338386</v>
      </c>
      <c r="W41" s="39">
        <f t="shared" si="15"/>
        <v>0.4383075662</v>
      </c>
      <c r="X41" s="41">
        <f t="shared" si="16"/>
        <v>0.6341661614</v>
      </c>
      <c r="Y41" s="41">
        <f t="shared" si="17"/>
        <v>0.5616924338</v>
      </c>
      <c r="Z41" s="40">
        <f t="shared" si="18"/>
        <v>53</v>
      </c>
      <c r="AA41" s="40">
        <f t="shared" si="19"/>
        <v>117</v>
      </c>
      <c r="AB41" s="40">
        <f t="shared" si="20"/>
        <v>34</v>
      </c>
      <c r="AC41" s="40">
        <f t="shared" si="21"/>
        <v>19</v>
      </c>
      <c r="AD41" s="40">
        <f t="shared" si="22"/>
        <v>66</v>
      </c>
      <c r="AE41" s="40">
        <f t="shared" si="23"/>
        <v>51</v>
      </c>
      <c r="AF41" s="40">
        <f t="shared" si="24"/>
        <v>1.263157895</v>
      </c>
      <c r="AG41" s="40">
        <f t="shared" si="25"/>
        <v>0.2575757576</v>
      </c>
      <c r="AH41" s="40">
        <f t="shared" si="26"/>
        <v>43</v>
      </c>
      <c r="AI41" s="40">
        <f t="shared" ref="AI41:AJ41" si="84">AF41*AC41</f>
        <v>24</v>
      </c>
      <c r="AJ41" s="40">
        <f t="shared" si="84"/>
        <v>17</v>
      </c>
      <c r="AK41" s="40">
        <f t="shared" si="28"/>
        <v>13</v>
      </c>
      <c r="AL41" s="18">
        <f t="shared" si="29"/>
        <v>2057</v>
      </c>
      <c r="AM41" s="40">
        <f t="shared" si="30"/>
        <v>97</v>
      </c>
      <c r="AN41" s="42">
        <f t="shared" si="31"/>
        <v>0.0471560525</v>
      </c>
      <c r="AO41" s="42">
        <f t="shared" si="32"/>
        <v>0.1074380165</v>
      </c>
      <c r="AP41" s="43">
        <f t="shared" si="33"/>
        <v>0.2895927602</v>
      </c>
      <c r="AQ41" s="43">
        <f t="shared" si="34"/>
        <v>0.665158371</v>
      </c>
      <c r="AR41" s="43">
        <f t="shared" si="35"/>
        <v>0.4705882353</v>
      </c>
      <c r="AS41" s="43">
        <f t="shared" si="36"/>
        <v>0.618556701</v>
      </c>
      <c r="AT41" s="43">
        <f t="shared" si="37"/>
        <v>0.5773195876</v>
      </c>
      <c r="AU41" s="43">
        <f t="shared" si="38"/>
        <v>0.6907216495</v>
      </c>
      <c r="AV41" s="44">
        <f t="shared" si="41"/>
        <v>87</v>
      </c>
      <c r="AW41" s="45">
        <f t="shared" si="39"/>
        <v>4</v>
      </c>
      <c r="AX41" s="45">
        <v>-8.0</v>
      </c>
      <c r="AY41" s="45"/>
    </row>
    <row r="42">
      <c r="A42" s="11" t="s">
        <v>74</v>
      </c>
      <c r="B42" s="23">
        <f>AM2/G1</f>
        <v>0.08279872152</v>
      </c>
      <c r="C42" s="23"/>
      <c r="D42" s="46">
        <v>40.0</v>
      </c>
      <c r="E42" s="25"/>
      <c r="F42" s="26">
        <v>1389.0</v>
      </c>
      <c r="G42" s="18">
        <v>1233.0</v>
      </c>
      <c r="H42" s="15">
        <f t="shared" si="6"/>
        <v>225</v>
      </c>
      <c r="I42" s="28">
        <v>17.0</v>
      </c>
      <c r="J42" s="29">
        <v>43.0</v>
      </c>
      <c r="K42" s="30">
        <v>18.0</v>
      </c>
      <c r="L42" s="31">
        <v>102.0</v>
      </c>
      <c r="M42" s="32">
        <v>20.0</v>
      </c>
      <c r="N42" s="33">
        <v>25.0</v>
      </c>
      <c r="O42" s="39">
        <f t="shared" si="7"/>
        <v>0.5555555556</v>
      </c>
      <c r="P42" s="39">
        <f t="shared" si="8"/>
        <v>0.85</v>
      </c>
      <c r="Q42" s="40">
        <f t="shared" si="9"/>
        <v>0.8225555556</v>
      </c>
      <c r="R42" s="17">
        <f t="shared" si="10"/>
        <v>0.2905555556</v>
      </c>
      <c r="S42" s="39">
        <f t="shared" si="11"/>
        <v>0.02744444444</v>
      </c>
      <c r="T42" s="40">
        <f t="shared" si="12"/>
        <v>0.303520311</v>
      </c>
      <c r="U42" s="40">
        <f t="shared" si="13"/>
        <v>0.4433195835</v>
      </c>
      <c r="V42" s="40">
        <f t="shared" si="14"/>
        <v>0.4433195835</v>
      </c>
      <c r="W42" s="39">
        <f t="shared" si="15"/>
        <v>0.4707640279</v>
      </c>
      <c r="X42" s="41">
        <f t="shared" si="16"/>
        <v>0.5566804165</v>
      </c>
      <c r="Y42" s="41">
        <f t="shared" si="17"/>
        <v>0.5292359721</v>
      </c>
      <c r="Z42" s="40">
        <f t="shared" si="18"/>
        <v>45</v>
      </c>
      <c r="AA42" s="40">
        <f t="shared" si="19"/>
        <v>120</v>
      </c>
      <c r="AB42" s="40">
        <f t="shared" si="20"/>
        <v>25</v>
      </c>
      <c r="AC42" s="40">
        <f t="shared" si="21"/>
        <v>20</v>
      </c>
      <c r="AD42" s="40">
        <f t="shared" si="22"/>
        <v>64</v>
      </c>
      <c r="AE42" s="40">
        <f t="shared" si="23"/>
        <v>56</v>
      </c>
      <c r="AF42" s="40">
        <f t="shared" si="24"/>
        <v>1.25</v>
      </c>
      <c r="AG42" s="40">
        <f t="shared" si="25"/>
        <v>0.28125</v>
      </c>
      <c r="AH42" s="40">
        <f t="shared" si="26"/>
        <v>31</v>
      </c>
      <c r="AI42" s="40">
        <f t="shared" ref="AI42:AJ42" si="85">AF42*AC42</f>
        <v>25</v>
      </c>
      <c r="AJ42" s="40">
        <f t="shared" si="85"/>
        <v>18</v>
      </c>
      <c r="AK42" s="40">
        <f t="shared" si="28"/>
        <v>16</v>
      </c>
      <c r="AL42" s="18">
        <f t="shared" si="29"/>
        <v>1233</v>
      </c>
      <c r="AM42" s="40">
        <f t="shared" si="30"/>
        <v>90</v>
      </c>
      <c r="AN42" s="42">
        <f t="shared" si="31"/>
        <v>0.07299270073</v>
      </c>
      <c r="AO42" s="42">
        <f t="shared" si="32"/>
        <v>0.1824817518</v>
      </c>
      <c r="AP42" s="43">
        <f t="shared" si="33"/>
        <v>0.2444444444</v>
      </c>
      <c r="AQ42" s="43">
        <f t="shared" si="34"/>
        <v>0.6177777778</v>
      </c>
      <c r="AR42" s="43">
        <f t="shared" si="35"/>
        <v>0.4666666667</v>
      </c>
      <c r="AS42" s="43">
        <f t="shared" si="36"/>
        <v>0.5444444444</v>
      </c>
      <c r="AT42" s="43">
        <f t="shared" si="37"/>
        <v>0.5222222222</v>
      </c>
      <c r="AU42" s="43">
        <f t="shared" si="38"/>
        <v>0.6222222222</v>
      </c>
      <c r="AV42" s="44">
        <f t="shared" si="41"/>
        <v>86</v>
      </c>
      <c r="AW42" s="45">
        <f t="shared" si="39"/>
        <v>6</v>
      </c>
      <c r="AX42" s="45">
        <v>-8.0</v>
      </c>
      <c r="AY42" s="45"/>
    </row>
    <row r="43">
      <c r="A43" s="23"/>
      <c r="B43" s="23"/>
      <c r="C43" s="23"/>
      <c r="D43" s="46">
        <v>41.0</v>
      </c>
      <c r="E43" s="25"/>
      <c r="F43" s="26">
        <v>1390.0</v>
      </c>
      <c r="G43" s="18">
        <v>3408.0</v>
      </c>
      <c r="H43" s="15">
        <f t="shared" si="6"/>
        <v>582</v>
      </c>
      <c r="I43" s="28">
        <v>31.0</v>
      </c>
      <c r="J43" s="29">
        <v>96.0</v>
      </c>
      <c r="K43" s="30">
        <v>49.0</v>
      </c>
      <c r="L43" s="31">
        <v>288.0</v>
      </c>
      <c r="M43" s="32">
        <v>46.0</v>
      </c>
      <c r="N43" s="33">
        <v>72.0</v>
      </c>
      <c r="O43" s="39">
        <f t="shared" si="7"/>
        <v>0.6101694915</v>
      </c>
      <c r="P43" s="39">
        <f t="shared" si="8"/>
        <v>0.8545994065</v>
      </c>
      <c r="Q43" s="40">
        <f t="shared" si="9"/>
        <v>0.8415214019</v>
      </c>
      <c r="R43" s="17">
        <f t="shared" si="10"/>
        <v>0.3095214019</v>
      </c>
      <c r="S43" s="39">
        <f t="shared" si="11"/>
        <v>0.01307800463</v>
      </c>
      <c r="T43" s="40">
        <f t="shared" si="12"/>
        <v>0.3159505397</v>
      </c>
      <c r="U43" s="40">
        <f t="shared" si="13"/>
        <v>0.4837924693</v>
      </c>
      <c r="V43" s="40">
        <f t="shared" si="14"/>
        <v>0.4837924693</v>
      </c>
      <c r="W43" s="39">
        <f t="shared" si="15"/>
        <v>0.4968704739</v>
      </c>
      <c r="X43" s="41">
        <f t="shared" si="16"/>
        <v>0.5162075307</v>
      </c>
      <c r="Y43" s="41">
        <f t="shared" si="17"/>
        <v>0.5031295261</v>
      </c>
      <c r="Z43" s="40">
        <f t="shared" si="18"/>
        <v>118</v>
      </c>
      <c r="AA43" s="40">
        <f t="shared" si="19"/>
        <v>337</v>
      </c>
      <c r="AB43" s="40">
        <f t="shared" si="20"/>
        <v>61</v>
      </c>
      <c r="AC43" s="40">
        <f t="shared" si="21"/>
        <v>57</v>
      </c>
      <c r="AD43" s="40">
        <f t="shared" si="22"/>
        <v>170</v>
      </c>
      <c r="AE43" s="40">
        <f t="shared" si="23"/>
        <v>167</v>
      </c>
      <c r="AF43" s="40">
        <f t="shared" si="24"/>
        <v>1.263157895</v>
      </c>
      <c r="AG43" s="40">
        <f t="shared" si="25"/>
        <v>0.2882352941</v>
      </c>
      <c r="AH43" s="40">
        <f t="shared" si="26"/>
        <v>77</v>
      </c>
      <c r="AI43" s="40">
        <f t="shared" ref="AI43:AJ43" si="86">AF43*AC43</f>
        <v>72</v>
      </c>
      <c r="AJ43" s="40">
        <f t="shared" si="86"/>
        <v>49</v>
      </c>
      <c r="AK43" s="40">
        <f t="shared" si="28"/>
        <v>48</v>
      </c>
      <c r="AL43" s="18">
        <f t="shared" si="29"/>
        <v>3408</v>
      </c>
      <c r="AM43" s="40">
        <f t="shared" si="30"/>
        <v>246</v>
      </c>
      <c r="AN43" s="42">
        <f t="shared" si="31"/>
        <v>0.07218309859</v>
      </c>
      <c r="AO43" s="42">
        <f t="shared" si="32"/>
        <v>0.1707746479</v>
      </c>
      <c r="AP43" s="43">
        <f t="shared" si="33"/>
        <v>0.2164948454</v>
      </c>
      <c r="AQ43" s="43">
        <f t="shared" si="34"/>
        <v>0.6271477663</v>
      </c>
      <c r="AR43" s="43">
        <f t="shared" si="35"/>
        <v>0.4209621993</v>
      </c>
      <c r="AS43" s="43">
        <f t="shared" si="36"/>
        <v>0.512195122</v>
      </c>
      <c r="AT43" s="43">
        <f t="shared" si="37"/>
        <v>0.5081300813</v>
      </c>
      <c r="AU43" s="43">
        <f t="shared" si="38"/>
        <v>0.6056910569</v>
      </c>
      <c r="AV43" s="44">
        <f t="shared" si="41"/>
        <v>240</v>
      </c>
      <c r="AW43" s="45">
        <f t="shared" si="39"/>
        <v>0</v>
      </c>
      <c r="AX43" s="45">
        <v>-8.0</v>
      </c>
      <c r="AY43" s="45"/>
    </row>
    <row r="44">
      <c r="A44" s="23"/>
      <c r="B44" s="11"/>
      <c r="C44" s="23"/>
      <c r="D44" s="46">
        <v>42.0</v>
      </c>
      <c r="E44" s="25"/>
      <c r="F44" s="26">
        <v>1394.0</v>
      </c>
      <c r="G44" s="18">
        <v>2882.0</v>
      </c>
      <c r="H44" s="15">
        <f t="shared" si="6"/>
        <v>816</v>
      </c>
      <c r="I44" s="28">
        <v>61.0</v>
      </c>
      <c r="J44" s="29">
        <v>108.0</v>
      </c>
      <c r="K44" s="30">
        <v>101.0</v>
      </c>
      <c r="L44" s="31">
        <v>382.0</v>
      </c>
      <c r="M44" s="32">
        <v>86.0</v>
      </c>
      <c r="N44" s="33">
        <v>78.0</v>
      </c>
      <c r="O44" s="39">
        <f t="shared" si="7"/>
        <v>0.4756097561</v>
      </c>
      <c r="P44" s="39">
        <f t="shared" si="8"/>
        <v>0.7908902692</v>
      </c>
      <c r="Q44" s="40">
        <f t="shared" si="9"/>
        <v>0.7916945271</v>
      </c>
      <c r="R44" s="17">
        <f t="shared" si="10"/>
        <v>0.2596945271</v>
      </c>
      <c r="S44" s="39">
        <f t="shared" si="11"/>
        <v>-0.0008042579161</v>
      </c>
      <c r="T44" s="40">
        <f t="shared" si="12"/>
        <v>0.2856123672</v>
      </c>
      <c r="U44" s="40">
        <f t="shared" si="13"/>
        <v>0.3831748214</v>
      </c>
      <c r="V44" s="40">
        <f t="shared" si="14"/>
        <v>0.3831748214</v>
      </c>
      <c r="W44" s="39">
        <f t="shared" si="15"/>
        <v>0.3823705635</v>
      </c>
      <c r="X44" s="41">
        <f t="shared" si="16"/>
        <v>0.6168251786</v>
      </c>
      <c r="Y44" s="41">
        <f t="shared" si="17"/>
        <v>0.6176294365</v>
      </c>
      <c r="Z44" s="40">
        <f t="shared" si="18"/>
        <v>164</v>
      </c>
      <c r="AA44" s="40">
        <f t="shared" si="19"/>
        <v>483</v>
      </c>
      <c r="AB44" s="40">
        <f t="shared" si="20"/>
        <v>101</v>
      </c>
      <c r="AC44" s="40">
        <f t="shared" si="21"/>
        <v>63</v>
      </c>
      <c r="AD44" s="40">
        <f t="shared" si="22"/>
        <v>298</v>
      </c>
      <c r="AE44" s="40">
        <f t="shared" si="23"/>
        <v>185</v>
      </c>
      <c r="AF44" s="40">
        <f t="shared" si="24"/>
        <v>1.238095238</v>
      </c>
      <c r="AG44" s="40">
        <f t="shared" si="25"/>
        <v>0.3389261745</v>
      </c>
      <c r="AH44" s="40">
        <f t="shared" si="26"/>
        <v>125</v>
      </c>
      <c r="AI44" s="40">
        <f t="shared" ref="AI44:AJ44" si="87">AF44*AC44</f>
        <v>78</v>
      </c>
      <c r="AJ44" s="40">
        <f t="shared" si="87"/>
        <v>101</v>
      </c>
      <c r="AK44" s="40">
        <f t="shared" si="28"/>
        <v>63</v>
      </c>
      <c r="AL44" s="18">
        <f t="shared" si="29"/>
        <v>2882</v>
      </c>
      <c r="AM44" s="40">
        <f t="shared" si="30"/>
        <v>367</v>
      </c>
      <c r="AN44" s="42">
        <f t="shared" si="31"/>
        <v>0.1273421235</v>
      </c>
      <c r="AO44" s="42">
        <f t="shared" si="32"/>
        <v>0.2831367106</v>
      </c>
      <c r="AP44" s="43">
        <f t="shared" si="33"/>
        <v>0.3039215686</v>
      </c>
      <c r="AQ44" s="43">
        <f t="shared" si="34"/>
        <v>0.6482843137</v>
      </c>
      <c r="AR44" s="43">
        <f t="shared" si="35"/>
        <v>0.4080882353</v>
      </c>
      <c r="AS44" s="43">
        <f t="shared" si="36"/>
        <v>0.6158038147</v>
      </c>
      <c r="AT44" s="43">
        <f t="shared" si="37"/>
        <v>0.5122615804</v>
      </c>
      <c r="AU44" s="43">
        <f t="shared" si="38"/>
        <v>0.553133515</v>
      </c>
      <c r="AV44" s="44">
        <f t="shared" si="41"/>
        <v>319</v>
      </c>
      <c r="AW44" s="45">
        <f t="shared" si="39"/>
        <v>22</v>
      </c>
      <c r="AX44" s="45">
        <v>-8.0</v>
      </c>
      <c r="AY44" s="45"/>
    </row>
    <row r="45">
      <c r="A45" s="23"/>
      <c r="B45" s="11"/>
      <c r="C45" s="23"/>
      <c r="D45" s="46">
        <v>43.0</v>
      </c>
      <c r="E45" s="25"/>
      <c r="F45" s="26">
        <v>1396.0</v>
      </c>
      <c r="G45" s="18">
        <v>3159.0</v>
      </c>
      <c r="H45" s="15">
        <f t="shared" si="6"/>
        <v>549</v>
      </c>
      <c r="I45" s="28">
        <v>22.0</v>
      </c>
      <c r="J45" s="29">
        <v>76.0</v>
      </c>
      <c r="K45" s="30">
        <v>40.0</v>
      </c>
      <c r="L45" s="31">
        <v>279.0</v>
      </c>
      <c r="M45" s="32">
        <v>42.0</v>
      </c>
      <c r="N45" s="33">
        <v>90.0</v>
      </c>
      <c r="O45" s="39">
        <f t="shared" si="7"/>
        <v>0.6818181818</v>
      </c>
      <c r="P45" s="39">
        <f t="shared" si="8"/>
        <v>0.8746081505</v>
      </c>
      <c r="Q45" s="40">
        <f t="shared" si="9"/>
        <v>0.8637975207</v>
      </c>
      <c r="R45" s="17">
        <f t="shared" si="10"/>
        <v>0.3317975207</v>
      </c>
      <c r="S45" s="39">
        <f t="shared" si="11"/>
        <v>0.01081062981</v>
      </c>
      <c r="T45" s="40">
        <f t="shared" si="12"/>
        <v>0.3324985045</v>
      </c>
      <c r="U45" s="40">
        <f t="shared" si="13"/>
        <v>0.5361742384</v>
      </c>
      <c r="V45" s="40">
        <f t="shared" si="14"/>
        <v>0.5361742384</v>
      </c>
      <c r="W45" s="39">
        <f t="shared" si="15"/>
        <v>0.5469848682</v>
      </c>
      <c r="X45" s="41">
        <f t="shared" si="16"/>
        <v>0.4638257616</v>
      </c>
      <c r="Y45" s="41">
        <f t="shared" si="17"/>
        <v>0.4530151318</v>
      </c>
      <c r="Z45" s="40">
        <f t="shared" si="18"/>
        <v>132</v>
      </c>
      <c r="AA45" s="40">
        <f t="shared" si="19"/>
        <v>319</v>
      </c>
      <c r="AB45" s="40">
        <f t="shared" si="20"/>
        <v>61</v>
      </c>
      <c r="AC45" s="40">
        <f t="shared" si="21"/>
        <v>71</v>
      </c>
      <c r="AD45" s="40">
        <f t="shared" si="22"/>
        <v>145</v>
      </c>
      <c r="AE45" s="40">
        <f t="shared" si="23"/>
        <v>174</v>
      </c>
      <c r="AF45" s="40">
        <f t="shared" si="24"/>
        <v>1.267605634</v>
      </c>
      <c r="AG45" s="40">
        <f t="shared" si="25"/>
        <v>0.275862069</v>
      </c>
      <c r="AH45" s="40">
        <f t="shared" si="26"/>
        <v>77</v>
      </c>
      <c r="AI45" s="40">
        <f t="shared" ref="AI45:AJ45" si="88">AF45*AC45</f>
        <v>90</v>
      </c>
      <c r="AJ45" s="40">
        <f t="shared" si="88"/>
        <v>40</v>
      </c>
      <c r="AK45" s="40">
        <f t="shared" si="28"/>
        <v>48</v>
      </c>
      <c r="AL45" s="18">
        <f t="shared" si="29"/>
        <v>3159</v>
      </c>
      <c r="AM45" s="40">
        <f t="shared" si="30"/>
        <v>255</v>
      </c>
      <c r="AN45" s="42">
        <f t="shared" si="31"/>
        <v>0.08072174739</v>
      </c>
      <c r="AO45" s="42">
        <f t="shared" si="32"/>
        <v>0.1737891738</v>
      </c>
      <c r="AP45" s="43">
        <f t="shared" si="33"/>
        <v>0.189435337</v>
      </c>
      <c r="AQ45" s="43">
        <f t="shared" si="34"/>
        <v>0.6247723133</v>
      </c>
      <c r="AR45" s="43">
        <f t="shared" si="35"/>
        <v>0.4189435337</v>
      </c>
      <c r="AS45" s="43">
        <f t="shared" si="36"/>
        <v>0.4588235294</v>
      </c>
      <c r="AT45" s="43">
        <f t="shared" si="37"/>
        <v>0.4901960784</v>
      </c>
      <c r="AU45" s="43">
        <f t="shared" si="38"/>
        <v>0.6549019608</v>
      </c>
      <c r="AV45" s="44">
        <f t="shared" si="41"/>
        <v>231</v>
      </c>
      <c r="AW45" s="45">
        <f t="shared" si="39"/>
        <v>-13</v>
      </c>
      <c r="AX45" s="45">
        <v>-8.0</v>
      </c>
      <c r="AY45" s="45"/>
    </row>
    <row r="46">
      <c r="A46" s="23"/>
      <c r="B46" s="11"/>
      <c r="C46" s="23"/>
      <c r="D46" s="46">
        <v>44.0</v>
      </c>
      <c r="E46" s="25"/>
      <c r="F46" s="26">
        <v>1411.0</v>
      </c>
      <c r="G46" s="18">
        <v>2771.0</v>
      </c>
      <c r="H46" s="15">
        <f t="shared" si="6"/>
        <v>645</v>
      </c>
      <c r="I46" s="28">
        <v>36.0</v>
      </c>
      <c r="J46" s="29">
        <v>88.0</v>
      </c>
      <c r="K46" s="30">
        <v>71.0</v>
      </c>
      <c r="L46" s="31">
        <v>301.0</v>
      </c>
      <c r="M46" s="32">
        <v>73.0</v>
      </c>
      <c r="N46" s="33">
        <v>76.0</v>
      </c>
      <c r="O46" s="39">
        <f t="shared" si="7"/>
        <v>0.5100671141</v>
      </c>
      <c r="P46" s="39">
        <f t="shared" si="8"/>
        <v>0.8091397849</v>
      </c>
      <c r="Q46" s="40">
        <f t="shared" si="9"/>
        <v>0.8054473222</v>
      </c>
      <c r="R46" s="17">
        <f t="shared" si="10"/>
        <v>0.2734473222</v>
      </c>
      <c r="S46" s="39">
        <f t="shared" si="11"/>
        <v>0.003692462754</v>
      </c>
      <c r="T46" s="40">
        <f t="shared" si="12"/>
        <v>0.2932888115</v>
      </c>
      <c r="U46" s="40">
        <f t="shared" si="13"/>
        <v>0.4092321462</v>
      </c>
      <c r="V46" s="40">
        <f t="shared" si="14"/>
        <v>0.4092321462</v>
      </c>
      <c r="W46" s="39">
        <f t="shared" si="15"/>
        <v>0.4129246089</v>
      </c>
      <c r="X46" s="41">
        <f t="shared" si="16"/>
        <v>0.5907678538</v>
      </c>
      <c r="Y46" s="41">
        <f t="shared" si="17"/>
        <v>0.5870753911</v>
      </c>
      <c r="Z46" s="40">
        <f t="shared" si="18"/>
        <v>149</v>
      </c>
      <c r="AA46" s="40">
        <f t="shared" si="19"/>
        <v>372</v>
      </c>
      <c r="AB46" s="40">
        <f t="shared" si="20"/>
        <v>88</v>
      </c>
      <c r="AC46" s="40">
        <f t="shared" si="21"/>
        <v>61</v>
      </c>
      <c r="AD46" s="40">
        <f t="shared" si="22"/>
        <v>218</v>
      </c>
      <c r="AE46" s="40">
        <f t="shared" si="23"/>
        <v>154</v>
      </c>
      <c r="AF46" s="40">
        <f t="shared" si="24"/>
        <v>1.245901639</v>
      </c>
      <c r="AG46" s="40">
        <f t="shared" si="25"/>
        <v>0.3256880734</v>
      </c>
      <c r="AH46" s="40">
        <f t="shared" si="26"/>
        <v>110</v>
      </c>
      <c r="AI46" s="40">
        <f t="shared" ref="AI46:AJ46" si="89">AF46*AC46</f>
        <v>76</v>
      </c>
      <c r="AJ46" s="40">
        <f t="shared" si="89"/>
        <v>71</v>
      </c>
      <c r="AK46" s="40">
        <f t="shared" si="28"/>
        <v>50</v>
      </c>
      <c r="AL46" s="18">
        <f t="shared" si="29"/>
        <v>2771</v>
      </c>
      <c r="AM46" s="40">
        <f t="shared" si="30"/>
        <v>307</v>
      </c>
      <c r="AN46" s="42">
        <f t="shared" si="31"/>
        <v>0.1107903284</v>
      </c>
      <c r="AO46" s="42">
        <f t="shared" si="32"/>
        <v>0.2327679538</v>
      </c>
      <c r="AP46" s="43">
        <f t="shared" si="33"/>
        <v>0.2790697674</v>
      </c>
      <c r="AQ46" s="43">
        <f t="shared" si="34"/>
        <v>0.6356589147</v>
      </c>
      <c r="AR46" s="43">
        <f t="shared" si="35"/>
        <v>0.423255814</v>
      </c>
      <c r="AS46" s="43">
        <f t="shared" si="36"/>
        <v>0.5895765472</v>
      </c>
      <c r="AT46" s="43">
        <f t="shared" si="37"/>
        <v>0.5211726384</v>
      </c>
      <c r="AU46" s="43">
        <f t="shared" si="38"/>
        <v>0.6058631922</v>
      </c>
      <c r="AV46" s="44">
        <f t="shared" si="41"/>
        <v>251</v>
      </c>
      <c r="AW46" s="45">
        <f t="shared" si="39"/>
        <v>-1</v>
      </c>
      <c r="AX46" s="45">
        <v>-8.0</v>
      </c>
      <c r="AY46" s="45"/>
    </row>
    <row r="47">
      <c r="A47" s="23"/>
      <c r="B47" s="11"/>
      <c r="C47" s="23"/>
      <c r="D47" s="46">
        <v>45.0</v>
      </c>
      <c r="E47" s="25"/>
      <c r="F47" s="26">
        <v>1510.0</v>
      </c>
      <c r="G47" s="18">
        <v>800.0</v>
      </c>
      <c r="H47" s="15">
        <f t="shared" si="6"/>
        <v>233</v>
      </c>
      <c r="I47" s="28">
        <v>20.0</v>
      </c>
      <c r="J47" s="29">
        <v>28.0</v>
      </c>
      <c r="K47" s="30">
        <v>48.0</v>
      </c>
      <c r="L47" s="31">
        <v>98.0</v>
      </c>
      <c r="M47" s="32">
        <v>23.0</v>
      </c>
      <c r="N47" s="33">
        <v>16.0</v>
      </c>
      <c r="O47" s="39">
        <f t="shared" si="7"/>
        <v>0.4102564103</v>
      </c>
      <c r="P47" s="39">
        <f t="shared" si="8"/>
        <v>0.6712328767</v>
      </c>
      <c r="Q47" s="40">
        <f t="shared" si="9"/>
        <v>0.7637317554</v>
      </c>
      <c r="R47" s="17">
        <f t="shared" si="10"/>
        <v>0.2317317554</v>
      </c>
      <c r="S47" s="39">
        <f t="shared" si="11"/>
        <v>-0.09249887871</v>
      </c>
      <c r="T47" s="40">
        <f t="shared" si="12"/>
        <v>0.2712282484</v>
      </c>
      <c r="U47" s="40">
        <f t="shared" si="13"/>
        <v>0.3331740751</v>
      </c>
      <c r="V47" s="40">
        <f t="shared" si="14"/>
        <v>0.3331740751</v>
      </c>
      <c r="W47" s="39">
        <f t="shared" si="15"/>
        <v>0.2406751964</v>
      </c>
      <c r="X47" s="41">
        <f t="shared" si="16"/>
        <v>0.6668259249</v>
      </c>
      <c r="Y47" s="41">
        <f t="shared" si="17"/>
        <v>0.7593248036</v>
      </c>
      <c r="Z47" s="40">
        <f t="shared" si="18"/>
        <v>39</v>
      </c>
      <c r="AA47" s="40">
        <f t="shared" si="19"/>
        <v>146</v>
      </c>
      <c r="AB47" s="40">
        <f t="shared" si="20"/>
        <v>26</v>
      </c>
      <c r="AC47" s="40">
        <f t="shared" si="21"/>
        <v>13</v>
      </c>
      <c r="AD47" s="40">
        <f t="shared" si="22"/>
        <v>111</v>
      </c>
      <c r="AE47" s="40">
        <f t="shared" si="23"/>
        <v>35</v>
      </c>
      <c r="AF47" s="40">
        <f t="shared" si="24"/>
        <v>1.230769231</v>
      </c>
      <c r="AG47" s="40">
        <f t="shared" si="25"/>
        <v>0.4324324324</v>
      </c>
      <c r="AH47" s="40">
        <f t="shared" si="26"/>
        <v>32</v>
      </c>
      <c r="AI47" s="40">
        <f t="shared" ref="AI47:AJ47" si="90">AF47*AC47</f>
        <v>16</v>
      </c>
      <c r="AJ47" s="40">
        <f t="shared" si="90"/>
        <v>48</v>
      </c>
      <c r="AK47" s="40">
        <f t="shared" si="28"/>
        <v>15</v>
      </c>
      <c r="AL47" s="18">
        <f t="shared" si="29"/>
        <v>800</v>
      </c>
      <c r="AM47" s="40">
        <f t="shared" si="30"/>
        <v>111</v>
      </c>
      <c r="AN47" s="42">
        <f t="shared" si="31"/>
        <v>0.13875</v>
      </c>
      <c r="AO47" s="42">
        <f t="shared" si="32"/>
        <v>0.29125</v>
      </c>
      <c r="AP47" s="43">
        <f t="shared" si="33"/>
        <v>0.3905579399</v>
      </c>
      <c r="AQ47" s="43">
        <f t="shared" si="34"/>
        <v>0.6051502146</v>
      </c>
      <c r="AR47" s="43">
        <f t="shared" si="35"/>
        <v>0.3733905579</v>
      </c>
      <c r="AS47" s="43">
        <f t="shared" si="36"/>
        <v>0.7207207207</v>
      </c>
      <c r="AT47" s="43">
        <f t="shared" si="37"/>
        <v>0.4234234234</v>
      </c>
      <c r="AU47" s="43">
        <f t="shared" si="38"/>
        <v>0.4324324324</v>
      </c>
      <c r="AV47" s="44">
        <f t="shared" si="41"/>
        <v>83</v>
      </c>
      <c r="AW47" s="45">
        <f t="shared" si="39"/>
        <v>11</v>
      </c>
      <c r="AX47" s="45">
        <v>-7.0</v>
      </c>
      <c r="AY47" s="45"/>
    </row>
    <row r="48">
      <c r="A48" s="23"/>
      <c r="B48" s="23"/>
      <c r="C48" s="23"/>
      <c r="D48" s="46">
        <v>46.0</v>
      </c>
      <c r="E48" s="25"/>
      <c r="F48" s="26">
        <v>1514.0</v>
      </c>
      <c r="G48" s="18">
        <v>1905.0</v>
      </c>
      <c r="H48" s="15">
        <f t="shared" si="6"/>
        <v>424</v>
      </c>
      <c r="I48" s="28">
        <v>37.0</v>
      </c>
      <c r="J48" s="29">
        <v>71.0</v>
      </c>
      <c r="K48" s="30">
        <v>56.0</v>
      </c>
      <c r="L48" s="31">
        <v>166.0</v>
      </c>
      <c r="M48" s="32">
        <v>43.0</v>
      </c>
      <c r="N48" s="33">
        <v>51.0</v>
      </c>
      <c r="O48" s="39">
        <f t="shared" si="7"/>
        <v>0.5425531915</v>
      </c>
      <c r="P48" s="39">
        <f t="shared" si="8"/>
        <v>0.7477477477</v>
      </c>
      <c r="Q48" s="40">
        <f t="shared" si="9"/>
        <v>0.8177870077</v>
      </c>
      <c r="R48" s="17">
        <f t="shared" si="10"/>
        <v>0.2857870077</v>
      </c>
      <c r="S48" s="39">
        <f t="shared" si="11"/>
        <v>-0.07003925995</v>
      </c>
      <c r="T48" s="40">
        <f t="shared" si="12"/>
        <v>0.3005844374</v>
      </c>
      <c r="U48" s="40">
        <f t="shared" si="13"/>
        <v>0.4336116807</v>
      </c>
      <c r="V48" s="40">
        <f t="shared" si="14"/>
        <v>0.4336116807</v>
      </c>
      <c r="W48" s="39">
        <f t="shared" si="15"/>
        <v>0.3635724208</v>
      </c>
      <c r="X48" s="41">
        <f t="shared" si="16"/>
        <v>0.5663883193</v>
      </c>
      <c r="Y48" s="41">
        <f t="shared" si="17"/>
        <v>0.6364275792</v>
      </c>
      <c r="Z48" s="40">
        <f t="shared" si="18"/>
        <v>94</v>
      </c>
      <c r="AA48" s="40">
        <f t="shared" si="19"/>
        <v>222</v>
      </c>
      <c r="AB48" s="40">
        <f t="shared" si="20"/>
        <v>53</v>
      </c>
      <c r="AC48" s="40">
        <f t="shared" si="21"/>
        <v>41</v>
      </c>
      <c r="AD48" s="40">
        <f t="shared" si="22"/>
        <v>141</v>
      </c>
      <c r="AE48" s="40">
        <f t="shared" si="23"/>
        <v>81</v>
      </c>
      <c r="AF48" s="40">
        <f t="shared" si="24"/>
        <v>1.243902439</v>
      </c>
      <c r="AG48" s="40">
        <f t="shared" si="25"/>
        <v>0.3971631206</v>
      </c>
      <c r="AH48" s="40">
        <f t="shared" si="26"/>
        <v>66</v>
      </c>
      <c r="AI48" s="40">
        <f t="shared" ref="AI48:AJ48" si="91">AF48*AC48</f>
        <v>51</v>
      </c>
      <c r="AJ48" s="40">
        <f t="shared" si="91"/>
        <v>56</v>
      </c>
      <c r="AK48" s="40">
        <f t="shared" si="28"/>
        <v>32</v>
      </c>
      <c r="AL48" s="18">
        <f t="shared" si="29"/>
        <v>1905</v>
      </c>
      <c r="AM48" s="40">
        <f t="shared" si="30"/>
        <v>205</v>
      </c>
      <c r="AN48" s="42">
        <f t="shared" si="31"/>
        <v>0.1076115486</v>
      </c>
      <c r="AO48" s="42">
        <f t="shared" si="32"/>
        <v>0.2225721785</v>
      </c>
      <c r="AP48" s="43">
        <f t="shared" si="33"/>
        <v>0.320754717</v>
      </c>
      <c r="AQ48" s="43">
        <f t="shared" si="34"/>
        <v>0.5801886792</v>
      </c>
      <c r="AR48" s="43">
        <f t="shared" si="35"/>
        <v>0.4764150943</v>
      </c>
      <c r="AS48" s="43">
        <f t="shared" si="36"/>
        <v>0.5951219512</v>
      </c>
      <c r="AT48" s="43">
        <f t="shared" si="37"/>
        <v>0.4780487805</v>
      </c>
      <c r="AU48" s="43">
        <f t="shared" si="38"/>
        <v>0.5707317073</v>
      </c>
      <c r="AV48" s="44">
        <f t="shared" si="41"/>
        <v>134</v>
      </c>
      <c r="AW48" s="45">
        <f t="shared" si="39"/>
        <v>14</v>
      </c>
      <c r="AX48" s="45">
        <v>-7.0</v>
      </c>
      <c r="AY48" s="45"/>
    </row>
    <row r="49">
      <c r="A49" s="23"/>
      <c r="B49" s="23"/>
      <c r="C49" s="23"/>
      <c r="D49" s="46">
        <v>47.0</v>
      </c>
      <c r="E49" s="25"/>
      <c r="F49" s="26">
        <v>1517.0</v>
      </c>
      <c r="G49" s="18">
        <v>2627.0</v>
      </c>
      <c r="H49" s="15">
        <f t="shared" si="6"/>
        <v>819</v>
      </c>
      <c r="I49" s="28">
        <v>60.0</v>
      </c>
      <c r="J49" s="29">
        <v>158.0</v>
      </c>
      <c r="K49" s="30">
        <v>79.0</v>
      </c>
      <c r="L49" s="31">
        <v>364.0</v>
      </c>
      <c r="M49" s="32">
        <v>73.0</v>
      </c>
      <c r="N49" s="33">
        <v>85.0</v>
      </c>
      <c r="O49" s="39">
        <f t="shared" si="7"/>
        <v>0.5379746835</v>
      </c>
      <c r="P49" s="39">
        <f t="shared" si="8"/>
        <v>0.8216704289</v>
      </c>
      <c r="Q49" s="40">
        <f t="shared" si="9"/>
        <v>0.8160846819</v>
      </c>
      <c r="R49" s="17">
        <f t="shared" si="10"/>
        <v>0.2840846819</v>
      </c>
      <c r="S49" s="39">
        <f t="shared" si="11"/>
        <v>0.005585746952</v>
      </c>
      <c r="T49" s="40">
        <f t="shared" si="12"/>
        <v>0.299552786</v>
      </c>
      <c r="U49" s="40">
        <f t="shared" si="13"/>
        <v>0.4301865099</v>
      </c>
      <c r="V49" s="40">
        <f t="shared" si="14"/>
        <v>0.4301865099</v>
      </c>
      <c r="W49" s="39">
        <f t="shared" si="15"/>
        <v>0.4357722569</v>
      </c>
      <c r="X49" s="41">
        <f t="shared" si="16"/>
        <v>0.5698134901</v>
      </c>
      <c r="Y49" s="41">
        <f t="shared" si="17"/>
        <v>0.5642277431</v>
      </c>
      <c r="Z49" s="40">
        <f t="shared" si="18"/>
        <v>158</v>
      </c>
      <c r="AA49" s="40">
        <f t="shared" si="19"/>
        <v>443</v>
      </c>
      <c r="AB49" s="40">
        <f t="shared" si="20"/>
        <v>90</v>
      </c>
      <c r="AC49" s="40">
        <f t="shared" si="21"/>
        <v>68</v>
      </c>
      <c r="AD49" s="40">
        <f t="shared" si="22"/>
        <v>250</v>
      </c>
      <c r="AE49" s="40">
        <f t="shared" si="23"/>
        <v>193</v>
      </c>
      <c r="AF49" s="40">
        <f t="shared" si="24"/>
        <v>1.25</v>
      </c>
      <c r="AG49" s="40">
        <f t="shared" si="25"/>
        <v>0.316</v>
      </c>
      <c r="AH49" s="40">
        <f t="shared" si="26"/>
        <v>113</v>
      </c>
      <c r="AI49" s="40">
        <f t="shared" ref="AI49:AJ49" si="92">AF49*AC49</f>
        <v>85</v>
      </c>
      <c r="AJ49" s="40">
        <f t="shared" si="92"/>
        <v>79</v>
      </c>
      <c r="AK49" s="40">
        <f t="shared" si="28"/>
        <v>61</v>
      </c>
      <c r="AL49" s="18">
        <f t="shared" si="29"/>
        <v>2627</v>
      </c>
      <c r="AM49" s="40">
        <f t="shared" si="30"/>
        <v>338</v>
      </c>
      <c r="AN49" s="42">
        <f t="shared" si="31"/>
        <v>0.1286638751</v>
      </c>
      <c r="AO49" s="42">
        <f t="shared" si="32"/>
        <v>0.3117624667</v>
      </c>
      <c r="AP49" s="43">
        <f t="shared" si="33"/>
        <v>0.2588522589</v>
      </c>
      <c r="AQ49" s="43">
        <f t="shared" si="34"/>
        <v>0.6068376068</v>
      </c>
      <c r="AR49" s="43">
        <f t="shared" si="35"/>
        <v>0.4590964591</v>
      </c>
      <c r="AS49" s="43">
        <f t="shared" si="36"/>
        <v>0.5680473373</v>
      </c>
      <c r="AT49" s="43">
        <f t="shared" si="37"/>
        <v>0.5147928994</v>
      </c>
      <c r="AU49" s="43">
        <f t="shared" si="38"/>
        <v>0.5857988166</v>
      </c>
      <c r="AV49" s="44">
        <f t="shared" si="41"/>
        <v>303</v>
      </c>
      <c r="AW49" s="45">
        <f t="shared" si="39"/>
        <v>20</v>
      </c>
      <c r="AX49" s="45">
        <v>-7.0</v>
      </c>
      <c r="AY49" s="45"/>
    </row>
    <row r="50">
      <c r="A50" s="23"/>
      <c r="B50" s="23"/>
      <c r="C50" s="23"/>
      <c r="D50" s="46">
        <v>48.0</v>
      </c>
      <c r="E50" s="25"/>
      <c r="F50" s="26">
        <v>1518.0</v>
      </c>
      <c r="G50" s="18">
        <v>2532.0</v>
      </c>
      <c r="H50" s="15">
        <f t="shared" si="6"/>
        <v>814</v>
      </c>
      <c r="I50" s="28">
        <v>64.0</v>
      </c>
      <c r="J50" s="29">
        <v>143.0</v>
      </c>
      <c r="K50" s="30">
        <v>85.0</v>
      </c>
      <c r="L50" s="31">
        <v>354.0</v>
      </c>
      <c r="M50" s="32">
        <v>70.0</v>
      </c>
      <c r="N50" s="33">
        <v>98.0</v>
      </c>
      <c r="O50" s="39">
        <f t="shared" si="7"/>
        <v>0.5833333333</v>
      </c>
      <c r="P50" s="39">
        <f t="shared" si="8"/>
        <v>0.8063781321</v>
      </c>
      <c r="Q50" s="40">
        <f t="shared" si="9"/>
        <v>0.8324166667</v>
      </c>
      <c r="R50" s="17">
        <f t="shared" si="10"/>
        <v>0.3004166667</v>
      </c>
      <c r="S50" s="39">
        <f t="shared" si="11"/>
        <v>-0.02603853455</v>
      </c>
      <c r="T50" s="40">
        <f t="shared" si="12"/>
        <v>0.3098226907</v>
      </c>
      <c r="U50" s="40">
        <f t="shared" si="13"/>
        <v>0.4639654898</v>
      </c>
      <c r="V50" s="40">
        <f t="shared" si="14"/>
        <v>0.4639654898</v>
      </c>
      <c r="W50" s="39">
        <f t="shared" si="15"/>
        <v>0.4379269552</v>
      </c>
      <c r="X50" s="41">
        <f t="shared" si="16"/>
        <v>0.5360345102</v>
      </c>
      <c r="Y50" s="41">
        <f t="shared" si="17"/>
        <v>0.5620730448</v>
      </c>
      <c r="Z50" s="40">
        <f t="shared" si="18"/>
        <v>168</v>
      </c>
      <c r="AA50" s="40">
        <f t="shared" si="19"/>
        <v>439</v>
      </c>
      <c r="AB50" s="40">
        <f t="shared" si="20"/>
        <v>90</v>
      </c>
      <c r="AC50" s="40">
        <f t="shared" si="21"/>
        <v>78</v>
      </c>
      <c r="AD50" s="40">
        <f t="shared" si="22"/>
        <v>247</v>
      </c>
      <c r="AE50" s="40">
        <f t="shared" si="23"/>
        <v>192</v>
      </c>
      <c r="AF50" s="40">
        <f t="shared" si="24"/>
        <v>1.256410256</v>
      </c>
      <c r="AG50" s="40">
        <f t="shared" si="25"/>
        <v>0.3441295547</v>
      </c>
      <c r="AH50" s="40">
        <f t="shared" si="26"/>
        <v>113</v>
      </c>
      <c r="AI50" s="40">
        <f t="shared" ref="AI50:AJ50" si="93">AF50*AC50</f>
        <v>98</v>
      </c>
      <c r="AJ50" s="40">
        <f t="shared" si="93"/>
        <v>85</v>
      </c>
      <c r="AK50" s="40">
        <f t="shared" si="28"/>
        <v>66</v>
      </c>
      <c r="AL50" s="18">
        <f t="shared" si="29"/>
        <v>2532</v>
      </c>
      <c r="AM50" s="40">
        <f t="shared" si="30"/>
        <v>362</v>
      </c>
      <c r="AN50" s="42">
        <f t="shared" si="31"/>
        <v>0.1429699842</v>
      </c>
      <c r="AO50" s="42">
        <f t="shared" si="32"/>
        <v>0.3214849921</v>
      </c>
      <c r="AP50" s="43">
        <f t="shared" si="33"/>
        <v>0.269041769</v>
      </c>
      <c r="AQ50" s="43">
        <f t="shared" si="34"/>
        <v>0.5995085995</v>
      </c>
      <c r="AR50" s="43">
        <f t="shared" si="35"/>
        <v>0.4606879607</v>
      </c>
      <c r="AS50" s="43">
        <f t="shared" si="36"/>
        <v>0.546961326</v>
      </c>
      <c r="AT50" s="43">
        <f t="shared" si="37"/>
        <v>0.4944751381</v>
      </c>
      <c r="AU50" s="43">
        <f t="shared" si="38"/>
        <v>0.5828729282</v>
      </c>
      <c r="AV50" s="44">
        <f t="shared" si="41"/>
        <v>288</v>
      </c>
      <c r="AW50" s="45">
        <f t="shared" si="39"/>
        <v>21</v>
      </c>
      <c r="AX50" s="45">
        <v>-7.0</v>
      </c>
      <c r="AY50" s="45"/>
    </row>
    <row r="51">
      <c r="A51" s="23"/>
      <c r="B51" s="23"/>
      <c r="C51" s="23"/>
      <c r="D51" s="46">
        <v>49.0</v>
      </c>
      <c r="E51" s="25"/>
      <c r="F51" s="26">
        <v>1525.0</v>
      </c>
      <c r="G51" s="18">
        <v>1983.0</v>
      </c>
      <c r="H51" s="15">
        <f t="shared" si="6"/>
        <v>503</v>
      </c>
      <c r="I51" s="28">
        <v>33.0</v>
      </c>
      <c r="J51" s="29">
        <v>71.0</v>
      </c>
      <c r="K51" s="30">
        <v>53.0</v>
      </c>
      <c r="L51" s="31">
        <v>248.0</v>
      </c>
      <c r="M51" s="32">
        <v>30.0</v>
      </c>
      <c r="N51" s="33">
        <v>68.0</v>
      </c>
      <c r="O51" s="39">
        <f t="shared" si="7"/>
        <v>0.693877551</v>
      </c>
      <c r="P51" s="39">
        <f t="shared" si="8"/>
        <v>0.8239202658</v>
      </c>
      <c r="Q51" s="40">
        <f t="shared" si="9"/>
        <v>0.8672561433</v>
      </c>
      <c r="R51" s="17">
        <f t="shared" si="10"/>
        <v>0.3352561433</v>
      </c>
      <c r="S51" s="39">
        <f t="shared" si="11"/>
        <v>-0.04333587749</v>
      </c>
      <c r="T51" s="40">
        <f t="shared" si="12"/>
        <v>0.3353104383</v>
      </c>
      <c r="U51" s="40">
        <f t="shared" si="13"/>
        <v>0.544914093</v>
      </c>
      <c r="V51" s="40">
        <f t="shared" si="14"/>
        <v>0.544914093</v>
      </c>
      <c r="W51" s="39">
        <f t="shared" si="15"/>
        <v>0.5015782155</v>
      </c>
      <c r="X51" s="41">
        <f t="shared" si="16"/>
        <v>0.455085907</v>
      </c>
      <c r="Y51" s="41">
        <f t="shared" si="17"/>
        <v>0.4984217845</v>
      </c>
      <c r="Z51" s="40">
        <f t="shared" si="18"/>
        <v>98</v>
      </c>
      <c r="AA51" s="40">
        <f t="shared" si="19"/>
        <v>301</v>
      </c>
      <c r="AB51" s="40">
        <f t="shared" si="20"/>
        <v>45</v>
      </c>
      <c r="AC51" s="40">
        <f t="shared" si="21"/>
        <v>53</v>
      </c>
      <c r="AD51" s="40">
        <f t="shared" si="22"/>
        <v>150</v>
      </c>
      <c r="AE51" s="40">
        <f t="shared" si="23"/>
        <v>151</v>
      </c>
      <c r="AF51" s="40">
        <f t="shared" si="24"/>
        <v>1.283018868</v>
      </c>
      <c r="AG51" s="40">
        <f t="shared" si="25"/>
        <v>0.3533333333</v>
      </c>
      <c r="AH51" s="40">
        <f t="shared" si="26"/>
        <v>58</v>
      </c>
      <c r="AI51" s="40">
        <f t="shared" ref="AI51:AJ51" si="94">AF51*AC51</f>
        <v>68</v>
      </c>
      <c r="AJ51" s="40">
        <f t="shared" si="94"/>
        <v>53</v>
      </c>
      <c r="AK51" s="40">
        <f t="shared" si="28"/>
        <v>53</v>
      </c>
      <c r="AL51" s="18">
        <f t="shared" si="29"/>
        <v>1983</v>
      </c>
      <c r="AM51" s="40">
        <f t="shared" si="30"/>
        <v>232</v>
      </c>
      <c r="AN51" s="42">
        <f t="shared" si="31"/>
        <v>0.1169944528</v>
      </c>
      <c r="AO51" s="42">
        <f t="shared" si="32"/>
        <v>0.2536560767</v>
      </c>
      <c r="AP51" s="43">
        <f t="shared" si="33"/>
        <v>0.2306163022</v>
      </c>
      <c r="AQ51" s="43">
        <f t="shared" si="34"/>
        <v>0.6182902584</v>
      </c>
      <c r="AR51" s="43">
        <f t="shared" si="35"/>
        <v>0.4015904573</v>
      </c>
      <c r="AS51" s="43">
        <f t="shared" si="36"/>
        <v>0.4784482759</v>
      </c>
      <c r="AT51" s="43">
        <f t="shared" si="37"/>
        <v>0.4784482759</v>
      </c>
      <c r="AU51" s="43">
        <f t="shared" si="38"/>
        <v>0.5431034483</v>
      </c>
      <c r="AV51" s="44">
        <f t="shared" si="41"/>
        <v>195</v>
      </c>
      <c r="AW51" s="45">
        <f t="shared" si="39"/>
        <v>5</v>
      </c>
      <c r="AX51" s="45">
        <v>-7.0</v>
      </c>
      <c r="AY51" s="45"/>
    </row>
    <row r="52">
      <c r="A52" s="23"/>
      <c r="B52" s="23"/>
      <c r="C52" s="23"/>
      <c r="D52" s="46">
        <v>50.0</v>
      </c>
      <c r="E52" s="25"/>
      <c r="F52" s="26">
        <v>1550.0</v>
      </c>
      <c r="G52" s="18">
        <v>961.0</v>
      </c>
      <c r="H52" s="15">
        <f t="shared" si="6"/>
        <v>267</v>
      </c>
      <c r="I52" s="28">
        <v>24.0</v>
      </c>
      <c r="J52" s="29">
        <v>39.0</v>
      </c>
      <c r="K52" s="30">
        <v>23.0</v>
      </c>
      <c r="L52" s="31">
        <v>114.0</v>
      </c>
      <c r="M52" s="32">
        <v>22.0</v>
      </c>
      <c r="N52" s="33">
        <v>45.0</v>
      </c>
      <c r="O52" s="39">
        <f t="shared" si="7"/>
        <v>0.671641791</v>
      </c>
      <c r="P52" s="39">
        <f t="shared" si="8"/>
        <v>0.8321167883</v>
      </c>
      <c r="Q52" s="40">
        <f t="shared" si="9"/>
        <v>0.860813767</v>
      </c>
      <c r="R52" s="17">
        <f t="shared" si="10"/>
        <v>0.328813767</v>
      </c>
      <c r="S52" s="39">
        <f t="shared" si="11"/>
        <v>-0.02869697866</v>
      </c>
      <c r="T52" s="40">
        <f t="shared" si="12"/>
        <v>0.3301316029</v>
      </c>
      <c r="U52" s="40">
        <f t="shared" si="13"/>
        <v>0.5287821805</v>
      </c>
      <c r="V52" s="40">
        <f t="shared" si="14"/>
        <v>0.5287821805</v>
      </c>
      <c r="W52" s="39">
        <f t="shared" si="15"/>
        <v>0.5000852018</v>
      </c>
      <c r="X52" s="41">
        <f t="shared" si="16"/>
        <v>0.4712178195</v>
      </c>
      <c r="Y52" s="41">
        <f t="shared" si="17"/>
        <v>0.4999147982</v>
      </c>
      <c r="Z52" s="40">
        <f t="shared" si="18"/>
        <v>67</v>
      </c>
      <c r="AA52" s="40">
        <f t="shared" si="19"/>
        <v>137</v>
      </c>
      <c r="AB52" s="40">
        <f t="shared" si="20"/>
        <v>32</v>
      </c>
      <c r="AC52" s="40">
        <f t="shared" si="21"/>
        <v>35</v>
      </c>
      <c r="AD52" s="40">
        <f t="shared" si="22"/>
        <v>68</v>
      </c>
      <c r="AE52" s="40">
        <f t="shared" si="23"/>
        <v>69</v>
      </c>
      <c r="AF52" s="40">
        <f t="shared" si="24"/>
        <v>1.285714286</v>
      </c>
      <c r="AG52" s="40">
        <f t="shared" si="25"/>
        <v>0.3382352941</v>
      </c>
      <c r="AH52" s="40">
        <f t="shared" si="26"/>
        <v>41</v>
      </c>
      <c r="AI52" s="40">
        <f t="shared" ref="AI52:AJ52" si="95">AF52*AC52</f>
        <v>45</v>
      </c>
      <c r="AJ52" s="40">
        <f t="shared" si="95"/>
        <v>23</v>
      </c>
      <c r="AK52" s="40">
        <f t="shared" si="28"/>
        <v>23</v>
      </c>
      <c r="AL52" s="18">
        <f t="shared" si="29"/>
        <v>961</v>
      </c>
      <c r="AM52" s="40">
        <f t="shared" si="30"/>
        <v>132</v>
      </c>
      <c r="AN52" s="42">
        <f t="shared" si="31"/>
        <v>0.1373569199</v>
      </c>
      <c r="AO52" s="42">
        <f t="shared" si="32"/>
        <v>0.2778355879</v>
      </c>
      <c r="AP52" s="43">
        <f t="shared" si="33"/>
        <v>0.2584269663</v>
      </c>
      <c r="AQ52" s="43">
        <f t="shared" si="34"/>
        <v>0.5992509363</v>
      </c>
      <c r="AR52" s="43">
        <f t="shared" si="35"/>
        <v>0.4868913858</v>
      </c>
      <c r="AS52" s="43">
        <f t="shared" si="36"/>
        <v>0.4848484848</v>
      </c>
      <c r="AT52" s="43">
        <f t="shared" si="37"/>
        <v>0.4848484848</v>
      </c>
      <c r="AU52" s="43">
        <f t="shared" si="38"/>
        <v>0.6515151515</v>
      </c>
      <c r="AV52" s="44">
        <f t="shared" si="41"/>
        <v>91</v>
      </c>
      <c r="AW52" s="45">
        <f t="shared" si="39"/>
        <v>5</v>
      </c>
      <c r="AX52" s="45">
        <v>-7.0</v>
      </c>
      <c r="AY52" s="45"/>
    </row>
    <row r="53">
      <c r="A53" s="23"/>
      <c r="B53" s="23"/>
      <c r="C53" s="23"/>
      <c r="D53" s="46">
        <v>51.0</v>
      </c>
      <c r="E53" s="25"/>
      <c r="F53" s="26">
        <v>1602.0</v>
      </c>
      <c r="G53" s="18">
        <v>2360.0</v>
      </c>
      <c r="H53" s="15">
        <f t="shared" si="6"/>
        <v>375</v>
      </c>
      <c r="I53" s="28">
        <v>25.0</v>
      </c>
      <c r="J53" s="29">
        <v>82.0</v>
      </c>
      <c r="K53" s="30">
        <v>43.0</v>
      </c>
      <c r="L53" s="31">
        <v>149.0</v>
      </c>
      <c r="M53" s="32">
        <v>28.0</v>
      </c>
      <c r="N53" s="33">
        <v>48.0</v>
      </c>
      <c r="O53" s="39">
        <f t="shared" si="7"/>
        <v>0.6315789474</v>
      </c>
      <c r="P53" s="39">
        <f t="shared" si="8"/>
        <v>0.7760416667</v>
      </c>
      <c r="Q53" s="40">
        <f t="shared" si="9"/>
        <v>0.8484875346</v>
      </c>
      <c r="R53" s="17">
        <f t="shared" si="10"/>
        <v>0.3164875346</v>
      </c>
      <c r="S53" s="39">
        <f t="shared" si="11"/>
        <v>-0.07244586796</v>
      </c>
      <c r="T53" s="40">
        <f t="shared" si="12"/>
        <v>0.3208667348</v>
      </c>
      <c r="U53" s="40">
        <f t="shared" si="13"/>
        <v>0.4995279403</v>
      </c>
      <c r="V53" s="40">
        <f t="shared" si="14"/>
        <v>0.4995279403</v>
      </c>
      <c r="W53" s="39">
        <f t="shared" si="15"/>
        <v>0.4270820724</v>
      </c>
      <c r="X53" s="41">
        <f t="shared" si="16"/>
        <v>0.5004720597</v>
      </c>
      <c r="Y53" s="41">
        <f t="shared" si="17"/>
        <v>0.5729179276</v>
      </c>
      <c r="Z53" s="40">
        <f t="shared" si="18"/>
        <v>76</v>
      </c>
      <c r="AA53" s="40">
        <f t="shared" si="19"/>
        <v>192</v>
      </c>
      <c r="AB53" s="40">
        <f t="shared" si="20"/>
        <v>38</v>
      </c>
      <c r="AC53" s="40">
        <f t="shared" si="21"/>
        <v>38</v>
      </c>
      <c r="AD53" s="40">
        <f t="shared" si="22"/>
        <v>110</v>
      </c>
      <c r="AE53" s="40">
        <f t="shared" si="23"/>
        <v>82</v>
      </c>
      <c r="AF53" s="40">
        <f t="shared" si="24"/>
        <v>1.263157895</v>
      </c>
      <c r="AG53" s="40">
        <f t="shared" si="25"/>
        <v>0.3909090909</v>
      </c>
      <c r="AH53" s="40">
        <f t="shared" si="26"/>
        <v>48</v>
      </c>
      <c r="AI53" s="40">
        <f t="shared" ref="AI53:AJ53" si="96">AF53*AC53</f>
        <v>48</v>
      </c>
      <c r="AJ53" s="40">
        <f t="shared" si="96"/>
        <v>43</v>
      </c>
      <c r="AK53" s="40">
        <f t="shared" si="28"/>
        <v>32</v>
      </c>
      <c r="AL53" s="18">
        <f t="shared" si="29"/>
        <v>2360</v>
      </c>
      <c r="AM53" s="40">
        <f t="shared" si="30"/>
        <v>171</v>
      </c>
      <c r="AN53" s="42">
        <f t="shared" si="31"/>
        <v>0.07245762712</v>
      </c>
      <c r="AO53" s="42">
        <f t="shared" si="32"/>
        <v>0.1588983051</v>
      </c>
      <c r="AP53" s="43">
        <f t="shared" si="33"/>
        <v>0.256</v>
      </c>
      <c r="AQ53" s="43">
        <f t="shared" si="34"/>
        <v>0.5386666667</v>
      </c>
      <c r="AR53" s="43">
        <f t="shared" si="35"/>
        <v>0.488</v>
      </c>
      <c r="AS53" s="43">
        <f t="shared" si="36"/>
        <v>0.5321637427</v>
      </c>
      <c r="AT53" s="43">
        <f t="shared" si="37"/>
        <v>0.4678362573</v>
      </c>
      <c r="AU53" s="43">
        <f t="shared" si="38"/>
        <v>0.5614035088</v>
      </c>
      <c r="AV53" s="44">
        <f t="shared" si="41"/>
        <v>117</v>
      </c>
      <c r="AW53" s="45">
        <f t="shared" si="39"/>
        <v>5</v>
      </c>
      <c r="AX53" s="45">
        <v>-7.0</v>
      </c>
      <c r="AY53" s="45"/>
    </row>
    <row r="54">
      <c r="A54" s="23"/>
      <c r="B54" s="23"/>
      <c r="C54" s="23"/>
      <c r="D54" s="46">
        <v>52.0</v>
      </c>
      <c r="E54" s="25"/>
      <c r="F54" s="26">
        <v>1605.0</v>
      </c>
      <c r="G54" s="18">
        <v>3022.0</v>
      </c>
      <c r="H54" s="15">
        <f t="shared" si="6"/>
        <v>366</v>
      </c>
      <c r="I54" s="28">
        <v>25.0</v>
      </c>
      <c r="J54" s="29">
        <v>53.0</v>
      </c>
      <c r="K54" s="30">
        <v>23.0</v>
      </c>
      <c r="L54" s="31">
        <v>202.0</v>
      </c>
      <c r="M54" s="32">
        <v>18.0</v>
      </c>
      <c r="N54" s="33">
        <v>45.0</v>
      </c>
      <c r="O54" s="39">
        <f t="shared" si="7"/>
        <v>0.7142857143</v>
      </c>
      <c r="P54" s="39">
        <f t="shared" si="8"/>
        <v>0.8977777778</v>
      </c>
      <c r="Q54" s="40">
        <f t="shared" si="9"/>
        <v>0.8729183673</v>
      </c>
      <c r="R54" s="17">
        <f t="shared" si="10"/>
        <v>0.3409183673</v>
      </c>
      <c r="S54" s="39">
        <f t="shared" si="11"/>
        <v>0.02485941043</v>
      </c>
      <c r="T54" s="40">
        <f t="shared" si="12"/>
        <v>0.340086542</v>
      </c>
      <c r="U54" s="40">
        <f t="shared" si="13"/>
        <v>0.559655883</v>
      </c>
      <c r="V54" s="40">
        <f t="shared" si="14"/>
        <v>0.559655883</v>
      </c>
      <c r="W54" s="39">
        <f t="shared" si="15"/>
        <v>0.5845152935</v>
      </c>
      <c r="X54" s="41">
        <f t="shared" si="16"/>
        <v>0.440344117</v>
      </c>
      <c r="Y54" s="41">
        <f t="shared" si="17"/>
        <v>0.4154847065</v>
      </c>
      <c r="Z54" s="40">
        <f t="shared" si="18"/>
        <v>63</v>
      </c>
      <c r="AA54" s="40">
        <f t="shared" si="19"/>
        <v>225</v>
      </c>
      <c r="AB54" s="40">
        <f t="shared" si="20"/>
        <v>28</v>
      </c>
      <c r="AC54" s="40">
        <f t="shared" si="21"/>
        <v>35</v>
      </c>
      <c r="AD54" s="40">
        <f t="shared" si="22"/>
        <v>93</v>
      </c>
      <c r="AE54" s="40">
        <f t="shared" si="23"/>
        <v>132</v>
      </c>
      <c r="AF54" s="40">
        <f t="shared" si="24"/>
        <v>1.285714286</v>
      </c>
      <c r="AG54" s="40">
        <f t="shared" si="25"/>
        <v>0.247311828</v>
      </c>
      <c r="AH54" s="40">
        <f t="shared" si="26"/>
        <v>36</v>
      </c>
      <c r="AI54" s="40">
        <f t="shared" ref="AI54:AJ54" si="97">AF54*AC54</f>
        <v>45</v>
      </c>
      <c r="AJ54" s="40">
        <f t="shared" si="97"/>
        <v>23</v>
      </c>
      <c r="AK54" s="40">
        <f t="shared" si="28"/>
        <v>33</v>
      </c>
      <c r="AL54" s="18">
        <f t="shared" si="29"/>
        <v>3022</v>
      </c>
      <c r="AM54" s="40">
        <f t="shared" si="30"/>
        <v>137</v>
      </c>
      <c r="AN54" s="42">
        <f t="shared" si="31"/>
        <v>0.04533421575</v>
      </c>
      <c r="AO54" s="42">
        <f t="shared" si="32"/>
        <v>0.1211118465</v>
      </c>
      <c r="AP54" s="43">
        <f t="shared" si="33"/>
        <v>0.1803278689</v>
      </c>
      <c r="AQ54" s="43">
        <f t="shared" si="34"/>
        <v>0.6693989071</v>
      </c>
      <c r="AR54" s="43">
        <f t="shared" si="35"/>
        <v>0.3852459016</v>
      </c>
      <c r="AS54" s="43">
        <f t="shared" si="36"/>
        <v>0.4306569343</v>
      </c>
      <c r="AT54" s="43">
        <f t="shared" si="37"/>
        <v>0.503649635</v>
      </c>
      <c r="AU54" s="43">
        <f t="shared" si="38"/>
        <v>0.5912408759</v>
      </c>
      <c r="AV54" s="44">
        <f t="shared" si="41"/>
        <v>169</v>
      </c>
      <c r="AW54" s="45">
        <f t="shared" si="39"/>
        <v>7</v>
      </c>
      <c r="AX54" s="45">
        <v>-7.0</v>
      </c>
      <c r="AY54" s="45"/>
    </row>
    <row r="55">
      <c r="A55" s="23"/>
      <c r="B55" s="23"/>
      <c r="C55" s="23"/>
      <c r="D55" s="46">
        <v>53.0</v>
      </c>
      <c r="E55" s="25"/>
      <c r="F55" s="26">
        <v>1606.0</v>
      </c>
      <c r="G55" s="18">
        <v>2356.0</v>
      </c>
      <c r="H55" s="15">
        <f t="shared" si="6"/>
        <v>582</v>
      </c>
      <c r="I55" s="28">
        <v>44.0</v>
      </c>
      <c r="J55" s="29">
        <v>100.0</v>
      </c>
      <c r="K55" s="30">
        <v>69.0</v>
      </c>
      <c r="L55" s="31">
        <v>220.0</v>
      </c>
      <c r="M55" s="32">
        <v>54.0</v>
      </c>
      <c r="N55" s="33">
        <v>95.0</v>
      </c>
      <c r="O55" s="39">
        <f t="shared" si="7"/>
        <v>0.6375838926</v>
      </c>
      <c r="P55" s="39">
        <f t="shared" si="8"/>
        <v>0.7612456747</v>
      </c>
      <c r="Q55" s="40">
        <f t="shared" si="9"/>
        <v>0.8503939913</v>
      </c>
      <c r="R55" s="17">
        <f t="shared" si="10"/>
        <v>0.3183939913</v>
      </c>
      <c r="S55" s="39">
        <f t="shared" si="11"/>
        <v>-0.08914831652</v>
      </c>
      <c r="T55" s="40">
        <f t="shared" si="12"/>
        <v>0.3222500079</v>
      </c>
      <c r="U55" s="40">
        <f t="shared" si="13"/>
        <v>0.5039285434</v>
      </c>
      <c r="V55" s="40">
        <f t="shared" si="14"/>
        <v>0.5039285434</v>
      </c>
      <c r="W55" s="39">
        <f t="shared" si="15"/>
        <v>0.4147802269</v>
      </c>
      <c r="X55" s="41">
        <f t="shared" si="16"/>
        <v>0.4960714566</v>
      </c>
      <c r="Y55" s="41">
        <f t="shared" si="17"/>
        <v>0.5852197731</v>
      </c>
      <c r="Z55" s="40">
        <f t="shared" si="18"/>
        <v>149</v>
      </c>
      <c r="AA55" s="40">
        <f t="shared" si="19"/>
        <v>289</v>
      </c>
      <c r="AB55" s="40">
        <f t="shared" si="20"/>
        <v>74</v>
      </c>
      <c r="AC55" s="40">
        <f t="shared" si="21"/>
        <v>75</v>
      </c>
      <c r="AD55" s="40">
        <f t="shared" si="22"/>
        <v>169</v>
      </c>
      <c r="AE55" s="40">
        <f t="shared" si="23"/>
        <v>120</v>
      </c>
      <c r="AF55" s="40">
        <f t="shared" si="24"/>
        <v>1.266666667</v>
      </c>
      <c r="AG55" s="40">
        <f t="shared" si="25"/>
        <v>0.4082840237</v>
      </c>
      <c r="AH55" s="40">
        <f t="shared" si="26"/>
        <v>94</v>
      </c>
      <c r="AI55" s="40">
        <f t="shared" ref="AI55:AJ55" si="98">AF55*AC55</f>
        <v>95</v>
      </c>
      <c r="AJ55" s="40">
        <f t="shared" si="98"/>
        <v>69</v>
      </c>
      <c r="AK55" s="40">
        <f t="shared" si="28"/>
        <v>49</v>
      </c>
      <c r="AL55" s="18">
        <f t="shared" si="29"/>
        <v>2356</v>
      </c>
      <c r="AM55" s="40">
        <f t="shared" si="30"/>
        <v>307</v>
      </c>
      <c r="AN55" s="42">
        <f t="shared" si="31"/>
        <v>0.1303056027</v>
      </c>
      <c r="AO55" s="42">
        <f t="shared" si="32"/>
        <v>0.2470288625</v>
      </c>
      <c r="AP55" s="43">
        <f t="shared" si="33"/>
        <v>0.2869415808</v>
      </c>
      <c r="AQ55" s="43">
        <f t="shared" si="34"/>
        <v>0.5463917526</v>
      </c>
      <c r="AR55" s="43">
        <f t="shared" si="35"/>
        <v>0.5034364261</v>
      </c>
      <c r="AS55" s="43">
        <f t="shared" si="36"/>
        <v>0.5309446254</v>
      </c>
      <c r="AT55" s="43">
        <f t="shared" si="37"/>
        <v>0.4657980456</v>
      </c>
      <c r="AU55" s="43">
        <f t="shared" si="38"/>
        <v>0.6156351792</v>
      </c>
      <c r="AV55" s="44">
        <f t="shared" si="41"/>
        <v>171</v>
      </c>
      <c r="AW55" s="45">
        <f t="shared" si="39"/>
        <v>4</v>
      </c>
      <c r="AX55" s="45">
        <v>-7.0</v>
      </c>
      <c r="AY55" s="45"/>
    </row>
    <row r="56">
      <c r="A56" s="23"/>
      <c r="B56" s="23"/>
      <c r="C56" s="23"/>
      <c r="D56" s="46">
        <v>54.0</v>
      </c>
      <c r="E56" s="25"/>
      <c r="F56" s="26">
        <v>1609.0</v>
      </c>
      <c r="G56" s="18">
        <v>2098.0</v>
      </c>
      <c r="H56" s="15">
        <f t="shared" si="6"/>
        <v>285</v>
      </c>
      <c r="I56" s="28">
        <v>24.0</v>
      </c>
      <c r="J56" s="29">
        <v>58.0</v>
      </c>
      <c r="K56" s="30">
        <v>30.0</v>
      </c>
      <c r="L56" s="31">
        <v>107.0</v>
      </c>
      <c r="M56" s="32">
        <v>21.0</v>
      </c>
      <c r="N56" s="33">
        <v>45.0</v>
      </c>
      <c r="O56" s="39">
        <f t="shared" si="7"/>
        <v>0.6818181818</v>
      </c>
      <c r="P56" s="39">
        <f t="shared" si="8"/>
        <v>0.7810218978</v>
      </c>
      <c r="Q56" s="40">
        <f t="shared" si="9"/>
        <v>0.8637975207</v>
      </c>
      <c r="R56" s="17">
        <f t="shared" si="10"/>
        <v>0.3317975207</v>
      </c>
      <c r="S56" s="39">
        <f t="shared" si="11"/>
        <v>-0.08277562285</v>
      </c>
      <c r="T56" s="40">
        <f t="shared" si="12"/>
        <v>0.3324985045</v>
      </c>
      <c r="U56" s="40">
        <f t="shared" si="13"/>
        <v>0.5361742384</v>
      </c>
      <c r="V56" s="40">
        <f t="shared" si="14"/>
        <v>0.5361742384</v>
      </c>
      <c r="W56" s="39">
        <f t="shared" si="15"/>
        <v>0.4533986155</v>
      </c>
      <c r="X56" s="41">
        <f t="shared" si="16"/>
        <v>0.4638257616</v>
      </c>
      <c r="Y56" s="41">
        <f t="shared" si="17"/>
        <v>0.5466013845</v>
      </c>
      <c r="Z56" s="40">
        <f t="shared" si="18"/>
        <v>66</v>
      </c>
      <c r="AA56" s="40">
        <f t="shared" si="19"/>
        <v>137</v>
      </c>
      <c r="AB56" s="40">
        <f t="shared" si="20"/>
        <v>31</v>
      </c>
      <c r="AC56" s="40">
        <f t="shared" si="21"/>
        <v>35</v>
      </c>
      <c r="AD56" s="40">
        <f t="shared" si="22"/>
        <v>75</v>
      </c>
      <c r="AE56" s="40">
        <f t="shared" si="23"/>
        <v>62</v>
      </c>
      <c r="AF56" s="40">
        <f t="shared" si="24"/>
        <v>1.285714286</v>
      </c>
      <c r="AG56" s="40">
        <f t="shared" si="25"/>
        <v>0.4</v>
      </c>
      <c r="AH56" s="40">
        <f t="shared" si="26"/>
        <v>40</v>
      </c>
      <c r="AI56" s="40">
        <f t="shared" ref="AI56:AJ56" si="99">AF56*AC56</f>
        <v>45</v>
      </c>
      <c r="AJ56" s="40">
        <f t="shared" si="99"/>
        <v>30</v>
      </c>
      <c r="AK56" s="40">
        <f t="shared" si="28"/>
        <v>25</v>
      </c>
      <c r="AL56" s="18">
        <f t="shared" si="29"/>
        <v>2098</v>
      </c>
      <c r="AM56" s="40">
        <f t="shared" si="30"/>
        <v>140</v>
      </c>
      <c r="AN56" s="42">
        <f t="shared" si="31"/>
        <v>0.06673021926</v>
      </c>
      <c r="AO56" s="42">
        <f t="shared" si="32"/>
        <v>0.1358436606</v>
      </c>
      <c r="AP56" s="43">
        <f t="shared" si="33"/>
        <v>0.2631578947</v>
      </c>
      <c r="AQ56" s="43">
        <f t="shared" si="34"/>
        <v>0.5333333333</v>
      </c>
      <c r="AR56" s="43">
        <f t="shared" si="35"/>
        <v>0.5192982456</v>
      </c>
      <c r="AS56" s="43">
        <f t="shared" si="36"/>
        <v>0.5</v>
      </c>
      <c r="AT56" s="43">
        <f t="shared" si="37"/>
        <v>0.4642857143</v>
      </c>
      <c r="AU56" s="43">
        <f t="shared" si="38"/>
        <v>0.6071428571</v>
      </c>
      <c r="AV56" s="44">
        <f t="shared" si="41"/>
        <v>82</v>
      </c>
      <c r="AW56" s="45">
        <f t="shared" si="39"/>
        <v>5</v>
      </c>
      <c r="AX56" s="45">
        <v>-7.0</v>
      </c>
      <c r="AY56" s="45"/>
    </row>
    <row r="57">
      <c r="A57" s="23"/>
      <c r="B57" s="23"/>
      <c r="C57" s="23"/>
      <c r="D57" s="46">
        <v>55.0</v>
      </c>
      <c r="E57" s="25"/>
      <c r="F57" s="26">
        <v>1613.0</v>
      </c>
      <c r="G57" s="18">
        <v>2332.0</v>
      </c>
      <c r="H57" s="15">
        <f t="shared" si="6"/>
        <v>328</v>
      </c>
      <c r="I57" s="28">
        <v>24.0</v>
      </c>
      <c r="J57" s="29">
        <v>57.0</v>
      </c>
      <c r="K57" s="30">
        <v>26.0</v>
      </c>
      <c r="L57" s="31">
        <v>148.0</v>
      </c>
      <c r="M57" s="32">
        <v>14.0</v>
      </c>
      <c r="N57" s="33">
        <v>59.0</v>
      </c>
      <c r="O57" s="39">
        <f t="shared" si="7"/>
        <v>0.8082191781</v>
      </c>
      <c r="P57" s="39">
        <f t="shared" si="8"/>
        <v>0.8505747126</v>
      </c>
      <c r="Q57" s="40">
        <f t="shared" si="9"/>
        <v>0.8958868456</v>
      </c>
      <c r="R57" s="17">
        <f t="shared" si="10"/>
        <v>0.3638868456</v>
      </c>
      <c r="S57" s="39">
        <f t="shared" si="11"/>
        <v>-0.04531213292</v>
      </c>
      <c r="T57" s="40">
        <f t="shared" si="12"/>
        <v>0.3623505937</v>
      </c>
      <c r="U57" s="40">
        <f t="shared" si="13"/>
        <v>0.6267502996</v>
      </c>
      <c r="V57" s="40">
        <f t="shared" si="14"/>
        <v>0.6267502996</v>
      </c>
      <c r="W57" s="39">
        <f t="shared" si="15"/>
        <v>0.5814381667</v>
      </c>
      <c r="X57" s="41">
        <f t="shared" si="16"/>
        <v>0.3732497004</v>
      </c>
      <c r="Y57" s="41">
        <f t="shared" si="17"/>
        <v>0.4185618333</v>
      </c>
      <c r="Z57" s="40">
        <f t="shared" si="18"/>
        <v>73</v>
      </c>
      <c r="AA57" s="40">
        <f t="shared" si="19"/>
        <v>174</v>
      </c>
      <c r="AB57" s="40">
        <f t="shared" si="20"/>
        <v>27</v>
      </c>
      <c r="AC57" s="40">
        <f t="shared" si="21"/>
        <v>46</v>
      </c>
      <c r="AD57" s="40">
        <f t="shared" si="22"/>
        <v>73</v>
      </c>
      <c r="AE57" s="40">
        <f t="shared" si="23"/>
        <v>101</v>
      </c>
      <c r="AF57" s="40">
        <f t="shared" si="24"/>
        <v>1.282608696</v>
      </c>
      <c r="AG57" s="40">
        <f t="shared" si="25"/>
        <v>0.3561643836</v>
      </c>
      <c r="AH57" s="40">
        <f t="shared" si="26"/>
        <v>35</v>
      </c>
      <c r="AI57" s="40">
        <f t="shared" ref="AI57:AJ57" si="100">AF57*AC57</f>
        <v>59</v>
      </c>
      <c r="AJ57" s="40">
        <f t="shared" si="100"/>
        <v>26</v>
      </c>
      <c r="AK57" s="40">
        <f t="shared" si="28"/>
        <v>36</v>
      </c>
      <c r="AL57" s="18">
        <f t="shared" si="29"/>
        <v>2332</v>
      </c>
      <c r="AM57" s="40">
        <f t="shared" si="30"/>
        <v>156</v>
      </c>
      <c r="AN57" s="42">
        <f t="shared" si="31"/>
        <v>0.06689536878</v>
      </c>
      <c r="AO57" s="42">
        <f t="shared" si="32"/>
        <v>0.140651801</v>
      </c>
      <c r="AP57" s="43">
        <f t="shared" si="33"/>
        <v>0.1951219512</v>
      </c>
      <c r="AQ57" s="43">
        <f t="shared" si="34"/>
        <v>0.5670731707</v>
      </c>
      <c r="AR57" s="43">
        <f t="shared" si="35"/>
        <v>0.4695121951</v>
      </c>
      <c r="AS57" s="43">
        <f t="shared" si="36"/>
        <v>0.391025641</v>
      </c>
      <c r="AT57" s="43">
        <f t="shared" si="37"/>
        <v>0.4551282051</v>
      </c>
      <c r="AU57" s="43">
        <f t="shared" si="38"/>
        <v>0.6025641026</v>
      </c>
      <c r="AV57" s="44">
        <f t="shared" si="41"/>
        <v>112</v>
      </c>
      <c r="AW57" s="45">
        <f t="shared" si="39"/>
        <v>3</v>
      </c>
      <c r="AX57" s="45">
        <v>-7.0</v>
      </c>
      <c r="AY57" s="45"/>
    </row>
    <row r="58">
      <c r="A58" s="23"/>
      <c r="B58" s="23"/>
      <c r="C58" s="23"/>
      <c r="D58" s="46">
        <v>56.0</v>
      </c>
      <c r="E58" s="25"/>
      <c r="F58" s="26">
        <v>1614.0</v>
      </c>
      <c r="G58" s="18">
        <v>1812.0</v>
      </c>
      <c r="H58" s="15">
        <f t="shared" si="6"/>
        <v>269</v>
      </c>
      <c r="I58" s="28">
        <v>26.0</v>
      </c>
      <c r="J58" s="29">
        <v>45.0</v>
      </c>
      <c r="K58" s="30">
        <v>17.0</v>
      </c>
      <c r="L58" s="31">
        <v>116.0</v>
      </c>
      <c r="M58" s="32">
        <v>21.0</v>
      </c>
      <c r="N58" s="33">
        <v>44.0</v>
      </c>
      <c r="O58" s="39">
        <f t="shared" si="7"/>
        <v>0.6769230769</v>
      </c>
      <c r="P58" s="39">
        <f t="shared" si="8"/>
        <v>0.8721804511</v>
      </c>
      <c r="Q58" s="40">
        <f t="shared" si="9"/>
        <v>0.8623697041</v>
      </c>
      <c r="R58" s="17">
        <f t="shared" si="10"/>
        <v>0.3303697041</v>
      </c>
      <c r="S58" s="39">
        <f t="shared" si="11"/>
        <v>0.009810746986</v>
      </c>
      <c r="T58" s="40">
        <f t="shared" si="12"/>
        <v>0.3313592815</v>
      </c>
      <c r="U58" s="40">
        <f t="shared" si="13"/>
        <v>0.5326204059</v>
      </c>
      <c r="V58" s="40">
        <f t="shared" si="14"/>
        <v>0.5326204059</v>
      </c>
      <c r="W58" s="39">
        <f t="shared" si="15"/>
        <v>0.5424311529</v>
      </c>
      <c r="X58" s="41">
        <f t="shared" si="16"/>
        <v>0.4673795941</v>
      </c>
      <c r="Y58" s="41">
        <f t="shared" si="17"/>
        <v>0.4575688471</v>
      </c>
      <c r="Z58" s="40">
        <f t="shared" si="18"/>
        <v>65</v>
      </c>
      <c r="AA58" s="40">
        <f t="shared" si="19"/>
        <v>133</v>
      </c>
      <c r="AB58" s="40">
        <f t="shared" si="20"/>
        <v>30</v>
      </c>
      <c r="AC58" s="40">
        <f t="shared" si="21"/>
        <v>35</v>
      </c>
      <c r="AD58" s="40">
        <f t="shared" si="22"/>
        <v>61</v>
      </c>
      <c r="AE58" s="40">
        <f t="shared" si="23"/>
        <v>72</v>
      </c>
      <c r="AF58" s="40">
        <f t="shared" si="24"/>
        <v>1.257142857</v>
      </c>
      <c r="AG58" s="40">
        <f t="shared" si="25"/>
        <v>0.2786885246</v>
      </c>
      <c r="AH58" s="40">
        <f t="shared" si="26"/>
        <v>38</v>
      </c>
      <c r="AI58" s="40">
        <f t="shared" ref="AI58:AJ58" si="101">AF58*AC58</f>
        <v>44</v>
      </c>
      <c r="AJ58" s="40">
        <f t="shared" si="101"/>
        <v>17</v>
      </c>
      <c r="AK58" s="40">
        <f t="shared" si="28"/>
        <v>20</v>
      </c>
      <c r="AL58" s="18">
        <f t="shared" si="29"/>
        <v>1812</v>
      </c>
      <c r="AM58" s="40">
        <f t="shared" si="30"/>
        <v>119</v>
      </c>
      <c r="AN58" s="42">
        <f t="shared" si="31"/>
        <v>0.06567328918</v>
      </c>
      <c r="AO58" s="42">
        <f t="shared" si="32"/>
        <v>0.1484547461</v>
      </c>
      <c r="AP58" s="43">
        <f t="shared" si="33"/>
        <v>0.2379182156</v>
      </c>
      <c r="AQ58" s="43">
        <f t="shared" si="34"/>
        <v>0.6059479554</v>
      </c>
      <c r="AR58" s="43">
        <f t="shared" si="35"/>
        <v>0.5055762082</v>
      </c>
      <c r="AS58" s="43">
        <f t="shared" si="36"/>
        <v>0.4621848739</v>
      </c>
      <c r="AT58" s="43">
        <f t="shared" si="37"/>
        <v>0.487394958</v>
      </c>
      <c r="AU58" s="43">
        <f t="shared" si="38"/>
        <v>0.6890756303</v>
      </c>
      <c r="AV58" s="44">
        <f t="shared" si="41"/>
        <v>96</v>
      </c>
      <c r="AW58" s="45">
        <f t="shared" si="39"/>
        <v>9</v>
      </c>
      <c r="AX58" s="45">
        <v>-7.0</v>
      </c>
      <c r="AY58" s="45"/>
    </row>
    <row r="59">
      <c r="A59" s="23"/>
      <c r="B59" s="23"/>
      <c r="C59" s="23"/>
      <c r="D59" s="46">
        <v>57.0</v>
      </c>
      <c r="E59" s="25"/>
      <c r="F59" s="26">
        <v>1619.0</v>
      </c>
      <c r="G59" s="18">
        <v>2206.0</v>
      </c>
      <c r="H59" s="15">
        <f t="shared" si="6"/>
        <v>284</v>
      </c>
      <c r="I59" s="28">
        <v>20.0</v>
      </c>
      <c r="J59" s="29">
        <v>46.0</v>
      </c>
      <c r="K59" s="30">
        <v>25.0</v>
      </c>
      <c r="L59" s="31">
        <v>111.0</v>
      </c>
      <c r="M59" s="32">
        <v>38.0</v>
      </c>
      <c r="N59" s="33">
        <v>44.0</v>
      </c>
      <c r="O59" s="39">
        <f t="shared" si="7"/>
        <v>0.5365853659</v>
      </c>
      <c r="P59" s="39">
        <f t="shared" si="8"/>
        <v>0.8161764706</v>
      </c>
      <c r="Q59" s="40">
        <f t="shared" si="9"/>
        <v>0.8155657347</v>
      </c>
      <c r="R59" s="17">
        <f t="shared" si="10"/>
        <v>0.2835657347</v>
      </c>
      <c r="S59" s="39">
        <f t="shared" si="11"/>
        <v>0.0006107359065</v>
      </c>
      <c r="T59" s="40">
        <f t="shared" si="12"/>
        <v>0.2992399603</v>
      </c>
      <c r="U59" s="40">
        <f t="shared" si="13"/>
        <v>0.4291464673</v>
      </c>
      <c r="V59" s="40">
        <f t="shared" si="14"/>
        <v>0.4291464673</v>
      </c>
      <c r="W59" s="39">
        <f t="shared" si="15"/>
        <v>0.4297572032</v>
      </c>
      <c r="X59" s="41">
        <f t="shared" si="16"/>
        <v>0.5708535327</v>
      </c>
      <c r="Y59" s="41">
        <f t="shared" si="17"/>
        <v>0.5702427968</v>
      </c>
      <c r="Z59" s="40">
        <f t="shared" si="18"/>
        <v>82</v>
      </c>
      <c r="AA59" s="40">
        <f t="shared" si="19"/>
        <v>136</v>
      </c>
      <c r="AB59" s="40">
        <f t="shared" si="20"/>
        <v>47</v>
      </c>
      <c r="AC59" s="40">
        <f t="shared" si="21"/>
        <v>35</v>
      </c>
      <c r="AD59" s="40">
        <f t="shared" si="22"/>
        <v>78</v>
      </c>
      <c r="AE59" s="40">
        <f t="shared" si="23"/>
        <v>58</v>
      </c>
      <c r="AF59" s="40">
        <f t="shared" si="24"/>
        <v>1.257142857</v>
      </c>
      <c r="AG59" s="40">
        <f t="shared" si="25"/>
        <v>0.3205128205</v>
      </c>
      <c r="AH59" s="40">
        <f t="shared" si="26"/>
        <v>59</v>
      </c>
      <c r="AI59" s="40">
        <f t="shared" ref="AI59:AJ59" si="102">AF59*AC59</f>
        <v>44</v>
      </c>
      <c r="AJ59" s="40">
        <f t="shared" si="102"/>
        <v>25</v>
      </c>
      <c r="AK59" s="40">
        <f t="shared" si="28"/>
        <v>19</v>
      </c>
      <c r="AL59" s="18">
        <f t="shared" si="29"/>
        <v>2206</v>
      </c>
      <c r="AM59" s="40">
        <f t="shared" si="30"/>
        <v>147</v>
      </c>
      <c r="AN59" s="42">
        <f t="shared" si="31"/>
        <v>0.06663644606</v>
      </c>
      <c r="AO59" s="42">
        <f t="shared" si="32"/>
        <v>0.1287398005</v>
      </c>
      <c r="AP59" s="43">
        <f t="shared" si="33"/>
        <v>0.2922535211</v>
      </c>
      <c r="AQ59" s="43">
        <f t="shared" si="34"/>
        <v>0.5950704225</v>
      </c>
      <c r="AR59" s="43">
        <f t="shared" si="35"/>
        <v>0.5211267606</v>
      </c>
      <c r="AS59" s="43">
        <f t="shared" si="36"/>
        <v>0.5714285714</v>
      </c>
      <c r="AT59" s="43">
        <f t="shared" si="37"/>
        <v>0.5306122449</v>
      </c>
      <c r="AU59" s="43">
        <f t="shared" si="38"/>
        <v>0.7006802721</v>
      </c>
      <c r="AV59" s="44">
        <f t="shared" si="41"/>
        <v>92</v>
      </c>
      <c r="AW59" s="45">
        <f t="shared" si="39"/>
        <v>-1</v>
      </c>
      <c r="AX59" s="45">
        <v>-7.0</v>
      </c>
      <c r="AY59" s="45"/>
    </row>
    <row r="60">
      <c r="A60" s="23"/>
      <c r="B60" s="23"/>
      <c r="C60" s="23"/>
      <c r="D60" s="46">
        <v>58.0</v>
      </c>
      <c r="E60" s="25"/>
      <c r="F60" s="26">
        <v>1621.0</v>
      </c>
      <c r="G60" s="18">
        <v>1230.0</v>
      </c>
      <c r="H60" s="15">
        <f t="shared" si="6"/>
        <v>155</v>
      </c>
      <c r="I60" s="28">
        <v>14.0</v>
      </c>
      <c r="J60" s="29">
        <v>25.0</v>
      </c>
      <c r="K60" s="30">
        <v>11.0</v>
      </c>
      <c r="L60" s="31">
        <v>75.0</v>
      </c>
      <c r="M60" s="32">
        <v>11.0</v>
      </c>
      <c r="N60" s="33">
        <v>19.0</v>
      </c>
      <c r="O60" s="39">
        <f t="shared" si="7"/>
        <v>0.6333333333</v>
      </c>
      <c r="P60" s="39">
        <f t="shared" si="8"/>
        <v>0.8720930233</v>
      </c>
      <c r="Q60" s="40">
        <f t="shared" si="9"/>
        <v>0.8490466667</v>
      </c>
      <c r="R60" s="17">
        <f t="shared" si="10"/>
        <v>0.3170466667</v>
      </c>
      <c r="S60" s="39">
        <f t="shared" si="11"/>
        <v>0.02304635659</v>
      </c>
      <c r="T60" s="40">
        <f t="shared" si="12"/>
        <v>0.3212706696</v>
      </c>
      <c r="U60" s="40">
        <f t="shared" si="13"/>
        <v>0.5008141871</v>
      </c>
      <c r="V60" s="40">
        <f t="shared" si="14"/>
        <v>0.5008141871</v>
      </c>
      <c r="W60" s="39">
        <f t="shared" si="15"/>
        <v>0.5238605437</v>
      </c>
      <c r="X60" s="41">
        <f t="shared" si="16"/>
        <v>0.4991858129</v>
      </c>
      <c r="Y60" s="41">
        <f t="shared" si="17"/>
        <v>0.4761394563</v>
      </c>
      <c r="Z60" s="40">
        <f t="shared" si="18"/>
        <v>30</v>
      </c>
      <c r="AA60" s="40">
        <f t="shared" si="19"/>
        <v>86</v>
      </c>
      <c r="AB60" s="40">
        <f t="shared" si="20"/>
        <v>15</v>
      </c>
      <c r="AC60" s="40">
        <f t="shared" si="21"/>
        <v>15</v>
      </c>
      <c r="AD60" s="40">
        <f t="shared" si="22"/>
        <v>41</v>
      </c>
      <c r="AE60" s="40">
        <f t="shared" si="23"/>
        <v>45</v>
      </c>
      <c r="AF60" s="40">
        <f t="shared" si="24"/>
        <v>1.266666667</v>
      </c>
      <c r="AG60" s="40">
        <f t="shared" si="25"/>
        <v>0.2682926829</v>
      </c>
      <c r="AH60" s="40">
        <f t="shared" si="26"/>
        <v>19</v>
      </c>
      <c r="AI60" s="40">
        <f t="shared" ref="AI60:AJ60" si="103">AF60*AC60</f>
        <v>19</v>
      </c>
      <c r="AJ60" s="40">
        <f t="shared" si="103"/>
        <v>11</v>
      </c>
      <c r="AK60" s="40">
        <f t="shared" si="28"/>
        <v>12</v>
      </c>
      <c r="AL60" s="18">
        <f t="shared" si="29"/>
        <v>1230</v>
      </c>
      <c r="AM60" s="40">
        <f t="shared" si="30"/>
        <v>61</v>
      </c>
      <c r="AN60" s="42">
        <f t="shared" si="31"/>
        <v>0.04959349593</v>
      </c>
      <c r="AO60" s="42">
        <f t="shared" si="32"/>
        <v>0.1260162602</v>
      </c>
      <c r="AP60" s="43">
        <f t="shared" si="33"/>
        <v>0.2322580645</v>
      </c>
      <c r="AQ60" s="43">
        <f t="shared" si="34"/>
        <v>0.6451612903</v>
      </c>
      <c r="AR60" s="43">
        <f t="shared" si="35"/>
        <v>0.4451612903</v>
      </c>
      <c r="AS60" s="43">
        <f t="shared" si="36"/>
        <v>0.4918032787</v>
      </c>
      <c r="AT60" s="43">
        <f t="shared" si="37"/>
        <v>0.5081967213</v>
      </c>
      <c r="AU60" s="43">
        <f t="shared" si="38"/>
        <v>0.6229508197</v>
      </c>
      <c r="AV60" s="44">
        <f t="shared" si="41"/>
        <v>63</v>
      </c>
      <c r="AW60" s="45">
        <f t="shared" si="39"/>
        <v>6</v>
      </c>
      <c r="AX60" s="45">
        <v>-7.0</v>
      </c>
      <c r="AY60" s="45"/>
    </row>
    <row r="61">
      <c r="A61" s="23"/>
      <c r="B61" s="23"/>
      <c r="C61" s="23"/>
      <c r="D61" s="46">
        <v>59.0</v>
      </c>
      <c r="E61" s="25"/>
      <c r="F61" s="26">
        <v>1625.0</v>
      </c>
      <c r="G61" s="18">
        <v>2643.0</v>
      </c>
      <c r="H61" s="15">
        <f t="shared" si="6"/>
        <v>366</v>
      </c>
      <c r="I61" s="28">
        <v>10.0</v>
      </c>
      <c r="J61" s="29">
        <v>66.0</v>
      </c>
      <c r="K61" s="30">
        <v>31.0</v>
      </c>
      <c r="L61" s="31">
        <v>182.0</v>
      </c>
      <c r="M61" s="32">
        <v>35.0</v>
      </c>
      <c r="N61" s="33">
        <v>42.0</v>
      </c>
      <c r="O61" s="39">
        <f t="shared" si="7"/>
        <v>0.5454545455</v>
      </c>
      <c r="P61" s="39">
        <f t="shared" si="8"/>
        <v>0.8544600939</v>
      </c>
      <c r="Q61" s="40">
        <f t="shared" si="9"/>
        <v>0.8188595041</v>
      </c>
      <c r="R61" s="17">
        <f t="shared" si="10"/>
        <v>0.2868595041</v>
      </c>
      <c r="S61" s="39">
        <f t="shared" si="11"/>
        <v>0.03560058976</v>
      </c>
      <c r="T61" s="40">
        <f t="shared" si="12"/>
        <v>0.3012387654</v>
      </c>
      <c r="U61" s="40">
        <f t="shared" si="13"/>
        <v>0.4357803554</v>
      </c>
      <c r="V61" s="40">
        <f t="shared" si="14"/>
        <v>0.4357803554</v>
      </c>
      <c r="W61" s="39">
        <f t="shared" si="15"/>
        <v>0.4713809451</v>
      </c>
      <c r="X61" s="41">
        <f t="shared" si="16"/>
        <v>0.5642196446</v>
      </c>
      <c r="Y61" s="41">
        <f t="shared" si="17"/>
        <v>0.5286190549</v>
      </c>
      <c r="Z61" s="40">
        <f t="shared" si="18"/>
        <v>77</v>
      </c>
      <c r="AA61" s="40">
        <f t="shared" si="19"/>
        <v>213</v>
      </c>
      <c r="AB61" s="40">
        <f t="shared" si="20"/>
        <v>43</v>
      </c>
      <c r="AC61" s="40">
        <f t="shared" si="21"/>
        <v>34</v>
      </c>
      <c r="AD61" s="40">
        <f t="shared" si="22"/>
        <v>113</v>
      </c>
      <c r="AE61" s="40">
        <f t="shared" si="23"/>
        <v>100</v>
      </c>
      <c r="AF61" s="40">
        <f t="shared" si="24"/>
        <v>1.235294118</v>
      </c>
      <c r="AG61" s="40">
        <f t="shared" si="25"/>
        <v>0.2743362832</v>
      </c>
      <c r="AH61" s="40">
        <f t="shared" si="26"/>
        <v>53</v>
      </c>
      <c r="AI61" s="40">
        <f t="shared" ref="AI61:AJ61" si="104">AF61*AC61</f>
        <v>42</v>
      </c>
      <c r="AJ61" s="40">
        <f t="shared" si="104"/>
        <v>31</v>
      </c>
      <c r="AK61" s="40">
        <f t="shared" si="28"/>
        <v>27</v>
      </c>
      <c r="AL61" s="18">
        <f t="shared" si="29"/>
        <v>2643</v>
      </c>
      <c r="AM61" s="40">
        <f t="shared" si="30"/>
        <v>153</v>
      </c>
      <c r="AN61" s="42">
        <f t="shared" si="31"/>
        <v>0.05788876277</v>
      </c>
      <c r="AO61" s="42">
        <f t="shared" si="32"/>
        <v>0.1384790011</v>
      </c>
      <c r="AP61" s="43">
        <f t="shared" si="33"/>
        <v>0.2076502732</v>
      </c>
      <c r="AQ61" s="43">
        <f t="shared" si="34"/>
        <v>0.6202185792</v>
      </c>
      <c r="AR61" s="43">
        <f t="shared" si="35"/>
        <v>0.4180327869</v>
      </c>
      <c r="AS61" s="43">
        <f t="shared" si="36"/>
        <v>0.5490196078</v>
      </c>
      <c r="AT61" s="43">
        <f t="shared" si="37"/>
        <v>0.522875817</v>
      </c>
      <c r="AU61" s="43">
        <f t="shared" si="38"/>
        <v>0.6209150327</v>
      </c>
      <c r="AV61" s="44">
        <f t="shared" si="41"/>
        <v>155</v>
      </c>
      <c r="AW61" s="45">
        <f t="shared" si="39"/>
        <v>-8</v>
      </c>
      <c r="AX61" s="45">
        <v>-7.0</v>
      </c>
      <c r="AY61" s="45"/>
    </row>
    <row r="62">
      <c r="A62" s="23"/>
      <c r="B62" s="23"/>
      <c r="C62" s="23"/>
      <c r="D62" s="46">
        <v>60.0</v>
      </c>
      <c r="E62" s="25"/>
      <c r="F62" s="26">
        <v>1631.0</v>
      </c>
      <c r="G62" s="18">
        <v>2267.0</v>
      </c>
      <c r="H62" s="15">
        <f t="shared" si="6"/>
        <v>384</v>
      </c>
      <c r="I62" s="28">
        <v>31.0</v>
      </c>
      <c r="J62" s="29">
        <v>53.0</v>
      </c>
      <c r="K62" s="30">
        <v>22.0</v>
      </c>
      <c r="L62" s="31">
        <v>169.0</v>
      </c>
      <c r="M62" s="32">
        <v>50.0</v>
      </c>
      <c r="N62" s="33">
        <v>59.0</v>
      </c>
      <c r="O62" s="39">
        <f t="shared" si="7"/>
        <v>0.5412844037</v>
      </c>
      <c r="P62" s="39">
        <f t="shared" si="8"/>
        <v>0.8848167539</v>
      </c>
      <c r="Q62" s="40">
        <f t="shared" si="9"/>
        <v>0.8173164717</v>
      </c>
      <c r="R62" s="17">
        <f t="shared" si="10"/>
        <v>0.2853164717</v>
      </c>
      <c r="S62" s="39">
        <f t="shared" si="11"/>
        <v>0.06750028225</v>
      </c>
      <c r="T62" s="40">
        <f t="shared" si="12"/>
        <v>0.3002984356</v>
      </c>
      <c r="U62" s="40">
        <f t="shared" si="13"/>
        <v>0.4326628564</v>
      </c>
      <c r="V62" s="40">
        <f t="shared" si="14"/>
        <v>0.4326628564</v>
      </c>
      <c r="W62" s="39">
        <f t="shared" si="15"/>
        <v>0.5001631387</v>
      </c>
      <c r="X62" s="41">
        <f t="shared" si="16"/>
        <v>0.5673371436</v>
      </c>
      <c r="Y62" s="41">
        <f t="shared" si="17"/>
        <v>0.4998368613</v>
      </c>
      <c r="Z62" s="40">
        <f t="shared" si="18"/>
        <v>109</v>
      </c>
      <c r="AA62" s="40">
        <f t="shared" si="19"/>
        <v>191</v>
      </c>
      <c r="AB62" s="40">
        <f t="shared" si="20"/>
        <v>62</v>
      </c>
      <c r="AC62" s="40">
        <f t="shared" si="21"/>
        <v>47</v>
      </c>
      <c r="AD62" s="40">
        <f t="shared" si="22"/>
        <v>95</v>
      </c>
      <c r="AE62" s="40">
        <f t="shared" si="23"/>
        <v>96</v>
      </c>
      <c r="AF62" s="40">
        <f t="shared" si="24"/>
        <v>1.255319149</v>
      </c>
      <c r="AG62" s="40">
        <f t="shared" si="25"/>
        <v>0.2315789474</v>
      </c>
      <c r="AH62" s="40">
        <f t="shared" si="26"/>
        <v>78</v>
      </c>
      <c r="AI62" s="40">
        <f t="shared" ref="AI62:AJ62" si="105">AF62*AC62</f>
        <v>59</v>
      </c>
      <c r="AJ62" s="40">
        <f t="shared" si="105"/>
        <v>22</v>
      </c>
      <c r="AK62" s="40">
        <f t="shared" si="28"/>
        <v>22</v>
      </c>
      <c r="AL62" s="18">
        <f t="shared" si="29"/>
        <v>2267</v>
      </c>
      <c r="AM62" s="40">
        <f t="shared" si="30"/>
        <v>181</v>
      </c>
      <c r="AN62" s="42">
        <f t="shared" si="31"/>
        <v>0.07984119982</v>
      </c>
      <c r="AO62" s="42">
        <f t="shared" si="32"/>
        <v>0.1693868549</v>
      </c>
      <c r="AP62" s="43">
        <f t="shared" si="33"/>
        <v>0.2682291667</v>
      </c>
      <c r="AQ62" s="43">
        <f t="shared" si="34"/>
        <v>0.6510416667</v>
      </c>
      <c r="AR62" s="43">
        <f t="shared" si="35"/>
        <v>0.5026041667</v>
      </c>
      <c r="AS62" s="43">
        <f t="shared" si="36"/>
        <v>0.5524861878</v>
      </c>
      <c r="AT62" s="43">
        <f t="shared" si="37"/>
        <v>0.5524861878</v>
      </c>
      <c r="AU62" s="43">
        <f t="shared" si="38"/>
        <v>0.7569060773</v>
      </c>
      <c r="AV62" s="44">
        <f t="shared" si="41"/>
        <v>147</v>
      </c>
      <c r="AW62" s="45">
        <f t="shared" si="39"/>
        <v>3</v>
      </c>
      <c r="AX62" s="45">
        <v>-7.0</v>
      </c>
      <c r="AY62" s="45"/>
    </row>
    <row r="63">
      <c r="A63" s="23"/>
      <c r="B63" s="23"/>
      <c r="C63" s="23"/>
      <c r="D63" s="46">
        <v>61.0</v>
      </c>
      <c r="E63" s="25"/>
      <c r="F63" s="26">
        <v>1632.0</v>
      </c>
      <c r="G63" s="18">
        <v>2438.0</v>
      </c>
      <c r="H63" s="15">
        <f t="shared" si="6"/>
        <v>325</v>
      </c>
      <c r="I63" s="28">
        <v>13.0</v>
      </c>
      <c r="J63" s="29">
        <v>67.0</v>
      </c>
      <c r="K63" s="30">
        <v>13.0</v>
      </c>
      <c r="L63" s="31">
        <v>153.0</v>
      </c>
      <c r="M63" s="32">
        <v>39.0</v>
      </c>
      <c r="N63" s="33">
        <v>40.0</v>
      </c>
      <c r="O63" s="39">
        <f t="shared" si="7"/>
        <v>0.5063291139</v>
      </c>
      <c r="P63" s="39">
        <f t="shared" si="8"/>
        <v>0.921686747</v>
      </c>
      <c r="Q63" s="40">
        <f t="shared" si="9"/>
        <v>0.8039884634</v>
      </c>
      <c r="R63" s="17">
        <f t="shared" si="10"/>
        <v>0.2719884634</v>
      </c>
      <c r="S63" s="39">
        <f t="shared" si="11"/>
        <v>0.1176982836</v>
      </c>
      <c r="T63" s="40">
        <f t="shared" si="12"/>
        <v>0.2924529733</v>
      </c>
      <c r="U63" s="40">
        <f t="shared" si="13"/>
        <v>0.4064153638</v>
      </c>
      <c r="V63" s="40">
        <f t="shared" si="14"/>
        <v>0.4064153638</v>
      </c>
      <c r="W63" s="39">
        <f t="shared" si="15"/>
        <v>0.5241136474</v>
      </c>
      <c r="X63" s="41">
        <f t="shared" si="16"/>
        <v>0.5935846362</v>
      </c>
      <c r="Y63" s="41">
        <f t="shared" si="17"/>
        <v>0.4758863526</v>
      </c>
      <c r="Z63" s="40">
        <f t="shared" si="18"/>
        <v>79</v>
      </c>
      <c r="AA63" s="40">
        <f t="shared" si="19"/>
        <v>166</v>
      </c>
      <c r="AB63" s="40">
        <f t="shared" si="20"/>
        <v>47</v>
      </c>
      <c r="AC63" s="40">
        <f t="shared" si="21"/>
        <v>32</v>
      </c>
      <c r="AD63" s="40">
        <f t="shared" si="22"/>
        <v>79</v>
      </c>
      <c r="AE63" s="40">
        <f t="shared" si="23"/>
        <v>87</v>
      </c>
      <c r="AF63" s="40">
        <f t="shared" si="24"/>
        <v>1.25</v>
      </c>
      <c r="AG63" s="40">
        <f t="shared" si="25"/>
        <v>0.164556962</v>
      </c>
      <c r="AH63" s="40">
        <f t="shared" si="26"/>
        <v>59</v>
      </c>
      <c r="AI63" s="40">
        <f t="shared" ref="AI63:AJ63" si="106">AF63*AC63</f>
        <v>40</v>
      </c>
      <c r="AJ63" s="40">
        <f t="shared" si="106"/>
        <v>13</v>
      </c>
      <c r="AK63" s="40">
        <f t="shared" si="28"/>
        <v>14</v>
      </c>
      <c r="AL63" s="18">
        <f t="shared" si="29"/>
        <v>2438</v>
      </c>
      <c r="AM63" s="40">
        <f t="shared" si="30"/>
        <v>126</v>
      </c>
      <c r="AN63" s="42">
        <f t="shared" si="31"/>
        <v>0.05168170632</v>
      </c>
      <c r="AO63" s="42">
        <f t="shared" si="32"/>
        <v>0.1333059885</v>
      </c>
      <c r="AP63" s="43">
        <f t="shared" si="33"/>
        <v>0.2</v>
      </c>
      <c r="AQ63" s="43">
        <f t="shared" si="34"/>
        <v>0.6307692308</v>
      </c>
      <c r="AR63" s="43">
        <f t="shared" si="35"/>
        <v>0.4892307692</v>
      </c>
      <c r="AS63" s="43">
        <f t="shared" si="36"/>
        <v>0.5714285714</v>
      </c>
      <c r="AT63" s="43">
        <f t="shared" si="37"/>
        <v>0.5793650794</v>
      </c>
      <c r="AU63" s="43">
        <f t="shared" si="38"/>
        <v>0.7857142857</v>
      </c>
      <c r="AV63" s="44">
        <f t="shared" si="41"/>
        <v>139</v>
      </c>
      <c r="AW63" s="45">
        <f t="shared" si="39"/>
        <v>-7</v>
      </c>
      <c r="AX63" s="45">
        <v>-7.0</v>
      </c>
      <c r="AY63" s="45"/>
    </row>
    <row r="64">
      <c r="A64" s="23"/>
      <c r="B64" s="23"/>
      <c r="C64" s="23"/>
      <c r="D64" s="46">
        <v>62.0</v>
      </c>
      <c r="E64" s="25"/>
      <c r="F64" s="26">
        <v>1633.0</v>
      </c>
      <c r="G64" s="18">
        <v>1635.0</v>
      </c>
      <c r="H64" s="15">
        <f t="shared" si="6"/>
        <v>163</v>
      </c>
      <c r="I64" s="28">
        <v>5.0</v>
      </c>
      <c r="J64" s="29">
        <v>31.0</v>
      </c>
      <c r="K64" s="30">
        <v>8.0</v>
      </c>
      <c r="L64" s="31">
        <v>92.0</v>
      </c>
      <c r="M64" s="32">
        <v>6.0</v>
      </c>
      <c r="N64" s="33">
        <v>21.0</v>
      </c>
      <c r="O64" s="39">
        <f t="shared" si="7"/>
        <v>0.7777777778</v>
      </c>
      <c r="P64" s="39">
        <f t="shared" si="8"/>
        <v>0.92</v>
      </c>
      <c r="Q64" s="40">
        <f t="shared" si="9"/>
        <v>0.889</v>
      </c>
      <c r="R64" s="17">
        <f t="shared" si="10"/>
        <v>0.357</v>
      </c>
      <c r="S64" s="39">
        <f t="shared" si="11"/>
        <v>0.031</v>
      </c>
      <c r="T64" s="40">
        <f t="shared" si="12"/>
        <v>0.3550850909</v>
      </c>
      <c r="U64" s="40">
        <f t="shared" si="13"/>
        <v>0.6051393524</v>
      </c>
      <c r="V64" s="40">
        <f t="shared" si="14"/>
        <v>0.6051393524</v>
      </c>
      <c r="W64" s="39">
        <f t="shared" si="15"/>
        <v>0.6361393524</v>
      </c>
      <c r="X64" s="41">
        <f t="shared" si="16"/>
        <v>0.3948606476</v>
      </c>
      <c r="Y64" s="41">
        <f t="shared" si="17"/>
        <v>0.3638606476</v>
      </c>
      <c r="Z64" s="40">
        <f t="shared" si="18"/>
        <v>27</v>
      </c>
      <c r="AA64" s="40">
        <f t="shared" si="19"/>
        <v>100</v>
      </c>
      <c r="AB64" s="40">
        <f t="shared" si="20"/>
        <v>11</v>
      </c>
      <c r="AC64" s="40">
        <f t="shared" si="21"/>
        <v>16</v>
      </c>
      <c r="AD64" s="40">
        <f t="shared" si="22"/>
        <v>36</v>
      </c>
      <c r="AE64" s="40">
        <f t="shared" si="23"/>
        <v>64</v>
      </c>
      <c r="AF64" s="40">
        <f t="shared" si="24"/>
        <v>1.3125</v>
      </c>
      <c r="AG64" s="40">
        <f t="shared" si="25"/>
        <v>0.2222222222</v>
      </c>
      <c r="AH64" s="40">
        <f t="shared" si="26"/>
        <v>14</v>
      </c>
      <c r="AI64" s="40">
        <f t="shared" ref="AI64:AJ64" si="107">AF64*AC64</f>
        <v>21</v>
      </c>
      <c r="AJ64" s="40">
        <f t="shared" si="107"/>
        <v>8</v>
      </c>
      <c r="AK64" s="40">
        <f t="shared" si="28"/>
        <v>14</v>
      </c>
      <c r="AL64" s="18">
        <f t="shared" si="29"/>
        <v>1635</v>
      </c>
      <c r="AM64" s="40">
        <f t="shared" si="30"/>
        <v>57</v>
      </c>
      <c r="AN64" s="42">
        <f t="shared" si="31"/>
        <v>0.03486238532</v>
      </c>
      <c r="AO64" s="42">
        <f t="shared" si="32"/>
        <v>0.0996941896</v>
      </c>
      <c r="AP64" s="43">
        <f t="shared" si="33"/>
        <v>0.1165644172</v>
      </c>
      <c r="AQ64" s="43">
        <f t="shared" si="34"/>
        <v>0.6319018405</v>
      </c>
      <c r="AR64" s="43">
        <f t="shared" si="35"/>
        <v>0.3865030675</v>
      </c>
      <c r="AS64" s="43">
        <f t="shared" si="36"/>
        <v>0.3859649123</v>
      </c>
      <c r="AT64" s="43">
        <f t="shared" si="37"/>
        <v>0.4912280702</v>
      </c>
      <c r="AU64" s="43">
        <f t="shared" si="38"/>
        <v>0.6140350877</v>
      </c>
      <c r="AV64" s="44">
        <f t="shared" si="41"/>
        <v>78</v>
      </c>
      <c r="AW64" s="45">
        <f t="shared" si="39"/>
        <v>-3</v>
      </c>
      <c r="AX64" s="59">
        <v>-6.0</v>
      </c>
      <c r="AY64" s="45"/>
    </row>
    <row r="65">
      <c r="A65" s="23"/>
      <c r="B65" s="23"/>
      <c r="C65" s="23"/>
      <c r="D65" s="46">
        <v>63.0</v>
      </c>
      <c r="E65" s="25"/>
      <c r="F65" s="26">
        <v>1645.0</v>
      </c>
      <c r="G65" s="18">
        <v>3215.0</v>
      </c>
      <c r="H65" s="15">
        <f t="shared" si="6"/>
        <v>266</v>
      </c>
      <c r="I65" s="28">
        <v>9.0</v>
      </c>
      <c r="J65" s="29">
        <v>30.0</v>
      </c>
      <c r="K65" s="30">
        <v>19.0</v>
      </c>
      <c r="L65" s="31">
        <v>168.0</v>
      </c>
      <c r="M65" s="32">
        <v>10.0</v>
      </c>
      <c r="N65" s="33">
        <v>30.0</v>
      </c>
      <c r="O65" s="39">
        <f t="shared" si="7"/>
        <v>0.75</v>
      </c>
      <c r="P65" s="39">
        <f t="shared" si="8"/>
        <v>0.8983957219</v>
      </c>
      <c r="Q65" s="40">
        <f t="shared" si="9"/>
        <v>0.88225</v>
      </c>
      <c r="R65" s="17">
        <f t="shared" si="10"/>
        <v>0.35025</v>
      </c>
      <c r="S65" s="39">
        <f t="shared" si="11"/>
        <v>0.01614572193</v>
      </c>
      <c r="T65" s="40">
        <f t="shared" si="12"/>
        <v>0.3484973159</v>
      </c>
      <c r="U65" s="40">
        <f t="shared" si="13"/>
        <v>0.5853097738</v>
      </c>
      <c r="V65" s="40">
        <f t="shared" si="14"/>
        <v>0.5853097738</v>
      </c>
      <c r="W65" s="39">
        <f t="shared" si="15"/>
        <v>0.6014554957</v>
      </c>
      <c r="X65" s="41">
        <f t="shared" si="16"/>
        <v>0.4146902262</v>
      </c>
      <c r="Y65" s="41">
        <f t="shared" si="17"/>
        <v>0.3985445043</v>
      </c>
      <c r="Z65" s="40">
        <f t="shared" si="18"/>
        <v>40</v>
      </c>
      <c r="AA65" s="40">
        <f t="shared" si="19"/>
        <v>187</v>
      </c>
      <c r="AB65" s="40">
        <f t="shared" si="20"/>
        <v>17</v>
      </c>
      <c r="AC65" s="40">
        <f t="shared" si="21"/>
        <v>23</v>
      </c>
      <c r="AD65" s="40">
        <f t="shared" si="22"/>
        <v>75</v>
      </c>
      <c r="AE65" s="40">
        <f t="shared" si="23"/>
        <v>112</v>
      </c>
      <c r="AF65" s="40">
        <f t="shared" si="24"/>
        <v>1.304347826</v>
      </c>
      <c r="AG65" s="40">
        <f t="shared" si="25"/>
        <v>0.2533333333</v>
      </c>
      <c r="AH65" s="40">
        <f t="shared" si="26"/>
        <v>22</v>
      </c>
      <c r="AI65" s="40">
        <f t="shared" ref="AI65:AJ65" si="108">AF65*AC65</f>
        <v>30</v>
      </c>
      <c r="AJ65" s="40">
        <f t="shared" si="108"/>
        <v>19</v>
      </c>
      <c r="AK65" s="40">
        <f t="shared" si="28"/>
        <v>28</v>
      </c>
      <c r="AL65" s="18">
        <f t="shared" si="29"/>
        <v>3215</v>
      </c>
      <c r="AM65" s="40">
        <f t="shared" si="30"/>
        <v>99</v>
      </c>
      <c r="AN65" s="42">
        <f t="shared" si="31"/>
        <v>0.03079315708</v>
      </c>
      <c r="AO65" s="42">
        <f t="shared" si="32"/>
        <v>0.08273716952</v>
      </c>
      <c r="AP65" s="43">
        <f t="shared" si="33"/>
        <v>0.1428571429</v>
      </c>
      <c r="AQ65" s="43">
        <f t="shared" si="34"/>
        <v>0.7030075188</v>
      </c>
      <c r="AR65" s="43">
        <f t="shared" si="35"/>
        <v>0.2969924812</v>
      </c>
      <c r="AS65" s="43">
        <f t="shared" si="36"/>
        <v>0.4141414141</v>
      </c>
      <c r="AT65" s="43">
        <f t="shared" si="37"/>
        <v>0.5050505051</v>
      </c>
      <c r="AU65" s="43">
        <f t="shared" si="38"/>
        <v>0.5252525253</v>
      </c>
      <c r="AV65" s="44">
        <f t="shared" si="41"/>
        <v>140</v>
      </c>
      <c r="AW65" s="45">
        <f t="shared" si="39"/>
        <v>-3</v>
      </c>
      <c r="AX65" s="45">
        <v>-6.0</v>
      </c>
      <c r="AY65" s="45"/>
    </row>
    <row r="66">
      <c r="A66" s="60"/>
      <c r="B66" s="60"/>
      <c r="C66" s="60"/>
      <c r="D66" s="46">
        <v>64.0</v>
      </c>
      <c r="E66" s="25"/>
      <c r="F66" s="26">
        <v>1651.0</v>
      </c>
      <c r="G66" s="18">
        <v>3026.0</v>
      </c>
      <c r="H66" s="15">
        <f t="shared" si="6"/>
        <v>466</v>
      </c>
      <c r="I66" s="28">
        <v>32.0</v>
      </c>
      <c r="J66" s="29">
        <v>106.0</v>
      </c>
      <c r="K66" s="30">
        <v>35.0</v>
      </c>
      <c r="L66" s="31">
        <v>195.0</v>
      </c>
      <c r="M66" s="32">
        <v>45.0</v>
      </c>
      <c r="N66" s="33">
        <v>53.0</v>
      </c>
      <c r="O66" s="39">
        <f t="shared" si="7"/>
        <v>0.5408163265</v>
      </c>
      <c r="P66" s="39">
        <f t="shared" si="8"/>
        <v>0.847826087</v>
      </c>
      <c r="Q66" s="40">
        <f t="shared" si="9"/>
        <v>0.8171426489</v>
      </c>
      <c r="R66" s="17">
        <f t="shared" si="10"/>
        <v>0.2851426489</v>
      </c>
      <c r="S66" s="39">
        <f t="shared" si="11"/>
        <v>0.03068343806</v>
      </c>
      <c r="T66" s="40">
        <f t="shared" si="12"/>
        <v>0.3001929465</v>
      </c>
      <c r="U66" s="40">
        <f t="shared" si="13"/>
        <v>0.4323127509</v>
      </c>
      <c r="V66" s="40">
        <f t="shared" si="14"/>
        <v>0.4323127509</v>
      </c>
      <c r="W66" s="39">
        <f t="shared" si="15"/>
        <v>0.462996189</v>
      </c>
      <c r="X66" s="41">
        <f t="shared" si="16"/>
        <v>0.5676872491</v>
      </c>
      <c r="Y66" s="41">
        <f t="shared" si="17"/>
        <v>0.537003811</v>
      </c>
      <c r="Z66" s="40">
        <f t="shared" si="18"/>
        <v>98</v>
      </c>
      <c r="AA66" s="40">
        <f t="shared" si="19"/>
        <v>230</v>
      </c>
      <c r="AB66" s="40">
        <f t="shared" si="20"/>
        <v>56</v>
      </c>
      <c r="AC66" s="40">
        <f t="shared" si="21"/>
        <v>42</v>
      </c>
      <c r="AD66" s="40">
        <f t="shared" si="22"/>
        <v>124</v>
      </c>
      <c r="AE66" s="40">
        <f t="shared" si="23"/>
        <v>106</v>
      </c>
      <c r="AF66" s="40">
        <f t="shared" si="24"/>
        <v>1.261904762</v>
      </c>
      <c r="AG66" s="40">
        <f t="shared" si="25"/>
        <v>0.2822580645</v>
      </c>
      <c r="AH66" s="40">
        <f t="shared" si="26"/>
        <v>71</v>
      </c>
      <c r="AI66" s="40">
        <f t="shared" ref="AI66:AJ66" si="109">AF66*AC66</f>
        <v>53</v>
      </c>
      <c r="AJ66" s="40">
        <f t="shared" si="109"/>
        <v>35</v>
      </c>
      <c r="AK66" s="40">
        <f t="shared" si="28"/>
        <v>30</v>
      </c>
      <c r="AL66" s="18">
        <f t="shared" si="29"/>
        <v>3026</v>
      </c>
      <c r="AM66" s="40">
        <f t="shared" si="30"/>
        <v>189</v>
      </c>
      <c r="AN66" s="42">
        <f t="shared" si="31"/>
        <v>0.06245869134</v>
      </c>
      <c r="AO66" s="42">
        <f t="shared" si="32"/>
        <v>0.1539986781</v>
      </c>
      <c r="AP66" s="43">
        <f t="shared" si="33"/>
        <v>0.2403433476</v>
      </c>
      <c r="AQ66" s="43">
        <f t="shared" si="34"/>
        <v>0.5836909871</v>
      </c>
      <c r="AR66" s="43">
        <f t="shared" si="35"/>
        <v>0.5064377682</v>
      </c>
      <c r="AS66" s="43">
        <f t="shared" si="36"/>
        <v>0.5608465608</v>
      </c>
      <c r="AT66" s="43">
        <f t="shared" si="37"/>
        <v>0.5343915344</v>
      </c>
      <c r="AU66" s="43">
        <f t="shared" si="38"/>
        <v>0.6560846561</v>
      </c>
      <c r="AV66" s="44">
        <f t="shared" si="41"/>
        <v>165</v>
      </c>
      <c r="AW66" s="45">
        <f t="shared" si="39"/>
        <v>6</v>
      </c>
      <c r="AX66" s="45">
        <v>-6.0</v>
      </c>
      <c r="AY66" s="45"/>
    </row>
    <row r="67">
      <c r="A67" s="60"/>
      <c r="B67" s="60"/>
      <c r="C67" s="60"/>
      <c r="D67" s="46">
        <v>65.0</v>
      </c>
      <c r="E67" s="25"/>
      <c r="F67" s="26">
        <v>1653.0</v>
      </c>
      <c r="G67" s="18">
        <v>1776.0</v>
      </c>
      <c r="H67" s="15">
        <f t="shared" si="6"/>
        <v>197</v>
      </c>
      <c r="I67" s="28">
        <v>15.0</v>
      </c>
      <c r="J67" s="29">
        <v>35.0</v>
      </c>
      <c r="K67" s="30">
        <v>13.0</v>
      </c>
      <c r="L67" s="31">
        <v>90.0</v>
      </c>
      <c r="M67" s="32">
        <v>7.0</v>
      </c>
      <c r="N67" s="33">
        <v>37.0</v>
      </c>
      <c r="O67" s="39">
        <f t="shared" si="7"/>
        <v>0.8409090909</v>
      </c>
      <c r="P67" s="39">
        <f t="shared" si="8"/>
        <v>0.8737864078</v>
      </c>
      <c r="Q67" s="40">
        <f t="shared" si="9"/>
        <v>0.9026880165</v>
      </c>
      <c r="R67" s="17">
        <f t="shared" si="10"/>
        <v>0.3706880165</v>
      </c>
      <c r="S67" s="39">
        <f t="shared" si="11"/>
        <v>-0.02890160876</v>
      </c>
      <c r="T67" s="40">
        <f t="shared" si="12"/>
        <v>0.3702060216</v>
      </c>
      <c r="U67" s="40">
        <f t="shared" si="13"/>
        <v>0.6498221698</v>
      </c>
      <c r="V67" s="40">
        <f t="shared" si="14"/>
        <v>0.6498221698</v>
      </c>
      <c r="W67" s="39">
        <f t="shared" si="15"/>
        <v>0.6209205611</v>
      </c>
      <c r="X67" s="41">
        <f t="shared" si="16"/>
        <v>0.3501778302</v>
      </c>
      <c r="Y67" s="41">
        <f t="shared" si="17"/>
        <v>0.3790794389</v>
      </c>
      <c r="Z67" s="40">
        <f t="shared" si="18"/>
        <v>44</v>
      </c>
      <c r="AA67" s="40">
        <f t="shared" si="19"/>
        <v>103</v>
      </c>
      <c r="AB67" s="40">
        <f t="shared" si="20"/>
        <v>15</v>
      </c>
      <c r="AC67" s="40">
        <f t="shared" si="21"/>
        <v>29</v>
      </c>
      <c r="AD67" s="40">
        <f t="shared" si="22"/>
        <v>39</v>
      </c>
      <c r="AE67" s="40">
        <f t="shared" si="23"/>
        <v>64</v>
      </c>
      <c r="AF67" s="40">
        <f t="shared" si="24"/>
        <v>1.275862069</v>
      </c>
      <c r="AG67" s="40">
        <f t="shared" si="25"/>
        <v>0.3333333333</v>
      </c>
      <c r="AH67" s="40">
        <f t="shared" si="26"/>
        <v>19</v>
      </c>
      <c r="AI67" s="40">
        <f t="shared" ref="AI67:AJ67" si="110">AF67*AC67</f>
        <v>37</v>
      </c>
      <c r="AJ67" s="40">
        <f t="shared" si="110"/>
        <v>13</v>
      </c>
      <c r="AK67" s="40">
        <f t="shared" si="28"/>
        <v>21</v>
      </c>
      <c r="AL67" s="18">
        <f t="shared" si="29"/>
        <v>1776</v>
      </c>
      <c r="AM67" s="40">
        <f t="shared" si="30"/>
        <v>90</v>
      </c>
      <c r="AN67" s="42">
        <f t="shared" si="31"/>
        <v>0.05067567568</v>
      </c>
      <c r="AO67" s="42">
        <f t="shared" si="32"/>
        <v>0.1109234234</v>
      </c>
      <c r="AP67" s="43">
        <f t="shared" si="33"/>
        <v>0.1776649746</v>
      </c>
      <c r="AQ67" s="43">
        <f t="shared" si="34"/>
        <v>0.5685279188</v>
      </c>
      <c r="AR67" s="43">
        <f t="shared" si="35"/>
        <v>0.4771573604</v>
      </c>
      <c r="AS67" s="43">
        <f t="shared" si="36"/>
        <v>0.3555555556</v>
      </c>
      <c r="AT67" s="43">
        <f t="shared" si="37"/>
        <v>0.4444444444</v>
      </c>
      <c r="AU67" s="43">
        <f t="shared" si="38"/>
        <v>0.6222222222</v>
      </c>
      <c r="AV67" s="44">
        <f t="shared" si="41"/>
        <v>69</v>
      </c>
      <c r="AW67" s="45">
        <f t="shared" si="39"/>
        <v>3</v>
      </c>
      <c r="AX67" s="45">
        <v>-6.0</v>
      </c>
      <c r="AY67" s="45"/>
    </row>
    <row r="68">
      <c r="A68" s="60"/>
      <c r="B68" s="60"/>
      <c r="C68" s="60"/>
      <c r="D68" s="46">
        <v>66.0</v>
      </c>
      <c r="E68" s="25"/>
      <c r="F68" s="26">
        <v>1660.0</v>
      </c>
      <c r="G68" s="18">
        <v>1953.0</v>
      </c>
      <c r="H68" s="15">
        <f t="shared" si="6"/>
        <v>401</v>
      </c>
      <c r="I68" s="28">
        <v>32.0</v>
      </c>
      <c r="J68" s="29">
        <v>78.0</v>
      </c>
      <c r="K68" s="30">
        <v>22.0</v>
      </c>
      <c r="L68" s="31">
        <v>202.0</v>
      </c>
      <c r="M68" s="32">
        <v>13.0</v>
      </c>
      <c r="N68" s="33">
        <v>54.0</v>
      </c>
      <c r="O68" s="39">
        <f t="shared" si="7"/>
        <v>0.8059701493</v>
      </c>
      <c r="P68" s="39">
        <f t="shared" si="8"/>
        <v>0.9017857143</v>
      </c>
      <c r="Q68" s="40">
        <f t="shared" si="9"/>
        <v>0.8953963021</v>
      </c>
      <c r="R68" s="17">
        <f t="shared" si="10"/>
        <v>0.3633963021</v>
      </c>
      <c r="S68" s="39">
        <f t="shared" si="11"/>
        <v>0.006389412214</v>
      </c>
      <c r="T68" s="40">
        <f t="shared" si="12"/>
        <v>0.3618121734</v>
      </c>
      <c r="U68" s="40">
        <f t="shared" si="13"/>
        <v>0.6251578816</v>
      </c>
      <c r="V68" s="40">
        <f t="shared" si="14"/>
        <v>0.6251578816</v>
      </c>
      <c r="W68" s="39">
        <f t="shared" si="15"/>
        <v>0.6315472938</v>
      </c>
      <c r="X68" s="41">
        <f t="shared" si="16"/>
        <v>0.3748421184</v>
      </c>
      <c r="Y68" s="41">
        <f t="shared" si="17"/>
        <v>0.3684527062</v>
      </c>
      <c r="Z68" s="40">
        <f t="shared" si="18"/>
        <v>67</v>
      </c>
      <c r="AA68" s="40">
        <f t="shared" si="19"/>
        <v>224</v>
      </c>
      <c r="AB68" s="40">
        <f t="shared" si="20"/>
        <v>25</v>
      </c>
      <c r="AC68" s="40">
        <f t="shared" si="21"/>
        <v>42</v>
      </c>
      <c r="AD68" s="40">
        <f t="shared" si="22"/>
        <v>83</v>
      </c>
      <c r="AE68" s="40">
        <f t="shared" si="23"/>
        <v>141</v>
      </c>
      <c r="AF68" s="40">
        <f t="shared" si="24"/>
        <v>1.285714286</v>
      </c>
      <c r="AG68" s="40">
        <f t="shared" si="25"/>
        <v>0.265060241</v>
      </c>
      <c r="AH68" s="40">
        <f t="shared" si="26"/>
        <v>32</v>
      </c>
      <c r="AI68" s="40">
        <f t="shared" ref="AI68:AJ68" si="111">AF68*AC68</f>
        <v>54</v>
      </c>
      <c r="AJ68" s="40">
        <f t="shared" si="111"/>
        <v>22</v>
      </c>
      <c r="AK68" s="40">
        <f t="shared" si="28"/>
        <v>37</v>
      </c>
      <c r="AL68" s="18">
        <f t="shared" si="29"/>
        <v>1953</v>
      </c>
      <c r="AM68" s="40">
        <f t="shared" si="30"/>
        <v>145</v>
      </c>
      <c r="AN68" s="42">
        <f t="shared" si="31"/>
        <v>0.07424475166</v>
      </c>
      <c r="AO68" s="42">
        <f t="shared" si="32"/>
        <v>0.2053251408</v>
      </c>
      <c r="AP68" s="43">
        <f t="shared" si="33"/>
        <v>0.1670822943</v>
      </c>
      <c r="AQ68" s="43">
        <f t="shared" si="34"/>
        <v>0.6159600998</v>
      </c>
      <c r="AR68" s="43">
        <f t="shared" si="35"/>
        <v>0.4413965087</v>
      </c>
      <c r="AS68" s="43">
        <f t="shared" si="36"/>
        <v>0.3724137931</v>
      </c>
      <c r="AT68" s="43">
        <f t="shared" si="37"/>
        <v>0.475862069</v>
      </c>
      <c r="AU68" s="43">
        <f t="shared" si="38"/>
        <v>0.5931034483</v>
      </c>
      <c r="AV68" s="44">
        <f t="shared" si="41"/>
        <v>165</v>
      </c>
      <c r="AW68" s="45">
        <f t="shared" si="39"/>
        <v>13</v>
      </c>
      <c r="AX68" s="45">
        <v>-6.0</v>
      </c>
      <c r="AY68" s="45"/>
    </row>
    <row r="69">
      <c r="A69" s="60"/>
      <c r="B69" s="60"/>
      <c r="C69" s="60"/>
      <c r="D69" s="46">
        <v>67.0</v>
      </c>
      <c r="E69" s="25"/>
      <c r="F69" s="26">
        <v>1664.0</v>
      </c>
      <c r="G69" s="18">
        <v>1091.0</v>
      </c>
      <c r="H69" s="15">
        <f t="shared" si="6"/>
        <v>227</v>
      </c>
      <c r="I69" s="28">
        <v>15.0</v>
      </c>
      <c r="J69" s="29">
        <v>43.0</v>
      </c>
      <c r="K69" s="30">
        <v>18.0</v>
      </c>
      <c r="L69" s="31">
        <v>105.0</v>
      </c>
      <c r="M69" s="32">
        <v>21.0</v>
      </c>
      <c r="N69" s="33">
        <v>25.0</v>
      </c>
      <c r="O69" s="39">
        <f t="shared" si="7"/>
        <v>0.5434782609</v>
      </c>
      <c r="P69" s="39">
        <f t="shared" si="8"/>
        <v>0.8536585366</v>
      </c>
      <c r="Q69" s="40">
        <f t="shared" si="9"/>
        <v>0.8181294896</v>
      </c>
      <c r="R69" s="17">
        <f t="shared" si="10"/>
        <v>0.2861294896</v>
      </c>
      <c r="S69" s="39">
        <f t="shared" si="11"/>
        <v>0.03552904698</v>
      </c>
      <c r="T69" s="40">
        <f t="shared" si="12"/>
        <v>0.3007930147</v>
      </c>
      <c r="U69" s="40">
        <f t="shared" si="13"/>
        <v>0.4343032954</v>
      </c>
      <c r="V69" s="40">
        <f t="shared" si="14"/>
        <v>0.4343032954</v>
      </c>
      <c r="W69" s="39">
        <f t="shared" si="15"/>
        <v>0.4698323424</v>
      </c>
      <c r="X69" s="41">
        <f t="shared" si="16"/>
        <v>0.5656967046</v>
      </c>
      <c r="Y69" s="41">
        <f t="shared" si="17"/>
        <v>0.5301676576</v>
      </c>
      <c r="Z69" s="40">
        <f t="shared" si="18"/>
        <v>46</v>
      </c>
      <c r="AA69" s="40">
        <f t="shared" si="19"/>
        <v>123</v>
      </c>
      <c r="AB69" s="40">
        <f t="shared" si="20"/>
        <v>26</v>
      </c>
      <c r="AC69" s="40">
        <f t="shared" si="21"/>
        <v>20</v>
      </c>
      <c r="AD69" s="40">
        <f t="shared" si="22"/>
        <v>65</v>
      </c>
      <c r="AE69" s="40">
        <f t="shared" si="23"/>
        <v>58</v>
      </c>
      <c r="AF69" s="40">
        <f t="shared" si="24"/>
        <v>1.25</v>
      </c>
      <c r="AG69" s="40">
        <f t="shared" si="25"/>
        <v>0.2769230769</v>
      </c>
      <c r="AH69" s="40">
        <f t="shared" si="26"/>
        <v>33</v>
      </c>
      <c r="AI69" s="40">
        <f t="shared" ref="AI69:AJ69" si="112">AF69*AC69</f>
        <v>25</v>
      </c>
      <c r="AJ69" s="40">
        <f t="shared" si="112"/>
        <v>18</v>
      </c>
      <c r="AK69" s="40">
        <f t="shared" si="28"/>
        <v>16</v>
      </c>
      <c r="AL69" s="18">
        <f t="shared" si="29"/>
        <v>1091</v>
      </c>
      <c r="AM69" s="40">
        <f t="shared" si="30"/>
        <v>92</v>
      </c>
      <c r="AN69" s="42">
        <f t="shared" si="31"/>
        <v>0.08432630614</v>
      </c>
      <c r="AO69" s="42">
        <f t="shared" si="32"/>
        <v>0.2080659945</v>
      </c>
      <c r="AP69" s="43">
        <f t="shared" si="33"/>
        <v>0.2378854626</v>
      </c>
      <c r="AQ69" s="43">
        <f t="shared" si="34"/>
        <v>0.6211453744</v>
      </c>
      <c r="AR69" s="43">
        <f t="shared" si="35"/>
        <v>0.4581497797</v>
      </c>
      <c r="AS69" s="43">
        <f t="shared" si="36"/>
        <v>0.5543478261</v>
      </c>
      <c r="AT69" s="43">
        <f t="shared" si="37"/>
        <v>0.5326086957</v>
      </c>
      <c r="AU69" s="43">
        <f t="shared" si="38"/>
        <v>0.6304347826</v>
      </c>
      <c r="AV69" s="44">
        <f t="shared" si="41"/>
        <v>89</v>
      </c>
      <c r="AW69" s="45">
        <f t="shared" si="39"/>
        <v>3</v>
      </c>
      <c r="AX69" s="45">
        <v>-6.0</v>
      </c>
      <c r="AY69" s="45"/>
    </row>
    <row r="70">
      <c r="A70" s="60"/>
      <c r="B70" s="60"/>
      <c r="C70" s="60"/>
      <c r="D70" s="46">
        <v>68.0</v>
      </c>
      <c r="E70" s="25"/>
      <c r="F70" s="26">
        <v>1668.0</v>
      </c>
      <c r="G70" s="18">
        <v>3632.0</v>
      </c>
      <c r="H70" s="15">
        <f t="shared" si="6"/>
        <v>738</v>
      </c>
      <c r="I70" s="28">
        <v>52.0</v>
      </c>
      <c r="J70" s="29">
        <v>122.0</v>
      </c>
      <c r="K70" s="30">
        <v>69.0</v>
      </c>
      <c r="L70" s="31">
        <v>327.0</v>
      </c>
      <c r="M70" s="32">
        <v>66.0</v>
      </c>
      <c r="N70" s="33">
        <v>102.0</v>
      </c>
      <c r="O70" s="39">
        <f t="shared" si="7"/>
        <v>0.6071428571</v>
      </c>
      <c r="P70" s="39">
        <f t="shared" si="8"/>
        <v>0.8257575758</v>
      </c>
      <c r="Q70" s="40">
        <f t="shared" si="9"/>
        <v>0.8405153061</v>
      </c>
      <c r="R70" s="17">
        <f t="shared" si="10"/>
        <v>0.3085153061</v>
      </c>
      <c r="S70" s="39">
        <f t="shared" si="11"/>
        <v>-0.01475773036</v>
      </c>
      <c r="T70" s="40">
        <f t="shared" si="12"/>
        <v>0.315257509</v>
      </c>
      <c r="U70" s="40">
        <f t="shared" si="13"/>
        <v>0.481562116</v>
      </c>
      <c r="V70" s="40">
        <f t="shared" si="14"/>
        <v>0.481562116</v>
      </c>
      <c r="W70" s="39">
        <f t="shared" si="15"/>
        <v>0.4668043856</v>
      </c>
      <c r="X70" s="41">
        <f t="shared" si="16"/>
        <v>0.518437884</v>
      </c>
      <c r="Y70" s="41">
        <f t="shared" si="17"/>
        <v>0.5331956144</v>
      </c>
      <c r="Z70" s="40">
        <f t="shared" si="18"/>
        <v>168</v>
      </c>
      <c r="AA70" s="40">
        <f t="shared" si="19"/>
        <v>396</v>
      </c>
      <c r="AB70" s="40">
        <f t="shared" si="20"/>
        <v>87</v>
      </c>
      <c r="AC70" s="40">
        <f t="shared" si="21"/>
        <v>81</v>
      </c>
      <c r="AD70" s="40">
        <f t="shared" si="22"/>
        <v>211</v>
      </c>
      <c r="AE70" s="40">
        <f t="shared" si="23"/>
        <v>185</v>
      </c>
      <c r="AF70" s="40">
        <f t="shared" si="24"/>
        <v>1.259259259</v>
      </c>
      <c r="AG70" s="40">
        <f t="shared" si="25"/>
        <v>0.327014218</v>
      </c>
      <c r="AH70" s="40">
        <f t="shared" si="26"/>
        <v>110</v>
      </c>
      <c r="AI70" s="40">
        <f t="shared" ref="AI70:AJ70" si="113">AF70*AC70</f>
        <v>102</v>
      </c>
      <c r="AJ70" s="40">
        <f t="shared" si="113"/>
        <v>69</v>
      </c>
      <c r="AK70" s="40">
        <f t="shared" si="28"/>
        <v>60</v>
      </c>
      <c r="AL70" s="18">
        <f t="shared" si="29"/>
        <v>3632</v>
      </c>
      <c r="AM70" s="40">
        <f t="shared" si="30"/>
        <v>341</v>
      </c>
      <c r="AN70" s="42">
        <f t="shared" si="31"/>
        <v>0.0938876652</v>
      </c>
      <c r="AO70" s="42">
        <f t="shared" si="32"/>
        <v>0.2031938326</v>
      </c>
      <c r="AP70" s="43">
        <f t="shared" si="33"/>
        <v>0.2533875339</v>
      </c>
      <c r="AQ70" s="43">
        <f t="shared" si="34"/>
        <v>0.6029810298</v>
      </c>
      <c r="AR70" s="43">
        <f t="shared" si="35"/>
        <v>0.4634146341</v>
      </c>
      <c r="AS70" s="43">
        <f t="shared" si="36"/>
        <v>0.5249266862</v>
      </c>
      <c r="AT70" s="43">
        <f t="shared" si="37"/>
        <v>0.4985337243</v>
      </c>
      <c r="AU70" s="43">
        <f t="shared" si="38"/>
        <v>0.6217008798</v>
      </c>
      <c r="AV70" s="44">
        <f t="shared" si="41"/>
        <v>267</v>
      </c>
      <c r="AW70" s="45">
        <f t="shared" si="39"/>
        <v>8</v>
      </c>
      <c r="AX70" s="45">
        <v>-6.0</v>
      </c>
      <c r="AY70" s="45"/>
    </row>
    <row r="71">
      <c r="A71" s="60"/>
      <c r="B71" s="60"/>
      <c r="C71" s="60"/>
      <c r="D71" s="46">
        <v>69.0</v>
      </c>
      <c r="E71" s="25"/>
      <c r="F71" s="26">
        <v>1669.0</v>
      </c>
      <c r="G71" s="18">
        <v>3241.0</v>
      </c>
      <c r="H71" s="15">
        <f t="shared" si="6"/>
        <v>439</v>
      </c>
      <c r="I71" s="28">
        <v>33.0</v>
      </c>
      <c r="J71" s="29">
        <v>69.0</v>
      </c>
      <c r="K71" s="30">
        <v>33.0</v>
      </c>
      <c r="L71" s="31">
        <v>220.0</v>
      </c>
      <c r="M71" s="32">
        <v>30.0</v>
      </c>
      <c r="N71" s="33">
        <v>54.0</v>
      </c>
      <c r="O71" s="39">
        <f t="shared" si="7"/>
        <v>0.6428571429</v>
      </c>
      <c r="P71" s="39">
        <f t="shared" si="8"/>
        <v>0.8695652174</v>
      </c>
      <c r="Q71" s="40">
        <f t="shared" si="9"/>
        <v>0.8520510204</v>
      </c>
      <c r="R71" s="17">
        <f t="shared" si="10"/>
        <v>0.3200510204</v>
      </c>
      <c r="S71" s="39">
        <f t="shared" si="11"/>
        <v>0.01751419698</v>
      </c>
      <c r="T71" s="40">
        <f t="shared" si="12"/>
        <v>0.3234663091</v>
      </c>
      <c r="U71" s="40">
        <f t="shared" si="13"/>
        <v>0.5077883229</v>
      </c>
      <c r="V71" s="40">
        <f t="shared" si="14"/>
        <v>0.5077883229</v>
      </c>
      <c r="W71" s="39">
        <f t="shared" si="15"/>
        <v>0.5253025199</v>
      </c>
      <c r="X71" s="41">
        <f t="shared" si="16"/>
        <v>0.4922116771</v>
      </c>
      <c r="Y71" s="41">
        <f t="shared" si="17"/>
        <v>0.4746974801</v>
      </c>
      <c r="Z71" s="40">
        <f t="shared" si="18"/>
        <v>84</v>
      </c>
      <c r="AA71" s="40">
        <f t="shared" si="19"/>
        <v>253</v>
      </c>
      <c r="AB71" s="40">
        <f t="shared" si="20"/>
        <v>41</v>
      </c>
      <c r="AC71" s="40">
        <f t="shared" si="21"/>
        <v>43</v>
      </c>
      <c r="AD71" s="40">
        <f t="shared" si="22"/>
        <v>120</v>
      </c>
      <c r="AE71" s="40">
        <f t="shared" si="23"/>
        <v>133</v>
      </c>
      <c r="AF71" s="40">
        <f t="shared" si="24"/>
        <v>1.255813953</v>
      </c>
      <c r="AG71" s="40">
        <f t="shared" si="25"/>
        <v>0.275</v>
      </c>
      <c r="AH71" s="40">
        <f t="shared" si="26"/>
        <v>51</v>
      </c>
      <c r="AI71" s="40">
        <f t="shared" ref="AI71:AJ71" si="114">AF71*AC71</f>
        <v>54</v>
      </c>
      <c r="AJ71" s="40">
        <f t="shared" si="114"/>
        <v>33</v>
      </c>
      <c r="AK71" s="40">
        <f t="shared" si="28"/>
        <v>37</v>
      </c>
      <c r="AL71" s="18">
        <f t="shared" si="29"/>
        <v>3241</v>
      </c>
      <c r="AM71" s="40">
        <f t="shared" si="30"/>
        <v>175</v>
      </c>
      <c r="AN71" s="42">
        <f t="shared" si="31"/>
        <v>0.05399568035</v>
      </c>
      <c r="AO71" s="42">
        <f t="shared" si="32"/>
        <v>0.135452021</v>
      </c>
      <c r="AP71" s="43">
        <f t="shared" si="33"/>
        <v>0.2186788155</v>
      </c>
      <c r="AQ71" s="43">
        <f t="shared" si="34"/>
        <v>0.6446469248</v>
      </c>
      <c r="AR71" s="43">
        <f t="shared" si="35"/>
        <v>0.423690205</v>
      </c>
      <c r="AS71" s="43">
        <f t="shared" si="36"/>
        <v>0.48</v>
      </c>
      <c r="AT71" s="43">
        <f t="shared" si="37"/>
        <v>0.5028571429</v>
      </c>
      <c r="AU71" s="43">
        <f t="shared" si="38"/>
        <v>0.6</v>
      </c>
      <c r="AV71" s="44">
        <f t="shared" si="41"/>
        <v>183</v>
      </c>
      <c r="AW71" s="45">
        <f t="shared" si="39"/>
        <v>12</v>
      </c>
      <c r="AX71" s="45">
        <v>-6.0</v>
      </c>
      <c r="AY71" s="45"/>
    </row>
    <row r="72">
      <c r="A72" s="60"/>
      <c r="B72" s="60"/>
      <c r="C72" s="60"/>
      <c r="D72" s="46">
        <v>70.0</v>
      </c>
      <c r="E72" s="25"/>
      <c r="F72" s="26">
        <v>1672.0</v>
      </c>
      <c r="G72" s="18">
        <v>3345.0</v>
      </c>
      <c r="H72" s="15">
        <f t="shared" si="6"/>
        <v>636</v>
      </c>
      <c r="I72" s="28">
        <v>40.0</v>
      </c>
      <c r="J72" s="29">
        <v>96.0</v>
      </c>
      <c r="K72" s="30">
        <v>63.0</v>
      </c>
      <c r="L72" s="31">
        <v>305.0</v>
      </c>
      <c r="M72" s="32">
        <v>51.0</v>
      </c>
      <c r="N72" s="33">
        <v>81.0</v>
      </c>
      <c r="O72" s="39">
        <f t="shared" si="7"/>
        <v>0.6136363636</v>
      </c>
      <c r="P72" s="39">
        <f t="shared" si="8"/>
        <v>0.8288043478</v>
      </c>
      <c r="Q72" s="40">
        <f t="shared" si="9"/>
        <v>0.8426673554</v>
      </c>
      <c r="R72" s="17">
        <f t="shared" si="10"/>
        <v>0.3106673554</v>
      </c>
      <c r="S72" s="39">
        <f t="shared" si="11"/>
        <v>-0.01386300755</v>
      </c>
      <c r="T72" s="40">
        <f t="shared" si="12"/>
        <v>0.3167449739</v>
      </c>
      <c r="U72" s="40">
        <f t="shared" si="13"/>
        <v>0.4863454495</v>
      </c>
      <c r="V72" s="40">
        <f t="shared" si="14"/>
        <v>0.4863454495</v>
      </c>
      <c r="W72" s="39">
        <f t="shared" si="15"/>
        <v>0.4724824419</v>
      </c>
      <c r="X72" s="41">
        <f t="shared" si="16"/>
        <v>0.5136545505</v>
      </c>
      <c r="Y72" s="41">
        <f t="shared" si="17"/>
        <v>0.5275175581</v>
      </c>
      <c r="Z72" s="40">
        <f t="shared" si="18"/>
        <v>132</v>
      </c>
      <c r="AA72" s="40">
        <f t="shared" si="19"/>
        <v>368</v>
      </c>
      <c r="AB72" s="40">
        <f t="shared" si="20"/>
        <v>68</v>
      </c>
      <c r="AC72" s="40">
        <f t="shared" si="21"/>
        <v>64</v>
      </c>
      <c r="AD72" s="40">
        <f t="shared" si="22"/>
        <v>194</v>
      </c>
      <c r="AE72" s="40">
        <f t="shared" si="23"/>
        <v>174</v>
      </c>
      <c r="AF72" s="40">
        <f t="shared" si="24"/>
        <v>1.265625</v>
      </c>
      <c r="AG72" s="40">
        <f t="shared" si="25"/>
        <v>0.324742268</v>
      </c>
      <c r="AH72" s="40">
        <f t="shared" si="26"/>
        <v>86</v>
      </c>
      <c r="AI72" s="40">
        <f t="shared" ref="AI72:AJ72" si="115">AF72*AC72</f>
        <v>81</v>
      </c>
      <c r="AJ72" s="40">
        <f t="shared" si="115"/>
        <v>63</v>
      </c>
      <c r="AK72" s="40">
        <f t="shared" si="28"/>
        <v>57</v>
      </c>
      <c r="AL72" s="18">
        <f t="shared" si="29"/>
        <v>3345</v>
      </c>
      <c r="AM72" s="40">
        <f t="shared" si="30"/>
        <v>287</v>
      </c>
      <c r="AN72" s="42">
        <f t="shared" si="31"/>
        <v>0.08579970105</v>
      </c>
      <c r="AO72" s="42">
        <f t="shared" si="32"/>
        <v>0.1901345291</v>
      </c>
      <c r="AP72" s="43">
        <f t="shared" si="33"/>
        <v>0.2421383648</v>
      </c>
      <c r="AQ72" s="43">
        <f t="shared" si="34"/>
        <v>0.6226415094</v>
      </c>
      <c r="AR72" s="43">
        <f t="shared" si="35"/>
        <v>0.4213836478</v>
      </c>
      <c r="AS72" s="43">
        <f t="shared" si="36"/>
        <v>0.5191637631</v>
      </c>
      <c r="AT72" s="43">
        <f t="shared" si="37"/>
        <v>0.4982578397</v>
      </c>
      <c r="AU72" s="43">
        <f t="shared" si="38"/>
        <v>0.5818815331</v>
      </c>
      <c r="AV72" s="44">
        <f t="shared" si="41"/>
        <v>248</v>
      </c>
      <c r="AW72" s="45">
        <f t="shared" si="39"/>
        <v>5</v>
      </c>
      <c r="AX72" s="45">
        <v>-6.0</v>
      </c>
      <c r="AY72" s="45"/>
    </row>
    <row r="73">
      <c r="A73" s="60"/>
      <c r="B73" s="60"/>
      <c r="C73" s="60"/>
      <c r="D73" s="46">
        <v>71.0</v>
      </c>
      <c r="E73" s="25"/>
      <c r="F73" s="26">
        <v>1674.0</v>
      </c>
      <c r="G73" s="18">
        <v>1645.0</v>
      </c>
      <c r="H73" s="15">
        <f t="shared" si="6"/>
        <v>576</v>
      </c>
      <c r="I73" s="28">
        <v>46.0</v>
      </c>
      <c r="J73" s="29">
        <v>95.0</v>
      </c>
      <c r="K73" s="30">
        <v>58.0</v>
      </c>
      <c r="L73" s="31">
        <v>264.0</v>
      </c>
      <c r="M73" s="32">
        <v>45.0</v>
      </c>
      <c r="N73" s="33">
        <v>68.0</v>
      </c>
      <c r="O73" s="39">
        <f t="shared" si="7"/>
        <v>0.6017699115</v>
      </c>
      <c r="P73" s="39">
        <f t="shared" si="8"/>
        <v>0.8198757764</v>
      </c>
      <c r="Q73" s="40">
        <f t="shared" si="9"/>
        <v>0.838716266</v>
      </c>
      <c r="R73" s="17">
        <f t="shared" si="10"/>
        <v>0.306716266</v>
      </c>
      <c r="S73" s="39">
        <f t="shared" si="11"/>
        <v>-0.01884048956</v>
      </c>
      <c r="T73" s="40">
        <f t="shared" si="12"/>
        <v>0.3140284279</v>
      </c>
      <c r="U73" s="40">
        <f t="shared" si="13"/>
        <v>0.477599149</v>
      </c>
      <c r="V73" s="40">
        <f t="shared" si="14"/>
        <v>0.477599149</v>
      </c>
      <c r="W73" s="39">
        <f t="shared" si="15"/>
        <v>0.4587586594</v>
      </c>
      <c r="X73" s="41">
        <f t="shared" si="16"/>
        <v>0.522400851</v>
      </c>
      <c r="Y73" s="41">
        <f t="shared" si="17"/>
        <v>0.5412413406</v>
      </c>
      <c r="Z73" s="40">
        <f t="shared" si="18"/>
        <v>113</v>
      </c>
      <c r="AA73" s="40">
        <f t="shared" si="19"/>
        <v>322</v>
      </c>
      <c r="AB73" s="40">
        <f t="shared" si="20"/>
        <v>59</v>
      </c>
      <c r="AC73" s="40">
        <f t="shared" si="21"/>
        <v>54</v>
      </c>
      <c r="AD73" s="40">
        <f t="shared" si="22"/>
        <v>174</v>
      </c>
      <c r="AE73" s="40">
        <f t="shared" si="23"/>
        <v>148</v>
      </c>
      <c r="AF73" s="40">
        <f t="shared" si="24"/>
        <v>1.259259259</v>
      </c>
      <c r="AG73" s="40">
        <f t="shared" si="25"/>
        <v>0.3333333333</v>
      </c>
      <c r="AH73" s="40">
        <f t="shared" si="26"/>
        <v>74</v>
      </c>
      <c r="AI73" s="40">
        <f t="shared" ref="AI73:AJ73" si="116">AF73*AC73</f>
        <v>68</v>
      </c>
      <c r="AJ73" s="40">
        <f t="shared" si="116"/>
        <v>58</v>
      </c>
      <c r="AK73" s="40">
        <f t="shared" si="28"/>
        <v>49</v>
      </c>
      <c r="AL73" s="18">
        <f t="shared" si="29"/>
        <v>1645</v>
      </c>
      <c r="AM73" s="40">
        <f t="shared" si="30"/>
        <v>249</v>
      </c>
      <c r="AN73" s="42">
        <f t="shared" si="31"/>
        <v>0.1513677812</v>
      </c>
      <c r="AO73" s="42">
        <f t="shared" si="32"/>
        <v>0.3501519757</v>
      </c>
      <c r="AP73" s="43">
        <f t="shared" si="33"/>
        <v>0.2586805556</v>
      </c>
      <c r="AQ73" s="43">
        <f t="shared" si="34"/>
        <v>0.6163194444</v>
      </c>
      <c r="AR73" s="43">
        <f t="shared" si="35"/>
        <v>0.4409722222</v>
      </c>
      <c r="AS73" s="43">
        <f t="shared" si="36"/>
        <v>0.5301204819</v>
      </c>
      <c r="AT73" s="43">
        <f t="shared" si="37"/>
        <v>0.4939759036</v>
      </c>
      <c r="AU73" s="43">
        <f t="shared" si="38"/>
        <v>0.5702811245</v>
      </c>
      <c r="AV73" s="44">
        <f t="shared" si="41"/>
        <v>215</v>
      </c>
      <c r="AW73" s="45">
        <f t="shared" si="39"/>
        <v>17</v>
      </c>
      <c r="AX73" s="45">
        <v>-6.0</v>
      </c>
      <c r="AY73" s="45"/>
    </row>
    <row r="74">
      <c r="A74" s="60"/>
      <c r="B74" s="60"/>
      <c r="C74" s="60"/>
      <c r="D74" s="46">
        <v>72.0</v>
      </c>
      <c r="E74" s="25"/>
      <c r="F74" s="26">
        <v>1677.0</v>
      </c>
      <c r="G74" s="18">
        <v>2639.0</v>
      </c>
      <c r="H74" s="15">
        <f t="shared" si="6"/>
        <v>481</v>
      </c>
      <c r="I74" s="28">
        <v>35.0</v>
      </c>
      <c r="J74" s="29">
        <v>81.0</v>
      </c>
      <c r="K74" s="30">
        <v>33.0</v>
      </c>
      <c r="L74" s="31">
        <v>230.0</v>
      </c>
      <c r="M74" s="32">
        <v>36.0</v>
      </c>
      <c r="N74" s="33">
        <v>66.0</v>
      </c>
      <c r="O74" s="39">
        <f t="shared" si="7"/>
        <v>0.6470588235</v>
      </c>
      <c r="P74" s="39">
        <f t="shared" si="8"/>
        <v>0.8745247148</v>
      </c>
      <c r="Q74" s="40">
        <f t="shared" si="9"/>
        <v>0.8533598616</v>
      </c>
      <c r="R74" s="17">
        <f t="shared" si="10"/>
        <v>0.3213598616</v>
      </c>
      <c r="S74" s="39">
        <f t="shared" si="11"/>
        <v>0.02116485324</v>
      </c>
      <c r="T74" s="40">
        <f t="shared" si="12"/>
        <v>0.3244365032</v>
      </c>
      <c r="U74" s="40">
        <f t="shared" si="13"/>
        <v>0.5108606864</v>
      </c>
      <c r="V74" s="40">
        <f t="shared" si="14"/>
        <v>0.5108606864</v>
      </c>
      <c r="W74" s="39">
        <f t="shared" si="15"/>
        <v>0.5320255396</v>
      </c>
      <c r="X74" s="41">
        <f t="shared" si="16"/>
        <v>0.4891393136</v>
      </c>
      <c r="Y74" s="41">
        <f t="shared" si="17"/>
        <v>0.4679744604</v>
      </c>
      <c r="Z74" s="40">
        <f t="shared" si="18"/>
        <v>102</v>
      </c>
      <c r="AA74" s="40">
        <f t="shared" si="19"/>
        <v>263</v>
      </c>
      <c r="AB74" s="40">
        <f t="shared" si="20"/>
        <v>50</v>
      </c>
      <c r="AC74" s="40">
        <f t="shared" si="21"/>
        <v>52</v>
      </c>
      <c r="AD74" s="40">
        <f t="shared" si="22"/>
        <v>123</v>
      </c>
      <c r="AE74" s="40">
        <f t="shared" si="23"/>
        <v>140</v>
      </c>
      <c r="AF74" s="40">
        <f t="shared" si="24"/>
        <v>1.269230769</v>
      </c>
      <c r="AG74" s="40">
        <f t="shared" si="25"/>
        <v>0.2682926829</v>
      </c>
      <c r="AH74" s="40">
        <f t="shared" si="26"/>
        <v>63</v>
      </c>
      <c r="AI74" s="40">
        <f t="shared" ref="AI74:AJ74" si="117">AF74*AC74</f>
        <v>66</v>
      </c>
      <c r="AJ74" s="40">
        <f t="shared" si="117"/>
        <v>33</v>
      </c>
      <c r="AK74" s="40">
        <f t="shared" si="28"/>
        <v>38</v>
      </c>
      <c r="AL74" s="18">
        <f t="shared" si="29"/>
        <v>2639</v>
      </c>
      <c r="AM74" s="40">
        <f t="shared" si="30"/>
        <v>200</v>
      </c>
      <c r="AN74" s="42">
        <f t="shared" si="31"/>
        <v>0.07578628268</v>
      </c>
      <c r="AO74" s="42">
        <f t="shared" si="32"/>
        <v>0.1822660099</v>
      </c>
      <c r="AP74" s="43">
        <f t="shared" si="33"/>
        <v>0.2162162162</v>
      </c>
      <c r="AQ74" s="43">
        <f t="shared" si="34"/>
        <v>0.6257796258</v>
      </c>
      <c r="AR74" s="43">
        <f t="shared" si="35"/>
        <v>0.4532224532</v>
      </c>
      <c r="AS74" s="43">
        <f t="shared" si="36"/>
        <v>0.48</v>
      </c>
      <c r="AT74" s="43">
        <f t="shared" si="37"/>
        <v>0.505</v>
      </c>
      <c r="AU74" s="43">
        <f t="shared" si="38"/>
        <v>0.645</v>
      </c>
      <c r="AV74" s="44">
        <f t="shared" si="41"/>
        <v>192</v>
      </c>
      <c r="AW74" s="45">
        <f t="shared" si="39"/>
        <v>8</v>
      </c>
      <c r="AX74" s="45">
        <v>-6.0</v>
      </c>
      <c r="AY74" s="45"/>
    </row>
    <row r="75">
      <c r="A75" s="60"/>
      <c r="B75" s="60"/>
      <c r="C75" s="60"/>
      <c r="D75" s="46">
        <v>73.0</v>
      </c>
      <c r="E75" s="25"/>
      <c r="F75" s="26">
        <v>1679.0</v>
      </c>
      <c r="G75" s="18">
        <v>998.0</v>
      </c>
      <c r="H75" s="15">
        <f t="shared" si="6"/>
        <v>261</v>
      </c>
      <c r="I75" s="28">
        <v>19.0</v>
      </c>
      <c r="J75" s="29">
        <v>38.0</v>
      </c>
      <c r="K75" s="30">
        <v>27.0</v>
      </c>
      <c r="L75" s="31">
        <v>96.0</v>
      </c>
      <c r="M75" s="32">
        <v>45.0</v>
      </c>
      <c r="N75" s="33">
        <v>36.0</v>
      </c>
      <c r="O75" s="39">
        <f t="shared" si="7"/>
        <v>0.4444444444</v>
      </c>
      <c r="P75" s="39">
        <f t="shared" si="8"/>
        <v>0.7804878049</v>
      </c>
      <c r="Q75" s="40">
        <f t="shared" si="9"/>
        <v>0.7786666667</v>
      </c>
      <c r="R75" s="17">
        <f t="shared" si="10"/>
        <v>0.2466666667</v>
      </c>
      <c r="S75" s="39">
        <f t="shared" si="11"/>
        <v>0.001821138211</v>
      </c>
      <c r="T75" s="40">
        <f t="shared" si="12"/>
        <v>0.2787242874</v>
      </c>
      <c r="U75" s="40">
        <f t="shared" si="13"/>
        <v>0.3594268414</v>
      </c>
      <c r="V75" s="40">
        <f t="shared" si="14"/>
        <v>0.3594268414</v>
      </c>
      <c r="W75" s="39">
        <f t="shared" si="15"/>
        <v>0.3612479796</v>
      </c>
      <c r="X75" s="41">
        <f t="shared" si="16"/>
        <v>0.6405731586</v>
      </c>
      <c r="Y75" s="41">
        <f t="shared" si="17"/>
        <v>0.6387520204</v>
      </c>
      <c r="Z75" s="40">
        <f t="shared" si="18"/>
        <v>81</v>
      </c>
      <c r="AA75" s="40">
        <f t="shared" si="19"/>
        <v>123</v>
      </c>
      <c r="AB75" s="40">
        <f t="shared" si="20"/>
        <v>52</v>
      </c>
      <c r="AC75" s="40">
        <f t="shared" si="21"/>
        <v>29</v>
      </c>
      <c r="AD75" s="40">
        <f t="shared" si="22"/>
        <v>79</v>
      </c>
      <c r="AE75" s="40">
        <f t="shared" si="23"/>
        <v>44</v>
      </c>
      <c r="AF75" s="40">
        <f t="shared" si="24"/>
        <v>1.24137931</v>
      </c>
      <c r="AG75" s="40">
        <f t="shared" si="25"/>
        <v>0.3417721519</v>
      </c>
      <c r="AH75" s="40">
        <f t="shared" si="26"/>
        <v>65</v>
      </c>
      <c r="AI75" s="40">
        <f t="shared" ref="AI75:AJ75" si="118">AF75*AC75</f>
        <v>36</v>
      </c>
      <c r="AJ75" s="40">
        <f t="shared" si="118"/>
        <v>27</v>
      </c>
      <c r="AK75" s="40">
        <f t="shared" si="28"/>
        <v>15</v>
      </c>
      <c r="AL75" s="18">
        <f t="shared" si="29"/>
        <v>998</v>
      </c>
      <c r="AM75" s="40">
        <f t="shared" si="30"/>
        <v>143</v>
      </c>
      <c r="AN75" s="42">
        <f t="shared" si="31"/>
        <v>0.1432865731</v>
      </c>
      <c r="AO75" s="42">
        <f t="shared" si="32"/>
        <v>0.2615230461</v>
      </c>
      <c r="AP75" s="43">
        <f t="shared" si="33"/>
        <v>0.3486590038</v>
      </c>
      <c r="AQ75" s="43">
        <f t="shared" si="34"/>
        <v>0.6130268199</v>
      </c>
      <c r="AR75" s="43">
        <f t="shared" si="35"/>
        <v>0.5287356322</v>
      </c>
      <c r="AS75" s="43">
        <f t="shared" si="36"/>
        <v>0.6433566434</v>
      </c>
      <c r="AT75" s="43">
        <f t="shared" si="37"/>
        <v>0.5594405594</v>
      </c>
      <c r="AU75" s="43">
        <f t="shared" si="38"/>
        <v>0.7062937063</v>
      </c>
      <c r="AV75" s="44">
        <f t="shared" si="41"/>
        <v>81</v>
      </c>
      <c r="AW75" s="45">
        <f t="shared" si="39"/>
        <v>-1</v>
      </c>
      <c r="AX75" s="45">
        <v>-6.0</v>
      </c>
      <c r="AY75" s="45"/>
    </row>
    <row r="76">
      <c r="A76" s="60"/>
      <c r="B76" s="60"/>
      <c r="C76" s="60"/>
      <c r="D76" s="46">
        <v>74.0</v>
      </c>
      <c r="E76" s="25"/>
      <c r="F76" s="26">
        <v>1680.0</v>
      </c>
      <c r="G76" s="18">
        <v>1874.0</v>
      </c>
      <c r="H76" s="15">
        <f t="shared" si="6"/>
        <v>398</v>
      </c>
      <c r="I76" s="28">
        <v>51.0</v>
      </c>
      <c r="J76" s="29">
        <v>73.0</v>
      </c>
      <c r="K76" s="30">
        <v>29.0</v>
      </c>
      <c r="L76" s="31">
        <v>161.0</v>
      </c>
      <c r="M76" s="32">
        <v>36.0</v>
      </c>
      <c r="N76" s="33">
        <v>48.0</v>
      </c>
      <c r="O76" s="39">
        <f t="shared" si="7"/>
        <v>0.5714285714</v>
      </c>
      <c r="P76" s="39">
        <f t="shared" si="8"/>
        <v>0.8473684211</v>
      </c>
      <c r="Q76" s="40">
        <f t="shared" si="9"/>
        <v>0.828244898</v>
      </c>
      <c r="R76" s="17">
        <f t="shared" si="10"/>
        <v>0.296244898</v>
      </c>
      <c r="S76" s="39">
        <f t="shared" si="11"/>
        <v>0.01912352309</v>
      </c>
      <c r="T76" s="40">
        <f t="shared" si="12"/>
        <v>0.3071166227</v>
      </c>
      <c r="U76" s="40">
        <f t="shared" si="13"/>
        <v>0.4551327564</v>
      </c>
      <c r="V76" s="40">
        <f t="shared" si="14"/>
        <v>0.4551327564</v>
      </c>
      <c r="W76" s="39">
        <f t="shared" si="15"/>
        <v>0.4742562794</v>
      </c>
      <c r="X76" s="41">
        <f t="shared" si="16"/>
        <v>0.5448672436</v>
      </c>
      <c r="Y76" s="41">
        <f t="shared" si="17"/>
        <v>0.5257437206</v>
      </c>
      <c r="Z76" s="40">
        <f t="shared" si="18"/>
        <v>84</v>
      </c>
      <c r="AA76" s="40">
        <f t="shared" si="19"/>
        <v>190</v>
      </c>
      <c r="AB76" s="40">
        <f t="shared" si="20"/>
        <v>46</v>
      </c>
      <c r="AC76" s="40">
        <f t="shared" si="21"/>
        <v>38</v>
      </c>
      <c r="AD76" s="40">
        <f t="shared" si="22"/>
        <v>100</v>
      </c>
      <c r="AE76" s="40">
        <f t="shared" si="23"/>
        <v>90</v>
      </c>
      <c r="AF76" s="40">
        <f t="shared" si="24"/>
        <v>1.263157895</v>
      </c>
      <c r="AG76" s="40">
        <f t="shared" si="25"/>
        <v>0.29</v>
      </c>
      <c r="AH76" s="40">
        <f t="shared" si="26"/>
        <v>58</v>
      </c>
      <c r="AI76" s="40">
        <f t="shared" ref="AI76:AJ76" si="119">AF76*AC76</f>
        <v>48</v>
      </c>
      <c r="AJ76" s="40">
        <f t="shared" si="119"/>
        <v>29</v>
      </c>
      <c r="AK76" s="40">
        <f t="shared" si="28"/>
        <v>26</v>
      </c>
      <c r="AL76" s="18">
        <f t="shared" si="29"/>
        <v>1874</v>
      </c>
      <c r="AM76" s="40">
        <f t="shared" si="30"/>
        <v>161</v>
      </c>
      <c r="AN76" s="42">
        <f t="shared" si="31"/>
        <v>0.08591248666</v>
      </c>
      <c r="AO76" s="42">
        <f t="shared" si="32"/>
        <v>0.212379936</v>
      </c>
      <c r="AP76" s="43">
        <f t="shared" si="33"/>
        <v>0.2914572864</v>
      </c>
      <c r="AQ76" s="43">
        <f t="shared" si="34"/>
        <v>0.6231155779</v>
      </c>
      <c r="AR76" s="43">
        <f t="shared" si="35"/>
        <v>0.5226130653</v>
      </c>
      <c r="AS76" s="43">
        <f t="shared" si="36"/>
        <v>0.5403726708</v>
      </c>
      <c r="AT76" s="43">
        <f t="shared" si="37"/>
        <v>0.5217391304</v>
      </c>
      <c r="AU76" s="43">
        <f t="shared" si="38"/>
        <v>0.6583850932</v>
      </c>
      <c r="AV76" s="44">
        <f t="shared" si="41"/>
        <v>135</v>
      </c>
      <c r="AW76" s="45">
        <f t="shared" si="39"/>
        <v>29</v>
      </c>
      <c r="AX76" s="45">
        <v>-6.0</v>
      </c>
      <c r="AY76" s="45"/>
    </row>
    <row r="77">
      <c r="A77" s="60"/>
      <c r="B77" s="60"/>
      <c r="C77" s="60"/>
      <c r="D77" s="46">
        <v>75.0</v>
      </c>
      <c r="E77" s="25"/>
      <c r="F77" s="26">
        <v>1682.0</v>
      </c>
      <c r="G77" s="18">
        <v>3241.0</v>
      </c>
      <c r="H77" s="15">
        <f t="shared" si="6"/>
        <v>462</v>
      </c>
      <c r="I77" s="28">
        <v>43.0</v>
      </c>
      <c r="J77" s="29">
        <v>108.0</v>
      </c>
      <c r="K77" s="30">
        <v>37.0</v>
      </c>
      <c r="L77" s="31">
        <v>189.0</v>
      </c>
      <c r="M77" s="32">
        <v>26.0</v>
      </c>
      <c r="N77" s="33">
        <v>59.0</v>
      </c>
      <c r="O77" s="39">
        <f t="shared" si="7"/>
        <v>0.6941176471</v>
      </c>
      <c r="P77" s="39">
        <f t="shared" si="8"/>
        <v>0.8362831858</v>
      </c>
      <c r="Q77" s="40">
        <f t="shared" si="9"/>
        <v>0.8673241522</v>
      </c>
      <c r="R77" s="17">
        <f t="shared" si="10"/>
        <v>0.3353241522</v>
      </c>
      <c r="S77" s="39">
        <f t="shared" si="11"/>
        <v>-0.03104096641</v>
      </c>
      <c r="T77" s="40">
        <f t="shared" si="12"/>
        <v>0.3353665003</v>
      </c>
      <c r="U77" s="40">
        <f t="shared" si="13"/>
        <v>0.5450878805</v>
      </c>
      <c r="V77" s="40">
        <f t="shared" si="14"/>
        <v>0.5450878805</v>
      </c>
      <c r="W77" s="39">
        <f t="shared" si="15"/>
        <v>0.5140469141</v>
      </c>
      <c r="X77" s="41">
        <f t="shared" si="16"/>
        <v>0.4549121195</v>
      </c>
      <c r="Y77" s="41">
        <f t="shared" si="17"/>
        <v>0.4859530859</v>
      </c>
      <c r="Z77" s="40">
        <f t="shared" si="18"/>
        <v>85</v>
      </c>
      <c r="AA77" s="40">
        <f t="shared" si="19"/>
        <v>226</v>
      </c>
      <c r="AB77" s="40">
        <f t="shared" si="20"/>
        <v>39</v>
      </c>
      <c r="AC77" s="40">
        <f t="shared" si="21"/>
        <v>46</v>
      </c>
      <c r="AD77" s="40">
        <f t="shared" si="22"/>
        <v>110</v>
      </c>
      <c r="AE77" s="40">
        <f t="shared" si="23"/>
        <v>116</v>
      </c>
      <c r="AF77" s="40">
        <f t="shared" si="24"/>
        <v>1.282608696</v>
      </c>
      <c r="AG77" s="40">
        <f t="shared" si="25"/>
        <v>0.3363636364</v>
      </c>
      <c r="AH77" s="40">
        <f t="shared" si="26"/>
        <v>50</v>
      </c>
      <c r="AI77" s="40">
        <f t="shared" ref="AI77:AJ77" si="120">AF77*AC77</f>
        <v>59</v>
      </c>
      <c r="AJ77" s="40">
        <f t="shared" si="120"/>
        <v>37</v>
      </c>
      <c r="AK77" s="40">
        <f t="shared" si="28"/>
        <v>39</v>
      </c>
      <c r="AL77" s="18">
        <f t="shared" si="29"/>
        <v>3241</v>
      </c>
      <c r="AM77" s="40">
        <f t="shared" si="30"/>
        <v>185</v>
      </c>
      <c r="AN77" s="42">
        <f t="shared" si="31"/>
        <v>0.05708114779</v>
      </c>
      <c r="AO77" s="42">
        <f t="shared" si="32"/>
        <v>0.1425485961</v>
      </c>
      <c r="AP77" s="43">
        <f t="shared" si="33"/>
        <v>0.2294372294</v>
      </c>
      <c r="AQ77" s="43">
        <f t="shared" si="34"/>
        <v>0.5584415584</v>
      </c>
      <c r="AR77" s="43">
        <f t="shared" si="35"/>
        <v>0.5108225108</v>
      </c>
      <c r="AS77" s="43">
        <f t="shared" si="36"/>
        <v>0.4702702703</v>
      </c>
      <c r="AT77" s="43">
        <f t="shared" si="37"/>
        <v>0.4810810811</v>
      </c>
      <c r="AU77" s="43">
        <f t="shared" si="38"/>
        <v>0.5891891892</v>
      </c>
      <c r="AV77" s="44">
        <f t="shared" si="41"/>
        <v>150</v>
      </c>
      <c r="AW77" s="45">
        <f t="shared" si="39"/>
        <v>19</v>
      </c>
      <c r="AX77" s="45">
        <v>-6.0</v>
      </c>
      <c r="AY77" s="45"/>
    </row>
    <row r="78">
      <c r="A78" s="60"/>
      <c r="B78" s="60"/>
      <c r="C78" s="60"/>
      <c r="D78" s="46">
        <v>76.0</v>
      </c>
      <c r="E78" s="25"/>
      <c r="F78" s="26">
        <v>1685.0</v>
      </c>
      <c r="G78" s="18">
        <v>1084.0</v>
      </c>
      <c r="H78" s="15">
        <f t="shared" si="6"/>
        <v>249</v>
      </c>
      <c r="I78" s="28">
        <v>21.0</v>
      </c>
      <c r="J78" s="29">
        <v>49.0</v>
      </c>
      <c r="K78" s="30">
        <v>22.0</v>
      </c>
      <c r="L78" s="31">
        <v>90.0</v>
      </c>
      <c r="M78" s="32">
        <v>29.0</v>
      </c>
      <c r="N78" s="33">
        <v>38.0</v>
      </c>
      <c r="O78" s="39">
        <f t="shared" si="7"/>
        <v>0.5671641791</v>
      </c>
      <c r="P78" s="39">
        <f t="shared" si="8"/>
        <v>0.8035714286</v>
      </c>
      <c r="Q78" s="40">
        <f t="shared" si="9"/>
        <v>0.826730675</v>
      </c>
      <c r="R78" s="17">
        <f t="shared" si="10"/>
        <v>0.294730675</v>
      </c>
      <c r="S78" s="39">
        <f t="shared" si="11"/>
        <v>-0.02315924641</v>
      </c>
      <c r="T78" s="40">
        <f t="shared" si="12"/>
        <v>0.3061491263</v>
      </c>
      <c r="U78" s="40">
        <f t="shared" si="13"/>
        <v>0.4519631494</v>
      </c>
      <c r="V78" s="40">
        <f t="shared" si="14"/>
        <v>0.4519631494</v>
      </c>
      <c r="W78" s="39">
        <f t="shared" si="15"/>
        <v>0.428803903</v>
      </c>
      <c r="X78" s="41">
        <f t="shared" si="16"/>
        <v>0.5480368506</v>
      </c>
      <c r="Y78" s="41">
        <f t="shared" si="17"/>
        <v>0.571196097</v>
      </c>
      <c r="Z78" s="40">
        <f t="shared" si="18"/>
        <v>67</v>
      </c>
      <c r="AA78" s="40">
        <f t="shared" si="19"/>
        <v>112</v>
      </c>
      <c r="AB78" s="40">
        <f t="shared" si="20"/>
        <v>37</v>
      </c>
      <c r="AC78" s="40">
        <f t="shared" si="21"/>
        <v>30</v>
      </c>
      <c r="AD78" s="40">
        <f t="shared" si="22"/>
        <v>64</v>
      </c>
      <c r="AE78" s="40">
        <f t="shared" si="23"/>
        <v>48</v>
      </c>
      <c r="AF78" s="40">
        <f t="shared" si="24"/>
        <v>1.266666667</v>
      </c>
      <c r="AG78" s="40">
        <f t="shared" si="25"/>
        <v>0.34375</v>
      </c>
      <c r="AH78" s="40">
        <f t="shared" si="26"/>
        <v>47</v>
      </c>
      <c r="AI78" s="40">
        <f t="shared" ref="AI78:AJ78" si="121">AF78*AC78</f>
        <v>38</v>
      </c>
      <c r="AJ78" s="40">
        <f t="shared" si="121"/>
        <v>22</v>
      </c>
      <c r="AK78" s="40">
        <f t="shared" si="28"/>
        <v>17</v>
      </c>
      <c r="AL78" s="18">
        <f t="shared" si="29"/>
        <v>1084</v>
      </c>
      <c r="AM78" s="40">
        <f t="shared" si="30"/>
        <v>124</v>
      </c>
      <c r="AN78" s="42">
        <f t="shared" si="31"/>
        <v>0.1143911439</v>
      </c>
      <c r="AO78" s="42">
        <f t="shared" si="32"/>
        <v>0.229704797</v>
      </c>
      <c r="AP78" s="43">
        <f t="shared" si="33"/>
        <v>0.2891566265</v>
      </c>
      <c r="AQ78" s="43">
        <f t="shared" si="34"/>
        <v>0.562248996</v>
      </c>
      <c r="AR78" s="43">
        <f t="shared" si="35"/>
        <v>0.5502008032</v>
      </c>
      <c r="AS78" s="43">
        <f t="shared" si="36"/>
        <v>0.5564516129</v>
      </c>
      <c r="AT78" s="43">
        <f t="shared" si="37"/>
        <v>0.5161290323</v>
      </c>
      <c r="AU78" s="43">
        <f t="shared" si="38"/>
        <v>0.685483871</v>
      </c>
      <c r="AV78" s="44">
        <f t="shared" si="41"/>
        <v>73</v>
      </c>
      <c r="AW78" s="45">
        <f t="shared" si="39"/>
        <v>3</v>
      </c>
      <c r="AX78" s="45">
        <v>-6.0</v>
      </c>
      <c r="AY78" s="45"/>
    </row>
    <row r="79">
      <c r="A79" s="60"/>
      <c r="B79" s="60"/>
      <c r="C79" s="60"/>
      <c r="D79" s="46">
        <v>77.0</v>
      </c>
      <c r="E79" s="25"/>
      <c r="F79" s="26">
        <v>1688.0</v>
      </c>
      <c r="G79" s="18">
        <v>1178.0</v>
      </c>
      <c r="H79" s="15">
        <f t="shared" si="6"/>
        <v>253</v>
      </c>
      <c r="I79" s="28">
        <v>29.0</v>
      </c>
      <c r="J79" s="29">
        <v>41.0</v>
      </c>
      <c r="K79" s="30">
        <v>15.0</v>
      </c>
      <c r="L79" s="31">
        <v>119.0</v>
      </c>
      <c r="M79" s="32">
        <v>16.0</v>
      </c>
      <c r="N79" s="33">
        <v>33.0</v>
      </c>
      <c r="O79" s="39">
        <f t="shared" si="7"/>
        <v>0.6734693878</v>
      </c>
      <c r="P79" s="39">
        <f t="shared" si="8"/>
        <v>0.8880597015</v>
      </c>
      <c r="Q79" s="40">
        <f t="shared" si="9"/>
        <v>0.8613540192</v>
      </c>
      <c r="R79" s="17">
        <f t="shared" si="10"/>
        <v>0.3293540192</v>
      </c>
      <c r="S79" s="39">
        <f t="shared" si="11"/>
        <v>0.02670568233</v>
      </c>
      <c r="T79" s="40">
        <f t="shared" si="12"/>
        <v>0.3305562761</v>
      </c>
      <c r="U79" s="40">
        <f t="shared" si="13"/>
        <v>0.5301108781</v>
      </c>
      <c r="V79" s="40">
        <f t="shared" si="14"/>
        <v>0.5301108781</v>
      </c>
      <c r="W79" s="39">
        <f t="shared" si="15"/>
        <v>0.5568165604</v>
      </c>
      <c r="X79" s="41">
        <f t="shared" si="16"/>
        <v>0.4698891219</v>
      </c>
      <c r="Y79" s="41">
        <f t="shared" si="17"/>
        <v>0.4431834396</v>
      </c>
      <c r="Z79" s="40">
        <f t="shared" si="18"/>
        <v>49</v>
      </c>
      <c r="AA79" s="40">
        <f t="shared" si="19"/>
        <v>134</v>
      </c>
      <c r="AB79" s="40">
        <f t="shared" si="20"/>
        <v>23</v>
      </c>
      <c r="AC79" s="40">
        <f t="shared" si="21"/>
        <v>26</v>
      </c>
      <c r="AD79" s="40">
        <f t="shared" si="22"/>
        <v>59</v>
      </c>
      <c r="AE79" s="40">
        <f t="shared" si="23"/>
        <v>75</v>
      </c>
      <c r="AF79" s="40">
        <f t="shared" si="24"/>
        <v>1.269230769</v>
      </c>
      <c r="AG79" s="40">
        <f t="shared" si="25"/>
        <v>0.2542372881</v>
      </c>
      <c r="AH79" s="40">
        <f t="shared" si="26"/>
        <v>29</v>
      </c>
      <c r="AI79" s="40">
        <f t="shared" ref="AI79:AJ79" si="122">AF79*AC79</f>
        <v>33</v>
      </c>
      <c r="AJ79" s="40">
        <f t="shared" si="122"/>
        <v>15</v>
      </c>
      <c r="AK79" s="40">
        <f t="shared" si="28"/>
        <v>19</v>
      </c>
      <c r="AL79" s="18">
        <f t="shared" si="29"/>
        <v>1178</v>
      </c>
      <c r="AM79" s="40">
        <f t="shared" si="30"/>
        <v>96</v>
      </c>
      <c r="AN79" s="42">
        <f t="shared" si="31"/>
        <v>0.08149405772</v>
      </c>
      <c r="AO79" s="42">
        <f t="shared" si="32"/>
        <v>0.214770798</v>
      </c>
      <c r="AP79" s="43">
        <f t="shared" si="33"/>
        <v>0.2371541502</v>
      </c>
      <c r="AQ79" s="43">
        <f t="shared" si="34"/>
        <v>0.6482213439</v>
      </c>
      <c r="AR79" s="43">
        <f t="shared" si="35"/>
        <v>0.4703557312</v>
      </c>
      <c r="AS79" s="43">
        <f t="shared" si="36"/>
        <v>0.4583333333</v>
      </c>
      <c r="AT79" s="43">
        <f t="shared" si="37"/>
        <v>0.5</v>
      </c>
      <c r="AU79" s="43">
        <f t="shared" si="38"/>
        <v>0.6458333333</v>
      </c>
      <c r="AV79" s="44">
        <f t="shared" si="41"/>
        <v>100</v>
      </c>
      <c r="AW79" s="45">
        <f t="shared" si="39"/>
        <v>16</v>
      </c>
      <c r="AX79" s="45">
        <v>-6.0</v>
      </c>
      <c r="AY79" s="45"/>
    </row>
    <row r="80">
      <c r="A80" s="60"/>
      <c r="B80" s="60"/>
      <c r="C80" s="60"/>
      <c r="D80" s="46">
        <v>78.0</v>
      </c>
      <c r="E80" s="25"/>
      <c r="F80" s="26">
        <v>1689.0</v>
      </c>
      <c r="G80" s="18">
        <v>2021.0</v>
      </c>
      <c r="H80" s="15">
        <f t="shared" si="6"/>
        <v>399</v>
      </c>
      <c r="I80" s="28">
        <v>18.0</v>
      </c>
      <c r="J80" s="29">
        <v>46.0</v>
      </c>
      <c r="K80" s="30">
        <v>35.0</v>
      </c>
      <c r="L80" s="31">
        <v>229.0</v>
      </c>
      <c r="M80" s="32">
        <v>32.0</v>
      </c>
      <c r="N80" s="33">
        <v>39.0</v>
      </c>
      <c r="O80" s="39">
        <f t="shared" si="7"/>
        <v>0.5492957746</v>
      </c>
      <c r="P80" s="39">
        <f t="shared" si="8"/>
        <v>0.8674242424</v>
      </c>
      <c r="Q80" s="40">
        <f t="shared" si="9"/>
        <v>0.8202719698</v>
      </c>
      <c r="R80" s="17">
        <f t="shared" si="10"/>
        <v>0.2882719698</v>
      </c>
      <c r="S80" s="39">
        <f t="shared" si="11"/>
        <v>0.04715227258</v>
      </c>
      <c r="T80" s="40">
        <f t="shared" si="12"/>
        <v>0.302105752</v>
      </c>
      <c r="U80" s="40">
        <f t="shared" si="13"/>
        <v>0.4386493911</v>
      </c>
      <c r="V80" s="40">
        <f t="shared" si="14"/>
        <v>0.4386493911</v>
      </c>
      <c r="W80" s="39">
        <f t="shared" si="15"/>
        <v>0.4858016637</v>
      </c>
      <c r="X80" s="41">
        <f t="shared" si="16"/>
        <v>0.5613506089</v>
      </c>
      <c r="Y80" s="41">
        <f t="shared" si="17"/>
        <v>0.5141983363</v>
      </c>
      <c r="Z80" s="40">
        <f t="shared" si="18"/>
        <v>71</v>
      </c>
      <c r="AA80" s="40">
        <f t="shared" si="19"/>
        <v>264</v>
      </c>
      <c r="AB80" s="40">
        <f t="shared" si="20"/>
        <v>40</v>
      </c>
      <c r="AC80" s="40">
        <f t="shared" si="21"/>
        <v>31</v>
      </c>
      <c r="AD80" s="40">
        <f t="shared" si="22"/>
        <v>136</v>
      </c>
      <c r="AE80" s="40">
        <f t="shared" si="23"/>
        <v>128</v>
      </c>
      <c r="AF80" s="40">
        <f t="shared" si="24"/>
        <v>1.258064516</v>
      </c>
      <c r="AG80" s="40">
        <f t="shared" si="25"/>
        <v>0.2573529412</v>
      </c>
      <c r="AH80" s="40">
        <f t="shared" si="26"/>
        <v>50</v>
      </c>
      <c r="AI80" s="40">
        <f t="shared" ref="AI80:AJ80" si="123">AF80*AC80</f>
        <v>39</v>
      </c>
      <c r="AJ80" s="40">
        <f t="shared" si="123"/>
        <v>35</v>
      </c>
      <c r="AK80" s="40">
        <f t="shared" si="28"/>
        <v>33</v>
      </c>
      <c r="AL80" s="18">
        <f t="shared" si="29"/>
        <v>2021</v>
      </c>
      <c r="AM80" s="40">
        <f t="shared" si="30"/>
        <v>157</v>
      </c>
      <c r="AN80" s="42">
        <f t="shared" si="31"/>
        <v>0.0776843147</v>
      </c>
      <c r="AO80" s="42">
        <f t="shared" si="32"/>
        <v>0.1974270163</v>
      </c>
      <c r="AP80" s="43">
        <f t="shared" si="33"/>
        <v>0.2130325815</v>
      </c>
      <c r="AQ80" s="43">
        <f t="shared" si="34"/>
        <v>0.6992481203</v>
      </c>
      <c r="AR80" s="43">
        <f t="shared" si="35"/>
        <v>0.3383458647</v>
      </c>
      <c r="AS80" s="43">
        <f t="shared" si="36"/>
        <v>0.5414012739</v>
      </c>
      <c r="AT80" s="43">
        <f t="shared" si="37"/>
        <v>0.5286624204</v>
      </c>
      <c r="AU80" s="43">
        <f t="shared" si="38"/>
        <v>0.5668789809</v>
      </c>
      <c r="AV80" s="44">
        <f t="shared" si="41"/>
        <v>196</v>
      </c>
      <c r="AW80" s="45">
        <f t="shared" si="39"/>
        <v>0</v>
      </c>
      <c r="AX80" s="45">
        <v>-6.0</v>
      </c>
      <c r="AY80" s="45"/>
    </row>
    <row r="81">
      <c r="A81" s="60"/>
      <c r="B81" s="60"/>
      <c r="C81" s="60"/>
      <c r="D81" s="46">
        <v>79.0</v>
      </c>
      <c r="E81" s="25"/>
      <c r="F81" s="26">
        <v>1695.0</v>
      </c>
      <c r="G81" s="18">
        <v>898.0</v>
      </c>
      <c r="H81" s="15">
        <f t="shared" si="6"/>
        <v>256</v>
      </c>
      <c r="I81" s="28">
        <v>25.0</v>
      </c>
      <c r="J81" s="29">
        <v>57.0</v>
      </c>
      <c r="K81" s="30">
        <v>27.0</v>
      </c>
      <c r="L81" s="31">
        <v>85.0</v>
      </c>
      <c r="M81" s="32">
        <v>26.0</v>
      </c>
      <c r="N81" s="33">
        <v>36.0</v>
      </c>
      <c r="O81" s="39">
        <f t="shared" si="7"/>
        <v>0.5806451613</v>
      </c>
      <c r="P81" s="39">
        <f t="shared" si="8"/>
        <v>0.7589285714</v>
      </c>
      <c r="Q81" s="40">
        <f t="shared" si="9"/>
        <v>0.8314817898</v>
      </c>
      <c r="R81" s="17">
        <f t="shared" si="10"/>
        <v>0.2994817898</v>
      </c>
      <c r="S81" s="39">
        <f t="shared" si="11"/>
        <v>-0.07255321837</v>
      </c>
      <c r="T81" s="40">
        <f t="shared" si="12"/>
        <v>0.3092109817</v>
      </c>
      <c r="U81" s="40">
        <f t="shared" si="13"/>
        <v>0.4619730218</v>
      </c>
      <c r="V81" s="40">
        <f t="shared" si="14"/>
        <v>0.4619730218</v>
      </c>
      <c r="W81" s="39">
        <f t="shared" si="15"/>
        <v>0.3894198034</v>
      </c>
      <c r="X81" s="41">
        <f t="shared" si="16"/>
        <v>0.5380269782</v>
      </c>
      <c r="Y81" s="41">
        <f t="shared" si="17"/>
        <v>0.6105801966</v>
      </c>
      <c r="Z81" s="40">
        <f t="shared" si="18"/>
        <v>62</v>
      </c>
      <c r="AA81" s="40">
        <f t="shared" si="19"/>
        <v>112</v>
      </c>
      <c r="AB81" s="40">
        <f t="shared" si="20"/>
        <v>33</v>
      </c>
      <c r="AC81" s="40">
        <f t="shared" si="21"/>
        <v>29</v>
      </c>
      <c r="AD81" s="40">
        <f t="shared" si="22"/>
        <v>68</v>
      </c>
      <c r="AE81" s="40">
        <f t="shared" si="23"/>
        <v>44</v>
      </c>
      <c r="AF81" s="40">
        <f t="shared" si="24"/>
        <v>1.24137931</v>
      </c>
      <c r="AG81" s="40">
        <f t="shared" si="25"/>
        <v>0.3970588235</v>
      </c>
      <c r="AH81" s="40">
        <f t="shared" si="26"/>
        <v>41</v>
      </c>
      <c r="AI81" s="40">
        <f t="shared" ref="AI81:AJ81" si="124">AF81*AC81</f>
        <v>36</v>
      </c>
      <c r="AJ81" s="40">
        <f t="shared" si="124"/>
        <v>27</v>
      </c>
      <c r="AK81" s="40">
        <f t="shared" si="28"/>
        <v>17</v>
      </c>
      <c r="AL81" s="18">
        <f t="shared" si="29"/>
        <v>898</v>
      </c>
      <c r="AM81" s="40">
        <f t="shared" si="30"/>
        <v>121</v>
      </c>
      <c r="AN81" s="42">
        <f t="shared" si="31"/>
        <v>0.1347438753</v>
      </c>
      <c r="AO81" s="42">
        <f t="shared" si="32"/>
        <v>0.285077951</v>
      </c>
      <c r="AP81" s="43">
        <f t="shared" si="33"/>
        <v>0.3046875</v>
      </c>
      <c r="AQ81" s="43">
        <f t="shared" si="34"/>
        <v>0.53125</v>
      </c>
      <c r="AR81" s="43">
        <f t="shared" si="35"/>
        <v>0.5625</v>
      </c>
      <c r="AS81" s="43">
        <f t="shared" si="36"/>
        <v>0.5619834711</v>
      </c>
      <c r="AT81" s="43">
        <f t="shared" si="37"/>
        <v>0.479338843</v>
      </c>
      <c r="AU81" s="43">
        <f t="shared" si="38"/>
        <v>0.6363636364</v>
      </c>
      <c r="AV81" s="44">
        <f t="shared" si="41"/>
        <v>68</v>
      </c>
      <c r="AW81" s="45">
        <f t="shared" si="39"/>
        <v>10</v>
      </c>
      <c r="AX81" s="45">
        <v>-5.0</v>
      </c>
      <c r="AY81" s="45"/>
    </row>
    <row r="82">
      <c r="A82" s="60"/>
      <c r="B82" s="60"/>
      <c r="C82" s="60"/>
      <c r="D82" s="46">
        <v>80.0</v>
      </c>
      <c r="E82" s="25"/>
      <c r="F82" s="26">
        <v>1696.0</v>
      </c>
      <c r="G82" s="18">
        <v>2667.0</v>
      </c>
      <c r="H82" s="15">
        <f t="shared" si="6"/>
        <v>636</v>
      </c>
      <c r="I82" s="28">
        <v>64.0</v>
      </c>
      <c r="J82" s="29">
        <v>133.0</v>
      </c>
      <c r="K82" s="30">
        <v>55.0</v>
      </c>
      <c r="L82" s="31">
        <v>245.0</v>
      </c>
      <c r="M82" s="32">
        <v>42.0</v>
      </c>
      <c r="N82" s="33">
        <v>97.0</v>
      </c>
      <c r="O82" s="39">
        <f t="shared" si="7"/>
        <v>0.6978417266</v>
      </c>
      <c r="P82" s="39">
        <f t="shared" si="8"/>
        <v>0.8166666667</v>
      </c>
      <c r="Q82" s="40">
        <f t="shared" si="9"/>
        <v>0.8683747736</v>
      </c>
      <c r="R82" s="17">
        <f t="shared" si="10"/>
        <v>0.3363747736</v>
      </c>
      <c r="S82" s="39">
        <f t="shared" si="11"/>
        <v>-0.0517081069</v>
      </c>
      <c r="T82" s="40">
        <f t="shared" si="12"/>
        <v>0.3362364556</v>
      </c>
      <c r="U82" s="40">
        <f t="shared" si="13"/>
        <v>0.5477823764</v>
      </c>
      <c r="V82" s="40">
        <f t="shared" si="14"/>
        <v>0.5477823764</v>
      </c>
      <c r="W82" s="39">
        <f t="shared" si="15"/>
        <v>0.4960742695</v>
      </c>
      <c r="X82" s="41">
        <f t="shared" si="16"/>
        <v>0.4522176236</v>
      </c>
      <c r="Y82" s="41">
        <f t="shared" si="17"/>
        <v>0.5039257305</v>
      </c>
      <c r="Z82" s="40">
        <f t="shared" si="18"/>
        <v>139</v>
      </c>
      <c r="AA82" s="40">
        <f t="shared" si="19"/>
        <v>300</v>
      </c>
      <c r="AB82" s="40">
        <f t="shared" si="20"/>
        <v>63</v>
      </c>
      <c r="AC82" s="40">
        <f t="shared" si="21"/>
        <v>76</v>
      </c>
      <c r="AD82" s="40">
        <f t="shared" si="22"/>
        <v>151</v>
      </c>
      <c r="AE82" s="40">
        <f t="shared" si="23"/>
        <v>149</v>
      </c>
      <c r="AF82" s="40">
        <f t="shared" si="24"/>
        <v>1.276315789</v>
      </c>
      <c r="AG82" s="40">
        <f t="shared" si="25"/>
        <v>0.3642384106</v>
      </c>
      <c r="AH82" s="40">
        <f t="shared" si="26"/>
        <v>80</v>
      </c>
      <c r="AI82" s="40">
        <f t="shared" ref="AI82:AJ82" si="125">AF82*AC82</f>
        <v>97</v>
      </c>
      <c r="AJ82" s="40">
        <f t="shared" si="125"/>
        <v>55</v>
      </c>
      <c r="AK82" s="40">
        <f t="shared" si="28"/>
        <v>54</v>
      </c>
      <c r="AL82" s="18">
        <f t="shared" si="29"/>
        <v>2667</v>
      </c>
      <c r="AM82" s="40">
        <f t="shared" si="30"/>
        <v>286</v>
      </c>
      <c r="AN82" s="42">
        <f t="shared" si="31"/>
        <v>0.1072365954</v>
      </c>
      <c r="AO82" s="42">
        <f t="shared" si="32"/>
        <v>0.2384701912</v>
      </c>
      <c r="AP82" s="43">
        <f t="shared" si="33"/>
        <v>0.2531446541</v>
      </c>
      <c r="AQ82" s="43">
        <f t="shared" si="34"/>
        <v>0.5518867925</v>
      </c>
      <c r="AR82" s="43">
        <f t="shared" si="35"/>
        <v>0.5283018868</v>
      </c>
      <c r="AS82" s="43">
        <f t="shared" si="36"/>
        <v>0.472027972</v>
      </c>
      <c r="AT82" s="43">
        <f t="shared" si="37"/>
        <v>0.4685314685</v>
      </c>
      <c r="AU82" s="43">
        <f t="shared" si="38"/>
        <v>0.6188811189</v>
      </c>
      <c r="AV82" s="44">
        <f t="shared" si="41"/>
        <v>191</v>
      </c>
      <c r="AW82" s="45">
        <f t="shared" si="39"/>
        <v>26</v>
      </c>
      <c r="AX82" s="45">
        <v>-5.0</v>
      </c>
      <c r="AY82" s="45"/>
    </row>
    <row r="83">
      <c r="A83" s="60"/>
      <c r="B83" s="60"/>
      <c r="C83" s="60"/>
      <c r="D83" s="46">
        <v>81.0</v>
      </c>
      <c r="E83" s="25"/>
      <c r="F83" s="26">
        <v>1700.0</v>
      </c>
      <c r="G83" s="18">
        <v>3216.0</v>
      </c>
      <c r="H83" s="15">
        <f t="shared" si="6"/>
        <v>685</v>
      </c>
      <c r="I83" s="28">
        <v>42.0</v>
      </c>
      <c r="J83" s="29">
        <v>108.0</v>
      </c>
      <c r="K83" s="30">
        <v>49.0</v>
      </c>
      <c r="L83" s="31">
        <v>306.0</v>
      </c>
      <c r="M83" s="32">
        <v>71.0</v>
      </c>
      <c r="N83" s="33">
        <v>109.0</v>
      </c>
      <c r="O83" s="39">
        <f t="shared" si="7"/>
        <v>0.6055555556</v>
      </c>
      <c r="P83" s="39">
        <f t="shared" si="8"/>
        <v>0.861971831</v>
      </c>
      <c r="Q83" s="40">
        <f t="shared" si="9"/>
        <v>0.8399855556</v>
      </c>
      <c r="R83" s="17">
        <f t="shared" si="10"/>
        <v>0.3079855556</v>
      </c>
      <c r="S83" s="39">
        <f t="shared" si="11"/>
        <v>0.02198627543</v>
      </c>
      <c r="T83" s="40">
        <f t="shared" si="12"/>
        <v>0.3148942479</v>
      </c>
      <c r="U83" s="40">
        <f t="shared" si="13"/>
        <v>0.4803918366</v>
      </c>
      <c r="V83" s="40">
        <f t="shared" si="14"/>
        <v>0.4803918366</v>
      </c>
      <c r="W83" s="39">
        <f t="shared" si="15"/>
        <v>0.502378112</v>
      </c>
      <c r="X83" s="41">
        <f t="shared" si="16"/>
        <v>0.5196081634</v>
      </c>
      <c r="Y83" s="41">
        <f t="shared" si="17"/>
        <v>0.497621888</v>
      </c>
      <c r="Z83" s="40">
        <f t="shared" si="18"/>
        <v>180</v>
      </c>
      <c r="AA83" s="40">
        <f t="shared" si="19"/>
        <v>355</v>
      </c>
      <c r="AB83" s="40">
        <f t="shared" si="20"/>
        <v>94</v>
      </c>
      <c r="AC83" s="40">
        <f t="shared" si="21"/>
        <v>86</v>
      </c>
      <c r="AD83" s="40">
        <f t="shared" si="22"/>
        <v>177</v>
      </c>
      <c r="AE83" s="40">
        <f t="shared" si="23"/>
        <v>178</v>
      </c>
      <c r="AF83" s="40">
        <f t="shared" si="24"/>
        <v>1.26744186</v>
      </c>
      <c r="AG83" s="40">
        <f t="shared" si="25"/>
        <v>0.2768361582</v>
      </c>
      <c r="AH83" s="40">
        <f t="shared" si="26"/>
        <v>119</v>
      </c>
      <c r="AI83" s="40">
        <f t="shared" ref="AI83:AJ83" si="126">AF83*AC83</f>
        <v>109</v>
      </c>
      <c r="AJ83" s="40">
        <f t="shared" si="126"/>
        <v>49</v>
      </c>
      <c r="AK83" s="40">
        <f t="shared" si="28"/>
        <v>49</v>
      </c>
      <c r="AL83" s="18">
        <f t="shared" si="29"/>
        <v>3216</v>
      </c>
      <c r="AM83" s="40">
        <f t="shared" si="30"/>
        <v>326</v>
      </c>
      <c r="AN83" s="42">
        <f t="shared" si="31"/>
        <v>0.1013681592</v>
      </c>
      <c r="AO83" s="42">
        <f t="shared" si="32"/>
        <v>0.2129975124</v>
      </c>
      <c r="AP83" s="43">
        <f t="shared" si="33"/>
        <v>0.2364963504</v>
      </c>
      <c r="AQ83" s="43">
        <f t="shared" si="34"/>
        <v>0.6116788321</v>
      </c>
      <c r="AR83" s="43">
        <f t="shared" si="35"/>
        <v>0.4817518248</v>
      </c>
      <c r="AS83" s="43">
        <f t="shared" si="36"/>
        <v>0.5153374233</v>
      </c>
      <c r="AT83" s="43">
        <f t="shared" si="37"/>
        <v>0.5153374233</v>
      </c>
      <c r="AU83" s="43">
        <f t="shared" si="38"/>
        <v>0.6993865031</v>
      </c>
      <c r="AV83" s="44">
        <f t="shared" si="41"/>
        <v>257</v>
      </c>
      <c r="AW83" s="45">
        <f t="shared" si="39"/>
        <v>-6</v>
      </c>
      <c r="AX83" s="45">
        <v>-5.0</v>
      </c>
      <c r="AY83" s="45"/>
    </row>
    <row r="84">
      <c r="A84" s="60"/>
      <c r="B84" s="60"/>
      <c r="C84" s="60"/>
      <c r="D84" s="46">
        <v>82.0</v>
      </c>
      <c r="E84" s="25"/>
      <c r="F84" s="26">
        <v>1702.0</v>
      </c>
      <c r="G84" s="18">
        <v>2145.0</v>
      </c>
      <c r="H84" s="15">
        <f t="shared" si="6"/>
        <v>361</v>
      </c>
      <c r="I84" s="28">
        <v>44.0</v>
      </c>
      <c r="J84" s="29">
        <v>81.0</v>
      </c>
      <c r="K84" s="30">
        <v>29.0</v>
      </c>
      <c r="L84" s="31">
        <v>125.0</v>
      </c>
      <c r="M84" s="32">
        <v>34.0</v>
      </c>
      <c r="N84" s="33">
        <v>48.0</v>
      </c>
      <c r="O84" s="39">
        <f t="shared" si="7"/>
        <v>0.5853658537</v>
      </c>
      <c r="P84" s="39">
        <f t="shared" si="8"/>
        <v>0.8116883117</v>
      </c>
      <c r="Q84" s="40">
        <f t="shared" si="9"/>
        <v>0.8331207615</v>
      </c>
      <c r="R84" s="17">
        <f t="shared" si="10"/>
        <v>0.3011207615</v>
      </c>
      <c r="S84" s="39">
        <f t="shared" si="11"/>
        <v>-0.02143244976</v>
      </c>
      <c r="T84" s="40">
        <f t="shared" si="12"/>
        <v>0.3102854584</v>
      </c>
      <c r="U84" s="40">
        <f t="shared" si="13"/>
        <v>0.4654712105</v>
      </c>
      <c r="V84" s="40">
        <f t="shared" si="14"/>
        <v>0.4654712105</v>
      </c>
      <c r="W84" s="39">
        <f t="shared" si="15"/>
        <v>0.4440387607</v>
      </c>
      <c r="X84" s="41">
        <f t="shared" si="16"/>
        <v>0.5345287895</v>
      </c>
      <c r="Y84" s="41">
        <f t="shared" si="17"/>
        <v>0.5559612393</v>
      </c>
      <c r="Z84" s="40">
        <f t="shared" si="18"/>
        <v>82</v>
      </c>
      <c r="AA84" s="40">
        <f t="shared" si="19"/>
        <v>154</v>
      </c>
      <c r="AB84" s="40">
        <f t="shared" si="20"/>
        <v>44</v>
      </c>
      <c r="AC84" s="40">
        <f t="shared" si="21"/>
        <v>38</v>
      </c>
      <c r="AD84" s="40">
        <f t="shared" si="22"/>
        <v>86</v>
      </c>
      <c r="AE84" s="40">
        <f t="shared" si="23"/>
        <v>68</v>
      </c>
      <c r="AF84" s="40">
        <f t="shared" si="24"/>
        <v>1.263157895</v>
      </c>
      <c r="AG84" s="40">
        <f t="shared" si="25"/>
        <v>0.3372093023</v>
      </c>
      <c r="AH84" s="40">
        <f t="shared" si="26"/>
        <v>56</v>
      </c>
      <c r="AI84" s="40">
        <f t="shared" ref="AI84:AJ84" si="127">AF84*AC84</f>
        <v>48</v>
      </c>
      <c r="AJ84" s="40">
        <f t="shared" si="127"/>
        <v>29</v>
      </c>
      <c r="AK84" s="40">
        <f t="shared" si="28"/>
        <v>23</v>
      </c>
      <c r="AL84" s="18">
        <f t="shared" si="29"/>
        <v>2145</v>
      </c>
      <c r="AM84" s="40">
        <f t="shared" si="30"/>
        <v>156</v>
      </c>
      <c r="AN84" s="42">
        <f t="shared" si="31"/>
        <v>0.07272727273</v>
      </c>
      <c r="AO84" s="42">
        <f t="shared" si="32"/>
        <v>0.1682983683</v>
      </c>
      <c r="AP84" s="43">
        <f t="shared" si="33"/>
        <v>0.296398892</v>
      </c>
      <c r="AQ84" s="43">
        <f t="shared" si="34"/>
        <v>0.5623268698</v>
      </c>
      <c r="AR84" s="43">
        <f t="shared" si="35"/>
        <v>0.5734072022</v>
      </c>
      <c r="AS84" s="43">
        <f t="shared" si="36"/>
        <v>0.5448717949</v>
      </c>
      <c r="AT84" s="43">
        <f t="shared" si="37"/>
        <v>0.5064102564</v>
      </c>
      <c r="AU84" s="43">
        <f t="shared" si="38"/>
        <v>0.6666666667</v>
      </c>
      <c r="AV84" s="44">
        <f t="shared" si="41"/>
        <v>102</v>
      </c>
      <c r="AW84" s="45">
        <f t="shared" si="39"/>
        <v>22</v>
      </c>
      <c r="AX84" s="45">
        <v>-5.0</v>
      </c>
      <c r="AY84" s="45"/>
    </row>
    <row r="85">
      <c r="A85" s="60"/>
      <c r="B85" s="60"/>
      <c r="C85" s="60"/>
      <c r="D85" s="46">
        <v>83.0</v>
      </c>
      <c r="E85" s="25"/>
      <c r="F85" s="26">
        <v>1712.0</v>
      </c>
      <c r="G85" s="18">
        <v>2557.0</v>
      </c>
      <c r="H85" s="15">
        <f t="shared" si="6"/>
        <v>670</v>
      </c>
      <c r="I85" s="28">
        <v>46.0</v>
      </c>
      <c r="J85" s="29">
        <v>101.0</v>
      </c>
      <c r="K85" s="30">
        <v>100.0</v>
      </c>
      <c r="L85" s="31">
        <v>310.0</v>
      </c>
      <c r="M85" s="32">
        <v>39.0</v>
      </c>
      <c r="N85" s="33">
        <v>74.0</v>
      </c>
      <c r="O85" s="39">
        <f t="shared" si="7"/>
        <v>0.6548672566</v>
      </c>
      <c r="P85" s="39">
        <f t="shared" si="8"/>
        <v>0.756097561</v>
      </c>
      <c r="Q85" s="40">
        <f t="shared" si="9"/>
        <v>0.8557652126</v>
      </c>
      <c r="R85" s="17">
        <f t="shared" si="10"/>
        <v>0.3237652126</v>
      </c>
      <c r="S85" s="39">
        <f t="shared" si="11"/>
        <v>-0.09966765165</v>
      </c>
      <c r="T85" s="40">
        <f t="shared" si="12"/>
        <v>0.3262420042</v>
      </c>
      <c r="U85" s="40">
        <f t="shared" si="13"/>
        <v>0.5165631794</v>
      </c>
      <c r="V85" s="40">
        <f t="shared" si="14"/>
        <v>0.5165631794</v>
      </c>
      <c r="W85" s="39">
        <f t="shared" si="15"/>
        <v>0.4168955278</v>
      </c>
      <c r="X85" s="41">
        <f t="shared" si="16"/>
        <v>0.4834368206</v>
      </c>
      <c r="Y85" s="41">
        <f t="shared" si="17"/>
        <v>0.5831044722</v>
      </c>
      <c r="Z85" s="40">
        <f t="shared" si="18"/>
        <v>113</v>
      </c>
      <c r="AA85" s="40">
        <f t="shared" si="19"/>
        <v>410</v>
      </c>
      <c r="AB85" s="40">
        <f t="shared" si="20"/>
        <v>55</v>
      </c>
      <c r="AC85" s="40">
        <f t="shared" si="21"/>
        <v>58</v>
      </c>
      <c r="AD85" s="40">
        <f t="shared" si="22"/>
        <v>239</v>
      </c>
      <c r="AE85" s="40">
        <f t="shared" si="23"/>
        <v>171</v>
      </c>
      <c r="AF85" s="40">
        <f t="shared" si="24"/>
        <v>1.275862069</v>
      </c>
      <c r="AG85" s="40">
        <f t="shared" si="25"/>
        <v>0.4184100418</v>
      </c>
      <c r="AH85" s="40">
        <f t="shared" si="26"/>
        <v>70</v>
      </c>
      <c r="AI85" s="40">
        <f t="shared" ref="AI85:AJ85" si="128">AF85*AC85</f>
        <v>74</v>
      </c>
      <c r="AJ85" s="40">
        <f t="shared" si="128"/>
        <v>100</v>
      </c>
      <c r="AK85" s="40">
        <f t="shared" si="28"/>
        <v>72</v>
      </c>
      <c r="AL85" s="18">
        <f t="shared" si="29"/>
        <v>2557</v>
      </c>
      <c r="AM85" s="40">
        <f t="shared" si="30"/>
        <v>316</v>
      </c>
      <c r="AN85" s="42">
        <f t="shared" si="31"/>
        <v>0.123582323</v>
      </c>
      <c r="AO85" s="42">
        <f t="shared" si="32"/>
        <v>0.2620258115</v>
      </c>
      <c r="AP85" s="43">
        <f t="shared" si="33"/>
        <v>0.276119403</v>
      </c>
      <c r="AQ85" s="43">
        <f t="shared" si="34"/>
        <v>0.5895522388</v>
      </c>
      <c r="AR85" s="43">
        <f t="shared" si="35"/>
        <v>0.3880597015</v>
      </c>
      <c r="AS85" s="43">
        <f t="shared" si="36"/>
        <v>0.5379746835</v>
      </c>
      <c r="AT85" s="43">
        <f t="shared" si="37"/>
        <v>0.4493670886</v>
      </c>
      <c r="AU85" s="43">
        <f t="shared" si="38"/>
        <v>0.4556962025</v>
      </c>
      <c r="AV85" s="44">
        <f t="shared" si="41"/>
        <v>238</v>
      </c>
      <c r="AW85" s="45">
        <f t="shared" si="39"/>
        <v>15</v>
      </c>
      <c r="AX85" s="45">
        <v>-5.0</v>
      </c>
      <c r="AY85" s="45"/>
    </row>
    <row r="86">
      <c r="A86" s="60"/>
      <c r="B86" s="60"/>
      <c r="C86" s="60"/>
      <c r="D86" s="46">
        <v>84.0</v>
      </c>
      <c r="E86" s="25"/>
      <c r="F86" s="26">
        <v>1715.0</v>
      </c>
      <c r="G86" s="18">
        <v>2589.0</v>
      </c>
      <c r="H86" s="15">
        <f t="shared" si="6"/>
        <v>1212</v>
      </c>
      <c r="I86" s="28">
        <v>121.0</v>
      </c>
      <c r="J86" s="29">
        <v>222.0</v>
      </c>
      <c r="K86" s="30">
        <v>138.0</v>
      </c>
      <c r="L86" s="31">
        <v>564.0</v>
      </c>
      <c r="M86" s="32">
        <v>67.0</v>
      </c>
      <c r="N86" s="33">
        <v>100.0</v>
      </c>
      <c r="O86" s="39">
        <f t="shared" si="7"/>
        <v>0.5988023952</v>
      </c>
      <c r="P86" s="39">
        <f t="shared" si="8"/>
        <v>0.8034188034</v>
      </c>
      <c r="Q86" s="40">
        <f t="shared" si="9"/>
        <v>0.8377155151</v>
      </c>
      <c r="R86" s="17">
        <f t="shared" si="10"/>
        <v>0.3057155151</v>
      </c>
      <c r="S86" s="39">
        <f t="shared" si="11"/>
        <v>-0.03429671166</v>
      </c>
      <c r="T86" s="40">
        <f t="shared" si="12"/>
        <v>0.3133502568</v>
      </c>
      <c r="U86" s="40">
        <f t="shared" si="13"/>
        <v>0.4754083953</v>
      </c>
      <c r="V86" s="40">
        <f t="shared" si="14"/>
        <v>0.4754083953</v>
      </c>
      <c r="W86" s="39">
        <f t="shared" si="15"/>
        <v>0.4411116837</v>
      </c>
      <c r="X86" s="41">
        <f t="shared" si="16"/>
        <v>0.5245916047</v>
      </c>
      <c r="Y86" s="41">
        <f t="shared" si="17"/>
        <v>0.5588883163</v>
      </c>
      <c r="Z86" s="40">
        <f t="shared" si="18"/>
        <v>167</v>
      </c>
      <c r="AA86" s="40">
        <f t="shared" si="19"/>
        <v>702</v>
      </c>
      <c r="AB86" s="40">
        <f t="shared" si="20"/>
        <v>88</v>
      </c>
      <c r="AC86" s="40">
        <f t="shared" si="21"/>
        <v>79</v>
      </c>
      <c r="AD86" s="40">
        <f t="shared" si="22"/>
        <v>392</v>
      </c>
      <c r="AE86" s="40">
        <f t="shared" si="23"/>
        <v>310</v>
      </c>
      <c r="AF86" s="40">
        <f t="shared" si="24"/>
        <v>1.265822785</v>
      </c>
      <c r="AG86" s="40">
        <f t="shared" si="25"/>
        <v>0.3520408163</v>
      </c>
      <c r="AH86" s="40">
        <f t="shared" si="26"/>
        <v>111</v>
      </c>
      <c r="AI86" s="40">
        <f t="shared" ref="AI86:AJ86" si="129">AF86*AC86</f>
        <v>100</v>
      </c>
      <c r="AJ86" s="40">
        <f t="shared" si="129"/>
        <v>138</v>
      </c>
      <c r="AK86" s="40">
        <f t="shared" si="28"/>
        <v>109</v>
      </c>
      <c r="AL86" s="18">
        <f t="shared" si="29"/>
        <v>2589</v>
      </c>
      <c r="AM86" s="40">
        <f t="shared" si="30"/>
        <v>458</v>
      </c>
      <c r="AN86" s="42">
        <f t="shared" si="31"/>
        <v>0.1769022789</v>
      </c>
      <c r="AO86" s="42">
        <f t="shared" si="32"/>
        <v>0.4681344148</v>
      </c>
      <c r="AP86" s="43">
        <f t="shared" si="33"/>
        <v>0.2689768977</v>
      </c>
      <c r="AQ86" s="43">
        <f t="shared" si="34"/>
        <v>0.6204620462</v>
      </c>
      <c r="AR86" s="43">
        <f t="shared" si="35"/>
        <v>0.4207920792</v>
      </c>
      <c r="AS86" s="43">
        <f t="shared" si="36"/>
        <v>0.5436681223</v>
      </c>
      <c r="AT86" s="43">
        <f t="shared" si="37"/>
        <v>0.480349345</v>
      </c>
      <c r="AU86" s="43">
        <f t="shared" si="38"/>
        <v>0.46069869</v>
      </c>
      <c r="AV86" s="44">
        <f t="shared" si="41"/>
        <v>455</v>
      </c>
      <c r="AW86" s="45">
        <f t="shared" si="39"/>
        <v>77</v>
      </c>
      <c r="AX86" s="45">
        <v>-5.0</v>
      </c>
      <c r="AY86" s="45"/>
    </row>
    <row r="87">
      <c r="A87" s="60"/>
      <c r="B87" s="60"/>
      <c r="C87" s="60"/>
      <c r="D87" s="46">
        <v>85.0</v>
      </c>
      <c r="E87" s="25"/>
      <c r="F87" s="26">
        <v>1717.0</v>
      </c>
      <c r="G87" s="18">
        <v>2715.0</v>
      </c>
      <c r="H87" s="15">
        <f t="shared" si="6"/>
        <v>1250</v>
      </c>
      <c r="I87" s="28">
        <v>113.0</v>
      </c>
      <c r="J87" s="29">
        <v>252.0</v>
      </c>
      <c r="K87" s="30">
        <v>138.0</v>
      </c>
      <c r="L87" s="31">
        <v>601.0</v>
      </c>
      <c r="M87" s="32">
        <v>65.0</v>
      </c>
      <c r="N87" s="33">
        <v>81.0</v>
      </c>
      <c r="O87" s="39">
        <f t="shared" si="7"/>
        <v>0.5547945205</v>
      </c>
      <c r="P87" s="39">
        <f t="shared" si="8"/>
        <v>0.8132611637</v>
      </c>
      <c r="Q87" s="40">
        <f t="shared" si="9"/>
        <v>0.822279133</v>
      </c>
      <c r="R87" s="17">
        <f t="shared" si="10"/>
        <v>0.290279133</v>
      </c>
      <c r="S87" s="39">
        <f t="shared" si="11"/>
        <v>-0.009017969311</v>
      </c>
      <c r="T87" s="40">
        <f t="shared" si="12"/>
        <v>0.3033482236</v>
      </c>
      <c r="U87" s="40">
        <f t="shared" si="13"/>
        <v>0.4427521514</v>
      </c>
      <c r="V87" s="40">
        <f t="shared" si="14"/>
        <v>0.4427521514</v>
      </c>
      <c r="W87" s="39">
        <f t="shared" si="15"/>
        <v>0.4337341821</v>
      </c>
      <c r="X87" s="41">
        <f t="shared" si="16"/>
        <v>0.5572478486</v>
      </c>
      <c r="Y87" s="41">
        <f t="shared" si="17"/>
        <v>0.5662658179</v>
      </c>
      <c r="Z87" s="40">
        <f t="shared" si="18"/>
        <v>146</v>
      </c>
      <c r="AA87" s="40">
        <f t="shared" si="19"/>
        <v>739</v>
      </c>
      <c r="AB87" s="40">
        <f t="shared" si="20"/>
        <v>81</v>
      </c>
      <c r="AC87" s="40">
        <f t="shared" si="21"/>
        <v>65</v>
      </c>
      <c r="AD87" s="40">
        <f t="shared" si="22"/>
        <v>418</v>
      </c>
      <c r="AE87" s="40">
        <f t="shared" si="23"/>
        <v>321</v>
      </c>
      <c r="AF87" s="40">
        <f t="shared" si="24"/>
        <v>1.246153846</v>
      </c>
      <c r="AG87" s="40">
        <f t="shared" si="25"/>
        <v>0.3301435407</v>
      </c>
      <c r="AH87" s="40">
        <f t="shared" si="26"/>
        <v>101</v>
      </c>
      <c r="AI87" s="40">
        <f t="shared" ref="AI87:AJ87" si="130">AF87*AC87</f>
        <v>81</v>
      </c>
      <c r="AJ87" s="40">
        <f t="shared" si="130"/>
        <v>138</v>
      </c>
      <c r="AK87" s="40">
        <f t="shared" si="28"/>
        <v>106</v>
      </c>
      <c r="AL87" s="18">
        <f t="shared" si="29"/>
        <v>2715</v>
      </c>
      <c r="AM87" s="40">
        <f t="shared" si="30"/>
        <v>426</v>
      </c>
      <c r="AN87" s="42">
        <f t="shared" si="31"/>
        <v>0.1569060773</v>
      </c>
      <c r="AO87" s="42">
        <f t="shared" si="32"/>
        <v>0.4604051565</v>
      </c>
      <c r="AP87" s="43">
        <f t="shared" si="33"/>
        <v>0.2528</v>
      </c>
      <c r="AQ87" s="43">
        <f t="shared" si="34"/>
        <v>0.6232</v>
      </c>
      <c r="AR87" s="43">
        <f t="shared" si="35"/>
        <v>0.4088</v>
      </c>
      <c r="AS87" s="43">
        <f t="shared" si="36"/>
        <v>0.5610328638</v>
      </c>
      <c r="AT87" s="43">
        <f t="shared" si="37"/>
        <v>0.485915493</v>
      </c>
      <c r="AU87" s="43">
        <f t="shared" si="38"/>
        <v>0.4272300469</v>
      </c>
      <c r="AV87" s="44">
        <f t="shared" si="41"/>
        <v>495</v>
      </c>
      <c r="AW87" s="45">
        <f t="shared" si="39"/>
        <v>77</v>
      </c>
      <c r="AX87" s="45">
        <v>-5.0</v>
      </c>
      <c r="AY87" s="45"/>
    </row>
    <row r="88">
      <c r="A88" s="60"/>
      <c r="B88" s="60"/>
      <c r="C88" s="60"/>
      <c r="D88" s="46">
        <v>86.0</v>
      </c>
      <c r="E88" s="25"/>
      <c r="F88" s="26">
        <v>1719.0</v>
      </c>
      <c r="G88" s="18">
        <v>777.0</v>
      </c>
      <c r="H88" s="15">
        <f t="shared" si="6"/>
        <v>339</v>
      </c>
      <c r="I88" s="28">
        <v>19.0</v>
      </c>
      <c r="J88" s="29">
        <v>66.0</v>
      </c>
      <c r="K88" s="30">
        <v>31.0</v>
      </c>
      <c r="L88" s="31">
        <v>175.0</v>
      </c>
      <c r="M88" s="32">
        <v>19.0</v>
      </c>
      <c r="N88" s="33">
        <v>29.0</v>
      </c>
      <c r="O88" s="39">
        <f t="shared" si="7"/>
        <v>0.6041666667</v>
      </c>
      <c r="P88" s="39">
        <f t="shared" si="8"/>
        <v>0.8495145631</v>
      </c>
      <c r="Q88" s="40">
        <f t="shared" si="9"/>
        <v>0.8395208333</v>
      </c>
      <c r="R88" s="17">
        <f t="shared" si="10"/>
        <v>0.3075208333</v>
      </c>
      <c r="S88" s="39">
        <f t="shared" si="11"/>
        <v>0.009993729773</v>
      </c>
      <c r="T88" s="40">
        <f t="shared" si="12"/>
        <v>0.3145765045</v>
      </c>
      <c r="U88" s="40">
        <f t="shared" si="13"/>
        <v>0.4793675125</v>
      </c>
      <c r="V88" s="40">
        <f t="shared" si="14"/>
        <v>0.4793675125</v>
      </c>
      <c r="W88" s="39">
        <f t="shared" si="15"/>
        <v>0.4893612423</v>
      </c>
      <c r="X88" s="41">
        <f t="shared" si="16"/>
        <v>0.5206324875</v>
      </c>
      <c r="Y88" s="41">
        <f t="shared" si="17"/>
        <v>0.5106387577</v>
      </c>
      <c r="Z88" s="40">
        <f t="shared" si="18"/>
        <v>48</v>
      </c>
      <c r="AA88" s="40">
        <f t="shared" si="19"/>
        <v>206</v>
      </c>
      <c r="AB88" s="40">
        <f t="shared" si="20"/>
        <v>25</v>
      </c>
      <c r="AC88" s="40">
        <f t="shared" si="21"/>
        <v>23</v>
      </c>
      <c r="AD88" s="40">
        <f t="shared" si="22"/>
        <v>105</v>
      </c>
      <c r="AE88" s="40">
        <f t="shared" si="23"/>
        <v>101</v>
      </c>
      <c r="AF88" s="40">
        <f t="shared" si="24"/>
        <v>1.260869565</v>
      </c>
      <c r="AG88" s="40">
        <f t="shared" si="25"/>
        <v>0.2952380952</v>
      </c>
      <c r="AH88" s="40">
        <f t="shared" si="26"/>
        <v>32</v>
      </c>
      <c r="AI88" s="40">
        <f t="shared" ref="AI88:AJ88" si="131">AF88*AC88</f>
        <v>29</v>
      </c>
      <c r="AJ88" s="40">
        <f t="shared" si="131"/>
        <v>31</v>
      </c>
      <c r="AK88" s="40">
        <f t="shared" si="28"/>
        <v>30</v>
      </c>
      <c r="AL88" s="18">
        <f t="shared" si="29"/>
        <v>777</v>
      </c>
      <c r="AM88" s="40">
        <f t="shared" si="30"/>
        <v>122</v>
      </c>
      <c r="AN88" s="42">
        <f t="shared" si="31"/>
        <v>0.157014157</v>
      </c>
      <c r="AO88" s="42">
        <f t="shared" si="32"/>
        <v>0.4362934363</v>
      </c>
      <c r="AP88" s="43">
        <f t="shared" si="33"/>
        <v>0.203539823</v>
      </c>
      <c r="AQ88" s="43">
        <f t="shared" si="34"/>
        <v>0.6283185841</v>
      </c>
      <c r="AR88" s="43">
        <f t="shared" si="35"/>
        <v>0.3923303835</v>
      </c>
      <c r="AS88" s="43">
        <f t="shared" si="36"/>
        <v>0.5163934426</v>
      </c>
      <c r="AT88" s="43">
        <f t="shared" si="37"/>
        <v>0.5081967213</v>
      </c>
      <c r="AU88" s="43">
        <f t="shared" si="38"/>
        <v>0.5</v>
      </c>
      <c r="AV88" s="44">
        <f t="shared" si="41"/>
        <v>145</v>
      </c>
      <c r="AW88" s="45">
        <f t="shared" si="39"/>
        <v>6</v>
      </c>
      <c r="AX88" s="45">
        <v>-5.0</v>
      </c>
      <c r="AY88" s="45"/>
    </row>
    <row r="89">
      <c r="A89" s="60"/>
      <c r="B89" s="60"/>
      <c r="C89" s="60"/>
      <c r="D89" s="46">
        <v>87.0</v>
      </c>
      <c r="E89" s="25"/>
      <c r="F89" s="26">
        <v>1750.0</v>
      </c>
      <c r="G89" s="18">
        <v>1554.0</v>
      </c>
      <c r="H89" s="15">
        <f t="shared" si="6"/>
        <v>371</v>
      </c>
      <c r="I89" s="28">
        <v>17.0</v>
      </c>
      <c r="J89" s="29">
        <v>18.0</v>
      </c>
      <c r="K89" s="30">
        <v>60.0</v>
      </c>
      <c r="L89" s="31">
        <v>177.0</v>
      </c>
      <c r="M89" s="32">
        <v>38.0</v>
      </c>
      <c r="N89" s="33">
        <v>61.0</v>
      </c>
      <c r="O89" s="39">
        <f t="shared" si="7"/>
        <v>0.6161616162</v>
      </c>
      <c r="P89" s="39">
        <f t="shared" si="8"/>
        <v>0.746835443</v>
      </c>
      <c r="Q89" s="40">
        <f t="shared" si="9"/>
        <v>0.8434977043</v>
      </c>
      <c r="R89" s="17">
        <f t="shared" si="10"/>
        <v>0.3114977043</v>
      </c>
      <c r="S89" s="39">
        <f t="shared" si="11"/>
        <v>-0.09666226128</v>
      </c>
      <c r="T89" s="40">
        <f t="shared" si="12"/>
        <v>0.3173240386</v>
      </c>
      <c r="U89" s="40">
        <f t="shared" si="13"/>
        <v>0.4882038289</v>
      </c>
      <c r="V89" s="40">
        <f t="shared" si="14"/>
        <v>0.4882038289</v>
      </c>
      <c r="W89" s="39">
        <f t="shared" si="15"/>
        <v>0.3915415676</v>
      </c>
      <c r="X89" s="41">
        <f t="shared" si="16"/>
        <v>0.5117961711</v>
      </c>
      <c r="Y89" s="41">
        <f t="shared" si="17"/>
        <v>0.6084584324</v>
      </c>
      <c r="Z89" s="40">
        <f t="shared" si="18"/>
        <v>99</v>
      </c>
      <c r="AA89" s="40">
        <f t="shared" si="19"/>
        <v>237</v>
      </c>
      <c r="AB89" s="40">
        <f t="shared" si="20"/>
        <v>51</v>
      </c>
      <c r="AC89" s="40">
        <f t="shared" si="21"/>
        <v>48</v>
      </c>
      <c r="AD89" s="40">
        <f t="shared" si="22"/>
        <v>144</v>
      </c>
      <c r="AE89" s="40">
        <f t="shared" si="23"/>
        <v>93</v>
      </c>
      <c r="AF89" s="40">
        <f t="shared" si="24"/>
        <v>1.270833333</v>
      </c>
      <c r="AG89" s="40">
        <f t="shared" si="25"/>
        <v>0.4166666667</v>
      </c>
      <c r="AH89" s="40">
        <f t="shared" si="26"/>
        <v>65</v>
      </c>
      <c r="AI89" s="40">
        <f t="shared" ref="AI89:AJ89" si="132">AF89*AC89</f>
        <v>61</v>
      </c>
      <c r="AJ89" s="40">
        <f t="shared" si="132"/>
        <v>60</v>
      </c>
      <c r="AK89" s="40">
        <f t="shared" si="28"/>
        <v>39</v>
      </c>
      <c r="AL89" s="18">
        <f t="shared" si="29"/>
        <v>1554</v>
      </c>
      <c r="AM89" s="40">
        <f t="shared" si="30"/>
        <v>225</v>
      </c>
      <c r="AN89" s="42">
        <f t="shared" si="31"/>
        <v>0.1447876448</v>
      </c>
      <c r="AO89" s="42">
        <f t="shared" si="32"/>
        <v>0.2387387387</v>
      </c>
      <c r="AP89" s="43">
        <f t="shared" si="33"/>
        <v>0.3099730458</v>
      </c>
      <c r="AQ89" s="43">
        <f t="shared" si="34"/>
        <v>0.6253369272</v>
      </c>
      <c r="AR89" s="43">
        <f t="shared" si="35"/>
        <v>0.3611859838</v>
      </c>
      <c r="AS89" s="43">
        <f t="shared" si="36"/>
        <v>0.5555555556</v>
      </c>
      <c r="AT89" s="43">
        <f t="shared" si="37"/>
        <v>0.4622222222</v>
      </c>
      <c r="AU89" s="43">
        <f t="shared" si="38"/>
        <v>0.56</v>
      </c>
      <c r="AV89" s="44">
        <f t="shared" si="41"/>
        <v>138</v>
      </c>
      <c r="AW89" s="45">
        <f t="shared" si="39"/>
        <v>-10</v>
      </c>
      <c r="AX89" s="45">
        <v>-5.0</v>
      </c>
      <c r="AY89" s="45"/>
    </row>
    <row r="90">
      <c r="A90" s="60"/>
      <c r="B90" s="60"/>
      <c r="C90" s="60"/>
      <c r="D90" s="46">
        <v>88.0</v>
      </c>
      <c r="E90" s="25"/>
      <c r="F90" s="26">
        <v>1751.0</v>
      </c>
      <c r="G90" s="18">
        <v>1396.0</v>
      </c>
      <c r="H90" s="15">
        <f t="shared" si="6"/>
        <v>456</v>
      </c>
      <c r="I90" s="28">
        <v>20.0</v>
      </c>
      <c r="J90" s="29">
        <v>44.0</v>
      </c>
      <c r="K90" s="30">
        <v>88.0</v>
      </c>
      <c r="L90" s="31">
        <v>189.0</v>
      </c>
      <c r="M90" s="32">
        <v>41.0</v>
      </c>
      <c r="N90" s="33">
        <v>74.0</v>
      </c>
      <c r="O90" s="39">
        <f t="shared" si="7"/>
        <v>0.6434782609</v>
      </c>
      <c r="P90" s="39">
        <f t="shared" si="8"/>
        <v>0.6823104693</v>
      </c>
      <c r="Q90" s="40">
        <f t="shared" si="9"/>
        <v>0.8522451418</v>
      </c>
      <c r="R90" s="17">
        <f t="shared" si="10"/>
        <v>0.3202451418</v>
      </c>
      <c r="S90" s="39">
        <f t="shared" si="11"/>
        <v>-0.1699346725</v>
      </c>
      <c r="T90" s="40">
        <f t="shared" si="12"/>
        <v>0.3236096701</v>
      </c>
      <c r="U90" s="40">
        <f t="shared" si="13"/>
        <v>0.5082426699</v>
      </c>
      <c r="V90" s="40">
        <f t="shared" si="14"/>
        <v>0.5082426699</v>
      </c>
      <c r="W90" s="39">
        <f t="shared" si="15"/>
        <v>0.3383079975</v>
      </c>
      <c r="X90" s="41">
        <f t="shared" si="16"/>
        <v>0.4917573301</v>
      </c>
      <c r="Y90" s="41">
        <f t="shared" si="17"/>
        <v>0.6616920025</v>
      </c>
      <c r="Z90" s="40">
        <f t="shared" si="18"/>
        <v>115</v>
      </c>
      <c r="AA90" s="40">
        <f t="shared" si="19"/>
        <v>277</v>
      </c>
      <c r="AB90" s="40">
        <f t="shared" si="20"/>
        <v>57</v>
      </c>
      <c r="AC90" s="40">
        <f t="shared" si="21"/>
        <v>58</v>
      </c>
      <c r="AD90" s="40">
        <f t="shared" si="22"/>
        <v>183</v>
      </c>
      <c r="AE90" s="40">
        <f t="shared" si="23"/>
        <v>94</v>
      </c>
      <c r="AF90" s="40">
        <f t="shared" si="24"/>
        <v>1.275862069</v>
      </c>
      <c r="AG90" s="40">
        <f t="shared" si="25"/>
        <v>0.4808743169</v>
      </c>
      <c r="AH90" s="40">
        <f t="shared" si="26"/>
        <v>73</v>
      </c>
      <c r="AI90" s="40">
        <f t="shared" ref="AI90:AJ90" si="133">AF90*AC90</f>
        <v>74</v>
      </c>
      <c r="AJ90" s="40">
        <f t="shared" si="133"/>
        <v>88</v>
      </c>
      <c r="AK90" s="40">
        <f t="shared" si="28"/>
        <v>45</v>
      </c>
      <c r="AL90" s="18">
        <f t="shared" si="29"/>
        <v>1396</v>
      </c>
      <c r="AM90" s="40">
        <f t="shared" si="30"/>
        <v>280</v>
      </c>
      <c r="AN90" s="42">
        <f t="shared" si="31"/>
        <v>0.2005730659</v>
      </c>
      <c r="AO90" s="42">
        <f t="shared" si="32"/>
        <v>0.3266475645</v>
      </c>
      <c r="AP90" s="43">
        <f t="shared" si="33"/>
        <v>0.326754386</v>
      </c>
      <c r="AQ90" s="43">
        <f t="shared" si="34"/>
        <v>0.548245614</v>
      </c>
      <c r="AR90" s="43">
        <f t="shared" si="35"/>
        <v>0.3925438596</v>
      </c>
      <c r="AS90" s="43">
        <f t="shared" si="36"/>
        <v>0.575</v>
      </c>
      <c r="AT90" s="43">
        <f t="shared" si="37"/>
        <v>0.4214285714</v>
      </c>
      <c r="AU90" s="43">
        <f t="shared" si="38"/>
        <v>0.525</v>
      </c>
      <c r="AV90" s="44">
        <f t="shared" si="41"/>
        <v>144</v>
      </c>
      <c r="AW90" s="45">
        <f t="shared" si="39"/>
        <v>-12</v>
      </c>
      <c r="AX90" s="45">
        <v>-5.0</v>
      </c>
      <c r="AY90" s="45"/>
    </row>
    <row r="91">
      <c r="A91" s="60"/>
      <c r="B91" s="60"/>
      <c r="C91" s="60"/>
      <c r="D91" s="46">
        <v>89.0</v>
      </c>
      <c r="E91" s="25"/>
      <c r="F91" s="26">
        <v>1753.0</v>
      </c>
      <c r="G91" s="18">
        <v>257.0</v>
      </c>
      <c r="H91" s="15">
        <f t="shared" si="6"/>
        <v>106</v>
      </c>
      <c r="I91" s="28">
        <v>3.0</v>
      </c>
      <c r="J91" s="29">
        <v>8.0</v>
      </c>
      <c r="K91" s="30">
        <v>24.0</v>
      </c>
      <c r="L91" s="31">
        <v>53.0</v>
      </c>
      <c r="M91" s="32">
        <v>7.0</v>
      </c>
      <c r="N91" s="33">
        <v>11.0</v>
      </c>
      <c r="O91" s="39">
        <f t="shared" si="7"/>
        <v>0.6111111111</v>
      </c>
      <c r="P91" s="39">
        <f t="shared" si="8"/>
        <v>0.6883116883</v>
      </c>
      <c r="Q91" s="40">
        <f t="shared" si="9"/>
        <v>0.8418333333</v>
      </c>
      <c r="R91" s="17">
        <f t="shared" si="10"/>
        <v>0.3098333333</v>
      </c>
      <c r="S91" s="39">
        <f t="shared" si="11"/>
        <v>-0.153521645</v>
      </c>
      <c r="T91" s="40">
        <f t="shared" si="12"/>
        <v>0.3161662487</v>
      </c>
      <c r="U91" s="40">
        <f t="shared" si="13"/>
        <v>0.4844860599</v>
      </c>
      <c r="V91" s="40">
        <f t="shared" si="14"/>
        <v>0.4844860599</v>
      </c>
      <c r="W91" s="39">
        <f t="shared" si="15"/>
        <v>0.3309644149</v>
      </c>
      <c r="X91" s="41">
        <f t="shared" si="16"/>
        <v>0.5155139401</v>
      </c>
      <c r="Y91" s="41">
        <f t="shared" si="17"/>
        <v>0.6690355851</v>
      </c>
      <c r="Z91" s="40">
        <f t="shared" si="18"/>
        <v>18</v>
      </c>
      <c r="AA91" s="40">
        <f t="shared" si="19"/>
        <v>77</v>
      </c>
      <c r="AB91" s="40">
        <f t="shared" si="20"/>
        <v>9</v>
      </c>
      <c r="AC91" s="40">
        <f t="shared" si="21"/>
        <v>9</v>
      </c>
      <c r="AD91" s="40">
        <f t="shared" si="22"/>
        <v>52</v>
      </c>
      <c r="AE91" s="40">
        <f t="shared" si="23"/>
        <v>25</v>
      </c>
      <c r="AF91" s="40">
        <f t="shared" si="24"/>
        <v>1.222222222</v>
      </c>
      <c r="AG91" s="40">
        <f t="shared" si="25"/>
        <v>0.4615384615</v>
      </c>
      <c r="AH91" s="40">
        <f t="shared" si="26"/>
        <v>11</v>
      </c>
      <c r="AI91" s="40">
        <f t="shared" ref="AI91:AJ91" si="134">AF91*AC91</f>
        <v>11</v>
      </c>
      <c r="AJ91" s="40">
        <f t="shared" si="134"/>
        <v>24</v>
      </c>
      <c r="AK91" s="40">
        <f t="shared" si="28"/>
        <v>12</v>
      </c>
      <c r="AL91" s="18">
        <f t="shared" si="29"/>
        <v>257</v>
      </c>
      <c r="AM91" s="40">
        <f t="shared" si="30"/>
        <v>58</v>
      </c>
      <c r="AN91" s="42">
        <f t="shared" si="31"/>
        <v>0.2256809339</v>
      </c>
      <c r="AO91" s="42">
        <f t="shared" si="32"/>
        <v>0.4124513619</v>
      </c>
      <c r="AP91" s="43">
        <f t="shared" si="33"/>
        <v>0.320754717</v>
      </c>
      <c r="AQ91" s="43">
        <f t="shared" si="34"/>
        <v>0.5943396226</v>
      </c>
      <c r="AR91" s="43">
        <f t="shared" si="35"/>
        <v>0.2735849057</v>
      </c>
      <c r="AS91" s="43">
        <f t="shared" si="36"/>
        <v>0.6034482759</v>
      </c>
      <c r="AT91" s="43">
        <f t="shared" si="37"/>
        <v>0.3965517241</v>
      </c>
      <c r="AU91" s="43">
        <f t="shared" si="38"/>
        <v>0.3793103448</v>
      </c>
      <c r="AV91" s="44">
        <f t="shared" si="41"/>
        <v>41</v>
      </c>
      <c r="AW91" s="45">
        <f t="shared" si="39"/>
        <v>-1</v>
      </c>
      <c r="AX91" s="45">
        <v>-5.0</v>
      </c>
      <c r="AY91" s="45"/>
    </row>
    <row r="92">
      <c r="A92" s="60"/>
      <c r="B92" s="60"/>
      <c r="C92" s="60"/>
      <c r="D92" s="46">
        <v>90.0</v>
      </c>
      <c r="E92" s="25"/>
      <c r="F92" s="26">
        <v>2003.0</v>
      </c>
      <c r="G92" s="18">
        <v>937.0</v>
      </c>
      <c r="H92" s="15">
        <f t="shared" si="6"/>
        <v>152</v>
      </c>
      <c r="I92" s="28">
        <v>6.0</v>
      </c>
      <c r="J92" s="29">
        <v>35.0</v>
      </c>
      <c r="K92" s="30">
        <v>14.0</v>
      </c>
      <c r="L92" s="31">
        <v>57.0</v>
      </c>
      <c r="M92" s="32">
        <v>19.0</v>
      </c>
      <c r="N92" s="33">
        <v>21.0</v>
      </c>
      <c r="O92" s="39">
        <f t="shared" si="7"/>
        <v>0.525</v>
      </c>
      <c r="P92" s="39">
        <f t="shared" si="8"/>
        <v>0.8028169014</v>
      </c>
      <c r="Q92" s="40">
        <f t="shared" si="9"/>
        <v>0.811195</v>
      </c>
      <c r="R92" s="17">
        <f t="shared" si="10"/>
        <v>0.279195</v>
      </c>
      <c r="S92" s="39">
        <f t="shared" si="11"/>
        <v>-0.008378098592</v>
      </c>
      <c r="T92" s="40">
        <f t="shared" si="12"/>
        <v>0.2966353687</v>
      </c>
      <c r="U92" s="40">
        <f t="shared" si="13"/>
        <v>0.4204609661</v>
      </c>
      <c r="V92" s="40">
        <f t="shared" si="14"/>
        <v>0.4204609661</v>
      </c>
      <c r="W92" s="39">
        <f t="shared" si="15"/>
        <v>0.4120828675</v>
      </c>
      <c r="X92" s="41">
        <f t="shared" si="16"/>
        <v>0.5795390339</v>
      </c>
      <c r="Y92" s="41">
        <f t="shared" si="17"/>
        <v>0.5879171325</v>
      </c>
      <c r="Z92" s="40">
        <f t="shared" si="18"/>
        <v>40</v>
      </c>
      <c r="AA92" s="40">
        <f t="shared" si="19"/>
        <v>71</v>
      </c>
      <c r="AB92" s="40">
        <f t="shared" si="20"/>
        <v>23</v>
      </c>
      <c r="AC92" s="40">
        <f t="shared" si="21"/>
        <v>17</v>
      </c>
      <c r="AD92" s="40">
        <f t="shared" si="22"/>
        <v>42</v>
      </c>
      <c r="AE92" s="40">
        <f t="shared" si="23"/>
        <v>29</v>
      </c>
      <c r="AF92" s="40">
        <f t="shared" si="24"/>
        <v>1.235294118</v>
      </c>
      <c r="AG92" s="40">
        <f t="shared" si="25"/>
        <v>0.3333333333</v>
      </c>
      <c r="AH92" s="40">
        <f t="shared" si="26"/>
        <v>28</v>
      </c>
      <c r="AI92" s="40">
        <f t="shared" ref="AI92:AJ92" si="135">AF92*AC92</f>
        <v>21</v>
      </c>
      <c r="AJ92" s="40">
        <f t="shared" si="135"/>
        <v>14</v>
      </c>
      <c r="AK92" s="40">
        <f t="shared" si="28"/>
        <v>10</v>
      </c>
      <c r="AL92" s="18">
        <f t="shared" si="29"/>
        <v>937</v>
      </c>
      <c r="AM92" s="40">
        <f t="shared" si="30"/>
        <v>73</v>
      </c>
      <c r="AN92" s="42">
        <f t="shared" si="31"/>
        <v>0.07790821772</v>
      </c>
      <c r="AO92" s="42">
        <f t="shared" si="32"/>
        <v>0.1622198506</v>
      </c>
      <c r="AP92" s="43">
        <f t="shared" si="33"/>
        <v>0.2565789474</v>
      </c>
      <c r="AQ92" s="43">
        <f t="shared" si="34"/>
        <v>0.5394736842</v>
      </c>
      <c r="AR92" s="43">
        <f t="shared" si="35"/>
        <v>0.5328947368</v>
      </c>
      <c r="AS92" s="43">
        <f t="shared" si="36"/>
        <v>0.5753424658</v>
      </c>
      <c r="AT92" s="43">
        <f t="shared" si="37"/>
        <v>0.5205479452</v>
      </c>
      <c r="AU92" s="43">
        <f t="shared" si="38"/>
        <v>0.6712328767</v>
      </c>
      <c r="AV92" s="44">
        <f t="shared" si="41"/>
        <v>47</v>
      </c>
      <c r="AW92" s="45">
        <f t="shared" si="39"/>
        <v>-3</v>
      </c>
      <c r="AX92" s="45">
        <v>-4.0</v>
      </c>
      <c r="AY92" s="45"/>
    </row>
    <row r="93">
      <c r="A93" s="60"/>
      <c r="B93" s="60"/>
      <c r="C93" s="60"/>
      <c r="D93" s="46">
        <v>91.0</v>
      </c>
      <c r="E93" s="25"/>
      <c r="F93" s="26">
        <v>2004.0</v>
      </c>
      <c r="G93" s="18">
        <v>1302.0</v>
      </c>
      <c r="H93" s="15">
        <f t="shared" si="6"/>
        <v>242</v>
      </c>
      <c r="I93" s="28">
        <v>14.0</v>
      </c>
      <c r="J93" s="29">
        <v>60.0</v>
      </c>
      <c r="K93" s="30">
        <v>16.0</v>
      </c>
      <c r="L93" s="31">
        <v>111.0</v>
      </c>
      <c r="M93" s="32">
        <v>15.0</v>
      </c>
      <c r="N93" s="33">
        <v>26.0</v>
      </c>
      <c r="O93" s="39">
        <f t="shared" si="7"/>
        <v>0.6341463415</v>
      </c>
      <c r="P93" s="39">
        <f t="shared" si="8"/>
        <v>0.874015748</v>
      </c>
      <c r="Q93" s="40">
        <f t="shared" si="9"/>
        <v>0.8493051755</v>
      </c>
      <c r="R93" s="17">
        <f t="shared" si="10"/>
        <v>0.3173051755</v>
      </c>
      <c r="S93" s="39">
        <f t="shared" si="11"/>
        <v>0.02471057254</v>
      </c>
      <c r="T93" s="40">
        <f t="shared" si="12"/>
        <v>0.3214579143</v>
      </c>
      <c r="U93" s="40">
        <f t="shared" si="13"/>
        <v>0.50141009</v>
      </c>
      <c r="V93" s="40">
        <f t="shared" si="14"/>
        <v>0.50141009</v>
      </c>
      <c r="W93" s="39">
        <f t="shared" si="15"/>
        <v>0.5261206626</v>
      </c>
      <c r="X93" s="41">
        <f t="shared" si="16"/>
        <v>0.49858991</v>
      </c>
      <c r="Y93" s="41">
        <f t="shared" si="17"/>
        <v>0.4738793374</v>
      </c>
      <c r="Z93" s="40">
        <f t="shared" si="18"/>
        <v>41</v>
      </c>
      <c r="AA93" s="40">
        <f t="shared" si="19"/>
        <v>127</v>
      </c>
      <c r="AB93" s="40">
        <f t="shared" si="20"/>
        <v>20</v>
      </c>
      <c r="AC93" s="40">
        <f t="shared" si="21"/>
        <v>21</v>
      </c>
      <c r="AD93" s="40">
        <f t="shared" si="22"/>
        <v>60</v>
      </c>
      <c r="AE93" s="40">
        <f t="shared" si="23"/>
        <v>67</v>
      </c>
      <c r="AF93" s="40">
        <f t="shared" si="24"/>
        <v>1.238095238</v>
      </c>
      <c r="AG93" s="40">
        <f t="shared" si="25"/>
        <v>0.2666666667</v>
      </c>
      <c r="AH93" s="40">
        <f t="shared" si="26"/>
        <v>25</v>
      </c>
      <c r="AI93" s="40">
        <f t="shared" ref="AI93:AJ93" si="136">AF93*AC93</f>
        <v>26</v>
      </c>
      <c r="AJ93" s="40">
        <f t="shared" si="136"/>
        <v>16</v>
      </c>
      <c r="AK93" s="40">
        <f t="shared" si="28"/>
        <v>18</v>
      </c>
      <c r="AL93" s="18">
        <f t="shared" si="29"/>
        <v>1302</v>
      </c>
      <c r="AM93" s="40">
        <f t="shared" si="30"/>
        <v>85</v>
      </c>
      <c r="AN93" s="42">
        <f t="shared" si="31"/>
        <v>0.06528417819</v>
      </c>
      <c r="AO93" s="42">
        <f t="shared" si="32"/>
        <v>0.1858678955</v>
      </c>
      <c r="AP93" s="43">
        <f t="shared" si="33"/>
        <v>0.1859504132</v>
      </c>
      <c r="AQ93" s="43">
        <f t="shared" si="34"/>
        <v>0.5785123967</v>
      </c>
      <c r="AR93" s="43">
        <f t="shared" si="35"/>
        <v>0.4752066116</v>
      </c>
      <c r="AS93" s="43">
        <f t="shared" si="36"/>
        <v>0.4823529412</v>
      </c>
      <c r="AT93" s="43">
        <f t="shared" si="37"/>
        <v>0.5058823529</v>
      </c>
      <c r="AU93" s="43">
        <f t="shared" si="38"/>
        <v>0.6</v>
      </c>
      <c r="AV93" s="44">
        <f t="shared" si="41"/>
        <v>93</v>
      </c>
      <c r="AW93" s="45">
        <f t="shared" si="39"/>
        <v>4</v>
      </c>
      <c r="AX93" s="45">
        <v>-4.0</v>
      </c>
      <c r="AY93" s="45"/>
    </row>
    <row r="94">
      <c r="A94" s="60"/>
      <c r="B94" s="60"/>
      <c r="C94" s="60"/>
      <c r="D94" s="46">
        <v>92.0</v>
      </c>
      <c r="E94" s="25"/>
      <c r="F94" s="26">
        <v>2005.0</v>
      </c>
      <c r="G94" s="18">
        <v>2026.0</v>
      </c>
      <c r="H94" s="15">
        <f t="shared" si="6"/>
        <v>454</v>
      </c>
      <c r="I94" s="28">
        <v>36.0</v>
      </c>
      <c r="J94" s="29">
        <v>87.0</v>
      </c>
      <c r="K94" s="30">
        <v>31.0</v>
      </c>
      <c r="L94" s="31">
        <v>175.0</v>
      </c>
      <c r="M94" s="32">
        <v>52.0</v>
      </c>
      <c r="N94" s="33">
        <v>73.0</v>
      </c>
      <c r="O94" s="39">
        <f t="shared" si="7"/>
        <v>0.584</v>
      </c>
      <c r="P94" s="39">
        <f t="shared" si="8"/>
        <v>0.8495145631</v>
      </c>
      <c r="Q94" s="40">
        <f t="shared" si="9"/>
        <v>0.832647872</v>
      </c>
      <c r="R94" s="17">
        <f t="shared" si="10"/>
        <v>0.300647872</v>
      </c>
      <c r="S94" s="39">
        <f t="shared" si="11"/>
        <v>0.01686669111</v>
      </c>
      <c r="T94" s="40">
        <f t="shared" si="12"/>
        <v>0.3099744542</v>
      </c>
      <c r="U94" s="40">
        <f t="shared" si="13"/>
        <v>0.4644594401</v>
      </c>
      <c r="V94" s="40">
        <f t="shared" si="14"/>
        <v>0.4644594401</v>
      </c>
      <c r="W94" s="39">
        <f t="shared" si="15"/>
        <v>0.4813261312</v>
      </c>
      <c r="X94" s="41">
        <f t="shared" si="16"/>
        <v>0.5355405599</v>
      </c>
      <c r="Y94" s="41">
        <f t="shared" si="17"/>
        <v>0.5186738688</v>
      </c>
      <c r="Z94" s="40">
        <f t="shared" si="18"/>
        <v>125</v>
      </c>
      <c r="AA94" s="40">
        <f t="shared" si="19"/>
        <v>206</v>
      </c>
      <c r="AB94" s="40">
        <f t="shared" si="20"/>
        <v>67</v>
      </c>
      <c r="AC94" s="40">
        <f t="shared" si="21"/>
        <v>58</v>
      </c>
      <c r="AD94" s="40">
        <f t="shared" si="22"/>
        <v>107</v>
      </c>
      <c r="AE94" s="40">
        <f t="shared" si="23"/>
        <v>99</v>
      </c>
      <c r="AF94" s="40">
        <f t="shared" si="24"/>
        <v>1.25862069</v>
      </c>
      <c r="AG94" s="40">
        <f t="shared" si="25"/>
        <v>0.2897196262</v>
      </c>
      <c r="AH94" s="40">
        <f t="shared" si="26"/>
        <v>84</v>
      </c>
      <c r="AI94" s="40">
        <f t="shared" ref="AI94:AJ94" si="137">AF94*AC94</f>
        <v>73</v>
      </c>
      <c r="AJ94" s="40">
        <f t="shared" si="137"/>
        <v>31</v>
      </c>
      <c r="AK94" s="40">
        <f t="shared" si="28"/>
        <v>29</v>
      </c>
      <c r="AL94" s="18">
        <f t="shared" si="29"/>
        <v>2026</v>
      </c>
      <c r="AM94" s="40">
        <f t="shared" si="30"/>
        <v>217</v>
      </c>
      <c r="AN94" s="42">
        <f t="shared" si="31"/>
        <v>0.1071076012</v>
      </c>
      <c r="AO94" s="42">
        <f t="shared" si="32"/>
        <v>0.2240868707</v>
      </c>
      <c r="AP94" s="43">
        <f t="shared" si="33"/>
        <v>0.2621145374</v>
      </c>
      <c r="AQ94" s="43">
        <f t="shared" si="34"/>
        <v>0.5792951542</v>
      </c>
      <c r="AR94" s="43">
        <f t="shared" si="35"/>
        <v>0.5462555066</v>
      </c>
      <c r="AS94" s="43">
        <f t="shared" si="36"/>
        <v>0.5299539171</v>
      </c>
      <c r="AT94" s="43">
        <f t="shared" si="37"/>
        <v>0.5207373272</v>
      </c>
      <c r="AU94" s="43">
        <f t="shared" si="38"/>
        <v>0.7235023041</v>
      </c>
      <c r="AV94" s="44">
        <f t="shared" si="41"/>
        <v>146</v>
      </c>
      <c r="AW94" s="45">
        <f t="shared" si="39"/>
        <v>4</v>
      </c>
      <c r="AX94" s="45">
        <v>-4.0</v>
      </c>
      <c r="AY94" s="45"/>
    </row>
    <row r="95">
      <c r="A95" s="60"/>
      <c r="B95" s="60"/>
      <c r="C95" s="60"/>
      <c r="D95" s="46">
        <v>93.0</v>
      </c>
      <c r="E95" s="25"/>
      <c r="F95" s="26">
        <v>2007.0</v>
      </c>
      <c r="G95" s="18">
        <v>592.0</v>
      </c>
      <c r="H95" s="15">
        <f t="shared" si="6"/>
        <v>140</v>
      </c>
      <c r="I95" s="28">
        <v>24.0</v>
      </c>
      <c r="J95" s="29">
        <v>23.0</v>
      </c>
      <c r="K95" s="30">
        <v>11.0</v>
      </c>
      <c r="L95" s="31">
        <v>39.0</v>
      </c>
      <c r="M95" s="32">
        <v>20.0</v>
      </c>
      <c r="N95" s="33">
        <v>23.0</v>
      </c>
      <c r="O95" s="39">
        <f t="shared" si="7"/>
        <v>0.5348837209</v>
      </c>
      <c r="P95" s="39">
        <f t="shared" si="8"/>
        <v>0.78</v>
      </c>
      <c r="Q95" s="40">
        <f t="shared" si="9"/>
        <v>0.8149286101</v>
      </c>
      <c r="R95" s="17">
        <f t="shared" si="10"/>
        <v>0.2829286101</v>
      </c>
      <c r="S95" s="39">
        <f t="shared" si="11"/>
        <v>-0.03492861006</v>
      </c>
      <c r="T95" s="40">
        <f t="shared" si="12"/>
        <v>0.2988569504</v>
      </c>
      <c r="U95" s="40">
        <f t="shared" si="13"/>
        <v>0.4278721733</v>
      </c>
      <c r="V95" s="40">
        <f t="shared" si="14"/>
        <v>0.4278721733</v>
      </c>
      <c r="W95" s="39">
        <f t="shared" si="15"/>
        <v>0.3929435632</v>
      </c>
      <c r="X95" s="41">
        <f t="shared" si="16"/>
        <v>0.5721278267</v>
      </c>
      <c r="Y95" s="41">
        <f t="shared" si="17"/>
        <v>0.6070564368</v>
      </c>
      <c r="Z95" s="40">
        <f t="shared" si="18"/>
        <v>43</v>
      </c>
      <c r="AA95" s="40">
        <f t="shared" si="19"/>
        <v>50</v>
      </c>
      <c r="AB95" s="40">
        <f t="shared" si="20"/>
        <v>25</v>
      </c>
      <c r="AC95" s="40">
        <f t="shared" si="21"/>
        <v>18</v>
      </c>
      <c r="AD95" s="40">
        <f t="shared" si="22"/>
        <v>30</v>
      </c>
      <c r="AE95" s="40">
        <f t="shared" si="23"/>
        <v>20</v>
      </c>
      <c r="AF95" s="40">
        <f t="shared" si="24"/>
        <v>1.277777778</v>
      </c>
      <c r="AG95" s="40">
        <f t="shared" si="25"/>
        <v>0.3666666667</v>
      </c>
      <c r="AH95" s="40">
        <f t="shared" si="26"/>
        <v>32</v>
      </c>
      <c r="AI95" s="40">
        <f t="shared" ref="AI95:AJ95" si="138">AF95*AC95</f>
        <v>23</v>
      </c>
      <c r="AJ95" s="40">
        <f t="shared" si="138"/>
        <v>11</v>
      </c>
      <c r="AK95" s="40">
        <f t="shared" si="28"/>
        <v>7</v>
      </c>
      <c r="AL95" s="18">
        <f t="shared" si="29"/>
        <v>592</v>
      </c>
      <c r="AM95" s="40">
        <f t="shared" si="30"/>
        <v>73</v>
      </c>
      <c r="AN95" s="42">
        <f t="shared" si="31"/>
        <v>0.1233108108</v>
      </c>
      <c r="AO95" s="42">
        <f t="shared" si="32"/>
        <v>0.2364864865</v>
      </c>
      <c r="AP95" s="43">
        <f t="shared" si="33"/>
        <v>0.3928571429</v>
      </c>
      <c r="AQ95" s="43">
        <f t="shared" si="34"/>
        <v>0.5928571429</v>
      </c>
      <c r="AR95" s="43">
        <f t="shared" si="35"/>
        <v>0.6428571429</v>
      </c>
      <c r="AS95" s="43">
        <f t="shared" si="36"/>
        <v>0.5890410959</v>
      </c>
      <c r="AT95" s="43">
        <f t="shared" si="37"/>
        <v>0.5342465753</v>
      </c>
      <c r="AU95" s="43">
        <f t="shared" si="38"/>
        <v>0.7534246575</v>
      </c>
      <c r="AV95" s="44">
        <f t="shared" si="41"/>
        <v>32</v>
      </c>
      <c r="AW95" s="45">
        <f t="shared" si="39"/>
        <v>12</v>
      </c>
      <c r="AX95" s="45">
        <v>-4.0</v>
      </c>
      <c r="AY95" s="45"/>
    </row>
    <row r="96">
      <c r="A96" s="60"/>
      <c r="B96" s="60"/>
      <c r="C96" s="60"/>
      <c r="D96" s="46">
        <v>94.0</v>
      </c>
      <c r="E96" s="25"/>
      <c r="F96" s="26">
        <v>2008.0</v>
      </c>
      <c r="G96" s="18">
        <v>3166.0</v>
      </c>
      <c r="H96" s="15">
        <f t="shared" si="6"/>
        <v>561</v>
      </c>
      <c r="I96" s="28">
        <v>68.0</v>
      </c>
      <c r="J96" s="29">
        <v>107.0</v>
      </c>
      <c r="K96" s="30">
        <v>48.0</v>
      </c>
      <c r="L96" s="31">
        <v>212.0</v>
      </c>
      <c r="M96" s="32">
        <v>69.0</v>
      </c>
      <c r="N96" s="33">
        <v>57.0</v>
      </c>
      <c r="O96" s="39">
        <f t="shared" si="7"/>
        <v>0.4523809524</v>
      </c>
      <c r="P96" s="39">
        <f t="shared" si="8"/>
        <v>0.8153846154</v>
      </c>
      <c r="Q96" s="40">
        <f t="shared" si="9"/>
        <v>0.782037415</v>
      </c>
      <c r="R96" s="17">
        <f t="shared" si="10"/>
        <v>0.250037415</v>
      </c>
      <c r="S96" s="39">
        <f t="shared" si="11"/>
        <v>0.03334720042</v>
      </c>
      <c r="T96" s="40">
        <f t="shared" si="12"/>
        <v>0.2804734366</v>
      </c>
      <c r="U96" s="40">
        <f t="shared" si="13"/>
        <v>0.3654909267</v>
      </c>
      <c r="V96" s="40">
        <f t="shared" si="14"/>
        <v>0.3654909267</v>
      </c>
      <c r="W96" s="39">
        <f t="shared" si="15"/>
        <v>0.3988381271</v>
      </c>
      <c r="X96" s="41">
        <f t="shared" si="16"/>
        <v>0.6345090733</v>
      </c>
      <c r="Y96" s="41">
        <f t="shared" si="17"/>
        <v>0.6011618729</v>
      </c>
      <c r="Z96" s="40">
        <f t="shared" si="18"/>
        <v>126</v>
      </c>
      <c r="AA96" s="40">
        <f t="shared" si="19"/>
        <v>260</v>
      </c>
      <c r="AB96" s="40">
        <f t="shared" si="20"/>
        <v>80</v>
      </c>
      <c r="AC96" s="40">
        <f t="shared" si="21"/>
        <v>46</v>
      </c>
      <c r="AD96" s="40">
        <f t="shared" si="22"/>
        <v>156</v>
      </c>
      <c r="AE96" s="40">
        <f t="shared" si="23"/>
        <v>104</v>
      </c>
      <c r="AF96" s="40">
        <f t="shared" si="24"/>
        <v>1.239130435</v>
      </c>
      <c r="AG96" s="40">
        <f t="shared" si="25"/>
        <v>0.3076923077</v>
      </c>
      <c r="AH96" s="40">
        <f t="shared" si="26"/>
        <v>99</v>
      </c>
      <c r="AI96" s="40">
        <f t="shared" ref="AI96:AJ96" si="139">AF96*AC96</f>
        <v>57</v>
      </c>
      <c r="AJ96" s="40">
        <f t="shared" si="139"/>
        <v>48</v>
      </c>
      <c r="AK96" s="40">
        <f t="shared" si="28"/>
        <v>32</v>
      </c>
      <c r="AL96" s="18">
        <f t="shared" si="29"/>
        <v>3166</v>
      </c>
      <c r="AM96" s="40">
        <f t="shared" si="30"/>
        <v>236</v>
      </c>
      <c r="AN96" s="42">
        <f t="shared" si="31"/>
        <v>0.07454200884</v>
      </c>
      <c r="AO96" s="42">
        <f t="shared" si="32"/>
        <v>0.177195199</v>
      </c>
      <c r="AP96" s="43">
        <f t="shared" si="33"/>
        <v>0.3297682709</v>
      </c>
      <c r="AQ96" s="43">
        <f t="shared" si="34"/>
        <v>0.6221033868</v>
      </c>
      <c r="AR96" s="43">
        <f t="shared" si="35"/>
        <v>0.5365418895</v>
      </c>
      <c r="AS96" s="43">
        <f t="shared" si="36"/>
        <v>0.6228813559</v>
      </c>
      <c r="AT96" s="43">
        <f t="shared" si="37"/>
        <v>0.5550847458</v>
      </c>
      <c r="AU96" s="43">
        <f t="shared" si="38"/>
        <v>0.6610169492</v>
      </c>
      <c r="AV96" s="44">
        <f t="shared" si="41"/>
        <v>180</v>
      </c>
      <c r="AW96" s="45">
        <f t="shared" si="39"/>
        <v>38</v>
      </c>
      <c r="AX96" s="45">
        <v>-4.0</v>
      </c>
      <c r="AY96" s="45"/>
    </row>
    <row r="97">
      <c r="A97" s="60"/>
      <c r="B97" s="60"/>
      <c r="C97" s="60"/>
      <c r="D97" s="46">
        <v>95.0</v>
      </c>
      <c r="E97" s="25"/>
      <c r="F97" s="26">
        <v>2009.0</v>
      </c>
      <c r="G97" s="18">
        <v>1664.0</v>
      </c>
      <c r="H97" s="15">
        <f t="shared" si="6"/>
        <v>187</v>
      </c>
      <c r="I97" s="28">
        <v>9.0</v>
      </c>
      <c r="J97" s="29">
        <v>32.0</v>
      </c>
      <c r="K97" s="30">
        <v>13.0</v>
      </c>
      <c r="L97" s="31">
        <v>95.0</v>
      </c>
      <c r="M97" s="32">
        <v>15.0</v>
      </c>
      <c r="N97" s="33">
        <v>23.0</v>
      </c>
      <c r="O97" s="39">
        <f t="shared" si="7"/>
        <v>0.6052631579</v>
      </c>
      <c r="P97" s="39">
        <f t="shared" si="8"/>
        <v>0.8796296296</v>
      </c>
      <c r="Q97" s="40">
        <f t="shared" si="9"/>
        <v>0.8398878116</v>
      </c>
      <c r="R97" s="17">
        <f t="shared" si="10"/>
        <v>0.3078878116</v>
      </c>
      <c r="S97" s="39">
        <f t="shared" si="11"/>
        <v>0.039741818</v>
      </c>
      <c r="T97" s="40">
        <f t="shared" si="12"/>
        <v>0.314827346</v>
      </c>
      <c r="U97" s="40">
        <f t="shared" si="13"/>
        <v>0.480176215</v>
      </c>
      <c r="V97" s="40">
        <f t="shared" si="14"/>
        <v>0.480176215</v>
      </c>
      <c r="W97" s="39">
        <f t="shared" si="15"/>
        <v>0.519918033</v>
      </c>
      <c r="X97" s="41">
        <f t="shared" si="16"/>
        <v>0.519823785</v>
      </c>
      <c r="Y97" s="41">
        <f t="shared" si="17"/>
        <v>0.480081967</v>
      </c>
      <c r="Z97" s="40">
        <f t="shared" si="18"/>
        <v>38</v>
      </c>
      <c r="AA97" s="40">
        <f t="shared" si="19"/>
        <v>108</v>
      </c>
      <c r="AB97" s="40">
        <f t="shared" si="20"/>
        <v>20</v>
      </c>
      <c r="AC97" s="40">
        <f t="shared" si="21"/>
        <v>18</v>
      </c>
      <c r="AD97" s="40">
        <f t="shared" si="22"/>
        <v>52</v>
      </c>
      <c r="AE97" s="40">
        <f t="shared" si="23"/>
        <v>56</v>
      </c>
      <c r="AF97" s="40">
        <f t="shared" si="24"/>
        <v>1.277777778</v>
      </c>
      <c r="AG97" s="40">
        <f t="shared" si="25"/>
        <v>0.25</v>
      </c>
      <c r="AH97" s="40">
        <f t="shared" si="26"/>
        <v>26</v>
      </c>
      <c r="AI97" s="40">
        <f t="shared" ref="AI97:AJ97" si="140">AF97*AC97</f>
        <v>23</v>
      </c>
      <c r="AJ97" s="40">
        <f t="shared" si="140"/>
        <v>13</v>
      </c>
      <c r="AK97" s="40">
        <f t="shared" si="28"/>
        <v>14</v>
      </c>
      <c r="AL97" s="18">
        <f t="shared" si="29"/>
        <v>1664</v>
      </c>
      <c r="AM97" s="40">
        <f t="shared" si="30"/>
        <v>76</v>
      </c>
      <c r="AN97" s="42">
        <f t="shared" si="31"/>
        <v>0.04567307692</v>
      </c>
      <c r="AO97" s="42">
        <f t="shared" si="32"/>
        <v>0.1123798077</v>
      </c>
      <c r="AP97" s="43">
        <f t="shared" si="33"/>
        <v>0.1978609626</v>
      </c>
      <c r="AQ97" s="43">
        <f t="shared" si="34"/>
        <v>0.6363636364</v>
      </c>
      <c r="AR97" s="43">
        <f t="shared" si="35"/>
        <v>0.422459893</v>
      </c>
      <c r="AS97" s="43">
        <f t="shared" si="36"/>
        <v>0.5131578947</v>
      </c>
      <c r="AT97" s="43">
        <f t="shared" si="37"/>
        <v>0.5263157895</v>
      </c>
      <c r="AU97" s="43">
        <f t="shared" si="38"/>
        <v>0.6447368421</v>
      </c>
      <c r="AV97" s="44">
        <f t="shared" si="41"/>
        <v>81</v>
      </c>
      <c r="AW97" s="45">
        <f t="shared" si="39"/>
        <v>-2</v>
      </c>
      <c r="AX97" s="45">
        <v>-4.0</v>
      </c>
      <c r="AY97" s="45"/>
    </row>
    <row r="98">
      <c r="A98" s="60"/>
      <c r="B98" s="60"/>
      <c r="C98" s="60"/>
      <c r="D98" s="46">
        <v>96.0</v>
      </c>
      <c r="E98" s="25"/>
      <c r="F98" s="26">
        <v>2011.0</v>
      </c>
      <c r="G98" s="18">
        <v>1367.0</v>
      </c>
      <c r="H98" s="15">
        <f t="shared" si="6"/>
        <v>243</v>
      </c>
      <c r="I98" s="28">
        <v>11.0</v>
      </c>
      <c r="J98" s="29">
        <v>36.0</v>
      </c>
      <c r="K98" s="30">
        <v>27.0</v>
      </c>
      <c r="L98" s="31">
        <v>117.0</v>
      </c>
      <c r="M98" s="32">
        <v>25.0</v>
      </c>
      <c r="N98" s="33">
        <v>27.0</v>
      </c>
      <c r="O98" s="39">
        <f t="shared" si="7"/>
        <v>0.5192307692</v>
      </c>
      <c r="P98" s="39">
        <f t="shared" si="8"/>
        <v>0.8125</v>
      </c>
      <c r="Q98" s="40">
        <f t="shared" si="9"/>
        <v>0.808989645</v>
      </c>
      <c r="R98" s="17">
        <f t="shared" si="10"/>
        <v>0.276989645</v>
      </c>
      <c r="S98" s="39">
        <f t="shared" si="11"/>
        <v>0.00351035503</v>
      </c>
      <c r="T98" s="40">
        <f t="shared" si="12"/>
        <v>0.2953410288</v>
      </c>
      <c r="U98" s="40">
        <f t="shared" si="13"/>
        <v>0.4161272973</v>
      </c>
      <c r="V98" s="40">
        <f t="shared" si="14"/>
        <v>0.4161272973</v>
      </c>
      <c r="W98" s="39">
        <f t="shared" si="15"/>
        <v>0.4196376523</v>
      </c>
      <c r="X98" s="41">
        <f t="shared" si="16"/>
        <v>0.5838727027</v>
      </c>
      <c r="Y98" s="41">
        <f t="shared" si="17"/>
        <v>0.5803623477</v>
      </c>
      <c r="Z98" s="40">
        <f t="shared" si="18"/>
        <v>52</v>
      </c>
      <c r="AA98" s="40">
        <f t="shared" si="19"/>
        <v>144</v>
      </c>
      <c r="AB98" s="40">
        <f t="shared" si="20"/>
        <v>30</v>
      </c>
      <c r="AC98" s="40">
        <f t="shared" si="21"/>
        <v>22</v>
      </c>
      <c r="AD98" s="40">
        <f t="shared" si="22"/>
        <v>84</v>
      </c>
      <c r="AE98" s="40">
        <f t="shared" si="23"/>
        <v>60</v>
      </c>
      <c r="AF98" s="40">
        <f t="shared" si="24"/>
        <v>1.227272727</v>
      </c>
      <c r="AG98" s="40">
        <f t="shared" si="25"/>
        <v>0.3214285714</v>
      </c>
      <c r="AH98" s="40">
        <f t="shared" si="26"/>
        <v>37</v>
      </c>
      <c r="AI98" s="40">
        <f t="shared" ref="AI98:AJ98" si="141">AF98*AC98</f>
        <v>27</v>
      </c>
      <c r="AJ98" s="40">
        <f t="shared" si="141"/>
        <v>27</v>
      </c>
      <c r="AK98" s="40">
        <f t="shared" si="28"/>
        <v>19</v>
      </c>
      <c r="AL98" s="18">
        <f t="shared" si="29"/>
        <v>1367</v>
      </c>
      <c r="AM98" s="40">
        <f t="shared" si="30"/>
        <v>110</v>
      </c>
      <c r="AN98" s="42">
        <f t="shared" si="31"/>
        <v>0.08046817849</v>
      </c>
      <c r="AO98" s="42">
        <f t="shared" si="32"/>
        <v>0.1777615216</v>
      </c>
      <c r="AP98" s="43">
        <f t="shared" si="33"/>
        <v>0.2592592593</v>
      </c>
      <c r="AQ98" s="43">
        <f t="shared" si="34"/>
        <v>0.6296296296</v>
      </c>
      <c r="AR98" s="43">
        <f t="shared" si="35"/>
        <v>0.4074074074</v>
      </c>
      <c r="AS98" s="43">
        <f t="shared" si="36"/>
        <v>0.5818181818</v>
      </c>
      <c r="AT98" s="43">
        <f t="shared" si="37"/>
        <v>0.5090909091</v>
      </c>
      <c r="AU98" s="43">
        <f t="shared" si="38"/>
        <v>0.5818181818</v>
      </c>
      <c r="AV98" s="44">
        <f t="shared" si="41"/>
        <v>98</v>
      </c>
      <c r="AW98" s="45">
        <f t="shared" si="39"/>
        <v>-1</v>
      </c>
      <c r="AX98" s="45">
        <v>-4.0</v>
      </c>
      <c r="AY98" s="45"/>
    </row>
    <row r="99">
      <c r="A99" s="60"/>
      <c r="B99" s="60"/>
      <c r="C99" s="60"/>
      <c r="D99" s="46">
        <v>97.0</v>
      </c>
      <c r="E99" s="25"/>
      <c r="F99" s="26">
        <v>2013.0</v>
      </c>
      <c r="G99" s="18">
        <v>1064.0</v>
      </c>
      <c r="H99" s="15">
        <f t="shared" si="6"/>
        <v>110</v>
      </c>
      <c r="I99" s="28">
        <v>4.0</v>
      </c>
      <c r="J99" s="29">
        <v>18.0</v>
      </c>
      <c r="K99" s="30">
        <v>6.0</v>
      </c>
      <c r="L99" s="31">
        <v>67.0</v>
      </c>
      <c r="M99" s="32">
        <v>4.0</v>
      </c>
      <c r="N99" s="33">
        <v>11.0</v>
      </c>
      <c r="O99" s="39">
        <f t="shared" si="7"/>
        <v>0.7333333333</v>
      </c>
      <c r="P99" s="39">
        <f t="shared" si="8"/>
        <v>0.9178082192</v>
      </c>
      <c r="Q99" s="40">
        <f t="shared" si="9"/>
        <v>0.8779866667</v>
      </c>
      <c r="R99" s="17">
        <f t="shared" si="10"/>
        <v>0.3459866667</v>
      </c>
      <c r="S99" s="39">
        <f t="shared" si="11"/>
        <v>0.03982155251</v>
      </c>
      <c r="T99" s="40">
        <f t="shared" si="12"/>
        <v>0.3445639759</v>
      </c>
      <c r="U99" s="40">
        <f t="shared" si="13"/>
        <v>0.5733605111</v>
      </c>
      <c r="V99" s="40">
        <f t="shared" si="14"/>
        <v>0.5733605111</v>
      </c>
      <c r="W99" s="39">
        <f t="shared" si="15"/>
        <v>0.6131820636</v>
      </c>
      <c r="X99" s="41">
        <f t="shared" si="16"/>
        <v>0.4266394889</v>
      </c>
      <c r="Y99" s="41">
        <f t="shared" si="17"/>
        <v>0.3868179364</v>
      </c>
      <c r="Z99" s="40">
        <f t="shared" si="18"/>
        <v>15</v>
      </c>
      <c r="AA99" s="40">
        <f t="shared" si="19"/>
        <v>73</v>
      </c>
      <c r="AB99" s="40">
        <f t="shared" si="20"/>
        <v>6</v>
      </c>
      <c r="AC99" s="40">
        <f t="shared" si="21"/>
        <v>9</v>
      </c>
      <c r="AD99" s="40">
        <f t="shared" si="22"/>
        <v>28</v>
      </c>
      <c r="AE99" s="40">
        <f t="shared" si="23"/>
        <v>45</v>
      </c>
      <c r="AF99" s="40">
        <f t="shared" si="24"/>
        <v>1.222222222</v>
      </c>
      <c r="AG99" s="40">
        <f t="shared" si="25"/>
        <v>0.2142857143</v>
      </c>
      <c r="AH99" s="40">
        <f t="shared" si="26"/>
        <v>7</v>
      </c>
      <c r="AI99" s="40">
        <f t="shared" ref="AI99:AJ99" si="142">AF99*AC99</f>
        <v>11</v>
      </c>
      <c r="AJ99" s="40">
        <f t="shared" si="142"/>
        <v>6</v>
      </c>
      <c r="AK99" s="40">
        <f t="shared" si="28"/>
        <v>10</v>
      </c>
      <c r="AL99" s="18">
        <f t="shared" si="29"/>
        <v>1064</v>
      </c>
      <c r="AM99" s="40">
        <f t="shared" si="30"/>
        <v>34</v>
      </c>
      <c r="AN99" s="42">
        <f t="shared" si="31"/>
        <v>0.03195488722</v>
      </c>
      <c r="AO99" s="42">
        <f t="shared" si="32"/>
        <v>0.1033834586</v>
      </c>
      <c r="AP99" s="43">
        <f t="shared" si="33"/>
        <v>0.1272727273</v>
      </c>
      <c r="AQ99" s="43">
        <f t="shared" si="34"/>
        <v>0.6818181818</v>
      </c>
      <c r="AR99" s="43">
        <f t="shared" si="35"/>
        <v>0.3363636364</v>
      </c>
      <c r="AS99" s="43">
        <f t="shared" si="36"/>
        <v>0.3823529412</v>
      </c>
      <c r="AT99" s="43">
        <f t="shared" si="37"/>
        <v>0.5</v>
      </c>
      <c r="AU99" s="43">
        <f t="shared" si="38"/>
        <v>0.5294117647</v>
      </c>
      <c r="AV99" s="44">
        <f t="shared" si="41"/>
        <v>57</v>
      </c>
      <c r="AW99" s="45">
        <f t="shared" si="39"/>
        <v>1</v>
      </c>
      <c r="AX99" s="45">
        <v>-4.0</v>
      </c>
      <c r="AY99" s="45"/>
    </row>
    <row r="100">
      <c r="A100" s="60"/>
      <c r="B100" s="60"/>
      <c r="C100" s="60"/>
      <c r="D100" s="46">
        <v>98.0</v>
      </c>
      <c r="E100" s="25"/>
      <c r="F100" s="26">
        <v>2014.0</v>
      </c>
      <c r="G100" s="18">
        <v>2933.0</v>
      </c>
      <c r="H100" s="15">
        <f t="shared" si="6"/>
        <v>370</v>
      </c>
      <c r="I100" s="28">
        <v>17.0</v>
      </c>
      <c r="J100" s="29">
        <v>71.0</v>
      </c>
      <c r="K100" s="30">
        <v>23.0</v>
      </c>
      <c r="L100" s="31">
        <v>187.0</v>
      </c>
      <c r="M100" s="32">
        <v>17.0</v>
      </c>
      <c r="N100" s="33">
        <v>55.0</v>
      </c>
      <c r="O100" s="39">
        <f t="shared" si="7"/>
        <v>0.7638888889</v>
      </c>
      <c r="P100" s="39">
        <f t="shared" si="8"/>
        <v>0.8904761905</v>
      </c>
      <c r="Q100" s="40">
        <f t="shared" si="9"/>
        <v>0.8856805556</v>
      </c>
      <c r="R100" s="17">
        <f t="shared" si="10"/>
        <v>0.3536805556</v>
      </c>
      <c r="S100" s="39">
        <f t="shared" si="11"/>
        <v>0.004795634921</v>
      </c>
      <c r="T100" s="40">
        <f t="shared" si="12"/>
        <v>0.35178618</v>
      </c>
      <c r="U100" s="40">
        <f t="shared" si="13"/>
        <v>0.595237839</v>
      </c>
      <c r="V100" s="40">
        <f t="shared" si="14"/>
        <v>0.595237839</v>
      </c>
      <c r="W100" s="39">
        <f t="shared" si="15"/>
        <v>0.6000334739</v>
      </c>
      <c r="X100" s="41">
        <f t="shared" si="16"/>
        <v>0.404762161</v>
      </c>
      <c r="Y100" s="41">
        <f t="shared" si="17"/>
        <v>0.3999665261</v>
      </c>
      <c r="Z100" s="40">
        <f t="shared" si="18"/>
        <v>72</v>
      </c>
      <c r="AA100" s="40">
        <f t="shared" si="19"/>
        <v>210</v>
      </c>
      <c r="AB100" s="40">
        <f t="shared" si="20"/>
        <v>29</v>
      </c>
      <c r="AC100" s="40">
        <f t="shared" si="21"/>
        <v>43</v>
      </c>
      <c r="AD100" s="40">
        <f t="shared" si="22"/>
        <v>84</v>
      </c>
      <c r="AE100" s="40">
        <f t="shared" si="23"/>
        <v>126</v>
      </c>
      <c r="AF100" s="40">
        <f t="shared" si="24"/>
        <v>1.279069767</v>
      </c>
      <c r="AG100" s="40">
        <f t="shared" si="25"/>
        <v>0.2738095238</v>
      </c>
      <c r="AH100" s="40">
        <f t="shared" si="26"/>
        <v>37</v>
      </c>
      <c r="AI100" s="40">
        <f t="shared" ref="AI100:AJ100" si="143">AF100*AC100</f>
        <v>55</v>
      </c>
      <c r="AJ100" s="40">
        <f t="shared" si="143"/>
        <v>23</v>
      </c>
      <c r="AK100" s="40">
        <f t="shared" si="28"/>
        <v>35</v>
      </c>
      <c r="AL100" s="18">
        <f t="shared" si="29"/>
        <v>2933</v>
      </c>
      <c r="AM100" s="40">
        <f t="shared" si="30"/>
        <v>150</v>
      </c>
      <c r="AN100" s="42">
        <f t="shared" si="31"/>
        <v>0.05114217525</v>
      </c>
      <c r="AO100" s="42">
        <f t="shared" si="32"/>
        <v>0.1261506989</v>
      </c>
      <c r="AP100" s="43">
        <f t="shared" si="33"/>
        <v>0.1540540541</v>
      </c>
      <c r="AQ100" s="43">
        <f t="shared" si="34"/>
        <v>0.5972972973</v>
      </c>
      <c r="AR100" s="43">
        <f t="shared" si="35"/>
        <v>0.4324324324</v>
      </c>
      <c r="AS100" s="43">
        <f t="shared" si="36"/>
        <v>0.4</v>
      </c>
      <c r="AT100" s="43">
        <f t="shared" si="37"/>
        <v>0.48</v>
      </c>
      <c r="AU100" s="43">
        <f t="shared" si="38"/>
        <v>0.6133333333</v>
      </c>
      <c r="AV100" s="44">
        <f t="shared" si="41"/>
        <v>152</v>
      </c>
      <c r="AW100" s="45">
        <f t="shared" si="39"/>
        <v>-3</v>
      </c>
      <c r="AX100" s="45">
        <v>-4.0</v>
      </c>
      <c r="AY100" s="45"/>
    </row>
    <row r="101">
      <c r="A101" s="60"/>
      <c r="B101" s="60"/>
      <c r="C101" s="60"/>
      <c r="D101" s="46">
        <v>99.0</v>
      </c>
      <c r="E101" s="25"/>
      <c r="F101" s="26">
        <v>2015.0</v>
      </c>
      <c r="G101" s="18">
        <v>2515.0</v>
      </c>
      <c r="H101" s="15">
        <f t="shared" si="6"/>
        <v>283</v>
      </c>
      <c r="I101" s="28">
        <v>15.0</v>
      </c>
      <c r="J101" s="29">
        <v>41.0</v>
      </c>
      <c r="K101" s="30">
        <v>17.0</v>
      </c>
      <c r="L101" s="31">
        <v>132.0</v>
      </c>
      <c r="M101" s="32">
        <v>31.0</v>
      </c>
      <c r="N101" s="33">
        <v>47.0</v>
      </c>
      <c r="O101" s="39">
        <f t="shared" si="7"/>
        <v>0.6025641026</v>
      </c>
      <c r="P101" s="39">
        <f t="shared" si="8"/>
        <v>0.8859060403</v>
      </c>
      <c r="Q101" s="40">
        <f t="shared" si="9"/>
        <v>0.8389832347</v>
      </c>
      <c r="R101" s="17">
        <f t="shared" si="10"/>
        <v>0.3069832347</v>
      </c>
      <c r="S101" s="39">
        <f t="shared" si="11"/>
        <v>0.04692280555</v>
      </c>
      <c r="T101" s="40">
        <f t="shared" si="12"/>
        <v>0.3142100052</v>
      </c>
      <c r="U101" s="40">
        <f t="shared" si="13"/>
        <v>0.4781852173</v>
      </c>
      <c r="V101" s="40">
        <f t="shared" si="14"/>
        <v>0.4781852173</v>
      </c>
      <c r="W101" s="39">
        <f t="shared" si="15"/>
        <v>0.5251080229</v>
      </c>
      <c r="X101" s="41">
        <f t="shared" si="16"/>
        <v>0.5218147827</v>
      </c>
      <c r="Y101" s="41">
        <f t="shared" si="17"/>
        <v>0.4748919771</v>
      </c>
      <c r="Z101" s="40">
        <f t="shared" si="18"/>
        <v>78</v>
      </c>
      <c r="AA101" s="40">
        <f t="shared" si="19"/>
        <v>149</v>
      </c>
      <c r="AB101" s="40">
        <f t="shared" si="20"/>
        <v>41</v>
      </c>
      <c r="AC101" s="40">
        <f t="shared" si="21"/>
        <v>37</v>
      </c>
      <c r="AD101" s="40">
        <f t="shared" si="22"/>
        <v>71</v>
      </c>
      <c r="AE101" s="40">
        <f t="shared" si="23"/>
        <v>78</v>
      </c>
      <c r="AF101" s="40">
        <f t="shared" si="24"/>
        <v>1.27027027</v>
      </c>
      <c r="AG101" s="40">
        <f t="shared" si="25"/>
        <v>0.2394366197</v>
      </c>
      <c r="AH101" s="40">
        <f t="shared" si="26"/>
        <v>52</v>
      </c>
      <c r="AI101" s="40">
        <f t="shared" ref="AI101:AJ101" si="144">AF101*AC101</f>
        <v>47</v>
      </c>
      <c r="AJ101" s="40">
        <f t="shared" si="144"/>
        <v>17</v>
      </c>
      <c r="AK101" s="40">
        <f t="shared" si="28"/>
        <v>19</v>
      </c>
      <c r="AL101" s="18">
        <f t="shared" si="29"/>
        <v>2515</v>
      </c>
      <c r="AM101" s="40">
        <f t="shared" si="30"/>
        <v>135</v>
      </c>
      <c r="AN101" s="42">
        <f t="shared" si="31"/>
        <v>0.05367793241</v>
      </c>
      <c r="AO101" s="42">
        <f t="shared" si="32"/>
        <v>0.1125248509</v>
      </c>
      <c r="AP101" s="43">
        <f t="shared" si="33"/>
        <v>0.222614841</v>
      </c>
      <c r="AQ101" s="43">
        <f t="shared" si="34"/>
        <v>0.628975265</v>
      </c>
      <c r="AR101" s="43">
        <f t="shared" si="35"/>
        <v>0.4734982332</v>
      </c>
      <c r="AS101" s="43">
        <f t="shared" si="36"/>
        <v>0.5111111111</v>
      </c>
      <c r="AT101" s="43">
        <f t="shared" si="37"/>
        <v>0.5259259259</v>
      </c>
      <c r="AU101" s="43">
        <f t="shared" si="38"/>
        <v>0.7333333333</v>
      </c>
      <c r="AV101" s="44">
        <f t="shared" si="41"/>
        <v>113</v>
      </c>
      <c r="AW101" s="45">
        <f t="shared" si="39"/>
        <v>-6</v>
      </c>
      <c r="AX101" s="45">
        <v>-4.0</v>
      </c>
      <c r="AY101" s="45"/>
    </row>
    <row r="102">
      <c r="A102" s="60"/>
      <c r="B102" s="60"/>
      <c r="C102" s="60"/>
      <c r="D102" s="46">
        <v>100.0</v>
      </c>
      <c r="E102" s="25"/>
      <c r="F102" s="26">
        <v>2021.0</v>
      </c>
      <c r="G102" s="18">
        <v>3158.0</v>
      </c>
      <c r="H102" s="15">
        <f t="shared" si="6"/>
        <v>363</v>
      </c>
      <c r="I102" s="28">
        <v>26.0</v>
      </c>
      <c r="J102" s="29">
        <v>57.0</v>
      </c>
      <c r="K102" s="30">
        <v>21.0</v>
      </c>
      <c r="L102" s="31">
        <v>190.0</v>
      </c>
      <c r="M102" s="32">
        <v>28.0</v>
      </c>
      <c r="N102" s="33">
        <v>41.0</v>
      </c>
      <c r="O102" s="39">
        <f t="shared" si="7"/>
        <v>0.5942028986</v>
      </c>
      <c r="P102" s="39">
        <f t="shared" si="8"/>
        <v>0.9004739336</v>
      </c>
      <c r="Q102" s="40">
        <f t="shared" si="9"/>
        <v>0.8361543793</v>
      </c>
      <c r="R102" s="17">
        <f t="shared" si="10"/>
        <v>0.3041543793</v>
      </c>
      <c r="S102" s="39">
        <f t="shared" si="11"/>
        <v>0.06431955432</v>
      </c>
      <c r="T102" s="40">
        <f t="shared" si="12"/>
        <v>0.3123000542</v>
      </c>
      <c r="U102" s="40">
        <f t="shared" si="13"/>
        <v>0.4720100482</v>
      </c>
      <c r="V102" s="40">
        <f t="shared" si="14"/>
        <v>0.4720100482</v>
      </c>
      <c r="W102" s="39">
        <f t="shared" si="15"/>
        <v>0.5363296025</v>
      </c>
      <c r="X102" s="41">
        <f t="shared" si="16"/>
        <v>0.5279899518</v>
      </c>
      <c r="Y102" s="41">
        <f t="shared" si="17"/>
        <v>0.4636703975</v>
      </c>
      <c r="Z102" s="40">
        <f t="shared" si="18"/>
        <v>69</v>
      </c>
      <c r="AA102" s="40">
        <f t="shared" si="19"/>
        <v>211</v>
      </c>
      <c r="AB102" s="40">
        <f t="shared" si="20"/>
        <v>36</v>
      </c>
      <c r="AC102" s="40">
        <f t="shared" si="21"/>
        <v>33</v>
      </c>
      <c r="AD102" s="40">
        <f t="shared" si="22"/>
        <v>98</v>
      </c>
      <c r="AE102" s="40">
        <f t="shared" si="23"/>
        <v>113</v>
      </c>
      <c r="AF102" s="40">
        <f t="shared" si="24"/>
        <v>1.242424242</v>
      </c>
      <c r="AG102" s="40">
        <f t="shared" si="25"/>
        <v>0.2142857143</v>
      </c>
      <c r="AH102" s="40">
        <f t="shared" si="26"/>
        <v>45</v>
      </c>
      <c r="AI102" s="40">
        <f t="shared" ref="AI102:AJ102" si="145">AF102*AC102</f>
        <v>41</v>
      </c>
      <c r="AJ102" s="40">
        <f t="shared" si="145"/>
        <v>21</v>
      </c>
      <c r="AK102" s="40">
        <f t="shared" si="28"/>
        <v>24</v>
      </c>
      <c r="AL102" s="18">
        <f t="shared" si="29"/>
        <v>3158</v>
      </c>
      <c r="AM102" s="40">
        <f t="shared" si="30"/>
        <v>131</v>
      </c>
      <c r="AN102" s="42">
        <f t="shared" si="31"/>
        <v>0.0414819506</v>
      </c>
      <c r="AO102" s="42">
        <f t="shared" si="32"/>
        <v>0.1149461685</v>
      </c>
      <c r="AP102" s="43">
        <f t="shared" si="33"/>
        <v>0.2066115702</v>
      </c>
      <c r="AQ102" s="43">
        <f t="shared" si="34"/>
        <v>0.6721763085</v>
      </c>
      <c r="AR102" s="43">
        <f t="shared" si="35"/>
        <v>0.4187327824</v>
      </c>
      <c r="AS102" s="43">
        <f t="shared" si="36"/>
        <v>0.5038167939</v>
      </c>
      <c r="AT102" s="43">
        <f t="shared" si="37"/>
        <v>0.5267175573</v>
      </c>
      <c r="AU102" s="43">
        <f t="shared" si="38"/>
        <v>0.6564885496</v>
      </c>
      <c r="AV102" s="44">
        <f t="shared" si="41"/>
        <v>166</v>
      </c>
      <c r="AW102" s="45">
        <f t="shared" si="39"/>
        <v>9</v>
      </c>
      <c r="AX102" s="45">
        <v>-4.0</v>
      </c>
      <c r="AY102" s="45"/>
    </row>
    <row r="103">
      <c r="A103" s="60"/>
      <c r="B103" s="60"/>
      <c r="C103" s="60"/>
      <c r="D103" s="46">
        <v>101.0</v>
      </c>
      <c r="E103" s="25"/>
      <c r="F103" s="26">
        <v>2023.0</v>
      </c>
      <c r="G103" s="18">
        <v>1285.0</v>
      </c>
      <c r="H103" s="15">
        <f t="shared" si="6"/>
        <v>166</v>
      </c>
      <c r="I103" s="28">
        <v>16.0</v>
      </c>
      <c r="J103" s="29">
        <v>41.0</v>
      </c>
      <c r="K103" s="30">
        <v>5.0</v>
      </c>
      <c r="L103" s="31">
        <v>76.0</v>
      </c>
      <c r="M103" s="32">
        <v>11.0</v>
      </c>
      <c r="N103" s="33">
        <v>17.0</v>
      </c>
      <c r="O103" s="39">
        <f t="shared" si="7"/>
        <v>0.6071428571</v>
      </c>
      <c r="P103" s="39">
        <f t="shared" si="8"/>
        <v>0.9382716049</v>
      </c>
      <c r="Q103" s="40">
        <f t="shared" si="9"/>
        <v>0.8405153061</v>
      </c>
      <c r="R103" s="17">
        <f t="shared" si="10"/>
        <v>0.3085153061</v>
      </c>
      <c r="S103" s="39">
        <f t="shared" si="11"/>
        <v>0.09775629882</v>
      </c>
      <c r="T103" s="40">
        <f t="shared" si="12"/>
        <v>0.315257509</v>
      </c>
      <c r="U103" s="40">
        <f t="shared" si="13"/>
        <v>0.481562116</v>
      </c>
      <c r="V103" s="40">
        <f t="shared" si="14"/>
        <v>0.481562116</v>
      </c>
      <c r="W103" s="39">
        <f t="shared" si="15"/>
        <v>0.5793184148</v>
      </c>
      <c r="X103" s="41">
        <f t="shared" si="16"/>
        <v>0.518437884</v>
      </c>
      <c r="Y103" s="41">
        <f t="shared" si="17"/>
        <v>0.4206815852</v>
      </c>
      <c r="Z103" s="40">
        <f t="shared" si="18"/>
        <v>28</v>
      </c>
      <c r="AA103" s="40">
        <f t="shared" si="19"/>
        <v>81</v>
      </c>
      <c r="AB103" s="40">
        <f t="shared" si="20"/>
        <v>15</v>
      </c>
      <c r="AC103" s="40">
        <f t="shared" si="21"/>
        <v>13</v>
      </c>
      <c r="AD103" s="40">
        <f t="shared" si="22"/>
        <v>34</v>
      </c>
      <c r="AE103" s="40">
        <f t="shared" si="23"/>
        <v>47</v>
      </c>
      <c r="AF103" s="40">
        <f t="shared" si="24"/>
        <v>1.307692308</v>
      </c>
      <c r="AG103" s="40">
        <f t="shared" si="25"/>
        <v>0.1470588235</v>
      </c>
      <c r="AH103" s="40">
        <f t="shared" si="26"/>
        <v>20</v>
      </c>
      <c r="AI103" s="40">
        <f t="shared" ref="AI103:AJ103" si="146">AF103*AC103</f>
        <v>17</v>
      </c>
      <c r="AJ103" s="40">
        <f t="shared" si="146"/>
        <v>5</v>
      </c>
      <c r="AK103" s="40">
        <f t="shared" si="28"/>
        <v>7</v>
      </c>
      <c r="AL103" s="18">
        <f t="shared" si="29"/>
        <v>1285</v>
      </c>
      <c r="AM103" s="40">
        <f t="shared" si="30"/>
        <v>49</v>
      </c>
      <c r="AN103" s="42">
        <f t="shared" si="31"/>
        <v>0.03813229572</v>
      </c>
      <c r="AO103" s="42">
        <f t="shared" si="32"/>
        <v>0.1291828794</v>
      </c>
      <c r="AP103" s="43">
        <f t="shared" si="33"/>
        <v>0.1927710843</v>
      </c>
      <c r="AQ103" s="43">
        <f t="shared" si="34"/>
        <v>0.6204819277</v>
      </c>
      <c r="AR103" s="43">
        <f t="shared" si="35"/>
        <v>0.5120481928</v>
      </c>
      <c r="AS103" s="43">
        <f t="shared" si="36"/>
        <v>0.5102040816</v>
      </c>
      <c r="AT103" s="43">
        <f t="shared" si="37"/>
        <v>0.5510204082</v>
      </c>
      <c r="AU103" s="43">
        <f t="shared" si="38"/>
        <v>0.7551020408</v>
      </c>
      <c r="AV103" s="44">
        <f t="shared" si="41"/>
        <v>69</v>
      </c>
      <c r="AW103" s="45">
        <f t="shared" si="39"/>
        <v>7</v>
      </c>
      <c r="AX103" s="45">
        <v>-4.0</v>
      </c>
      <c r="AY103" s="45"/>
    </row>
    <row r="104">
      <c r="A104" s="60"/>
      <c r="B104" s="60"/>
      <c r="C104" s="60"/>
      <c r="D104" s="46">
        <v>102.0</v>
      </c>
      <c r="E104" s="25"/>
      <c r="F104" s="26">
        <v>2025.0</v>
      </c>
      <c r="G104" s="18">
        <v>1855.0</v>
      </c>
      <c r="H104" s="15">
        <f t="shared" si="6"/>
        <v>238</v>
      </c>
      <c r="I104" s="28">
        <v>14.0</v>
      </c>
      <c r="J104" s="29">
        <v>43.0</v>
      </c>
      <c r="K104" s="30">
        <v>12.0</v>
      </c>
      <c r="L104" s="31">
        <v>124.0</v>
      </c>
      <c r="M104" s="32">
        <v>14.0</v>
      </c>
      <c r="N104" s="33">
        <v>31.0</v>
      </c>
      <c r="O104" s="39">
        <f t="shared" si="7"/>
        <v>0.6888888889</v>
      </c>
      <c r="P104" s="39">
        <f t="shared" si="8"/>
        <v>0.9117647059</v>
      </c>
      <c r="Q104" s="40">
        <f t="shared" si="9"/>
        <v>0.8658355556</v>
      </c>
      <c r="R104" s="17">
        <f t="shared" si="10"/>
        <v>0.3338355556</v>
      </c>
      <c r="S104" s="39">
        <f t="shared" si="11"/>
        <v>0.04592915033</v>
      </c>
      <c r="T104" s="40">
        <f t="shared" si="12"/>
        <v>0.3341462811</v>
      </c>
      <c r="U104" s="40">
        <f t="shared" si="13"/>
        <v>0.5413012467</v>
      </c>
      <c r="V104" s="40">
        <f t="shared" si="14"/>
        <v>0.5413012467</v>
      </c>
      <c r="W104" s="39">
        <f t="shared" si="15"/>
        <v>0.587230397</v>
      </c>
      <c r="X104" s="41">
        <f t="shared" si="16"/>
        <v>0.4586987533</v>
      </c>
      <c r="Y104" s="41">
        <f t="shared" si="17"/>
        <v>0.412769603</v>
      </c>
      <c r="Z104" s="40">
        <f t="shared" si="18"/>
        <v>45</v>
      </c>
      <c r="AA104" s="40">
        <f t="shared" si="19"/>
        <v>136</v>
      </c>
      <c r="AB104" s="40">
        <f t="shared" si="20"/>
        <v>21</v>
      </c>
      <c r="AC104" s="40">
        <f t="shared" si="21"/>
        <v>24</v>
      </c>
      <c r="AD104" s="40">
        <f t="shared" si="22"/>
        <v>56</v>
      </c>
      <c r="AE104" s="40">
        <f t="shared" si="23"/>
        <v>80</v>
      </c>
      <c r="AF104" s="40">
        <f t="shared" si="24"/>
        <v>1.291666667</v>
      </c>
      <c r="AG104" s="40">
        <f t="shared" si="25"/>
        <v>0.2142857143</v>
      </c>
      <c r="AH104" s="40">
        <f t="shared" si="26"/>
        <v>27</v>
      </c>
      <c r="AI104" s="40">
        <f t="shared" ref="AI104:AJ104" si="147">AF104*AC104</f>
        <v>31</v>
      </c>
      <c r="AJ104" s="40">
        <f t="shared" si="147"/>
        <v>12</v>
      </c>
      <c r="AK104" s="40">
        <f t="shared" si="28"/>
        <v>17</v>
      </c>
      <c r="AL104" s="18">
        <f t="shared" si="29"/>
        <v>1855</v>
      </c>
      <c r="AM104" s="40">
        <f t="shared" si="30"/>
        <v>87</v>
      </c>
      <c r="AN104" s="42">
        <f t="shared" si="31"/>
        <v>0.04690026954</v>
      </c>
      <c r="AO104" s="42">
        <f t="shared" si="32"/>
        <v>0.1283018868</v>
      </c>
      <c r="AP104" s="43">
        <f t="shared" si="33"/>
        <v>0.1680672269</v>
      </c>
      <c r="AQ104" s="43">
        <f t="shared" si="34"/>
        <v>0.6386554622</v>
      </c>
      <c r="AR104" s="43">
        <f t="shared" si="35"/>
        <v>0.4285714286</v>
      </c>
      <c r="AS104" s="43">
        <f t="shared" si="36"/>
        <v>0.4482758621</v>
      </c>
      <c r="AT104" s="43">
        <f t="shared" si="37"/>
        <v>0.5057471264</v>
      </c>
      <c r="AU104" s="43">
        <f t="shared" si="38"/>
        <v>0.6666666667</v>
      </c>
      <c r="AV104" s="44">
        <f t="shared" si="41"/>
        <v>107</v>
      </c>
      <c r="AW104" s="45">
        <f t="shared" si="39"/>
        <v>1</v>
      </c>
      <c r="AX104" s="45">
        <v>-4.0</v>
      </c>
      <c r="AY104" s="45"/>
    </row>
    <row r="105">
      <c r="A105" s="60"/>
      <c r="B105" s="60"/>
      <c r="C105" s="60"/>
      <c r="D105" s="46">
        <v>103.0</v>
      </c>
      <c r="E105" s="25"/>
      <c r="F105" s="26">
        <v>2028.0</v>
      </c>
      <c r="G105" s="18">
        <v>2598.0</v>
      </c>
      <c r="H105" s="15">
        <f t="shared" si="6"/>
        <v>335</v>
      </c>
      <c r="I105" s="28">
        <v>33.0</v>
      </c>
      <c r="J105" s="29">
        <v>68.0</v>
      </c>
      <c r="K105" s="30">
        <v>23.0</v>
      </c>
      <c r="L105" s="31">
        <v>140.0</v>
      </c>
      <c r="M105" s="32">
        <v>31.0</v>
      </c>
      <c r="N105" s="33">
        <v>40.0</v>
      </c>
      <c r="O105" s="39">
        <f t="shared" si="7"/>
        <v>0.5633802817</v>
      </c>
      <c r="P105" s="39">
        <f t="shared" si="8"/>
        <v>0.8588957055</v>
      </c>
      <c r="Q105" s="40">
        <f t="shared" si="9"/>
        <v>0.825378298</v>
      </c>
      <c r="R105" s="17">
        <f t="shared" si="10"/>
        <v>0.293378298</v>
      </c>
      <c r="S105" s="39">
        <f t="shared" si="11"/>
        <v>0.03351740756</v>
      </c>
      <c r="T105" s="40">
        <f t="shared" si="12"/>
        <v>0.3052914574</v>
      </c>
      <c r="U105" s="40">
        <f t="shared" si="13"/>
        <v>0.4491481757</v>
      </c>
      <c r="V105" s="40">
        <f t="shared" si="14"/>
        <v>0.4491481757</v>
      </c>
      <c r="W105" s="39">
        <f t="shared" si="15"/>
        <v>0.4826655833</v>
      </c>
      <c r="X105" s="41">
        <f t="shared" si="16"/>
        <v>0.5508518243</v>
      </c>
      <c r="Y105" s="41">
        <f t="shared" si="17"/>
        <v>0.5173344167</v>
      </c>
      <c r="Z105" s="40">
        <f t="shared" si="18"/>
        <v>71</v>
      </c>
      <c r="AA105" s="40">
        <f t="shared" si="19"/>
        <v>163</v>
      </c>
      <c r="AB105" s="40">
        <f t="shared" si="20"/>
        <v>39</v>
      </c>
      <c r="AC105" s="40">
        <f t="shared" si="21"/>
        <v>32</v>
      </c>
      <c r="AD105" s="40">
        <f t="shared" si="22"/>
        <v>84</v>
      </c>
      <c r="AE105" s="40">
        <f t="shared" si="23"/>
        <v>79</v>
      </c>
      <c r="AF105" s="40">
        <f t="shared" si="24"/>
        <v>1.25</v>
      </c>
      <c r="AG105" s="40">
        <f t="shared" si="25"/>
        <v>0.2738095238</v>
      </c>
      <c r="AH105" s="40">
        <f t="shared" si="26"/>
        <v>49</v>
      </c>
      <c r="AI105" s="40">
        <f t="shared" ref="AI105:AJ105" si="148">AF105*AC105</f>
        <v>40</v>
      </c>
      <c r="AJ105" s="40">
        <f t="shared" si="148"/>
        <v>23</v>
      </c>
      <c r="AK105" s="40">
        <f t="shared" si="28"/>
        <v>22</v>
      </c>
      <c r="AL105" s="18">
        <f t="shared" si="29"/>
        <v>2598</v>
      </c>
      <c r="AM105" s="40">
        <f t="shared" si="30"/>
        <v>134</v>
      </c>
      <c r="AN105" s="42">
        <f t="shared" si="31"/>
        <v>0.05157813703</v>
      </c>
      <c r="AO105" s="42">
        <f t="shared" si="32"/>
        <v>0.1289453426</v>
      </c>
      <c r="AP105" s="43">
        <f t="shared" si="33"/>
        <v>0.2597014925</v>
      </c>
      <c r="AQ105" s="43">
        <f t="shared" si="34"/>
        <v>0.6089552239</v>
      </c>
      <c r="AR105" s="43">
        <f t="shared" si="35"/>
        <v>0.5134328358</v>
      </c>
      <c r="AS105" s="43">
        <f t="shared" si="36"/>
        <v>0.5373134328</v>
      </c>
      <c r="AT105" s="43">
        <f t="shared" si="37"/>
        <v>0.5298507463</v>
      </c>
      <c r="AU105" s="43">
        <f t="shared" si="38"/>
        <v>0.6641791045</v>
      </c>
      <c r="AV105" s="44">
        <f t="shared" si="41"/>
        <v>118</v>
      </c>
      <c r="AW105" s="45">
        <f t="shared" si="39"/>
        <v>15</v>
      </c>
      <c r="AX105" s="45">
        <v>-4.0</v>
      </c>
      <c r="AY105" s="45"/>
    </row>
    <row r="106">
      <c r="A106" s="60"/>
      <c r="B106" s="60"/>
      <c r="C106" s="60"/>
      <c r="D106" s="46">
        <v>104.0</v>
      </c>
      <c r="E106" s="25"/>
      <c r="F106" s="26">
        <v>2030.0</v>
      </c>
      <c r="G106" s="18">
        <v>1415.0</v>
      </c>
      <c r="H106" s="15">
        <f t="shared" si="6"/>
        <v>171</v>
      </c>
      <c r="I106" s="28">
        <v>13.0</v>
      </c>
      <c r="J106" s="29">
        <v>37.0</v>
      </c>
      <c r="K106" s="30">
        <v>4.0</v>
      </c>
      <c r="L106" s="31">
        <v>83.0</v>
      </c>
      <c r="M106" s="32">
        <v>11.0</v>
      </c>
      <c r="N106" s="33">
        <v>23.0</v>
      </c>
      <c r="O106" s="39">
        <f t="shared" si="7"/>
        <v>0.6764705882</v>
      </c>
      <c r="P106" s="39">
        <f t="shared" si="8"/>
        <v>0.9540229885</v>
      </c>
      <c r="Q106" s="40">
        <f t="shared" si="9"/>
        <v>0.8622370242</v>
      </c>
      <c r="R106" s="17">
        <f t="shared" si="10"/>
        <v>0.3302370242</v>
      </c>
      <c r="S106" s="39">
        <f t="shared" si="11"/>
        <v>0.09178596428</v>
      </c>
      <c r="T106" s="40">
        <f t="shared" si="12"/>
        <v>0.3312540391</v>
      </c>
      <c r="U106" s="40">
        <f t="shared" si="13"/>
        <v>0.5322917193</v>
      </c>
      <c r="V106" s="40">
        <f t="shared" si="14"/>
        <v>0.5322917193</v>
      </c>
      <c r="W106" s="39">
        <f t="shared" si="15"/>
        <v>0.6240776836</v>
      </c>
      <c r="X106" s="41">
        <f t="shared" si="16"/>
        <v>0.4677082807</v>
      </c>
      <c r="Y106" s="41">
        <f t="shared" si="17"/>
        <v>0.3759223164</v>
      </c>
      <c r="Z106" s="40">
        <f t="shared" si="18"/>
        <v>34</v>
      </c>
      <c r="AA106" s="40">
        <f t="shared" si="19"/>
        <v>87</v>
      </c>
      <c r="AB106" s="40">
        <f t="shared" si="20"/>
        <v>16</v>
      </c>
      <c r="AC106" s="40">
        <f t="shared" si="21"/>
        <v>18</v>
      </c>
      <c r="AD106" s="40">
        <f t="shared" si="22"/>
        <v>33</v>
      </c>
      <c r="AE106" s="40">
        <f t="shared" si="23"/>
        <v>54</v>
      </c>
      <c r="AF106" s="40">
        <f t="shared" si="24"/>
        <v>1.277777778</v>
      </c>
      <c r="AG106" s="40">
        <f t="shared" si="25"/>
        <v>0.1212121212</v>
      </c>
      <c r="AH106" s="40">
        <f t="shared" si="26"/>
        <v>20</v>
      </c>
      <c r="AI106" s="40">
        <f t="shared" ref="AI106:AJ106" si="149">AF106*AC106</f>
        <v>23</v>
      </c>
      <c r="AJ106" s="40">
        <f t="shared" si="149"/>
        <v>4</v>
      </c>
      <c r="AK106" s="40">
        <f t="shared" si="28"/>
        <v>7</v>
      </c>
      <c r="AL106" s="18">
        <f t="shared" si="29"/>
        <v>1415</v>
      </c>
      <c r="AM106" s="40">
        <f t="shared" si="30"/>
        <v>54</v>
      </c>
      <c r="AN106" s="42">
        <f t="shared" si="31"/>
        <v>0.03816254417</v>
      </c>
      <c r="AO106" s="42">
        <f t="shared" si="32"/>
        <v>0.1208480565</v>
      </c>
      <c r="AP106" s="43">
        <f t="shared" si="33"/>
        <v>0.1637426901</v>
      </c>
      <c r="AQ106" s="43">
        <f t="shared" si="34"/>
        <v>0.6257309942</v>
      </c>
      <c r="AR106" s="43">
        <f t="shared" si="35"/>
        <v>0.4912280702</v>
      </c>
      <c r="AS106" s="43">
        <f t="shared" si="36"/>
        <v>0.4444444444</v>
      </c>
      <c r="AT106" s="43">
        <f t="shared" si="37"/>
        <v>0.5</v>
      </c>
      <c r="AU106" s="43">
        <f t="shared" si="38"/>
        <v>0.7962962963</v>
      </c>
      <c r="AV106" s="44">
        <f t="shared" si="41"/>
        <v>76</v>
      </c>
      <c r="AW106" s="45">
        <f t="shared" si="39"/>
        <v>4</v>
      </c>
      <c r="AX106" s="45">
        <v>-4.0</v>
      </c>
      <c r="AY106" s="45"/>
    </row>
    <row r="107">
      <c r="A107" s="60"/>
      <c r="B107" s="60"/>
      <c r="C107" s="60"/>
      <c r="D107" s="46">
        <v>105.0</v>
      </c>
      <c r="E107" s="25"/>
      <c r="F107" s="26">
        <v>2032.0</v>
      </c>
      <c r="G107" s="18">
        <v>1221.0</v>
      </c>
      <c r="H107" s="15">
        <f t="shared" si="6"/>
        <v>149</v>
      </c>
      <c r="I107" s="28">
        <v>8.0</v>
      </c>
      <c r="J107" s="29">
        <v>28.0</v>
      </c>
      <c r="K107" s="30">
        <v>12.0</v>
      </c>
      <c r="L107" s="31">
        <v>68.0</v>
      </c>
      <c r="M107" s="32">
        <v>13.0</v>
      </c>
      <c r="N107" s="33">
        <v>20.0</v>
      </c>
      <c r="O107" s="39">
        <f t="shared" si="7"/>
        <v>0.6060606061</v>
      </c>
      <c r="P107" s="39">
        <f t="shared" si="8"/>
        <v>0.85</v>
      </c>
      <c r="Q107" s="40">
        <f t="shared" si="9"/>
        <v>0.84015427</v>
      </c>
      <c r="R107" s="17">
        <f t="shared" si="10"/>
        <v>0.30815427</v>
      </c>
      <c r="S107" s="39">
        <f t="shared" si="11"/>
        <v>0.009845730028</v>
      </c>
      <c r="T107" s="40">
        <f t="shared" si="12"/>
        <v>0.3150098164</v>
      </c>
      <c r="U107" s="40">
        <f t="shared" si="13"/>
        <v>0.4807642418</v>
      </c>
      <c r="V107" s="40">
        <f t="shared" si="14"/>
        <v>0.4807642418</v>
      </c>
      <c r="W107" s="39">
        <f t="shared" si="15"/>
        <v>0.4906099718</v>
      </c>
      <c r="X107" s="41">
        <f t="shared" si="16"/>
        <v>0.5192357582</v>
      </c>
      <c r="Y107" s="41">
        <f t="shared" si="17"/>
        <v>0.5093900282</v>
      </c>
      <c r="Z107" s="40">
        <f t="shared" si="18"/>
        <v>33</v>
      </c>
      <c r="AA107" s="40">
        <f t="shared" si="19"/>
        <v>80</v>
      </c>
      <c r="AB107" s="40">
        <f t="shared" si="20"/>
        <v>17</v>
      </c>
      <c r="AC107" s="40">
        <f t="shared" si="21"/>
        <v>16</v>
      </c>
      <c r="AD107" s="40">
        <f t="shared" si="22"/>
        <v>41</v>
      </c>
      <c r="AE107" s="40">
        <f t="shared" si="23"/>
        <v>39</v>
      </c>
      <c r="AF107" s="40">
        <f t="shared" si="24"/>
        <v>1.25</v>
      </c>
      <c r="AG107" s="40">
        <f t="shared" si="25"/>
        <v>0.2926829268</v>
      </c>
      <c r="AH107" s="40">
        <f t="shared" si="26"/>
        <v>21</v>
      </c>
      <c r="AI107" s="40">
        <f t="shared" ref="AI107:AJ107" si="150">AF107*AC107</f>
        <v>20</v>
      </c>
      <c r="AJ107" s="40">
        <f t="shared" si="150"/>
        <v>12</v>
      </c>
      <c r="AK107" s="40">
        <f t="shared" si="28"/>
        <v>11</v>
      </c>
      <c r="AL107" s="18">
        <f t="shared" si="29"/>
        <v>1221</v>
      </c>
      <c r="AM107" s="40">
        <f t="shared" si="30"/>
        <v>64</v>
      </c>
      <c r="AN107" s="42">
        <f t="shared" si="31"/>
        <v>0.05241605242</v>
      </c>
      <c r="AO107" s="42">
        <f t="shared" si="32"/>
        <v>0.122031122</v>
      </c>
      <c r="AP107" s="43">
        <f t="shared" si="33"/>
        <v>0.2214765101</v>
      </c>
      <c r="AQ107" s="43">
        <f t="shared" si="34"/>
        <v>0.5973154362</v>
      </c>
      <c r="AR107" s="43">
        <f t="shared" si="35"/>
        <v>0.4630872483</v>
      </c>
      <c r="AS107" s="43">
        <f t="shared" si="36"/>
        <v>0.515625</v>
      </c>
      <c r="AT107" s="43">
        <f t="shared" si="37"/>
        <v>0.5</v>
      </c>
      <c r="AU107" s="43">
        <f t="shared" si="38"/>
        <v>0.640625</v>
      </c>
      <c r="AV107" s="44">
        <f t="shared" si="41"/>
        <v>57</v>
      </c>
      <c r="AW107" s="45">
        <f t="shared" si="39"/>
        <v>0</v>
      </c>
      <c r="AX107" s="45">
        <v>-4.0</v>
      </c>
      <c r="AY107" s="45"/>
    </row>
    <row r="108">
      <c r="A108" s="60"/>
      <c r="B108" s="60"/>
      <c r="C108" s="60"/>
      <c r="D108" s="46">
        <v>106.0</v>
      </c>
      <c r="E108" s="25"/>
      <c r="F108" s="26">
        <v>2033.0</v>
      </c>
      <c r="G108" s="18">
        <v>2326.0</v>
      </c>
      <c r="H108" s="15">
        <f t="shared" si="6"/>
        <v>408</v>
      </c>
      <c r="I108" s="28">
        <v>42.0</v>
      </c>
      <c r="J108" s="29">
        <v>61.0</v>
      </c>
      <c r="K108" s="30">
        <v>34.0</v>
      </c>
      <c r="L108" s="31">
        <v>169.0</v>
      </c>
      <c r="M108" s="32">
        <v>39.0</v>
      </c>
      <c r="N108" s="33">
        <v>63.0</v>
      </c>
      <c r="O108" s="39">
        <f t="shared" si="7"/>
        <v>0.6176470588</v>
      </c>
      <c r="P108" s="39">
        <f t="shared" si="8"/>
        <v>0.8325123153</v>
      </c>
      <c r="Q108" s="40">
        <f t="shared" si="9"/>
        <v>0.8439844291</v>
      </c>
      <c r="R108" s="17">
        <f t="shared" si="10"/>
        <v>0.3119844291</v>
      </c>
      <c r="S108" s="39">
        <f t="shared" si="11"/>
        <v>-0.01147211379</v>
      </c>
      <c r="T108" s="40">
        <f t="shared" si="12"/>
        <v>0.3176648233</v>
      </c>
      <c r="U108" s="40">
        <f t="shared" si="13"/>
        <v>0.4892965222</v>
      </c>
      <c r="V108" s="40">
        <f t="shared" si="14"/>
        <v>0.4892965222</v>
      </c>
      <c r="W108" s="39">
        <f t="shared" si="15"/>
        <v>0.4778244084</v>
      </c>
      <c r="X108" s="41">
        <f t="shared" si="16"/>
        <v>0.5107034778</v>
      </c>
      <c r="Y108" s="41">
        <f t="shared" si="17"/>
        <v>0.5221755916</v>
      </c>
      <c r="Z108" s="40">
        <f t="shared" si="18"/>
        <v>102</v>
      </c>
      <c r="AA108" s="40">
        <f t="shared" si="19"/>
        <v>203</v>
      </c>
      <c r="AB108" s="40">
        <f t="shared" si="20"/>
        <v>52</v>
      </c>
      <c r="AC108" s="40">
        <f t="shared" si="21"/>
        <v>50</v>
      </c>
      <c r="AD108" s="40">
        <f t="shared" si="22"/>
        <v>106</v>
      </c>
      <c r="AE108" s="40">
        <f t="shared" si="23"/>
        <v>97</v>
      </c>
      <c r="AF108" s="40">
        <f t="shared" si="24"/>
        <v>1.26</v>
      </c>
      <c r="AG108" s="40">
        <f t="shared" si="25"/>
        <v>0.320754717</v>
      </c>
      <c r="AH108" s="40">
        <f t="shared" si="26"/>
        <v>66</v>
      </c>
      <c r="AI108" s="40">
        <f t="shared" ref="AI108:AJ108" si="151">AF108*AC108</f>
        <v>63</v>
      </c>
      <c r="AJ108" s="40">
        <f t="shared" si="151"/>
        <v>34</v>
      </c>
      <c r="AK108" s="40">
        <f t="shared" si="28"/>
        <v>31</v>
      </c>
      <c r="AL108" s="18">
        <f t="shared" si="29"/>
        <v>2326</v>
      </c>
      <c r="AM108" s="40">
        <f t="shared" si="30"/>
        <v>194</v>
      </c>
      <c r="AN108" s="42">
        <f t="shared" si="31"/>
        <v>0.0834049871</v>
      </c>
      <c r="AO108" s="42">
        <f t="shared" si="32"/>
        <v>0.1754084265</v>
      </c>
      <c r="AP108" s="43">
        <f t="shared" si="33"/>
        <v>0.2818627451</v>
      </c>
      <c r="AQ108" s="43">
        <f t="shared" si="34"/>
        <v>0.612745098</v>
      </c>
      <c r="AR108" s="43">
        <f t="shared" si="35"/>
        <v>0.5024509804</v>
      </c>
      <c r="AS108" s="43">
        <f t="shared" si="36"/>
        <v>0.5154639175</v>
      </c>
      <c r="AT108" s="43">
        <f t="shared" si="37"/>
        <v>0.5</v>
      </c>
      <c r="AU108" s="43">
        <f t="shared" si="38"/>
        <v>0.6649484536</v>
      </c>
      <c r="AV108" s="44">
        <f t="shared" si="41"/>
        <v>138</v>
      </c>
      <c r="AW108" s="45">
        <f t="shared" si="39"/>
        <v>15</v>
      </c>
      <c r="AX108" s="45">
        <v>-4.0</v>
      </c>
      <c r="AY108" s="45"/>
    </row>
    <row r="109">
      <c r="A109" s="60"/>
      <c r="B109" s="60"/>
      <c r="C109" s="60"/>
      <c r="D109" s="46">
        <v>107.0</v>
      </c>
      <c r="E109" s="25"/>
      <c r="F109" s="26">
        <v>2036.0</v>
      </c>
      <c r="G109" s="18">
        <v>2399.0</v>
      </c>
      <c r="H109" s="15">
        <f t="shared" si="6"/>
        <v>440</v>
      </c>
      <c r="I109" s="28">
        <v>20.0</v>
      </c>
      <c r="J109" s="29">
        <v>99.0</v>
      </c>
      <c r="K109" s="30">
        <v>24.0</v>
      </c>
      <c r="L109" s="31">
        <v>231.0</v>
      </c>
      <c r="M109" s="32">
        <v>24.0</v>
      </c>
      <c r="N109" s="33">
        <v>42.0</v>
      </c>
      <c r="O109" s="39">
        <f t="shared" si="7"/>
        <v>0.6363636364</v>
      </c>
      <c r="P109" s="39">
        <f t="shared" si="8"/>
        <v>0.9058823529</v>
      </c>
      <c r="Q109" s="40">
        <f t="shared" si="9"/>
        <v>0.8500082645</v>
      </c>
      <c r="R109" s="17">
        <f t="shared" si="10"/>
        <v>0.3180082645</v>
      </c>
      <c r="S109" s="39">
        <f t="shared" si="11"/>
        <v>0.05587408848</v>
      </c>
      <c r="T109" s="40">
        <f t="shared" si="12"/>
        <v>0.32196876</v>
      </c>
      <c r="U109" s="40">
        <f t="shared" si="13"/>
        <v>0.5030347572</v>
      </c>
      <c r="V109" s="40">
        <f t="shared" si="14"/>
        <v>0.5030347572</v>
      </c>
      <c r="W109" s="39">
        <f t="shared" si="15"/>
        <v>0.5589088457</v>
      </c>
      <c r="X109" s="41">
        <f t="shared" si="16"/>
        <v>0.4969652428</v>
      </c>
      <c r="Y109" s="41">
        <f t="shared" si="17"/>
        <v>0.4410911543</v>
      </c>
      <c r="Z109" s="40">
        <f t="shared" si="18"/>
        <v>66</v>
      </c>
      <c r="AA109" s="40">
        <f t="shared" si="19"/>
        <v>255</v>
      </c>
      <c r="AB109" s="40">
        <f t="shared" si="20"/>
        <v>33</v>
      </c>
      <c r="AC109" s="40">
        <f t="shared" si="21"/>
        <v>33</v>
      </c>
      <c r="AD109" s="40">
        <f t="shared" si="22"/>
        <v>112</v>
      </c>
      <c r="AE109" s="40">
        <f t="shared" si="23"/>
        <v>143</v>
      </c>
      <c r="AF109" s="40">
        <f t="shared" si="24"/>
        <v>1.272727273</v>
      </c>
      <c r="AG109" s="40">
        <f t="shared" si="25"/>
        <v>0.2142857143</v>
      </c>
      <c r="AH109" s="40">
        <f t="shared" si="26"/>
        <v>42</v>
      </c>
      <c r="AI109" s="40">
        <f t="shared" ref="AI109:AJ109" si="152">AF109*AC109</f>
        <v>42</v>
      </c>
      <c r="AJ109" s="40">
        <f t="shared" si="152"/>
        <v>24</v>
      </c>
      <c r="AK109" s="40">
        <f t="shared" si="28"/>
        <v>31</v>
      </c>
      <c r="AL109" s="18">
        <f t="shared" si="29"/>
        <v>2399</v>
      </c>
      <c r="AM109" s="40">
        <f t="shared" si="30"/>
        <v>139</v>
      </c>
      <c r="AN109" s="42">
        <f t="shared" si="31"/>
        <v>0.05794080867</v>
      </c>
      <c r="AO109" s="42">
        <f t="shared" si="32"/>
        <v>0.1834097541</v>
      </c>
      <c r="AP109" s="43">
        <f t="shared" si="33"/>
        <v>0.1545454545</v>
      </c>
      <c r="AQ109" s="43">
        <f t="shared" si="34"/>
        <v>0.625</v>
      </c>
      <c r="AR109" s="43">
        <f t="shared" si="35"/>
        <v>0.4204545455</v>
      </c>
      <c r="AS109" s="43">
        <f t="shared" si="36"/>
        <v>0.4748201439</v>
      </c>
      <c r="AT109" s="43">
        <f t="shared" si="37"/>
        <v>0.5251798561</v>
      </c>
      <c r="AU109" s="43">
        <f t="shared" si="38"/>
        <v>0.6043165468</v>
      </c>
      <c r="AV109" s="44">
        <f t="shared" si="41"/>
        <v>200</v>
      </c>
      <c r="AW109" s="45">
        <f t="shared" si="39"/>
        <v>2</v>
      </c>
      <c r="AX109" s="45">
        <v>-4.0</v>
      </c>
      <c r="AY109" s="45"/>
    </row>
    <row r="110">
      <c r="A110" s="60"/>
      <c r="B110" s="60"/>
      <c r="C110" s="60"/>
      <c r="D110" s="46">
        <v>108.0</v>
      </c>
      <c r="E110" s="25"/>
      <c r="F110" s="26">
        <v>2037.0</v>
      </c>
      <c r="G110" s="18">
        <v>3357.0</v>
      </c>
      <c r="H110" s="15">
        <f t="shared" si="6"/>
        <v>776</v>
      </c>
      <c r="I110" s="28">
        <v>105.0</v>
      </c>
      <c r="J110" s="29">
        <v>149.0</v>
      </c>
      <c r="K110" s="30">
        <v>64.0</v>
      </c>
      <c r="L110" s="31">
        <v>294.0</v>
      </c>
      <c r="M110" s="32">
        <v>85.0</v>
      </c>
      <c r="N110" s="33">
        <v>79.0</v>
      </c>
      <c r="O110" s="39">
        <f t="shared" si="7"/>
        <v>0.4817073171</v>
      </c>
      <c r="P110" s="39">
        <f t="shared" si="8"/>
        <v>0.8212290503</v>
      </c>
      <c r="Q110" s="40">
        <f t="shared" si="9"/>
        <v>0.794178019</v>
      </c>
      <c r="R110" s="17">
        <f t="shared" si="10"/>
        <v>0.262178019</v>
      </c>
      <c r="S110" s="39">
        <f t="shared" si="11"/>
        <v>0.02705103124</v>
      </c>
      <c r="T110" s="40">
        <f t="shared" si="12"/>
        <v>0.2869661434</v>
      </c>
      <c r="U110" s="40">
        <f t="shared" si="13"/>
        <v>0.387801014</v>
      </c>
      <c r="V110" s="40">
        <f t="shared" si="14"/>
        <v>0.387801014</v>
      </c>
      <c r="W110" s="39">
        <f t="shared" si="15"/>
        <v>0.4148520453</v>
      </c>
      <c r="X110" s="41">
        <f t="shared" si="16"/>
        <v>0.612198986</v>
      </c>
      <c r="Y110" s="41">
        <f t="shared" si="17"/>
        <v>0.5851479547</v>
      </c>
      <c r="Z110" s="40">
        <f t="shared" si="18"/>
        <v>164</v>
      </c>
      <c r="AA110" s="40">
        <f t="shared" si="19"/>
        <v>358</v>
      </c>
      <c r="AB110" s="40">
        <f t="shared" si="20"/>
        <v>100</v>
      </c>
      <c r="AC110" s="40">
        <f t="shared" si="21"/>
        <v>64</v>
      </c>
      <c r="AD110" s="40">
        <f t="shared" si="22"/>
        <v>209</v>
      </c>
      <c r="AE110" s="40">
        <f t="shared" si="23"/>
        <v>149</v>
      </c>
      <c r="AF110" s="40">
        <f t="shared" si="24"/>
        <v>1.234375</v>
      </c>
      <c r="AG110" s="40">
        <f t="shared" si="25"/>
        <v>0.3062200957</v>
      </c>
      <c r="AH110" s="40">
        <f t="shared" si="26"/>
        <v>123</v>
      </c>
      <c r="AI110" s="40">
        <f t="shared" ref="AI110:AJ110" si="153">AF110*AC110</f>
        <v>79</v>
      </c>
      <c r="AJ110" s="40">
        <f t="shared" si="153"/>
        <v>64</v>
      </c>
      <c r="AK110" s="40">
        <f t="shared" si="28"/>
        <v>46</v>
      </c>
      <c r="AL110" s="18">
        <f t="shared" si="29"/>
        <v>3357</v>
      </c>
      <c r="AM110" s="40">
        <f t="shared" si="30"/>
        <v>312</v>
      </c>
      <c r="AN110" s="42">
        <f t="shared" si="31"/>
        <v>0.09294012511</v>
      </c>
      <c r="AO110" s="42">
        <f t="shared" si="32"/>
        <v>0.2311587727</v>
      </c>
      <c r="AP110" s="43">
        <f t="shared" si="33"/>
        <v>0.3273195876</v>
      </c>
      <c r="AQ110" s="43">
        <f t="shared" si="34"/>
        <v>0.6237113402</v>
      </c>
      <c r="AR110" s="43">
        <f t="shared" si="35"/>
        <v>0.5386597938</v>
      </c>
      <c r="AS110" s="43">
        <f t="shared" si="36"/>
        <v>0.5993589744</v>
      </c>
      <c r="AT110" s="43">
        <f t="shared" si="37"/>
        <v>0.5416666667</v>
      </c>
      <c r="AU110" s="43">
        <f t="shared" si="38"/>
        <v>0.6474358974</v>
      </c>
      <c r="AV110" s="44">
        <f t="shared" si="41"/>
        <v>248</v>
      </c>
      <c r="AW110" s="45">
        <f t="shared" si="39"/>
        <v>67</v>
      </c>
      <c r="AX110" s="45">
        <v>-4.0</v>
      </c>
      <c r="AY110" s="45"/>
    </row>
    <row r="111">
      <c r="A111" s="60"/>
      <c r="B111" s="60"/>
      <c r="C111" s="60"/>
      <c r="D111" s="46">
        <v>109.0</v>
      </c>
      <c r="E111" s="25"/>
      <c r="F111" s="26">
        <v>2045.0</v>
      </c>
      <c r="G111" s="18">
        <v>454.0</v>
      </c>
      <c r="H111" s="15">
        <f t="shared" si="6"/>
        <v>106</v>
      </c>
      <c r="I111" s="28">
        <v>10.0</v>
      </c>
      <c r="J111" s="29">
        <v>23.0</v>
      </c>
      <c r="K111" s="30">
        <v>12.0</v>
      </c>
      <c r="L111" s="31">
        <v>42.0</v>
      </c>
      <c r="M111" s="32">
        <v>7.0</v>
      </c>
      <c r="N111" s="33">
        <v>12.0</v>
      </c>
      <c r="O111" s="39">
        <f t="shared" si="7"/>
        <v>0.6315789474</v>
      </c>
      <c r="P111" s="39">
        <f t="shared" si="8"/>
        <v>0.7777777778</v>
      </c>
      <c r="Q111" s="40">
        <f t="shared" si="9"/>
        <v>0.8484875346</v>
      </c>
      <c r="R111" s="17">
        <f t="shared" si="10"/>
        <v>0.3164875346</v>
      </c>
      <c r="S111" s="39">
        <f t="shared" si="11"/>
        <v>-0.07070975685</v>
      </c>
      <c r="T111" s="40">
        <f t="shared" si="12"/>
        <v>0.3208667348</v>
      </c>
      <c r="U111" s="40">
        <f t="shared" si="13"/>
        <v>0.4995279403</v>
      </c>
      <c r="V111" s="40">
        <f t="shared" si="14"/>
        <v>0.4995279403</v>
      </c>
      <c r="W111" s="39">
        <f t="shared" si="15"/>
        <v>0.4288181835</v>
      </c>
      <c r="X111" s="41">
        <f t="shared" si="16"/>
        <v>0.5004720597</v>
      </c>
      <c r="Y111" s="41">
        <f t="shared" si="17"/>
        <v>0.5711818165</v>
      </c>
      <c r="Z111" s="40">
        <f t="shared" si="18"/>
        <v>19</v>
      </c>
      <c r="AA111" s="40">
        <f t="shared" si="19"/>
        <v>54</v>
      </c>
      <c r="AB111" s="40">
        <f t="shared" si="20"/>
        <v>10</v>
      </c>
      <c r="AC111" s="40">
        <f t="shared" si="21"/>
        <v>9</v>
      </c>
      <c r="AD111" s="40">
        <f t="shared" si="22"/>
        <v>31</v>
      </c>
      <c r="AE111" s="40">
        <f t="shared" si="23"/>
        <v>23</v>
      </c>
      <c r="AF111" s="40">
        <f t="shared" si="24"/>
        <v>1.333333333</v>
      </c>
      <c r="AG111" s="40">
        <f t="shared" si="25"/>
        <v>0.3870967742</v>
      </c>
      <c r="AH111" s="40">
        <f t="shared" si="26"/>
        <v>13</v>
      </c>
      <c r="AI111" s="40">
        <f t="shared" ref="AI111:AJ111" si="154">AF111*AC111</f>
        <v>12</v>
      </c>
      <c r="AJ111" s="40">
        <f t="shared" si="154"/>
        <v>12</v>
      </c>
      <c r="AK111" s="40">
        <f t="shared" si="28"/>
        <v>9</v>
      </c>
      <c r="AL111" s="18">
        <f t="shared" si="29"/>
        <v>454</v>
      </c>
      <c r="AM111" s="40">
        <f t="shared" si="30"/>
        <v>46</v>
      </c>
      <c r="AN111" s="42">
        <f t="shared" si="31"/>
        <v>0.1013215859</v>
      </c>
      <c r="AO111" s="42">
        <f t="shared" si="32"/>
        <v>0.2334801762</v>
      </c>
      <c r="AP111" s="43">
        <f t="shared" si="33"/>
        <v>0.2735849057</v>
      </c>
      <c r="AQ111" s="43">
        <f t="shared" si="34"/>
        <v>0.5566037736</v>
      </c>
      <c r="AR111" s="43">
        <f t="shared" si="35"/>
        <v>0.4905660377</v>
      </c>
      <c r="AS111" s="43">
        <f t="shared" si="36"/>
        <v>0.5434782609</v>
      </c>
      <c r="AT111" s="43">
        <f t="shared" si="37"/>
        <v>0.4782608696</v>
      </c>
      <c r="AU111" s="43">
        <f t="shared" si="38"/>
        <v>0.5434782609</v>
      </c>
      <c r="AV111" s="44">
        <f t="shared" si="41"/>
        <v>33</v>
      </c>
      <c r="AW111" s="45">
        <f t="shared" si="39"/>
        <v>4</v>
      </c>
      <c r="AX111" s="45">
        <v>-4.0</v>
      </c>
      <c r="AY111" s="45"/>
    </row>
    <row r="112">
      <c r="A112" s="60"/>
      <c r="B112" s="60"/>
      <c r="C112" s="60"/>
      <c r="D112" s="46">
        <v>110.0</v>
      </c>
      <c r="E112" s="25"/>
      <c r="F112" s="26">
        <v>2046.0</v>
      </c>
      <c r="G112" s="18">
        <v>2696.0</v>
      </c>
      <c r="H112" s="15">
        <f t="shared" si="6"/>
        <v>396</v>
      </c>
      <c r="I112" s="28">
        <v>23.0</v>
      </c>
      <c r="J112" s="29">
        <v>63.0</v>
      </c>
      <c r="K112" s="30">
        <v>33.0</v>
      </c>
      <c r="L112" s="31">
        <v>197.0</v>
      </c>
      <c r="M112" s="32">
        <v>33.0</v>
      </c>
      <c r="N112" s="33">
        <v>47.0</v>
      </c>
      <c r="O112" s="39">
        <f t="shared" si="7"/>
        <v>0.5875</v>
      </c>
      <c r="P112" s="39">
        <f t="shared" si="8"/>
        <v>0.8565217391</v>
      </c>
      <c r="Q112" s="40">
        <f t="shared" si="9"/>
        <v>0.8338575</v>
      </c>
      <c r="R112" s="17">
        <f t="shared" si="10"/>
        <v>0.3018575</v>
      </c>
      <c r="S112" s="39">
        <f t="shared" si="11"/>
        <v>0.02266423913</v>
      </c>
      <c r="T112" s="40">
        <f t="shared" si="12"/>
        <v>0.3107716018</v>
      </c>
      <c r="U112" s="40">
        <f t="shared" si="13"/>
        <v>0.4670514963</v>
      </c>
      <c r="V112" s="40">
        <f t="shared" si="14"/>
        <v>0.4670514963</v>
      </c>
      <c r="W112" s="39">
        <f t="shared" si="15"/>
        <v>0.4897157354</v>
      </c>
      <c r="X112" s="41">
        <f t="shared" si="16"/>
        <v>0.5329485037</v>
      </c>
      <c r="Y112" s="41">
        <f t="shared" si="17"/>
        <v>0.5102842646</v>
      </c>
      <c r="Z112" s="40">
        <f t="shared" si="18"/>
        <v>80</v>
      </c>
      <c r="AA112" s="40">
        <f t="shared" si="19"/>
        <v>230</v>
      </c>
      <c r="AB112" s="40">
        <f t="shared" si="20"/>
        <v>43</v>
      </c>
      <c r="AC112" s="40">
        <f t="shared" si="21"/>
        <v>37</v>
      </c>
      <c r="AD112" s="40">
        <f t="shared" si="22"/>
        <v>117</v>
      </c>
      <c r="AE112" s="40">
        <f t="shared" si="23"/>
        <v>113</v>
      </c>
      <c r="AF112" s="40">
        <f t="shared" si="24"/>
        <v>1.27027027</v>
      </c>
      <c r="AG112" s="40">
        <f t="shared" si="25"/>
        <v>0.2820512821</v>
      </c>
      <c r="AH112" s="40">
        <f t="shared" si="26"/>
        <v>55</v>
      </c>
      <c r="AI112" s="40">
        <f t="shared" ref="AI112:AJ112" si="155">AF112*AC112</f>
        <v>47</v>
      </c>
      <c r="AJ112" s="40">
        <f t="shared" si="155"/>
        <v>33</v>
      </c>
      <c r="AK112" s="40">
        <f t="shared" si="28"/>
        <v>32</v>
      </c>
      <c r="AL112" s="18">
        <f t="shared" si="29"/>
        <v>2696</v>
      </c>
      <c r="AM112" s="40">
        <f t="shared" si="30"/>
        <v>167</v>
      </c>
      <c r="AN112" s="42">
        <f t="shared" si="31"/>
        <v>0.06194362018</v>
      </c>
      <c r="AO112" s="42">
        <f t="shared" si="32"/>
        <v>0.146884273</v>
      </c>
      <c r="AP112" s="43">
        <f t="shared" si="33"/>
        <v>0.2247474747</v>
      </c>
      <c r="AQ112" s="43">
        <f t="shared" si="34"/>
        <v>0.6388888889</v>
      </c>
      <c r="AR112" s="43">
        <f t="shared" si="35"/>
        <v>0.4191919192</v>
      </c>
      <c r="AS112" s="43">
        <f t="shared" si="36"/>
        <v>0.5269461078</v>
      </c>
      <c r="AT112" s="43">
        <f t="shared" si="37"/>
        <v>0.5209580838</v>
      </c>
      <c r="AU112" s="43">
        <f t="shared" si="38"/>
        <v>0.6107784431</v>
      </c>
      <c r="AV112" s="44">
        <f t="shared" si="41"/>
        <v>165</v>
      </c>
      <c r="AW112" s="45">
        <f t="shared" si="39"/>
        <v>1</v>
      </c>
      <c r="AX112" s="45">
        <v>-4.0</v>
      </c>
      <c r="AY112" s="45"/>
    </row>
    <row r="113">
      <c r="A113" s="60"/>
      <c r="B113" s="60"/>
      <c r="C113" s="60"/>
      <c r="D113" s="46">
        <v>111.0</v>
      </c>
      <c r="E113" s="25"/>
      <c r="F113" s="26">
        <v>2047.0</v>
      </c>
      <c r="G113" s="18">
        <v>1060.0</v>
      </c>
      <c r="H113" s="15">
        <f t="shared" si="6"/>
        <v>145</v>
      </c>
      <c r="I113" s="28">
        <v>11.0</v>
      </c>
      <c r="J113" s="29">
        <v>23.0</v>
      </c>
      <c r="K113" s="30">
        <v>7.0</v>
      </c>
      <c r="L113" s="31">
        <v>61.0</v>
      </c>
      <c r="M113" s="32">
        <v>11.0</v>
      </c>
      <c r="N113" s="33">
        <v>32.0</v>
      </c>
      <c r="O113" s="39">
        <f t="shared" si="7"/>
        <v>0.7441860465</v>
      </c>
      <c r="P113" s="39">
        <f t="shared" si="8"/>
        <v>0.8970588235</v>
      </c>
      <c r="Q113" s="40">
        <f t="shared" si="9"/>
        <v>0.8807809627</v>
      </c>
      <c r="R113" s="17">
        <f t="shared" si="10"/>
        <v>0.3487809627</v>
      </c>
      <c r="S113" s="39">
        <f t="shared" si="11"/>
        <v>0.01627786085</v>
      </c>
      <c r="T113" s="40">
        <f t="shared" si="12"/>
        <v>0.3471235712</v>
      </c>
      <c r="U113" s="40">
        <f t="shared" si="13"/>
        <v>0.5811458645</v>
      </c>
      <c r="V113" s="40">
        <f t="shared" si="14"/>
        <v>0.5811458645</v>
      </c>
      <c r="W113" s="39">
        <f t="shared" si="15"/>
        <v>0.5974237254</v>
      </c>
      <c r="X113" s="41">
        <f t="shared" si="16"/>
        <v>0.4188541355</v>
      </c>
      <c r="Y113" s="41">
        <f t="shared" si="17"/>
        <v>0.4025762746</v>
      </c>
      <c r="Z113" s="40">
        <f t="shared" si="18"/>
        <v>43</v>
      </c>
      <c r="AA113" s="40">
        <f t="shared" si="19"/>
        <v>68</v>
      </c>
      <c r="AB113" s="40">
        <f t="shared" si="20"/>
        <v>18</v>
      </c>
      <c r="AC113" s="40">
        <f t="shared" si="21"/>
        <v>25</v>
      </c>
      <c r="AD113" s="40">
        <f t="shared" si="22"/>
        <v>27</v>
      </c>
      <c r="AE113" s="40">
        <f t="shared" si="23"/>
        <v>41</v>
      </c>
      <c r="AF113" s="40">
        <f t="shared" si="24"/>
        <v>1.28</v>
      </c>
      <c r="AG113" s="40">
        <f t="shared" si="25"/>
        <v>0.2592592593</v>
      </c>
      <c r="AH113" s="40">
        <f t="shared" si="26"/>
        <v>23</v>
      </c>
      <c r="AI113" s="40">
        <f t="shared" ref="AI113:AJ113" si="156">AF113*AC113</f>
        <v>32</v>
      </c>
      <c r="AJ113" s="40">
        <f t="shared" si="156"/>
        <v>7</v>
      </c>
      <c r="AK113" s="40">
        <f t="shared" si="28"/>
        <v>11</v>
      </c>
      <c r="AL113" s="18">
        <f t="shared" si="29"/>
        <v>1060</v>
      </c>
      <c r="AM113" s="40">
        <f t="shared" si="30"/>
        <v>73</v>
      </c>
      <c r="AN113" s="42">
        <f t="shared" si="31"/>
        <v>0.06886792453</v>
      </c>
      <c r="AO113" s="42">
        <f t="shared" si="32"/>
        <v>0.1367924528</v>
      </c>
      <c r="AP113" s="43">
        <f t="shared" si="33"/>
        <v>0.2</v>
      </c>
      <c r="AQ113" s="43">
        <f t="shared" si="34"/>
        <v>0.5724137931</v>
      </c>
      <c r="AR113" s="43">
        <f t="shared" si="35"/>
        <v>0.5310344828</v>
      </c>
      <c r="AS113" s="43">
        <f t="shared" si="36"/>
        <v>0.4109589041</v>
      </c>
      <c r="AT113" s="43">
        <f t="shared" si="37"/>
        <v>0.4657534247</v>
      </c>
      <c r="AU113" s="43">
        <f t="shared" si="38"/>
        <v>0.7534246575</v>
      </c>
      <c r="AV113" s="44">
        <f t="shared" si="41"/>
        <v>50</v>
      </c>
      <c r="AW113" s="45">
        <f t="shared" si="39"/>
        <v>-1</v>
      </c>
      <c r="AX113" s="45">
        <v>-3.0</v>
      </c>
      <c r="AY113" s="45"/>
    </row>
    <row r="114">
      <c r="A114" s="60"/>
      <c r="B114" s="60"/>
      <c r="C114" s="60"/>
      <c r="D114" s="46">
        <v>112.0</v>
      </c>
      <c r="E114" s="25"/>
      <c r="F114" s="26">
        <v>2048.0</v>
      </c>
      <c r="G114" s="18">
        <v>3013.0</v>
      </c>
      <c r="H114" s="15">
        <f t="shared" si="6"/>
        <v>683</v>
      </c>
      <c r="I114" s="28">
        <v>45.0</v>
      </c>
      <c r="J114" s="29">
        <v>136.0</v>
      </c>
      <c r="K114" s="30">
        <v>49.0</v>
      </c>
      <c r="L114" s="31">
        <v>313.0</v>
      </c>
      <c r="M114" s="32">
        <v>54.0</v>
      </c>
      <c r="N114" s="33">
        <v>86.0</v>
      </c>
      <c r="O114" s="39">
        <f t="shared" si="7"/>
        <v>0.6142857143</v>
      </c>
      <c r="P114" s="39">
        <f t="shared" si="8"/>
        <v>0.864640884</v>
      </c>
      <c r="Q114" s="40">
        <f t="shared" si="9"/>
        <v>0.8428812245</v>
      </c>
      <c r="R114" s="17">
        <f t="shared" si="10"/>
        <v>0.3108812245</v>
      </c>
      <c r="S114" s="39">
        <f t="shared" si="11"/>
        <v>0.02175965949</v>
      </c>
      <c r="T114" s="40">
        <f t="shared" si="12"/>
        <v>0.3168938439</v>
      </c>
      <c r="U114" s="40">
        <f t="shared" si="13"/>
        <v>0.4868234149</v>
      </c>
      <c r="V114" s="40">
        <f t="shared" si="14"/>
        <v>0.4868234149</v>
      </c>
      <c r="W114" s="39">
        <f t="shared" si="15"/>
        <v>0.5085830744</v>
      </c>
      <c r="X114" s="41">
        <f t="shared" si="16"/>
        <v>0.5131765851</v>
      </c>
      <c r="Y114" s="41">
        <f t="shared" si="17"/>
        <v>0.4914169256</v>
      </c>
      <c r="Z114" s="40">
        <f t="shared" si="18"/>
        <v>140</v>
      </c>
      <c r="AA114" s="40">
        <f t="shared" si="19"/>
        <v>362</v>
      </c>
      <c r="AB114" s="40">
        <f t="shared" si="20"/>
        <v>72</v>
      </c>
      <c r="AC114" s="40">
        <f t="shared" si="21"/>
        <v>68</v>
      </c>
      <c r="AD114" s="40">
        <f t="shared" si="22"/>
        <v>178</v>
      </c>
      <c r="AE114" s="40">
        <f t="shared" si="23"/>
        <v>184</v>
      </c>
      <c r="AF114" s="40">
        <f t="shared" si="24"/>
        <v>1.264705882</v>
      </c>
      <c r="AG114" s="40">
        <f t="shared" si="25"/>
        <v>0.2752808989</v>
      </c>
      <c r="AH114" s="40">
        <f t="shared" si="26"/>
        <v>91</v>
      </c>
      <c r="AI114" s="40">
        <f t="shared" ref="AI114:AJ114" si="157">AF114*AC114</f>
        <v>86</v>
      </c>
      <c r="AJ114" s="40">
        <f t="shared" si="157"/>
        <v>49</v>
      </c>
      <c r="AK114" s="40">
        <f t="shared" si="28"/>
        <v>51</v>
      </c>
      <c r="AL114" s="18">
        <f t="shared" si="29"/>
        <v>3013</v>
      </c>
      <c r="AM114" s="40">
        <f t="shared" si="30"/>
        <v>277</v>
      </c>
      <c r="AN114" s="42">
        <f t="shared" si="31"/>
        <v>0.09193494856</v>
      </c>
      <c r="AO114" s="42">
        <f t="shared" si="32"/>
        <v>0.2266843677</v>
      </c>
      <c r="AP114" s="43">
        <f t="shared" si="33"/>
        <v>0.2166910688</v>
      </c>
      <c r="AQ114" s="43">
        <f t="shared" si="34"/>
        <v>0.6032210835</v>
      </c>
      <c r="AR114" s="43">
        <f t="shared" si="35"/>
        <v>0.4699853587</v>
      </c>
      <c r="AS114" s="43">
        <f t="shared" si="36"/>
        <v>0.5054151625</v>
      </c>
      <c r="AT114" s="43">
        <f t="shared" si="37"/>
        <v>0.5126353791</v>
      </c>
      <c r="AU114" s="43">
        <f t="shared" si="38"/>
        <v>0.6389891697</v>
      </c>
      <c r="AV114" s="44">
        <f t="shared" si="41"/>
        <v>262</v>
      </c>
      <c r="AW114" s="45">
        <f t="shared" si="39"/>
        <v>8</v>
      </c>
      <c r="AX114" s="45">
        <v>-3.0</v>
      </c>
      <c r="AY114" s="45"/>
    </row>
    <row r="115">
      <c r="A115" s="60"/>
      <c r="B115" s="60"/>
      <c r="C115" s="60"/>
      <c r="D115" s="46">
        <v>113.0</v>
      </c>
      <c r="E115" s="25"/>
      <c r="F115" s="26">
        <v>2049.0</v>
      </c>
      <c r="G115" s="18">
        <v>2043.0</v>
      </c>
      <c r="H115" s="15">
        <f t="shared" si="6"/>
        <v>450</v>
      </c>
      <c r="I115" s="28">
        <v>43.0</v>
      </c>
      <c r="J115" s="29">
        <v>109.0</v>
      </c>
      <c r="K115" s="30">
        <v>23.0</v>
      </c>
      <c r="L115" s="31">
        <v>191.0</v>
      </c>
      <c r="M115" s="32">
        <v>34.0</v>
      </c>
      <c r="N115" s="33">
        <v>50.0</v>
      </c>
      <c r="O115" s="39">
        <f t="shared" si="7"/>
        <v>0.5952380952</v>
      </c>
      <c r="P115" s="39">
        <f t="shared" si="8"/>
        <v>0.8925233645</v>
      </c>
      <c r="Q115" s="40">
        <f t="shared" si="9"/>
        <v>0.8365068027</v>
      </c>
      <c r="R115" s="17">
        <f t="shared" si="10"/>
        <v>0.3045068027</v>
      </c>
      <c r="S115" s="39">
        <f t="shared" si="11"/>
        <v>0.05601656176</v>
      </c>
      <c r="T115" s="40">
        <f t="shared" si="12"/>
        <v>0.3125363223</v>
      </c>
      <c r="U115" s="40">
        <f t="shared" si="13"/>
        <v>0.4727752018</v>
      </c>
      <c r="V115" s="40">
        <f t="shared" si="14"/>
        <v>0.4727752018</v>
      </c>
      <c r="W115" s="39">
        <f t="shared" si="15"/>
        <v>0.5287917636</v>
      </c>
      <c r="X115" s="41">
        <f t="shared" si="16"/>
        <v>0.5272247982</v>
      </c>
      <c r="Y115" s="41">
        <f t="shared" si="17"/>
        <v>0.4712082364</v>
      </c>
      <c r="Z115" s="40">
        <f t="shared" si="18"/>
        <v>84</v>
      </c>
      <c r="AA115" s="40">
        <f t="shared" si="19"/>
        <v>214</v>
      </c>
      <c r="AB115" s="40">
        <f t="shared" si="20"/>
        <v>44</v>
      </c>
      <c r="AC115" s="40">
        <f t="shared" si="21"/>
        <v>40</v>
      </c>
      <c r="AD115" s="40">
        <f t="shared" si="22"/>
        <v>101</v>
      </c>
      <c r="AE115" s="40">
        <f t="shared" si="23"/>
        <v>113</v>
      </c>
      <c r="AF115" s="40">
        <f t="shared" si="24"/>
        <v>1.25</v>
      </c>
      <c r="AG115" s="40">
        <f t="shared" si="25"/>
        <v>0.2277227723</v>
      </c>
      <c r="AH115" s="40">
        <f t="shared" si="26"/>
        <v>55</v>
      </c>
      <c r="AI115" s="40">
        <f t="shared" ref="AI115:AJ115" si="158">AF115*AC115</f>
        <v>50</v>
      </c>
      <c r="AJ115" s="40">
        <f t="shared" si="158"/>
        <v>23</v>
      </c>
      <c r="AK115" s="40">
        <f t="shared" si="28"/>
        <v>26</v>
      </c>
      <c r="AL115" s="18">
        <f t="shared" si="29"/>
        <v>2043</v>
      </c>
      <c r="AM115" s="40">
        <f t="shared" si="30"/>
        <v>154</v>
      </c>
      <c r="AN115" s="42">
        <f t="shared" si="31"/>
        <v>0.0753793441</v>
      </c>
      <c r="AO115" s="42">
        <f t="shared" si="32"/>
        <v>0.2202643172</v>
      </c>
      <c r="AP115" s="43">
        <f t="shared" si="33"/>
        <v>0.2222222222</v>
      </c>
      <c r="AQ115" s="43">
        <f t="shared" si="34"/>
        <v>0.5955555556</v>
      </c>
      <c r="AR115" s="43">
        <f t="shared" si="35"/>
        <v>0.5244444444</v>
      </c>
      <c r="AS115" s="43">
        <f t="shared" si="36"/>
        <v>0.5064935065</v>
      </c>
      <c r="AT115" s="43">
        <f t="shared" si="37"/>
        <v>0.525974026</v>
      </c>
      <c r="AU115" s="43">
        <f t="shared" si="38"/>
        <v>0.6818181818</v>
      </c>
      <c r="AV115" s="44">
        <f t="shared" si="41"/>
        <v>165</v>
      </c>
      <c r="AW115" s="45">
        <f t="shared" si="39"/>
        <v>22</v>
      </c>
      <c r="AX115" s="45">
        <v>-3.0</v>
      </c>
      <c r="AY115" s="45"/>
    </row>
    <row r="116">
      <c r="A116" s="60"/>
      <c r="B116" s="60"/>
      <c r="C116" s="60"/>
      <c r="D116" s="46">
        <v>114.0</v>
      </c>
      <c r="E116" s="25"/>
      <c r="F116" s="26">
        <v>2051.0</v>
      </c>
      <c r="G116" s="18">
        <v>1490.0</v>
      </c>
      <c r="H116" s="15">
        <f t="shared" si="6"/>
        <v>341</v>
      </c>
      <c r="I116" s="28">
        <v>27.0</v>
      </c>
      <c r="J116" s="29">
        <v>64.0</v>
      </c>
      <c r="K116" s="30">
        <v>33.0</v>
      </c>
      <c r="L116" s="31">
        <v>120.0</v>
      </c>
      <c r="M116" s="32">
        <v>44.0</v>
      </c>
      <c r="N116" s="33">
        <v>53.0</v>
      </c>
      <c r="O116" s="39">
        <f t="shared" si="7"/>
        <v>0.5463917526</v>
      </c>
      <c r="P116" s="39">
        <f t="shared" si="8"/>
        <v>0.7843137255</v>
      </c>
      <c r="Q116" s="40">
        <f t="shared" si="9"/>
        <v>0.8192049102</v>
      </c>
      <c r="R116" s="17">
        <f t="shared" si="10"/>
        <v>0.2872049102</v>
      </c>
      <c r="S116" s="39">
        <f t="shared" si="11"/>
        <v>-0.0348911847</v>
      </c>
      <c r="T116" s="40">
        <f t="shared" si="12"/>
        <v>0.3014502253</v>
      </c>
      <c r="U116" s="40">
        <f t="shared" si="13"/>
        <v>0.4364805882</v>
      </c>
      <c r="V116" s="40">
        <f t="shared" si="14"/>
        <v>0.4364805882</v>
      </c>
      <c r="W116" s="39">
        <f t="shared" si="15"/>
        <v>0.4015894035</v>
      </c>
      <c r="X116" s="41">
        <f t="shared" si="16"/>
        <v>0.5635194118</v>
      </c>
      <c r="Y116" s="41">
        <f t="shared" si="17"/>
        <v>0.5984105965</v>
      </c>
      <c r="Z116" s="40">
        <f t="shared" si="18"/>
        <v>97</v>
      </c>
      <c r="AA116" s="40">
        <f t="shared" si="19"/>
        <v>153</v>
      </c>
      <c r="AB116" s="40">
        <f t="shared" si="20"/>
        <v>55</v>
      </c>
      <c r="AC116" s="40">
        <f t="shared" si="21"/>
        <v>42</v>
      </c>
      <c r="AD116" s="40">
        <f t="shared" si="22"/>
        <v>92</v>
      </c>
      <c r="AE116" s="40">
        <f t="shared" si="23"/>
        <v>61</v>
      </c>
      <c r="AF116" s="40">
        <f t="shared" si="24"/>
        <v>1.261904762</v>
      </c>
      <c r="AG116" s="40">
        <f t="shared" si="25"/>
        <v>0.3586956522</v>
      </c>
      <c r="AH116" s="40">
        <f t="shared" si="26"/>
        <v>69</v>
      </c>
      <c r="AI116" s="40">
        <f t="shared" ref="AI116:AJ116" si="159">AF116*AC116</f>
        <v>53</v>
      </c>
      <c r="AJ116" s="40">
        <f t="shared" si="159"/>
        <v>33</v>
      </c>
      <c r="AK116" s="40">
        <f t="shared" si="28"/>
        <v>22</v>
      </c>
      <c r="AL116" s="18">
        <f t="shared" si="29"/>
        <v>1490</v>
      </c>
      <c r="AM116" s="40">
        <f t="shared" si="30"/>
        <v>177</v>
      </c>
      <c r="AN116" s="42">
        <f t="shared" si="31"/>
        <v>0.1187919463</v>
      </c>
      <c r="AO116" s="42">
        <f t="shared" si="32"/>
        <v>0.2288590604</v>
      </c>
      <c r="AP116" s="43">
        <f t="shared" si="33"/>
        <v>0.3049853372</v>
      </c>
      <c r="AQ116" s="43">
        <f t="shared" si="34"/>
        <v>0.5601173021</v>
      </c>
      <c r="AR116" s="43">
        <f t="shared" si="35"/>
        <v>0.5513196481</v>
      </c>
      <c r="AS116" s="43">
        <f t="shared" si="36"/>
        <v>0.5762711864</v>
      </c>
      <c r="AT116" s="43">
        <f t="shared" si="37"/>
        <v>0.5141242938</v>
      </c>
      <c r="AU116" s="43">
        <f t="shared" si="38"/>
        <v>0.6892655367</v>
      </c>
      <c r="AV116" s="44">
        <f t="shared" si="41"/>
        <v>98</v>
      </c>
      <c r="AW116" s="45">
        <f t="shared" si="39"/>
        <v>2</v>
      </c>
      <c r="AX116" s="45">
        <v>-3.0</v>
      </c>
      <c r="AY116" s="45"/>
    </row>
    <row r="117">
      <c r="A117" s="60"/>
      <c r="B117" s="60"/>
      <c r="C117" s="60"/>
      <c r="D117" s="46">
        <v>115.0</v>
      </c>
      <c r="E117" s="25"/>
      <c r="F117" s="26">
        <v>2053.0</v>
      </c>
      <c r="G117" s="18">
        <v>1123.0</v>
      </c>
      <c r="H117" s="15">
        <f t="shared" si="6"/>
        <v>314</v>
      </c>
      <c r="I117" s="28">
        <v>32.0</v>
      </c>
      <c r="J117" s="29">
        <v>57.0</v>
      </c>
      <c r="K117" s="30">
        <v>22.0</v>
      </c>
      <c r="L117" s="31">
        <v>87.0</v>
      </c>
      <c r="M117" s="32">
        <v>70.0</v>
      </c>
      <c r="N117" s="33">
        <v>46.0</v>
      </c>
      <c r="O117" s="39">
        <f t="shared" si="7"/>
        <v>0.3965517241</v>
      </c>
      <c r="P117" s="39">
        <f t="shared" si="8"/>
        <v>0.7981651376</v>
      </c>
      <c r="Q117" s="40">
        <f t="shared" si="9"/>
        <v>0.7575558859</v>
      </c>
      <c r="R117" s="17">
        <f t="shared" si="10"/>
        <v>0.2255558859</v>
      </c>
      <c r="S117" s="39">
        <f t="shared" si="11"/>
        <v>0.04060925176</v>
      </c>
      <c r="T117" s="40">
        <f t="shared" si="12"/>
        <v>0.268241042</v>
      </c>
      <c r="U117" s="40">
        <f t="shared" si="13"/>
        <v>0.3225900863</v>
      </c>
      <c r="V117" s="40">
        <f t="shared" si="14"/>
        <v>0.3225900863</v>
      </c>
      <c r="W117" s="39">
        <f t="shared" si="15"/>
        <v>0.3631993381</v>
      </c>
      <c r="X117" s="41">
        <f t="shared" si="16"/>
        <v>0.6774099137</v>
      </c>
      <c r="Y117" s="41">
        <f t="shared" si="17"/>
        <v>0.6368006619</v>
      </c>
      <c r="Z117" s="40">
        <f t="shared" si="18"/>
        <v>116</v>
      </c>
      <c r="AA117" s="40">
        <f t="shared" si="19"/>
        <v>109</v>
      </c>
      <c r="AB117" s="40">
        <f t="shared" si="20"/>
        <v>79</v>
      </c>
      <c r="AC117" s="40">
        <f t="shared" si="21"/>
        <v>37</v>
      </c>
      <c r="AD117" s="40">
        <f t="shared" si="22"/>
        <v>69</v>
      </c>
      <c r="AE117" s="40">
        <f t="shared" si="23"/>
        <v>40</v>
      </c>
      <c r="AF117" s="40">
        <f t="shared" si="24"/>
        <v>1.243243243</v>
      </c>
      <c r="AG117" s="40">
        <f t="shared" si="25"/>
        <v>0.3188405797</v>
      </c>
      <c r="AH117" s="40">
        <f t="shared" si="26"/>
        <v>98</v>
      </c>
      <c r="AI117" s="40">
        <f t="shared" ref="AI117:AJ117" si="160">AF117*AC117</f>
        <v>46</v>
      </c>
      <c r="AJ117" s="40">
        <f t="shared" si="160"/>
        <v>22</v>
      </c>
      <c r="AK117" s="40">
        <f t="shared" si="28"/>
        <v>13</v>
      </c>
      <c r="AL117" s="18">
        <f t="shared" si="29"/>
        <v>1123</v>
      </c>
      <c r="AM117" s="40">
        <f t="shared" si="30"/>
        <v>179</v>
      </c>
      <c r="AN117" s="42">
        <f t="shared" si="31"/>
        <v>0.1593944791</v>
      </c>
      <c r="AO117" s="42">
        <f t="shared" si="32"/>
        <v>0.2796081923</v>
      </c>
      <c r="AP117" s="43">
        <f t="shared" si="33"/>
        <v>0.3949044586</v>
      </c>
      <c r="AQ117" s="43">
        <f t="shared" si="34"/>
        <v>0.601910828</v>
      </c>
      <c r="AR117" s="43">
        <f t="shared" si="35"/>
        <v>0.652866242</v>
      </c>
      <c r="AS117" s="43">
        <f t="shared" si="36"/>
        <v>0.6703910615</v>
      </c>
      <c r="AT117" s="43">
        <f t="shared" si="37"/>
        <v>0.6201117318</v>
      </c>
      <c r="AU117" s="43">
        <f t="shared" si="38"/>
        <v>0.8044692737</v>
      </c>
      <c r="AV117" s="44">
        <f t="shared" si="41"/>
        <v>74</v>
      </c>
      <c r="AW117" s="45">
        <f t="shared" si="39"/>
        <v>4</v>
      </c>
      <c r="AX117" s="45">
        <v>-3.0</v>
      </c>
      <c r="AY117" s="45"/>
    </row>
    <row r="118">
      <c r="A118" s="60"/>
      <c r="B118" s="60"/>
      <c r="C118" s="60"/>
      <c r="D118" s="46">
        <v>116.0</v>
      </c>
      <c r="E118" s="25"/>
      <c r="F118" s="26">
        <v>2054.0</v>
      </c>
      <c r="G118" s="18">
        <v>2040.0</v>
      </c>
      <c r="H118" s="15">
        <f t="shared" si="6"/>
        <v>406</v>
      </c>
      <c r="I118" s="28">
        <v>38.0</v>
      </c>
      <c r="J118" s="29">
        <v>57.0</v>
      </c>
      <c r="K118" s="30">
        <v>33.0</v>
      </c>
      <c r="L118" s="31">
        <v>131.0</v>
      </c>
      <c r="M118" s="32">
        <v>82.0</v>
      </c>
      <c r="N118" s="33">
        <v>65.0</v>
      </c>
      <c r="O118" s="39">
        <f t="shared" si="7"/>
        <v>0.4421768707</v>
      </c>
      <c r="P118" s="39">
        <f t="shared" si="8"/>
        <v>0.7987804878</v>
      </c>
      <c r="Q118" s="40">
        <f t="shared" si="9"/>
        <v>0.7776969318</v>
      </c>
      <c r="R118" s="17">
        <f t="shared" si="10"/>
        <v>0.2456969318</v>
      </c>
      <c r="S118" s="39">
        <f t="shared" si="11"/>
        <v>0.02108355597</v>
      </c>
      <c r="T118" s="40">
        <f t="shared" si="12"/>
        <v>0.278225153</v>
      </c>
      <c r="U118" s="40">
        <f t="shared" si="13"/>
        <v>0.3576921633</v>
      </c>
      <c r="V118" s="40">
        <f t="shared" si="14"/>
        <v>0.3576921633</v>
      </c>
      <c r="W118" s="39">
        <f t="shared" si="15"/>
        <v>0.3787757192</v>
      </c>
      <c r="X118" s="41">
        <f t="shared" si="16"/>
        <v>0.6423078367</v>
      </c>
      <c r="Y118" s="41">
        <f t="shared" si="17"/>
        <v>0.6212242808</v>
      </c>
      <c r="Z118" s="40">
        <f t="shared" si="18"/>
        <v>147</v>
      </c>
      <c r="AA118" s="40">
        <f t="shared" si="19"/>
        <v>164</v>
      </c>
      <c r="AB118" s="40">
        <f t="shared" si="20"/>
        <v>94</v>
      </c>
      <c r="AC118" s="40">
        <f t="shared" si="21"/>
        <v>53</v>
      </c>
      <c r="AD118" s="40">
        <f t="shared" si="22"/>
        <v>102</v>
      </c>
      <c r="AE118" s="40">
        <f t="shared" si="23"/>
        <v>62</v>
      </c>
      <c r="AF118" s="40">
        <f t="shared" si="24"/>
        <v>1.226415094</v>
      </c>
      <c r="AG118" s="40">
        <f t="shared" si="25"/>
        <v>0.3235294118</v>
      </c>
      <c r="AH118" s="40">
        <f t="shared" si="26"/>
        <v>115</v>
      </c>
      <c r="AI118" s="40">
        <f t="shared" ref="AI118:AJ118" si="161">AF118*AC118</f>
        <v>65</v>
      </c>
      <c r="AJ118" s="40">
        <f t="shared" si="161"/>
        <v>33</v>
      </c>
      <c r="AK118" s="40">
        <f t="shared" si="28"/>
        <v>20</v>
      </c>
      <c r="AL118" s="18">
        <f t="shared" si="29"/>
        <v>2040</v>
      </c>
      <c r="AM118" s="40">
        <f t="shared" si="30"/>
        <v>233</v>
      </c>
      <c r="AN118" s="42">
        <f t="shared" si="31"/>
        <v>0.1142156863</v>
      </c>
      <c r="AO118" s="42">
        <f t="shared" si="32"/>
        <v>0.1990196078</v>
      </c>
      <c r="AP118" s="43">
        <f t="shared" si="33"/>
        <v>0.3768472906</v>
      </c>
      <c r="AQ118" s="43">
        <f t="shared" si="34"/>
        <v>0.618226601</v>
      </c>
      <c r="AR118" s="43">
        <f t="shared" si="35"/>
        <v>0.5960591133</v>
      </c>
      <c r="AS118" s="43">
        <f t="shared" si="36"/>
        <v>0.635193133</v>
      </c>
      <c r="AT118" s="43">
        <f t="shared" si="37"/>
        <v>0.5793991416</v>
      </c>
      <c r="AU118" s="43">
        <f t="shared" si="38"/>
        <v>0.7725321888</v>
      </c>
      <c r="AV118" s="44">
        <f t="shared" si="41"/>
        <v>111</v>
      </c>
      <c r="AW118" s="45">
        <f t="shared" si="39"/>
        <v>5</v>
      </c>
      <c r="AX118" s="45">
        <v>-3.0</v>
      </c>
      <c r="AY118" s="45"/>
    </row>
    <row r="119">
      <c r="A119" s="60"/>
      <c r="B119" s="60"/>
      <c r="C119" s="60"/>
      <c r="D119" s="46">
        <v>117.0</v>
      </c>
      <c r="E119" s="25"/>
      <c r="F119" s="26">
        <v>2055.0</v>
      </c>
      <c r="G119" s="18">
        <v>2873.0</v>
      </c>
      <c r="H119" s="15">
        <f t="shared" si="6"/>
        <v>632</v>
      </c>
      <c r="I119" s="28">
        <v>67.0</v>
      </c>
      <c r="J119" s="29">
        <v>120.0</v>
      </c>
      <c r="K119" s="30">
        <v>66.0</v>
      </c>
      <c r="L119" s="31">
        <v>185.0</v>
      </c>
      <c r="M119" s="32">
        <v>91.0</v>
      </c>
      <c r="N119" s="33">
        <v>103.0</v>
      </c>
      <c r="O119" s="39">
        <f t="shared" si="7"/>
        <v>0.5309278351</v>
      </c>
      <c r="P119" s="39">
        <f t="shared" si="8"/>
        <v>0.7370517928</v>
      </c>
      <c r="Q119" s="40">
        <f t="shared" si="9"/>
        <v>0.8134410139</v>
      </c>
      <c r="R119" s="17">
        <f t="shared" si="10"/>
        <v>0.2814410139</v>
      </c>
      <c r="S119" s="39">
        <f t="shared" si="11"/>
        <v>-0.07638922109</v>
      </c>
      <c r="T119" s="40">
        <f t="shared" si="12"/>
        <v>0.2979671505</v>
      </c>
      <c r="U119" s="40">
        <f t="shared" si="13"/>
        <v>0.4249078785</v>
      </c>
      <c r="V119" s="40">
        <f t="shared" si="14"/>
        <v>0.4249078785</v>
      </c>
      <c r="W119" s="39">
        <f t="shared" si="15"/>
        <v>0.3485186574</v>
      </c>
      <c r="X119" s="41">
        <f t="shared" si="16"/>
        <v>0.5750921215</v>
      </c>
      <c r="Y119" s="41">
        <f t="shared" si="17"/>
        <v>0.6514813426</v>
      </c>
      <c r="Z119" s="40">
        <f t="shared" si="18"/>
        <v>194</v>
      </c>
      <c r="AA119" s="40">
        <f t="shared" si="19"/>
        <v>251</v>
      </c>
      <c r="AB119" s="40">
        <f t="shared" si="20"/>
        <v>112</v>
      </c>
      <c r="AC119" s="40">
        <f t="shared" si="21"/>
        <v>82</v>
      </c>
      <c r="AD119" s="40">
        <f t="shared" si="22"/>
        <v>164</v>
      </c>
      <c r="AE119" s="40">
        <f t="shared" si="23"/>
        <v>87</v>
      </c>
      <c r="AF119" s="40">
        <f t="shared" si="24"/>
        <v>1.256097561</v>
      </c>
      <c r="AG119" s="40">
        <f t="shared" si="25"/>
        <v>0.4024390244</v>
      </c>
      <c r="AH119" s="40">
        <f t="shared" si="26"/>
        <v>141</v>
      </c>
      <c r="AI119" s="40">
        <f t="shared" ref="AI119:AJ119" si="162">AF119*AC119</f>
        <v>103</v>
      </c>
      <c r="AJ119" s="40">
        <f t="shared" si="162"/>
        <v>66</v>
      </c>
      <c r="AK119" s="40">
        <f t="shared" si="28"/>
        <v>35</v>
      </c>
      <c r="AL119" s="18">
        <f t="shared" si="29"/>
        <v>2873</v>
      </c>
      <c r="AM119" s="40">
        <f t="shared" si="30"/>
        <v>345</v>
      </c>
      <c r="AN119" s="42">
        <f t="shared" si="31"/>
        <v>0.1200835364</v>
      </c>
      <c r="AO119" s="42">
        <f t="shared" si="32"/>
        <v>0.2199791159</v>
      </c>
      <c r="AP119" s="43">
        <f t="shared" si="33"/>
        <v>0.3544303797</v>
      </c>
      <c r="AQ119" s="43">
        <f t="shared" si="34"/>
        <v>0.542721519</v>
      </c>
      <c r="AR119" s="43">
        <f t="shared" si="35"/>
        <v>0.6028481013</v>
      </c>
      <c r="AS119" s="43">
        <f t="shared" si="36"/>
        <v>0.6</v>
      </c>
      <c r="AT119" s="43">
        <f t="shared" si="37"/>
        <v>0.5101449275</v>
      </c>
      <c r="AU119" s="43">
        <f t="shared" si="38"/>
        <v>0.7072463768</v>
      </c>
      <c r="AV119" s="44">
        <f t="shared" si="41"/>
        <v>150</v>
      </c>
      <c r="AW119" s="45">
        <f t="shared" si="39"/>
        <v>17</v>
      </c>
      <c r="AX119" s="45">
        <v>-3.0</v>
      </c>
      <c r="AY119" s="45"/>
    </row>
    <row r="120">
      <c r="A120" s="60"/>
      <c r="B120" s="60"/>
      <c r="C120" s="60"/>
      <c r="D120" s="46">
        <v>118.0</v>
      </c>
      <c r="E120" s="25"/>
      <c r="F120" s="26">
        <v>2063.0</v>
      </c>
      <c r="G120" s="18">
        <v>1006.0</v>
      </c>
      <c r="H120" s="15">
        <f t="shared" si="6"/>
        <v>106</v>
      </c>
      <c r="I120" s="28">
        <v>8.0</v>
      </c>
      <c r="J120" s="29">
        <v>16.0</v>
      </c>
      <c r="K120" s="30">
        <v>7.0</v>
      </c>
      <c r="L120" s="31">
        <v>54.0</v>
      </c>
      <c r="M120" s="32">
        <v>4.0</v>
      </c>
      <c r="N120" s="33">
        <v>17.0</v>
      </c>
      <c r="O120" s="39">
        <f t="shared" si="7"/>
        <v>0.8095238095</v>
      </c>
      <c r="P120" s="39">
        <f t="shared" si="8"/>
        <v>0.8852459016</v>
      </c>
      <c r="Q120" s="40">
        <f t="shared" si="9"/>
        <v>0.896170068</v>
      </c>
      <c r="R120" s="17">
        <f t="shared" si="10"/>
        <v>0.364170068</v>
      </c>
      <c r="S120" s="39">
        <f t="shared" si="11"/>
        <v>-0.01092416639</v>
      </c>
      <c r="T120" s="40">
        <f t="shared" si="12"/>
        <v>0.3626630437</v>
      </c>
      <c r="U120" s="40">
        <f t="shared" si="13"/>
        <v>0.6276737356</v>
      </c>
      <c r="V120" s="40">
        <f t="shared" si="14"/>
        <v>0.6276737356</v>
      </c>
      <c r="W120" s="39">
        <f t="shared" si="15"/>
        <v>0.6167495692</v>
      </c>
      <c r="X120" s="41">
        <f t="shared" si="16"/>
        <v>0.3723262644</v>
      </c>
      <c r="Y120" s="41">
        <f t="shared" si="17"/>
        <v>0.3832504308</v>
      </c>
      <c r="Z120" s="40">
        <f t="shared" si="18"/>
        <v>21</v>
      </c>
      <c r="AA120" s="40">
        <f t="shared" si="19"/>
        <v>61</v>
      </c>
      <c r="AB120" s="40">
        <f t="shared" si="20"/>
        <v>8</v>
      </c>
      <c r="AC120" s="40">
        <f t="shared" si="21"/>
        <v>13</v>
      </c>
      <c r="AD120" s="40">
        <f t="shared" si="22"/>
        <v>23</v>
      </c>
      <c r="AE120" s="40">
        <f t="shared" si="23"/>
        <v>38</v>
      </c>
      <c r="AF120" s="40">
        <f t="shared" si="24"/>
        <v>1.307692308</v>
      </c>
      <c r="AG120" s="40">
        <f t="shared" si="25"/>
        <v>0.3043478261</v>
      </c>
      <c r="AH120" s="40">
        <f t="shared" si="26"/>
        <v>10</v>
      </c>
      <c r="AI120" s="40">
        <f t="shared" ref="AI120:AJ120" si="163">AF120*AC120</f>
        <v>17</v>
      </c>
      <c r="AJ120" s="40">
        <f t="shared" si="163"/>
        <v>7</v>
      </c>
      <c r="AK120" s="40">
        <f t="shared" si="28"/>
        <v>12</v>
      </c>
      <c r="AL120" s="18">
        <f t="shared" si="29"/>
        <v>1006</v>
      </c>
      <c r="AM120" s="40">
        <f t="shared" si="30"/>
        <v>46</v>
      </c>
      <c r="AN120" s="42">
        <f t="shared" si="31"/>
        <v>0.04572564612</v>
      </c>
      <c r="AO120" s="42">
        <f t="shared" si="32"/>
        <v>0.1053677932</v>
      </c>
      <c r="AP120" s="43">
        <f t="shared" si="33"/>
        <v>0.179245283</v>
      </c>
      <c r="AQ120" s="43">
        <f t="shared" si="34"/>
        <v>0.6226415094</v>
      </c>
      <c r="AR120" s="43">
        <f t="shared" si="35"/>
        <v>0.4245283019</v>
      </c>
      <c r="AS120" s="43">
        <f t="shared" si="36"/>
        <v>0.3695652174</v>
      </c>
      <c r="AT120" s="43">
        <f t="shared" si="37"/>
        <v>0.4782608696</v>
      </c>
      <c r="AU120" s="43">
        <f t="shared" si="38"/>
        <v>0.5869565217</v>
      </c>
      <c r="AV120" s="44">
        <f t="shared" si="41"/>
        <v>42</v>
      </c>
      <c r="AW120" s="45">
        <f t="shared" si="39"/>
        <v>2</v>
      </c>
      <c r="AX120" s="45">
        <v>-3.0</v>
      </c>
      <c r="AY120" s="45"/>
    </row>
    <row r="121">
      <c r="A121" s="60"/>
      <c r="B121" s="60"/>
      <c r="C121" s="60"/>
      <c r="D121" s="46">
        <v>119.0</v>
      </c>
      <c r="E121" s="25"/>
      <c r="F121" s="26">
        <v>2065.0</v>
      </c>
      <c r="G121" s="18">
        <v>1596.0</v>
      </c>
      <c r="H121" s="15">
        <f t="shared" si="6"/>
        <v>320</v>
      </c>
      <c r="I121" s="28">
        <v>46.0</v>
      </c>
      <c r="J121" s="29">
        <v>64.0</v>
      </c>
      <c r="K121" s="30">
        <v>33.0</v>
      </c>
      <c r="L121" s="31">
        <v>102.0</v>
      </c>
      <c r="M121" s="32">
        <v>42.0</v>
      </c>
      <c r="N121" s="33">
        <v>33.0</v>
      </c>
      <c r="O121" s="39">
        <f t="shared" si="7"/>
        <v>0.44</v>
      </c>
      <c r="P121" s="39">
        <f t="shared" si="8"/>
        <v>0.7555555556</v>
      </c>
      <c r="Q121" s="40">
        <f t="shared" si="9"/>
        <v>0.7767632</v>
      </c>
      <c r="R121" s="17">
        <f t="shared" si="10"/>
        <v>0.2447632</v>
      </c>
      <c r="S121" s="39">
        <f t="shared" si="11"/>
        <v>-0.02120764444</v>
      </c>
      <c r="T121" s="40">
        <f t="shared" si="12"/>
        <v>0.2777462444</v>
      </c>
      <c r="U121" s="40">
        <f t="shared" si="13"/>
        <v>0.3560259991</v>
      </c>
      <c r="V121" s="40">
        <f t="shared" si="14"/>
        <v>0.3560259991</v>
      </c>
      <c r="W121" s="39">
        <f t="shared" si="15"/>
        <v>0.3348183547</v>
      </c>
      <c r="X121" s="41">
        <f t="shared" si="16"/>
        <v>0.6439740009</v>
      </c>
      <c r="Y121" s="41">
        <f t="shared" si="17"/>
        <v>0.6651816453</v>
      </c>
      <c r="Z121" s="40">
        <f t="shared" si="18"/>
        <v>75</v>
      </c>
      <c r="AA121" s="40">
        <f t="shared" si="19"/>
        <v>135</v>
      </c>
      <c r="AB121" s="40">
        <f t="shared" si="20"/>
        <v>48</v>
      </c>
      <c r="AC121" s="40">
        <f t="shared" si="21"/>
        <v>27</v>
      </c>
      <c r="AD121" s="40">
        <f t="shared" si="22"/>
        <v>90</v>
      </c>
      <c r="AE121" s="40">
        <f t="shared" si="23"/>
        <v>45</v>
      </c>
      <c r="AF121" s="40">
        <f t="shared" si="24"/>
        <v>1.222222222</v>
      </c>
      <c r="AG121" s="40">
        <f t="shared" si="25"/>
        <v>0.3666666667</v>
      </c>
      <c r="AH121" s="40">
        <f t="shared" si="26"/>
        <v>59</v>
      </c>
      <c r="AI121" s="40">
        <f t="shared" ref="AI121:AJ121" si="164">AF121*AC121</f>
        <v>33</v>
      </c>
      <c r="AJ121" s="40">
        <f t="shared" si="164"/>
        <v>33</v>
      </c>
      <c r="AK121" s="40">
        <f t="shared" si="28"/>
        <v>17</v>
      </c>
      <c r="AL121" s="18">
        <f t="shared" si="29"/>
        <v>1596</v>
      </c>
      <c r="AM121" s="40">
        <f t="shared" si="30"/>
        <v>142</v>
      </c>
      <c r="AN121" s="42">
        <f t="shared" si="31"/>
        <v>0.08897243108</v>
      </c>
      <c r="AO121" s="42">
        <f t="shared" si="32"/>
        <v>0.2005012531</v>
      </c>
      <c r="AP121" s="43">
        <f t="shared" si="33"/>
        <v>0.378125</v>
      </c>
      <c r="AQ121" s="43">
        <f t="shared" si="34"/>
        <v>0.59375</v>
      </c>
      <c r="AR121" s="43">
        <f t="shared" si="35"/>
        <v>0.578125</v>
      </c>
      <c r="AS121" s="43">
        <f t="shared" si="36"/>
        <v>0.6478873239</v>
      </c>
      <c r="AT121" s="43">
        <f t="shared" si="37"/>
        <v>0.5352112676</v>
      </c>
      <c r="AU121" s="43">
        <f t="shared" si="38"/>
        <v>0.6478873239</v>
      </c>
      <c r="AV121" s="44">
        <f t="shared" si="41"/>
        <v>85</v>
      </c>
      <c r="AW121" s="45">
        <f t="shared" si="39"/>
        <v>29</v>
      </c>
      <c r="AX121" s="45">
        <v>-3.0</v>
      </c>
      <c r="AY121" s="45"/>
    </row>
    <row r="122">
      <c r="A122" s="60"/>
      <c r="B122" s="60"/>
      <c r="C122" s="60"/>
      <c r="D122" s="46">
        <v>120.0</v>
      </c>
      <c r="E122" s="25"/>
      <c r="F122" s="26">
        <v>2067.0</v>
      </c>
      <c r="G122" s="18">
        <v>1563.0</v>
      </c>
      <c r="H122" s="15">
        <f t="shared" si="6"/>
        <v>292</v>
      </c>
      <c r="I122" s="28">
        <v>26.0</v>
      </c>
      <c r="J122" s="29">
        <v>57.0</v>
      </c>
      <c r="K122" s="30">
        <v>17.0</v>
      </c>
      <c r="L122" s="31">
        <v>120.0</v>
      </c>
      <c r="M122" s="32">
        <v>37.0</v>
      </c>
      <c r="N122" s="33">
        <v>35.0</v>
      </c>
      <c r="O122" s="39">
        <f t="shared" si="7"/>
        <v>0.4861111111</v>
      </c>
      <c r="P122" s="39">
        <f t="shared" si="8"/>
        <v>0.8759124088</v>
      </c>
      <c r="Q122" s="40">
        <f t="shared" si="9"/>
        <v>0.7959583333</v>
      </c>
      <c r="R122" s="17">
        <f t="shared" si="10"/>
        <v>0.2639583333</v>
      </c>
      <c r="S122" s="39">
        <f t="shared" si="11"/>
        <v>0.07995407543</v>
      </c>
      <c r="T122" s="40">
        <f t="shared" si="12"/>
        <v>0.2879451132</v>
      </c>
      <c r="U122" s="40">
        <f t="shared" si="13"/>
        <v>0.391138092</v>
      </c>
      <c r="V122" s="40">
        <f t="shared" si="14"/>
        <v>0.391138092</v>
      </c>
      <c r="W122" s="39">
        <f t="shared" si="15"/>
        <v>0.4710921675</v>
      </c>
      <c r="X122" s="41">
        <f t="shared" si="16"/>
        <v>0.608861908</v>
      </c>
      <c r="Y122" s="41">
        <f t="shared" si="17"/>
        <v>0.5289078325</v>
      </c>
      <c r="Z122" s="40">
        <f t="shared" si="18"/>
        <v>72</v>
      </c>
      <c r="AA122" s="40">
        <f t="shared" si="19"/>
        <v>137</v>
      </c>
      <c r="AB122" s="40">
        <f t="shared" si="20"/>
        <v>44</v>
      </c>
      <c r="AC122" s="40">
        <f t="shared" si="21"/>
        <v>28</v>
      </c>
      <c r="AD122" s="40">
        <f t="shared" si="22"/>
        <v>72</v>
      </c>
      <c r="AE122" s="40">
        <f t="shared" si="23"/>
        <v>65</v>
      </c>
      <c r="AF122" s="40">
        <f t="shared" si="24"/>
        <v>1.25</v>
      </c>
      <c r="AG122" s="40">
        <f t="shared" si="25"/>
        <v>0.2361111111</v>
      </c>
      <c r="AH122" s="40">
        <f t="shared" si="26"/>
        <v>55</v>
      </c>
      <c r="AI122" s="40">
        <f t="shared" ref="AI122:AJ122" si="165">AF122*AC122</f>
        <v>35</v>
      </c>
      <c r="AJ122" s="40">
        <f t="shared" si="165"/>
        <v>17</v>
      </c>
      <c r="AK122" s="40">
        <f t="shared" si="28"/>
        <v>15</v>
      </c>
      <c r="AL122" s="18">
        <f t="shared" si="29"/>
        <v>1563</v>
      </c>
      <c r="AM122" s="40">
        <f t="shared" si="30"/>
        <v>122</v>
      </c>
      <c r="AN122" s="42">
        <f t="shared" si="31"/>
        <v>0.07805502239</v>
      </c>
      <c r="AO122" s="42">
        <f t="shared" si="32"/>
        <v>0.1868202175</v>
      </c>
      <c r="AP122" s="43">
        <f t="shared" si="33"/>
        <v>0.2739726027</v>
      </c>
      <c r="AQ122" s="43">
        <f t="shared" si="34"/>
        <v>0.6267123288</v>
      </c>
      <c r="AR122" s="43">
        <f t="shared" si="35"/>
        <v>0.5308219178</v>
      </c>
      <c r="AS122" s="43">
        <f t="shared" si="36"/>
        <v>0.5901639344</v>
      </c>
      <c r="AT122" s="43">
        <f t="shared" si="37"/>
        <v>0.5737704918</v>
      </c>
      <c r="AU122" s="43">
        <f t="shared" si="38"/>
        <v>0.737704918</v>
      </c>
      <c r="AV122" s="44">
        <f t="shared" si="41"/>
        <v>105</v>
      </c>
      <c r="AW122" s="45">
        <f t="shared" si="39"/>
        <v>8</v>
      </c>
      <c r="AX122" s="45">
        <v>-3.0</v>
      </c>
      <c r="AY122" s="45"/>
    </row>
    <row r="123">
      <c r="A123" s="60"/>
      <c r="B123" s="60"/>
      <c r="C123" s="60"/>
      <c r="D123" s="46">
        <v>121.0</v>
      </c>
      <c r="E123" s="25"/>
      <c r="F123" s="26">
        <v>2073.0</v>
      </c>
      <c r="G123" s="18">
        <v>1952.0</v>
      </c>
      <c r="H123" s="15">
        <f t="shared" si="6"/>
        <v>261</v>
      </c>
      <c r="I123" s="28">
        <v>23.0</v>
      </c>
      <c r="J123" s="29">
        <v>57.0</v>
      </c>
      <c r="K123" s="30">
        <v>22.0</v>
      </c>
      <c r="L123" s="31">
        <v>97.0</v>
      </c>
      <c r="M123" s="32">
        <v>31.0</v>
      </c>
      <c r="N123" s="33">
        <v>31.0</v>
      </c>
      <c r="O123" s="39">
        <f t="shared" si="7"/>
        <v>0.5</v>
      </c>
      <c r="P123" s="39">
        <f t="shared" si="8"/>
        <v>0.8151260504</v>
      </c>
      <c r="Q123" s="40">
        <f t="shared" si="9"/>
        <v>0.8015</v>
      </c>
      <c r="R123" s="17">
        <f t="shared" si="10"/>
        <v>0.2695</v>
      </c>
      <c r="S123" s="39">
        <f t="shared" si="11"/>
        <v>0.01362605042</v>
      </c>
      <c r="T123" s="40">
        <f t="shared" si="12"/>
        <v>0.2910394571</v>
      </c>
      <c r="U123" s="40">
        <f t="shared" si="13"/>
        <v>0.401640542</v>
      </c>
      <c r="V123" s="40">
        <f t="shared" si="14"/>
        <v>0.401640542</v>
      </c>
      <c r="W123" s="39">
        <f t="shared" si="15"/>
        <v>0.4152665924</v>
      </c>
      <c r="X123" s="41">
        <f t="shared" si="16"/>
        <v>0.598359458</v>
      </c>
      <c r="Y123" s="41">
        <f t="shared" si="17"/>
        <v>0.5847334076</v>
      </c>
      <c r="Z123" s="40">
        <f t="shared" si="18"/>
        <v>62</v>
      </c>
      <c r="AA123" s="40">
        <f t="shared" si="19"/>
        <v>119</v>
      </c>
      <c r="AB123" s="40">
        <f t="shared" si="20"/>
        <v>37</v>
      </c>
      <c r="AC123" s="40">
        <f t="shared" si="21"/>
        <v>25</v>
      </c>
      <c r="AD123" s="40">
        <f t="shared" si="22"/>
        <v>70</v>
      </c>
      <c r="AE123" s="40">
        <f t="shared" si="23"/>
        <v>49</v>
      </c>
      <c r="AF123" s="40">
        <f t="shared" si="24"/>
        <v>1.24</v>
      </c>
      <c r="AG123" s="40">
        <f t="shared" si="25"/>
        <v>0.3142857143</v>
      </c>
      <c r="AH123" s="40">
        <f t="shared" si="26"/>
        <v>46</v>
      </c>
      <c r="AI123" s="40">
        <f t="shared" ref="AI123:AJ123" si="166">AF123*AC123</f>
        <v>31</v>
      </c>
      <c r="AJ123" s="40">
        <f t="shared" si="166"/>
        <v>22</v>
      </c>
      <c r="AK123" s="40">
        <f t="shared" si="28"/>
        <v>15</v>
      </c>
      <c r="AL123" s="18">
        <f t="shared" si="29"/>
        <v>1952</v>
      </c>
      <c r="AM123" s="40">
        <f t="shared" si="30"/>
        <v>114</v>
      </c>
      <c r="AN123" s="42">
        <f t="shared" si="31"/>
        <v>0.05840163934</v>
      </c>
      <c r="AO123" s="42">
        <f t="shared" si="32"/>
        <v>0.1337090164</v>
      </c>
      <c r="AP123" s="43">
        <f t="shared" si="33"/>
        <v>0.2911877395</v>
      </c>
      <c r="AQ123" s="43">
        <f t="shared" si="34"/>
        <v>0.5785440613</v>
      </c>
      <c r="AR123" s="43">
        <f t="shared" si="35"/>
        <v>0.5440613027</v>
      </c>
      <c r="AS123" s="43">
        <f t="shared" si="36"/>
        <v>0.5964912281</v>
      </c>
      <c r="AT123" s="43">
        <f t="shared" si="37"/>
        <v>0.5350877193</v>
      </c>
      <c r="AU123" s="43">
        <f t="shared" si="38"/>
        <v>0.6754385965</v>
      </c>
      <c r="AV123" s="44">
        <f t="shared" si="41"/>
        <v>82</v>
      </c>
      <c r="AW123" s="45">
        <f t="shared" si="39"/>
        <v>8</v>
      </c>
      <c r="AX123" s="45">
        <v>-3.0</v>
      </c>
      <c r="AY123" s="45"/>
    </row>
    <row r="124">
      <c r="A124" s="60"/>
      <c r="B124" s="60"/>
      <c r="C124" s="60"/>
      <c r="D124" s="46">
        <v>122.0</v>
      </c>
      <c r="E124" s="25"/>
      <c r="F124" s="26">
        <v>2074.0</v>
      </c>
      <c r="G124" s="18">
        <v>1756.0</v>
      </c>
      <c r="H124" s="15">
        <f t="shared" si="6"/>
        <v>369</v>
      </c>
      <c r="I124" s="28">
        <v>35.0</v>
      </c>
      <c r="J124" s="29">
        <v>72.0</v>
      </c>
      <c r="K124" s="30">
        <v>39.0</v>
      </c>
      <c r="L124" s="31">
        <v>169.0</v>
      </c>
      <c r="M124" s="32">
        <v>16.0</v>
      </c>
      <c r="N124" s="33">
        <v>38.0</v>
      </c>
      <c r="O124" s="39">
        <f t="shared" si="7"/>
        <v>0.7037037037</v>
      </c>
      <c r="P124" s="39">
        <f t="shared" si="8"/>
        <v>0.8125</v>
      </c>
      <c r="Q124" s="40">
        <f t="shared" si="9"/>
        <v>0.8700123457</v>
      </c>
      <c r="R124" s="17">
        <f t="shared" si="10"/>
        <v>0.3380123457</v>
      </c>
      <c r="S124" s="39">
        <f t="shared" si="11"/>
        <v>-0.05751234568</v>
      </c>
      <c r="T124" s="40">
        <f t="shared" si="12"/>
        <v>0.3376073089</v>
      </c>
      <c r="U124" s="40">
        <f t="shared" si="13"/>
        <v>0.5520195868</v>
      </c>
      <c r="V124" s="40">
        <f t="shared" si="14"/>
        <v>0.5520195868</v>
      </c>
      <c r="W124" s="39">
        <f t="shared" si="15"/>
        <v>0.4945072411</v>
      </c>
      <c r="X124" s="41">
        <f t="shared" si="16"/>
        <v>0.4479804132</v>
      </c>
      <c r="Y124" s="41">
        <f t="shared" si="17"/>
        <v>0.5054927589</v>
      </c>
      <c r="Z124" s="40">
        <f t="shared" si="18"/>
        <v>54</v>
      </c>
      <c r="AA124" s="40">
        <f t="shared" si="19"/>
        <v>208</v>
      </c>
      <c r="AB124" s="40">
        <f t="shared" si="20"/>
        <v>24</v>
      </c>
      <c r="AC124" s="40">
        <f t="shared" si="21"/>
        <v>30</v>
      </c>
      <c r="AD124" s="40">
        <f t="shared" si="22"/>
        <v>105</v>
      </c>
      <c r="AE124" s="40">
        <f t="shared" si="23"/>
        <v>103</v>
      </c>
      <c r="AF124" s="40">
        <f t="shared" si="24"/>
        <v>1.266666667</v>
      </c>
      <c r="AG124" s="40">
        <f t="shared" si="25"/>
        <v>0.3714285714</v>
      </c>
      <c r="AH124" s="40">
        <f t="shared" si="26"/>
        <v>30</v>
      </c>
      <c r="AI124" s="40">
        <f t="shared" ref="AI124:AJ124" si="167">AF124*AC124</f>
        <v>38</v>
      </c>
      <c r="AJ124" s="40">
        <f t="shared" si="167"/>
        <v>39</v>
      </c>
      <c r="AK124" s="40">
        <f t="shared" si="28"/>
        <v>38</v>
      </c>
      <c r="AL124" s="18">
        <f t="shared" si="29"/>
        <v>1756</v>
      </c>
      <c r="AM124" s="40">
        <f t="shared" si="30"/>
        <v>145</v>
      </c>
      <c r="AN124" s="42">
        <f t="shared" si="31"/>
        <v>0.08257403189</v>
      </c>
      <c r="AO124" s="42">
        <f t="shared" si="32"/>
        <v>0.2101366743</v>
      </c>
      <c r="AP124" s="43">
        <f t="shared" si="33"/>
        <v>0.243902439</v>
      </c>
      <c r="AQ124" s="43">
        <f t="shared" si="34"/>
        <v>0.5962059621</v>
      </c>
      <c r="AR124" s="43">
        <f t="shared" si="35"/>
        <v>0.4363143631</v>
      </c>
      <c r="AS124" s="43">
        <f t="shared" si="36"/>
        <v>0.475862069</v>
      </c>
      <c r="AT124" s="43">
        <f t="shared" si="37"/>
        <v>0.4689655172</v>
      </c>
      <c r="AU124" s="43">
        <f t="shared" si="38"/>
        <v>0.4689655172</v>
      </c>
      <c r="AV124" s="44">
        <f t="shared" si="41"/>
        <v>131</v>
      </c>
      <c r="AW124" s="45">
        <f t="shared" si="39"/>
        <v>21</v>
      </c>
      <c r="AX124" s="45">
        <v>-3.0</v>
      </c>
      <c r="AY124" s="45"/>
    </row>
    <row r="125">
      <c r="A125" s="60"/>
      <c r="B125" s="60"/>
      <c r="C125" s="60"/>
      <c r="D125" s="46">
        <v>123.0</v>
      </c>
      <c r="E125" s="25"/>
      <c r="F125" s="26">
        <v>2080.0</v>
      </c>
      <c r="G125" s="18">
        <v>490.0</v>
      </c>
      <c r="H125" s="15">
        <f t="shared" si="6"/>
        <v>163</v>
      </c>
      <c r="I125" s="28">
        <v>24.0</v>
      </c>
      <c r="J125" s="29">
        <v>30.0</v>
      </c>
      <c r="K125" s="30">
        <v>10.0</v>
      </c>
      <c r="L125" s="31">
        <v>27.0</v>
      </c>
      <c r="M125" s="32">
        <v>34.0</v>
      </c>
      <c r="N125" s="33">
        <v>38.0</v>
      </c>
      <c r="O125" s="39">
        <f t="shared" si="7"/>
        <v>0.5277777778</v>
      </c>
      <c r="P125" s="39">
        <f t="shared" si="8"/>
        <v>0.7297297297</v>
      </c>
      <c r="Q125" s="40">
        <f t="shared" si="9"/>
        <v>0.81225</v>
      </c>
      <c r="R125" s="17">
        <f t="shared" si="10"/>
        <v>0.28025</v>
      </c>
      <c r="S125" s="39">
        <f t="shared" si="11"/>
        <v>-0.08252027027</v>
      </c>
      <c r="T125" s="40">
        <f t="shared" si="12"/>
        <v>0.2972592059</v>
      </c>
      <c r="U125" s="40">
        <f t="shared" si="13"/>
        <v>0.4225455273</v>
      </c>
      <c r="V125" s="40">
        <f t="shared" si="14"/>
        <v>0.4225455273</v>
      </c>
      <c r="W125" s="39">
        <f t="shared" si="15"/>
        <v>0.340025257</v>
      </c>
      <c r="X125" s="41">
        <f t="shared" si="16"/>
        <v>0.5774544727</v>
      </c>
      <c r="Y125" s="41">
        <f t="shared" si="17"/>
        <v>0.659974743</v>
      </c>
      <c r="Z125" s="40">
        <f t="shared" si="18"/>
        <v>72</v>
      </c>
      <c r="AA125" s="40">
        <f t="shared" si="19"/>
        <v>37</v>
      </c>
      <c r="AB125" s="40">
        <f t="shared" si="20"/>
        <v>42</v>
      </c>
      <c r="AC125" s="40">
        <f t="shared" si="21"/>
        <v>30</v>
      </c>
      <c r="AD125" s="40">
        <f t="shared" si="22"/>
        <v>24</v>
      </c>
      <c r="AE125" s="40">
        <f t="shared" si="23"/>
        <v>13</v>
      </c>
      <c r="AF125" s="40">
        <f t="shared" si="24"/>
        <v>1.266666667</v>
      </c>
      <c r="AG125" s="40">
        <f t="shared" si="25"/>
        <v>0.4166666667</v>
      </c>
      <c r="AH125" s="40">
        <f t="shared" si="26"/>
        <v>53</v>
      </c>
      <c r="AI125" s="40">
        <f t="shared" ref="AI125:AJ125" si="168">AF125*AC125</f>
        <v>38</v>
      </c>
      <c r="AJ125" s="40">
        <f t="shared" si="168"/>
        <v>10</v>
      </c>
      <c r="AK125" s="40">
        <f t="shared" si="28"/>
        <v>5</v>
      </c>
      <c r="AL125" s="18">
        <f t="shared" si="29"/>
        <v>490</v>
      </c>
      <c r="AM125" s="40">
        <f t="shared" si="30"/>
        <v>106</v>
      </c>
      <c r="AN125" s="42">
        <f t="shared" si="31"/>
        <v>0.2163265306</v>
      </c>
      <c r="AO125" s="42">
        <f t="shared" si="32"/>
        <v>0.3326530612</v>
      </c>
      <c r="AP125" s="43">
        <f t="shared" si="33"/>
        <v>0.4171779141</v>
      </c>
      <c r="AQ125" s="43">
        <f t="shared" si="34"/>
        <v>0.5214723926</v>
      </c>
      <c r="AR125" s="43">
        <f t="shared" si="35"/>
        <v>0.773006135</v>
      </c>
      <c r="AS125" s="43">
        <f t="shared" si="36"/>
        <v>0.5943396226</v>
      </c>
      <c r="AT125" s="43">
        <f t="shared" si="37"/>
        <v>0.5471698113</v>
      </c>
      <c r="AU125" s="43">
        <f t="shared" si="38"/>
        <v>0.858490566</v>
      </c>
      <c r="AV125" s="44">
        <f t="shared" si="41"/>
        <v>22</v>
      </c>
      <c r="AW125" s="45">
        <f t="shared" si="39"/>
        <v>5</v>
      </c>
      <c r="AX125" s="45">
        <v>-3.0</v>
      </c>
      <c r="AY125" s="45"/>
    </row>
    <row r="126">
      <c r="A126" s="60"/>
      <c r="B126" s="60"/>
      <c r="C126" s="60"/>
      <c r="D126" s="46">
        <v>124.0</v>
      </c>
      <c r="E126" s="25"/>
      <c r="F126" s="26">
        <v>2082.0</v>
      </c>
      <c r="G126" s="18">
        <v>1903.0</v>
      </c>
      <c r="H126" s="15">
        <f t="shared" si="6"/>
        <v>466</v>
      </c>
      <c r="I126" s="28">
        <v>58.0</v>
      </c>
      <c r="J126" s="29">
        <v>91.0</v>
      </c>
      <c r="K126" s="30">
        <v>31.0</v>
      </c>
      <c r="L126" s="31">
        <v>181.0</v>
      </c>
      <c r="M126" s="32">
        <v>55.0</v>
      </c>
      <c r="N126" s="33">
        <v>50.0</v>
      </c>
      <c r="O126" s="39">
        <f t="shared" si="7"/>
        <v>0.4761904762</v>
      </c>
      <c r="P126" s="39">
        <f t="shared" si="8"/>
        <v>0.8537735849</v>
      </c>
      <c r="Q126" s="40">
        <f t="shared" si="9"/>
        <v>0.7919319728</v>
      </c>
      <c r="R126" s="17">
        <f t="shared" si="10"/>
        <v>0.2599319728</v>
      </c>
      <c r="S126" s="39">
        <f t="shared" si="11"/>
        <v>0.06184161212</v>
      </c>
      <c r="T126" s="40">
        <f t="shared" si="12"/>
        <v>0.2857412122</v>
      </c>
      <c r="U126" s="40">
        <f t="shared" si="13"/>
        <v>0.3836156932</v>
      </c>
      <c r="V126" s="40">
        <f t="shared" si="14"/>
        <v>0.3836156932</v>
      </c>
      <c r="W126" s="39">
        <f t="shared" si="15"/>
        <v>0.4454573053</v>
      </c>
      <c r="X126" s="41">
        <f t="shared" si="16"/>
        <v>0.6163843068</v>
      </c>
      <c r="Y126" s="41">
        <f t="shared" si="17"/>
        <v>0.5545426947</v>
      </c>
      <c r="Z126" s="40">
        <f t="shared" si="18"/>
        <v>105</v>
      </c>
      <c r="AA126" s="40">
        <f t="shared" si="19"/>
        <v>212</v>
      </c>
      <c r="AB126" s="40">
        <f t="shared" si="20"/>
        <v>65</v>
      </c>
      <c r="AC126" s="40">
        <f t="shared" si="21"/>
        <v>40</v>
      </c>
      <c r="AD126" s="40">
        <f t="shared" si="22"/>
        <v>118</v>
      </c>
      <c r="AE126" s="40">
        <f t="shared" si="23"/>
        <v>94</v>
      </c>
      <c r="AF126" s="40">
        <f t="shared" si="24"/>
        <v>1.25</v>
      </c>
      <c r="AG126" s="40">
        <f t="shared" si="25"/>
        <v>0.2627118644</v>
      </c>
      <c r="AH126" s="40">
        <f t="shared" si="26"/>
        <v>81</v>
      </c>
      <c r="AI126" s="40">
        <f t="shared" ref="AI126:AJ126" si="169">AF126*AC126</f>
        <v>50</v>
      </c>
      <c r="AJ126" s="40">
        <f t="shared" si="169"/>
        <v>31</v>
      </c>
      <c r="AK126" s="40">
        <f t="shared" si="28"/>
        <v>25</v>
      </c>
      <c r="AL126" s="18">
        <f t="shared" si="29"/>
        <v>1903</v>
      </c>
      <c r="AM126" s="40">
        <f t="shared" si="30"/>
        <v>187</v>
      </c>
      <c r="AN126" s="42">
        <f t="shared" si="31"/>
        <v>0.09826589595</v>
      </c>
      <c r="AO126" s="42">
        <f t="shared" si="32"/>
        <v>0.2448765108</v>
      </c>
      <c r="AP126" s="43">
        <f t="shared" si="33"/>
        <v>0.3090128755</v>
      </c>
      <c r="AQ126" s="43">
        <f t="shared" si="34"/>
        <v>0.6309012876</v>
      </c>
      <c r="AR126" s="43">
        <f t="shared" si="35"/>
        <v>0.5450643777</v>
      </c>
      <c r="AS126" s="43">
        <f t="shared" si="36"/>
        <v>0.5989304813</v>
      </c>
      <c r="AT126" s="43">
        <f t="shared" si="37"/>
        <v>0.5668449198</v>
      </c>
      <c r="AU126" s="43">
        <f t="shared" si="38"/>
        <v>0.7005347594</v>
      </c>
      <c r="AV126" s="44">
        <f t="shared" si="41"/>
        <v>156</v>
      </c>
      <c r="AW126" s="45">
        <f t="shared" si="39"/>
        <v>32</v>
      </c>
      <c r="AX126" s="45">
        <v>-3.0</v>
      </c>
      <c r="AY126" s="45"/>
    </row>
    <row r="127">
      <c r="A127" s="60"/>
      <c r="B127" s="60"/>
      <c r="C127" s="60"/>
      <c r="D127" s="46">
        <v>125.0</v>
      </c>
      <c r="E127" s="25"/>
      <c r="F127" s="26">
        <v>2086.0</v>
      </c>
      <c r="G127" s="18">
        <v>2283.0</v>
      </c>
      <c r="H127" s="15">
        <f t="shared" si="6"/>
        <v>193</v>
      </c>
      <c r="I127" s="28">
        <v>12.0</v>
      </c>
      <c r="J127" s="29">
        <v>35.0</v>
      </c>
      <c r="K127" s="30">
        <v>15.0</v>
      </c>
      <c r="L127" s="31">
        <v>88.0</v>
      </c>
      <c r="M127" s="32">
        <v>13.0</v>
      </c>
      <c r="N127" s="33">
        <v>30.0</v>
      </c>
      <c r="O127" s="39">
        <f t="shared" si="7"/>
        <v>0.6976744186</v>
      </c>
      <c r="P127" s="39">
        <f t="shared" si="8"/>
        <v>0.854368932</v>
      </c>
      <c r="Q127" s="40">
        <f t="shared" si="9"/>
        <v>0.8683277447</v>
      </c>
      <c r="R127" s="17">
        <f t="shared" si="10"/>
        <v>0.3363277447</v>
      </c>
      <c r="S127" s="39">
        <f t="shared" si="11"/>
        <v>-0.01395881269</v>
      </c>
      <c r="T127" s="40">
        <f t="shared" si="12"/>
        <v>0.3361973563</v>
      </c>
      <c r="U127" s="40">
        <f t="shared" si="13"/>
        <v>0.5476613672</v>
      </c>
      <c r="V127" s="40">
        <f t="shared" si="14"/>
        <v>0.5476613672</v>
      </c>
      <c r="W127" s="39">
        <f t="shared" si="15"/>
        <v>0.5337025545</v>
      </c>
      <c r="X127" s="41">
        <f t="shared" si="16"/>
        <v>0.4523386328</v>
      </c>
      <c r="Y127" s="41">
        <f t="shared" si="17"/>
        <v>0.4662974455</v>
      </c>
      <c r="Z127" s="40">
        <f t="shared" si="18"/>
        <v>43</v>
      </c>
      <c r="AA127" s="40">
        <f t="shared" si="19"/>
        <v>103</v>
      </c>
      <c r="AB127" s="40">
        <f t="shared" si="20"/>
        <v>19</v>
      </c>
      <c r="AC127" s="40">
        <f t="shared" si="21"/>
        <v>24</v>
      </c>
      <c r="AD127" s="40">
        <f t="shared" si="22"/>
        <v>48</v>
      </c>
      <c r="AE127" s="40">
        <f t="shared" si="23"/>
        <v>55</v>
      </c>
      <c r="AF127" s="40">
        <f t="shared" si="24"/>
        <v>1.25</v>
      </c>
      <c r="AG127" s="40">
        <f t="shared" si="25"/>
        <v>0.3125</v>
      </c>
      <c r="AH127" s="40">
        <f t="shared" si="26"/>
        <v>24</v>
      </c>
      <c r="AI127" s="40">
        <f t="shared" ref="AI127:AJ127" si="170">AF127*AC127</f>
        <v>30</v>
      </c>
      <c r="AJ127" s="40">
        <f t="shared" si="170"/>
        <v>15</v>
      </c>
      <c r="AK127" s="40">
        <f t="shared" si="28"/>
        <v>17</v>
      </c>
      <c r="AL127" s="18">
        <f t="shared" si="29"/>
        <v>2283</v>
      </c>
      <c r="AM127" s="40">
        <f t="shared" si="30"/>
        <v>86</v>
      </c>
      <c r="AN127" s="42">
        <f t="shared" si="31"/>
        <v>0.03766973281</v>
      </c>
      <c r="AO127" s="42">
        <f t="shared" si="32"/>
        <v>0.08453788874</v>
      </c>
      <c r="AP127" s="43">
        <f t="shared" si="33"/>
        <v>0.207253886</v>
      </c>
      <c r="AQ127" s="43">
        <f t="shared" si="34"/>
        <v>0.585492228</v>
      </c>
      <c r="AR127" s="43">
        <f t="shared" si="35"/>
        <v>0.4663212435</v>
      </c>
      <c r="AS127" s="43">
        <f t="shared" si="36"/>
        <v>0.4534883721</v>
      </c>
      <c r="AT127" s="43">
        <f t="shared" si="37"/>
        <v>0.476744186</v>
      </c>
      <c r="AU127" s="43">
        <f t="shared" si="38"/>
        <v>0.6279069767</v>
      </c>
      <c r="AV127" s="44">
        <f t="shared" si="41"/>
        <v>71</v>
      </c>
      <c r="AW127" s="45">
        <f t="shared" si="39"/>
        <v>1</v>
      </c>
      <c r="AX127" s="45">
        <v>-3.0</v>
      </c>
      <c r="AY127" s="45"/>
    </row>
    <row r="128">
      <c r="A128" s="60"/>
      <c r="B128" s="60"/>
      <c r="C128" s="60"/>
      <c r="D128" s="46">
        <v>126.0</v>
      </c>
      <c r="E128" s="25"/>
      <c r="F128" s="26">
        <v>2087.0</v>
      </c>
      <c r="G128" s="18">
        <v>2996.0</v>
      </c>
      <c r="H128" s="15">
        <f t="shared" si="6"/>
        <v>356</v>
      </c>
      <c r="I128" s="28">
        <v>26.0</v>
      </c>
      <c r="J128" s="29">
        <v>98.0</v>
      </c>
      <c r="K128" s="30">
        <v>19.0</v>
      </c>
      <c r="L128" s="31">
        <v>155.0</v>
      </c>
      <c r="M128" s="32">
        <v>11.0</v>
      </c>
      <c r="N128" s="33">
        <v>47.0</v>
      </c>
      <c r="O128" s="39">
        <f t="shared" si="7"/>
        <v>0.8103448276</v>
      </c>
      <c r="P128" s="39">
        <f t="shared" si="8"/>
        <v>0.8908045977</v>
      </c>
      <c r="Q128" s="40">
        <f t="shared" si="9"/>
        <v>0.8963478002</v>
      </c>
      <c r="R128" s="17">
        <f t="shared" si="10"/>
        <v>0.3643478002</v>
      </c>
      <c r="S128" s="39">
        <f t="shared" si="11"/>
        <v>-0.005543202537</v>
      </c>
      <c r="T128" s="40">
        <f t="shared" si="12"/>
        <v>0.3628597168</v>
      </c>
      <c r="U128" s="40">
        <f t="shared" si="13"/>
        <v>0.6282547489</v>
      </c>
      <c r="V128" s="40">
        <f t="shared" si="14"/>
        <v>0.6282547489</v>
      </c>
      <c r="W128" s="39">
        <f t="shared" si="15"/>
        <v>0.6227115464</v>
      </c>
      <c r="X128" s="41">
        <f t="shared" si="16"/>
        <v>0.3717452511</v>
      </c>
      <c r="Y128" s="41">
        <f t="shared" si="17"/>
        <v>0.3772884536</v>
      </c>
      <c r="Z128" s="40">
        <f t="shared" si="18"/>
        <v>58</v>
      </c>
      <c r="AA128" s="40">
        <f t="shared" si="19"/>
        <v>174</v>
      </c>
      <c r="AB128" s="40">
        <f t="shared" si="20"/>
        <v>22</v>
      </c>
      <c r="AC128" s="40">
        <f t="shared" si="21"/>
        <v>36</v>
      </c>
      <c r="AD128" s="40">
        <f t="shared" si="22"/>
        <v>66</v>
      </c>
      <c r="AE128" s="40">
        <f t="shared" si="23"/>
        <v>108</v>
      </c>
      <c r="AF128" s="40">
        <f t="shared" si="24"/>
        <v>1.305555556</v>
      </c>
      <c r="AG128" s="40">
        <f t="shared" si="25"/>
        <v>0.2878787879</v>
      </c>
      <c r="AH128" s="40">
        <f t="shared" si="26"/>
        <v>29</v>
      </c>
      <c r="AI128" s="40">
        <f t="shared" ref="AI128:AJ128" si="171">AF128*AC128</f>
        <v>47</v>
      </c>
      <c r="AJ128" s="40">
        <f t="shared" si="171"/>
        <v>19</v>
      </c>
      <c r="AK128" s="40">
        <f t="shared" si="28"/>
        <v>31</v>
      </c>
      <c r="AL128" s="18">
        <f t="shared" si="29"/>
        <v>2996</v>
      </c>
      <c r="AM128" s="40">
        <f t="shared" si="30"/>
        <v>126</v>
      </c>
      <c r="AN128" s="42">
        <f t="shared" si="31"/>
        <v>0.04205607477</v>
      </c>
      <c r="AO128" s="42">
        <f t="shared" si="32"/>
        <v>0.1188251001</v>
      </c>
      <c r="AP128" s="43">
        <f t="shared" si="33"/>
        <v>0.1573033708</v>
      </c>
      <c r="AQ128" s="43">
        <f t="shared" si="34"/>
        <v>0.5393258427</v>
      </c>
      <c r="AR128" s="43">
        <f t="shared" si="35"/>
        <v>0.5112359551</v>
      </c>
      <c r="AS128" s="43">
        <f t="shared" si="36"/>
        <v>0.380952381</v>
      </c>
      <c r="AT128" s="43">
        <f t="shared" si="37"/>
        <v>0.4761904762</v>
      </c>
      <c r="AU128" s="43">
        <f t="shared" si="38"/>
        <v>0.6031746032</v>
      </c>
      <c r="AV128" s="44">
        <f t="shared" si="41"/>
        <v>124</v>
      </c>
      <c r="AW128" s="45">
        <f t="shared" si="39"/>
        <v>8</v>
      </c>
      <c r="AX128" s="45">
        <v>-3.0</v>
      </c>
      <c r="AY128" s="45"/>
    </row>
    <row r="129">
      <c r="A129" s="60"/>
      <c r="B129" s="60"/>
      <c r="C129" s="60"/>
      <c r="D129" s="46">
        <v>127.0</v>
      </c>
      <c r="E129" s="25"/>
      <c r="F129" s="26">
        <v>2126.0</v>
      </c>
      <c r="G129" s="18">
        <v>2337.0</v>
      </c>
      <c r="H129" s="15">
        <f t="shared" si="6"/>
        <v>347</v>
      </c>
      <c r="I129" s="28">
        <v>45.0</v>
      </c>
      <c r="J129" s="29">
        <v>60.0</v>
      </c>
      <c r="K129" s="30">
        <v>16.0</v>
      </c>
      <c r="L129" s="31">
        <v>142.0</v>
      </c>
      <c r="M129" s="32">
        <v>32.0</v>
      </c>
      <c r="N129" s="33">
        <v>52.0</v>
      </c>
      <c r="O129" s="39">
        <f t="shared" si="7"/>
        <v>0.619047619</v>
      </c>
      <c r="P129" s="39">
        <f t="shared" si="8"/>
        <v>0.8987341772</v>
      </c>
      <c r="Q129" s="40">
        <f t="shared" si="9"/>
        <v>0.8444421769</v>
      </c>
      <c r="R129" s="17">
        <f t="shared" si="10"/>
        <v>0.3124421769</v>
      </c>
      <c r="S129" s="39">
        <f t="shared" si="11"/>
        <v>0.05429200034</v>
      </c>
      <c r="T129" s="40">
        <f t="shared" si="12"/>
        <v>0.3179862421</v>
      </c>
      <c r="U129" s="40">
        <f t="shared" si="13"/>
        <v>0.4903264568</v>
      </c>
      <c r="V129" s="40">
        <f t="shared" si="14"/>
        <v>0.4903264568</v>
      </c>
      <c r="W129" s="39">
        <f t="shared" si="15"/>
        <v>0.5446184572</v>
      </c>
      <c r="X129" s="41">
        <f t="shared" si="16"/>
        <v>0.5096735432</v>
      </c>
      <c r="Y129" s="41">
        <f t="shared" si="17"/>
        <v>0.4553815428</v>
      </c>
      <c r="Z129" s="40">
        <f t="shared" si="18"/>
        <v>84</v>
      </c>
      <c r="AA129" s="40">
        <f t="shared" si="19"/>
        <v>158</v>
      </c>
      <c r="AB129" s="40">
        <f t="shared" si="20"/>
        <v>43</v>
      </c>
      <c r="AC129" s="40">
        <f t="shared" si="21"/>
        <v>41</v>
      </c>
      <c r="AD129" s="40">
        <f t="shared" si="22"/>
        <v>72</v>
      </c>
      <c r="AE129" s="40">
        <f t="shared" si="23"/>
        <v>86</v>
      </c>
      <c r="AF129" s="40">
        <f t="shared" si="24"/>
        <v>1.268292683</v>
      </c>
      <c r="AG129" s="40">
        <f t="shared" si="25"/>
        <v>0.2222222222</v>
      </c>
      <c r="AH129" s="40">
        <f t="shared" si="26"/>
        <v>55</v>
      </c>
      <c r="AI129" s="40">
        <f t="shared" ref="AI129:AJ129" si="172">AF129*AC129</f>
        <v>52</v>
      </c>
      <c r="AJ129" s="40">
        <f t="shared" si="172"/>
        <v>16</v>
      </c>
      <c r="AK129" s="40">
        <f t="shared" si="28"/>
        <v>19</v>
      </c>
      <c r="AL129" s="18">
        <f t="shared" si="29"/>
        <v>2337</v>
      </c>
      <c r="AM129" s="40">
        <f t="shared" si="30"/>
        <v>142</v>
      </c>
      <c r="AN129" s="42">
        <f t="shared" si="31"/>
        <v>0.06076166025</v>
      </c>
      <c r="AO129" s="42">
        <f t="shared" si="32"/>
        <v>0.1484809585</v>
      </c>
      <c r="AP129" s="43">
        <f t="shared" si="33"/>
        <v>0.2680115274</v>
      </c>
      <c r="AQ129" s="43">
        <f t="shared" si="34"/>
        <v>0.6311239193</v>
      </c>
      <c r="AR129" s="43">
        <f t="shared" si="35"/>
        <v>0.5446685879</v>
      </c>
      <c r="AS129" s="43">
        <f t="shared" si="36"/>
        <v>0.5</v>
      </c>
      <c r="AT129" s="43">
        <f t="shared" si="37"/>
        <v>0.5211267606</v>
      </c>
      <c r="AU129" s="43">
        <f t="shared" si="38"/>
        <v>0.7535211268</v>
      </c>
      <c r="AV129" s="44">
        <f t="shared" si="41"/>
        <v>123</v>
      </c>
      <c r="AW129" s="45">
        <f t="shared" si="39"/>
        <v>22</v>
      </c>
      <c r="AX129" s="45">
        <v>-3.0</v>
      </c>
      <c r="AY129" s="45"/>
    </row>
    <row r="130">
      <c r="A130" s="60"/>
      <c r="B130" s="60"/>
      <c r="C130" s="60"/>
      <c r="D130" s="46">
        <v>128.0</v>
      </c>
      <c r="E130" s="25"/>
      <c r="F130" s="26">
        <v>2352.0</v>
      </c>
      <c r="G130" s="18">
        <v>3099.0</v>
      </c>
      <c r="H130" s="15">
        <f t="shared" si="6"/>
        <v>945</v>
      </c>
      <c r="I130" s="28">
        <v>103.0</v>
      </c>
      <c r="J130" s="29">
        <v>185.0</v>
      </c>
      <c r="K130" s="30">
        <v>91.0</v>
      </c>
      <c r="L130" s="31">
        <v>421.0</v>
      </c>
      <c r="M130" s="32">
        <v>60.0</v>
      </c>
      <c r="N130" s="33">
        <v>85.0</v>
      </c>
      <c r="O130" s="39">
        <f t="shared" si="7"/>
        <v>0.5862068966</v>
      </c>
      <c r="P130" s="39">
        <f t="shared" si="8"/>
        <v>0.822265625</v>
      </c>
      <c r="Q130" s="40">
        <f t="shared" si="9"/>
        <v>0.833411415</v>
      </c>
      <c r="R130" s="17">
        <f t="shared" si="10"/>
        <v>0.301411415</v>
      </c>
      <c r="S130" s="39">
        <f t="shared" si="11"/>
        <v>-0.01114578998</v>
      </c>
      <c r="T130" s="40">
        <f t="shared" si="12"/>
        <v>0.310477013</v>
      </c>
      <c r="U130" s="40">
        <f t="shared" si="13"/>
        <v>0.4660940713</v>
      </c>
      <c r="V130" s="40">
        <f t="shared" si="14"/>
        <v>0.4660940713</v>
      </c>
      <c r="W130" s="39">
        <f t="shared" si="15"/>
        <v>0.4549482813</v>
      </c>
      <c r="X130" s="41">
        <f t="shared" si="16"/>
        <v>0.5339059287</v>
      </c>
      <c r="Y130" s="41">
        <f t="shared" si="17"/>
        <v>0.5450517187</v>
      </c>
      <c r="Z130" s="40">
        <f t="shared" si="18"/>
        <v>145</v>
      </c>
      <c r="AA130" s="40">
        <f t="shared" si="19"/>
        <v>512</v>
      </c>
      <c r="AB130" s="40">
        <f t="shared" si="20"/>
        <v>77</v>
      </c>
      <c r="AC130" s="40">
        <f t="shared" si="21"/>
        <v>68</v>
      </c>
      <c r="AD130" s="40">
        <f t="shared" si="22"/>
        <v>279</v>
      </c>
      <c r="AE130" s="40">
        <f t="shared" si="23"/>
        <v>233</v>
      </c>
      <c r="AF130" s="40">
        <f t="shared" si="24"/>
        <v>1.25</v>
      </c>
      <c r="AG130" s="40">
        <f t="shared" si="25"/>
        <v>0.3261648746</v>
      </c>
      <c r="AH130" s="40">
        <f t="shared" si="26"/>
        <v>96</v>
      </c>
      <c r="AI130" s="40">
        <f t="shared" ref="AI130:AJ130" si="173">AF130*AC130</f>
        <v>85</v>
      </c>
      <c r="AJ130" s="40">
        <f t="shared" si="173"/>
        <v>91</v>
      </c>
      <c r="AK130" s="40">
        <f t="shared" si="28"/>
        <v>76</v>
      </c>
      <c r="AL130" s="18">
        <f t="shared" si="29"/>
        <v>3099</v>
      </c>
      <c r="AM130" s="40">
        <f t="shared" si="30"/>
        <v>348</v>
      </c>
      <c r="AN130" s="42">
        <f t="shared" si="31"/>
        <v>0.1122942885</v>
      </c>
      <c r="AO130" s="42">
        <f t="shared" si="32"/>
        <v>0.3049370765</v>
      </c>
      <c r="AP130" s="43">
        <f t="shared" si="33"/>
        <v>0.2687830688</v>
      </c>
      <c r="AQ130" s="43">
        <f t="shared" si="34"/>
        <v>0.617989418</v>
      </c>
      <c r="AR130" s="43">
        <f t="shared" si="35"/>
        <v>0.4582010582</v>
      </c>
      <c r="AS130" s="43">
        <f t="shared" si="36"/>
        <v>0.5373563218</v>
      </c>
      <c r="AT130" s="43">
        <f t="shared" si="37"/>
        <v>0.4942528736</v>
      </c>
      <c r="AU130" s="43">
        <f t="shared" si="38"/>
        <v>0.5201149425</v>
      </c>
      <c r="AV130" s="44">
        <f t="shared" si="41"/>
        <v>345</v>
      </c>
      <c r="AW130" s="45">
        <f t="shared" si="39"/>
        <v>67</v>
      </c>
      <c r="AX130" s="45">
        <v>-3.0</v>
      </c>
      <c r="AY130" s="45"/>
    </row>
    <row r="131">
      <c r="A131" s="60"/>
      <c r="B131" s="60"/>
      <c r="C131" s="60"/>
      <c r="D131" s="46">
        <v>129.0</v>
      </c>
      <c r="E131" s="25"/>
      <c r="F131" s="26">
        <v>2360.0</v>
      </c>
      <c r="G131" s="18">
        <v>2222.0</v>
      </c>
      <c r="H131" s="15">
        <f t="shared" si="6"/>
        <v>358</v>
      </c>
      <c r="I131" s="28">
        <v>23.0</v>
      </c>
      <c r="J131" s="29">
        <v>74.0</v>
      </c>
      <c r="K131" s="30">
        <v>21.0</v>
      </c>
      <c r="L131" s="31">
        <v>189.0</v>
      </c>
      <c r="M131" s="32">
        <v>21.0</v>
      </c>
      <c r="N131" s="33">
        <v>30.0</v>
      </c>
      <c r="O131" s="39">
        <f t="shared" si="7"/>
        <v>0.5882352941</v>
      </c>
      <c r="P131" s="39">
        <f t="shared" si="8"/>
        <v>0.9</v>
      </c>
      <c r="Q131" s="40">
        <f t="shared" si="9"/>
        <v>0.8341107266</v>
      </c>
      <c r="R131" s="17">
        <f t="shared" si="10"/>
        <v>0.3021107266</v>
      </c>
      <c r="S131" s="39">
        <f t="shared" si="11"/>
        <v>0.06588927336</v>
      </c>
      <c r="T131" s="40">
        <f t="shared" si="12"/>
        <v>0.3109391529</v>
      </c>
      <c r="U131" s="40">
        <f t="shared" si="13"/>
        <v>0.4675957936</v>
      </c>
      <c r="V131" s="40">
        <f t="shared" si="14"/>
        <v>0.4675957936</v>
      </c>
      <c r="W131" s="39">
        <f t="shared" si="15"/>
        <v>0.533485067</v>
      </c>
      <c r="X131" s="41">
        <f t="shared" si="16"/>
        <v>0.5324042064</v>
      </c>
      <c r="Y131" s="41">
        <f t="shared" si="17"/>
        <v>0.466514933</v>
      </c>
      <c r="Z131" s="40">
        <f t="shared" si="18"/>
        <v>51</v>
      </c>
      <c r="AA131" s="40">
        <f t="shared" si="19"/>
        <v>210</v>
      </c>
      <c r="AB131" s="40">
        <f t="shared" si="20"/>
        <v>27</v>
      </c>
      <c r="AC131" s="40">
        <f t="shared" si="21"/>
        <v>24</v>
      </c>
      <c r="AD131" s="40">
        <f t="shared" si="22"/>
        <v>98</v>
      </c>
      <c r="AE131" s="40">
        <f t="shared" si="23"/>
        <v>112</v>
      </c>
      <c r="AF131" s="40">
        <f t="shared" si="24"/>
        <v>1.25</v>
      </c>
      <c r="AG131" s="40">
        <f t="shared" si="25"/>
        <v>0.2142857143</v>
      </c>
      <c r="AH131" s="40">
        <f t="shared" si="26"/>
        <v>34</v>
      </c>
      <c r="AI131" s="40">
        <f t="shared" ref="AI131:AJ131" si="174">AF131*AC131</f>
        <v>30</v>
      </c>
      <c r="AJ131" s="40">
        <f t="shared" si="174"/>
        <v>21</v>
      </c>
      <c r="AK131" s="40">
        <f t="shared" si="28"/>
        <v>24</v>
      </c>
      <c r="AL131" s="18">
        <f t="shared" si="29"/>
        <v>2222</v>
      </c>
      <c r="AM131" s="40">
        <f t="shared" si="30"/>
        <v>109</v>
      </c>
      <c r="AN131" s="42">
        <f t="shared" si="31"/>
        <v>0.04905490549</v>
      </c>
      <c r="AO131" s="42">
        <f t="shared" si="32"/>
        <v>0.1611161116</v>
      </c>
      <c r="AP131" s="43">
        <f t="shared" si="33"/>
        <v>0.1815642458</v>
      </c>
      <c r="AQ131" s="43">
        <f t="shared" si="34"/>
        <v>0.6508379888</v>
      </c>
      <c r="AR131" s="43">
        <f t="shared" si="35"/>
        <v>0.4134078212</v>
      </c>
      <c r="AS131" s="43">
        <f t="shared" si="36"/>
        <v>0.504587156</v>
      </c>
      <c r="AT131" s="43">
        <f t="shared" si="37"/>
        <v>0.5321100917</v>
      </c>
      <c r="AU131" s="43">
        <f t="shared" si="38"/>
        <v>0.5871559633</v>
      </c>
      <c r="AV131" s="44">
        <f t="shared" si="41"/>
        <v>165</v>
      </c>
      <c r="AW131" s="45">
        <f t="shared" si="39"/>
        <v>10</v>
      </c>
      <c r="AX131" s="45">
        <v>-3.0</v>
      </c>
      <c r="AY131" s="45"/>
    </row>
    <row r="132">
      <c r="A132" s="60"/>
      <c r="B132" s="60"/>
      <c r="C132" s="60"/>
      <c r="D132" s="46">
        <v>130.0</v>
      </c>
      <c r="E132" s="25"/>
      <c r="F132" s="26">
        <v>2371.0</v>
      </c>
      <c r="G132" s="18">
        <v>1353.0</v>
      </c>
      <c r="H132" s="15">
        <f t="shared" si="6"/>
        <v>271</v>
      </c>
      <c r="I132" s="28">
        <v>39.0</v>
      </c>
      <c r="J132" s="29">
        <v>56.0</v>
      </c>
      <c r="K132" s="30">
        <v>18.0</v>
      </c>
      <c r="L132" s="31">
        <v>98.0</v>
      </c>
      <c r="M132" s="32">
        <v>21.0</v>
      </c>
      <c r="N132" s="33">
        <v>39.0</v>
      </c>
      <c r="O132" s="39">
        <f t="shared" si="7"/>
        <v>0.65</v>
      </c>
      <c r="P132" s="39">
        <f t="shared" si="8"/>
        <v>0.8448275862</v>
      </c>
      <c r="Q132" s="40">
        <f t="shared" si="9"/>
        <v>0.85427</v>
      </c>
      <c r="R132" s="17">
        <f t="shared" si="10"/>
        <v>0.32227</v>
      </c>
      <c r="S132" s="39">
        <f t="shared" si="11"/>
        <v>-0.009442413793</v>
      </c>
      <c r="T132" s="40">
        <f t="shared" si="12"/>
        <v>0.325116196</v>
      </c>
      <c r="U132" s="40">
        <f t="shared" si="13"/>
        <v>0.5130097235</v>
      </c>
      <c r="V132" s="40">
        <f t="shared" si="14"/>
        <v>0.5130097235</v>
      </c>
      <c r="W132" s="39">
        <f t="shared" si="15"/>
        <v>0.5035673098</v>
      </c>
      <c r="X132" s="41">
        <f t="shared" si="16"/>
        <v>0.4869902765</v>
      </c>
      <c r="Y132" s="41">
        <f t="shared" si="17"/>
        <v>0.4964326902</v>
      </c>
      <c r="Z132" s="40">
        <f t="shared" si="18"/>
        <v>60</v>
      </c>
      <c r="AA132" s="40">
        <f t="shared" si="19"/>
        <v>116</v>
      </c>
      <c r="AB132" s="40">
        <f t="shared" si="20"/>
        <v>29</v>
      </c>
      <c r="AC132" s="40">
        <f t="shared" si="21"/>
        <v>31</v>
      </c>
      <c r="AD132" s="40">
        <f t="shared" si="22"/>
        <v>58</v>
      </c>
      <c r="AE132" s="40">
        <f t="shared" si="23"/>
        <v>58</v>
      </c>
      <c r="AF132" s="40">
        <f t="shared" si="24"/>
        <v>1.258064516</v>
      </c>
      <c r="AG132" s="40">
        <f t="shared" si="25"/>
        <v>0.3103448276</v>
      </c>
      <c r="AH132" s="40">
        <f t="shared" si="26"/>
        <v>36</v>
      </c>
      <c r="AI132" s="40">
        <f t="shared" ref="AI132:AJ132" si="175">AF132*AC132</f>
        <v>39</v>
      </c>
      <c r="AJ132" s="40">
        <f t="shared" si="175"/>
        <v>18</v>
      </c>
      <c r="AK132" s="40">
        <f t="shared" si="28"/>
        <v>18</v>
      </c>
      <c r="AL132" s="18">
        <f t="shared" si="29"/>
        <v>1353</v>
      </c>
      <c r="AM132" s="40">
        <f t="shared" si="30"/>
        <v>111</v>
      </c>
      <c r="AN132" s="42">
        <f t="shared" si="31"/>
        <v>0.08203991131</v>
      </c>
      <c r="AO132" s="42">
        <f t="shared" si="32"/>
        <v>0.2002956393</v>
      </c>
      <c r="AP132" s="43">
        <f t="shared" si="33"/>
        <v>0.2878228782</v>
      </c>
      <c r="AQ132" s="43">
        <f t="shared" si="34"/>
        <v>0.5830258303</v>
      </c>
      <c r="AR132" s="43">
        <f t="shared" si="35"/>
        <v>0.5719557196</v>
      </c>
      <c r="AS132" s="43">
        <f t="shared" si="36"/>
        <v>0.4864864865</v>
      </c>
      <c r="AT132" s="43">
        <f t="shared" si="37"/>
        <v>0.4864864865</v>
      </c>
      <c r="AU132" s="43">
        <f t="shared" si="38"/>
        <v>0.6756756757</v>
      </c>
      <c r="AV132" s="44">
        <f t="shared" si="41"/>
        <v>80</v>
      </c>
      <c r="AW132" s="45">
        <f t="shared" si="39"/>
        <v>24</v>
      </c>
      <c r="AX132" s="45">
        <v>-3.0</v>
      </c>
      <c r="AY132" s="45"/>
    </row>
    <row r="133">
      <c r="A133" s="60"/>
      <c r="B133" s="60"/>
      <c r="C133" s="60"/>
      <c r="D133" s="46">
        <v>131.0</v>
      </c>
      <c r="E133" s="25"/>
      <c r="F133" s="26">
        <v>2372.0</v>
      </c>
      <c r="G133" s="18">
        <v>2474.0</v>
      </c>
      <c r="H133" s="15">
        <f t="shared" si="6"/>
        <v>427</v>
      </c>
      <c r="I133" s="28">
        <v>30.0</v>
      </c>
      <c r="J133" s="29">
        <v>77.0</v>
      </c>
      <c r="K133" s="30">
        <v>22.0</v>
      </c>
      <c r="L133" s="31">
        <v>188.0</v>
      </c>
      <c r="M133" s="32">
        <v>52.0</v>
      </c>
      <c r="N133" s="33">
        <v>58.0</v>
      </c>
      <c r="O133" s="39">
        <f t="shared" si="7"/>
        <v>0.5272727273</v>
      </c>
      <c r="P133" s="39">
        <f t="shared" si="8"/>
        <v>0.8952380952</v>
      </c>
      <c r="Q133" s="40">
        <f t="shared" si="9"/>
        <v>0.8120585124</v>
      </c>
      <c r="R133" s="17">
        <f t="shared" si="10"/>
        <v>0.2800585124</v>
      </c>
      <c r="S133" s="39">
        <f t="shared" si="11"/>
        <v>0.08317958284</v>
      </c>
      <c r="T133" s="40">
        <f t="shared" si="12"/>
        <v>0.2971457502</v>
      </c>
      <c r="U133" s="40">
        <f t="shared" si="13"/>
        <v>0.4221666136</v>
      </c>
      <c r="V133" s="40">
        <f t="shared" si="14"/>
        <v>0.4221666136</v>
      </c>
      <c r="W133" s="39">
        <f t="shared" si="15"/>
        <v>0.5053461964</v>
      </c>
      <c r="X133" s="41">
        <f t="shared" si="16"/>
        <v>0.5778333864</v>
      </c>
      <c r="Y133" s="41">
        <f t="shared" si="17"/>
        <v>0.4946538036</v>
      </c>
      <c r="Z133" s="40">
        <f t="shared" si="18"/>
        <v>110</v>
      </c>
      <c r="AA133" s="40">
        <f t="shared" si="19"/>
        <v>210</v>
      </c>
      <c r="AB133" s="40">
        <f t="shared" si="20"/>
        <v>64</v>
      </c>
      <c r="AC133" s="40">
        <f t="shared" si="21"/>
        <v>46</v>
      </c>
      <c r="AD133" s="40">
        <f t="shared" si="22"/>
        <v>104</v>
      </c>
      <c r="AE133" s="40">
        <f t="shared" si="23"/>
        <v>106</v>
      </c>
      <c r="AF133" s="40">
        <f t="shared" si="24"/>
        <v>1.260869565</v>
      </c>
      <c r="AG133" s="40">
        <f t="shared" si="25"/>
        <v>0.2115384615</v>
      </c>
      <c r="AH133" s="40">
        <f t="shared" si="26"/>
        <v>81</v>
      </c>
      <c r="AI133" s="40">
        <f t="shared" ref="AI133:AJ133" si="176">AF133*AC133</f>
        <v>58</v>
      </c>
      <c r="AJ133" s="40">
        <f t="shared" si="176"/>
        <v>22</v>
      </c>
      <c r="AK133" s="40">
        <f t="shared" si="28"/>
        <v>22</v>
      </c>
      <c r="AL133" s="18">
        <f t="shared" si="29"/>
        <v>2474</v>
      </c>
      <c r="AM133" s="40">
        <f t="shared" si="30"/>
        <v>183</v>
      </c>
      <c r="AN133" s="42">
        <f t="shared" si="31"/>
        <v>0.07396928052</v>
      </c>
      <c r="AO133" s="42">
        <f t="shared" si="32"/>
        <v>0.1725949879</v>
      </c>
      <c r="AP133" s="43">
        <f t="shared" si="33"/>
        <v>0.243559719</v>
      </c>
      <c r="AQ133" s="43">
        <f t="shared" si="34"/>
        <v>0.6323185012</v>
      </c>
      <c r="AR133" s="43">
        <f t="shared" si="35"/>
        <v>0.5081967213</v>
      </c>
      <c r="AS133" s="43">
        <f t="shared" si="36"/>
        <v>0.5628415301</v>
      </c>
      <c r="AT133" s="43">
        <f t="shared" si="37"/>
        <v>0.5628415301</v>
      </c>
      <c r="AU133" s="43">
        <f t="shared" si="38"/>
        <v>0.7595628415</v>
      </c>
      <c r="AV133" s="44">
        <f t="shared" si="41"/>
        <v>166</v>
      </c>
      <c r="AW133" s="45">
        <f t="shared" si="39"/>
        <v>1</v>
      </c>
      <c r="AX133" s="45">
        <v>-3.0</v>
      </c>
      <c r="AY133" s="45"/>
    </row>
    <row r="134">
      <c r="A134" s="60"/>
      <c r="B134" s="60"/>
      <c r="C134" s="60"/>
      <c r="D134" s="46">
        <v>132.0</v>
      </c>
      <c r="E134" s="25"/>
      <c r="F134" s="26">
        <v>2387.0</v>
      </c>
      <c r="G134" s="18">
        <v>2474.0</v>
      </c>
      <c r="H134" s="15">
        <f t="shared" si="6"/>
        <v>378</v>
      </c>
      <c r="I134" s="28">
        <v>34.0</v>
      </c>
      <c r="J134" s="29">
        <v>82.0</v>
      </c>
      <c r="K134" s="30">
        <v>30.0</v>
      </c>
      <c r="L134" s="31">
        <v>153.0</v>
      </c>
      <c r="M134" s="32">
        <v>30.0</v>
      </c>
      <c r="N134" s="33">
        <v>49.0</v>
      </c>
      <c r="O134" s="39">
        <f t="shared" si="7"/>
        <v>0.6202531646</v>
      </c>
      <c r="P134" s="39">
        <f t="shared" si="8"/>
        <v>0.8360655738</v>
      </c>
      <c r="Q134" s="40">
        <f t="shared" si="9"/>
        <v>0.8448352828</v>
      </c>
      <c r="R134" s="17">
        <f t="shared" si="10"/>
        <v>0.3128352828</v>
      </c>
      <c r="S134" s="39">
        <f t="shared" si="11"/>
        <v>-0.008769709037</v>
      </c>
      <c r="T134" s="40">
        <f t="shared" si="12"/>
        <v>0.3182629899</v>
      </c>
      <c r="U134" s="40">
        <f t="shared" si="13"/>
        <v>0.4912127351</v>
      </c>
      <c r="V134" s="40">
        <f t="shared" si="14"/>
        <v>0.4912127351</v>
      </c>
      <c r="W134" s="39">
        <f t="shared" si="15"/>
        <v>0.4824430261</v>
      </c>
      <c r="X134" s="41">
        <f t="shared" si="16"/>
        <v>0.5087872649</v>
      </c>
      <c r="Y134" s="41">
        <f t="shared" si="17"/>
        <v>0.5175569739</v>
      </c>
      <c r="Z134" s="40">
        <f t="shared" si="18"/>
        <v>79</v>
      </c>
      <c r="AA134" s="40">
        <f t="shared" si="19"/>
        <v>183</v>
      </c>
      <c r="AB134" s="40">
        <f t="shared" si="20"/>
        <v>40</v>
      </c>
      <c r="AC134" s="40">
        <f t="shared" si="21"/>
        <v>39</v>
      </c>
      <c r="AD134" s="40">
        <f t="shared" si="22"/>
        <v>95</v>
      </c>
      <c r="AE134" s="40">
        <f t="shared" si="23"/>
        <v>88</v>
      </c>
      <c r="AF134" s="40">
        <f t="shared" si="24"/>
        <v>1.256410256</v>
      </c>
      <c r="AG134" s="40">
        <f t="shared" si="25"/>
        <v>0.3157894737</v>
      </c>
      <c r="AH134" s="40">
        <f t="shared" si="26"/>
        <v>50</v>
      </c>
      <c r="AI134" s="40">
        <f t="shared" ref="AI134:AJ134" si="177">AF134*AC134</f>
        <v>49</v>
      </c>
      <c r="AJ134" s="40">
        <f t="shared" si="177"/>
        <v>30</v>
      </c>
      <c r="AK134" s="40">
        <f t="shared" si="28"/>
        <v>28</v>
      </c>
      <c r="AL134" s="18">
        <f t="shared" si="29"/>
        <v>2474</v>
      </c>
      <c r="AM134" s="40">
        <f t="shared" si="30"/>
        <v>157</v>
      </c>
      <c r="AN134" s="42">
        <f t="shared" si="31"/>
        <v>0.06345998383</v>
      </c>
      <c r="AO134" s="42">
        <f t="shared" si="32"/>
        <v>0.1527890057</v>
      </c>
      <c r="AP134" s="43">
        <f t="shared" si="33"/>
        <v>0.2486772487</v>
      </c>
      <c r="AQ134" s="43">
        <f t="shared" si="34"/>
        <v>0.5740740741</v>
      </c>
      <c r="AR134" s="43">
        <f t="shared" si="35"/>
        <v>0.5158730159</v>
      </c>
      <c r="AS134" s="43">
        <f t="shared" si="36"/>
        <v>0.5095541401</v>
      </c>
      <c r="AT134" s="43">
        <f t="shared" si="37"/>
        <v>0.4968152866</v>
      </c>
      <c r="AU134" s="43">
        <f t="shared" si="38"/>
        <v>0.6305732484</v>
      </c>
      <c r="AV134" s="44">
        <f t="shared" si="41"/>
        <v>125</v>
      </c>
      <c r="AW134" s="45">
        <f t="shared" si="39"/>
        <v>14</v>
      </c>
      <c r="AX134" s="45">
        <v>-2.0</v>
      </c>
      <c r="AY134" s="45"/>
    </row>
    <row r="135">
      <c r="A135" s="60"/>
      <c r="B135" s="60"/>
      <c r="C135" s="60"/>
      <c r="D135" s="46">
        <v>133.0</v>
      </c>
      <c r="E135" s="25"/>
      <c r="F135" s="26">
        <v>2399.0</v>
      </c>
      <c r="G135" s="18">
        <v>1496.0</v>
      </c>
      <c r="H135" s="15">
        <f t="shared" si="6"/>
        <v>277</v>
      </c>
      <c r="I135" s="28">
        <v>11.0</v>
      </c>
      <c r="J135" s="29">
        <v>49.0</v>
      </c>
      <c r="K135" s="30">
        <v>25.0</v>
      </c>
      <c r="L135" s="31">
        <v>144.0</v>
      </c>
      <c r="M135" s="32">
        <v>12.0</v>
      </c>
      <c r="N135" s="33">
        <v>36.0</v>
      </c>
      <c r="O135" s="39">
        <f t="shared" si="7"/>
        <v>0.75</v>
      </c>
      <c r="P135" s="39">
        <f t="shared" si="8"/>
        <v>0.8520710059</v>
      </c>
      <c r="Q135" s="40">
        <f t="shared" si="9"/>
        <v>0.88225</v>
      </c>
      <c r="R135" s="17">
        <f t="shared" si="10"/>
        <v>0.35025</v>
      </c>
      <c r="S135" s="39">
        <f t="shared" si="11"/>
        <v>-0.03017899408</v>
      </c>
      <c r="T135" s="40">
        <f t="shared" si="12"/>
        <v>0.3484973159</v>
      </c>
      <c r="U135" s="40">
        <f t="shared" si="13"/>
        <v>0.5853097738</v>
      </c>
      <c r="V135" s="40">
        <f t="shared" si="14"/>
        <v>0.5853097738</v>
      </c>
      <c r="W135" s="39">
        <f t="shared" si="15"/>
        <v>0.5551307797</v>
      </c>
      <c r="X135" s="41">
        <f t="shared" si="16"/>
        <v>0.4146902262</v>
      </c>
      <c r="Y135" s="41">
        <f t="shared" si="17"/>
        <v>0.4448692203</v>
      </c>
      <c r="Z135" s="40">
        <f t="shared" si="18"/>
        <v>48</v>
      </c>
      <c r="AA135" s="40">
        <f t="shared" si="19"/>
        <v>169</v>
      </c>
      <c r="AB135" s="40">
        <f t="shared" si="20"/>
        <v>20</v>
      </c>
      <c r="AC135" s="40">
        <f t="shared" si="21"/>
        <v>28</v>
      </c>
      <c r="AD135" s="40">
        <f t="shared" si="22"/>
        <v>75</v>
      </c>
      <c r="AE135" s="40">
        <f t="shared" si="23"/>
        <v>94</v>
      </c>
      <c r="AF135" s="40">
        <f t="shared" si="24"/>
        <v>1.285714286</v>
      </c>
      <c r="AG135" s="40">
        <f t="shared" si="25"/>
        <v>0.3333333333</v>
      </c>
      <c r="AH135" s="40">
        <f t="shared" si="26"/>
        <v>26</v>
      </c>
      <c r="AI135" s="40">
        <f t="shared" ref="AI135:AJ135" si="178">AF135*AC135</f>
        <v>36</v>
      </c>
      <c r="AJ135" s="40">
        <f t="shared" si="178"/>
        <v>25</v>
      </c>
      <c r="AK135" s="40">
        <f t="shared" si="28"/>
        <v>31</v>
      </c>
      <c r="AL135" s="18">
        <f t="shared" si="29"/>
        <v>1496</v>
      </c>
      <c r="AM135" s="40">
        <f t="shared" si="30"/>
        <v>118</v>
      </c>
      <c r="AN135" s="42">
        <f t="shared" si="31"/>
        <v>0.07887700535</v>
      </c>
      <c r="AO135" s="42">
        <f t="shared" si="32"/>
        <v>0.1851604278</v>
      </c>
      <c r="AP135" s="43">
        <f t="shared" si="33"/>
        <v>0.1732851986</v>
      </c>
      <c r="AQ135" s="43">
        <f t="shared" si="34"/>
        <v>0.6028880866</v>
      </c>
      <c r="AR135" s="43">
        <f t="shared" si="35"/>
        <v>0.3898916968</v>
      </c>
      <c r="AS135" s="43">
        <f t="shared" si="36"/>
        <v>0.4322033898</v>
      </c>
      <c r="AT135" s="43">
        <f t="shared" si="37"/>
        <v>0.4830508475</v>
      </c>
      <c r="AU135" s="43">
        <f t="shared" si="38"/>
        <v>0.5254237288</v>
      </c>
      <c r="AV135" s="44">
        <f t="shared" si="41"/>
        <v>113</v>
      </c>
      <c r="AW135" s="45">
        <f t="shared" si="39"/>
        <v>-3</v>
      </c>
      <c r="AX135" s="45">
        <v>-2.0</v>
      </c>
      <c r="AY135" s="45"/>
    </row>
    <row r="136">
      <c r="A136" s="60"/>
      <c r="B136" s="60"/>
      <c r="C136" s="60"/>
      <c r="D136" s="46">
        <v>134.0</v>
      </c>
      <c r="E136" s="25"/>
      <c r="F136" s="26">
        <v>2430.0</v>
      </c>
      <c r="G136" s="18">
        <v>1227.0</v>
      </c>
      <c r="H136" s="15">
        <f t="shared" si="6"/>
        <v>147</v>
      </c>
      <c r="I136" s="28">
        <v>16.0</v>
      </c>
      <c r="J136" s="29">
        <v>19.0</v>
      </c>
      <c r="K136" s="30">
        <v>9.0</v>
      </c>
      <c r="L136" s="31">
        <v>66.0</v>
      </c>
      <c r="M136" s="32">
        <v>10.0</v>
      </c>
      <c r="N136" s="33">
        <v>27.0</v>
      </c>
      <c r="O136" s="39">
        <f t="shared" si="7"/>
        <v>0.7297297297</v>
      </c>
      <c r="P136" s="39">
        <f t="shared" si="8"/>
        <v>0.88</v>
      </c>
      <c r="Q136" s="40">
        <f t="shared" si="9"/>
        <v>0.8770438276</v>
      </c>
      <c r="R136" s="17">
        <f t="shared" si="10"/>
        <v>0.3450438276</v>
      </c>
      <c r="S136" s="39">
        <f t="shared" si="11"/>
        <v>0.002956172389</v>
      </c>
      <c r="T136" s="40">
        <f t="shared" si="12"/>
        <v>0.3437154349</v>
      </c>
      <c r="U136" s="40">
        <f t="shared" si="13"/>
        <v>0.5707717238</v>
      </c>
      <c r="V136" s="40">
        <f t="shared" si="14"/>
        <v>0.5707717238</v>
      </c>
      <c r="W136" s="39">
        <f t="shared" si="15"/>
        <v>0.5737278962</v>
      </c>
      <c r="X136" s="41">
        <f t="shared" si="16"/>
        <v>0.4292282762</v>
      </c>
      <c r="Y136" s="41">
        <f t="shared" si="17"/>
        <v>0.4262721038</v>
      </c>
      <c r="Z136" s="40">
        <f t="shared" si="18"/>
        <v>37</v>
      </c>
      <c r="AA136" s="40">
        <f t="shared" si="19"/>
        <v>75</v>
      </c>
      <c r="AB136" s="40">
        <f t="shared" si="20"/>
        <v>16</v>
      </c>
      <c r="AC136" s="40">
        <f t="shared" si="21"/>
        <v>21</v>
      </c>
      <c r="AD136" s="40">
        <f t="shared" si="22"/>
        <v>32</v>
      </c>
      <c r="AE136" s="40">
        <f t="shared" si="23"/>
        <v>43</v>
      </c>
      <c r="AF136" s="40">
        <f t="shared" si="24"/>
        <v>1.285714286</v>
      </c>
      <c r="AG136" s="40">
        <f t="shared" si="25"/>
        <v>0.28125</v>
      </c>
      <c r="AH136" s="40">
        <f t="shared" si="26"/>
        <v>21</v>
      </c>
      <c r="AI136" s="40">
        <f t="shared" ref="AI136:AJ136" si="179">AF136*AC136</f>
        <v>27</v>
      </c>
      <c r="AJ136" s="40">
        <f t="shared" si="179"/>
        <v>9</v>
      </c>
      <c r="AK136" s="40">
        <f t="shared" si="28"/>
        <v>12</v>
      </c>
      <c r="AL136" s="18">
        <f t="shared" si="29"/>
        <v>1227</v>
      </c>
      <c r="AM136" s="40">
        <f t="shared" si="30"/>
        <v>69</v>
      </c>
      <c r="AN136" s="42">
        <f t="shared" si="31"/>
        <v>0.05623471883</v>
      </c>
      <c r="AO136" s="42">
        <f t="shared" si="32"/>
        <v>0.119804401</v>
      </c>
      <c r="AP136" s="43">
        <f t="shared" si="33"/>
        <v>0.2380952381</v>
      </c>
      <c r="AQ136" s="43">
        <f t="shared" si="34"/>
        <v>0.6258503401</v>
      </c>
      <c r="AR136" s="43">
        <f t="shared" si="35"/>
        <v>0.4897959184</v>
      </c>
      <c r="AS136" s="43">
        <f t="shared" si="36"/>
        <v>0.4347826087</v>
      </c>
      <c r="AT136" s="43">
        <f t="shared" si="37"/>
        <v>0.4782608696</v>
      </c>
      <c r="AU136" s="43">
        <f t="shared" si="38"/>
        <v>0.6956521739</v>
      </c>
      <c r="AV136" s="44">
        <f t="shared" si="41"/>
        <v>54</v>
      </c>
      <c r="AW136" s="45">
        <f t="shared" si="39"/>
        <v>5</v>
      </c>
      <c r="AX136" s="45">
        <v>-2.0</v>
      </c>
      <c r="AY136" s="45"/>
    </row>
    <row r="137">
      <c r="A137" s="60"/>
      <c r="B137" s="60"/>
      <c r="C137" s="60"/>
      <c r="D137" s="46">
        <v>135.0</v>
      </c>
      <c r="E137" s="25"/>
      <c r="F137" s="26">
        <v>2440.0</v>
      </c>
      <c r="G137" s="18">
        <v>1603.0</v>
      </c>
      <c r="H137" s="15">
        <f t="shared" si="6"/>
        <v>726</v>
      </c>
      <c r="I137" s="28">
        <v>108.0</v>
      </c>
      <c r="J137" s="29">
        <v>169.0</v>
      </c>
      <c r="K137" s="30">
        <v>83.0</v>
      </c>
      <c r="L137" s="31">
        <v>310.0</v>
      </c>
      <c r="M137" s="32">
        <v>30.0</v>
      </c>
      <c r="N137" s="33">
        <v>26.0</v>
      </c>
      <c r="O137" s="39">
        <f t="shared" si="7"/>
        <v>0.4642857143</v>
      </c>
      <c r="P137" s="39">
        <f t="shared" si="8"/>
        <v>0.7888040712</v>
      </c>
      <c r="Q137" s="40">
        <f t="shared" si="9"/>
        <v>0.7870255102</v>
      </c>
      <c r="R137" s="17">
        <f t="shared" si="10"/>
        <v>0.2550255102</v>
      </c>
      <c r="S137" s="39">
        <f t="shared" si="11"/>
        <v>0.001778561043</v>
      </c>
      <c r="T137" s="40">
        <f t="shared" si="12"/>
        <v>0.2831035138</v>
      </c>
      <c r="U137" s="40">
        <f t="shared" si="13"/>
        <v>0.3745659056</v>
      </c>
      <c r="V137" s="40">
        <f t="shared" si="14"/>
        <v>0.3745659056</v>
      </c>
      <c r="W137" s="39">
        <f t="shared" si="15"/>
        <v>0.3763444667</v>
      </c>
      <c r="X137" s="41">
        <f t="shared" si="16"/>
        <v>0.6254340944</v>
      </c>
      <c r="Y137" s="41">
        <f t="shared" si="17"/>
        <v>0.6236555333</v>
      </c>
      <c r="Z137" s="40">
        <f t="shared" si="18"/>
        <v>56</v>
      </c>
      <c r="AA137" s="40">
        <f t="shared" si="19"/>
        <v>393</v>
      </c>
      <c r="AB137" s="40">
        <f t="shared" si="20"/>
        <v>35</v>
      </c>
      <c r="AC137" s="40">
        <f t="shared" si="21"/>
        <v>21</v>
      </c>
      <c r="AD137" s="40">
        <f t="shared" si="22"/>
        <v>245</v>
      </c>
      <c r="AE137" s="40">
        <f t="shared" si="23"/>
        <v>148</v>
      </c>
      <c r="AF137" s="40">
        <f t="shared" si="24"/>
        <v>1.238095238</v>
      </c>
      <c r="AG137" s="40">
        <f t="shared" si="25"/>
        <v>0.3387755102</v>
      </c>
      <c r="AH137" s="40">
        <f t="shared" si="26"/>
        <v>43</v>
      </c>
      <c r="AI137" s="40">
        <f t="shared" ref="AI137:AJ137" si="180">AF137*AC137</f>
        <v>26</v>
      </c>
      <c r="AJ137" s="40">
        <f t="shared" si="180"/>
        <v>83</v>
      </c>
      <c r="AK137" s="40">
        <f t="shared" si="28"/>
        <v>50</v>
      </c>
      <c r="AL137" s="18">
        <f t="shared" si="29"/>
        <v>1603</v>
      </c>
      <c r="AM137" s="40">
        <f t="shared" si="30"/>
        <v>202</v>
      </c>
      <c r="AN137" s="42">
        <f t="shared" si="31"/>
        <v>0.1260137243</v>
      </c>
      <c r="AO137" s="42">
        <f t="shared" si="32"/>
        <v>0.452900811</v>
      </c>
      <c r="AP137" s="43">
        <f t="shared" si="33"/>
        <v>0.3044077135</v>
      </c>
      <c r="AQ137" s="43">
        <f t="shared" si="34"/>
        <v>0.6170798898</v>
      </c>
      <c r="AR137" s="43">
        <f t="shared" si="35"/>
        <v>0.458677686</v>
      </c>
      <c r="AS137" s="43">
        <f t="shared" si="36"/>
        <v>0.6237623762</v>
      </c>
      <c r="AT137" s="43">
        <f t="shared" si="37"/>
        <v>0.4603960396</v>
      </c>
      <c r="AU137" s="43">
        <f t="shared" si="38"/>
        <v>0.3415841584</v>
      </c>
      <c r="AV137" s="44">
        <f t="shared" si="41"/>
        <v>260</v>
      </c>
      <c r="AW137" s="45">
        <f t="shared" si="39"/>
        <v>95</v>
      </c>
      <c r="AX137" s="45">
        <v>-2.0</v>
      </c>
      <c r="AY137" s="45"/>
    </row>
    <row r="138">
      <c r="A138" s="60"/>
      <c r="B138" s="60"/>
      <c r="C138" s="60"/>
      <c r="D138" s="46">
        <v>136.0</v>
      </c>
      <c r="E138" s="25"/>
      <c r="F138" s="26">
        <v>2449.0</v>
      </c>
      <c r="G138" s="18">
        <v>2289.0</v>
      </c>
      <c r="H138" s="15">
        <f t="shared" si="6"/>
        <v>834</v>
      </c>
      <c r="I138" s="28">
        <v>98.0</v>
      </c>
      <c r="J138" s="29">
        <v>191.0</v>
      </c>
      <c r="K138" s="30">
        <v>70.0</v>
      </c>
      <c r="L138" s="31">
        <v>358.0</v>
      </c>
      <c r="M138" s="32">
        <v>48.0</v>
      </c>
      <c r="N138" s="33">
        <v>69.0</v>
      </c>
      <c r="O138" s="39">
        <f t="shared" si="7"/>
        <v>0.5897435897</v>
      </c>
      <c r="P138" s="39">
        <f t="shared" si="8"/>
        <v>0.8364485981</v>
      </c>
      <c r="Q138" s="40">
        <f t="shared" si="9"/>
        <v>0.8346291913</v>
      </c>
      <c r="R138" s="17">
        <f t="shared" si="10"/>
        <v>0.3026291913</v>
      </c>
      <c r="S138" s="39">
        <f t="shared" si="11"/>
        <v>0.001819406809</v>
      </c>
      <c r="T138" s="40">
        <f t="shared" si="12"/>
        <v>0.3112829376</v>
      </c>
      <c r="U138" s="40">
        <f t="shared" si="13"/>
        <v>0.4687120273</v>
      </c>
      <c r="V138" s="40">
        <f t="shared" si="14"/>
        <v>0.4687120273</v>
      </c>
      <c r="W138" s="39">
        <f t="shared" si="15"/>
        <v>0.4705314341</v>
      </c>
      <c r="X138" s="41">
        <f t="shared" si="16"/>
        <v>0.5312879727</v>
      </c>
      <c r="Y138" s="41">
        <f t="shared" si="17"/>
        <v>0.5294685659</v>
      </c>
      <c r="Z138" s="40">
        <f t="shared" si="18"/>
        <v>117</v>
      </c>
      <c r="AA138" s="40">
        <f t="shared" si="19"/>
        <v>428</v>
      </c>
      <c r="AB138" s="40">
        <f t="shared" si="20"/>
        <v>62</v>
      </c>
      <c r="AC138" s="40">
        <f t="shared" si="21"/>
        <v>55</v>
      </c>
      <c r="AD138" s="40">
        <f t="shared" si="22"/>
        <v>227</v>
      </c>
      <c r="AE138" s="40">
        <f t="shared" si="23"/>
        <v>201</v>
      </c>
      <c r="AF138" s="40">
        <f t="shared" si="24"/>
        <v>1.254545455</v>
      </c>
      <c r="AG138" s="40">
        <f t="shared" si="25"/>
        <v>0.3083700441</v>
      </c>
      <c r="AH138" s="40">
        <f t="shared" si="26"/>
        <v>78</v>
      </c>
      <c r="AI138" s="40">
        <f t="shared" ref="AI138:AJ138" si="181">AF138*AC138</f>
        <v>69</v>
      </c>
      <c r="AJ138" s="40">
        <f t="shared" si="181"/>
        <v>70</v>
      </c>
      <c r="AK138" s="40">
        <f t="shared" si="28"/>
        <v>62</v>
      </c>
      <c r="AL138" s="18">
        <f t="shared" si="29"/>
        <v>2289</v>
      </c>
      <c r="AM138" s="40">
        <f t="shared" si="30"/>
        <v>279</v>
      </c>
      <c r="AN138" s="42">
        <f t="shared" si="31"/>
        <v>0.121887287</v>
      </c>
      <c r="AO138" s="42">
        <f t="shared" si="32"/>
        <v>0.3643512451</v>
      </c>
      <c r="AP138" s="43">
        <f t="shared" si="33"/>
        <v>0.2589928058</v>
      </c>
      <c r="AQ138" s="43">
        <f t="shared" si="34"/>
        <v>0.6043165468</v>
      </c>
      <c r="AR138" s="43">
        <f t="shared" si="35"/>
        <v>0.4868105516</v>
      </c>
      <c r="AS138" s="43">
        <f t="shared" si="36"/>
        <v>0.5304659498</v>
      </c>
      <c r="AT138" s="43">
        <f t="shared" si="37"/>
        <v>0.5017921147</v>
      </c>
      <c r="AU138" s="43">
        <f t="shared" si="38"/>
        <v>0.5268817204</v>
      </c>
      <c r="AV138" s="44">
        <f t="shared" si="41"/>
        <v>296</v>
      </c>
      <c r="AW138" s="45">
        <f t="shared" si="39"/>
        <v>68</v>
      </c>
      <c r="AX138" s="45">
        <v>-2.0</v>
      </c>
      <c r="AY138" s="45"/>
    </row>
    <row r="139">
      <c r="A139" s="60"/>
      <c r="B139" s="60"/>
      <c r="C139" s="60"/>
      <c r="D139" s="46">
        <v>137.0</v>
      </c>
      <c r="E139" s="25"/>
      <c r="F139" s="26">
        <v>2457.0</v>
      </c>
      <c r="G139" s="18">
        <v>2601.0</v>
      </c>
      <c r="H139" s="15">
        <f t="shared" si="6"/>
        <v>531</v>
      </c>
      <c r="I139" s="28">
        <v>50.0</v>
      </c>
      <c r="J139" s="29">
        <v>89.0</v>
      </c>
      <c r="K139" s="30">
        <v>61.0</v>
      </c>
      <c r="L139" s="31">
        <v>195.0</v>
      </c>
      <c r="M139" s="32">
        <v>76.0</v>
      </c>
      <c r="N139" s="33">
        <v>60.0</v>
      </c>
      <c r="O139" s="39">
        <f t="shared" si="7"/>
        <v>0.4411764706</v>
      </c>
      <c r="P139" s="39">
        <f t="shared" si="8"/>
        <v>0.76171875</v>
      </c>
      <c r="Q139" s="40">
        <f t="shared" si="9"/>
        <v>0.7772681661</v>
      </c>
      <c r="R139" s="17">
        <f t="shared" si="10"/>
        <v>0.2452681661</v>
      </c>
      <c r="S139" s="39">
        <f t="shared" si="11"/>
        <v>-0.01554941609</v>
      </c>
      <c r="T139" s="40">
        <f t="shared" si="12"/>
        <v>0.2780050347</v>
      </c>
      <c r="U139" s="40">
        <f t="shared" si="13"/>
        <v>0.3569265691</v>
      </c>
      <c r="V139" s="40">
        <f t="shared" si="14"/>
        <v>0.3569265691</v>
      </c>
      <c r="W139" s="39">
        <f t="shared" si="15"/>
        <v>0.341377153</v>
      </c>
      <c r="X139" s="41">
        <f t="shared" si="16"/>
        <v>0.6430734309</v>
      </c>
      <c r="Y139" s="41">
        <f t="shared" si="17"/>
        <v>0.658622847</v>
      </c>
      <c r="Z139" s="40">
        <f t="shared" si="18"/>
        <v>136</v>
      </c>
      <c r="AA139" s="40">
        <f t="shared" si="19"/>
        <v>256</v>
      </c>
      <c r="AB139" s="40">
        <f t="shared" si="20"/>
        <v>87</v>
      </c>
      <c r="AC139" s="40">
        <f t="shared" si="21"/>
        <v>49</v>
      </c>
      <c r="AD139" s="40">
        <f t="shared" si="22"/>
        <v>169</v>
      </c>
      <c r="AE139" s="40">
        <f t="shared" si="23"/>
        <v>87</v>
      </c>
      <c r="AF139" s="40">
        <f t="shared" si="24"/>
        <v>1.224489796</v>
      </c>
      <c r="AG139" s="40">
        <f t="shared" si="25"/>
        <v>0.3609467456</v>
      </c>
      <c r="AH139" s="40">
        <f t="shared" si="26"/>
        <v>107</v>
      </c>
      <c r="AI139" s="40">
        <f t="shared" ref="AI139:AJ139" si="182">AF139*AC139</f>
        <v>60</v>
      </c>
      <c r="AJ139" s="40">
        <f t="shared" si="182"/>
        <v>61</v>
      </c>
      <c r="AK139" s="40">
        <f t="shared" si="28"/>
        <v>31</v>
      </c>
      <c r="AL139" s="18">
        <f t="shared" si="29"/>
        <v>2601</v>
      </c>
      <c r="AM139" s="40">
        <f t="shared" si="30"/>
        <v>259</v>
      </c>
      <c r="AN139" s="42">
        <f t="shared" si="31"/>
        <v>0.09957708574</v>
      </c>
      <c r="AO139" s="42">
        <f t="shared" si="32"/>
        <v>0.2041522491</v>
      </c>
      <c r="AP139" s="43">
        <f t="shared" si="33"/>
        <v>0.352165725</v>
      </c>
      <c r="AQ139" s="43">
        <f t="shared" si="34"/>
        <v>0.604519774</v>
      </c>
      <c r="AR139" s="43">
        <f t="shared" si="35"/>
        <v>0.5178907721</v>
      </c>
      <c r="AS139" s="43">
        <f t="shared" si="36"/>
        <v>0.6486486486</v>
      </c>
      <c r="AT139" s="43">
        <f t="shared" si="37"/>
        <v>0.5328185328</v>
      </c>
      <c r="AU139" s="43">
        <f t="shared" si="38"/>
        <v>0.6447876448</v>
      </c>
      <c r="AV139" s="44">
        <f t="shared" si="41"/>
        <v>164</v>
      </c>
      <c r="AW139" s="45">
        <f t="shared" si="39"/>
        <v>19</v>
      </c>
      <c r="AX139" s="45">
        <v>-2.0</v>
      </c>
      <c r="AY139" s="45"/>
    </row>
    <row r="140">
      <c r="A140" s="60"/>
      <c r="B140" s="60"/>
      <c r="C140" s="60"/>
      <c r="D140" s="46">
        <v>138.0</v>
      </c>
      <c r="E140" s="25"/>
      <c r="F140" s="26">
        <v>2464.0</v>
      </c>
      <c r="G140" s="18">
        <v>2592.0</v>
      </c>
      <c r="H140" s="15">
        <f t="shared" si="6"/>
        <v>810</v>
      </c>
      <c r="I140" s="28">
        <v>82.0</v>
      </c>
      <c r="J140" s="29">
        <v>164.0</v>
      </c>
      <c r="K140" s="30">
        <v>104.0</v>
      </c>
      <c r="L140" s="31">
        <v>375.0</v>
      </c>
      <c r="M140" s="32">
        <v>38.0</v>
      </c>
      <c r="N140" s="33">
        <v>47.0</v>
      </c>
      <c r="O140" s="39">
        <f t="shared" si="7"/>
        <v>0.5529411765</v>
      </c>
      <c r="P140" s="39">
        <f t="shared" si="8"/>
        <v>0.7828810021</v>
      </c>
      <c r="Q140" s="40">
        <f t="shared" si="9"/>
        <v>0.8216045675</v>
      </c>
      <c r="R140" s="17">
        <f t="shared" si="10"/>
        <v>0.2896045675</v>
      </c>
      <c r="S140" s="39">
        <f t="shared" si="11"/>
        <v>-0.03872356539</v>
      </c>
      <c r="T140" s="40">
        <f t="shared" si="12"/>
        <v>0.3029292697</v>
      </c>
      <c r="U140" s="40">
        <f t="shared" si="13"/>
        <v>0.4413698846</v>
      </c>
      <c r="V140" s="40">
        <f t="shared" si="14"/>
        <v>0.4413698846</v>
      </c>
      <c r="W140" s="39">
        <f t="shared" si="15"/>
        <v>0.4026463193</v>
      </c>
      <c r="X140" s="41">
        <f t="shared" si="16"/>
        <v>0.5586301154</v>
      </c>
      <c r="Y140" s="41">
        <f t="shared" si="17"/>
        <v>0.5973536807</v>
      </c>
      <c r="Z140" s="40">
        <f t="shared" si="18"/>
        <v>85</v>
      </c>
      <c r="AA140" s="40">
        <f t="shared" si="19"/>
        <v>479</v>
      </c>
      <c r="AB140" s="40">
        <f t="shared" si="20"/>
        <v>47</v>
      </c>
      <c r="AC140" s="40">
        <f t="shared" si="21"/>
        <v>38</v>
      </c>
      <c r="AD140" s="40">
        <f t="shared" si="22"/>
        <v>286</v>
      </c>
      <c r="AE140" s="40">
        <f t="shared" si="23"/>
        <v>193</v>
      </c>
      <c r="AF140" s="40">
        <f t="shared" si="24"/>
        <v>1.236842105</v>
      </c>
      <c r="AG140" s="40">
        <f t="shared" si="25"/>
        <v>0.3636363636</v>
      </c>
      <c r="AH140" s="40">
        <f t="shared" si="26"/>
        <v>58</v>
      </c>
      <c r="AI140" s="40">
        <f t="shared" ref="AI140:AJ140" si="183">AF140*AC140</f>
        <v>47</v>
      </c>
      <c r="AJ140" s="40">
        <f t="shared" si="183"/>
        <v>104</v>
      </c>
      <c r="AK140" s="40">
        <f t="shared" si="28"/>
        <v>70</v>
      </c>
      <c r="AL140" s="18">
        <f t="shared" si="29"/>
        <v>2592</v>
      </c>
      <c r="AM140" s="40">
        <f t="shared" si="30"/>
        <v>279</v>
      </c>
      <c r="AN140" s="42">
        <f t="shared" si="31"/>
        <v>0.1076388889</v>
      </c>
      <c r="AO140" s="42">
        <f t="shared" si="32"/>
        <v>0.3125</v>
      </c>
      <c r="AP140" s="43">
        <f t="shared" si="33"/>
        <v>0.2765432099</v>
      </c>
      <c r="AQ140" s="43">
        <f t="shared" si="34"/>
        <v>0.6111111111</v>
      </c>
      <c r="AR140" s="43">
        <f t="shared" si="35"/>
        <v>0.4086419753</v>
      </c>
      <c r="AS140" s="43">
        <f t="shared" si="36"/>
        <v>0.5806451613</v>
      </c>
      <c r="AT140" s="43">
        <f t="shared" si="37"/>
        <v>0.458781362</v>
      </c>
      <c r="AU140" s="43">
        <f t="shared" si="38"/>
        <v>0.376344086</v>
      </c>
      <c r="AV140" s="44">
        <f t="shared" si="41"/>
        <v>305</v>
      </c>
      <c r="AW140" s="45">
        <f t="shared" si="39"/>
        <v>62</v>
      </c>
      <c r="AX140" s="45">
        <v>-2.0</v>
      </c>
      <c r="AY140" s="45"/>
    </row>
    <row r="141">
      <c r="A141" s="60"/>
      <c r="B141" s="60"/>
      <c r="C141" s="60"/>
      <c r="D141" s="46">
        <v>139.0</v>
      </c>
      <c r="E141" s="25"/>
      <c r="F141" s="26">
        <v>2465.0</v>
      </c>
      <c r="G141" s="18">
        <v>3192.0</v>
      </c>
      <c r="H141" s="15">
        <f t="shared" si="6"/>
        <v>671</v>
      </c>
      <c r="I141" s="28">
        <v>44.0</v>
      </c>
      <c r="J141" s="29">
        <v>40.0</v>
      </c>
      <c r="K141" s="30">
        <v>112.0</v>
      </c>
      <c r="L141" s="31">
        <v>296.0</v>
      </c>
      <c r="M141" s="32">
        <v>105.0</v>
      </c>
      <c r="N141" s="33">
        <v>74.0</v>
      </c>
      <c r="O141" s="39">
        <f t="shared" si="7"/>
        <v>0.4134078212</v>
      </c>
      <c r="P141" s="39">
        <f t="shared" si="8"/>
        <v>0.7254901961</v>
      </c>
      <c r="Q141" s="40">
        <f t="shared" si="9"/>
        <v>0.7651366062</v>
      </c>
      <c r="R141" s="17">
        <f t="shared" si="10"/>
        <v>0.2331366062</v>
      </c>
      <c r="S141" s="39">
        <f t="shared" si="11"/>
        <v>-0.03964641014</v>
      </c>
      <c r="T141" s="40">
        <f t="shared" si="12"/>
        <v>0.271916591</v>
      </c>
      <c r="U141" s="40">
        <f t="shared" si="13"/>
        <v>0.3356029677</v>
      </c>
      <c r="V141" s="40">
        <f t="shared" si="14"/>
        <v>0.3356029677</v>
      </c>
      <c r="W141" s="39">
        <f t="shared" si="15"/>
        <v>0.2959565575</v>
      </c>
      <c r="X141" s="41">
        <f t="shared" si="16"/>
        <v>0.6643970323</v>
      </c>
      <c r="Y141" s="41">
        <f t="shared" si="17"/>
        <v>0.7040434425</v>
      </c>
      <c r="Z141" s="40">
        <f t="shared" si="18"/>
        <v>179</v>
      </c>
      <c r="AA141" s="40">
        <f t="shared" si="19"/>
        <v>408</v>
      </c>
      <c r="AB141" s="40">
        <f t="shared" si="20"/>
        <v>119</v>
      </c>
      <c r="AC141" s="40">
        <f t="shared" si="21"/>
        <v>60</v>
      </c>
      <c r="AD141" s="40">
        <f t="shared" si="22"/>
        <v>287</v>
      </c>
      <c r="AE141" s="40">
        <f t="shared" si="23"/>
        <v>121</v>
      </c>
      <c r="AF141" s="40">
        <f t="shared" si="24"/>
        <v>1.233333333</v>
      </c>
      <c r="AG141" s="40">
        <f t="shared" si="25"/>
        <v>0.3902439024</v>
      </c>
      <c r="AH141" s="40">
        <f t="shared" si="26"/>
        <v>147</v>
      </c>
      <c r="AI141" s="40">
        <f t="shared" ref="AI141:AJ141" si="184">AF141*AC141</f>
        <v>74</v>
      </c>
      <c r="AJ141" s="40">
        <f t="shared" si="184"/>
        <v>112</v>
      </c>
      <c r="AK141" s="40">
        <f t="shared" si="28"/>
        <v>47</v>
      </c>
      <c r="AL141" s="18">
        <f t="shared" si="29"/>
        <v>3192</v>
      </c>
      <c r="AM141" s="40">
        <f t="shared" si="30"/>
        <v>380</v>
      </c>
      <c r="AN141" s="42">
        <f t="shared" si="31"/>
        <v>0.119047619</v>
      </c>
      <c r="AO141" s="42">
        <f t="shared" si="32"/>
        <v>0.2102130326</v>
      </c>
      <c r="AP141" s="43">
        <f t="shared" si="33"/>
        <v>0.3889716841</v>
      </c>
      <c r="AQ141" s="43">
        <f t="shared" si="34"/>
        <v>0.6631892697</v>
      </c>
      <c r="AR141" s="43">
        <f t="shared" si="35"/>
        <v>0.39195231</v>
      </c>
      <c r="AS141" s="43">
        <f t="shared" si="36"/>
        <v>0.6815789474</v>
      </c>
      <c r="AT141" s="43">
        <f t="shared" si="37"/>
        <v>0.5105263158</v>
      </c>
      <c r="AU141" s="43">
        <f t="shared" si="38"/>
        <v>0.5815789474</v>
      </c>
      <c r="AV141" s="44">
        <f t="shared" si="41"/>
        <v>249</v>
      </c>
      <c r="AW141" s="45">
        <f t="shared" si="39"/>
        <v>2</v>
      </c>
      <c r="AX141" s="45">
        <v>-2.0</v>
      </c>
      <c r="AY141" s="45"/>
    </row>
    <row r="142">
      <c r="A142" s="60"/>
      <c r="B142" s="60"/>
      <c r="C142" s="60"/>
      <c r="D142" s="46">
        <v>140.0</v>
      </c>
      <c r="E142" s="25"/>
      <c r="F142" s="26">
        <v>2466.0</v>
      </c>
      <c r="G142" s="18">
        <v>1701.0</v>
      </c>
      <c r="H142" s="15">
        <f t="shared" si="6"/>
        <v>503</v>
      </c>
      <c r="I142" s="28">
        <v>30.0</v>
      </c>
      <c r="J142" s="29">
        <v>36.0</v>
      </c>
      <c r="K142" s="30">
        <v>80.0</v>
      </c>
      <c r="L142" s="31">
        <v>247.0</v>
      </c>
      <c r="M142" s="32">
        <v>62.0</v>
      </c>
      <c r="N142" s="33">
        <v>48.0</v>
      </c>
      <c r="O142" s="39">
        <f t="shared" si="7"/>
        <v>0.4363636364</v>
      </c>
      <c r="P142" s="39">
        <f t="shared" si="8"/>
        <v>0.755351682</v>
      </c>
      <c r="Q142" s="40">
        <f t="shared" si="9"/>
        <v>0.7751973554</v>
      </c>
      <c r="R142" s="17">
        <f t="shared" si="10"/>
        <v>0.2431973554</v>
      </c>
      <c r="S142" s="39">
        <f t="shared" si="11"/>
        <v>-0.01984567341</v>
      </c>
      <c r="T142" s="40">
        <f t="shared" si="12"/>
        <v>0.276946818</v>
      </c>
      <c r="U142" s="40">
        <f t="shared" si="13"/>
        <v>0.3532408363</v>
      </c>
      <c r="V142" s="40">
        <f t="shared" si="14"/>
        <v>0.3532408363</v>
      </c>
      <c r="W142" s="39">
        <f t="shared" si="15"/>
        <v>0.3333951628</v>
      </c>
      <c r="X142" s="41">
        <f t="shared" si="16"/>
        <v>0.6467591637</v>
      </c>
      <c r="Y142" s="41">
        <f t="shared" si="17"/>
        <v>0.6666048372</v>
      </c>
      <c r="Z142" s="40">
        <f t="shared" si="18"/>
        <v>110</v>
      </c>
      <c r="AA142" s="40">
        <f t="shared" si="19"/>
        <v>327</v>
      </c>
      <c r="AB142" s="40">
        <f t="shared" si="20"/>
        <v>71</v>
      </c>
      <c r="AC142" s="40">
        <f t="shared" si="21"/>
        <v>39</v>
      </c>
      <c r="AD142" s="40">
        <f t="shared" si="22"/>
        <v>218</v>
      </c>
      <c r="AE142" s="40">
        <f t="shared" si="23"/>
        <v>109</v>
      </c>
      <c r="AF142" s="40">
        <f t="shared" si="24"/>
        <v>1.230769231</v>
      </c>
      <c r="AG142" s="40">
        <f t="shared" si="25"/>
        <v>0.3669724771</v>
      </c>
      <c r="AH142" s="40">
        <f t="shared" si="26"/>
        <v>87</v>
      </c>
      <c r="AI142" s="40">
        <f t="shared" ref="AI142:AJ142" si="185">AF142*AC142</f>
        <v>48</v>
      </c>
      <c r="AJ142" s="40">
        <f t="shared" si="185"/>
        <v>80</v>
      </c>
      <c r="AK142" s="40">
        <f t="shared" si="28"/>
        <v>40</v>
      </c>
      <c r="AL142" s="18">
        <f t="shared" si="29"/>
        <v>1701</v>
      </c>
      <c r="AM142" s="40">
        <f t="shared" si="30"/>
        <v>255</v>
      </c>
      <c r="AN142" s="42">
        <f t="shared" si="31"/>
        <v>0.1499118166</v>
      </c>
      <c r="AO142" s="42">
        <f t="shared" si="32"/>
        <v>0.2957084068</v>
      </c>
      <c r="AP142" s="43">
        <f t="shared" si="33"/>
        <v>0.3419483101</v>
      </c>
      <c r="AQ142" s="43">
        <f t="shared" si="34"/>
        <v>0.6739562624</v>
      </c>
      <c r="AR142" s="43">
        <f t="shared" si="35"/>
        <v>0.3499005964</v>
      </c>
      <c r="AS142" s="43">
        <f t="shared" si="36"/>
        <v>0.6549019608</v>
      </c>
      <c r="AT142" s="43">
        <f t="shared" si="37"/>
        <v>0.4980392157</v>
      </c>
      <c r="AU142" s="43">
        <f t="shared" si="38"/>
        <v>0.5294117647</v>
      </c>
      <c r="AV142" s="44">
        <f t="shared" si="41"/>
        <v>207</v>
      </c>
      <c r="AW142" s="45">
        <f t="shared" si="39"/>
        <v>5</v>
      </c>
      <c r="AX142" s="45">
        <v>-2.0</v>
      </c>
      <c r="AY142" s="45"/>
    </row>
    <row r="143">
      <c r="A143" s="60"/>
      <c r="B143" s="60"/>
      <c r="C143" s="60"/>
      <c r="D143" s="46">
        <v>141.0</v>
      </c>
      <c r="E143" s="25"/>
      <c r="F143" s="26">
        <v>2473.0</v>
      </c>
      <c r="G143" s="18">
        <v>2286.0</v>
      </c>
      <c r="H143" s="15">
        <f t="shared" si="6"/>
        <v>868</v>
      </c>
      <c r="I143" s="28">
        <v>96.0</v>
      </c>
      <c r="J143" s="29">
        <v>63.0</v>
      </c>
      <c r="K143" s="30">
        <v>106.0</v>
      </c>
      <c r="L143" s="31">
        <v>109.0</v>
      </c>
      <c r="M143" s="32">
        <v>322.0</v>
      </c>
      <c r="N143" s="33">
        <v>172.0</v>
      </c>
      <c r="O143" s="39">
        <f t="shared" si="7"/>
        <v>0.3481781377</v>
      </c>
      <c r="P143" s="39">
        <f t="shared" si="8"/>
        <v>0.5069767442</v>
      </c>
      <c r="Q143" s="40">
        <f t="shared" si="9"/>
        <v>0.7348919995</v>
      </c>
      <c r="R143" s="17">
        <f t="shared" si="10"/>
        <v>0.2028919995</v>
      </c>
      <c r="S143" s="39">
        <f t="shared" si="11"/>
        <v>-0.2279152554</v>
      </c>
      <c r="T143" s="40">
        <f t="shared" si="12"/>
        <v>0.2577779478</v>
      </c>
      <c r="U143" s="40">
        <f t="shared" si="13"/>
        <v>0.2849501527</v>
      </c>
      <c r="V143" s="40">
        <f t="shared" si="14"/>
        <v>0.2849501527</v>
      </c>
      <c r="W143" s="39">
        <f t="shared" si="15"/>
        <v>0.05703489732</v>
      </c>
      <c r="X143" s="41">
        <f t="shared" si="16"/>
        <v>0.7150498473</v>
      </c>
      <c r="Y143" s="41">
        <f t="shared" si="17"/>
        <v>0.9429651027</v>
      </c>
      <c r="Z143" s="40">
        <f t="shared" si="18"/>
        <v>494</v>
      </c>
      <c r="AA143" s="40">
        <f t="shared" si="19"/>
        <v>215</v>
      </c>
      <c r="AB143" s="40">
        <f t="shared" si="20"/>
        <v>353</v>
      </c>
      <c r="AC143" s="40">
        <f t="shared" si="21"/>
        <v>141</v>
      </c>
      <c r="AD143" s="40">
        <f t="shared" si="22"/>
        <v>203</v>
      </c>
      <c r="AE143" s="40">
        <f t="shared" si="23"/>
        <v>12</v>
      </c>
      <c r="AF143" s="40">
        <f t="shared" si="24"/>
        <v>1.219858156</v>
      </c>
      <c r="AG143" s="40">
        <f t="shared" si="25"/>
        <v>0.5221674877</v>
      </c>
      <c r="AH143" s="40">
        <f t="shared" si="26"/>
        <v>431</v>
      </c>
      <c r="AI143" s="40">
        <f t="shared" ref="AI143:AJ143" si="186">AF143*AC143</f>
        <v>172</v>
      </c>
      <c r="AJ143" s="40">
        <f t="shared" si="186"/>
        <v>106</v>
      </c>
      <c r="AK143" s="40">
        <f t="shared" si="28"/>
        <v>6</v>
      </c>
      <c r="AL143" s="18">
        <f t="shared" si="29"/>
        <v>2286</v>
      </c>
      <c r="AM143" s="40">
        <f t="shared" si="30"/>
        <v>715</v>
      </c>
      <c r="AN143" s="42">
        <f t="shared" si="31"/>
        <v>0.3127734033</v>
      </c>
      <c r="AO143" s="42">
        <f t="shared" si="32"/>
        <v>0.3797025372</v>
      </c>
      <c r="AP143" s="43">
        <f t="shared" si="33"/>
        <v>0.6036866359</v>
      </c>
      <c r="AQ143" s="43">
        <f t="shared" si="34"/>
        <v>0.6071428571</v>
      </c>
      <c r="AR143" s="43">
        <f t="shared" si="35"/>
        <v>0.7523041475</v>
      </c>
      <c r="AS143" s="43">
        <f t="shared" si="36"/>
        <v>0.751048951</v>
      </c>
      <c r="AT143" s="43">
        <f t="shared" si="37"/>
        <v>0.6111888112</v>
      </c>
      <c r="AU143" s="43">
        <f t="shared" si="38"/>
        <v>0.8433566434</v>
      </c>
      <c r="AV143" s="44">
        <f t="shared" si="41"/>
        <v>103</v>
      </c>
      <c r="AW143" s="45">
        <f t="shared" si="39"/>
        <v>-13</v>
      </c>
      <c r="AX143" s="45">
        <v>-2.0</v>
      </c>
      <c r="AY143" s="45"/>
    </row>
    <row r="144">
      <c r="A144" s="60"/>
      <c r="B144" s="60"/>
      <c r="C144" s="60"/>
      <c r="D144" s="46">
        <v>142.0</v>
      </c>
      <c r="E144" s="25"/>
      <c r="F144" s="26">
        <v>2477.0</v>
      </c>
      <c r="G144" s="18">
        <v>1096.0</v>
      </c>
      <c r="H144" s="15">
        <f t="shared" si="6"/>
        <v>442</v>
      </c>
      <c r="I144" s="28">
        <v>29.0</v>
      </c>
      <c r="J144" s="29">
        <v>26.0</v>
      </c>
      <c r="K144" s="30">
        <v>88.0</v>
      </c>
      <c r="L144" s="31">
        <v>197.0</v>
      </c>
      <c r="M144" s="32">
        <v>50.0</v>
      </c>
      <c r="N144" s="33">
        <v>52.0</v>
      </c>
      <c r="O144" s="39">
        <f t="shared" si="7"/>
        <v>0.5098039216</v>
      </c>
      <c r="P144" s="39">
        <f t="shared" si="8"/>
        <v>0.6912280702</v>
      </c>
      <c r="Q144" s="40">
        <f t="shared" si="9"/>
        <v>0.8053448674</v>
      </c>
      <c r="R144" s="17">
        <f t="shared" si="10"/>
        <v>0.2733448674</v>
      </c>
      <c r="S144" s="39">
        <f t="shared" si="11"/>
        <v>-0.1141167972</v>
      </c>
      <c r="T144" s="40">
        <f t="shared" si="12"/>
        <v>0.2932299356</v>
      </c>
      <c r="U144" s="40">
        <f t="shared" si="13"/>
        <v>0.4090338953</v>
      </c>
      <c r="V144" s="40">
        <f t="shared" si="14"/>
        <v>0.4090338953</v>
      </c>
      <c r="W144" s="39">
        <f t="shared" si="15"/>
        <v>0.2949170981</v>
      </c>
      <c r="X144" s="41">
        <f t="shared" si="16"/>
        <v>0.5909661047</v>
      </c>
      <c r="Y144" s="41">
        <f t="shared" si="17"/>
        <v>0.7050829019</v>
      </c>
      <c r="Z144" s="40">
        <f t="shared" si="18"/>
        <v>102</v>
      </c>
      <c r="AA144" s="40">
        <f t="shared" si="19"/>
        <v>285</v>
      </c>
      <c r="AB144" s="40">
        <f t="shared" si="20"/>
        <v>60</v>
      </c>
      <c r="AC144" s="40">
        <f t="shared" si="21"/>
        <v>42</v>
      </c>
      <c r="AD144" s="40">
        <f t="shared" si="22"/>
        <v>201</v>
      </c>
      <c r="AE144" s="40">
        <f t="shared" si="23"/>
        <v>84</v>
      </c>
      <c r="AF144" s="40">
        <f t="shared" si="24"/>
        <v>1.238095238</v>
      </c>
      <c r="AG144" s="40">
        <f t="shared" si="25"/>
        <v>0.4378109453</v>
      </c>
      <c r="AH144" s="40">
        <f t="shared" si="26"/>
        <v>74</v>
      </c>
      <c r="AI144" s="40">
        <f t="shared" ref="AI144:AJ144" si="187">AF144*AC144</f>
        <v>52</v>
      </c>
      <c r="AJ144" s="40">
        <f t="shared" si="187"/>
        <v>88</v>
      </c>
      <c r="AK144" s="40">
        <f t="shared" si="28"/>
        <v>37</v>
      </c>
      <c r="AL144" s="18">
        <f t="shared" si="29"/>
        <v>1096</v>
      </c>
      <c r="AM144" s="40">
        <f t="shared" si="30"/>
        <v>251</v>
      </c>
      <c r="AN144" s="42">
        <f t="shared" si="31"/>
        <v>0.2290145985</v>
      </c>
      <c r="AO144" s="42">
        <f t="shared" si="32"/>
        <v>0.4032846715</v>
      </c>
      <c r="AP144" s="43">
        <f t="shared" si="33"/>
        <v>0.3778280543</v>
      </c>
      <c r="AQ144" s="43">
        <f t="shared" si="34"/>
        <v>0.6244343891</v>
      </c>
      <c r="AR144" s="43">
        <f t="shared" si="35"/>
        <v>0.3552036199</v>
      </c>
      <c r="AS144" s="43">
        <f t="shared" si="36"/>
        <v>0.6454183267</v>
      </c>
      <c r="AT144" s="43">
        <f t="shared" si="37"/>
        <v>0.4422310757</v>
      </c>
      <c r="AU144" s="43">
        <f t="shared" si="38"/>
        <v>0.5019920319</v>
      </c>
      <c r="AV144" s="44">
        <f t="shared" si="41"/>
        <v>160</v>
      </c>
      <c r="AW144" s="45">
        <f t="shared" si="39"/>
        <v>5</v>
      </c>
      <c r="AX144" s="45">
        <v>-2.0</v>
      </c>
      <c r="AY144" s="45"/>
    </row>
    <row r="145">
      <c r="A145" s="60"/>
      <c r="B145" s="60"/>
      <c r="C145" s="60"/>
      <c r="D145" s="46">
        <v>143.0</v>
      </c>
      <c r="E145" s="25"/>
      <c r="F145" s="26">
        <v>2479.0</v>
      </c>
      <c r="G145" s="18">
        <v>2373.0</v>
      </c>
      <c r="H145" s="15">
        <f t="shared" si="6"/>
        <v>342</v>
      </c>
      <c r="I145" s="28">
        <v>29.0</v>
      </c>
      <c r="J145" s="29">
        <v>58.0</v>
      </c>
      <c r="K145" s="30">
        <v>31.0</v>
      </c>
      <c r="L145" s="31">
        <v>161.0</v>
      </c>
      <c r="M145" s="32">
        <v>16.0</v>
      </c>
      <c r="N145" s="33">
        <v>47.0</v>
      </c>
      <c r="O145" s="39">
        <f t="shared" si="7"/>
        <v>0.746031746</v>
      </c>
      <c r="P145" s="39">
        <f t="shared" si="8"/>
        <v>0.8385416667</v>
      </c>
      <c r="Q145" s="40">
        <f t="shared" si="9"/>
        <v>0.8812494331</v>
      </c>
      <c r="R145" s="17">
        <f t="shared" si="10"/>
        <v>0.3492494331</v>
      </c>
      <c r="S145" s="39">
        <f t="shared" si="11"/>
        <v>-0.04270776644</v>
      </c>
      <c r="T145" s="40">
        <f t="shared" si="12"/>
        <v>0.3475594893</v>
      </c>
      <c r="U145" s="40">
        <f t="shared" si="13"/>
        <v>0.5824682535</v>
      </c>
      <c r="V145" s="40">
        <f t="shared" si="14"/>
        <v>0.5824682535</v>
      </c>
      <c r="W145" s="39">
        <f t="shared" si="15"/>
        <v>0.539760487</v>
      </c>
      <c r="X145" s="41">
        <f t="shared" si="16"/>
        <v>0.4175317465</v>
      </c>
      <c r="Y145" s="41">
        <f t="shared" si="17"/>
        <v>0.460239513</v>
      </c>
      <c r="Z145" s="40">
        <f t="shared" si="18"/>
        <v>63</v>
      </c>
      <c r="AA145" s="40">
        <f t="shared" si="19"/>
        <v>192</v>
      </c>
      <c r="AB145" s="40">
        <f t="shared" si="20"/>
        <v>26</v>
      </c>
      <c r="AC145" s="40">
        <f t="shared" si="21"/>
        <v>37</v>
      </c>
      <c r="AD145" s="40">
        <f t="shared" si="22"/>
        <v>88</v>
      </c>
      <c r="AE145" s="40">
        <f t="shared" si="23"/>
        <v>104</v>
      </c>
      <c r="AF145" s="40">
        <f t="shared" si="24"/>
        <v>1.27027027</v>
      </c>
      <c r="AG145" s="40">
        <f t="shared" si="25"/>
        <v>0.3522727273</v>
      </c>
      <c r="AH145" s="40">
        <f t="shared" si="26"/>
        <v>33</v>
      </c>
      <c r="AI145" s="40">
        <f t="shared" ref="AI145:AJ145" si="188">AF145*AC145</f>
        <v>47</v>
      </c>
      <c r="AJ145" s="40">
        <f t="shared" si="188"/>
        <v>31</v>
      </c>
      <c r="AK145" s="40">
        <f t="shared" si="28"/>
        <v>37</v>
      </c>
      <c r="AL145" s="18">
        <f t="shared" si="29"/>
        <v>2373</v>
      </c>
      <c r="AM145" s="40">
        <f t="shared" si="30"/>
        <v>148</v>
      </c>
      <c r="AN145" s="42">
        <f t="shared" si="31"/>
        <v>0.06236831016</v>
      </c>
      <c r="AO145" s="42">
        <f t="shared" si="32"/>
        <v>0.1441213654</v>
      </c>
      <c r="AP145" s="43">
        <f t="shared" si="33"/>
        <v>0.2222222222</v>
      </c>
      <c r="AQ145" s="43">
        <f t="shared" si="34"/>
        <v>0.6023391813</v>
      </c>
      <c r="AR145" s="43">
        <f t="shared" si="35"/>
        <v>0.4385964912</v>
      </c>
      <c r="AS145" s="43">
        <f t="shared" si="36"/>
        <v>0.4324324324</v>
      </c>
      <c r="AT145" s="43">
        <f t="shared" si="37"/>
        <v>0.472972973</v>
      </c>
      <c r="AU145" s="43">
        <f t="shared" si="38"/>
        <v>0.5405405405</v>
      </c>
      <c r="AV145" s="44">
        <f t="shared" si="41"/>
        <v>124</v>
      </c>
      <c r="AW145" s="45">
        <f t="shared" si="39"/>
        <v>12</v>
      </c>
      <c r="AX145" s="45">
        <v>-2.0</v>
      </c>
      <c r="AY145" s="45"/>
    </row>
    <row r="146">
      <c r="A146" s="60"/>
      <c r="B146" s="60"/>
      <c r="C146" s="60"/>
      <c r="D146" s="46">
        <v>144.0</v>
      </c>
      <c r="E146" s="25"/>
      <c r="F146" s="26">
        <v>2480.0</v>
      </c>
      <c r="G146" s="18">
        <v>977.0</v>
      </c>
      <c r="H146" s="15">
        <f t="shared" si="6"/>
        <v>210</v>
      </c>
      <c r="I146" s="28">
        <v>16.0</v>
      </c>
      <c r="J146" s="29">
        <v>34.0</v>
      </c>
      <c r="K146" s="30">
        <v>21.0</v>
      </c>
      <c r="L146" s="31">
        <v>95.0</v>
      </c>
      <c r="M146" s="32">
        <v>22.0</v>
      </c>
      <c r="N146" s="33">
        <v>22.0</v>
      </c>
      <c r="O146" s="39">
        <f t="shared" si="7"/>
        <v>0.5</v>
      </c>
      <c r="P146" s="39">
        <f t="shared" si="8"/>
        <v>0.8189655172</v>
      </c>
      <c r="Q146" s="40">
        <f t="shared" si="9"/>
        <v>0.8015</v>
      </c>
      <c r="R146" s="17">
        <f t="shared" si="10"/>
        <v>0.2695</v>
      </c>
      <c r="S146" s="39">
        <f t="shared" si="11"/>
        <v>0.01746551724</v>
      </c>
      <c r="T146" s="40">
        <f t="shared" si="12"/>
        <v>0.2910394571</v>
      </c>
      <c r="U146" s="40">
        <f t="shared" si="13"/>
        <v>0.401640542</v>
      </c>
      <c r="V146" s="40">
        <f t="shared" si="14"/>
        <v>0.401640542</v>
      </c>
      <c r="W146" s="39">
        <f t="shared" si="15"/>
        <v>0.4191060593</v>
      </c>
      <c r="X146" s="41">
        <f t="shared" si="16"/>
        <v>0.598359458</v>
      </c>
      <c r="Y146" s="41">
        <f t="shared" si="17"/>
        <v>0.5808939407</v>
      </c>
      <c r="Z146" s="40">
        <f t="shared" si="18"/>
        <v>44</v>
      </c>
      <c r="AA146" s="40">
        <f t="shared" si="19"/>
        <v>116</v>
      </c>
      <c r="AB146" s="40">
        <f t="shared" si="20"/>
        <v>26</v>
      </c>
      <c r="AC146" s="40">
        <f t="shared" si="21"/>
        <v>18</v>
      </c>
      <c r="AD146" s="40">
        <f t="shared" si="22"/>
        <v>67</v>
      </c>
      <c r="AE146" s="40">
        <f t="shared" si="23"/>
        <v>49</v>
      </c>
      <c r="AF146" s="40">
        <f t="shared" si="24"/>
        <v>1.222222222</v>
      </c>
      <c r="AG146" s="40">
        <f t="shared" si="25"/>
        <v>0.3134328358</v>
      </c>
      <c r="AH146" s="40">
        <f t="shared" si="26"/>
        <v>32</v>
      </c>
      <c r="AI146" s="40">
        <f t="shared" ref="AI146:AJ146" si="189">AF146*AC146</f>
        <v>22</v>
      </c>
      <c r="AJ146" s="40">
        <f t="shared" si="189"/>
        <v>21</v>
      </c>
      <c r="AK146" s="40">
        <f t="shared" si="28"/>
        <v>15</v>
      </c>
      <c r="AL146" s="18">
        <f t="shared" si="29"/>
        <v>977</v>
      </c>
      <c r="AM146" s="40">
        <f t="shared" si="30"/>
        <v>90</v>
      </c>
      <c r="AN146" s="42">
        <f t="shared" si="31"/>
        <v>0.09211873081</v>
      </c>
      <c r="AO146" s="42">
        <f t="shared" si="32"/>
        <v>0.2149437052</v>
      </c>
      <c r="AP146" s="43">
        <f t="shared" si="33"/>
        <v>0.280952381</v>
      </c>
      <c r="AQ146" s="43">
        <f t="shared" si="34"/>
        <v>0.6333333333</v>
      </c>
      <c r="AR146" s="43">
        <f t="shared" si="35"/>
        <v>0.4476190476</v>
      </c>
      <c r="AS146" s="43">
        <f t="shared" si="36"/>
        <v>0.5888888889</v>
      </c>
      <c r="AT146" s="43">
        <f t="shared" si="37"/>
        <v>0.5222222222</v>
      </c>
      <c r="AU146" s="43">
        <f t="shared" si="38"/>
        <v>0.6</v>
      </c>
      <c r="AV146" s="44">
        <f t="shared" si="41"/>
        <v>80</v>
      </c>
      <c r="AW146" s="45">
        <f t="shared" si="39"/>
        <v>6</v>
      </c>
      <c r="AX146" s="45">
        <v>-2.0</v>
      </c>
      <c r="AY146" s="45"/>
    </row>
    <row r="147">
      <c r="A147" s="60"/>
      <c r="B147" s="60"/>
      <c r="C147" s="60"/>
      <c r="D147" s="46">
        <v>145.0</v>
      </c>
      <c r="E147" s="25"/>
      <c r="F147" s="26">
        <v>2600.0</v>
      </c>
      <c r="G147" s="18">
        <v>2809.0</v>
      </c>
      <c r="H147" s="15">
        <f t="shared" si="6"/>
        <v>516</v>
      </c>
      <c r="I147" s="28">
        <v>48.0</v>
      </c>
      <c r="J147" s="29">
        <v>117.0</v>
      </c>
      <c r="K147" s="30">
        <v>53.0</v>
      </c>
      <c r="L147" s="31">
        <v>170.0</v>
      </c>
      <c r="M147" s="32">
        <v>52.0</v>
      </c>
      <c r="N147" s="33">
        <v>76.0</v>
      </c>
      <c r="O147" s="39">
        <f t="shared" si="7"/>
        <v>0.59375</v>
      </c>
      <c r="P147" s="39">
        <f t="shared" si="8"/>
        <v>0.7623318386</v>
      </c>
      <c r="Q147" s="40">
        <f t="shared" si="9"/>
        <v>0.836</v>
      </c>
      <c r="R147" s="17">
        <f t="shared" si="10"/>
        <v>0.304</v>
      </c>
      <c r="S147" s="39">
        <f t="shared" si="11"/>
        <v>-0.07366816143</v>
      </c>
      <c r="T147" s="40">
        <f t="shared" si="12"/>
        <v>0.312196705</v>
      </c>
      <c r="U147" s="40">
        <f t="shared" si="13"/>
        <v>0.4716752392</v>
      </c>
      <c r="V147" s="40">
        <f t="shared" si="14"/>
        <v>0.4716752392</v>
      </c>
      <c r="W147" s="39">
        <f t="shared" si="15"/>
        <v>0.3980070777</v>
      </c>
      <c r="X147" s="41">
        <f t="shared" si="16"/>
        <v>0.5283247608</v>
      </c>
      <c r="Y147" s="41">
        <f t="shared" si="17"/>
        <v>0.6019929223</v>
      </c>
      <c r="Z147" s="40">
        <f t="shared" si="18"/>
        <v>128</v>
      </c>
      <c r="AA147" s="40">
        <f t="shared" si="19"/>
        <v>223</v>
      </c>
      <c r="AB147" s="40">
        <f t="shared" si="20"/>
        <v>68</v>
      </c>
      <c r="AC147" s="40">
        <f t="shared" si="21"/>
        <v>60</v>
      </c>
      <c r="AD147" s="40">
        <f t="shared" si="22"/>
        <v>134</v>
      </c>
      <c r="AE147" s="40">
        <f t="shared" si="23"/>
        <v>89</v>
      </c>
      <c r="AF147" s="40">
        <f t="shared" si="24"/>
        <v>1.266666667</v>
      </c>
      <c r="AG147" s="40">
        <f t="shared" si="25"/>
        <v>0.3955223881</v>
      </c>
      <c r="AH147" s="40">
        <f t="shared" si="26"/>
        <v>86</v>
      </c>
      <c r="AI147" s="40">
        <f t="shared" ref="AI147:AJ147" si="190">AF147*AC147</f>
        <v>76</v>
      </c>
      <c r="AJ147" s="40">
        <f t="shared" si="190"/>
        <v>53</v>
      </c>
      <c r="AK147" s="40">
        <f t="shared" si="28"/>
        <v>35</v>
      </c>
      <c r="AL147" s="18">
        <f t="shared" si="29"/>
        <v>2809</v>
      </c>
      <c r="AM147" s="40">
        <f t="shared" si="30"/>
        <v>250</v>
      </c>
      <c r="AN147" s="42">
        <f t="shared" si="31"/>
        <v>0.088999644</v>
      </c>
      <c r="AO147" s="42">
        <f t="shared" si="32"/>
        <v>0.1836952652</v>
      </c>
      <c r="AP147" s="43">
        <f t="shared" si="33"/>
        <v>0.2965116279</v>
      </c>
      <c r="AQ147" s="43">
        <f t="shared" si="34"/>
        <v>0.523255814</v>
      </c>
      <c r="AR147" s="43">
        <f t="shared" si="35"/>
        <v>0.5678294574</v>
      </c>
      <c r="AS147" s="43">
        <f t="shared" si="36"/>
        <v>0.556</v>
      </c>
      <c r="AT147" s="43">
        <f t="shared" si="37"/>
        <v>0.484</v>
      </c>
      <c r="AU147" s="43">
        <f t="shared" si="38"/>
        <v>0.648</v>
      </c>
      <c r="AV147" s="44">
        <f t="shared" si="41"/>
        <v>135</v>
      </c>
      <c r="AW147" s="45">
        <f t="shared" si="39"/>
        <v>14</v>
      </c>
      <c r="AX147" s="45">
        <v>-2.0</v>
      </c>
      <c r="AY147" s="45"/>
    </row>
    <row r="148">
      <c r="A148" s="60"/>
      <c r="B148" s="60"/>
      <c r="C148" s="60"/>
      <c r="D148" s="46">
        <v>146.0</v>
      </c>
      <c r="E148" s="25"/>
      <c r="F148" s="26">
        <v>2605.0</v>
      </c>
      <c r="G148" s="18">
        <v>1250.0</v>
      </c>
      <c r="H148" s="15">
        <f t="shared" si="6"/>
        <v>306</v>
      </c>
      <c r="I148" s="28">
        <v>46.0</v>
      </c>
      <c r="J148" s="29">
        <v>70.0</v>
      </c>
      <c r="K148" s="30">
        <v>31.0</v>
      </c>
      <c r="L148" s="31">
        <v>89.0</v>
      </c>
      <c r="M148" s="32">
        <v>37.0</v>
      </c>
      <c r="N148" s="33">
        <v>33.0</v>
      </c>
      <c r="O148" s="39">
        <f t="shared" si="7"/>
        <v>0.4714285714</v>
      </c>
      <c r="P148" s="39">
        <f t="shared" si="8"/>
        <v>0.7416666667</v>
      </c>
      <c r="Q148" s="40">
        <f t="shared" si="9"/>
        <v>0.7899791837</v>
      </c>
      <c r="R148" s="17">
        <f t="shared" si="10"/>
        <v>0.2579791837</v>
      </c>
      <c r="S148" s="39">
        <f t="shared" si="11"/>
        <v>-0.04831251701</v>
      </c>
      <c r="T148" s="40">
        <f t="shared" si="12"/>
        <v>0.2846852185</v>
      </c>
      <c r="U148" s="40">
        <f t="shared" si="13"/>
        <v>0.3799987876</v>
      </c>
      <c r="V148" s="40">
        <f t="shared" si="14"/>
        <v>0.3799987876</v>
      </c>
      <c r="W148" s="39">
        <f t="shared" si="15"/>
        <v>0.3316862706</v>
      </c>
      <c r="X148" s="41">
        <f t="shared" si="16"/>
        <v>0.6200012124</v>
      </c>
      <c r="Y148" s="41">
        <f t="shared" si="17"/>
        <v>0.6683137294</v>
      </c>
      <c r="Z148" s="40">
        <f t="shared" si="18"/>
        <v>70</v>
      </c>
      <c r="AA148" s="40">
        <f t="shared" si="19"/>
        <v>120</v>
      </c>
      <c r="AB148" s="40">
        <f t="shared" si="20"/>
        <v>43</v>
      </c>
      <c r="AC148" s="40">
        <f t="shared" si="21"/>
        <v>27</v>
      </c>
      <c r="AD148" s="40">
        <f t="shared" si="22"/>
        <v>80</v>
      </c>
      <c r="AE148" s="40">
        <f t="shared" si="23"/>
        <v>40</v>
      </c>
      <c r="AF148" s="40">
        <f t="shared" si="24"/>
        <v>1.222222222</v>
      </c>
      <c r="AG148" s="40">
        <f t="shared" si="25"/>
        <v>0.3875</v>
      </c>
      <c r="AH148" s="40">
        <f t="shared" si="26"/>
        <v>53</v>
      </c>
      <c r="AI148" s="40">
        <f t="shared" ref="AI148:AJ148" si="191">AF148*AC148</f>
        <v>33</v>
      </c>
      <c r="AJ148" s="40">
        <f t="shared" si="191"/>
        <v>31</v>
      </c>
      <c r="AK148" s="40">
        <f t="shared" si="28"/>
        <v>16</v>
      </c>
      <c r="AL148" s="18">
        <f t="shared" si="29"/>
        <v>1250</v>
      </c>
      <c r="AM148" s="40">
        <f t="shared" si="30"/>
        <v>133</v>
      </c>
      <c r="AN148" s="42">
        <f t="shared" si="31"/>
        <v>0.1064</v>
      </c>
      <c r="AO148" s="42">
        <f t="shared" si="32"/>
        <v>0.2448</v>
      </c>
      <c r="AP148" s="43">
        <f t="shared" si="33"/>
        <v>0.3725490196</v>
      </c>
      <c r="AQ148" s="43">
        <f t="shared" si="34"/>
        <v>0.5620915033</v>
      </c>
      <c r="AR148" s="43">
        <f t="shared" si="35"/>
        <v>0.6078431373</v>
      </c>
      <c r="AS148" s="43">
        <f t="shared" si="36"/>
        <v>0.6315789474</v>
      </c>
      <c r="AT148" s="43">
        <f t="shared" si="37"/>
        <v>0.5187969925</v>
      </c>
      <c r="AU148" s="43">
        <f t="shared" si="38"/>
        <v>0.6466165414</v>
      </c>
      <c r="AV148" s="44">
        <f t="shared" si="41"/>
        <v>73</v>
      </c>
      <c r="AW148" s="45">
        <f t="shared" si="39"/>
        <v>30</v>
      </c>
      <c r="AX148" s="45">
        <v>-2.0</v>
      </c>
      <c r="AY148" s="45"/>
    </row>
    <row r="149">
      <c r="A149" s="60"/>
      <c r="B149" s="60"/>
      <c r="C149" s="60"/>
      <c r="D149" s="46">
        <v>147.0</v>
      </c>
      <c r="E149" s="25"/>
      <c r="F149" s="26">
        <v>2606.0</v>
      </c>
      <c r="G149" s="18">
        <v>2924.0</v>
      </c>
      <c r="H149" s="15">
        <f t="shared" si="6"/>
        <v>618</v>
      </c>
      <c r="I149" s="28">
        <v>37.0</v>
      </c>
      <c r="J149" s="29">
        <v>142.0</v>
      </c>
      <c r="K149" s="30">
        <v>39.0</v>
      </c>
      <c r="L149" s="31">
        <v>292.0</v>
      </c>
      <c r="M149" s="32">
        <v>31.0</v>
      </c>
      <c r="N149" s="33">
        <v>77.0</v>
      </c>
      <c r="O149" s="39">
        <f t="shared" si="7"/>
        <v>0.712962963</v>
      </c>
      <c r="P149" s="39">
        <f t="shared" si="8"/>
        <v>0.8821752266</v>
      </c>
      <c r="Q149" s="40">
        <f t="shared" si="9"/>
        <v>0.872558642</v>
      </c>
      <c r="R149" s="17">
        <f t="shared" si="10"/>
        <v>0.340558642</v>
      </c>
      <c r="S149" s="39">
        <f t="shared" si="11"/>
        <v>0.009616584611</v>
      </c>
      <c r="T149" s="40">
        <f t="shared" si="12"/>
        <v>0.339776316</v>
      </c>
      <c r="U149" s="40">
        <f t="shared" si="13"/>
        <v>0.5587022352</v>
      </c>
      <c r="V149" s="40">
        <f t="shared" si="14"/>
        <v>0.5587022352</v>
      </c>
      <c r="W149" s="39">
        <f t="shared" si="15"/>
        <v>0.5683188198</v>
      </c>
      <c r="X149" s="41">
        <f t="shared" si="16"/>
        <v>0.4412977648</v>
      </c>
      <c r="Y149" s="41">
        <f t="shared" si="17"/>
        <v>0.4316811802</v>
      </c>
      <c r="Z149" s="40">
        <f t="shared" si="18"/>
        <v>108</v>
      </c>
      <c r="AA149" s="40">
        <f t="shared" si="19"/>
        <v>331</v>
      </c>
      <c r="AB149" s="40">
        <f t="shared" si="20"/>
        <v>48</v>
      </c>
      <c r="AC149" s="40">
        <f t="shared" si="21"/>
        <v>60</v>
      </c>
      <c r="AD149" s="40">
        <f t="shared" si="22"/>
        <v>143</v>
      </c>
      <c r="AE149" s="40">
        <f t="shared" si="23"/>
        <v>188</v>
      </c>
      <c r="AF149" s="40">
        <f t="shared" si="24"/>
        <v>1.283333333</v>
      </c>
      <c r="AG149" s="40">
        <f t="shared" si="25"/>
        <v>0.2727272727</v>
      </c>
      <c r="AH149" s="40">
        <f t="shared" si="26"/>
        <v>62</v>
      </c>
      <c r="AI149" s="40">
        <f t="shared" ref="AI149:AJ149" si="192">AF149*AC149</f>
        <v>77</v>
      </c>
      <c r="AJ149" s="40">
        <f t="shared" si="192"/>
        <v>39</v>
      </c>
      <c r="AK149" s="40">
        <f t="shared" si="28"/>
        <v>51</v>
      </c>
      <c r="AL149" s="18">
        <f t="shared" si="29"/>
        <v>2924</v>
      </c>
      <c r="AM149" s="40">
        <f t="shared" si="30"/>
        <v>229</v>
      </c>
      <c r="AN149" s="42">
        <f t="shared" si="31"/>
        <v>0.07831737346</v>
      </c>
      <c r="AO149" s="42">
        <f t="shared" si="32"/>
        <v>0.2113543092</v>
      </c>
      <c r="AP149" s="43">
        <f t="shared" si="33"/>
        <v>0.1731391586</v>
      </c>
      <c r="AQ149" s="43">
        <f t="shared" si="34"/>
        <v>0.5825242718</v>
      </c>
      <c r="AR149" s="43">
        <f t="shared" si="35"/>
        <v>0.4644012945</v>
      </c>
      <c r="AS149" s="43">
        <f t="shared" si="36"/>
        <v>0.4410480349</v>
      </c>
      <c r="AT149" s="43">
        <f t="shared" si="37"/>
        <v>0.4934497817</v>
      </c>
      <c r="AU149" s="43">
        <f t="shared" si="38"/>
        <v>0.6069868996</v>
      </c>
      <c r="AV149" s="44">
        <f t="shared" si="41"/>
        <v>241</v>
      </c>
      <c r="AW149" s="45">
        <f t="shared" si="39"/>
        <v>6</v>
      </c>
      <c r="AX149" s="45">
        <v>-2.0</v>
      </c>
      <c r="AY149" s="45"/>
    </row>
    <row r="150">
      <c r="A150" s="60"/>
      <c r="B150" s="60"/>
      <c r="C150" s="60"/>
      <c r="D150" s="46">
        <v>148.0</v>
      </c>
      <c r="E150" s="25"/>
      <c r="F150" s="26">
        <v>2611.0</v>
      </c>
      <c r="G150" s="18">
        <v>1957.0</v>
      </c>
      <c r="H150" s="15">
        <f t="shared" si="6"/>
        <v>310</v>
      </c>
      <c r="I150" s="28">
        <v>25.0</v>
      </c>
      <c r="J150" s="29">
        <v>58.0</v>
      </c>
      <c r="K150" s="30">
        <v>20.0</v>
      </c>
      <c r="L150" s="31">
        <v>136.0</v>
      </c>
      <c r="M150" s="32">
        <v>28.0</v>
      </c>
      <c r="N150" s="33">
        <v>43.0</v>
      </c>
      <c r="O150" s="39">
        <f t="shared" si="7"/>
        <v>0.6056338028</v>
      </c>
      <c r="P150" s="39">
        <f t="shared" si="8"/>
        <v>0.8717948718</v>
      </c>
      <c r="Q150" s="40">
        <f t="shared" si="9"/>
        <v>0.840011704</v>
      </c>
      <c r="R150" s="17">
        <f t="shared" si="10"/>
        <v>0.308011704</v>
      </c>
      <c r="S150" s="39">
        <f t="shared" si="11"/>
        <v>0.03178316777</v>
      </c>
      <c r="T150" s="40">
        <f t="shared" si="12"/>
        <v>0.314912152</v>
      </c>
      <c r="U150" s="40">
        <f t="shared" si="13"/>
        <v>0.4804495358</v>
      </c>
      <c r="V150" s="40">
        <f t="shared" si="14"/>
        <v>0.4804495358</v>
      </c>
      <c r="W150" s="39">
        <f t="shared" si="15"/>
        <v>0.5122327036</v>
      </c>
      <c r="X150" s="41">
        <f t="shared" si="16"/>
        <v>0.5195504642</v>
      </c>
      <c r="Y150" s="41">
        <f t="shared" si="17"/>
        <v>0.4877672964</v>
      </c>
      <c r="Z150" s="40">
        <f t="shared" si="18"/>
        <v>71</v>
      </c>
      <c r="AA150" s="40">
        <f t="shared" si="19"/>
        <v>156</v>
      </c>
      <c r="AB150" s="40">
        <f t="shared" si="20"/>
        <v>37</v>
      </c>
      <c r="AC150" s="40">
        <f t="shared" si="21"/>
        <v>34</v>
      </c>
      <c r="AD150" s="40">
        <f t="shared" si="22"/>
        <v>76</v>
      </c>
      <c r="AE150" s="40">
        <f t="shared" si="23"/>
        <v>80</v>
      </c>
      <c r="AF150" s="40">
        <f t="shared" si="24"/>
        <v>1.264705882</v>
      </c>
      <c r="AG150" s="40">
        <f t="shared" si="25"/>
        <v>0.2631578947</v>
      </c>
      <c r="AH150" s="40">
        <f t="shared" si="26"/>
        <v>47</v>
      </c>
      <c r="AI150" s="40">
        <f t="shared" ref="AI150:AJ150" si="193">AF150*AC150</f>
        <v>43</v>
      </c>
      <c r="AJ150" s="40">
        <f t="shared" si="193"/>
        <v>20</v>
      </c>
      <c r="AK150" s="40">
        <f t="shared" si="28"/>
        <v>21</v>
      </c>
      <c r="AL150" s="18">
        <f t="shared" si="29"/>
        <v>1957</v>
      </c>
      <c r="AM150" s="40">
        <f t="shared" si="30"/>
        <v>131</v>
      </c>
      <c r="AN150" s="42">
        <f t="shared" si="31"/>
        <v>0.06693919264</v>
      </c>
      <c r="AO150" s="42">
        <f t="shared" si="32"/>
        <v>0.158405723</v>
      </c>
      <c r="AP150" s="43">
        <f t="shared" si="33"/>
        <v>0.235483871</v>
      </c>
      <c r="AQ150" s="43">
        <f t="shared" si="34"/>
        <v>0.6096774194</v>
      </c>
      <c r="AR150" s="43">
        <f t="shared" si="35"/>
        <v>0.4967741935</v>
      </c>
      <c r="AS150" s="43">
        <f t="shared" si="36"/>
        <v>0.5114503817</v>
      </c>
      <c r="AT150" s="43">
        <f t="shared" si="37"/>
        <v>0.5190839695</v>
      </c>
      <c r="AU150" s="43">
        <f t="shared" si="38"/>
        <v>0.6870229008</v>
      </c>
      <c r="AV150" s="44">
        <f t="shared" si="41"/>
        <v>115</v>
      </c>
      <c r="AW150" s="45">
        <f t="shared" si="39"/>
        <v>6</v>
      </c>
      <c r="AX150" s="45">
        <v>-2.0</v>
      </c>
      <c r="AY150" s="45"/>
    </row>
    <row r="151">
      <c r="A151" s="60"/>
      <c r="B151" s="60"/>
      <c r="C151" s="60"/>
      <c r="D151" s="46">
        <v>149.0</v>
      </c>
      <c r="E151" s="25"/>
      <c r="F151" s="26">
        <v>2614.0</v>
      </c>
      <c r="G151" s="18">
        <v>2967.0</v>
      </c>
      <c r="H151" s="15">
        <f t="shared" si="6"/>
        <v>555</v>
      </c>
      <c r="I151" s="28">
        <v>73.0</v>
      </c>
      <c r="J151" s="29">
        <v>121.0</v>
      </c>
      <c r="K151" s="30">
        <v>33.0</v>
      </c>
      <c r="L151" s="31">
        <v>167.0</v>
      </c>
      <c r="M151" s="32">
        <v>67.0</v>
      </c>
      <c r="N151" s="33">
        <v>94.0</v>
      </c>
      <c r="O151" s="39">
        <f t="shared" si="7"/>
        <v>0.5838509317</v>
      </c>
      <c r="P151" s="39">
        <f t="shared" si="8"/>
        <v>0.835</v>
      </c>
      <c r="Q151" s="40">
        <f t="shared" si="9"/>
        <v>0.8325961961</v>
      </c>
      <c r="R151" s="17">
        <f t="shared" si="10"/>
        <v>0.3005961961</v>
      </c>
      <c r="S151" s="39">
        <f t="shared" si="11"/>
        <v>0.002403803866</v>
      </c>
      <c r="T151" s="40">
        <f t="shared" si="12"/>
        <v>0.3099405174</v>
      </c>
      <c r="U151" s="40">
        <f t="shared" si="13"/>
        <v>0.4643489978</v>
      </c>
      <c r="V151" s="40">
        <f t="shared" si="14"/>
        <v>0.4643489978</v>
      </c>
      <c r="W151" s="39">
        <f t="shared" si="15"/>
        <v>0.4667528017</v>
      </c>
      <c r="X151" s="41">
        <f t="shared" si="16"/>
        <v>0.5356510022</v>
      </c>
      <c r="Y151" s="41">
        <f t="shared" si="17"/>
        <v>0.5332471983</v>
      </c>
      <c r="Z151" s="40">
        <f t="shared" si="18"/>
        <v>161</v>
      </c>
      <c r="AA151" s="40">
        <f t="shared" si="19"/>
        <v>200</v>
      </c>
      <c r="AB151" s="40">
        <f t="shared" si="20"/>
        <v>86</v>
      </c>
      <c r="AC151" s="40">
        <f t="shared" si="21"/>
        <v>75</v>
      </c>
      <c r="AD151" s="40">
        <f t="shared" si="22"/>
        <v>107</v>
      </c>
      <c r="AE151" s="40">
        <f t="shared" si="23"/>
        <v>93</v>
      </c>
      <c r="AF151" s="40">
        <f t="shared" si="24"/>
        <v>1.253333333</v>
      </c>
      <c r="AG151" s="40">
        <f t="shared" si="25"/>
        <v>0.308411215</v>
      </c>
      <c r="AH151" s="40">
        <f t="shared" si="26"/>
        <v>108</v>
      </c>
      <c r="AI151" s="40">
        <f t="shared" ref="AI151:AJ151" si="194">AF151*AC151</f>
        <v>94</v>
      </c>
      <c r="AJ151" s="40">
        <f t="shared" si="194"/>
        <v>33</v>
      </c>
      <c r="AK151" s="40">
        <f t="shared" si="28"/>
        <v>29</v>
      </c>
      <c r="AL151" s="18">
        <f t="shared" si="29"/>
        <v>2967</v>
      </c>
      <c r="AM151" s="40">
        <f t="shared" si="30"/>
        <v>264</v>
      </c>
      <c r="AN151" s="42">
        <f t="shared" si="31"/>
        <v>0.08897876643</v>
      </c>
      <c r="AO151" s="42">
        <f t="shared" si="32"/>
        <v>0.187057634</v>
      </c>
      <c r="AP151" s="43">
        <f t="shared" si="33"/>
        <v>0.3117117117</v>
      </c>
      <c r="AQ151" s="43">
        <f t="shared" si="34"/>
        <v>0.5531531532</v>
      </c>
      <c r="AR151" s="43">
        <f t="shared" si="35"/>
        <v>0.6396396396</v>
      </c>
      <c r="AS151" s="43">
        <f t="shared" si="36"/>
        <v>0.5340909091</v>
      </c>
      <c r="AT151" s="43">
        <f t="shared" si="37"/>
        <v>0.5189393939</v>
      </c>
      <c r="AU151" s="43">
        <f t="shared" si="38"/>
        <v>0.7651515152</v>
      </c>
      <c r="AV151" s="44">
        <f t="shared" si="41"/>
        <v>138</v>
      </c>
      <c r="AW151" s="45">
        <f t="shared" si="39"/>
        <v>32</v>
      </c>
      <c r="AX151" s="45">
        <v>-2.0</v>
      </c>
      <c r="AY151" s="45"/>
    </row>
    <row r="152">
      <c r="A152" s="60"/>
      <c r="B152" s="60"/>
      <c r="C152" s="60"/>
      <c r="D152" s="46">
        <v>150.0</v>
      </c>
      <c r="E152" s="25"/>
      <c r="F152" s="26">
        <v>2622.0</v>
      </c>
      <c r="G152" s="18">
        <v>1666.0</v>
      </c>
      <c r="H152" s="15">
        <f t="shared" si="6"/>
        <v>486</v>
      </c>
      <c r="I152" s="28">
        <v>63.0</v>
      </c>
      <c r="J152" s="29">
        <v>114.0</v>
      </c>
      <c r="K152" s="30">
        <v>35.0</v>
      </c>
      <c r="L152" s="31">
        <v>148.0</v>
      </c>
      <c r="M152" s="32">
        <v>67.0</v>
      </c>
      <c r="N152" s="33">
        <v>59.0</v>
      </c>
      <c r="O152" s="39">
        <f t="shared" si="7"/>
        <v>0.4682539683</v>
      </c>
      <c r="P152" s="39">
        <f t="shared" si="8"/>
        <v>0.8087431694</v>
      </c>
      <c r="Q152" s="40">
        <f t="shared" si="9"/>
        <v>0.788670068</v>
      </c>
      <c r="R152" s="17">
        <f t="shared" si="10"/>
        <v>0.256670068</v>
      </c>
      <c r="S152" s="39">
        <f t="shared" si="11"/>
        <v>0.02007310137</v>
      </c>
      <c r="T152" s="40">
        <f t="shared" si="12"/>
        <v>0.2839819</v>
      </c>
      <c r="U152" s="40">
        <f t="shared" si="13"/>
        <v>0.3775852901</v>
      </c>
      <c r="V152" s="40">
        <f t="shared" si="14"/>
        <v>0.3775852901</v>
      </c>
      <c r="W152" s="39">
        <f t="shared" si="15"/>
        <v>0.3976583915</v>
      </c>
      <c r="X152" s="41">
        <f t="shared" si="16"/>
        <v>0.6224147099</v>
      </c>
      <c r="Y152" s="41">
        <f t="shared" si="17"/>
        <v>0.6023416085</v>
      </c>
      <c r="Z152" s="40">
        <f t="shared" si="18"/>
        <v>126</v>
      </c>
      <c r="AA152" s="40">
        <f t="shared" si="19"/>
        <v>183</v>
      </c>
      <c r="AB152" s="40">
        <f t="shared" si="20"/>
        <v>78</v>
      </c>
      <c r="AC152" s="40">
        <f t="shared" si="21"/>
        <v>48</v>
      </c>
      <c r="AD152" s="40">
        <f t="shared" si="22"/>
        <v>110</v>
      </c>
      <c r="AE152" s="40">
        <f t="shared" si="23"/>
        <v>73</v>
      </c>
      <c r="AF152" s="40">
        <f t="shared" si="24"/>
        <v>1.229166667</v>
      </c>
      <c r="AG152" s="40">
        <f t="shared" si="25"/>
        <v>0.3181818182</v>
      </c>
      <c r="AH152" s="40">
        <f t="shared" si="26"/>
        <v>96</v>
      </c>
      <c r="AI152" s="40">
        <f t="shared" ref="AI152:AJ152" si="195">AF152*AC152</f>
        <v>59</v>
      </c>
      <c r="AJ152" s="40">
        <f t="shared" si="195"/>
        <v>35</v>
      </c>
      <c r="AK152" s="40">
        <f t="shared" si="28"/>
        <v>23</v>
      </c>
      <c r="AL152" s="18">
        <f t="shared" si="29"/>
        <v>1666</v>
      </c>
      <c r="AM152" s="40">
        <f t="shared" si="30"/>
        <v>213</v>
      </c>
      <c r="AN152" s="42">
        <f t="shared" si="31"/>
        <v>0.1278511405</v>
      </c>
      <c r="AO152" s="42">
        <f t="shared" si="32"/>
        <v>0.2917166867</v>
      </c>
      <c r="AP152" s="43">
        <f t="shared" si="33"/>
        <v>0.3395061728</v>
      </c>
      <c r="AQ152" s="43">
        <f t="shared" si="34"/>
        <v>0.5720164609</v>
      </c>
      <c r="AR152" s="43">
        <f t="shared" si="35"/>
        <v>0.6234567901</v>
      </c>
      <c r="AS152" s="43">
        <f t="shared" si="36"/>
        <v>0.6150234742</v>
      </c>
      <c r="AT152" s="43">
        <f t="shared" si="37"/>
        <v>0.558685446</v>
      </c>
      <c r="AU152" s="43">
        <f t="shared" si="38"/>
        <v>0.7276995305</v>
      </c>
      <c r="AV152" s="44">
        <f t="shared" si="41"/>
        <v>125</v>
      </c>
      <c r="AW152" s="45">
        <f t="shared" si="39"/>
        <v>34</v>
      </c>
      <c r="AX152" s="45">
        <v>-1.0</v>
      </c>
      <c r="AY152" s="45"/>
    </row>
    <row r="153">
      <c r="A153" s="60"/>
      <c r="B153" s="60"/>
      <c r="C153" s="60"/>
      <c r="D153" s="46">
        <v>151.0</v>
      </c>
      <c r="E153" s="25"/>
      <c r="F153" s="26">
        <v>2633.0</v>
      </c>
      <c r="G153" s="18">
        <v>2528.0</v>
      </c>
      <c r="H153" s="15">
        <f t="shared" si="6"/>
        <v>730</v>
      </c>
      <c r="I153" s="28">
        <v>71.0</v>
      </c>
      <c r="J153" s="29">
        <v>139.0</v>
      </c>
      <c r="K153" s="30">
        <v>57.0</v>
      </c>
      <c r="L153" s="31">
        <v>346.0</v>
      </c>
      <c r="M153" s="32">
        <v>62.0</v>
      </c>
      <c r="N153" s="33">
        <v>55.0</v>
      </c>
      <c r="O153" s="39">
        <f t="shared" si="7"/>
        <v>0.4700854701</v>
      </c>
      <c r="P153" s="39">
        <f t="shared" si="8"/>
        <v>0.858560794</v>
      </c>
      <c r="Q153" s="40">
        <f t="shared" si="9"/>
        <v>0.7894260355</v>
      </c>
      <c r="R153" s="17">
        <f t="shared" si="10"/>
        <v>0.2574260355</v>
      </c>
      <c r="S153" s="39">
        <f t="shared" si="11"/>
        <v>0.06913475854</v>
      </c>
      <c r="T153" s="40">
        <f t="shared" si="12"/>
        <v>0.2843875945</v>
      </c>
      <c r="U153" s="40">
        <f t="shared" si="13"/>
        <v>0.3789779103</v>
      </c>
      <c r="V153" s="40">
        <f t="shared" si="14"/>
        <v>0.3789779103</v>
      </c>
      <c r="W153" s="39">
        <f t="shared" si="15"/>
        <v>0.4481126688</v>
      </c>
      <c r="X153" s="41">
        <f t="shared" si="16"/>
        <v>0.6210220897</v>
      </c>
      <c r="Y153" s="41">
        <f t="shared" si="17"/>
        <v>0.5518873312</v>
      </c>
      <c r="Z153" s="40">
        <f t="shared" si="18"/>
        <v>117</v>
      </c>
      <c r="AA153" s="40">
        <f t="shared" si="19"/>
        <v>403</v>
      </c>
      <c r="AB153" s="40">
        <f t="shared" si="20"/>
        <v>73</v>
      </c>
      <c r="AC153" s="40">
        <f t="shared" si="21"/>
        <v>44</v>
      </c>
      <c r="AD153" s="40">
        <f t="shared" si="22"/>
        <v>222</v>
      </c>
      <c r="AE153" s="40">
        <f t="shared" si="23"/>
        <v>181</v>
      </c>
      <c r="AF153" s="40">
        <f t="shared" si="24"/>
        <v>1.25</v>
      </c>
      <c r="AG153" s="40">
        <f t="shared" si="25"/>
        <v>0.2567567568</v>
      </c>
      <c r="AH153" s="40">
        <f t="shared" si="26"/>
        <v>91</v>
      </c>
      <c r="AI153" s="40">
        <f t="shared" ref="AI153:AJ153" si="196">AF153*AC153</f>
        <v>55</v>
      </c>
      <c r="AJ153" s="40">
        <f t="shared" si="196"/>
        <v>57</v>
      </c>
      <c r="AK153" s="40">
        <f t="shared" si="28"/>
        <v>46</v>
      </c>
      <c r="AL153" s="18">
        <f t="shared" si="29"/>
        <v>2528</v>
      </c>
      <c r="AM153" s="40">
        <f t="shared" si="30"/>
        <v>249</v>
      </c>
      <c r="AN153" s="42">
        <f t="shared" si="31"/>
        <v>0.09849683544</v>
      </c>
      <c r="AO153" s="42">
        <f t="shared" si="32"/>
        <v>0.2887658228</v>
      </c>
      <c r="AP153" s="43">
        <f t="shared" si="33"/>
        <v>0.2602739726</v>
      </c>
      <c r="AQ153" s="43">
        <f t="shared" si="34"/>
        <v>0.6561643836</v>
      </c>
      <c r="AR153" s="43">
        <f t="shared" si="35"/>
        <v>0.4479452055</v>
      </c>
      <c r="AS153" s="43">
        <f t="shared" si="36"/>
        <v>0.59437751</v>
      </c>
      <c r="AT153" s="43">
        <f t="shared" si="37"/>
        <v>0.5502008032</v>
      </c>
      <c r="AU153" s="43">
        <f t="shared" si="38"/>
        <v>0.5863453815</v>
      </c>
      <c r="AV153" s="44">
        <f t="shared" si="41"/>
        <v>300</v>
      </c>
      <c r="AW153" s="45">
        <f t="shared" si="39"/>
        <v>42</v>
      </c>
      <c r="AX153" s="45">
        <v>-1.0</v>
      </c>
      <c r="AY153" s="45"/>
    </row>
    <row r="154">
      <c r="A154" s="60"/>
      <c r="B154" s="60"/>
      <c r="C154" s="60"/>
      <c r="D154" s="46">
        <v>152.0</v>
      </c>
      <c r="E154" s="25"/>
      <c r="F154" s="26">
        <v>2643.0</v>
      </c>
      <c r="G154" s="18">
        <v>1922.0</v>
      </c>
      <c r="H154" s="15">
        <f t="shared" si="6"/>
        <v>650</v>
      </c>
      <c r="I154" s="28">
        <v>106.0</v>
      </c>
      <c r="J154" s="29">
        <v>121.0</v>
      </c>
      <c r="K154" s="30">
        <v>62.0</v>
      </c>
      <c r="L154" s="31">
        <v>233.0</v>
      </c>
      <c r="M154" s="32">
        <v>52.0</v>
      </c>
      <c r="N154" s="33">
        <v>76.0</v>
      </c>
      <c r="O154" s="39">
        <f t="shared" si="7"/>
        <v>0.59375</v>
      </c>
      <c r="P154" s="39">
        <f t="shared" si="8"/>
        <v>0.7898305085</v>
      </c>
      <c r="Q154" s="40">
        <f t="shared" si="9"/>
        <v>0.836</v>
      </c>
      <c r="R154" s="17">
        <f t="shared" si="10"/>
        <v>0.304</v>
      </c>
      <c r="S154" s="39">
        <f t="shared" si="11"/>
        <v>-0.04616949153</v>
      </c>
      <c r="T154" s="40">
        <f t="shared" si="12"/>
        <v>0.312196705</v>
      </c>
      <c r="U154" s="40">
        <f t="shared" si="13"/>
        <v>0.4716752392</v>
      </c>
      <c r="V154" s="40">
        <f t="shared" si="14"/>
        <v>0.4716752392</v>
      </c>
      <c r="W154" s="39">
        <f t="shared" si="15"/>
        <v>0.4255057476</v>
      </c>
      <c r="X154" s="41">
        <f t="shared" si="16"/>
        <v>0.5283247608</v>
      </c>
      <c r="Y154" s="41">
        <f t="shared" si="17"/>
        <v>0.5744942524</v>
      </c>
      <c r="Z154" s="40">
        <f t="shared" si="18"/>
        <v>128</v>
      </c>
      <c r="AA154" s="40">
        <f t="shared" si="19"/>
        <v>295</v>
      </c>
      <c r="AB154" s="40">
        <f t="shared" si="20"/>
        <v>68</v>
      </c>
      <c r="AC154" s="40">
        <f t="shared" si="21"/>
        <v>60</v>
      </c>
      <c r="AD154" s="40">
        <f t="shared" si="22"/>
        <v>169</v>
      </c>
      <c r="AE154" s="40">
        <f t="shared" si="23"/>
        <v>126</v>
      </c>
      <c r="AF154" s="40">
        <f t="shared" si="24"/>
        <v>1.266666667</v>
      </c>
      <c r="AG154" s="40">
        <f t="shared" si="25"/>
        <v>0.3668639053</v>
      </c>
      <c r="AH154" s="40">
        <f t="shared" si="26"/>
        <v>86</v>
      </c>
      <c r="AI154" s="40">
        <f t="shared" ref="AI154:AJ154" si="197">AF154*AC154</f>
        <v>76</v>
      </c>
      <c r="AJ154" s="40">
        <f t="shared" si="197"/>
        <v>62</v>
      </c>
      <c r="AK154" s="40">
        <f t="shared" si="28"/>
        <v>46</v>
      </c>
      <c r="AL154" s="18">
        <f t="shared" si="29"/>
        <v>1922</v>
      </c>
      <c r="AM154" s="40">
        <f t="shared" si="30"/>
        <v>270</v>
      </c>
      <c r="AN154" s="42">
        <f t="shared" si="31"/>
        <v>0.1404786681</v>
      </c>
      <c r="AO154" s="42">
        <f t="shared" si="32"/>
        <v>0.3381893861</v>
      </c>
      <c r="AP154" s="43">
        <f t="shared" si="33"/>
        <v>0.3384615385</v>
      </c>
      <c r="AQ154" s="43">
        <f t="shared" si="34"/>
        <v>0.6015384615</v>
      </c>
      <c r="AR154" s="43">
        <f t="shared" si="35"/>
        <v>0.5461538462</v>
      </c>
      <c r="AS154" s="43">
        <f t="shared" si="36"/>
        <v>0.5481481481</v>
      </c>
      <c r="AT154" s="43">
        <f t="shared" si="37"/>
        <v>0.4888888889</v>
      </c>
      <c r="AU154" s="43">
        <f t="shared" si="38"/>
        <v>0.6</v>
      </c>
      <c r="AV154" s="44">
        <f t="shared" si="41"/>
        <v>187</v>
      </c>
      <c r="AW154" s="45">
        <f t="shared" si="39"/>
        <v>72</v>
      </c>
      <c r="AX154" s="45">
        <v>-1.0</v>
      </c>
      <c r="AY154" s="45"/>
    </row>
    <row r="155">
      <c r="A155" s="60"/>
      <c r="B155" s="60"/>
      <c r="C155" s="60"/>
      <c r="D155" s="46">
        <v>153.0</v>
      </c>
      <c r="E155" s="25"/>
      <c r="F155" s="26">
        <v>2644.0</v>
      </c>
      <c r="G155" s="18">
        <v>2616.0</v>
      </c>
      <c r="H155" s="15">
        <f t="shared" si="6"/>
        <v>841</v>
      </c>
      <c r="I155" s="28">
        <v>141.0</v>
      </c>
      <c r="J155" s="29">
        <v>210.0</v>
      </c>
      <c r="K155" s="30">
        <v>83.0</v>
      </c>
      <c r="L155" s="31">
        <v>221.0</v>
      </c>
      <c r="M155" s="32">
        <v>92.0</v>
      </c>
      <c r="N155" s="33">
        <v>94.0</v>
      </c>
      <c r="O155" s="39">
        <f t="shared" si="7"/>
        <v>0.5053763441</v>
      </c>
      <c r="P155" s="39">
        <f t="shared" si="8"/>
        <v>0.7269736842</v>
      </c>
      <c r="Q155" s="40">
        <f t="shared" si="9"/>
        <v>0.8036153313</v>
      </c>
      <c r="R155" s="17">
        <f t="shared" si="10"/>
        <v>0.2716153313</v>
      </c>
      <c r="S155" s="39">
        <f t="shared" si="11"/>
        <v>-0.07664164704</v>
      </c>
      <c r="T155" s="40">
        <f t="shared" si="12"/>
        <v>0.2922400485</v>
      </c>
      <c r="U155" s="40">
        <f t="shared" si="13"/>
        <v>0.4056970158</v>
      </c>
      <c r="V155" s="40">
        <f t="shared" si="14"/>
        <v>0.4056970158</v>
      </c>
      <c r="W155" s="39">
        <f t="shared" si="15"/>
        <v>0.3290553688</v>
      </c>
      <c r="X155" s="41">
        <f t="shared" si="16"/>
        <v>0.5943029842</v>
      </c>
      <c r="Y155" s="41">
        <f t="shared" si="17"/>
        <v>0.6709446312</v>
      </c>
      <c r="Z155" s="40">
        <f t="shared" si="18"/>
        <v>186</v>
      </c>
      <c r="AA155" s="40">
        <f t="shared" si="19"/>
        <v>304</v>
      </c>
      <c r="AB155" s="40">
        <f t="shared" si="20"/>
        <v>111</v>
      </c>
      <c r="AC155" s="40">
        <f t="shared" si="21"/>
        <v>75</v>
      </c>
      <c r="AD155" s="40">
        <f t="shared" si="22"/>
        <v>204</v>
      </c>
      <c r="AE155" s="40">
        <f t="shared" si="23"/>
        <v>100</v>
      </c>
      <c r="AF155" s="40">
        <f t="shared" si="24"/>
        <v>1.253333333</v>
      </c>
      <c r="AG155" s="40">
        <f t="shared" si="25"/>
        <v>0.4068627451</v>
      </c>
      <c r="AH155" s="40">
        <f t="shared" si="26"/>
        <v>139</v>
      </c>
      <c r="AI155" s="40">
        <f t="shared" ref="AI155:AJ155" si="198">AF155*AC155</f>
        <v>94</v>
      </c>
      <c r="AJ155" s="40">
        <f t="shared" si="198"/>
        <v>83</v>
      </c>
      <c r="AK155" s="40">
        <f t="shared" si="28"/>
        <v>41</v>
      </c>
      <c r="AL155" s="18">
        <f t="shared" si="29"/>
        <v>2616</v>
      </c>
      <c r="AM155" s="40">
        <f t="shared" si="30"/>
        <v>357</v>
      </c>
      <c r="AN155" s="42">
        <f t="shared" si="31"/>
        <v>0.1364678899</v>
      </c>
      <c r="AO155" s="42">
        <f t="shared" si="32"/>
        <v>0.3214831804</v>
      </c>
      <c r="AP155" s="43">
        <f t="shared" si="33"/>
        <v>0.3757431629</v>
      </c>
      <c r="AQ155" s="43">
        <f t="shared" si="34"/>
        <v>0.5398335315</v>
      </c>
      <c r="AR155" s="43">
        <f t="shared" si="35"/>
        <v>0.6385255648</v>
      </c>
      <c r="AS155" s="43">
        <f t="shared" si="36"/>
        <v>0.6218487395</v>
      </c>
      <c r="AT155" s="43">
        <f t="shared" si="37"/>
        <v>0.5042016807</v>
      </c>
      <c r="AU155" s="43">
        <f t="shared" si="38"/>
        <v>0.6526610644</v>
      </c>
      <c r="AV155" s="44">
        <f t="shared" si="41"/>
        <v>180</v>
      </c>
      <c r="AW155" s="45">
        <f t="shared" si="39"/>
        <v>94</v>
      </c>
      <c r="AX155" s="45">
        <v>-1.0</v>
      </c>
      <c r="AY155" s="45"/>
    </row>
    <row r="156">
      <c r="A156" s="60"/>
      <c r="B156" s="60"/>
      <c r="C156" s="60"/>
      <c r="D156" s="46">
        <v>154.0</v>
      </c>
      <c r="E156" s="25"/>
      <c r="F156" s="26">
        <v>2651.0</v>
      </c>
      <c r="G156" s="18">
        <v>2828.0</v>
      </c>
      <c r="H156" s="15">
        <f t="shared" si="6"/>
        <v>580</v>
      </c>
      <c r="I156" s="28">
        <v>62.0</v>
      </c>
      <c r="J156" s="29">
        <v>114.0</v>
      </c>
      <c r="K156" s="30">
        <v>53.0</v>
      </c>
      <c r="L156" s="31">
        <v>232.0</v>
      </c>
      <c r="M156" s="32">
        <v>46.0</v>
      </c>
      <c r="N156" s="33">
        <v>73.0</v>
      </c>
      <c r="O156" s="39">
        <f t="shared" si="7"/>
        <v>0.6134453782</v>
      </c>
      <c r="P156" s="39">
        <f t="shared" si="8"/>
        <v>0.8140350877</v>
      </c>
      <c r="Q156" s="40">
        <f t="shared" si="9"/>
        <v>0.8426044065</v>
      </c>
      <c r="R156" s="17">
        <f t="shared" si="10"/>
        <v>0.3106044065</v>
      </c>
      <c r="S156" s="39">
        <f t="shared" si="11"/>
        <v>-0.02856931875</v>
      </c>
      <c r="T156" s="40">
        <f t="shared" si="12"/>
        <v>0.3167011929</v>
      </c>
      <c r="U156" s="40">
        <f t="shared" si="13"/>
        <v>0.4862048587</v>
      </c>
      <c r="V156" s="40">
        <f t="shared" si="14"/>
        <v>0.4862048587</v>
      </c>
      <c r="W156" s="39">
        <f t="shared" si="15"/>
        <v>0.45763554</v>
      </c>
      <c r="X156" s="41">
        <f t="shared" si="16"/>
        <v>0.5137951413</v>
      </c>
      <c r="Y156" s="41">
        <f t="shared" si="17"/>
        <v>0.54236446</v>
      </c>
      <c r="Z156" s="40">
        <f t="shared" si="18"/>
        <v>119</v>
      </c>
      <c r="AA156" s="40">
        <f t="shared" si="19"/>
        <v>285</v>
      </c>
      <c r="AB156" s="40">
        <f t="shared" si="20"/>
        <v>61</v>
      </c>
      <c r="AC156" s="40">
        <f t="shared" si="21"/>
        <v>58</v>
      </c>
      <c r="AD156" s="40">
        <f t="shared" si="22"/>
        <v>155</v>
      </c>
      <c r="AE156" s="40">
        <f t="shared" si="23"/>
        <v>130</v>
      </c>
      <c r="AF156" s="40">
        <f t="shared" si="24"/>
        <v>1.25862069</v>
      </c>
      <c r="AG156" s="40">
        <f t="shared" si="25"/>
        <v>0.3419354839</v>
      </c>
      <c r="AH156" s="40">
        <f t="shared" si="26"/>
        <v>77</v>
      </c>
      <c r="AI156" s="40">
        <f t="shared" ref="AI156:AJ156" si="199">AF156*AC156</f>
        <v>73</v>
      </c>
      <c r="AJ156" s="40">
        <f t="shared" si="199"/>
        <v>53</v>
      </c>
      <c r="AK156" s="40">
        <f t="shared" si="28"/>
        <v>44</v>
      </c>
      <c r="AL156" s="18">
        <f t="shared" si="29"/>
        <v>2828</v>
      </c>
      <c r="AM156" s="40">
        <f t="shared" si="30"/>
        <v>247</v>
      </c>
      <c r="AN156" s="42">
        <f t="shared" si="31"/>
        <v>0.08734087694</v>
      </c>
      <c r="AO156" s="42">
        <f t="shared" si="32"/>
        <v>0.2050919378</v>
      </c>
      <c r="AP156" s="43">
        <f t="shared" si="33"/>
        <v>0.2775862069</v>
      </c>
      <c r="AQ156" s="43">
        <f t="shared" si="34"/>
        <v>0.5862068966</v>
      </c>
      <c r="AR156" s="43">
        <f t="shared" si="35"/>
        <v>0.5086206897</v>
      </c>
      <c r="AS156" s="43">
        <f t="shared" si="36"/>
        <v>0.5263157895</v>
      </c>
      <c r="AT156" s="43">
        <f t="shared" si="37"/>
        <v>0.4898785425</v>
      </c>
      <c r="AU156" s="43">
        <f t="shared" si="38"/>
        <v>0.6072874494</v>
      </c>
      <c r="AV156" s="44">
        <f t="shared" si="41"/>
        <v>188</v>
      </c>
      <c r="AW156" s="45">
        <f t="shared" si="39"/>
        <v>31</v>
      </c>
      <c r="AX156" s="45">
        <v>-1.0</v>
      </c>
      <c r="AY156" s="45"/>
    </row>
    <row r="157">
      <c r="A157" s="60"/>
      <c r="B157" s="60"/>
      <c r="C157" s="60"/>
      <c r="D157" s="46">
        <v>155.0</v>
      </c>
      <c r="E157" s="25"/>
      <c r="F157" s="26">
        <v>2654.0</v>
      </c>
      <c r="G157" s="18">
        <v>2303.0</v>
      </c>
      <c r="H157" s="15">
        <f t="shared" si="6"/>
        <v>725</v>
      </c>
      <c r="I157" s="28">
        <v>82.0</v>
      </c>
      <c r="J157" s="29">
        <v>178.0</v>
      </c>
      <c r="K157" s="30">
        <v>86.0</v>
      </c>
      <c r="L157" s="31">
        <v>245.0</v>
      </c>
      <c r="M157" s="32">
        <v>66.0</v>
      </c>
      <c r="N157" s="33">
        <v>68.0</v>
      </c>
      <c r="O157" s="39">
        <f t="shared" si="7"/>
        <v>0.5074626866</v>
      </c>
      <c r="P157" s="39">
        <f t="shared" si="8"/>
        <v>0.7401812689</v>
      </c>
      <c r="Q157" s="40">
        <f t="shared" si="9"/>
        <v>0.804431722</v>
      </c>
      <c r="R157" s="17">
        <f t="shared" si="10"/>
        <v>0.272431722</v>
      </c>
      <c r="S157" s="39">
        <f t="shared" si="11"/>
        <v>-0.0642504531</v>
      </c>
      <c r="T157" s="40">
        <f t="shared" si="12"/>
        <v>0.2927063674</v>
      </c>
      <c r="U157" s="40">
        <f t="shared" si="13"/>
        <v>0.4072698254</v>
      </c>
      <c r="V157" s="40">
        <f t="shared" si="14"/>
        <v>0.4072698254</v>
      </c>
      <c r="W157" s="39">
        <f t="shared" si="15"/>
        <v>0.3430193723</v>
      </c>
      <c r="X157" s="41">
        <f t="shared" si="16"/>
        <v>0.5927301746</v>
      </c>
      <c r="Y157" s="41">
        <f t="shared" si="17"/>
        <v>0.6569806277</v>
      </c>
      <c r="Z157" s="40">
        <f t="shared" si="18"/>
        <v>134</v>
      </c>
      <c r="AA157" s="40">
        <f t="shared" si="19"/>
        <v>331</v>
      </c>
      <c r="AB157" s="40">
        <f t="shared" si="20"/>
        <v>79</v>
      </c>
      <c r="AC157" s="40">
        <f t="shared" si="21"/>
        <v>55</v>
      </c>
      <c r="AD157" s="40">
        <f t="shared" si="22"/>
        <v>217</v>
      </c>
      <c r="AE157" s="40">
        <f t="shared" si="23"/>
        <v>114</v>
      </c>
      <c r="AF157" s="40">
        <f t="shared" si="24"/>
        <v>1.236363636</v>
      </c>
      <c r="AG157" s="40">
        <f t="shared" si="25"/>
        <v>0.3963133641</v>
      </c>
      <c r="AH157" s="40">
        <f t="shared" si="26"/>
        <v>98</v>
      </c>
      <c r="AI157" s="40">
        <f t="shared" ref="AI157:AJ157" si="200">AF157*AC157</f>
        <v>68</v>
      </c>
      <c r="AJ157" s="40">
        <f t="shared" si="200"/>
        <v>86</v>
      </c>
      <c r="AK157" s="40">
        <f t="shared" si="28"/>
        <v>45</v>
      </c>
      <c r="AL157" s="18">
        <f t="shared" si="29"/>
        <v>2303</v>
      </c>
      <c r="AM157" s="40">
        <f t="shared" si="30"/>
        <v>297</v>
      </c>
      <c r="AN157" s="42">
        <f t="shared" si="31"/>
        <v>0.1289622232</v>
      </c>
      <c r="AO157" s="42">
        <f t="shared" si="32"/>
        <v>0.3148067738</v>
      </c>
      <c r="AP157" s="43">
        <f t="shared" si="33"/>
        <v>0.3227586207</v>
      </c>
      <c r="AQ157" s="43">
        <f t="shared" si="34"/>
        <v>0.5420689655</v>
      </c>
      <c r="AR157" s="43">
        <f t="shared" si="35"/>
        <v>0.5434482759</v>
      </c>
      <c r="AS157" s="43">
        <f t="shared" si="36"/>
        <v>0.6195286195</v>
      </c>
      <c r="AT157" s="43">
        <f t="shared" si="37"/>
        <v>0.4814814815</v>
      </c>
      <c r="AU157" s="43">
        <f t="shared" si="38"/>
        <v>0.5589225589</v>
      </c>
      <c r="AV157" s="44">
        <f t="shared" si="41"/>
        <v>200</v>
      </c>
      <c r="AW157" s="45">
        <f t="shared" si="39"/>
        <v>50</v>
      </c>
      <c r="AX157" s="45">
        <v>-1.0</v>
      </c>
      <c r="AY157" s="45"/>
    </row>
    <row r="158">
      <c r="A158" s="60"/>
      <c r="B158" s="60"/>
      <c r="C158" s="60"/>
      <c r="D158" s="46">
        <v>156.0</v>
      </c>
      <c r="E158" s="25"/>
      <c r="F158" s="26">
        <v>2662.0</v>
      </c>
      <c r="G158" s="18">
        <v>2347.0</v>
      </c>
      <c r="H158" s="15">
        <f t="shared" si="6"/>
        <v>430</v>
      </c>
      <c r="I158" s="28">
        <v>49.0</v>
      </c>
      <c r="J158" s="29">
        <v>79.0</v>
      </c>
      <c r="K158" s="30">
        <v>47.0</v>
      </c>
      <c r="L158" s="31">
        <v>148.0</v>
      </c>
      <c r="M158" s="32">
        <v>51.0</v>
      </c>
      <c r="N158" s="33">
        <v>56.0</v>
      </c>
      <c r="O158" s="39">
        <f t="shared" si="7"/>
        <v>0.523364486</v>
      </c>
      <c r="P158" s="39">
        <f t="shared" si="8"/>
        <v>0.758974359</v>
      </c>
      <c r="Q158" s="40">
        <f t="shared" si="9"/>
        <v>0.810571753</v>
      </c>
      <c r="R158" s="17">
        <f t="shared" si="10"/>
        <v>0.278571753</v>
      </c>
      <c r="S158" s="39">
        <f t="shared" si="11"/>
        <v>-0.05159739402</v>
      </c>
      <c r="T158" s="40">
        <f t="shared" si="12"/>
        <v>0.2962682562</v>
      </c>
      <c r="U158" s="40">
        <f t="shared" si="13"/>
        <v>0.4192329941</v>
      </c>
      <c r="V158" s="40">
        <f t="shared" si="14"/>
        <v>0.4192329941</v>
      </c>
      <c r="W158" s="39">
        <f t="shared" si="15"/>
        <v>0.3676356001</v>
      </c>
      <c r="X158" s="41">
        <f t="shared" si="16"/>
        <v>0.5807670059</v>
      </c>
      <c r="Y158" s="41">
        <f t="shared" si="17"/>
        <v>0.6323643999</v>
      </c>
      <c r="Z158" s="40">
        <f t="shared" si="18"/>
        <v>107</v>
      </c>
      <c r="AA158" s="40">
        <f t="shared" si="19"/>
        <v>195</v>
      </c>
      <c r="AB158" s="40">
        <f t="shared" si="20"/>
        <v>62</v>
      </c>
      <c r="AC158" s="40">
        <f t="shared" si="21"/>
        <v>45</v>
      </c>
      <c r="AD158" s="40">
        <f t="shared" si="22"/>
        <v>123</v>
      </c>
      <c r="AE158" s="40">
        <f t="shared" si="23"/>
        <v>72</v>
      </c>
      <c r="AF158" s="40">
        <f t="shared" si="24"/>
        <v>1.244444444</v>
      </c>
      <c r="AG158" s="40">
        <f t="shared" si="25"/>
        <v>0.3821138211</v>
      </c>
      <c r="AH158" s="40">
        <f t="shared" si="26"/>
        <v>77</v>
      </c>
      <c r="AI158" s="40">
        <f t="shared" ref="AI158:AJ158" si="201">AF158*AC158</f>
        <v>56</v>
      </c>
      <c r="AJ158" s="40">
        <f t="shared" si="201"/>
        <v>47</v>
      </c>
      <c r="AK158" s="40">
        <f t="shared" si="28"/>
        <v>28</v>
      </c>
      <c r="AL158" s="18">
        <f t="shared" si="29"/>
        <v>2347</v>
      </c>
      <c r="AM158" s="40">
        <f t="shared" si="30"/>
        <v>208</v>
      </c>
      <c r="AN158" s="42">
        <f t="shared" si="31"/>
        <v>0.08862377503</v>
      </c>
      <c r="AO158" s="42">
        <f t="shared" si="32"/>
        <v>0.1832126118</v>
      </c>
      <c r="AP158" s="43">
        <f t="shared" si="33"/>
        <v>0.3418604651</v>
      </c>
      <c r="AQ158" s="43">
        <f t="shared" si="34"/>
        <v>0.576744186</v>
      </c>
      <c r="AR158" s="43">
        <f t="shared" si="35"/>
        <v>0.5465116279</v>
      </c>
      <c r="AS158" s="43">
        <f t="shared" si="36"/>
        <v>0.5961538462</v>
      </c>
      <c r="AT158" s="43">
        <f t="shared" si="37"/>
        <v>0.5048076923</v>
      </c>
      <c r="AU158" s="43">
        <f t="shared" si="38"/>
        <v>0.6394230769</v>
      </c>
      <c r="AV158" s="44">
        <f t="shared" si="41"/>
        <v>120</v>
      </c>
      <c r="AW158" s="45">
        <f t="shared" si="39"/>
        <v>23</v>
      </c>
      <c r="AX158" s="45">
        <v>-1.0</v>
      </c>
      <c r="AY158" s="45"/>
    </row>
    <row r="159">
      <c r="A159" s="60"/>
      <c r="B159" s="60"/>
      <c r="C159" s="60"/>
      <c r="D159" s="46">
        <v>157.0</v>
      </c>
      <c r="E159" s="25"/>
      <c r="F159" s="26">
        <v>2663.0</v>
      </c>
      <c r="G159" s="18">
        <v>2253.0</v>
      </c>
      <c r="H159" s="15">
        <f t="shared" si="6"/>
        <v>679</v>
      </c>
      <c r="I159" s="28">
        <v>94.0</v>
      </c>
      <c r="J159" s="29">
        <v>142.0</v>
      </c>
      <c r="K159" s="30">
        <v>78.0</v>
      </c>
      <c r="L159" s="31">
        <v>186.0</v>
      </c>
      <c r="M159" s="32">
        <v>87.0</v>
      </c>
      <c r="N159" s="33">
        <v>92.0</v>
      </c>
      <c r="O159" s="39">
        <f t="shared" si="7"/>
        <v>0.5139664804</v>
      </c>
      <c r="P159" s="39">
        <f t="shared" si="8"/>
        <v>0.7045454545</v>
      </c>
      <c r="Q159" s="40">
        <f t="shared" si="9"/>
        <v>0.8069605818</v>
      </c>
      <c r="R159" s="17">
        <f t="shared" si="10"/>
        <v>0.2749605818</v>
      </c>
      <c r="S159" s="39">
        <f t="shared" si="11"/>
        <v>-0.1024151272</v>
      </c>
      <c r="T159" s="40">
        <f t="shared" si="12"/>
        <v>0.2941615311</v>
      </c>
      <c r="U159" s="40">
        <f t="shared" si="13"/>
        <v>0.4121679661</v>
      </c>
      <c r="V159" s="40">
        <f t="shared" si="14"/>
        <v>0.4121679661</v>
      </c>
      <c r="W159" s="39">
        <f t="shared" si="15"/>
        <v>0.3097528389</v>
      </c>
      <c r="X159" s="41">
        <f t="shared" si="16"/>
        <v>0.5878320339</v>
      </c>
      <c r="Y159" s="41">
        <f t="shared" si="17"/>
        <v>0.6902471611</v>
      </c>
      <c r="Z159" s="40">
        <f t="shared" si="18"/>
        <v>179</v>
      </c>
      <c r="AA159" s="40">
        <f t="shared" si="19"/>
        <v>264</v>
      </c>
      <c r="AB159" s="40">
        <f t="shared" si="20"/>
        <v>105</v>
      </c>
      <c r="AC159" s="40">
        <f t="shared" si="21"/>
        <v>74</v>
      </c>
      <c r="AD159" s="40">
        <f t="shared" si="22"/>
        <v>182</v>
      </c>
      <c r="AE159" s="40">
        <f t="shared" si="23"/>
        <v>82</v>
      </c>
      <c r="AF159" s="40">
        <f t="shared" si="24"/>
        <v>1.243243243</v>
      </c>
      <c r="AG159" s="40">
        <f t="shared" si="25"/>
        <v>0.4285714286</v>
      </c>
      <c r="AH159" s="40">
        <f t="shared" si="26"/>
        <v>131</v>
      </c>
      <c r="AI159" s="40">
        <f t="shared" ref="AI159:AJ159" si="202">AF159*AC159</f>
        <v>92</v>
      </c>
      <c r="AJ159" s="40">
        <f t="shared" si="202"/>
        <v>78</v>
      </c>
      <c r="AK159" s="40">
        <f t="shared" si="28"/>
        <v>35</v>
      </c>
      <c r="AL159" s="18">
        <f t="shared" si="29"/>
        <v>2253</v>
      </c>
      <c r="AM159" s="40">
        <f t="shared" si="30"/>
        <v>336</v>
      </c>
      <c r="AN159" s="42">
        <f t="shared" si="31"/>
        <v>0.1491344874</v>
      </c>
      <c r="AO159" s="42">
        <f t="shared" si="32"/>
        <v>0.3013759432</v>
      </c>
      <c r="AP159" s="43">
        <f t="shared" si="33"/>
        <v>0.381443299</v>
      </c>
      <c r="AQ159" s="43">
        <f t="shared" si="34"/>
        <v>0.5405007364</v>
      </c>
      <c r="AR159" s="43">
        <f t="shared" si="35"/>
        <v>0.6111929308</v>
      </c>
      <c r="AS159" s="43">
        <f t="shared" si="36"/>
        <v>0.6220238095</v>
      </c>
      <c r="AT159" s="43">
        <f t="shared" si="37"/>
        <v>0.494047619</v>
      </c>
      <c r="AU159" s="43">
        <f t="shared" si="38"/>
        <v>0.6636904762</v>
      </c>
      <c r="AV159" s="44">
        <f t="shared" si="41"/>
        <v>151</v>
      </c>
      <c r="AW159" s="45">
        <f t="shared" si="39"/>
        <v>50</v>
      </c>
      <c r="AX159" s="45">
        <v>-1.0</v>
      </c>
      <c r="AY159" s="45"/>
    </row>
    <row r="160">
      <c r="A160" s="60"/>
      <c r="B160" s="60"/>
      <c r="C160" s="60"/>
      <c r="D160" s="46">
        <v>158.0</v>
      </c>
      <c r="E160" s="25"/>
      <c r="F160" s="26">
        <v>2666.0</v>
      </c>
      <c r="G160" s="18">
        <v>2169.0</v>
      </c>
      <c r="H160" s="15">
        <f t="shared" si="6"/>
        <v>375</v>
      </c>
      <c r="I160" s="28">
        <v>20.0</v>
      </c>
      <c r="J160" s="29">
        <v>83.0</v>
      </c>
      <c r="K160" s="30">
        <v>34.0</v>
      </c>
      <c r="L160" s="31">
        <v>156.0</v>
      </c>
      <c r="M160" s="32">
        <v>26.0</v>
      </c>
      <c r="N160" s="33">
        <v>56.0</v>
      </c>
      <c r="O160" s="39">
        <f t="shared" si="7"/>
        <v>0.6829268293</v>
      </c>
      <c r="P160" s="39">
        <f t="shared" si="8"/>
        <v>0.8210526316</v>
      </c>
      <c r="Q160" s="40">
        <f t="shared" si="9"/>
        <v>0.8641189768</v>
      </c>
      <c r="R160" s="17">
        <f t="shared" si="10"/>
        <v>0.3321189768</v>
      </c>
      <c r="S160" s="39">
        <f t="shared" si="11"/>
        <v>-0.04306634522</v>
      </c>
      <c r="T160" s="40">
        <f t="shared" si="12"/>
        <v>0.3327566923</v>
      </c>
      <c r="U160" s="40">
        <f t="shared" si="13"/>
        <v>0.5369786164</v>
      </c>
      <c r="V160" s="40">
        <f t="shared" si="14"/>
        <v>0.5369786164</v>
      </c>
      <c r="W160" s="39">
        <f t="shared" si="15"/>
        <v>0.4939122712</v>
      </c>
      <c r="X160" s="41">
        <f t="shared" si="16"/>
        <v>0.4630213836</v>
      </c>
      <c r="Y160" s="41">
        <f t="shared" si="17"/>
        <v>0.5060877288</v>
      </c>
      <c r="Z160" s="40">
        <f t="shared" si="18"/>
        <v>82</v>
      </c>
      <c r="AA160" s="40">
        <f t="shared" si="19"/>
        <v>190</v>
      </c>
      <c r="AB160" s="40">
        <f t="shared" si="20"/>
        <v>38</v>
      </c>
      <c r="AC160" s="40">
        <f t="shared" si="21"/>
        <v>44</v>
      </c>
      <c r="AD160" s="40">
        <f t="shared" si="22"/>
        <v>96</v>
      </c>
      <c r="AE160" s="40">
        <f t="shared" si="23"/>
        <v>94</v>
      </c>
      <c r="AF160" s="40">
        <f t="shared" si="24"/>
        <v>1.272727273</v>
      </c>
      <c r="AG160" s="40">
        <f t="shared" si="25"/>
        <v>0.3541666667</v>
      </c>
      <c r="AH160" s="40">
        <f t="shared" si="26"/>
        <v>48</v>
      </c>
      <c r="AI160" s="40">
        <f t="shared" ref="AI160:AJ160" si="203">AF160*AC160</f>
        <v>56</v>
      </c>
      <c r="AJ160" s="40">
        <f t="shared" si="203"/>
        <v>34</v>
      </c>
      <c r="AK160" s="40">
        <f t="shared" si="28"/>
        <v>33</v>
      </c>
      <c r="AL160" s="18">
        <f t="shared" si="29"/>
        <v>2169</v>
      </c>
      <c r="AM160" s="40">
        <f t="shared" si="30"/>
        <v>171</v>
      </c>
      <c r="AN160" s="42">
        <f t="shared" si="31"/>
        <v>0.07883817427</v>
      </c>
      <c r="AO160" s="42">
        <f t="shared" si="32"/>
        <v>0.1728907331</v>
      </c>
      <c r="AP160" s="43">
        <f t="shared" si="33"/>
        <v>0.2133333333</v>
      </c>
      <c r="AQ160" s="43">
        <f t="shared" si="34"/>
        <v>0.5386666667</v>
      </c>
      <c r="AR160" s="43">
        <f t="shared" si="35"/>
        <v>0.4933333333</v>
      </c>
      <c r="AS160" s="43">
        <f t="shared" si="36"/>
        <v>0.4795321637</v>
      </c>
      <c r="AT160" s="43">
        <f t="shared" si="37"/>
        <v>0.4736842105</v>
      </c>
      <c r="AU160" s="43">
        <f t="shared" si="38"/>
        <v>0.6081871345</v>
      </c>
      <c r="AV160" s="44">
        <f t="shared" si="41"/>
        <v>123</v>
      </c>
      <c r="AW160" s="45">
        <f t="shared" si="39"/>
        <v>-2</v>
      </c>
      <c r="AX160" s="45">
        <v>-1.0</v>
      </c>
      <c r="AY160" s="45"/>
    </row>
    <row r="161">
      <c r="A161" s="60"/>
      <c r="B161" s="60"/>
      <c r="C161" s="60"/>
      <c r="D161" s="46">
        <v>159.0</v>
      </c>
      <c r="E161" s="25"/>
      <c r="F161" s="26">
        <v>2682.0</v>
      </c>
      <c r="G161" s="18">
        <v>2336.0</v>
      </c>
      <c r="H161" s="15">
        <f t="shared" si="6"/>
        <v>584</v>
      </c>
      <c r="I161" s="28">
        <v>89.0</v>
      </c>
      <c r="J161" s="29">
        <v>168.0</v>
      </c>
      <c r="K161" s="30">
        <v>49.0</v>
      </c>
      <c r="L161" s="31">
        <v>166.0</v>
      </c>
      <c r="M161" s="32">
        <v>55.0</v>
      </c>
      <c r="N161" s="33">
        <v>57.0</v>
      </c>
      <c r="O161" s="39">
        <f t="shared" si="7"/>
        <v>0.5089285714</v>
      </c>
      <c r="P161" s="39">
        <f t="shared" si="8"/>
        <v>0.7720930233</v>
      </c>
      <c r="Q161" s="40">
        <f t="shared" si="9"/>
        <v>0.8050038265</v>
      </c>
      <c r="R161" s="17">
        <f t="shared" si="10"/>
        <v>0.2730038265</v>
      </c>
      <c r="S161" s="39">
        <f t="shared" si="11"/>
        <v>-0.03291080327</v>
      </c>
      <c r="T161" s="40">
        <f t="shared" si="12"/>
        <v>0.2930341475</v>
      </c>
      <c r="U161" s="40">
        <f t="shared" si="13"/>
        <v>0.4083744483</v>
      </c>
      <c r="V161" s="40">
        <f t="shared" si="14"/>
        <v>0.4083744483</v>
      </c>
      <c r="W161" s="39">
        <f t="shared" si="15"/>
        <v>0.3754636451</v>
      </c>
      <c r="X161" s="41">
        <f t="shared" si="16"/>
        <v>0.5916255517</v>
      </c>
      <c r="Y161" s="41">
        <f t="shared" si="17"/>
        <v>0.6245363549</v>
      </c>
      <c r="Z161" s="40">
        <f t="shared" si="18"/>
        <v>112</v>
      </c>
      <c r="AA161" s="40">
        <f t="shared" si="19"/>
        <v>215</v>
      </c>
      <c r="AB161" s="40">
        <f t="shared" si="20"/>
        <v>66</v>
      </c>
      <c r="AC161" s="40">
        <f t="shared" si="21"/>
        <v>46</v>
      </c>
      <c r="AD161" s="40">
        <f t="shared" si="22"/>
        <v>134</v>
      </c>
      <c r="AE161" s="40">
        <f t="shared" si="23"/>
        <v>81</v>
      </c>
      <c r="AF161" s="40">
        <f t="shared" si="24"/>
        <v>1.239130435</v>
      </c>
      <c r="AG161" s="40">
        <f t="shared" si="25"/>
        <v>0.3656716418</v>
      </c>
      <c r="AH161" s="40">
        <f t="shared" si="26"/>
        <v>82</v>
      </c>
      <c r="AI161" s="40">
        <f t="shared" ref="AI161:AJ161" si="204">AF161*AC161</f>
        <v>57</v>
      </c>
      <c r="AJ161" s="40">
        <f t="shared" si="204"/>
        <v>49</v>
      </c>
      <c r="AK161" s="40">
        <f t="shared" si="28"/>
        <v>30</v>
      </c>
      <c r="AL161" s="18">
        <f t="shared" si="29"/>
        <v>2336</v>
      </c>
      <c r="AM161" s="40">
        <f t="shared" si="30"/>
        <v>218</v>
      </c>
      <c r="AN161" s="42">
        <f t="shared" si="31"/>
        <v>0.09332191781</v>
      </c>
      <c r="AO161" s="42">
        <f t="shared" si="32"/>
        <v>0.25</v>
      </c>
      <c r="AP161" s="43">
        <f t="shared" si="33"/>
        <v>0.3304794521</v>
      </c>
      <c r="AQ161" s="43">
        <f t="shared" si="34"/>
        <v>0.5308219178</v>
      </c>
      <c r="AR161" s="43">
        <f t="shared" si="35"/>
        <v>0.6318493151</v>
      </c>
      <c r="AS161" s="43">
        <f t="shared" si="36"/>
        <v>0.6009174312</v>
      </c>
      <c r="AT161" s="43">
        <f t="shared" si="37"/>
        <v>0.5137614679</v>
      </c>
      <c r="AU161" s="43">
        <f t="shared" si="38"/>
        <v>0.6376146789</v>
      </c>
      <c r="AV161" s="44">
        <f t="shared" si="41"/>
        <v>136</v>
      </c>
      <c r="AW161" s="45">
        <f t="shared" si="39"/>
        <v>62</v>
      </c>
      <c r="AX161" s="45">
        <v>-1.0</v>
      </c>
      <c r="AY161" s="45"/>
    </row>
    <row r="162">
      <c r="A162" s="60"/>
      <c r="B162" s="60"/>
      <c r="C162" s="60"/>
      <c r="D162" s="46">
        <v>160.0</v>
      </c>
      <c r="E162" s="25"/>
      <c r="F162" s="26">
        <v>2695.0</v>
      </c>
      <c r="G162" s="18">
        <v>2438.0</v>
      </c>
      <c r="H162" s="15">
        <f t="shared" si="6"/>
        <v>542</v>
      </c>
      <c r="I162" s="28">
        <v>61.0</v>
      </c>
      <c r="J162" s="29">
        <v>109.0</v>
      </c>
      <c r="K162" s="30">
        <v>48.0</v>
      </c>
      <c r="L162" s="31">
        <v>204.0</v>
      </c>
      <c r="M162" s="32">
        <v>63.0</v>
      </c>
      <c r="N162" s="33">
        <v>57.0</v>
      </c>
      <c r="O162" s="39">
        <f t="shared" si="7"/>
        <v>0.475</v>
      </c>
      <c r="P162" s="39">
        <f t="shared" si="8"/>
        <v>0.8095238095</v>
      </c>
      <c r="Q162" s="40">
        <f t="shared" si="9"/>
        <v>0.791445</v>
      </c>
      <c r="R162" s="17">
        <f t="shared" si="10"/>
        <v>0.259445</v>
      </c>
      <c r="S162" s="39">
        <f t="shared" si="11"/>
        <v>0.01807880952</v>
      </c>
      <c r="T162" s="40">
        <f t="shared" si="12"/>
        <v>0.2854770995</v>
      </c>
      <c r="U162" s="40">
        <f t="shared" si="13"/>
        <v>0.382711842</v>
      </c>
      <c r="V162" s="40">
        <f t="shared" si="14"/>
        <v>0.382711842</v>
      </c>
      <c r="W162" s="39">
        <f t="shared" si="15"/>
        <v>0.4007906515</v>
      </c>
      <c r="X162" s="41">
        <f t="shared" si="16"/>
        <v>0.617288158</v>
      </c>
      <c r="Y162" s="41">
        <f t="shared" si="17"/>
        <v>0.5992093485</v>
      </c>
      <c r="Z162" s="40">
        <f t="shared" si="18"/>
        <v>120</v>
      </c>
      <c r="AA162" s="40">
        <f t="shared" si="19"/>
        <v>252</v>
      </c>
      <c r="AB162" s="40">
        <f t="shared" si="20"/>
        <v>74</v>
      </c>
      <c r="AC162" s="40">
        <f t="shared" si="21"/>
        <v>46</v>
      </c>
      <c r="AD162" s="40">
        <f t="shared" si="22"/>
        <v>151</v>
      </c>
      <c r="AE162" s="40">
        <f t="shared" si="23"/>
        <v>101</v>
      </c>
      <c r="AF162" s="40">
        <f t="shared" si="24"/>
        <v>1.239130435</v>
      </c>
      <c r="AG162" s="40">
        <f t="shared" si="25"/>
        <v>0.3178807947</v>
      </c>
      <c r="AH162" s="40">
        <f t="shared" si="26"/>
        <v>92</v>
      </c>
      <c r="AI162" s="40">
        <f t="shared" ref="AI162:AJ162" si="205">AF162*AC162</f>
        <v>57</v>
      </c>
      <c r="AJ162" s="40">
        <f t="shared" si="205"/>
        <v>48</v>
      </c>
      <c r="AK162" s="40">
        <f t="shared" si="28"/>
        <v>32</v>
      </c>
      <c r="AL162" s="18">
        <f t="shared" si="29"/>
        <v>2438</v>
      </c>
      <c r="AM162" s="40">
        <f t="shared" si="30"/>
        <v>229</v>
      </c>
      <c r="AN162" s="42">
        <f t="shared" si="31"/>
        <v>0.09392945037</v>
      </c>
      <c r="AO162" s="42">
        <f t="shared" si="32"/>
        <v>0.2223133716</v>
      </c>
      <c r="AP162" s="43">
        <f t="shared" si="33"/>
        <v>0.3173431734</v>
      </c>
      <c r="AQ162" s="43">
        <f t="shared" si="34"/>
        <v>0.6051660517</v>
      </c>
      <c r="AR162" s="43">
        <f t="shared" si="35"/>
        <v>0.5350553506</v>
      </c>
      <c r="AS162" s="43">
        <f t="shared" si="36"/>
        <v>0.6113537118</v>
      </c>
      <c r="AT162" s="43">
        <f t="shared" si="37"/>
        <v>0.5414847162</v>
      </c>
      <c r="AU162" s="43">
        <f t="shared" si="38"/>
        <v>0.6506550218</v>
      </c>
      <c r="AV162" s="44">
        <f t="shared" si="41"/>
        <v>172</v>
      </c>
      <c r="AW162" s="45">
        <f t="shared" si="39"/>
        <v>32</v>
      </c>
      <c r="AX162" s="45">
        <v>-1.0</v>
      </c>
      <c r="AY162" s="45"/>
    </row>
    <row r="163">
      <c r="A163" s="60"/>
      <c r="B163" s="60"/>
      <c r="C163" s="60"/>
      <c r="D163" s="46">
        <v>161.0</v>
      </c>
      <c r="E163" s="25"/>
      <c r="F163" s="26">
        <v>2700.0</v>
      </c>
      <c r="G163" s="18">
        <v>2023.0</v>
      </c>
      <c r="H163" s="15">
        <f t="shared" si="6"/>
        <v>447</v>
      </c>
      <c r="I163" s="28">
        <v>38.0</v>
      </c>
      <c r="J163" s="29">
        <v>101.0</v>
      </c>
      <c r="K163" s="30">
        <v>42.0</v>
      </c>
      <c r="L163" s="31">
        <v>175.0</v>
      </c>
      <c r="M163" s="32">
        <v>37.0</v>
      </c>
      <c r="N163" s="33">
        <v>54.0</v>
      </c>
      <c r="O163" s="39">
        <f t="shared" si="7"/>
        <v>0.5934065934</v>
      </c>
      <c r="P163" s="39">
        <f t="shared" si="8"/>
        <v>0.8064516129</v>
      </c>
      <c r="Q163" s="40">
        <f t="shared" si="9"/>
        <v>0.8358828644</v>
      </c>
      <c r="R163" s="17">
        <f t="shared" si="10"/>
        <v>0.3038828644</v>
      </c>
      <c r="S163" s="39">
        <f t="shared" si="11"/>
        <v>-0.02943125149</v>
      </c>
      <c r="T163" s="40">
        <f t="shared" si="12"/>
        <v>0.3121183485</v>
      </c>
      <c r="U163" s="40">
        <f t="shared" si="13"/>
        <v>0.471421351</v>
      </c>
      <c r="V163" s="40">
        <f t="shared" si="14"/>
        <v>0.471421351</v>
      </c>
      <c r="W163" s="39">
        <f t="shared" si="15"/>
        <v>0.4419900995</v>
      </c>
      <c r="X163" s="41">
        <f t="shared" si="16"/>
        <v>0.528578649</v>
      </c>
      <c r="Y163" s="41">
        <f t="shared" si="17"/>
        <v>0.5580099005</v>
      </c>
      <c r="Z163" s="40">
        <f t="shared" si="18"/>
        <v>91</v>
      </c>
      <c r="AA163" s="40">
        <f t="shared" si="19"/>
        <v>217</v>
      </c>
      <c r="AB163" s="40">
        <f t="shared" si="20"/>
        <v>48</v>
      </c>
      <c r="AC163" s="40">
        <f t="shared" si="21"/>
        <v>43</v>
      </c>
      <c r="AD163" s="40">
        <f t="shared" si="22"/>
        <v>121</v>
      </c>
      <c r="AE163" s="40">
        <f t="shared" si="23"/>
        <v>96</v>
      </c>
      <c r="AF163" s="40">
        <f t="shared" si="24"/>
        <v>1.255813953</v>
      </c>
      <c r="AG163" s="40">
        <f t="shared" si="25"/>
        <v>0.347107438</v>
      </c>
      <c r="AH163" s="40">
        <f t="shared" si="26"/>
        <v>60</v>
      </c>
      <c r="AI163" s="40">
        <f t="shared" ref="AI163:AJ163" si="206">AF163*AC163</f>
        <v>54</v>
      </c>
      <c r="AJ163" s="40">
        <f t="shared" si="206"/>
        <v>42</v>
      </c>
      <c r="AK163" s="40">
        <f t="shared" si="28"/>
        <v>33</v>
      </c>
      <c r="AL163" s="18">
        <f t="shared" si="29"/>
        <v>2023</v>
      </c>
      <c r="AM163" s="40">
        <f t="shared" si="30"/>
        <v>189</v>
      </c>
      <c r="AN163" s="42">
        <f t="shared" si="31"/>
        <v>0.09342560554</v>
      </c>
      <c r="AO163" s="42">
        <f t="shared" si="32"/>
        <v>0.2209589718</v>
      </c>
      <c r="AP163" s="43">
        <f t="shared" si="33"/>
        <v>0.2617449664</v>
      </c>
      <c r="AQ163" s="43">
        <f t="shared" si="34"/>
        <v>0.5592841163</v>
      </c>
      <c r="AR163" s="43">
        <f t="shared" si="35"/>
        <v>0.514541387</v>
      </c>
      <c r="AS163" s="43">
        <f t="shared" si="36"/>
        <v>0.5396825397</v>
      </c>
      <c r="AT163" s="43">
        <f t="shared" si="37"/>
        <v>0.4920634921</v>
      </c>
      <c r="AU163" s="43">
        <f t="shared" si="38"/>
        <v>0.6031746032</v>
      </c>
      <c r="AV163" s="44">
        <f t="shared" si="41"/>
        <v>142</v>
      </c>
      <c r="AW163" s="45">
        <f t="shared" si="39"/>
        <v>15</v>
      </c>
      <c r="AX163" s="45">
        <v>-1.0</v>
      </c>
      <c r="AY163" s="45"/>
    </row>
    <row r="164">
      <c r="A164" s="60"/>
      <c r="B164" s="60"/>
      <c r="C164" s="60"/>
      <c r="D164" s="46">
        <v>162.0</v>
      </c>
      <c r="E164" s="25"/>
      <c r="F164" s="26">
        <v>2709.0</v>
      </c>
      <c r="G164" s="18">
        <v>848.0</v>
      </c>
      <c r="H164" s="15">
        <f t="shared" si="6"/>
        <v>224</v>
      </c>
      <c r="I164" s="28">
        <v>28.0</v>
      </c>
      <c r="J164" s="29">
        <v>30.0</v>
      </c>
      <c r="K164" s="30">
        <v>21.0</v>
      </c>
      <c r="L164" s="31">
        <v>95.0</v>
      </c>
      <c r="M164" s="32">
        <v>24.0</v>
      </c>
      <c r="N164" s="33">
        <v>26.0</v>
      </c>
      <c r="O164" s="39">
        <f t="shared" si="7"/>
        <v>0.52</v>
      </c>
      <c r="P164" s="39">
        <f t="shared" si="8"/>
        <v>0.8189655172</v>
      </c>
      <c r="Q164" s="40">
        <f t="shared" si="9"/>
        <v>0.8092848</v>
      </c>
      <c r="R164" s="17">
        <f t="shared" si="10"/>
        <v>0.2772848</v>
      </c>
      <c r="S164" s="39">
        <f t="shared" si="11"/>
        <v>0.009680717241</v>
      </c>
      <c r="T164" s="40">
        <f t="shared" si="12"/>
        <v>0.2955135043</v>
      </c>
      <c r="U164" s="40">
        <f t="shared" si="13"/>
        <v>0.4167054477</v>
      </c>
      <c r="V164" s="40">
        <f t="shared" si="14"/>
        <v>0.4167054477</v>
      </c>
      <c r="W164" s="39">
        <f t="shared" si="15"/>
        <v>0.426386165</v>
      </c>
      <c r="X164" s="41">
        <f t="shared" si="16"/>
        <v>0.5832945523</v>
      </c>
      <c r="Y164" s="41">
        <f t="shared" si="17"/>
        <v>0.573613835</v>
      </c>
      <c r="Z164" s="40">
        <f t="shared" si="18"/>
        <v>50</v>
      </c>
      <c r="AA164" s="40">
        <f t="shared" si="19"/>
        <v>116</v>
      </c>
      <c r="AB164" s="40">
        <f t="shared" si="20"/>
        <v>29</v>
      </c>
      <c r="AC164" s="40">
        <f t="shared" si="21"/>
        <v>21</v>
      </c>
      <c r="AD164" s="40">
        <f t="shared" si="22"/>
        <v>67</v>
      </c>
      <c r="AE164" s="40">
        <f t="shared" si="23"/>
        <v>49</v>
      </c>
      <c r="AF164" s="40">
        <f t="shared" si="24"/>
        <v>1.238095238</v>
      </c>
      <c r="AG164" s="40">
        <f t="shared" si="25"/>
        <v>0.3134328358</v>
      </c>
      <c r="AH164" s="40">
        <f t="shared" si="26"/>
        <v>36</v>
      </c>
      <c r="AI164" s="40">
        <f t="shared" ref="AI164:AJ164" si="207">AF164*AC164</f>
        <v>26</v>
      </c>
      <c r="AJ164" s="40">
        <f t="shared" si="207"/>
        <v>21</v>
      </c>
      <c r="AK164" s="40">
        <f t="shared" si="28"/>
        <v>15</v>
      </c>
      <c r="AL164" s="18">
        <f t="shared" si="29"/>
        <v>848</v>
      </c>
      <c r="AM164" s="40">
        <f t="shared" si="30"/>
        <v>98</v>
      </c>
      <c r="AN164" s="42">
        <f t="shared" si="31"/>
        <v>0.1155660377</v>
      </c>
      <c r="AO164" s="42">
        <f t="shared" si="32"/>
        <v>0.2641509434</v>
      </c>
      <c r="AP164" s="43">
        <f t="shared" si="33"/>
        <v>0.3258928571</v>
      </c>
      <c r="AQ164" s="43">
        <f t="shared" si="34"/>
        <v>0.65625</v>
      </c>
      <c r="AR164" s="43">
        <f t="shared" si="35"/>
        <v>0.4821428571</v>
      </c>
      <c r="AS164" s="43">
        <f t="shared" si="36"/>
        <v>0.5816326531</v>
      </c>
      <c r="AT164" s="43">
        <f t="shared" si="37"/>
        <v>0.5204081633</v>
      </c>
      <c r="AU164" s="43">
        <f t="shared" si="38"/>
        <v>0.6326530612</v>
      </c>
      <c r="AV164" s="44">
        <f t="shared" si="41"/>
        <v>80</v>
      </c>
      <c r="AW164" s="45">
        <f t="shared" si="39"/>
        <v>16</v>
      </c>
      <c r="AX164" s="45">
        <v>-1.0</v>
      </c>
      <c r="AY164" s="45"/>
    </row>
    <row r="165">
      <c r="A165" s="60"/>
      <c r="B165" s="60"/>
      <c r="C165" s="60"/>
      <c r="D165" s="46">
        <v>163.0</v>
      </c>
      <c r="E165" s="25"/>
      <c r="F165" s="26">
        <v>2710.0</v>
      </c>
      <c r="G165" s="18">
        <v>3071.0</v>
      </c>
      <c r="H165" s="15">
        <f t="shared" si="6"/>
        <v>605</v>
      </c>
      <c r="I165" s="28">
        <v>61.0</v>
      </c>
      <c r="J165" s="29">
        <v>101.0</v>
      </c>
      <c r="K165" s="30">
        <v>57.0</v>
      </c>
      <c r="L165" s="31">
        <v>279.0</v>
      </c>
      <c r="M165" s="32">
        <v>56.0</v>
      </c>
      <c r="N165" s="33">
        <v>51.0</v>
      </c>
      <c r="O165" s="39">
        <f t="shared" si="7"/>
        <v>0.476635514</v>
      </c>
      <c r="P165" s="39">
        <f t="shared" si="8"/>
        <v>0.8303571429</v>
      </c>
      <c r="Q165" s="40">
        <f t="shared" si="9"/>
        <v>0.7921138091</v>
      </c>
      <c r="R165" s="17">
        <f t="shared" si="10"/>
        <v>0.2601138091</v>
      </c>
      <c r="S165" s="39">
        <f t="shared" si="11"/>
        <v>0.03824333379</v>
      </c>
      <c r="T165" s="40">
        <f t="shared" si="12"/>
        <v>0.2858399654</v>
      </c>
      <c r="U165" s="40">
        <f t="shared" si="13"/>
        <v>0.3839535173</v>
      </c>
      <c r="V165" s="40">
        <f t="shared" si="14"/>
        <v>0.3839535173</v>
      </c>
      <c r="W165" s="39">
        <f t="shared" si="15"/>
        <v>0.4221968511</v>
      </c>
      <c r="X165" s="41">
        <f t="shared" si="16"/>
        <v>0.6160464827</v>
      </c>
      <c r="Y165" s="41">
        <f t="shared" si="17"/>
        <v>0.5778031489</v>
      </c>
      <c r="Z165" s="40">
        <f t="shared" si="18"/>
        <v>107</v>
      </c>
      <c r="AA165" s="40">
        <f t="shared" si="19"/>
        <v>336</v>
      </c>
      <c r="AB165" s="40">
        <f t="shared" si="20"/>
        <v>66</v>
      </c>
      <c r="AC165" s="40">
        <f t="shared" si="21"/>
        <v>41</v>
      </c>
      <c r="AD165" s="40">
        <f t="shared" si="22"/>
        <v>194</v>
      </c>
      <c r="AE165" s="40">
        <f t="shared" si="23"/>
        <v>142</v>
      </c>
      <c r="AF165" s="40">
        <f t="shared" si="24"/>
        <v>1.243902439</v>
      </c>
      <c r="AG165" s="40">
        <f t="shared" si="25"/>
        <v>0.293814433</v>
      </c>
      <c r="AH165" s="40">
        <f t="shared" si="26"/>
        <v>82</v>
      </c>
      <c r="AI165" s="40">
        <f t="shared" ref="AI165:AJ165" si="208">AF165*AC165</f>
        <v>51</v>
      </c>
      <c r="AJ165" s="40">
        <f t="shared" si="208"/>
        <v>57</v>
      </c>
      <c r="AK165" s="40">
        <f t="shared" si="28"/>
        <v>42</v>
      </c>
      <c r="AL165" s="18">
        <f t="shared" si="29"/>
        <v>3071</v>
      </c>
      <c r="AM165" s="40">
        <f t="shared" si="30"/>
        <v>232</v>
      </c>
      <c r="AN165" s="42">
        <f t="shared" si="31"/>
        <v>0.07554542494</v>
      </c>
      <c r="AO165" s="42">
        <f t="shared" si="32"/>
        <v>0.1970042331</v>
      </c>
      <c r="AP165" s="43">
        <f t="shared" si="33"/>
        <v>0.2876033058</v>
      </c>
      <c r="AQ165" s="43">
        <f t="shared" si="34"/>
        <v>0.6545454545</v>
      </c>
      <c r="AR165" s="43">
        <f t="shared" si="35"/>
        <v>0.4446280992</v>
      </c>
      <c r="AS165" s="43">
        <f t="shared" si="36"/>
        <v>0.599137931</v>
      </c>
      <c r="AT165" s="43">
        <f t="shared" si="37"/>
        <v>0.5344827586</v>
      </c>
      <c r="AU165" s="43">
        <f t="shared" si="38"/>
        <v>0.5732758621</v>
      </c>
      <c r="AV165" s="44">
        <f t="shared" si="41"/>
        <v>237</v>
      </c>
      <c r="AW165" s="45">
        <f t="shared" si="39"/>
        <v>35</v>
      </c>
      <c r="AX165" s="45">
        <v>-1.0</v>
      </c>
      <c r="AY165" s="45"/>
    </row>
    <row r="166">
      <c r="A166" s="60"/>
      <c r="B166" s="60"/>
      <c r="C166" s="60"/>
      <c r="D166" s="46">
        <v>164.0</v>
      </c>
      <c r="E166" s="25"/>
      <c r="F166" s="26">
        <v>2711.0</v>
      </c>
      <c r="G166" s="18">
        <v>1531.0</v>
      </c>
      <c r="H166" s="15">
        <f t="shared" si="6"/>
        <v>388</v>
      </c>
      <c r="I166" s="28">
        <v>51.0</v>
      </c>
      <c r="J166" s="29">
        <v>73.0</v>
      </c>
      <c r="K166" s="30">
        <v>36.0</v>
      </c>
      <c r="L166" s="31">
        <v>145.0</v>
      </c>
      <c r="M166" s="32">
        <v>40.0</v>
      </c>
      <c r="N166" s="33">
        <v>43.0</v>
      </c>
      <c r="O166" s="39">
        <f t="shared" si="7"/>
        <v>0.5180722892</v>
      </c>
      <c r="P166" s="39">
        <f t="shared" si="8"/>
        <v>0.8011049724</v>
      </c>
      <c r="Q166" s="40">
        <f t="shared" si="9"/>
        <v>0.8085444912</v>
      </c>
      <c r="R166" s="17">
        <f t="shared" si="10"/>
        <v>0.2765444912</v>
      </c>
      <c r="S166" s="39">
        <f t="shared" si="11"/>
        <v>-0.007439518842</v>
      </c>
      <c r="T166" s="40">
        <f t="shared" si="12"/>
        <v>0.2950813363</v>
      </c>
      <c r="U166" s="40">
        <f t="shared" si="13"/>
        <v>0.4152563982</v>
      </c>
      <c r="V166" s="40">
        <f t="shared" si="14"/>
        <v>0.4152563982</v>
      </c>
      <c r="W166" s="39">
        <f t="shared" si="15"/>
        <v>0.4078168793</v>
      </c>
      <c r="X166" s="41">
        <f t="shared" si="16"/>
        <v>0.5847436018</v>
      </c>
      <c r="Y166" s="41">
        <f t="shared" si="17"/>
        <v>0.5921831207</v>
      </c>
      <c r="Z166" s="40">
        <f t="shared" si="18"/>
        <v>83</v>
      </c>
      <c r="AA166" s="40">
        <f t="shared" si="19"/>
        <v>181</v>
      </c>
      <c r="AB166" s="40">
        <f t="shared" si="20"/>
        <v>49</v>
      </c>
      <c r="AC166" s="40">
        <f t="shared" si="21"/>
        <v>34</v>
      </c>
      <c r="AD166" s="40">
        <f t="shared" si="22"/>
        <v>107</v>
      </c>
      <c r="AE166" s="40">
        <f t="shared" si="23"/>
        <v>74</v>
      </c>
      <c r="AF166" s="40">
        <f t="shared" si="24"/>
        <v>1.264705882</v>
      </c>
      <c r="AG166" s="40">
        <f t="shared" si="25"/>
        <v>0.3364485981</v>
      </c>
      <c r="AH166" s="40">
        <f t="shared" si="26"/>
        <v>62</v>
      </c>
      <c r="AI166" s="40">
        <f t="shared" ref="AI166:AJ166" si="209">AF166*AC166</f>
        <v>43</v>
      </c>
      <c r="AJ166" s="40">
        <f t="shared" si="209"/>
        <v>36</v>
      </c>
      <c r="AK166" s="40">
        <f t="shared" si="28"/>
        <v>25</v>
      </c>
      <c r="AL166" s="18">
        <f t="shared" si="29"/>
        <v>1531</v>
      </c>
      <c r="AM166" s="40">
        <f t="shared" si="30"/>
        <v>166</v>
      </c>
      <c r="AN166" s="42">
        <f t="shared" si="31"/>
        <v>0.1084258654</v>
      </c>
      <c r="AO166" s="42">
        <f t="shared" si="32"/>
        <v>0.2534291313</v>
      </c>
      <c r="AP166" s="43">
        <f t="shared" si="33"/>
        <v>0.3273195876</v>
      </c>
      <c r="AQ166" s="43">
        <f t="shared" si="34"/>
        <v>0.6082474227</v>
      </c>
      <c r="AR166" s="43">
        <f t="shared" si="35"/>
        <v>0.5335051546</v>
      </c>
      <c r="AS166" s="43">
        <f t="shared" si="36"/>
        <v>0.5903614458</v>
      </c>
      <c r="AT166" s="43">
        <f t="shared" si="37"/>
        <v>0.5240963855</v>
      </c>
      <c r="AU166" s="43">
        <f t="shared" si="38"/>
        <v>0.6325301205</v>
      </c>
      <c r="AV166" s="44">
        <f t="shared" si="41"/>
        <v>120</v>
      </c>
      <c r="AW166" s="45">
        <f t="shared" si="39"/>
        <v>29</v>
      </c>
      <c r="AX166" s="45">
        <v>-1.0</v>
      </c>
      <c r="AY166" s="45"/>
    </row>
    <row r="167">
      <c r="A167" s="60"/>
      <c r="B167" s="60"/>
      <c r="C167" s="60"/>
      <c r="D167" s="46">
        <v>165.0</v>
      </c>
      <c r="E167" s="25"/>
      <c r="F167" s="26">
        <v>2715.0</v>
      </c>
      <c r="G167" s="18">
        <v>2341.0</v>
      </c>
      <c r="H167" s="15">
        <f t="shared" si="6"/>
        <v>359</v>
      </c>
      <c r="I167" s="28">
        <v>34.0</v>
      </c>
      <c r="J167" s="29">
        <v>77.0</v>
      </c>
      <c r="K167" s="30">
        <v>18.0</v>
      </c>
      <c r="L167" s="31">
        <v>127.0</v>
      </c>
      <c r="M167" s="32">
        <v>32.0</v>
      </c>
      <c r="N167" s="33">
        <v>71.0</v>
      </c>
      <c r="O167" s="39">
        <f t="shared" si="7"/>
        <v>0.6893203883</v>
      </c>
      <c r="P167" s="39">
        <f t="shared" si="8"/>
        <v>0.875862069</v>
      </c>
      <c r="Q167" s="40">
        <f t="shared" si="9"/>
        <v>0.8659589971</v>
      </c>
      <c r="R167" s="17">
        <f t="shared" si="10"/>
        <v>0.3339589971</v>
      </c>
      <c r="S167" s="39">
        <f t="shared" si="11"/>
        <v>0.009903071888</v>
      </c>
      <c r="T167" s="40">
        <f t="shared" si="12"/>
        <v>0.3342469242</v>
      </c>
      <c r="U167" s="40">
        <f t="shared" si="13"/>
        <v>0.541613889</v>
      </c>
      <c r="V167" s="40">
        <f t="shared" si="14"/>
        <v>0.541613889</v>
      </c>
      <c r="W167" s="39">
        <f t="shared" si="15"/>
        <v>0.5515169609</v>
      </c>
      <c r="X167" s="41">
        <f t="shared" si="16"/>
        <v>0.458386111</v>
      </c>
      <c r="Y167" s="41">
        <f t="shared" si="17"/>
        <v>0.4484830391</v>
      </c>
      <c r="Z167" s="40">
        <f t="shared" si="18"/>
        <v>103</v>
      </c>
      <c r="AA167" s="40">
        <f t="shared" si="19"/>
        <v>145</v>
      </c>
      <c r="AB167" s="40">
        <f t="shared" si="20"/>
        <v>47</v>
      </c>
      <c r="AC167" s="40">
        <f t="shared" si="21"/>
        <v>56</v>
      </c>
      <c r="AD167" s="40">
        <f t="shared" si="22"/>
        <v>65</v>
      </c>
      <c r="AE167" s="40">
        <f t="shared" si="23"/>
        <v>80</v>
      </c>
      <c r="AF167" s="40">
        <f t="shared" si="24"/>
        <v>1.267857143</v>
      </c>
      <c r="AG167" s="40">
        <f t="shared" si="25"/>
        <v>0.2769230769</v>
      </c>
      <c r="AH167" s="40">
        <f t="shared" si="26"/>
        <v>60</v>
      </c>
      <c r="AI167" s="40">
        <f t="shared" ref="AI167:AJ167" si="210">AF167*AC167</f>
        <v>71</v>
      </c>
      <c r="AJ167" s="40">
        <f t="shared" si="210"/>
        <v>18</v>
      </c>
      <c r="AK167" s="40">
        <f t="shared" si="28"/>
        <v>22</v>
      </c>
      <c r="AL167" s="18">
        <f t="shared" si="29"/>
        <v>2341</v>
      </c>
      <c r="AM167" s="40">
        <f t="shared" si="30"/>
        <v>171</v>
      </c>
      <c r="AN167" s="42">
        <f t="shared" si="31"/>
        <v>0.07304570696</v>
      </c>
      <c r="AO167" s="42">
        <f t="shared" si="32"/>
        <v>0.1533532678</v>
      </c>
      <c r="AP167" s="43">
        <f t="shared" si="33"/>
        <v>0.2339832869</v>
      </c>
      <c r="AQ167" s="43">
        <f t="shared" si="34"/>
        <v>0.5376044568</v>
      </c>
      <c r="AR167" s="43">
        <f t="shared" si="35"/>
        <v>0.5961002786</v>
      </c>
      <c r="AS167" s="43">
        <f t="shared" si="36"/>
        <v>0.4561403509</v>
      </c>
      <c r="AT167" s="43">
        <f t="shared" si="37"/>
        <v>0.4795321637</v>
      </c>
      <c r="AU167" s="43">
        <f t="shared" si="38"/>
        <v>0.7660818713</v>
      </c>
      <c r="AV167" s="44">
        <f t="shared" si="41"/>
        <v>105</v>
      </c>
      <c r="AW167" s="45">
        <f t="shared" si="39"/>
        <v>6</v>
      </c>
      <c r="AX167" s="45">
        <v>-1.0</v>
      </c>
      <c r="AY167" s="45"/>
    </row>
    <row r="168">
      <c r="A168" s="60"/>
      <c r="B168" s="60"/>
      <c r="C168" s="60"/>
      <c r="D168" s="46">
        <v>166.0</v>
      </c>
      <c r="E168" s="25"/>
      <c r="F168" s="26">
        <v>2717.0</v>
      </c>
      <c r="G168" s="18">
        <v>1524.0</v>
      </c>
      <c r="H168" s="15">
        <f t="shared" si="6"/>
        <v>164</v>
      </c>
      <c r="I168" s="28">
        <v>13.0</v>
      </c>
      <c r="J168" s="29">
        <v>34.0</v>
      </c>
      <c r="K168" s="30">
        <v>11.0</v>
      </c>
      <c r="L168" s="31">
        <v>74.0</v>
      </c>
      <c r="M168" s="32">
        <v>5.0</v>
      </c>
      <c r="N168" s="33">
        <v>27.0</v>
      </c>
      <c r="O168" s="39">
        <f t="shared" si="7"/>
        <v>0.84375</v>
      </c>
      <c r="P168" s="39">
        <f t="shared" si="8"/>
        <v>0.8705882353</v>
      </c>
      <c r="Q168" s="40">
        <f t="shared" si="9"/>
        <v>0.90325</v>
      </c>
      <c r="R168" s="17">
        <f t="shared" si="10"/>
        <v>0.37125</v>
      </c>
      <c r="S168" s="39">
        <f t="shared" si="11"/>
        <v>-0.03266176471</v>
      </c>
      <c r="T168" s="40">
        <f t="shared" si="12"/>
        <v>0.3708912888</v>
      </c>
      <c r="U168" s="40">
        <f t="shared" si="13"/>
        <v>0.6518207672</v>
      </c>
      <c r="V168" s="40">
        <f t="shared" si="14"/>
        <v>0.6518207672</v>
      </c>
      <c r="W168" s="39">
        <f t="shared" si="15"/>
        <v>0.6191590025</v>
      </c>
      <c r="X168" s="41">
        <f t="shared" si="16"/>
        <v>0.3481792328</v>
      </c>
      <c r="Y168" s="41">
        <f t="shared" si="17"/>
        <v>0.3808409975</v>
      </c>
      <c r="Z168" s="40">
        <f t="shared" si="18"/>
        <v>32</v>
      </c>
      <c r="AA168" s="40">
        <f t="shared" si="19"/>
        <v>85</v>
      </c>
      <c r="AB168" s="40">
        <f t="shared" si="20"/>
        <v>11</v>
      </c>
      <c r="AC168" s="40">
        <f t="shared" si="21"/>
        <v>21</v>
      </c>
      <c r="AD168" s="40">
        <f t="shared" si="22"/>
        <v>32</v>
      </c>
      <c r="AE168" s="40">
        <f t="shared" si="23"/>
        <v>53</v>
      </c>
      <c r="AF168" s="40">
        <f t="shared" si="24"/>
        <v>1.285714286</v>
      </c>
      <c r="AG168" s="40">
        <f t="shared" si="25"/>
        <v>0.34375</v>
      </c>
      <c r="AH168" s="40">
        <f t="shared" si="26"/>
        <v>14</v>
      </c>
      <c r="AI168" s="40">
        <f t="shared" ref="AI168:AJ168" si="211">AF168*AC168</f>
        <v>27</v>
      </c>
      <c r="AJ168" s="40">
        <f t="shared" si="211"/>
        <v>11</v>
      </c>
      <c r="AK168" s="40">
        <f t="shared" si="28"/>
        <v>18</v>
      </c>
      <c r="AL168" s="18">
        <f t="shared" si="29"/>
        <v>1524</v>
      </c>
      <c r="AM168" s="40">
        <f t="shared" si="30"/>
        <v>70</v>
      </c>
      <c r="AN168" s="42">
        <f t="shared" si="31"/>
        <v>0.04593175853</v>
      </c>
      <c r="AO168" s="42">
        <f t="shared" si="32"/>
        <v>0.1076115486</v>
      </c>
      <c r="AP168" s="43">
        <f t="shared" si="33"/>
        <v>0.1768292683</v>
      </c>
      <c r="AQ168" s="43">
        <f t="shared" si="34"/>
        <v>0.5609756098</v>
      </c>
      <c r="AR168" s="43">
        <f t="shared" si="35"/>
        <v>0.4817073171</v>
      </c>
      <c r="AS168" s="43">
        <f t="shared" si="36"/>
        <v>0.3571428571</v>
      </c>
      <c r="AT168" s="43">
        <f t="shared" si="37"/>
        <v>0.4571428571</v>
      </c>
      <c r="AU168" s="43">
        <f t="shared" si="38"/>
        <v>0.5857142857</v>
      </c>
      <c r="AV168" s="44">
        <f t="shared" si="41"/>
        <v>56</v>
      </c>
      <c r="AW168" s="45">
        <f t="shared" si="39"/>
        <v>4</v>
      </c>
      <c r="AX168" s="45">
        <v>-1.0</v>
      </c>
      <c r="AY168" s="45"/>
    </row>
    <row r="169">
      <c r="A169" s="60"/>
      <c r="B169" s="60"/>
      <c r="C169" s="60"/>
      <c r="D169" s="46">
        <v>167.0</v>
      </c>
      <c r="E169" s="25"/>
      <c r="F169" s="26">
        <v>2726.0</v>
      </c>
      <c r="G169" s="18">
        <v>2106.0</v>
      </c>
      <c r="H169" s="15">
        <f t="shared" si="6"/>
        <v>639</v>
      </c>
      <c r="I169" s="28">
        <v>89.0</v>
      </c>
      <c r="J169" s="29">
        <v>66.0</v>
      </c>
      <c r="K169" s="30">
        <v>78.0</v>
      </c>
      <c r="L169" s="31">
        <v>108.0</v>
      </c>
      <c r="M169" s="32">
        <v>183.0</v>
      </c>
      <c r="N169" s="33">
        <v>115.0</v>
      </c>
      <c r="O169" s="39">
        <f t="shared" si="7"/>
        <v>0.3859060403</v>
      </c>
      <c r="P169" s="39">
        <f t="shared" si="8"/>
        <v>0.5806451613</v>
      </c>
      <c r="Q169" s="40">
        <f t="shared" si="9"/>
        <v>0.7526838656</v>
      </c>
      <c r="R169" s="17">
        <f t="shared" si="10"/>
        <v>0.2206838656</v>
      </c>
      <c r="S169" s="39">
        <f t="shared" si="11"/>
        <v>-0.1720387043</v>
      </c>
      <c r="T169" s="40">
        <f t="shared" si="12"/>
        <v>0.2659275869</v>
      </c>
      <c r="U169" s="40">
        <f t="shared" si="13"/>
        <v>0.3143444293</v>
      </c>
      <c r="V169" s="40">
        <f t="shared" si="14"/>
        <v>0.3143444293</v>
      </c>
      <c r="W169" s="39">
        <f t="shared" si="15"/>
        <v>0.142305725</v>
      </c>
      <c r="X169" s="41">
        <f t="shared" si="16"/>
        <v>0.6856555707</v>
      </c>
      <c r="Y169" s="41">
        <f t="shared" si="17"/>
        <v>0.857694275</v>
      </c>
      <c r="Z169" s="40">
        <f t="shared" si="18"/>
        <v>298</v>
      </c>
      <c r="AA169" s="40">
        <f t="shared" si="19"/>
        <v>186</v>
      </c>
      <c r="AB169" s="40">
        <f t="shared" si="20"/>
        <v>204</v>
      </c>
      <c r="AC169" s="40">
        <f t="shared" si="21"/>
        <v>94</v>
      </c>
      <c r="AD169" s="40">
        <f t="shared" si="22"/>
        <v>160</v>
      </c>
      <c r="AE169" s="40">
        <f t="shared" si="23"/>
        <v>26</v>
      </c>
      <c r="AF169" s="40">
        <f t="shared" si="24"/>
        <v>1.223404255</v>
      </c>
      <c r="AG169" s="40">
        <f t="shared" si="25"/>
        <v>0.4875</v>
      </c>
      <c r="AH169" s="40">
        <f t="shared" si="26"/>
        <v>250</v>
      </c>
      <c r="AI169" s="40">
        <f t="shared" ref="AI169:AJ169" si="212">AF169*AC169</f>
        <v>115</v>
      </c>
      <c r="AJ169" s="40">
        <f t="shared" si="212"/>
        <v>78</v>
      </c>
      <c r="AK169" s="40">
        <f t="shared" si="28"/>
        <v>13</v>
      </c>
      <c r="AL169" s="18">
        <f t="shared" si="29"/>
        <v>2106</v>
      </c>
      <c r="AM169" s="40">
        <f t="shared" si="30"/>
        <v>456</v>
      </c>
      <c r="AN169" s="42">
        <f t="shared" si="31"/>
        <v>0.2165242165</v>
      </c>
      <c r="AO169" s="42">
        <f t="shared" si="32"/>
        <v>0.3034188034</v>
      </c>
      <c r="AP169" s="43">
        <f t="shared" si="33"/>
        <v>0.5477308294</v>
      </c>
      <c r="AQ169" s="43">
        <f t="shared" si="34"/>
        <v>0.5946791862</v>
      </c>
      <c r="AR169" s="43">
        <f t="shared" si="35"/>
        <v>0.7089201878</v>
      </c>
      <c r="AS169" s="43">
        <f t="shared" si="36"/>
        <v>0.7192982456</v>
      </c>
      <c r="AT169" s="43">
        <f t="shared" si="37"/>
        <v>0.576754386</v>
      </c>
      <c r="AU169" s="43">
        <f t="shared" si="38"/>
        <v>0.8004385965</v>
      </c>
      <c r="AV169" s="44">
        <f t="shared" si="41"/>
        <v>95</v>
      </c>
      <c r="AW169" s="45">
        <f t="shared" si="39"/>
        <v>22</v>
      </c>
      <c r="AX169" s="45">
        <v>-1.0</v>
      </c>
      <c r="AY169" s="45"/>
    </row>
    <row r="170">
      <c r="A170" s="60"/>
      <c r="B170" s="60"/>
      <c r="C170" s="60"/>
      <c r="D170" s="46">
        <v>168.0</v>
      </c>
      <c r="E170" s="25"/>
      <c r="F170" s="26">
        <v>2730.0</v>
      </c>
      <c r="G170" s="18">
        <v>2458.0</v>
      </c>
      <c r="H170" s="15">
        <f t="shared" si="6"/>
        <v>301</v>
      </c>
      <c r="I170" s="28">
        <v>13.0</v>
      </c>
      <c r="J170" s="29">
        <v>58.0</v>
      </c>
      <c r="K170" s="30">
        <v>10.0</v>
      </c>
      <c r="L170" s="31">
        <v>150.0</v>
      </c>
      <c r="M170" s="32">
        <v>20.0</v>
      </c>
      <c r="N170" s="33">
        <v>50.0</v>
      </c>
      <c r="O170" s="39">
        <f t="shared" si="7"/>
        <v>0.7142857143</v>
      </c>
      <c r="P170" s="39">
        <f t="shared" si="8"/>
        <v>0.9375</v>
      </c>
      <c r="Q170" s="40">
        <f t="shared" si="9"/>
        <v>0.8729183673</v>
      </c>
      <c r="R170" s="17">
        <f t="shared" si="10"/>
        <v>0.3409183673</v>
      </c>
      <c r="S170" s="39">
        <f t="shared" si="11"/>
        <v>0.06458163265</v>
      </c>
      <c r="T170" s="40">
        <f t="shared" si="12"/>
        <v>0.340086542</v>
      </c>
      <c r="U170" s="40">
        <f t="shared" si="13"/>
        <v>0.559655883</v>
      </c>
      <c r="V170" s="40">
        <f t="shared" si="14"/>
        <v>0.559655883</v>
      </c>
      <c r="W170" s="39">
        <f t="shared" si="15"/>
        <v>0.6242375157</v>
      </c>
      <c r="X170" s="41">
        <f t="shared" si="16"/>
        <v>0.440344117</v>
      </c>
      <c r="Y170" s="41">
        <f t="shared" si="17"/>
        <v>0.3757624843</v>
      </c>
      <c r="Z170" s="40">
        <f t="shared" si="18"/>
        <v>70</v>
      </c>
      <c r="AA170" s="40">
        <f t="shared" si="19"/>
        <v>160</v>
      </c>
      <c r="AB170" s="40">
        <f t="shared" si="20"/>
        <v>31</v>
      </c>
      <c r="AC170" s="40">
        <f t="shared" si="21"/>
        <v>39</v>
      </c>
      <c r="AD170" s="40">
        <f t="shared" si="22"/>
        <v>60</v>
      </c>
      <c r="AE170" s="40">
        <f t="shared" si="23"/>
        <v>100</v>
      </c>
      <c r="AF170" s="40">
        <f t="shared" si="24"/>
        <v>1.282051282</v>
      </c>
      <c r="AG170" s="40">
        <f t="shared" si="25"/>
        <v>0.1666666667</v>
      </c>
      <c r="AH170" s="40">
        <f t="shared" si="26"/>
        <v>40</v>
      </c>
      <c r="AI170" s="40">
        <f t="shared" ref="AI170:AJ170" si="213">AF170*AC170</f>
        <v>50</v>
      </c>
      <c r="AJ170" s="40">
        <f t="shared" si="213"/>
        <v>10</v>
      </c>
      <c r="AK170" s="40">
        <f t="shared" si="28"/>
        <v>17</v>
      </c>
      <c r="AL170" s="18">
        <f t="shared" si="29"/>
        <v>2458</v>
      </c>
      <c r="AM170" s="40">
        <f t="shared" si="30"/>
        <v>117</v>
      </c>
      <c r="AN170" s="42">
        <f t="shared" si="31"/>
        <v>0.04759967453</v>
      </c>
      <c r="AO170" s="42">
        <f t="shared" si="32"/>
        <v>0.1224572823</v>
      </c>
      <c r="AP170" s="43">
        <f t="shared" si="33"/>
        <v>0.1428571429</v>
      </c>
      <c r="AQ170" s="43">
        <f t="shared" si="34"/>
        <v>0.6079734219</v>
      </c>
      <c r="AR170" s="43">
        <f t="shared" si="35"/>
        <v>0.4684385382</v>
      </c>
      <c r="AS170" s="43">
        <f t="shared" si="36"/>
        <v>0.4273504274</v>
      </c>
      <c r="AT170" s="43">
        <f t="shared" si="37"/>
        <v>0.4871794872</v>
      </c>
      <c r="AU170" s="43">
        <f t="shared" si="38"/>
        <v>0.7692307692</v>
      </c>
      <c r="AV170" s="44">
        <f t="shared" si="41"/>
        <v>133</v>
      </c>
      <c r="AW170" s="45">
        <f t="shared" si="39"/>
        <v>-7</v>
      </c>
      <c r="AX170" s="45">
        <v>-1.0</v>
      </c>
      <c r="AY170" s="45"/>
    </row>
    <row r="171">
      <c r="A171" s="60"/>
      <c r="B171" s="60"/>
      <c r="C171" s="60"/>
      <c r="D171" s="46">
        <v>169.0</v>
      </c>
      <c r="E171" s="25"/>
      <c r="F171" s="26">
        <v>2731.0</v>
      </c>
      <c r="G171" s="18">
        <v>2336.0</v>
      </c>
      <c r="H171" s="15">
        <f t="shared" si="6"/>
        <v>610</v>
      </c>
      <c r="I171" s="28">
        <v>31.0</v>
      </c>
      <c r="J171" s="29">
        <v>38.0</v>
      </c>
      <c r="K171" s="30">
        <v>105.0</v>
      </c>
      <c r="L171" s="31">
        <v>293.0</v>
      </c>
      <c r="M171" s="32">
        <v>82.0</v>
      </c>
      <c r="N171" s="33">
        <v>61.0</v>
      </c>
      <c r="O171" s="39">
        <f t="shared" si="7"/>
        <v>0.4265734266</v>
      </c>
      <c r="P171" s="39">
        <f t="shared" si="8"/>
        <v>0.7361809045</v>
      </c>
      <c r="Q171" s="40">
        <f t="shared" si="9"/>
        <v>0.7709437625</v>
      </c>
      <c r="R171" s="17">
        <f t="shared" si="10"/>
        <v>0.2389437625</v>
      </c>
      <c r="S171" s="39">
        <f t="shared" si="11"/>
        <v>-0.03476285801</v>
      </c>
      <c r="T171" s="40">
        <f t="shared" si="12"/>
        <v>0.2747980541</v>
      </c>
      <c r="U171" s="40">
        <f t="shared" si="13"/>
        <v>0.3457303935</v>
      </c>
      <c r="V171" s="40">
        <f t="shared" si="14"/>
        <v>0.3457303935</v>
      </c>
      <c r="W171" s="39">
        <f t="shared" si="15"/>
        <v>0.3109675354</v>
      </c>
      <c r="X171" s="41">
        <f t="shared" si="16"/>
        <v>0.6542696065</v>
      </c>
      <c r="Y171" s="41">
        <f t="shared" si="17"/>
        <v>0.6890324646</v>
      </c>
      <c r="Z171" s="40">
        <f t="shared" si="18"/>
        <v>143</v>
      </c>
      <c r="AA171" s="40">
        <f t="shared" si="19"/>
        <v>398</v>
      </c>
      <c r="AB171" s="40">
        <f t="shared" si="20"/>
        <v>94</v>
      </c>
      <c r="AC171" s="40">
        <f t="shared" si="21"/>
        <v>49</v>
      </c>
      <c r="AD171" s="40">
        <f t="shared" si="22"/>
        <v>274</v>
      </c>
      <c r="AE171" s="40">
        <f t="shared" si="23"/>
        <v>124</v>
      </c>
      <c r="AF171" s="40">
        <f t="shared" si="24"/>
        <v>1.244897959</v>
      </c>
      <c r="AG171" s="40">
        <f t="shared" si="25"/>
        <v>0.3832116788</v>
      </c>
      <c r="AH171" s="40">
        <f t="shared" si="26"/>
        <v>117</v>
      </c>
      <c r="AI171" s="40">
        <f t="shared" ref="AI171:AJ171" si="214">AF171*AC171</f>
        <v>61</v>
      </c>
      <c r="AJ171" s="40">
        <f t="shared" si="214"/>
        <v>105</v>
      </c>
      <c r="AK171" s="40">
        <f t="shared" si="28"/>
        <v>48</v>
      </c>
      <c r="AL171" s="18">
        <f t="shared" si="29"/>
        <v>2336</v>
      </c>
      <c r="AM171" s="40">
        <f t="shared" si="30"/>
        <v>331</v>
      </c>
      <c r="AN171" s="42">
        <f t="shared" si="31"/>
        <v>0.1416952055</v>
      </c>
      <c r="AO171" s="42">
        <f t="shared" si="32"/>
        <v>0.261130137</v>
      </c>
      <c r="AP171" s="43">
        <f t="shared" si="33"/>
        <v>0.3573770492</v>
      </c>
      <c r="AQ171" s="43">
        <f t="shared" si="34"/>
        <v>0.6655737705</v>
      </c>
      <c r="AR171" s="43">
        <f t="shared" si="35"/>
        <v>0.3475409836</v>
      </c>
      <c r="AS171" s="43">
        <f t="shared" si="36"/>
        <v>0.670694864</v>
      </c>
      <c r="AT171" s="43">
        <f t="shared" si="37"/>
        <v>0.498489426</v>
      </c>
      <c r="AU171" s="43">
        <f t="shared" si="38"/>
        <v>0.5377643505</v>
      </c>
      <c r="AV171" s="44">
        <f t="shared" si="41"/>
        <v>245</v>
      </c>
      <c r="AW171" s="45">
        <f t="shared" si="39"/>
        <v>-4</v>
      </c>
      <c r="AX171" s="45">
        <v>-1.0</v>
      </c>
      <c r="AY171" s="45"/>
    </row>
    <row r="172">
      <c r="A172" s="60"/>
      <c r="B172" s="60"/>
      <c r="C172" s="60"/>
      <c r="D172" s="46">
        <v>170.0</v>
      </c>
      <c r="E172" s="25"/>
      <c r="F172" s="26">
        <v>2733.0</v>
      </c>
      <c r="G172" s="18">
        <v>2756.0</v>
      </c>
      <c r="H172" s="15">
        <f t="shared" si="6"/>
        <v>303</v>
      </c>
      <c r="I172" s="28">
        <v>26.0</v>
      </c>
      <c r="J172" s="29">
        <v>60.0</v>
      </c>
      <c r="K172" s="30">
        <v>16.0</v>
      </c>
      <c r="L172" s="31">
        <v>115.0</v>
      </c>
      <c r="M172" s="32">
        <v>38.0</v>
      </c>
      <c r="N172" s="33">
        <v>48.0</v>
      </c>
      <c r="O172" s="39">
        <f t="shared" si="7"/>
        <v>0.5581395349</v>
      </c>
      <c r="P172" s="39">
        <f t="shared" si="8"/>
        <v>0.8778625954</v>
      </c>
      <c r="Q172" s="40">
        <f t="shared" si="9"/>
        <v>0.8234916171</v>
      </c>
      <c r="R172" s="17">
        <f t="shared" si="10"/>
        <v>0.2914916171</v>
      </c>
      <c r="S172" s="39">
        <f t="shared" si="11"/>
        <v>0.05437097833</v>
      </c>
      <c r="T172" s="40">
        <f t="shared" si="12"/>
        <v>0.3041048391</v>
      </c>
      <c r="U172" s="40">
        <f t="shared" si="13"/>
        <v>0.4452454959</v>
      </c>
      <c r="V172" s="40">
        <f t="shared" si="14"/>
        <v>0.4452454959</v>
      </c>
      <c r="W172" s="39">
        <f t="shared" si="15"/>
        <v>0.4996164742</v>
      </c>
      <c r="X172" s="41">
        <f t="shared" si="16"/>
        <v>0.5547545041</v>
      </c>
      <c r="Y172" s="41">
        <f t="shared" si="17"/>
        <v>0.5003835258</v>
      </c>
      <c r="Z172" s="40">
        <f t="shared" si="18"/>
        <v>86</v>
      </c>
      <c r="AA172" s="40">
        <f t="shared" si="19"/>
        <v>131</v>
      </c>
      <c r="AB172" s="40">
        <f t="shared" si="20"/>
        <v>48</v>
      </c>
      <c r="AC172" s="40">
        <f t="shared" si="21"/>
        <v>38</v>
      </c>
      <c r="AD172" s="40">
        <f t="shared" si="22"/>
        <v>66</v>
      </c>
      <c r="AE172" s="40">
        <f t="shared" si="23"/>
        <v>65</v>
      </c>
      <c r="AF172" s="40">
        <f t="shared" si="24"/>
        <v>1.263157895</v>
      </c>
      <c r="AG172" s="40">
        <f t="shared" si="25"/>
        <v>0.2424242424</v>
      </c>
      <c r="AH172" s="40">
        <f t="shared" si="26"/>
        <v>61</v>
      </c>
      <c r="AI172" s="40">
        <f t="shared" ref="AI172:AJ172" si="215">AF172*AC172</f>
        <v>48</v>
      </c>
      <c r="AJ172" s="40">
        <f t="shared" si="215"/>
        <v>16</v>
      </c>
      <c r="AK172" s="40">
        <f t="shared" si="28"/>
        <v>16</v>
      </c>
      <c r="AL172" s="18">
        <f t="shared" si="29"/>
        <v>2756</v>
      </c>
      <c r="AM172" s="40">
        <f t="shared" si="30"/>
        <v>141</v>
      </c>
      <c r="AN172" s="42">
        <f t="shared" si="31"/>
        <v>0.05116110305</v>
      </c>
      <c r="AO172" s="42">
        <f t="shared" si="32"/>
        <v>0.1099419448</v>
      </c>
      <c r="AP172" s="43">
        <f t="shared" si="33"/>
        <v>0.2640264026</v>
      </c>
      <c r="AQ172" s="43">
        <f t="shared" si="34"/>
        <v>0.5907590759</v>
      </c>
      <c r="AR172" s="43">
        <f t="shared" si="35"/>
        <v>0.5676567657</v>
      </c>
      <c r="AS172" s="43">
        <f t="shared" si="36"/>
        <v>0.5460992908</v>
      </c>
      <c r="AT172" s="43">
        <f t="shared" si="37"/>
        <v>0.5460992908</v>
      </c>
      <c r="AU172" s="43">
        <f t="shared" si="38"/>
        <v>0.7730496454</v>
      </c>
      <c r="AV172" s="44">
        <f t="shared" si="41"/>
        <v>99</v>
      </c>
      <c r="AW172" s="45">
        <f t="shared" si="39"/>
        <v>3</v>
      </c>
      <c r="AX172" s="45">
        <v>-1.0</v>
      </c>
      <c r="AY172" s="45"/>
    </row>
    <row r="173">
      <c r="A173" s="60"/>
      <c r="B173" s="60"/>
      <c r="C173" s="60"/>
      <c r="D173" s="46">
        <v>171.0</v>
      </c>
      <c r="E173" s="25"/>
      <c r="F173" s="26">
        <v>2737.0</v>
      </c>
      <c r="G173" s="18">
        <v>1198.0</v>
      </c>
      <c r="H173" s="15">
        <f t="shared" si="6"/>
        <v>124</v>
      </c>
      <c r="I173" s="28">
        <v>3.0</v>
      </c>
      <c r="J173" s="29">
        <v>39.0</v>
      </c>
      <c r="K173" s="30">
        <v>2.0</v>
      </c>
      <c r="L173" s="31">
        <v>55.0</v>
      </c>
      <c r="M173" s="32">
        <v>3.0</v>
      </c>
      <c r="N173" s="33">
        <v>22.0</v>
      </c>
      <c r="O173" s="39">
        <f t="shared" si="7"/>
        <v>0.88</v>
      </c>
      <c r="P173" s="39">
        <f t="shared" si="8"/>
        <v>0.9649122807</v>
      </c>
      <c r="Q173" s="40">
        <f t="shared" si="9"/>
        <v>0.9100128</v>
      </c>
      <c r="R173" s="17">
        <f t="shared" si="10"/>
        <v>0.3780128</v>
      </c>
      <c r="S173" s="39">
        <f t="shared" si="11"/>
        <v>0.0548994807</v>
      </c>
      <c r="T173" s="40">
        <f t="shared" si="12"/>
        <v>0.3796715037</v>
      </c>
      <c r="U173" s="40">
        <f t="shared" si="13"/>
        <v>0.6772346997</v>
      </c>
      <c r="V173" s="40">
        <f t="shared" si="14"/>
        <v>0.6772346997</v>
      </c>
      <c r="W173" s="39">
        <f t="shared" si="15"/>
        <v>0.7321341804</v>
      </c>
      <c r="X173" s="41">
        <f t="shared" si="16"/>
        <v>0.3227653003</v>
      </c>
      <c r="Y173" s="41">
        <f t="shared" si="17"/>
        <v>0.2678658196</v>
      </c>
      <c r="Z173" s="40">
        <f t="shared" si="18"/>
        <v>25</v>
      </c>
      <c r="AA173" s="40">
        <f t="shared" si="19"/>
        <v>57</v>
      </c>
      <c r="AB173" s="40">
        <f t="shared" si="20"/>
        <v>8</v>
      </c>
      <c r="AC173" s="40">
        <f t="shared" si="21"/>
        <v>17</v>
      </c>
      <c r="AD173" s="40">
        <f t="shared" si="22"/>
        <v>15</v>
      </c>
      <c r="AE173" s="40">
        <f t="shared" si="23"/>
        <v>42</v>
      </c>
      <c r="AF173" s="40">
        <f t="shared" si="24"/>
        <v>1.294117647</v>
      </c>
      <c r="AG173" s="40">
        <f t="shared" si="25"/>
        <v>0.1333333333</v>
      </c>
      <c r="AH173" s="40">
        <f t="shared" si="26"/>
        <v>10</v>
      </c>
      <c r="AI173" s="40">
        <f t="shared" ref="AI173:AJ173" si="216">AF173*AC173</f>
        <v>22</v>
      </c>
      <c r="AJ173" s="40">
        <f t="shared" si="216"/>
        <v>2</v>
      </c>
      <c r="AK173" s="40">
        <f t="shared" si="28"/>
        <v>6</v>
      </c>
      <c r="AL173" s="18">
        <f t="shared" si="29"/>
        <v>1198</v>
      </c>
      <c r="AM173" s="40">
        <f t="shared" si="30"/>
        <v>40</v>
      </c>
      <c r="AN173" s="42">
        <f t="shared" si="31"/>
        <v>0.03338898164</v>
      </c>
      <c r="AO173" s="42">
        <f t="shared" si="32"/>
        <v>0.1035058431</v>
      </c>
      <c r="AP173" s="43">
        <f t="shared" si="33"/>
        <v>0.06451612903</v>
      </c>
      <c r="AQ173" s="43">
        <f t="shared" si="34"/>
        <v>0.4919354839</v>
      </c>
      <c r="AR173" s="43">
        <f t="shared" si="35"/>
        <v>0.5403225806</v>
      </c>
      <c r="AS173" s="43">
        <f t="shared" si="36"/>
        <v>0.3</v>
      </c>
      <c r="AT173" s="43">
        <f t="shared" si="37"/>
        <v>0.4</v>
      </c>
      <c r="AU173" s="43">
        <f t="shared" si="38"/>
        <v>0.8</v>
      </c>
      <c r="AV173" s="44">
        <f t="shared" si="41"/>
        <v>49</v>
      </c>
      <c r="AW173" s="45">
        <f t="shared" si="39"/>
        <v>-4</v>
      </c>
      <c r="AX173" s="45">
        <v>-1.0</v>
      </c>
      <c r="AY173" s="45"/>
    </row>
    <row r="174">
      <c r="A174" s="60"/>
      <c r="B174" s="60"/>
      <c r="C174" s="60"/>
      <c r="D174" s="46">
        <v>172.0</v>
      </c>
      <c r="E174" s="25"/>
      <c r="F174" s="26">
        <v>2740.0</v>
      </c>
      <c r="G174" s="18">
        <v>2389.0</v>
      </c>
      <c r="H174" s="15">
        <f t="shared" si="6"/>
        <v>127</v>
      </c>
      <c r="I174" s="28">
        <v>7.0</v>
      </c>
      <c r="J174" s="29">
        <v>16.0</v>
      </c>
      <c r="K174" s="30">
        <v>10.0</v>
      </c>
      <c r="L174" s="31">
        <v>70.0</v>
      </c>
      <c r="M174" s="32">
        <v>5.0</v>
      </c>
      <c r="N174" s="33">
        <v>19.0</v>
      </c>
      <c r="O174" s="39">
        <f t="shared" si="7"/>
        <v>0.7916666667</v>
      </c>
      <c r="P174" s="39">
        <f t="shared" si="8"/>
        <v>0.875</v>
      </c>
      <c r="Q174" s="40">
        <f t="shared" si="9"/>
        <v>0.8922083333</v>
      </c>
      <c r="R174" s="17">
        <f t="shared" si="10"/>
        <v>0.3602083333</v>
      </c>
      <c r="S174" s="39">
        <f t="shared" si="11"/>
        <v>-0.01720833333</v>
      </c>
      <c r="T174" s="40">
        <f t="shared" si="12"/>
        <v>0.3583940225</v>
      </c>
      <c r="U174" s="40">
        <f t="shared" si="13"/>
        <v>0.6150146968</v>
      </c>
      <c r="V174" s="40">
        <f t="shared" si="14"/>
        <v>0.6150146968</v>
      </c>
      <c r="W174" s="39">
        <f t="shared" si="15"/>
        <v>0.5978063634</v>
      </c>
      <c r="X174" s="41">
        <f t="shared" si="16"/>
        <v>0.3849853032</v>
      </c>
      <c r="Y174" s="41">
        <f t="shared" si="17"/>
        <v>0.4021936366</v>
      </c>
      <c r="Z174" s="40">
        <f t="shared" si="18"/>
        <v>24</v>
      </c>
      <c r="AA174" s="40">
        <f t="shared" si="19"/>
        <v>80</v>
      </c>
      <c r="AB174" s="40">
        <f t="shared" si="20"/>
        <v>9</v>
      </c>
      <c r="AC174" s="40">
        <f t="shared" si="21"/>
        <v>15</v>
      </c>
      <c r="AD174" s="40">
        <f t="shared" si="22"/>
        <v>32</v>
      </c>
      <c r="AE174" s="40">
        <f t="shared" si="23"/>
        <v>48</v>
      </c>
      <c r="AF174" s="40">
        <f t="shared" si="24"/>
        <v>1.266666667</v>
      </c>
      <c r="AG174" s="40">
        <f t="shared" si="25"/>
        <v>0.3125</v>
      </c>
      <c r="AH174" s="40">
        <f t="shared" si="26"/>
        <v>11</v>
      </c>
      <c r="AI174" s="40">
        <f t="shared" ref="AI174:AJ174" si="217">AF174*AC174</f>
        <v>19</v>
      </c>
      <c r="AJ174" s="40">
        <f t="shared" si="217"/>
        <v>10</v>
      </c>
      <c r="AK174" s="40">
        <f t="shared" si="28"/>
        <v>15</v>
      </c>
      <c r="AL174" s="18">
        <f t="shared" si="29"/>
        <v>2389</v>
      </c>
      <c r="AM174" s="40">
        <f t="shared" si="30"/>
        <v>55</v>
      </c>
      <c r="AN174" s="42">
        <f t="shared" si="31"/>
        <v>0.02302218501</v>
      </c>
      <c r="AO174" s="42">
        <f t="shared" si="32"/>
        <v>0.05316031812</v>
      </c>
      <c r="AP174" s="43">
        <f t="shared" si="33"/>
        <v>0.1732283465</v>
      </c>
      <c r="AQ174" s="43">
        <f t="shared" si="34"/>
        <v>0.6456692913</v>
      </c>
      <c r="AR174" s="43">
        <f t="shared" si="35"/>
        <v>0.3700787402</v>
      </c>
      <c r="AS174" s="43">
        <f t="shared" si="36"/>
        <v>0.3818181818</v>
      </c>
      <c r="AT174" s="43">
        <f t="shared" si="37"/>
        <v>0.4727272727</v>
      </c>
      <c r="AU174" s="43">
        <f t="shared" si="38"/>
        <v>0.5454545455</v>
      </c>
      <c r="AV174" s="44">
        <f t="shared" si="41"/>
        <v>55</v>
      </c>
      <c r="AW174" s="45">
        <f t="shared" si="39"/>
        <v>1</v>
      </c>
      <c r="AX174" s="45">
        <v>-1.0</v>
      </c>
      <c r="AY174" s="45"/>
    </row>
    <row r="175">
      <c r="A175" s="60"/>
      <c r="B175" s="60"/>
      <c r="C175" s="60"/>
      <c r="D175" s="46">
        <v>173.0</v>
      </c>
      <c r="E175" s="25"/>
      <c r="F175" s="26">
        <v>2743.0</v>
      </c>
      <c r="G175" s="18">
        <v>3042.0</v>
      </c>
      <c r="H175" s="15">
        <f t="shared" si="6"/>
        <v>432</v>
      </c>
      <c r="I175" s="28">
        <v>32.0</v>
      </c>
      <c r="J175" s="29">
        <v>93.0</v>
      </c>
      <c r="K175" s="30">
        <v>26.0</v>
      </c>
      <c r="L175" s="31">
        <v>162.0</v>
      </c>
      <c r="M175" s="32">
        <v>33.0</v>
      </c>
      <c r="N175" s="33">
        <v>86.0</v>
      </c>
      <c r="O175" s="39">
        <f t="shared" si="7"/>
        <v>0.7226890756</v>
      </c>
      <c r="P175" s="39">
        <f t="shared" si="8"/>
        <v>0.8617021277</v>
      </c>
      <c r="Q175" s="40">
        <f t="shared" si="9"/>
        <v>0.8751801426</v>
      </c>
      <c r="R175" s="17">
        <f t="shared" si="10"/>
        <v>0.3431801426</v>
      </c>
      <c r="S175" s="39">
        <f t="shared" si="11"/>
        <v>-0.01347801499</v>
      </c>
      <c r="T175" s="40">
        <f t="shared" si="12"/>
        <v>0.3420595349</v>
      </c>
      <c r="U175" s="40">
        <f t="shared" si="13"/>
        <v>0.5657084542</v>
      </c>
      <c r="V175" s="40">
        <f t="shared" si="14"/>
        <v>0.5657084542</v>
      </c>
      <c r="W175" s="39">
        <f t="shared" si="15"/>
        <v>0.5522304392</v>
      </c>
      <c r="X175" s="41">
        <f t="shared" si="16"/>
        <v>0.4342915458</v>
      </c>
      <c r="Y175" s="41">
        <f t="shared" si="17"/>
        <v>0.4477695608</v>
      </c>
      <c r="Z175" s="40">
        <f t="shared" si="18"/>
        <v>119</v>
      </c>
      <c r="AA175" s="40">
        <f t="shared" si="19"/>
        <v>188</v>
      </c>
      <c r="AB175" s="40">
        <f t="shared" si="20"/>
        <v>52</v>
      </c>
      <c r="AC175" s="40">
        <f t="shared" si="21"/>
        <v>67</v>
      </c>
      <c r="AD175" s="40">
        <f t="shared" si="22"/>
        <v>84</v>
      </c>
      <c r="AE175" s="40">
        <f t="shared" si="23"/>
        <v>104</v>
      </c>
      <c r="AF175" s="40">
        <f t="shared" si="24"/>
        <v>1.28358209</v>
      </c>
      <c r="AG175" s="40">
        <f t="shared" si="25"/>
        <v>0.3095238095</v>
      </c>
      <c r="AH175" s="40">
        <f t="shared" si="26"/>
        <v>67</v>
      </c>
      <c r="AI175" s="40">
        <f t="shared" ref="AI175:AJ175" si="218">AF175*AC175</f>
        <v>86</v>
      </c>
      <c r="AJ175" s="40">
        <f t="shared" si="218"/>
        <v>26</v>
      </c>
      <c r="AK175" s="40">
        <f t="shared" si="28"/>
        <v>32</v>
      </c>
      <c r="AL175" s="18">
        <f t="shared" si="29"/>
        <v>3042</v>
      </c>
      <c r="AM175" s="40">
        <f t="shared" si="30"/>
        <v>211</v>
      </c>
      <c r="AN175" s="42">
        <f t="shared" si="31"/>
        <v>0.06936226167</v>
      </c>
      <c r="AO175" s="42">
        <f t="shared" si="32"/>
        <v>0.1420118343</v>
      </c>
      <c r="AP175" s="43">
        <f t="shared" si="33"/>
        <v>0.2106481481</v>
      </c>
      <c r="AQ175" s="43">
        <f t="shared" si="34"/>
        <v>0.525462963</v>
      </c>
      <c r="AR175" s="43">
        <f t="shared" si="35"/>
        <v>0.5648148148</v>
      </c>
      <c r="AS175" s="43">
        <f t="shared" si="36"/>
        <v>0.4407582938</v>
      </c>
      <c r="AT175" s="43">
        <f t="shared" si="37"/>
        <v>0.4691943128</v>
      </c>
      <c r="AU175" s="43">
        <f t="shared" si="38"/>
        <v>0.7251184834</v>
      </c>
      <c r="AV175" s="44">
        <f t="shared" si="41"/>
        <v>130</v>
      </c>
      <c r="AW175" s="45">
        <f t="shared" si="39"/>
        <v>-2</v>
      </c>
      <c r="AX175" s="45">
        <v>-1.0</v>
      </c>
      <c r="AY175" s="45"/>
    </row>
    <row r="176">
      <c r="A176" s="60"/>
      <c r="B176" s="60"/>
      <c r="C176" s="60"/>
      <c r="D176" s="46">
        <v>174.0</v>
      </c>
      <c r="E176" s="25"/>
      <c r="F176" s="26">
        <v>2746.0</v>
      </c>
      <c r="G176" s="18">
        <v>1220.0</v>
      </c>
      <c r="H176" s="15">
        <f t="shared" si="6"/>
        <v>143</v>
      </c>
      <c r="I176" s="28">
        <v>11.0</v>
      </c>
      <c r="J176" s="29">
        <v>30.0</v>
      </c>
      <c r="K176" s="30">
        <v>8.0</v>
      </c>
      <c r="L176" s="31">
        <v>57.0</v>
      </c>
      <c r="M176" s="32">
        <v>6.0</v>
      </c>
      <c r="N176" s="33">
        <v>31.0</v>
      </c>
      <c r="O176" s="39">
        <f t="shared" si="7"/>
        <v>0.8378378378</v>
      </c>
      <c r="P176" s="39">
        <f t="shared" si="8"/>
        <v>0.8769230769</v>
      </c>
      <c r="Q176" s="40">
        <f t="shared" si="9"/>
        <v>0.9020752374</v>
      </c>
      <c r="R176" s="17">
        <f t="shared" si="10"/>
        <v>0.3700752374</v>
      </c>
      <c r="S176" s="39">
        <f t="shared" si="11"/>
        <v>-0.02515216048</v>
      </c>
      <c r="T176" s="40">
        <f t="shared" si="12"/>
        <v>0.3694656575</v>
      </c>
      <c r="U176" s="40">
        <f t="shared" si="13"/>
        <v>0.6476603754</v>
      </c>
      <c r="V176" s="40">
        <f t="shared" si="14"/>
        <v>0.6476603754</v>
      </c>
      <c r="W176" s="39">
        <f t="shared" si="15"/>
        <v>0.622508215</v>
      </c>
      <c r="X176" s="41">
        <f t="shared" si="16"/>
        <v>0.3523396246</v>
      </c>
      <c r="Y176" s="41">
        <f t="shared" si="17"/>
        <v>0.377491785</v>
      </c>
      <c r="Z176" s="40">
        <f t="shared" si="18"/>
        <v>37</v>
      </c>
      <c r="AA176" s="40">
        <f t="shared" si="19"/>
        <v>65</v>
      </c>
      <c r="AB176" s="40">
        <f t="shared" si="20"/>
        <v>13</v>
      </c>
      <c r="AC176" s="40">
        <f t="shared" si="21"/>
        <v>24</v>
      </c>
      <c r="AD176" s="40">
        <f t="shared" si="22"/>
        <v>25</v>
      </c>
      <c r="AE176" s="40">
        <f t="shared" si="23"/>
        <v>40</v>
      </c>
      <c r="AF176" s="40">
        <f t="shared" si="24"/>
        <v>1.291666667</v>
      </c>
      <c r="AG176" s="40">
        <f t="shared" si="25"/>
        <v>0.32</v>
      </c>
      <c r="AH176" s="40">
        <f t="shared" si="26"/>
        <v>17</v>
      </c>
      <c r="AI176" s="40">
        <f t="shared" ref="AI176:AJ176" si="219">AF176*AC176</f>
        <v>31</v>
      </c>
      <c r="AJ176" s="40">
        <f t="shared" si="219"/>
        <v>8</v>
      </c>
      <c r="AK176" s="40">
        <f t="shared" si="28"/>
        <v>13</v>
      </c>
      <c r="AL176" s="18">
        <f t="shared" si="29"/>
        <v>1220</v>
      </c>
      <c r="AM176" s="40">
        <f t="shared" si="30"/>
        <v>69</v>
      </c>
      <c r="AN176" s="42">
        <f t="shared" si="31"/>
        <v>0.05655737705</v>
      </c>
      <c r="AO176" s="42">
        <f t="shared" si="32"/>
        <v>0.1172131148</v>
      </c>
      <c r="AP176" s="43">
        <f t="shared" si="33"/>
        <v>0.1748251748</v>
      </c>
      <c r="AQ176" s="43">
        <f t="shared" si="34"/>
        <v>0.5174825175</v>
      </c>
      <c r="AR176" s="43">
        <f t="shared" si="35"/>
        <v>0.5454545455</v>
      </c>
      <c r="AS176" s="43">
        <f t="shared" si="36"/>
        <v>0.3623188406</v>
      </c>
      <c r="AT176" s="43">
        <f t="shared" si="37"/>
        <v>0.4347826087</v>
      </c>
      <c r="AU176" s="43">
        <f t="shared" si="38"/>
        <v>0.6956521739</v>
      </c>
      <c r="AV176" s="44">
        <f t="shared" si="41"/>
        <v>44</v>
      </c>
      <c r="AW176" s="45">
        <f t="shared" si="39"/>
        <v>0</v>
      </c>
      <c r="AX176" s="45">
        <v>-1.0</v>
      </c>
      <c r="AY176" s="45"/>
    </row>
    <row r="177">
      <c r="A177" s="60"/>
      <c r="B177" s="60"/>
      <c r="C177" s="60"/>
      <c r="D177" s="46">
        <v>175.0</v>
      </c>
      <c r="E177" s="25"/>
      <c r="F177" s="26">
        <v>2752.0</v>
      </c>
      <c r="G177" s="18">
        <v>2509.0</v>
      </c>
      <c r="H177" s="15">
        <f t="shared" si="6"/>
        <v>154</v>
      </c>
      <c r="I177" s="28">
        <v>10.0</v>
      </c>
      <c r="J177" s="29">
        <v>28.0</v>
      </c>
      <c r="K177" s="30">
        <v>5.0</v>
      </c>
      <c r="L177" s="31">
        <v>82.0</v>
      </c>
      <c r="M177" s="32">
        <v>13.0</v>
      </c>
      <c r="N177" s="33">
        <v>16.0</v>
      </c>
      <c r="O177" s="39">
        <f t="shared" si="7"/>
        <v>0.5517241379</v>
      </c>
      <c r="P177" s="39">
        <f t="shared" si="8"/>
        <v>0.9425287356</v>
      </c>
      <c r="Q177" s="40">
        <f t="shared" si="9"/>
        <v>0.8211605232</v>
      </c>
      <c r="R177" s="17">
        <f t="shared" si="10"/>
        <v>0.2891605232</v>
      </c>
      <c r="S177" s="39">
        <f t="shared" si="11"/>
        <v>0.1213682124</v>
      </c>
      <c r="T177" s="40">
        <f t="shared" si="12"/>
        <v>0.3026542544</v>
      </c>
      <c r="U177" s="40">
        <f t="shared" si="13"/>
        <v>0.4404618783</v>
      </c>
      <c r="V177" s="40">
        <f t="shared" si="14"/>
        <v>0.4404618783</v>
      </c>
      <c r="W177" s="39">
        <f t="shared" si="15"/>
        <v>0.5618300908</v>
      </c>
      <c r="X177" s="41">
        <f t="shared" si="16"/>
        <v>0.5595381217</v>
      </c>
      <c r="Y177" s="41">
        <f t="shared" si="17"/>
        <v>0.4381699092</v>
      </c>
      <c r="Z177" s="40">
        <f t="shared" si="18"/>
        <v>29</v>
      </c>
      <c r="AA177" s="40">
        <f t="shared" si="19"/>
        <v>87</v>
      </c>
      <c r="AB177" s="40">
        <f t="shared" si="20"/>
        <v>16</v>
      </c>
      <c r="AC177" s="40">
        <f t="shared" si="21"/>
        <v>13</v>
      </c>
      <c r="AD177" s="40">
        <f t="shared" si="22"/>
        <v>38</v>
      </c>
      <c r="AE177" s="40">
        <f t="shared" si="23"/>
        <v>49</v>
      </c>
      <c r="AF177" s="40">
        <f t="shared" si="24"/>
        <v>1.230769231</v>
      </c>
      <c r="AG177" s="40">
        <f t="shared" si="25"/>
        <v>0.1315789474</v>
      </c>
      <c r="AH177" s="40">
        <f t="shared" si="26"/>
        <v>20</v>
      </c>
      <c r="AI177" s="40">
        <f t="shared" ref="AI177:AJ177" si="220">AF177*AC177</f>
        <v>16</v>
      </c>
      <c r="AJ177" s="40">
        <f t="shared" si="220"/>
        <v>5</v>
      </c>
      <c r="AK177" s="40">
        <f t="shared" si="28"/>
        <v>6</v>
      </c>
      <c r="AL177" s="18">
        <f t="shared" si="29"/>
        <v>2509</v>
      </c>
      <c r="AM177" s="40">
        <f t="shared" si="30"/>
        <v>47</v>
      </c>
      <c r="AN177" s="42">
        <f t="shared" si="31"/>
        <v>0.01873256277</v>
      </c>
      <c r="AO177" s="42">
        <f t="shared" si="32"/>
        <v>0.06137903547</v>
      </c>
      <c r="AP177" s="43">
        <f t="shared" si="33"/>
        <v>0.1818181818</v>
      </c>
      <c r="AQ177" s="43">
        <f t="shared" si="34"/>
        <v>0.6818181818</v>
      </c>
      <c r="AR177" s="43">
        <f t="shared" si="35"/>
        <v>0.4350649351</v>
      </c>
      <c r="AS177" s="43">
        <f t="shared" si="36"/>
        <v>0.5319148936</v>
      </c>
      <c r="AT177" s="43">
        <f t="shared" si="37"/>
        <v>0.5531914894</v>
      </c>
      <c r="AU177" s="43">
        <f t="shared" si="38"/>
        <v>0.7659574468</v>
      </c>
      <c r="AV177" s="44">
        <f t="shared" si="41"/>
        <v>76</v>
      </c>
      <c r="AW177" s="45">
        <f t="shared" si="39"/>
        <v>3</v>
      </c>
      <c r="AX177" s="45">
        <v>-1.0</v>
      </c>
      <c r="AY177" s="45"/>
    </row>
    <row r="178">
      <c r="A178" s="60"/>
      <c r="B178" s="60"/>
      <c r="C178" s="60"/>
      <c r="D178" s="46">
        <v>176.0</v>
      </c>
      <c r="E178" s="25"/>
      <c r="F178" s="26">
        <v>2775.0</v>
      </c>
      <c r="G178" s="18">
        <v>3006.0</v>
      </c>
      <c r="H178" s="15">
        <f t="shared" si="6"/>
        <v>1263</v>
      </c>
      <c r="I178" s="28">
        <v>119.0</v>
      </c>
      <c r="J178" s="29">
        <v>96.0</v>
      </c>
      <c r="K178" s="30">
        <v>208.0</v>
      </c>
      <c r="L178" s="31">
        <v>572.0</v>
      </c>
      <c r="M178" s="32">
        <v>164.0</v>
      </c>
      <c r="N178" s="33">
        <v>104.0</v>
      </c>
      <c r="O178" s="39">
        <f t="shared" si="7"/>
        <v>0.3880597015</v>
      </c>
      <c r="P178" s="39">
        <f t="shared" si="8"/>
        <v>0.7333333333</v>
      </c>
      <c r="Q178" s="40">
        <f t="shared" si="9"/>
        <v>0.7536747605</v>
      </c>
      <c r="R178" s="17">
        <f t="shared" si="10"/>
        <v>0.2216747605</v>
      </c>
      <c r="S178" s="39">
        <f t="shared" si="11"/>
        <v>-0.02034142719</v>
      </c>
      <c r="T178" s="40">
        <f t="shared" si="12"/>
        <v>0.2663951148</v>
      </c>
      <c r="U178" s="40">
        <f t="shared" si="13"/>
        <v>0.316014265</v>
      </c>
      <c r="V178" s="40">
        <f t="shared" si="14"/>
        <v>0.316014265</v>
      </c>
      <c r="W178" s="39">
        <f t="shared" si="15"/>
        <v>0.2956728378</v>
      </c>
      <c r="X178" s="41">
        <f t="shared" si="16"/>
        <v>0.683985735</v>
      </c>
      <c r="Y178" s="41">
        <f t="shared" si="17"/>
        <v>0.7043271622</v>
      </c>
      <c r="Z178" s="40">
        <f t="shared" si="18"/>
        <v>268</v>
      </c>
      <c r="AA178" s="40">
        <f t="shared" si="19"/>
        <v>780</v>
      </c>
      <c r="AB178" s="40">
        <f t="shared" si="20"/>
        <v>183</v>
      </c>
      <c r="AC178" s="40">
        <f t="shared" si="21"/>
        <v>85</v>
      </c>
      <c r="AD178" s="40">
        <f t="shared" si="22"/>
        <v>549</v>
      </c>
      <c r="AE178" s="40">
        <f t="shared" si="23"/>
        <v>231</v>
      </c>
      <c r="AF178" s="40">
        <f t="shared" si="24"/>
        <v>1.223529412</v>
      </c>
      <c r="AG178" s="40">
        <f t="shared" si="25"/>
        <v>0.378870674</v>
      </c>
      <c r="AH178" s="40">
        <f t="shared" si="26"/>
        <v>224</v>
      </c>
      <c r="AI178" s="40">
        <f t="shared" ref="AI178:AJ178" si="221">AF178*AC178</f>
        <v>104</v>
      </c>
      <c r="AJ178" s="40">
        <f t="shared" si="221"/>
        <v>208</v>
      </c>
      <c r="AK178" s="40">
        <f t="shared" si="28"/>
        <v>88</v>
      </c>
      <c r="AL178" s="18">
        <f t="shared" si="29"/>
        <v>3006</v>
      </c>
      <c r="AM178" s="40">
        <f t="shared" si="30"/>
        <v>624</v>
      </c>
      <c r="AN178" s="42">
        <f t="shared" si="31"/>
        <v>0.2075848303</v>
      </c>
      <c r="AO178" s="42">
        <f t="shared" si="32"/>
        <v>0.4201596806</v>
      </c>
      <c r="AP178" s="43">
        <f t="shared" si="33"/>
        <v>0.3887569279</v>
      </c>
      <c r="AQ178" s="43">
        <f t="shared" si="34"/>
        <v>0.67695962</v>
      </c>
      <c r="AR178" s="43">
        <f t="shared" si="35"/>
        <v>0.3824228029</v>
      </c>
      <c r="AS178" s="43">
        <f t="shared" si="36"/>
        <v>0.6923076923</v>
      </c>
      <c r="AT178" s="43">
        <f t="shared" si="37"/>
        <v>0.5</v>
      </c>
      <c r="AU178" s="43">
        <f t="shared" si="38"/>
        <v>0.5256410256</v>
      </c>
      <c r="AV178" s="44">
        <f t="shared" si="41"/>
        <v>484</v>
      </c>
      <c r="AW178" s="45">
        <f t="shared" si="39"/>
        <v>59</v>
      </c>
      <c r="AX178" s="45">
        <v>0.0</v>
      </c>
      <c r="AY178" s="45"/>
    </row>
    <row r="179">
      <c r="A179" s="60"/>
      <c r="B179" s="60"/>
      <c r="C179" s="60"/>
      <c r="D179" s="46">
        <v>177.0</v>
      </c>
      <c r="E179" s="25"/>
      <c r="F179" s="26">
        <v>2776.0</v>
      </c>
      <c r="G179" s="18">
        <v>2761.0</v>
      </c>
      <c r="H179" s="15">
        <f t="shared" si="6"/>
        <v>948</v>
      </c>
      <c r="I179" s="28">
        <v>39.0</v>
      </c>
      <c r="J179" s="29">
        <v>49.0</v>
      </c>
      <c r="K179" s="30">
        <v>208.0</v>
      </c>
      <c r="L179" s="31">
        <v>441.0</v>
      </c>
      <c r="M179" s="32">
        <v>129.0</v>
      </c>
      <c r="N179" s="33">
        <v>82.0</v>
      </c>
      <c r="O179" s="39">
        <f t="shared" si="7"/>
        <v>0.3886255924</v>
      </c>
      <c r="P179" s="39">
        <f t="shared" si="8"/>
        <v>0.6795069337</v>
      </c>
      <c r="Q179" s="40">
        <f t="shared" si="9"/>
        <v>0.7539346825</v>
      </c>
      <c r="R179" s="17">
        <f t="shared" si="10"/>
        <v>0.2219346825</v>
      </c>
      <c r="S179" s="39">
        <f t="shared" si="11"/>
        <v>-0.07442774877</v>
      </c>
      <c r="T179" s="40">
        <f t="shared" si="12"/>
        <v>0.2665180028</v>
      </c>
      <c r="U179" s="40">
        <f t="shared" si="13"/>
        <v>0.3164528831</v>
      </c>
      <c r="V179" s="40">
        <f t="shared" si="14"/>
        <v>0.3164528831</v>
      </c>
      <c r="W179" s="39">
        <f t="shared" si="15"/>
        <v>0.2420251343</v>
      </c>
      <c r="X179" s="41">
        <f t="shared" si="16"/>
        <v>0.6835471169</v>
      </c>
      <c r="Y179" s="41">
        <f t="shared" si="17"/>
        <v>0.7579748657</v>
      </c>
      <c r="Z179" s="40">
        <f t="shared" si="18"/>
        <v>211</v>
      </c>
      <c r="AA179" s="40">
        <f t="shared" si="19"/>
        <v>649</v>
      </c>
      <c r="AB179" s="40">
        <f t="shared" si="20"/>
        <v>144</v>
      </c>
      <c r="AC179" s="40">
        <f t="shared" si="21"/>
        <v>67</v>
      </c>
      <c r="AD179" s="40">
        <f t="shared" si="22"/>
        <v>492</v>
      </c>
      <c r="AE179" s="40">
        <f t="shared" si="23"/>
        <v>157</v>
      </c>
      <c r="AF179" s="40">
        <f t="shared" si="24"/>
        <v>1.223880597</v>
      </c>
      <c r="AG179" s="40">
        <f t="shared" si="25"/>
        <v>0.4227642276</v>
      </c>
      <c r="AH179" s="40">
        <f t="shared" si="26"/>
        <v>176</v>
      </c>
      <c r="AI179" s="40">
        <f t="shared" ref="AI179:AJ179" si="222">AF179*AC179</f>
        <v>82</v>
      </c>
      <c r="AJ179" s="40">
        <f t="shared" si="222"/>
        <v>208</v>
      </c>
      <c r="AK179" s="40">
        <f t="shared" si="28"/>
        <v>66</v>
      </c>
      <c r="AL179" s="18">
        <f t="shared" si="29"/>
        <v>2761</v>
      </c>
      <c r="AM179" s="40">
        <f t="shared" si="30"/>
        <v>532</v>
      </c>
      <c r="AN179" s="42">
        <f t="shared" si="31"/>
        <v>0.1926838102</v>
      </c>
      <c r="AO179" s="42">
        <f t="shared" si="32"/>
        <v>0.3433538573</v>
      </c>
      <c r="AP179" s="43">
        <f t="shared" si="33"/>
        <v>0.3966244726</v>
      </c>
      <c r="AQ179" s="43">
        <f t="shared" si="34"/>
        <v>0.6424050633</v>
      </c>
      <c r="AR179" s="43">
        <f t="shared" si="35"/>
        <v>0.3154008439</v>
      </c>
      <c r="AS179" s="43">
        <f t="shared" si="36"/>
        <v>0.7218045113</v>
      </c>
      <c r="AT179" s="43">
        <f t="shared" si="37"/>
        <v>0.454887218</v>
      </c>
      <c r="AU179" s="43">
        <f t="shared" si="38"/>
        <v>0.484962406</v>
      </c>
      <c r="AV179" s="44">
        <f t="shared" si="41"/>
        <v>375</v>
      </c>
      <c r="AW179" s="45">
        <f t="shared" si="39"/>
        <v>-8</v>
      </c>
      <c r="AX179" s="45">
        <v>0.0</v>
      </c>
      <c r="AY179" s="45"/>
    </row>
    <row r="180">
      <c r="A180" s="60"/>
      <c r="B180" s="60"/>
      <c r="C180" s="60"/>
      <c r="D180" s="46">
        <v>178.0</v>
      </c>
      <c r="E180" s="25"/>
      <c r="F180" s="26">
        <v>3000.0</v>
      </c>
      <c r="G180" s="18">
        <v>2043.0</v>
      </c>
      <c r="H180" s="15">
        <f t="shared" si="6"/>
        <v>259</v>
      </c>
      <c r="I180" s="28">
        <v>15.0</v>
      </c>
      <c r="J180" s="29">
        <v>48.0</v>
      </c>
      <c r="K180" s="30">
        <v>21.0</v>
      </c>
      <c r="L180" s="31">
        <v>109.0</v>
      </c>
      <c r="M180" s="32">
        <v>21.0</v>
      </c>
      <c r="N180" s="33">
        <v>45.0</v>
      </c>
      <c r="O180" s="39">
        <f t="shared" si="7"/>
        <v>0.6818181818</v>
      </c>
      <c r="P180" s="39">
        <f t="shared" si="8"/>
        <v>0.8384615385</v>
      </c>
      <c r="Q180" s="40">
        <f t="shared" si="9"/>
        <v>0.8637975207</v>
      </c>
      <c r="R180" s="17">
        <f t="shared" si="10"/>
        <v>0.3317975207</v>
      </c>
      <c r="S180" s="39">
        <f t="shared" si="11"/>
        <v>-0.0253359822</v>
      </c>
      <c r="T180" s="40">
        <f t="shared" si="12"/>
        <v>0.3324985045</v>
      </c>
      <c r="U180" s="40">
        <f t="shared" si="13"/>
        <v>0.5361742384</v>
      </c>
      <c r="V180" s="40">
        <f t="shared" si="14"/>
        <v>0.5361742384</v>
      </c>
      <c r="W180" s="39">
        <f t="shared" si="15"/>
        <v>0.5108382562</v>
      </c>
      <c r="X180" s="41">
        <f t="shared" si="16"/>
        <v>0.4638257616</v>
      </c>
      <c r="Y180" s="41">
        <f t="shared" si="17"/>
        <v>0.4891617438</v>
      </c>
      <c r="Z180" s="40">
        <f t="shared" si="18"/>
        <v>66</v>
      </c>
      <c r="AA180" s="40">
        <f t="shared" si="19"/>
        <v>130</v>
      </c>
      <c r="AB180" s="40">
        <f t="shared" si="20"/>
        <v>31</v>
      </c>
      <c r="AC180" s="40">
        <f t="shared" si="21"/>
        <v>35</v>
      </c>
      <c r="AD180" s="40">
        <f t="shared" si="22"/>
        <v>64</v>
      </c>
      <c r="AE180" s="40">
        <f t="shared" si="23"/>
        <v>66</v>
      </c>
      <c r="AF180" s="40">
        <f t="shared" si="24"/>
        <v>1.285714286</v>
      </c>
      <c r="AG180" s="40">
        <f t="shared" si="25"/>
        <v>0.328125</v>
      </c>
      <c r="AH180" s="40">
        <f t="shared" si="26"/>
        <v>40</v>
      </c>
      <c r="AI180" s="40">
        <f t="shared" ref="AI180:AJ180" si="223">AF180*AC180</f>
        <v>45</v>
      </c>
      <c r="AJ180" s="40">
        <f t="shared" si="223"/>
        <v>21</v>
      </c>
      <c r="AK180" s="40">
        <f t="shared" si="28"/>
        <v>22</v>
      </c>
      <c r="AL180" s="18">
        <f t="shared" si="29"/>
        <v>2043</v>
      </c>
      <c r="AM180" s="40">
        <f t="shared" si="30"/>
        <v>128</v>
      </c>
      <c r="AN180" s="42">
        <f t="shared" si="31"/>
        <v>0.06265296133</v>
      </c>
      <c r="AO180" s="42">
        <f t="shared" si="32"/>
        <v>0.1267743514</v>
      </c>
      <c r="AP180" s="43">
        <f t="shared" si="33"/>
        <v>0.2200772201</v>
      </c>
      <c r="AQ180" s="43">
        <f t="shared" si="34"/>
        <v>0.5598455598</v>
      </c>
      <c r="AR180" s="43">
        <f t="shared" si="35"/>
        <v>0.4980694981</v>
      </c>
      <c r="AS180" s="43">
        <f t="shared" si="36"/>
        <v>0.4765625</v>
      </c>
      <c r="AT180" s="43">
        <f t="shared" si="37"/>
        <v>0.484375</v>
      </c>
      <c r="AU180" s="43">
        <f t="shared" si="38"/>
        <v>0.6640625</v>
      </c>
      <c r="AV180" s="44">
        <f t="shared" si="41"/>
        <v>87</v>
      </c>
      <c r="AW180" s="45">
        <f t="shared" si="39"/>
        <v>-4</v>
      </c>
      <c r="AX180" s="45">
        <v>0.0</v>
      </c>
      <c r="AY180" s="45"/>
    </row>
    <row r="181">
      <c r="A181" s="60"/>
      <c r="B181" s="60"/>
      <c r="C181" s="60"/>
      <c r="D181" s="46">
        <v>179.0</v>
      </c>
      <c r="E181" s="25"/>
      <c r="F181" s="26">
        <v>3003.0</v>
      </c>
      <c r="G181" s="18">
        <v>1572.0</v>
      </c>
      <c r="H181" s="15">
        <f t="shared" si="6"/>
        <v>217</v>
      </c>
      <c r="I181" s="28">
        <v>11.0</v>
      </c>
      <c r="J181" s="29">
        <v>27.0</v>
      </c>
      <c r="K181" s="30">
        <v>11.0</v>
      </c>
      <c r="L181" s="31">
        <v>113.0</v>
      </c>
      <c r="M181" s="32">
        <v>24.0</v>
      </c>
      <c r="N181" s="33">
        <v>31.0</v>
      </c>
      <c r="O181" s="39">
        <f t="shared" si="7"/>
        <v>0.5636363636</v>
      </c>
      <c r="P181" s="39">
        <f t="shared" si="8"/>
        <v>0.9112903226</v>
      </c>
      <c r="Q181" s="40">
        <f t="shared" si="9"/>
        <v>0.8254700826</v>
      </c>
      <c r="R181" s="17">
        <f t="shared" si="10"/>
        <v>0.2934700826</v>
      </c>
      <c r="S181" s="39">
        <f t="shared" si="11"/>
        <v>0.08582023994</v>
      </c>
      <c r="T181" s="40">
        <f t="shared" si="12"/>
        <v>0.3053494775</v>
      </c>
      <c r="U181" s="40">
        <f t="shared" si="13"/>
        <v>0.4493387585</v>
      </c>
      <c r="V181" s="40">
        <f t="shared" si="14"/>
        <v>0.4493387585</v>
      </c>
      <c r="W181" s="39">
        <f t="shared" si="15"/>
        <v>0.5351589985</v>
      </c>
      <c r="X181" s="41">
        <f t="shared" si="16"/>
        <v>0.5506612415</v>
      </c>
      <c r="Y181" s="41">
        <f t="shared" si="17"/>
        <v>0.4648410015</v>
      </c>
      <c r="Z181" s="40">
        <f t="shared" si="18"/>
        <v>55</v>
      </c>
      <c r="AA181" s="40">
        <f t="shared" si="19"/>
        <v>124</v>
      </c>
      <c r="AB181" s="40">
        <f t="shared" si="20"/>
        <v>30</v>
      </c>
      <c r="AC181" s="40">
        <f t="shared" si="21"/>
        <v>25</v>
      </c>
      <c r="AD181" s="40">
        <f t="shared" si="22"/>
        <v>58</v>
      </c>
      <c r="AE181" s="40">
        <f t="shared" si="23"/>
        <v>66</v>
      </c>
      <c r="AF181" s="40">
        <f t="shared" si="24"/>
        <v>1.24</v>
      </c>
      <c r="AG181" s="40">
        <f t="shared" si="25"/>
        <v>0.1896551724</v>
      </c>
      <c r="AH181" s="40">
        <f t="shared" si="26"/>
        <v>37</v>
      </c>
      <c r="AI181" s="40">
        <f t="shared" ref="AI181:AJ181" si="224">AF181*AC181</f>
        <v>31</v>
      </c>
      <c r="AJ181" s="40">
        <f t="shared" si="224"/>
        <v>11</v>
      </c>
      <c r="AK181" s="40">
        <f t="shared" si="28"/>
        <v>13</v>
      </c>
      <c r="AL181" s="18">
        <f t="shared" si="29"/>
        <v>1572</v>
      </c>
      <c r="AM181" s="40">
        <f t="shared" si="30"/>
        <v>92</v>
      </c>
      <c r="AN181" s="42">
        <f t="shared" si="31"/>
        <v>0.05852417303</v>
      </c>
      <c r="AO181" s="42">
        <f t="shared" si="32"/>
        <v>0.1380407125</v>
      </c>
      <c r="AP181" s="43">
        <f t="shared" si="33"/>
        <v>0.2119815668</v>
      </c>
      <c r="AQ181" s="43">
        <f t="shared" si="34"/>
        <v>0.6820276498</v>
      </c>
      <c r="AR181" s="43">
        <f t="shared" si="35"/>
        <v>0.4285714286</v>
      </c>
      <c r="AS181" s="43">
        <f t="shared" si="36"/>
        <v>0.5217391304</v>
      </c>
      <c r="AT181" s="43">
        <f t="shared" si="37"/>
        <v>0.5434782609</v>
      </c>
      <c r="AU181" s="43">
        <f t="shared" si="38"/>
        <v>0.7391304348</v>
      </c>
      <c r="AV181" s="44">
        <f t="shared" si="41"/>
        <v>100</v>
      </c>
      <c r="AW181" s="45">
        <f t="shared" si="39"/>
        <v>-2</v>
      </c>
      <c r="AX181" s="45">
        <v>0.0</v>
      </c>
      <c r="AY181" s="45"/>
    </row>
    <row r="182">
      <c r="A182" s="60"/>
      <c r="B182" s="60"/>
      <c r="C182" s="60"/>
      <c r="D182" s="46">
        <v>180.0</v>
      </c>
      <c r="E182" s="25"/>
      <c r="F182" s="26">
        <v>3006.0</v>
      </c>
      <c r="G182" s="18">
        <v>505.0</v>
      </c>
      <c r="H182" s="15">
        <f t="shared" si="6"/>
        <v>135</v>
      </c>
      <c r="I182" s="28">
        <v>22.0</v>
      </c>
      <c r="J182" s="29">
        <v>22.0</v>
      </c>
      <c r="K182" s="30">
        <v>13.0</v>
      </c>
      <c r="L182" s="31">
        <v>44.0</v>
      </c>
      <c r="M182" s="32">
        <v>17.0</v>
      </c>
      <c r="N182" s="33">
        <v>17.0</v>
      </c>
      <c r="O182" s="39">
        <f t="shared" si="7"/>
        <v>0.5</v>
      </c>
      <c r="P182" s="39">
        <f t="shared" si="8"/>
        <v>0.7719298246</v>
      </c>
      <c r="Q182" s="40">
        <f t="shared" si="9"/>
        <v>0.8015</v>
      </c>
      <c r="R182" s="17">
        <f t="shared" si="10"/>
        <v>0.2695</v>
      </c>
      <c r="S182" s="39">
        <f t="shared" si="11"/>
        <v>-0.02957017544</v>
      </c>
      <c r="T182" s="40">
        <f t="shared" si="12"/>
        <v>0.2910394571</v>
      </c>
      <c r="U182" s="40">
        <f t="shared" si="13"/>
        <v>0.401640542</v>
      </c>
      <c r="V182" s="40">
        <f t="shared" si="14"/>
        <v>0.401640542</v>
      </c>
      <c r="W182" s="39">
        <f t="shared" si="15"/>
        <v>0.3720703666</v>
      </c>
      <c r="X182" s="41">
        <f t="shared" si="16"/>
        <v>0.598359458</v>
      </c>
      <c r="Y182" s="41">
        <f t="shared" si="17"/>
        <v>0.6279296334</v>
      </c>
      <c r="Z182" s="40">
        <f t="shared" si="18"/>
        <v>34</v>
      </c>
      <c r="AA182" s="40">
        <f t="shared" si="19"/>
        <v>57</v>
      </c>
      <c r="AB182" s="40">
        <f t="shared" si="20"/>
        <v>20</v>
      </c>
      <c r="AC182" s="40">
        <f t="shared" si="21"/>
        <v>14</v>
      </c>
      <c r="AD182" s="40">
        <f t="shared" si="22"/>
        <v>36</v>
      </c>
      <c r="AE182" s="40">
        <f t="shared" si="23"/>
        <v>21</v>
      </c>
      <c r="AF182" s="40">
        <f t="shared" si="24"/>
        <v>1.214285714</v>
      </c>
      <c r="AG182" s="40">
        <f t="shared" si="25"/>
        <v>0.3611111111</v>
      </c>
      <c r="AH182" s="40">
        <f t="shared" si="26"/>
        <v>24</v>
      </c>
      <c r="AI182" s="40">
        <f t="shared" ref="AI182:AJ182" si="225">AF182*AC182</f>
        <v>17</v>
      </c>
      <c r="AJ182" s="40">
        <f t="shared" si="225"/>
        <v>13</v>
      </c>
      <c r="AK182" s="40">
        <f t="shared" si="28"/>
        <v>8</v>
      </c>
      <c r="AL182" s="18">
        <f t="shared" si="29"/>
        <v>505</v>
      </c>
      <c r="AM182" s="40">
        <f t="shared" si="30"/>
        <v>62</v>
      </c>
      <c r="AN182" s="42">
        <f t="shared" si="31"/>
        <v>0.1227722772</v>
      </c>
      <c r="AO182" s="42">
        <f t="shared" si="32"/>
        <v>0.2673267327</v>
      </c>
      <c r="AP182" s="43">
        <f t="shared" si="33"/>
        <v>0.3851851852</v>
      </c>
      <c r="AQ182" s="43">
        <f t="shared" si="34"/>
        <v>0.6148148148</v>
      </c>
      <c r="AR182" s="43">
        <f t="shared" si="35"/>
        <v>0.5777777778</v>
      </c>
      <c r="AS182" s="43">
        <f t="shared" si="36"/>
        <v>0.5967741935</v>
      </c>
      <c r="AT182" s="43">
        <f t="shared" si="37"/>
        <v>0.5161290323</v>
      </c>
      <c r="AU182" s="43">
        <f t="shared" si="38"/>
        <v>0.6612903226</v>
      </c>
      <c r="AV182" s="44">
        <f t="shared" si="41"/>
        <v>36</v>
      </c>
      <c r="AW182" s="45">
        <f t="shared" si="39"/>
        <v>15</v>
      </c>
      <c r="AX182" s="45">
        <v>0.0</v>
      </c>
      <c r="AY182" s="45"/>
    </row>
    <row r="183">
      <c r="A183" s="60"/>
      <c r="B183" s="60"/>
      <c r="C183" s="60"/>
      <c r="D183" s="46">
        <v>181.0</v>
      </c>
      <c r="E183" s="25"/>
      <c r="F183" s="26">
        <v>3007.0</v>
      </c>
      <c r="G183" s="18">
        <v>2877.0</v>
      </c>
      <c r="H183" s="15">
        <f t="shared" si="6"/>
        <v>278</v>
      </c>
      <c r="I183" s="28">
        <v>17.0</v>
      </c>
      <c r="J183" s="29">
        <v>53.0</v>
      </c>
      <c r="K183" s="30">
        <v>28.0</v>
      </c>
      <c r="L183" s="31">
        <v>121.0</v>
      </c>
      <c r="M183" s="32">
        <v>21.0</v>
      </c>
      <c r="N183" s="33">
        <v>38.0</v>
      </c>
      <c r="O183" s="39">
        <f t="shared" si="7"/>
        <v>0.6440677966</v>
      </c>
      <c r="P183" s="39">
        <f t="shared" si="8"/>
        <v>0.8120805369</v>
      </c>
      <c r="Q183" s="40">
        <f t="shared" si="9"/>
        <v>0.852429187</v>
      </c>
      <c r="R183" s="17">
        <f t="shared" si="10"/>
        <v>0.320429187</v>
      </c>
      <c r="S183" s="39">
        <f t="shared" si="11"/>
        <v>-0.0403486501</v>
      </c>
      <c r="T183" s="40">
        <f t="shared" si="12"/>
        <v>0.3237457605</v>
      </c>
      <c r="U183" s="40">
        <f t="shared" si="13"/>
        <v>0.5086738594</v>
      </c>
      <c r="V183" s="40">
        <f t="shared" si="14"/>
        <v>0.5086738594</v>
      </c>
      <c r="W183" s="39">
        <f t="shared" si="15"/>
        <v>0.4683252093</v>
      </c>
      <c r="X183" s="41">
        <f t="shared" si="16"/>
        <v>0.4913261406</v>
      </c>
      <c r="Y183" s="41">
        <f t="shared" si="17"/>
        <v>0.5316747907</v>
      </c>
      <c r="Z183" s="40">
        <f t="shared" si="18"/>
        <v>59</v>
      </c>
      <c r="AA183" s="40">
        <f t="shared" si="19"/>
        <v>149</v>
      </c>
      <c r="AB183" s="40">
        <f t="shared" si="20"/>
        <v>29</v>
      </c>
      <c r="AC183" s="40">
        <f t="shared" si="21"/>
        <v>30</v>
      </c>
      <c r="AD183" s="40">
        <f t="shared" si="22"/>
        <v>79</v>
      </c>
      <c r="AE183" s="40">
        <f t="shared" si="23"/>
        <v>70</v>
      </c>
      <c r="AF183" s="40">
        <f t="shared" si="24"/>
        <v>1.266666667</v>
      </c>
      <c r="AG183" s="40">
        <f t="shared" si="25"/>
        <v>0.3544303797</v>
      </c>
      <c r="AH183" s="40">
        <f t="shared" si="26"/>
        <v>37</v>
      </c>
      <c r="AI183" s="40">
        <f t="shared" ref="AI183:AJ183" si="226">AF183*AC183</f>
        <v>38</v>
      </c>
      <c r="AJ183" s="40">
        <f t="shared" si="226"/>
        <v>28</v>
      </c>
      <c r="AK183" s="40">
        <f t="shared" si="28"/>
        <v>25</v>
      </c>
      <c r="AL183" s="18">
        <f t="shared" si="29"/>
        <v>2877</v>
      </c>
      <c r="AM183" s="40">
        <f t="shared" si="30"/>
        <v>128</v>
      </c>
      <c r="AN183" s="42">
        <f t="shared" si="31"/>
        <v>0.04449078902</v>
      </c>
      <c r="AO183" s="42">
        <f t="shared" si="32"/>
        <v>0.09662843239</v>
      </c>
      <c r="AP183" s="43">
        <f t="shared" si="33"/>
        <v>0.2374100719</v>
      </c>
      <c r="AQ183" s="43">
        <f t="shared" si="34"/>
        <v>0.571942446</v>
      </c>
      <c r="AR183" s="43">
        <f t="shared" si="35"/>
        <v>0.464028777</v>
      </c>
      <c r="AS183" s="43">
        <f t="shared" si="36"/>
        <v>0.5078125</v>
      </c>
      <c r="AT183" s="43">
        <f t="shared" si="37"/>
        <v>0.484375</v>
      </c>
      <c r="AU183" s="43">
        <f t="shared" si="38"/>
        <v>0.5859375</v>
      </c>
      <c r="AV183" s="44">
        <f t="shared" si="41"/>
        <v>96</v>
      </c>
      <c r="AW183" s="45">
        <f t="shared" si="39"/>
        <v>1</v>
      </c>
      <c r="AX183" s="45">
        <v>0.0</v>
      </c>
      <c r="AY183" s="45"/>
    </row>
    <row r="184">
      <c r="A184" s="60"/>
      <c r="B184" s="60"/>
      <c r="C184" s="60"/>
      <c r="D184" s="46">
        <v>182.0</v>
      </c>
      <c r="E184" s="25"/>
      <c r="F184" s="26">
        <v>3009.0</v>
      </c>
      <c r="G184" s="18">
        <v>2664.0</v>
      </c>
      <c r="H184" s="15">
        <f t="shared" si="6"/>
        <v>395</v>
      </c>
      <c r="I184" s="28">
        <v>32.0</v>
      </c>
      <c r="J184" s="29">
        <v>68.0</v>
      </c>
      <c r="K184" s="30">
        <v>30.0</v>
      </c>
      <c r="L184" s="31">
        <v>181.0</v>
      </c>
      <c r="M184" s="32">
        <v>32.0</v>
      </c>
      <c r="N184" s="33">
        <v>52.0</v>
      </c>
      <c r="O184" s="39">
        <f t="shared" si="7"/>
        <v>0.619047619</v>
      </c>
      <c r="P184" s="39">
        <f t="shared" si="8"/>
        <v>0.8578199052</v>
      </c>
      <c r="Q184" s="40">
        <f t="shared" si="9"/>
        <v>0.8444421769</v>
      </c>
      <c r="R184" s="17">
        <f t="shared" si="10"/>
        <v>0.3124421769</v>
      </c>
      <c r="S184" s="39">
        <f t="shared" si="11"/>
        <v>0.01337772834</v>
      </c>
      <c r="T184" s="40">
        <f t="shared" si="12"/>
        <v>0.3179862421</v>
      </c>
      <c r="U184" s="40">
        <f t="shared" si="13"/>
        <v>0.4903264568</v>
      </c>
      <c r="V184" s="40">
        <f t="shared" si="14"/>
        <v>0.4903264568</v>
      </c>
      <c r="W184" s="39">
        <f t="shared" si="15"/>
        <v>0.5037041852</v>
      </c>
      <c r="X184" s="41">
        <f t="shared" si="16"/>
        <v>0.5096735432</v>
      </c>
      <c r="Y184" s="41">
        <f t="shared" si="17"/>
        <v>0.4962958148</v>
      </c>
      <c r="Z184" s="40">
        <f t="shared" si="18"/>
        <v>84</v>
      </c>
      <c r="AA184" s="40">
        <f t="shared" si="19"/>
        <v>211</v>
      </c>
      <c r="AB184" s="40">
        <f t="shared" si="20"/>
        <v>43</v>
      </c>
      <c r="AC184" s="40">
        <f t="shared" si="21"/>
        <v>41</v>
      </c>
      <c r="AD184" s="40">
        <f t="shared" si="22"/>
        <v>105</v>
      </c>
      <c r="AE184" s="40">
        <f t="shared" si="23"/>
        <v>106</v>
      </c>
      <c r="AF184" s="40">
        <f t="shared" si="24"/>
        <v>1.268292683</v>
      </c>
      <c r="AG184" s="40">
        <f t="shared" si="25"/>
        <v>0.2857142857</v>
      </c>
      <c r="AH184" s="40">
        <f t="shared" si="26"/>
        <v>55</v>
      </c>
      <c r="AI184" s="40">
        <f t="shared" ref="AI184:AJ184" si="227">AF184*AC184</f>
        <v>52</v>
      </c>
      <c r="AJ184" s="40">
        <f t="shared" si="227"/>
        <v>30</v>
      </c>
      <c r="AK184" s="40">
        <f t="shared" si="28"/>
        <v>30</v>
      </c>
      <c r="AL184" s="18">
        <f t="shared" si="29"/>
        <v>2664</v>
      </c>
      <c r="AM184" s="40">
        <f t="shared" si="30"/>
        <v>167</v>
      </c>
      <c r="AN184" s="42">
        <f t="shared" si="31"/>
        <v>0.06268768769</v>
      </c>
      <c r="AO184" s="42">
        <f t="shared" si="32"/>
        <v>0.1482732733</v>
      </c>
      <c r="AP184" s="43">
        <f t="shared" si="33"/>
        <v>0.2379746835</v>
      </c>
      <c r="AQ184" s="43">
        <f t="shared" si="34"/>
        <v>0.6202531646</v>
      </c>
      <c r="AR184" s="43">
        <f t="shared" si="35"/>
        <v>0.4658227848</v>
      </c>
      <c r="AS184" s="43">
        <f t="shared" si="36"/>
        <v>0.5089820359</v>
      </c>
      <c r="AT184" s="43">
        <f t="shared" si="37"/>
        <v>0.5089820359</v>
      </c>
      <c r="AU184" s="43">
        <f t="shared" si="38"/>
        <v>0.6407185629</v>
      </c>
      <c r="AV184" s="44">
        <f t="shared" si="41"/>
        <v>151</v>
      </c>
      <c r="AW184" s="45">
        <f t="shared" si="39"/>
        <v>9</v>
      </c>
      <c r="AX184" s="45">
        <v>0.0</v>
      </c>
      <c r="AY184" s="45"/>
    </row>
    <row r="185">
      <c r="A185" s="60"/>
      <c r="B185" s="60"/>
      <c r="C185" s="60"/>
      <c r="D185" s="46">
        <v>183.0</v>
      </c>
      <c r="E185" s="25"/>
      <c r="F185" s="26">
        <v>3011.0</v>
      </c>
      <c r="G185" s="18">
        <v>2469.0</v>
      </c>
      <c r="H185" s="15">
        <f t="shared" si="6"/>
        <v>359</v>
      </c>
      <c r="I185" s="28">
        <v>28.0</v>
      </c>
      <c r="J185" s="29">
        <v>50.0</v>
      </c>
      <c r="K185" s="30">
        <v>26.0</v>
      </c>
      <c r="L185" s="31">
        <v>156.0</v>
      </c>
      <c r="M185" s="32">
        <v>34.0</v>
      </c>
      <c r="N185" s="33">
        <v>65.0</v>
      </c>
      <c r="O185" s="39">
        <f t="shared" si="7"/>
        <v>0.6565656566</v>
      </c>
      <c r="P185" s="39">
        <f t="shared" si="8"/>
        <v>0.8571428571</v>
      </c>
      <c r="Q185" s="40">
        <f t="shared" si="9"/>
        <v>0.8562837466</v>
      </c>
      <c r="R185" s="17">
        <f t="shared" si="10"/>
        <v>0.3242837466</v>
      </c>
      <c r="S185" s="39">
        <f t="shared" si="11"/>
        <v>0.0008591105864</v>
      </c>
      <c r="T185" s="40">
        <f t="shared" si="12"/>
        <v>0.3266351436</v>
      </c>
      <c r="U185" s="40">
        <f t="shared" si="13"/>
        <v>0.5178022835</v>
      </c>
      <c r="V185" s="40">
        <f t="shared" si="14"/>
        <v>0.5178022835</v>
      </c>
      <c r="W185" s="39">
        <f t="shared" si="15"/>
        <v>0.5186613941</v>
      </c>
      <c r="X185" s="41">
        <f t="shared" si="16"/>
        <v>0.4821977165</v>
      </c>
      <c r="Y185" s="41">
        <f t="shared" si="17"/>
        <v>0.4813386059</v>
      </c>
      <c r="Z185" s="40">
        <f t="shared" si="18"/>
        <v>99</v>
      </c>
      <c r="AA185" s="40">
        <f t="shared" si="19"/>
        <v>182</v>
      </c>
      <c r="AB185" s="40">
        <f t="shared" si="20"/>
        <v>48</v>
      </c>
      <c r="AC185" s="40">
        <f t="shared" si="21"/>
        <v>51</v>
      </c>
      <c r="AD185" s="40">
        <f t="shared" si="22"/>
        <v>88</v>
      </c>
      <c r="AE185" s="40">
        <f t="shared" si="23"/>
        <v>94</v>
      </c>
      <c r="AF185" s="40">
        <f t="shared" si="24"/>
        <v>1.274509804</v>
      </c>
      <c r="AG185" s="40">
        <f t="shared" si="25"/>
        <v>0.2954545455</v>
      </c>
      <c r="AH185" s="40">
        <f t="shared" si="26"/>
        <v>61</v>
      </c>
      <c r="AI185" s="40">
        <f t="shared" ref="AI185:AJ185" si="228">AF185*AC185</f>
        <v>65</v>
      </c>
      <c r="AJ185" s="40">
        <f t="shared" si="228"/>
        <v>26</v>
      </c>
      <c r="AK185" s="40">
        <f t="shared" si="28"/>
        <v>28</v>
      </c>
      <c r="AL185" s="18">
        <f t="shared" si="29"/>
        <v>2469</v>
      </c>
      <c r="AM185" s="40">
        <f t="shared" si="30"/>
        <v>180</v>
      </c>
      <c r="AN185" s="42">
        <f t="shared" si="31"/>
        <v>0.07290400972</v>
      </c>
      <c r="AO185" s="42">
        <f t="shared" si="32"/>
        <v>0.1454029972</v>
      </c>
      <c r="AP185" s="43">
        <f t="shared" si="33"/>
        <v>0.2451253482</v>
      </c>
      <c r="AQ185" s="43">
        <f t="shared" si="34"/>
        <v>0.6072423398</v>
      </c>
      <c r="AR185" s="43">
        <f t="shared" si="35"/>
        <v>0.4930362117</v>
      </c>
      <c r="AS185" s="43">
        <f t="shared" si="36"/>
        <v>0.4833333333</v>
      </c>
      <c r="AT185" s="43">
        <f t="shared" si="37"/>
        <v>0.4944444444</v>
      </c>
      <c r="AU185" s="43">
        <f t="shared" si="38"/>
        <v>0.7</v>
      </c>
      <c r="AV185" s="44">
        <f t="shared" si="41"/>
        <v>128</v>
      </c>
      <c r="AW185" s="45">
        <f t="shared" si="39"/>
        <v>1</v>
      </c>
      <c r="AX185" s="45">
        <v>0.0</v>
      </c>
      <c r="AY185" s="45"/>
    </row>
    <row r="186">
      <c r="A186" s="60"/>
      <c r="B186" s="60"/>
      <c r="C186" s="60"/>
      <c r="D186" s="46">
        <v>184.0</v>
      </c>
      <c r="E186" s="25"/>
      <c r="F186" s="26">
        <v>3013.0</v>
      </c>
      <c r="G186" s="18">
        <v>1624.0</v>
      </c>
      <c r="H186" s="15">
        <f t="shared" si="6"/>
        <v>236</v>
      </c>
      <c r="I186" s="28">
        <v>14.0</v>
      </c>
      <c r="J186" s="29">
        <v>36.0</v>
      </c>
      <c r="K186" s="30">
        <v>13.0</v>
      </c>
      <c r="L186" s="31">
        <v>112.0</v>
      </c>
      <c r="M186" s="32">
        <v>22.0</v>
      </c>
      <c r="N186" s="33">
        <v>39.0</v>
      </c>
      <c r="O186" s="39">
        <f t="shared" si="7"/>
        <v>0.6393442623</v>
      </c>
      <c r="P186" s="39">
        <f t="shared" si="8"/>
        <v>0.896</v>
      </c>
      <c r="Q186" s="40">
        <f t="shared" si="9"/>
        <v>0.8509489385</v>
      </c>
      <c r="R186" s="17">
        <f t="shared" si="10"/>
        <v>0.3189489385</v>
      </c>
      <c r="S186" s="39">
        <f t="shared" si="11"/>
        <v>0.04505106154</v>
      </c>
      <c r="T186" s="40">
        <f t="shared" si="12"/>
        <v>0.3226558818</v>
      </c>
      <c r="U186" s="40">
        <f t="shared" si="13"/>
        <v>0.5052175329</v>
      </c>
      <c r="V186" s="40">
        <f t="shared" si="14"/>
        <v>0.5052175329</v>
      </c>
      <c r="W186" s="39">
        <f t="shared" si="15"/>
        <v>0.5502685944</v>
      </c>
      <c r="X186" s="41">
        <f t="shared" si="16"/>
        <v>0.4947824671</v>
      </c>
      <c r="Y186" s="41">
        <f t="shared" si="17"/>
        <v>0.4497314056</v>
      </c>
      <c r="Z186" s="40">
        <f t="shared" si="18"/>
        <v>61</v>
      </c>
      <c r="AA186" s="40">
        <f t="shared" si="19"/>
        <v>125</v>
      </c>
      <c r="AB186" s="40">
        <f t="shared" si="20"/>
        <v>30</v>
      </c>
      <c r="AC186" s="40">
        <f t="shared" si="21"/>
        <v>31</v>
      </c>
      <c r="AD186" s="40">
        <f t="shared" si="22"/>
        <v>56</v>
      </c>
      <c r="AE186" s="40">
        <f t="shared" si="23"/>
        <v>69</v>
      </c>
      <c r="AF186" s="40">
        <f t="shared" si="24"/>
        <v>1.258064516</v>
      </c>
      <c r="AG186" s="40">
        <f t="shared" si="25"/>
        <v>0.2321428571</v>
      </c>
      <c r="AH186" s="40">
        <f t="shared" si="26"/>
        <v>38</v>
      </c>
      <c r="AI186" s="40">
        <f t="shared" ref="AI186:AJ186" si="229">AF186*AC186</f>
        <v>39</v>
      </c>
      <c r="AJ186" s="40">
        <f t="shared" si="229"/>
        <v>13</v>
      </c>
      <c r="AK186" s="40">
        <f t="shared" si="28"/>
        <v>16</v>
      </c>
      <c r="AL186" s="18">
        <f t="shared" si="29"/>
        <v>1624</v>
      </c>
      <c r="AM186" s="40">
        <f t="shared" si="30"/>
        <v>106</v>
      </c>
      <c r="AN186" s="42">
        <f t="shared" si="31"/>
        <v>0.06527093596</v>
      </c>
      <c r="AO186" s="42">
        <f t="shared" si="32"/>
        <v>0.145320197</v>
      </c>
      <c r="AP186" s="43">
        <f t="shared" si="33"/>
        <v>0.2076271186</v>
      </c>
      <c r="AQ186" s="43">
        <f t="shared" si="34"/>
        <v>0.6271186441</v>
      </c>
      <c r="AR186" s="43">
        <f t="shared" si="35"/>
        <v>0.4703389831</v>
      </c>
      <c r="AS186" s="43">
        <f t="shared" si="36"/>
        <v>0.4811320755</v>
      </c>
      <c r="AT186" s="43">
        <f t="shared" si="37"/>
        <v>0.5094339623</v>
      </c>
      <c r="AU186" s="43">
        <f t="shared" si="38"/>
        <v>0.7264150943</v>
      </c>
      <c r="AV186" s="44">
        <f t="shared" si="41"/>
        <v>96</v>
      </c>
      <c r="AW186" s="45">
        <f t="shared" si="39"/>
        <v>-2</v>
      </c>
      <c r="AX186" s="45">
        <v>0.0</v>
      </c>
      <c r="AY186" s="45"/>
    </row>
    <row r="187">
      <c r="A187" s="60"/>
      <c r="B187" s="60"/>
      <c r="C187" s="60"/>
      <c r="D187" s="46">
        <v>185.0</v>
      </c>
      <c r="E187" s="25"/>
      <c r="F187" s="26">
        <v>3014.0</v>
      </c>
      <c r="G187" s="18">
        <v>2048.0</v>
      </c>
      <c r="H187" s="15">
        <f t="shared" si="6"/>
        <v>500</v>
      </c>
      <c r="I187" s="28">
        <v>59.0</v>
      </c>
      <c r="J187" s="29">
        <v>86.0</v>
      </c>
      <c r="K187" s="30">
        <v>30.0</v>
      </c>
      <c r="L187" s="31">
        <v>221.0</v>
      </c>
      <c r="M187" s="32">
        <v>43.0</v>
      </c>
      <c r="N187" s="33">
        <v>61.0</v>
      </c>
      <c r="O187" s="39">
        <f t="shared" si="7"/>
        <v>0.5865384615</v>
      </c>
      <c r="P187" s="39">
        <f t="shared" si="8"/>
        <v>0.8804780876</v>
      </c>
      <c r="Q187" s="40">
        <f t="shared" si="9"/>
        <v>0.8335258876</v>
      </c>
      <c r="R187" s="17">
        <f t="shared" si="10"/>
        <v>0.3015258876</v>
      </c>
      <c r="S187" s="39">
        <f t="shared" si="11"/>
        <v>0.04695220008</v>
      </c>
      <c r="T187" s="40">
        <f t="shared" si="12"/>
        <v>0.3105525401</v>
      </c>
      <c r="U187" s="40">
        <f t="shared" si="13"/>
        <v>0.4663395907</v>
      </c>
      <c r="V187" s="40">
        <f t="shared" si="14"/>
        <v>0.4663395907</v>
      </c>
      <c r="W187" s="39">
        <f t="shared" si="15"/>
        <v>0.5132917908</v>
      </c>
      <c r="X187" s="41">
        <f t="shared" si="16"/>
        <v>0.5336604093</v>
      </c>
      <c r="Y187" s="41">
        <f t="shared" si="17"/>
        <v>0.4867082092</v>
      </c>
      <c r="Z187" s="40">
        <f t="shared" si="18"/>
        <v>104</v>
      </c>
      <c r="AA187" s="40">
        <f t="shared" si="19"/>
        <v>251</v>
      </c>
      <c r="AB187" s="40">
        <f t="shared" si="20"/>
        <v>56</v>
      </c>
      <c r="AC187" s="40">
        <f t="shared" si="21"/>
        <v>48</v>
      </c>
      <c r="AD187" s="40">
        <f t="shared" si="22"/>
        <v>122</v>
      </c>
      <c r="AE187" s="40">
        <f t="shared" si="23"/>
        <v>129</v>
      </c>
      <c r="AF187" s="40">
        <f t="shared" si="24"/>
        <v>1.270833333</v>
      </c>
      <c r="AG187" s="40">
        <f t="shared" si="25"/>
        <v>0.2459016393</v>
      </c>
      <c r="AH187" s="40">
        <f t="shared" si="26"/>
        <v>71</v>
      </c>
      <c r="AI187" s="40">
        <f t="shared" ref="AI187:AJ187" si="230">AF187*AC187</f>
        <v>61</v>
      </c>
      <c r="AJ187" s="40">
        <f t="shared" si="230"/>
        <v>30</v>
      </c>
      <c r="AK187" s="40">
        <f t="shared" si="28"/>
        <v>32</v>
      </c>
      <c r="AL187" s="18">
        <f t="shared" si="29"/>
        <v>2048</v>
      </c>
      <c r="AM187" s="40">
        <f t="shared" si="30"/>
        <v>194</v>
      </c>
      <c r="AN187" s="42">
        <f t="shared" si="31"/>
        <v>0.0947265625</v>
      </c>
      <c r="AO187" s="42">
        <f t="shared" si="32"/>
        <v>0.244140625</v>
      </c>
      <c r="AP187" s="43">
        <f t="shared" si="33"/>
        <v>0.264</v>
      </c>
      <c r="AQ187" s="43">
        <f t="shared" si="34"/>
        <v>0.646</v>
      </c>
      <c r="AR187" s="43">
        <f t="shared" si="35"/>
        <v>0.498</v>
      </c>
      <c r="AS187" s="43">
        <f t="shared" si="36"/>
        <v>0.5206185567</v>
      </c>
      <c r="AT187" s="43">
        <f t="shared" si="37"/>
        <v>0.5309278351</v>
      </c>
      <c r="AU187" s="43">
        <f t="shared" si="38"/>
        <v>0.6804123711</v>
      </c>
      <c r="AV187" s="44">
        <f t="shared" si="41"/>
        <v>189</v>
      </c>
      <c r="AW187" s="45">
        <f t="shared" si="39"/>
        <v>31</v>
      </c>
      <c r="AX187" s="45">
        <v>0.0</v>
      </c>
      <c r="AY187" s="45"/>
    </row>
    <row r="188">
      <c r="A188" s="60"/>
      <c r="B188" s="60"/>
      <c r="C188" s="60"/>
      <c r="D188" s="46">
        <v>186.0</v>
      </c>
      <c r="E188" s="25"/>
      <c r="F188" s="26">
        <v>3016.0</v>
      </c>
      <c r="G188" s="18">
        <v>2176.0</v>
      </c>
      <c r="H188" s="15">
        <f t="shared" si="6"/>
        <v>432</v>
      </c>
      <c r="I188" s="28">
        <v>30.0</v>
      </c>
      <c r="J188" s="29">
        <v>82.0</v>
      </c>
      <c r="K188" s="30">
        <v>35.0</v>
      </c>
      <c r="L188" s="31">
        <v>195.0</v>
      </c>
      <c r="M188" s="32">
        <v>31.0</v>
      </c>
      <c r="N188" s="33">
        <v>59.0</v>
      </c>
      <c r="O188" s="39">
        <f t="shared" si="7"/>
        <v>0.6555555556</v>
      </c>
      <c r="P188" s="39">
        <f t="shared" si="8"/>
        <v>0.847826087</v>
      </c>
      <c r="Q188" s="40">
        <f t="shared" si="9"/>
        <v>0.8559755556</v>
      </c>
      <c r="R188" s="17">
        <f t="shared" si="10"/>
        <v>0.3239755556</v>
      </c>
      <c r="S188" s="39">
        <f t="shared" si="11"/>
        <v>-0.008149468599</v>
      </c>
      <c r="T188" s="40">
        <f t="shared" si="12"/>
        <v>0.3264013107</v>
      </c>
      <c r="U188" s="40">
        <f t="shared" si="13"/>
        <v>0.5170653958</v>
      </c>
      <c r="V188" s="40">
        <f t="shared" si="14"/>
        <v>0.5170653958</v>
      </c>
      <c r="W188" s="39">
        <f t="shared" si="15"/>
        <v>0.5089159272</v>
      </c>
      <c r="X188" s="41">
        <f t="shared" si="16"/>
        <v>0.4829346042</v>
      </c>
      <c r="Y188" s="41">
        <f t="shared" si="17"/>
        <v>0.4910840728</v>
      </c>
      <c r="Z188" s="40">
        <f t="shared" si="18"/>
        <v>90</v>
      </c>
      <c r="AA188" s="40">
        <f t="shared" si="19"/>
        <v>230</v>
      </c>
      <c r="AB188" s="40">
        <f t="shared" si="20"/>
        <v>43</v>
      </c>
      <c r="AC188" s="40">
        <f t="shared" si="21"/>
        <v>47</v>
      </c>
      <c r="AD188" s="40">
        <f t="shared" si="22"/>
        <v>113</v>
      </c>
      <c r="AE188" s="40">
        <f t="shared" si="23"/>
        <v>117</v>
      </c>
      <c r="AF188" s="40">
        <f t="shared" si="24"/>
        <v>1.255319149</v>
      </c>
      <c r="AG188" s="40">
        <f t="shared" si="25"/>
        <v>0.3097345133</v>
      </c>
      <c r="AH188" s="40">
        <f t="shared" si="26"/>
        <v>54</v>
      </c>
      <c r="AI188" s="40">
        <f t="shared" ref="AI188:AJ188" si="231">AF188*AC188</f>
        <v>59</v>
      </c>
      <c r="AJ188" s="40">
        <f t="shared" si="231"/>
        <v>35</v>
      </c>
      <c r="AK188" s="40">
        <f t="shared" si="28"/>
        <v>36</v>
      </c>
      <c r="AL188" s="18">
        <f t="shared" si="29"/>
        <v>2176</v>
      </c>
      <c r="AM188" s="40">
        <f t="shared" si="30"/>
        <v>184</v>
      </c>
      <c r="AN188" s="42">
        <f t="shared" si="31"/>
        <v>0.08455882353</v>
      </c>
      <c r="AO188" s="42">
        <f t="shared" si="32"/>
        <v>0.1985294118</v>
      </c>
      <c r="AP188" s="43">
        <f t="shared" si="33"/>
        <v>0.2222222222</v>
      </c>
      <c r="AQ188" s="43">
        <f t="shared" si="34"/>
        <v>0.5925925926</v>
      </c>
      <c r="AR188" s="43">
        <f t="shared" si="35"/>
        <v>0.4675925926</v>
      </c>
      <c r="AS188" s="43">
        <f t="shared" si="36"/>
        <v>0.4836956522</v>
      </c>
      <c r="AT188" s="43">
        <f t="shared" si="37"/>
        <v>0.4891304348</v>
      </c>
      <c r="AU188" s="43">
        <f t="shared" si="38"/>
        <v>0.6141304348</v>
      </c>
      <c r="AV188" s="44">
        <f t="shared" si="41"/>
        <v>159</v>
      </c>
      <c r="AW188" s="45">
        <f t="shared" si="39"/>
        <v>7</v>
      </c>
      <c r="AX188" s="45">
        <v>0.0</v>
      </c>
      <c r="AY188" s="45"/>
    </row>
    <row r="189">
      <c r="A189" s="60"/>
      <c r="B189" s="60"/>
      <c r="C189" s="60"/>
      <c r="D189" s="46">
        <v>187.0</v>
      </c>
      <c r="E189" s="25"/>
      <c r="F189" s="26">
        <v>3017.0</v>
      </c>
      <c r="G189" s="18">
        <v>2681.0</v>
      </c>
      <c r="H189" s="15">
        <f t="shared" si="6"/>
        <v>560</v>
      </c>
      <c r="I189" s="28">
        <v>38.0</v>
      </c>
      <c r="J189" s="29">
        <v>100.0</v>
      </c>
      <c r="K189" s="30">
        <v>51.0</v>
      </c>
      <c r="L189" s="31">
        <v>246.0</v>
      </c>
      <c r="M189" s="32">
        <v>53.0</v>
      </c>
      <c r="N189" s="33">
        <v>72.0</v>
      </c>
      <c r="O189" s="39">
        <f t="shared" si="7"/>
        <v>0.576</v>
      </c>
      <c r="P189" s="39">
        <f t="shared" si="8"/>
        <v>0.8282828283</v>
      </c>
      <c r="Q189" s="40">
        <f t="shared" si="9"/>
        <v>0.829856512</v>
      </c>
      <c r="R189" s="17">
        <f t="shared" si="10"/>
        <v>0.297856512</v>
      </c>
      <c r="S189" s="39">
        <f t="shared" si="11"/>
        <v>-0.001573683717</v>
      </c>
      <c r="T189" s="40">
        <f t="shared" si="12"/>
        <v>0.3081548577</v>
      </c>
      <c r="U189" s="40">
        <f t="shared" si="13"/>
        <v>0.458527263</v>
      </c>
      <c r="V189" s="40">
        <f t="shared" si="14"/>
        <v>0.458527263</v>
      </c>
      <c r="W189" s="39">
        <f t="shared" si="15"/>
        <v>0.4569535792</v>
      </c>
      <c r="X189" s="41">
        <f t="shared" si="16"/>
        <v>0.541472737</v>
      </c>
      <c r="Y189" s="41">
        <f t="shared" si="17"/>
        <v>0.5430464208</v>
      </c>
      <c r="Z189" s="40">
        <f t="shared" si="18"/>
        <v>125</v>
      </c>
      <c r="AA189" s="40">
        <f t="shared" si="19"/>
        <v>297</v>
      </c>
      <c r="AB189" s="40">
        <f t="shared" si="20"/>
        <v>68</v>
      </c>
      <c r="AC189" s="40">
        <f t="shared" si="21"/>
        <v>57</v>
      </c>
      <c r="AD189" s="40">
        <f t="shared" si="22"/>
        <v>161</v>
      </c>
      <c r="AE189" s="40">
        <f t="shared" si="23"/>
        <v>136</v>
      </c>
      <c r="AF189" s="40">
        <f t="shared" si="24"/>
        <v>1.263157895</v>
      </c>
      <c r="AG189" s="40">
        <f t="shared" si="25"/>
        <v>0.3167701863</v>
      </c>
      <c r="AH189" s="40">
        <f t="shared" si="26"/>
        <v>86</v>
      </c>
      <c r="AI189" s="40">
        <f t="shared" ref="AI189:AJ189" si="232">AF189*AC189</f>
        <v>72</v>
      </c>
      <c r="AJ189" s="40">
        <f t="shared" si="232"/>
        <v>51</v>
      </c>
      <c r="AK189" s="40">
        <f t="shared" si="28"/>
        <v>43</v>
      </c>
      <c r="AL189" s="18">
        <f t="shared" si="29"/>
        <v>2681</v>
      </c>
      <c r="AM189" s="40">
        <f t="shared" si="30"/>
        <v>252</v>
      </c>
      <c r="AN189" s="42">
        <f t="shared" si="31"/>
        <v>0.09399477807</v>
      </c>
      <c r="AO189" s="42">
        <f t="shared" si="32"/>
        <v>0.2088772846</v>
      </c>
      <c r="AP189" s="43">
        <f t="shared" si="33"/>
        <v>0.2535714286</v>
      </c>
      <c r="AQ189" s="43">
        <f t="shared" si="34"/>
        <v>0.6017857143</v>
      </c>
      <c r="AR189" s="43">
        <f t="shared" si="35"/>
        <v>0.4696428571</v>
      </c>
      <c r="AS189" s="43">
        <f t="shared" si="36"/>
        <v>0.5436507937</v>
      </c>
      <c r="AT189" s="43">
        <f t="shared" si="37"/>
        <v>0.5119047619</v>
      </c>
      <c r="AU189" s="43">
        <f t="shared" si="38"/>
        <v>0.626984127</v>
      </c>
      <c r="AV189" s="44">
        <f t="shared" si="41"/>
        <v>203</v>
      </c>
      <c r="AW189" s="45">
        <f t="shared" si="39"/>
        <v>5</v>
      </c>
      <c r="AX189" s="45">
        <v>0.0</v>
      </c>
      <c r="AY189" s="45"/>
    </row>
    <row r="190">
      <c r="A190" s="60"/>
      <c r="B190" s="60"/>
      <c r="C190" s="60"/>
      <c r="D190" s="46">
        <v>188.0</v>
      </c>
      <c r="E190" s="25"/>
      <c r="F190" s="26">
        <v>3018.0</v>
      </c>
      <c r="G190" s="18">
        <v>2862.0</v>
      </c>
      <c r="H190" s="15">
        <f t="shared" si="6"/>
        <v>619</v>
      </c>
      <c r="I190" s="28">
        <v>51.0</v>
      </c>
      <c r="J190" s="29">
        <v>111.0</v>
      </c>
      <c r="K190" s="30">
        <v>60.0</v>
      </c>
      <c r="L190" s="31">
        <v>250.0</v>
      </c>
      <c r="M190" s="32">
        <v>57.0</v>
      </c>
      <c r="N190" s="33">
        <v>90.0</v>
      </c>
      <c r="O190" s="39">
        <f t="shared" si="7"/>
        <v>0.612244898</v>
      </c>
      <c r="P190" s="39">
        <f t="shared" si="8"/>
        <v>0.8064516129</v>
      </c>
      <c r="Q190" s="40">
        <f t="shared" si="9"/>
        <v>0.8422082466</v>
      </c>
      <c r="R190" s="17">
        <f t="shared" si="10"/>
        <v>0.3102082466</v>
      </c>
      <c r="S190" s="39">
        <f t="shared" si="11"/>
        <v>-0.03575663366</v>
      </c>
      <c r="T190" s="40">
        <f t="shared" si="12"/>
        <v>0.3164260425</v>
      </c>
      <c r="U190" s="40">
        <f t="shared" si="13"/>
        <v>0.485321013</v>
      </c>
      <c r="V190" s="40">
        <f t="shared" si="14"/>
        <v>0.485321013</v>
      </c>
      <c r="W190" s="39">
        <f t="shared" si="15"/>
        <v>0.4495643793</v>
      </c>
      <c r="X190" s="41">
        <f t="shared" si="16"/>
        <v>0.514678987</v>
      </c>
      <c r="Y190" s="41">
        <f t="shared" si="17"/>
        <v>0.5504356207</v>
      </c>
      <c r="Z190" s="40">
        <f t="shared" si="18"/>
        <v>147</v>
      </c>
      <c r="AA190" s="40">
        <f t="shared" si="19"/>
        <v>310</v>
      </c>
      <c r="AB190" s="40">
        <f t="shared" si="20"/>
        <v>76</v>
      </c>
      <c r="AC190" s="40">
        <f t="shared" si="21"/>
        <v>71</v>
      </c>
      <c r="AD190" s="40">
        <f t="shared" si="22"/>
        <v>171</v>
      </c>
      <c r="AE190" s="40">
        <f t="shared" si="23"/>
        <v>139</v>
      </c>
      <c r="AF190" s="40">
        <f t="shared" si="24"/>
        <v>1.267605634</v>
      </c>
      <c r="AG190" s="40">
        <f t="shared" si="25"/>
        <v>0.350877193</v>
      </c>
      <c r="AH190" s="40">
        <f t="shared" si="26"/>
        <v>96</v>
      </c>
      <c r="AI190" s="40">
        <f t="shared" ref="AI190:AJ190" si="233">AF190*AC190</f>
        <v>90</v>
      </c>
      <c r="AJ190" s="40">
        <f t="shared" si="233"/>
        <v>60</v>
      </c>
      <c r="AK190" s="40">
        <f t="shared" si="28"/>
        <v>49</v>
      </c>
      <c r="AL190" s="18">
        <f t="shared" si="29"/>
        <v>2862</v>
      </c>
      <c r="AM190" s="40">
        <f t="shared" si="30"/>
        <v>295</v>
      </c>
      <c r="AN190" s="42">
        <f t="shared" si="31"/>
        <v>0.1030747729</v>
      </c>
      <c r="AO190" s="42">
        <f t="shared" si="32"/>
        <v>0.2162823201</v>
      </c>
      <c r="AP190" s="43">
        <f t="shared" si="33"/>
        <v>0.2714054927</v>
      </c>
      <c r="AQ190" s="43">
        <f t="shared" si="34"/>
        <v>0.5783521809</v>
      </c>
      <c r="AR190" s="43">
        <f t="shared" si="35"/>
        <v>0.4991922456</v>
      </c>
      <c r="AS190" s="43">
        <f t="shared" si="36"/>
        <v>0.5288135593</v>
      </c>
      <c r="AT190" s="43">
        <f t="shared" si="37"/>
        <v>0.4915254237</v>
      </c>
      <c r="AU190" s="43">
        <f t="shared" si="38"/>
        <v>0.6305084746</v>
      </c>
      <c r="AV190" s="44">
        <f t="shared" si="41"/>
        <v>201</v>
      </c>
      <c r="AW190" s="45">
        <f t="shared" si="39"/>
        <v>12</v>
      </c>
      <c r="AX190" s="45">
        <v>0.0</v>
      </c>
      <c r="AY190" s="45"/>
    </row>
    <row r="191">
      <c r="A191" s="60"/>
      <c r="B191" s="60"/>
      <c r="C191" s="60"/>
      <c r="D191" s="46">
        <v>189.0</v>
      </c>
      <c r="E191" s="25"/>
      <c r="F191" s="26">
        <v>3021.0</v>
      </c>
      <c r="G191" s="18">
        <v>2741.0</v>
      </c>
      <c r="H191" s="15">
        <f t="shared" si="6"/>
        <v>569</v>
      </c>
      <c r="I191" s="28">
        <v>46.0</v>
      </c>
      <c r="J191" s="29">
        <v>92.0</v>
      </c>
      <c r="K191" s="30">
        <v>42.0</v>
      </c>
      <c r="L191" s="31">
        <v>247.0</v>
      </c>
      <c r="M191" s="32">
        <v>57.0</v>
      </c>
      <c r="N191" s="33">
        <v>85.0</v>
      </c>
      <c r="O191" s="39">
        <f t="shared" si="7"/>
        <v>0.5985915493</v>
      </c>
      <c r="P191" s="39">
        <f t="shared" si="8"/>
        <v>0.8546712803</v>
      </c>
      <c r="Q191" s="40">
        <f t="shared" si="9"/>
        <v>0.8376442174</v>
      </c>
      <c r="R191" s="17">
        <f t="shared" si="10"/>
        <v>0.3056442174</v>
      </c>
      <c r="S191" s="39">
        <f t="shared" si="11"/>
        <v>0.01702706286</v>
      </c>
      <c r="T191" s="40">
        <f t="shared" si="12"/>
        <v>0.3133020897</v>
      </c>
      <c r="U191" s="40">
        <f t="shared" si="13"/>
        <v>0.4752526857</v>
      </c>
      <c r="V191" s="40">
        <f t="shared" si="14"/>
        <v>0.4752526857</v>
      </c>
      <c r="W191" s="39">
        <f t="shared" si="15"/>
        <v>0.4922797486</v>
      </c>
      <c r="X191" s="41">
        <f t="shared" si="16"/>
        <v>0.5247473143</v>
      </c>
      <c r="Y191" s="41">
        <f t="shared" si="17"/>
        <v>0.5077202514</v>
      </c>
      <c r="Z191" s="40">
        <f t="shared" si="18"/>
        <v>142</v>
      </c>
      <c r="AA191" s="40">
        <f t="shared" si="19"/>
        <v>289</v>
      </c>
      <c r="AB191" s="40">
        <f t="shared" si="20"/>
        <v>75</v>
      </c>
      <c r="AC191" s="40">
        <f t="shared" si="21"/>
        <v>67</v>
      </c>
      <c r="AD191" s="40">
        <f t="shared" si="22"/>
        <v>147</v>
      </c>
      <c r="AE191" s="40">
        <f t="shared" si="23"/>
        <v>142</v>
      </c>
      <c r="AF191" s="40">
        <f t="shared" si="24"/>
        <v>1.268656716</v>
      </c>
      <c r="AG191" s="40">
        <f t="shared" si="25"/>
        <v>0.2857142857</v>
      </c>
      <c r="AH191" s="40">
        <f t="shared" si="26"/>
        <v>95</v>
      </c>
      <c r="AI191" s="40">
        <f t="shared" ref="AI191:AJ191" si="234">AF191*AC191</f>
        <v>85</v>
      </c>
      <c r="AJ191" s="40">
        <f t="shared" si="234"/>
        <v>42</v>
      </c>
      <c r="AK191" s="40">
        <f t="shared" si="28"/>
        <v>41</v>
      </c>
      <c r="AL191" s="18">
        <f t="shared" si="29"/>
        <v>2741</v>
      </c>
      <c r="AM191" s="40">
        <f t="shared" si="30"/>
        <v>263</v>
      </c>
      <c r="AN191" s="42">
        <f t="shared" si="31"/>
        <v>0.09595038307</v>
      </c>
      <c r="AO191" s="42">
        <f t="shared" si="32"/>
        <v>0.2075884714</v>
      </c>
      <c r="AP191" s="43">
        <f t="shared" si="33"/>
        <v>0.2548330404</v>
      </c>
      <c r="AQ191" s="43">
        <f t="shared" si="34"/>
        <v>0.6151142355</v>
      </c>
      <c r="AR191" s="43">
        <f t="shared" si="35"/>
        <v>0.4920913884</v>
      </c>
      <c r="AS191" s="43">
        <f t="shared" si="36"/>
        <v>0.5209125475</v>
      </c>
      <c r="AT191" s="43">
        <f t="shared" si="37"/>
        <v>0.5171102662</v>
      </c>
      <c r="AU191" s="43">
        <f t="shared" si="38"/>
        <v>0.6844106464</v>
      </c>
      <c r="AV191" s="44">
        <f t="shared" si="41"/>
        <v>206</v>
      </c>
      <c r="AW191" s="45">
        <f t="shared" si="39"/>
        <v>8</v>
      </c>
      <c r="AX191" s="45">
        <v>0.0</v>
      </c>
      <c r="AY191" s="45"/>
    </row>
    <row r="192">
      <c r="A192" s="60"/>
      <c r="B192" s="60"/>
      <c r="C192" s="60"/>
      <c r="D192" s="46">
        <v>190.0</v>
      </c>
      <c r="E192" s="25"/>
      <c r="F192" s="26">
        <v>3022.0</v>
      </c>
      <c r="G192" s="18">
        <v>3116.0</v>
      </c>
      <c r="H192" s="15">
        <f t="shared" si="6"/>
        <v>643</v>
      </c>
      <c r="I192" s="28">
        <v>47.0</v>
      </c>
      <c r="J192" s="29">
        <v>97.0</v>
      </c>
      <c r="K192" s="30">
        <v>57.0</v>
      </c>
      <c r="L192" s="31">
        <v>274.0</v>
      </c>
      <c r="M192" s="32">
        <v>75.0</v>
      </c>
      <c r="N192" s="33">
        <v>93.0</v>
      </c>
      <c r="O192" s="39">
        <f t="shared" si="7"/>
        <v>0.5535714286</v>
      </c>
      <c r="P192" s="39">
        <f t="shared" si="8"/>
        <v>0.8277945619</v>
      </c>
      <c r="Q192" s="40">
        <f t="shared" si="9"/>
        <v>0.8218341837</v>
      </c>
      <c r="R192" s="17">
        <f t="shared" si="10"/>
        <v>0.2898341837</v>
      </c>
      <c r="S192" s="39">
        <f t="shared" si="11"/>
        <v>0.00596037826</v>
      </c>
      <c r="T192" s="40">
        <f t="shared" si="12"/>
        <v>0.3030717194</v>
      </c>
      <c r="U192" s="40">
        <f t="shared" si="13"/>
        <v>0.4418400053</v>
      </c>
      <c r="V192" s="40">
        <f t="shared" si="14"/>
        <v>0.4418400053</v>
      </c>
      <c r="W192" s="39">
        <f t="shared" si="15"/>
        <v>0.4478003836</v>
      </c>
      <c r="X192" s="41">
        <f t="shared" si="16"/>
        <v>0.5581599947</v>
      </c>
      <c r="Y192" s="41">
        <f t="shared" si="17"/>
        <v>0.5521996164</v>
      </c>
      <c r="Z192" s="40">
        <f t="shared" si="18"/>
        <v>168</v>
      </c>
      <c r="AA192" s="40">
        <f t="shared" si="19"/>
        <v>331</v>
      </c>
      <c r="AB192" s="40">
        <f t="shared" si="20"/>
        <v>94</v>
      </c>
      <c r="AC192" s="40">
        <f t="shared" si="21"/>
        <v>74</v>
      </c>
      <c r="AD192" s="40">
        <f t="shared" si="22"/>
        <v>183</v>
      </c>
      <c r="AE192" s="40">
        <f t="shared" si="23"/>
        <v>148</v>
      </c>
      <c r="AF192" s="40">
        <f t="shared" si="24"/>
        <v>1.256756757</v>
      </c>
      <c r="AG192" s="40">
        <f t="shared" si="25"/>
        <v>0.3114754098</v>
      </c>
      <c r="AH192" s="40">
        <f t="shared" si="26"/>
        <v>118</v>
      </c>
      <c r="AI192" s="40">
        <f t="shared" ref="AI192:AJ192" si="235">AF192*AC192</f>
        <v>93</v>
      </c>
      <c r="AJ192" s="40">
        <f t="shared" si="235"/>
        <v>57</v>
      </c>
      <c r="AK192" s="40">
        <f t="shared" si="28"/>
        <v>46</v>
      </c>
      <c r="AL192" s="18">
        <f t="shared" si="29"/>
        <v>3116</v>
      </c>
      <c r="AM192" s="40">
        <f t="shared" si="30"/>
        <v>314</v>
      </c>
      <c r="AN192" s="42">
        <f t="shared" si="31"/>
        <v>0.1007702182</v>
      </c>
      <c r="AO192" s="42">
        <f t="shared" si="32"/>
        <v>0.2063543004</v>
      </c>
      <c r="AP192" s="43">
        <f t="shared" si="33"/>
        <v>0.2783825816</v>
      </c>
      <c r="AQ192" s="43">
        <f t="shared" si="34"/>
        <v>0.6158631415</v>
      </c>
      <c r="AR192" s="43">
        <f t="shared" si="35"/>
        <v>0.4852255054</v>
      </c>
      <c r="AS192" s="43">
        <f t="shared" si="36"/>
        <v>0.5573248408</v>
      </c>
      <c r="AT192" s="43">
        <f t="shared" si="37"/>
        <v>0.5222929936</v>
      </c>
      <c r="AU192" s="43">
        <f t="shared" si="38"/>
        <v>0.6719745223</v>
      </c>
      <c r="AV192" s="44">
        <f t="shared" si="41"/>
        <v>228</v>
      </c>
      <c r="AW192" s="45">
        <f t="shared" si="39"/>
        <v>4</v>
      </c>
      <c r="AX192" s="45">
        <v>0.0</v>
      </c>
      <c r="AY192" s="45"/>
    </row>
    <row r="193">
      <c r="A193" s="60"/>
      <c r="B193" s="60"/>
      <c r="C193" s="60"/>
      <c r="D193" s="46">
        <v>191.0</v>
      </c>
      <c r="E193" s="25"/>
      <c r="F193" s="26">
        <v>3027.0</v>
      </c>
      <c r="G193" s="18">
        <v>3032.0</v>
      </c>
      <c r="H193" s="15">
        <f t="shared" si="6"/>
        <v>522</v>
      </c>
      <c r="I193" s="28">
        <v>31.0</v>
      </c>
      <c r="J193" s="29">
        <v>104.0</v>
      </c>
      <c r="K193" s="30">
        <v>39.0</v>
      </c>
      <c r="L193" s="31">
        <v>227.0</v>
      </c>
      <c r="M193" s="32">
        <v>39.0</v>
      </c>
      <c r="N193" s="33">
        <v>82.0</v>
      </c>
      <c r="O193" s="39">
        <f t="shared" si="7"/>
        <v>0.6776859504</v>
      </c>
      <c r="P193" s="39">
        <f t="shared" si="8"/>
        <v>0.8533834586</v>
      </c>
      <c r="Q193" s="40">
        <f t="shared" si="9"/>
        <v>0.8625931289</v>
      </c>
      <c r="R193" s="17">
        <f t="shared" si="10"/>
        <v>0.3305931289</v>
      </c>
      <c r="S193" s="39">
        <f t="shared" si="11"/>
        <v>-0.009209670238</v>
      </c>
      <c r="T193" s="40">
        <f t="shared" si="12"/>
        <v>0.3315367395</v>
      </c>
      <c r="U193" s="40">
        <f t="shared" si="13"/>
        <v>0.5331744856</v>
      </c>
      <c r="V193" s="40">
        <f t="shared" si="14"/>
        <v>0.5331744856</v>
      </c>
      <c r="W193" s="39">
        <f t="shared" si="15"/>
        <v>0.5239648154</v>
      </c>
      <c r="X193" s="41">
        <f t="shared" si="16"/>
        <v>0.4668255144</v>
      </c>
      <c r="Y193" s="41">
        <f t="shared" si="17"/>
        <v>0.4760351846</v>
      </c>
      <c r="Z193" s="40">
        <f t="shared" si="18"/>
        <v>121</v>
      </c>
      <c r="AA193" s="40">
        <f t="shared" si="19"/>
        <v>266</v>
      </c>
      <c r="AB193" s="40">
        <f t="shared" si="20"/>
        <v>56</v>
      </c>
      <c r="AC193" s="40">
        <f t="shared" si="21"/>
        <v>65</v>
      </c>
      <c r="AD193" s="40">
        <f t="shared" si="22"/>
        <v>127</v>
      </c>
      <c r="AE193" s="40">
        <f t="shared" si="23"/>
        <v>139</v>
      </c>
      <c r="AF193" s="40">
        <f t="shared" si="24"/>
        <v>1.261538462</v>
      </c>
      <c r="AG193" s="40">
        <f t="shared" si="25"/>
        <v>0.3070866142</v>
      </c>
      <c r="AH193" s="40">
        <f t="shared" si="26"/>
        <v>71</v>
      </c>
      <c r="AI193" s="40">
        <f t="shared" ref="AI193:AJ193" si="236">AF193*AC193</f>
        <v>82</v>
      </c>
      <c r="AJ193" s="40">
        <f t="shared" si="236"/>
        <v>39</v>
      </c>
      <c r="AK193" s="40">
        <f t="shared" si="28"/>
        <v>43</v>
      </c>
      <c r="AL193" s="18">
        <f t="shared" si="29"/>
        <v>3032</v>
      </c>
      <c r="AM193" s="40">
        <f t="shared" si="30"/>
        <v>235</v>
      </c>
      <c r="AN193" s="42">
        <f t="shared" si="31"/>
        <v>0.07750659631</v>
      </c>
      <c r="AO193" s="42">
        <f t="shared" si="32"/>
        <v>0.1721635884</v>
      </c>
      <c r="AP193" s="43">
        <f t="shared" si="33"/>
        <v>0.2088122605</v>
      </c>
      <c r="AQ193" s="43">
        <f t="shared" si="34"/>
        <v>0.5689655172</v>
      </c>
      <c r="AR193" s="43">
        <f t="shared" si="35"/>
        <v>0.4904214559</v>
      </c>
      <c r="AS193" s="43">
        <f t="shared" si="36"/>
        <v>0.4680851064</v>
      </c>
      <c r="AT193" s="43">
        <f t="shared" si="37"/>
        <v>0.485106383</v>
      </c>
      <c r="AU193" s="43">
        <f t="shared" si="38"/>
        <v>0.6510638298</v>
      </c>
      <c r="AV193" s="44">
        <f t="shared" si="41"/>
        <v>184</v>
      </c>
      <c r="AW193" s="45">
        <f t="shared" si="39"/>
        <v>-1</v>
      </c>
      <c r="AX193" s="45">
        <v>0.0</v>
      </c>
      <c r="AY193" s="45"/>
    </row>
    <row r="194">
      <c r="A194" s="60"/>
      <c r="B194" s="60"/>
      <c r="C194" s="60"/>
      <c r="D194" s="46">
        <v>192.0</v>
      </c>
      <c r="E194" s="25"/>
      <c r="F194" s="26">
        <v>3030.0</v>
      </c>
      <c r="G194" s="18">
        <v>2762.0</v>
      </c>
      <c r="H194" s="15">
        <f t="shared" si="6"/>
        <v>362</v>
      </c>
      <c r="I194" s="28">
        <v>23.0</v>
      </c>
      <c r="J194" s="29">
        <v>58.0</v>
      </c>
      <c r="K194" s="30">
        <v>33.0</v>
      </c>
      <c r="L194" s="31">
        <v>177.0</v>
      </c>
      <c r="M194" s="32">
        <v>27.0</v>
      </c>
      <c r="N194" s="33">
        <v>44.0</v>
      </c>
      <c r="O194" s="39">
        <f t="shared" si="7"/>
        <v>0.6197183099</v>
      </c>
      <c r="P194" s="39">
        <f t="shared" si="8"/>
        <v>0.8428571429</v>
      </c>
      <c r="Q194" s="40">
        <f t="shared" si="9"/>
        <v>0.84466098</v>
      </c>
      <c r="R194" s="17">
        <f t="shared" si="10"/>
        <v>0.31266098</v>
      </c>
      <c r="S194" s="39">
        <f t="shared" si="11"/>
        <v>-0.001803837107</v>
      </c>
      <c r="T194" s="40">
        <f t="shared" si="12"/>
        <v>0.3181401979</v>
      </c>
      <c r="U194" s="40">
        <f t="shared" si="13"/>
        <v>0.4908195554</v>
      </c>
      <c r="V194" s="40">
        <f t="shared" si="14"/>
        <v>0.4908195554</v>
      </c>
      <c r="W194" s="39">
        <f t="shared" si="15"/>
        <v>0.4890157183</v>
      </c>
      <c r="X194" s="41">
        <f t="shared" si="16"/>
        <v>0.5091804446</v>
      </c>
      <c r="Y194" s="41">
        <f t="shared" si="17"/>
        <v>0.5109842817</v>
      </c>
      <c r="Z194" s="40">
        <f t="shared" si="18"/>
        <v>71</v>
      </c>
      <c r="AA194" s="40">
        <f t="shared" si="19"/>
        <v>210</v>
      </c>
      <c r="AB194" s="40">
        <f t="shared" si="20"/>
        <v>36</v>
      </c>
      <c r="AC194" s="40">
        <f t="shared" si="21"/>
        <v>35</v>
      </c>
      <c r="AD194" s="40">
        <f t="shared" si="22"/>
        <v>107</v>
      </c>
      <c r="AE194" s="40">
        <f t="shared" si="23"/>
        <v>103</v>
      </c>
      <c r="AF194" s="40">
        <f t="shared" si="24"/>
        <v>1.257142857</v>
      </c>
      <c r="AG194" s="40">
        <f t="shared" si="25"/>
        <v>0.308411215</v>
      </c>
      <c r="AH194" s="40">
        <f t="shared" si="26"/>
        <v>45</v>
      </c>
      <c r="AI194" s="40">
        <f t="shared" ref="AI194:AJ194" si="237">AF194*AC194</f>
        <v>44</v>
      </c>
      <c r="AJ194" s="40">
        <f t="shared" si="237"/>
        <v>33</v>
      </c>
      <c r="AK194" s="40">
        <f t="shared" si="28"/>
        <v>32</v>
      </c>
      <c r="AL194" s="18">
        <f t="shared" si="29"/>
        <v>2762</v>
      </c>
      <c r="AM194" s="40">
        <f t="shared" si="30"/>
        <v>154</v>
      </c>
      <c r="AN194" s="42">
        <f t="shared" si="31"/>
        <v>0.05575669804</v>
      </c>
      <c r="AO194" s="42">
        <f t="shared" si="32"/>
        <v>0.1310644461</v>
      </c>
      <c r="AP194" s="43">
        <f t="shared" si="33"/>
        <v>0.229281768</v>
      </c>
      <c r="AQ194" s="43">
        <f t="shared" si="34"/>
        <v>0.6270718232</v>
      </c>
      <c r="AR194" s="43">
        <f t="shared" si="35"/>
        <v>0.4198895028</v>
      </c>
      <c r="AS194" s="43">
        <f t="shared" si="36"/>
        <v>0.5064935065</v>
      </c>
      <c r="AT194" s="43">
        <f t="shared" si="37"/>
        <v>0.5</v>
      </c>
      <c r="AU194" s="43">
        <f t="shared" si="38"/>
        <v>0.5779220779</v>
      </c>
      <c r="AV194" s="44">
        <f t="shared" si="41"/>
        <v>145</v>
      </c>
      <c r="AW194" s="45">
        <f t="shared" si="39"/>
        <v>5</v>
      </c>
      <c r="AX194" s="45">
        <v>0.0</v>
      </c>
      <c r="AY194" s="45"/>
    </row>
    <row r="195">
      <c r="A195" s="60"/>
      <c r="B195" s="60"/>
      <c r="C195" s="60"/>
      <c r="D195" s="46">
        <v>193.0</v>
      </c>
      <c r="E195" s="25"/>
      <c r="F195" s="26">
        <v>3036.0</v>
      </c>
      <c r="G195" s="18">
        <v>1239.0</v>
      </c>
      <c r="H195" s="15">
        <f t="shared" si="6"/>
        <v>443</v>
      </c>
      <c r="I195" s="28">
        <v>43.0</v>
      </c>
      <c r="J195" s="29">
        <v>66.0</v>
      </c>
      <c r="K195" s="30">
        <v>46.0</v>
      </c>
      <c r="L195" s="31">
        <v>210.0</v>
      </c>
      <c r="M195" s="32">
        <v>29.0</v>
      </c>
      <c r="N195" s="33">
        <v>49.0</v>
      </c>
      <c r="O195" s="39">
        <f t="shared" si="7"/>
        <v>0.6282051282</v>
      </c>
      <c r="P195" s="39">
        <f t="shared" si="8"/>
        <v>0.8203125</v>
      </c>
      <c r="Q195" s="40">
        <f t="shared" si="9"/>
        <v>0.8474072978</v>
      </c>
      <c r="R195" s="17">
        <f t="shared" si="10"/>
        <v>0.3154072978</v>
      </c>
      <c r="S195" s="39">
        <f t="shared" si="11"/>
        <v>-0.02709479783</v>
      </c>
      <c r="T195" s="40">
        <f t="shared" si="12"/>
        <v>0.3200903967</v>
      </c>
      <c r="U195" s="40">
        <f t="shared" si="13"/>
        <v>0.4970530387</v>
      </c>
      <c r="V195" s="40">
        <f t="shared" si="14"/>
        <v>0.4970530387</v>
      </c>
      <c r="W195" s="39">
        <f t="shared" si="15"/>
        <v>0.4699582409</v>
      </c>
      <c r="X195" s="41">
        <f t="shared" si="16"/>
        <v>0.5029469613</v>
      </c>
      <c r="Y195" s="41">
        <f t="shared" si="17"/>
        <v>0.5300417591</v>
      </c>
      <c r="Z195" s="40">
        <f t="shared" si="18"/>
        <v>78</v>
      </c>
      <c r="AA195" s="40">
        <f t="shared" si="19"/>
        <v>256</v>
      </c>
      <c r="AB195" s="40">
        <f t="shared" si="20"/>
        <v>39</v>
      </c>
      <c r="AC195" s="40">
        <f t="shared" si="21"/>
        <v>39</v>
      </c>
      <c r="AD195" s="40">
        <f t="shared" si="22"/>
        <v>136</v>
      </c>
      <c r="AE195" s="40">
        <f t="shared" si="23"/>
        <v>120</v>
      </c>
      <c r="AF195" s="40">
        <f t="shared" si="24"/>
        <v>1.256410256</v>
      </c>
      <c r="AG195" s="40">
        <f t="shared" si="25"/>
        <v>0.3382352941</v>
      </c>
      <c r="AH195" s="40">
        <f t="shared" si="26"/>
        <v>49</v>
      </c>
      <c r="AI195" s="40">
        <f t="shared" ref="AI195:AJ195" si="238">AF195*AC195</f>
        <v>49</v>
      </c>
      <c r="AJ195" s="40">
        <f t="shared" si="238"/>
        <v>46</v>
      </c>
      <c r="AK195" s="40">
        <f t="shared" si="28"/>
        <v>41</v>
      </c>
      <c r="AL195" s="18">
        <f t="shared" si="29"/>
        <v>1239</v>
      </c>
      <c r="AM195" s="40">
        <f t="shared" si="30"/>
        <v>185</v>
      </c>
      <c r="AN195" s="42">
        <f t="shared" si="31"/>
        <v>0.1493139629</v>
      </c>
      <c r="AO195" s="42">
        <f t="shared" si="32"/>
        <v>0.3575464084</v>
      </c>
      <c r="AP195" s="43">
        <f t="shared" si="33"/>
        <v>0.2663656885</v>
      </c>
      <c r="AQ195" s="43">
        <f t="shared" si="34"/>
        <v>0.6365688488</v>
      </c>
      <c r="AR195" s="43">
        <f t="shared" si="35"/>
        <v>0.4221218962</v>
      </c>
      <c r="AS195" s="43">
        <f t="shared" si="36"/>
        <v>0.5135135135</v>
      </c>
      <c r="AT195" s="43">
        <f t="shared" si="37"/>
        <v>0.4864864865</v>
      </c>
      <c r="AU195" s="43">
        <f t="shared" si="38"/>
        <v>0.5297297297</v>
      </c>
      <c r="AV195" s="44">
        <f t="shared" si="41"/>
        <v>169</v>
      </c>
      <c r="AW195" s="45">
        <f t="shared" si="39"/>
        <v>23</v>
      </c>
      <c r="AX195" s="45">
        <v>0.0</v>
      </c>
      <c r="AY195" s="45"/>
    </row>
    <row r="196">
      <c r="A196" s="60"/>
      <c r="B196" s="60"/>
      <c r="C196" s="60"/>
      <c r="D196" s="46">
        <v>194.0</v>
      </c>
      <c r="E196" s="25"/>
      <c r="F196" s="26">
        <v>3037.0</v>
      </c>
      <c r="G196" s="18">
        <v>2756.0</v>
      </c>
      <c r="H196" s="15">
        <f t="shared" si="6"/>
        <v>1238</v>
      </c>
      <c r="I196" s="28">
        <v>78.0</v>
      </c>
      <c r="J196" s="29">
        <v>224.0</v>
      </c>
      <c r="K196" s="30">
        <v>148.0</v>
      </c>
      <c r="L196" s="31">
        <v>568.0</v>
      </c>
      <c r="M196" s="32">
        <v>84.0</v>
      </c>
      <c r="N196" s="33">
        <v>136.0</v>
      </c>
      <c r="O196" s="39">
        <f t="shared" si="7"/>
        <v>0.6181818182</v>
      </c>
      <c r="P196" s="39">
        <f t="shared" si="8"/>
        <v>0.7932960894</v>
      </c>
      <c r="Q196" s="40">
        <f t="shared" si="9"/>
        <v>0.8441593388</v>
      </c>
      <c r="R196" s="17">
        <f t="shared" si="10"/>
        <v>0.3121593388</v>
      </c>
      <c r="S196" s="39">
        <f t="shared" si="11"/>
        <v>-0.05086324946</v>
      </c>
      <c r="T196" s="40">
        <f t="shared" si="12"/>
        <v>0.3177875345</v>
      </c>
      <c r="U196" s="40">
        <f t="shared" si="13"/>
        <v>0.4896898065</v>
      </c>
      <c r="V196" s="40">
        <f t="shared" si="14"/>
        <v>0.4896898065</v>
      </c>
      <c r="W196" s="39">
        <f t="shared" si="15"/>
        <v>0.438826557</v>
      </c>
      <c r="X196" s="41">
        <f t="shared" si="16"/>
        <v>0.5103101935</v>
      </c>
      <c r="Y196" s="41">
        <f t="shared" si="17"/>
        <v>0.561173443</v>
      </c>
      <c r="Z196" s="40">
        <f t="shared" si="18"/>
        <v>220</v>
      </c>
      <c r="AA196" s="40">
        <f t="shared" si="19"/>
        <v>716</v>
      </c>
      <c r="AB196" s="40">
        <f t="shared" si="20"/>
        <v>112</v>
      </c>
      <c r="AC196" s="40">
        <f t="shared" si="21"/>
        <v>108</v>
      </c>
      <c r="AD196" s="40">
        <f t="shared" si="22"/>
        <v>402</v>
      </c>
      <c r="AE196" s="40">
        <f t="shared" si="23"/>
        <v>314</v>
      </c>
      <c r="AF196" s="40">
        <f t="shared" si="24"/>
        <v>1.259259259</v>
      </c>
      <c r="AG196" s="40">
        <f t="shared" si="25"/>
        <v>0.368159204</v>
      </c>
      <c r="AH196" s="40">
        <f t="shared" si="26"/>
        <v>141</v>
      </c>
      <c r="AI196" s="40">
        <f t="shared" ref="AI196:AJ196" si="239">AF196*AC196</f>
        <v>136</v>
      </c>
      <c r="AJ196" s="40">
        <f t="shared" si="239"/>
        <v>148</v>
      </c>
      <c r="AK196" s="40">
        <f t="shared" si="28"/>
        <v>116</v>
      </c>
      <c r="AL196" s="18">
        <f t="shared" si="29"/>
        <v>2756</v>
      </c>
      <c r="AM196" s="40">
        <f t="shared" si="30"/>
        <v>541</v>
      </c>
      <c r="AN196" s="42">
        <f t="shared" si="31"/>
        <v>0.196298984</v>
      </c>
      <c r="AO196" s="42">
        <f t="shared" si="32"/>
        <v>0.4492017417</v>
      </c>
      <c r="AP196" s="43">
        <f t="shared" si="33"/>
        <v>0.2504038772</v>
      </c>
      <c r="AQ196" s="43">
        <f t="shared" si="34"/>
        <v>0.5896607431</v>
      </c>
      <c r="AR196" s="43">
        <f t="shared" si="35"/>
        <v>0.4216478191</v>
      </c>
      <c r="AS196" s="43">
        <f t="shared" si="36"/>
        <v>0.5341959335</v>
      </c>
      <c r="AT196" s="43">
        <f t="shared" si="37"/>
        <v>0.4750462107</v>
      </c>
      <c r="AU196" s="43">
        <f t="shared" si="38"/>
        <v>0.5120147874</v>
      </c>
      <c r="AV196" s="44">
        <f t="shared" si="41"/>
        <v>452</v>
      </c>
      <c r="AW196" s="45">
        <f t="shared" si="39"/>
        <v>21</v>
      </c>
      <c r="AX196" s="45">
        <v>1.0</v>
      </c>
      <c r="AY196" s="45"/>
    </row>
    <row r="197">
      <c r="A197" s="60"/>
      <c r="B197" s="60"/>
      <c r="C197" s="60"/>
      <c r="D197" s="46">
        <v>195.0</v>
      </c>
      <c r="E197" s="25"/>
      <c r="F197" s="26">
        <v>3039.0</v>
      </c>
      <c r="G197" s="18">
        <v>1508.0</v>
      </c>
      <c r="H197" s="15">
        <f t="shared" si="6"/>
        <v>190</v>
      </c>
      <c r="I197" s="28">
        <v>11.0</v>
      </c>
      <c r="J197" s="29">
        <v>36.0</v>
      </c>
      <c r="K197" s="30">
        <v>14.0</v>
      </c>
      <c r="L197" s="31">
        <v>94.0</v>
      </c>
      <c r="M197" s="32">
        <v>16.0</v>
      </c>
      <c r="N197" s="33">
        <v>19.0</v>
      </c>
      <c r="O197" s="39">
        <f t="shared" si="7"/>
        <v>0.5428571429</v>
      </c>
      <c r="P197" s="39">
        <f t="shared" si="8"/>
        <v>0.8703703704</v>
      </c>
      <c r="Q197" s="40">
        <f t="shared" si="9"/>
        <v>0.8178995918</v>
      </c>
      <c r="R197" s="17">
        <f t="shared" si="10"/>
        <v>0.2858995918</v>
      </c>
      <c r="S197" s="39">
        <f t="shared" si="11"/>
        <v>0.05247077853</v>
      </c>
      <c r="T197" s="40">
        <f t="shared" si="12"/>
        <v>0.3006529649</v>
      </c>
      <c r="U197" s="40">
        <f t="shared" si="13"/>
        <v>0.4338389414</v>
      </c>
      <c r="V197" s="40">
        <f t="shared" si="14"/>
        <v>0.4338389414</v>
      </c>
      <c r="W197" s="39">
        <f t="shared" si="15"/>
        <v>0.4863097199</v>
      </c>
      <c r="X197" s="41">
        <f t="shared" si="16"/>
        <v>0.5661610586</v>
      </c>
      <c r="Y197" s="41">
        <f t="shared" si="17"/>
        <v>0.5136902801</v>
      </c>
      <c r="Z197" s="40">
        <f t="shared" si="18"/>
        <v>35</v>
      </c>
      <c r="AA197" s="40">
        <f t="shared" si="19"/>
        <v>108</v>
      </c>
      <c r="AB197" s="40">
        <f t="shared" si="20"/>
        <v>20</v>
      </c>
      <c r="AC197" s="40">
        <f t="shared" si="21"/>
        <v>15</v>
      </c>
      <c r="AD197" s="40">
        <f t="shared" si="22"/>
        <v>55</v>
      </c>
      <c r="AE197" s="40">
        <f t="shared" si="23"/>
        <v>53</v>
      </c>
      <c r="AF197" s="40">
        <f t="shared" si="24"/>
        <v>1.266666667</v>
      </c>
      <c r="AG197" s="40">
        <f t="shared" si="25"/>
        <v>0.2545454545</v>
      </c>
      <c r="AH197" s="40">
        <f t="shared" si="26"/>
        <v>25</v>
      </c>
      <c r="AI197" s="40">
        <f t="shared" ref="AI197:AJ197" si="240">AF197*AC197</f>
        <v>19</v>
      </c>
      <c r="AJ197" s="40">
        <f t="shared" si="240"/>
        <v>14</v>
      </c>
      <c r="AK197" s="40">
        <f t="shared" si="28"/>
        <v>13</v>
      </c>
      <c r="AL197" s="18">
        <f t="shared" si="29"/>
        <v>1508</v>
      </c>
      <c r="AM197" s="40">
        <f t="shared" si="30"/>
        <v>71</v>
      </c>
      <c r="AN197" s="42">
        <f t="shared" si="31"/>
        <v>0.04708222812</v>
      </c>
      <c r="AO197" s="42">
        <f t="shared" si="32"/>
        <v>0.125994695</v>
      </c>
      <c r="AP197" s="43">
        <f t="shared" si="33"/>
        <v>0.2157894737</v>
      </c>
      <c r="AQ197" s="43">
        <f t="shared" si="34"/>
        <v>0.6368421053</v>
      </c>
      <c r="AR197" s="43">
        <f t="shared" si="35"/>
        <v>0.4315789474</v>
      </c>
      <c r="AS197" s="43">
        <f t="shared" si="36"/>
        <v>0.5492957746</v>
      </c>
      <c r="AT197" s="43">
        <f t="shared" si="37"/>
        <v>0.5352112676</v>
      </c>
      <c r="AU197" s="43">
        <f t="shared" si="38"/>
        <v>0.6197183099</v>
      </c>
      <c r="AV197" s="44">
        <f t="shared" si="41"/>
        <v>81</v>
      </c>
      <c r="AW197" s="45">
        <f t="shared" si="39"/>
        <v>2</v>
      </c>
      <c r="AX197" s="45">
        <v>1.0</v>
      </c>
      <c r="AY197" s="45"/>
    </row>
    <row r="198">
      <c r="A198" s="60"/>
      <c r="B198" s="60"/>
      <c r="C198" s="60"/>
      <c r="D198" s="46">
        <v>196.0</v>
      </c>
      <c r="E198" s="25"/>
      <c r="F198" s="26">
        <v>3040.0</v>
      </c>
      <c r="G198" s="18">
        <v>2253.0</v>
      </c>
      <c r="H198" s="15">
        <f t="shared" si="6"/>
        <v>1035</v>
      </c>
      <c r="I198" s="28">
        <v>91.0</v>
      </c>
      <c r="J198" s="29">
        <v>161.0</v>
      </c>
      <c r="K198" s="30">
        <v>133.0</v>
      </c>
      <c r="L198" s="31">
        <v>483.0</v>
      </c>
      <c r="M198" s="32">
        <v>78.0</v>
      </c>
      <c r="N198" s="33">
        <v>89.0</v>
      </c>
      <c r="O198" s="39">
        <f t="shared" si="7"/>
        <v>0.5329341317</v>
      </c>
      <c r="P198" s="39">
        <f t="shared" si="8"/>
        <v>0.7840909091</v>
      </c>
      <c r="Q198" s="40">
        <f t="shared" si="9"/>
        <v>0.8141966008</v>
      </c>
      <c r="R198" s="17">
        <f t="shared" si="10"/>
        <v>0.2821966008</v>
      </c>
      <c r="S198" s="39">
        <f t="shared" si="11"/>
        <v>-0.03010569172</v>
      </c>
      <c r="T198" s="40">
        <f t="shared" si="12"/>
        <v>0.2984183233</v>
      </c>
      <c r="U198" s="40">
        <f t="shared" si="13"/>
        <v>0.426411603</v>
      </c>
      <c r="V198" s="40">
        <f t="shared" si="14"/>
        <v>0.426411603</v>
      </c>
      <c r="W198" s="39">
        <f t="shared" si="15"/>
        <v>0.3963059112</v>
      </c>
      <c r="X198" s="41">
        <f t="shared" si="16"/>
        <v>0.573588397</v>
      </c>
      <c r="Y198" s="41">
        <f t="shared" si="17"/>
        <v>0.6036940888</v>
      </c>
      <c r="Z198" s="40">
        <f t="shared" si="18"/>
        <v>167</v>
      </c>
      <c r="AA198" s="40">
        <f t="shared" si="19"/>
        <v>616</v>
      </c>
      <c r="AB198" s="40">
        <f t="shared" si="20"/>
        <v>96</v>
      </c>
      <c r="AC198" s="40">
        <f t="shared" si="21"/>
        <v>71</v>
      </c>
      <c r="AD198" s="40">
        <f t="shared" si="22"/>
        <v>372</v>
      </c>
      <c r="AE198" s="40">
        <f t="shared" si="23"/>
        <v>244</v>
      </c>
      <c r="AF198" s="40">
        <f t="shared" si="24"/>
        <v>1.253521127</v>
      </c>
      <c r="AG198" s="40">
        <f t="shared" si="25"/>
        <v>0.3575268817</v>
      </c>
      <c r="AH198" s="40">
        <f t="shared" si="26"/>
        <v>120</v>
      </c>
      <c r="AI198" s="40">
        <f t="shared" ref="AI198:AJ198" si="241">AF198*AC198</f>
        <v>89</v>
      </c>
      <c r="AJ198" s="40">
        <f t="shared" si="241"/>
        <v>133</v>
      </c>
      <c r="AK198" s="40">
        <f t="shared" si="28"/>
        <v>87</v>
      </c>
      <c r="AL198" s="18">
        <f t="shared" si="29"/>
        <v>2253</v>
      </c>
      <c r="AM198" s="40">
        <f t="shared" si="30"/>
        <v>429</v>
      </c>
      <c r="AN198" s="42">
        <f t="shared" si="31"/>
        <v>0.190412783</v>
      </c>
      <c r="AO198" s="42">
        <f t="shared" si="32"/>
        <v>0.4593874834</v>
      </c>
      <c r="AP198" s="43">
        <f t="shared" si="33"/>
        <v>0.2917874396</v>
      </c>
      <c r="AQ198" s="43">
        <f t="shared" si="34"/>
        <v>0.6299516908</v>
      </c>
      <c r="AR198" s="43">
        <f t="shared" si="35"/>
        <v>0.4048309179</v>
      </c>
      <c r="AS198" s="43">
        <f t="shared" si="36"/>
        <v>0.5897435897</v>
      </c>
      <c r="AT198" s="43">
        <f t="shared" si="37"/>
        <v>0.4825174825</v>
      </c>
      <c r="AU198" s="43">
        <f t="shared" si="38"/>
        <v>0.4871794872</v>
      </c>
      <c r="AV198" s="44">
        <f t="shared" si="41"/>
        <v>396</v>
      </c>
      <c r="AW198" s="45">
        <f t="shared" si="39"/>
        <v>49</v>
      </c>
      <c r="AX198" s="45">
        <v>1.0</v>
      </c>
      <c r="AY198" s="45"/>
    </row>
    <row r="199">
      <c r="A199" s="60"/>
      <c r="B199" s="60"/>
      <c r="C199" s="60"/>
      <c r="D199" s="46">
        <v>197.0</v>
      </c>
      <c r="E199" s="25"/>
      <c r="F199" s="26">
        <v>3043.0</v>
      </c>
      <c r="G199" s="18">
        <v>1553.0</v>
      </c>
      <c r="H199" s="15">
        <f t="shared" si="6"/>
        <v>280</v>
      </c>
      <c r="I199" s="28">
        <v>7.0</v>
      </c>
      <c r="J199" s="29">
        <v>52.0</v>
      </c>
      <c r="K199" s="30">
        <v>38.0</v>
      </c>
      <c r="L199" s="31">
        <v>137.0</v>
      </c>
      <c r="M199" s="32">
        <v>8.0</v>
      </c>
      <c r="N199" s="33">
        <v>38.0</v>
      </c>
      <c r="O199" s="39">
        <f t="shared" si="7"/>
        <v>0.8260869565</v>
      </c>
      <c r="P199" s="39">
        <f t="shared" si="8"/>
        <v>0.7828571429</v>
      </c>
      <c r="Q199" s="40">
        <f t="shared" si="9"/>
        <v>0.8996805293</v>
      </c>
      <c r="R199" s="17">
        <f t="shared" si="10"/>
        <v>0.3676805293</v>
      </c>
      <c r="S199" s="39">
        <f t="shared" si="11"/>
        <v>-0.1168233864</v>
      </c>
      <c r="T199" s="40">
        <f t="shared" si="12"/>
        <v>0.3666374311</v>
      </c>
      <c r="U199" s="40">
        <f t="shared" si="13"/>
        <v>0.6393780694</v>
      </c>
      <c r="V199" s="40">
        <f t="shared" si="14"/>
        <v>0.6393780694</v>
      </c>
      <c r="W199" s="39">
        <f t="shared" si="15"/>
        <v>0.522554683</v>
      </c>
      <c r="X199" s="41">
        <f t="shared" si="16"/>
        <v>0.3606219306</v>
      </c>
      <c r="Y199" s="41">
        <f t="shared" si="17"/>
        <v>0.477445317</v>
      </c>
      <c r="Z199" s="40">
        <f t="shared" si="18"/>
        <v>46</v>
      </c>
      <c r="AA199" s="40">
        <f t="shared" si="19"/>
        <v>175</v>
      </c>
      <c r="AB199" s="40">
        <f t="shared" si="20"/>
        <v>17</v>
      </c>
      <c r="AC199" s="40">
        <f t="shared" si="21"/>
        <v>29</v>
      </c>
      <c r="AD199" s="40">
        <f t="shared" si="22"/>
        <v>84</v>
      </c>
      <c r="AE199" s="40">
        <f t="shared" si="23"/>
        <v>91</v>
      </c>
      <c r="AF199" s="40">
        <f t="shared" si="24"/>
        <v>1.310344828</v>
      </c>
      <c r="AG199" s="40">
        <f t="shared" si="25"/>
        <v>0.4523809524</v>
      </c>
      <c r="AH199" s="40">
        <f t="shared" si="26"/>
        <v>22</v>
      </c>
      <c r="AI199" s="40">
        <f t="shared" ref="AI199:AJ199" si="242">AF199*AC199</f>
        <v>38</v>
      </c>
      <c r="AJ199" s="40">
        <f t="shared" si="242"/>
        <v>38</v>
      </c>
      <c r="AK199" s="40">
        <f t="shared" si="28"/>
        <v>41</v>
      </c>
      <c r="AL199" s="18">
        <f t="shared" si="29"/>
        <v>1553</v>
      </c>
      <c r="AM199" s="40">
        <f t="shared" si="30"/>
        <v>139</v>
      </c>
      <c r="AN199" s="42">
        <f t="shared" si="31"/>
        <v>0.08950418545</v>
      </c>
      <c r="AO199" s="42">
        <f t="shared" si="32"/>
        <v>0.1802962009</v>
      </c>
      <c r="AP199" s="43">
        <f t="shared" si="33"/>
        <v>0.1892857143</v>
      </c>
      <c r="AQ199" s="43">
        <f t="shared" si="34"/>
        <v>0.5428571429</v>
      </c>
      <c r="AR199" s="43">
        <f t="shared" si="35"/>
        <v>0.375</v>
      </c>
      <c r="AS199" s="43">
        <f t="shared" si="36"/>
        <v>0.4316546763</v>
      </c>
      <c r="AT199" s="43">
        <f t="shared" si="37"/>
        <v>0.4532374101</v>
      </c>
      <c r="AU199" s="43">
        <f t="shared" si="38"/>
        <v>0.4316546763</v>
      </c>
      <c r="AV199" s="44">
        <f t="shared" si="41"/>
        <v>96</v>
      </c>
      <c r="AW199" s="45">
        <f t="shared" si="39"/>
        <v>-7</v>
      </c>
      <c r="AX199" s="45">
        <v>1.0</v>
      </c>
      <c r="AY199" s="45"/>
    </row>
    <row r="200">
      <c r="A200" s="60"/>
      <c r="B200" s="60"/>
      <c r="C200" s="60"/>
      <c r="D200" s="46">
        <v>198.0</v>
      </c>
      <c r="E200" s="25"/>
      <c r="F200" s="26">
        <v>3045.0</v>
      </c>
      <c r="G200" s="18">
        <v>1297.0</v>
      </c>
      <c r="H200" s="15">
        <f t="shared" si="6"/>
        <v>155</v>
      </c>
      <c r="I200" s="28">
        <v>15.0</v>
      </c>
      <c r="J200" s="29">
        <v>34.0</v>
      </c>
      <c r="K200" s="30">
        <v>10.0</v>
      </c>
      <c r="L200" s="31">
        <v>58.0</v>
      </c>
      <c r="M200" s="32">
        <v>19.0</v>
      </c>
      <c r="N200" s="33">
        <v>19.0</v>
      </c>
      <c r="O200" s="39">
        <f t="shared" si="7"/>
        <v>0.5</v>
      </c>
      <c r="P200" s="39">
        <f t="shared" si="8"/>
        <v>0.8529411765</v>
      </c>
      <c r="Q200" s="40">
        <f t="shared" si="9"/>
        <v>0.8015</v>
      </c>
      <c r="R200" s="17">
        <f t="shared" si="10"/>
        <v>0.2695</v>
      </c>
      <c r="S200" s="39">
        <f t="shared" si="11"/>
        <v>0.05144117647</v>
      </c>
      <c r="T200" s="40">
        <f t="shared" si="12"/>
        <v>0.2910394571</v>
      </c>
      <c r="U200" s="40">
        <f t="shared" si="13"/>
        <v>0.401640542</v>
      </c>
      <c r="V200" s="40">
        <f t="shared" si="14"/>
        <v>0.401640542</v>
      </c>
      <c r="W200" s="39">
        <f t="shared" si="15"/>
        <v>0.4530817185</v>
      </c>
      <c r="X200" s="41">
        <f t="shared" si="16"/>
        <v>0.598359458</v>
      </c>
      <c r="Y200" s="41">
        <f t="shared" si="17"/>
        <v>0.5469182815</v>
      </c>
      <c r="Z200" s="40">
        <f t="shared" si="18"/>
        <v>38</v>
      </c>
      <c r="AA200" s="40">
        <f t="shared" si="19"/>
        <v>68</v>
      </c>
      <c r="AB200" s="40">
        <f t="shared" si="20"/>
        <v>23</v>
      </c>
      <c r="AC200" s="40">
        <f t="shared" si="21"/>
        <v>15</v>
      </c>
      <c r="AD200" s="40">
        <f t="shared" si="22"/>
        <v>37</v>
      </c>
      <c r="AE200" s="40">
        <f t="shared" si="23"/>
        <v>31</v>
      </c>
      <c r="AF200" s="40">
        <f t="shared" si="24"/>
        <v>1.266666667</v>
      </c>
      <c r="AG200" s="40">
        <f t="shared" si="25"/>
        <v>0.2702702703</v>
      </c>
      <c r="AH200" s="40">
        <f t="shared" si="26"/>
        <v>29</v>
      </c>
      <c r="AI200" s="40">
        <f t="shared" ref="AI200:AJ200" si="243">AF200*AC200</f>
        <v>19</v>
      </c>
      <c r="AJ200" s="40">
        <f t="shared" si="243"/>
        <v>10</v>
      </c>
      <c r="AK200" s="40">
        <f t="shared" si="28"/>
        <v>8</v>
      </c>
      <c r="AL200" s="18">
        <f t="shared" si="29"/>
        <v>1297</v>
      </c>
      <c r="AM200" s="40">
        <f t="shared" si="30"/>
        <v>66</v>
      </c>
      <c r="AN200" s="42">
        <f t="shared" si="31"/>
        <v>0.05088666153</v>
      </c>
      <c r="AO200" s="42">
        <f t="shared" si="32"/>
        <v>0.1195065536</v>
      </c>
      <c r="AP200" s="43">
        <f t="shared" si="33"/>
        <v>0.2838709677</v>
      </c>
      <c r="AQ200" s="43">
        <f t="shared" si="34"/>
        <v>0.5935483871</v>
      </c>
      <c r="AR200" s="43">
        <f t="shared" si="35"/>
        <v>0.5612903226</v>
      </c>
      <c r="AS200" s="43">
        <f t="shared" si="36"/>
        <v>0.5909090909</v>
      </c>
      <c r="AT200" s="43">
        <f t="shared" si="37"/>
        <v>0.5606060606</v>
      </c>
      <c r="AU200" s="43">
        <f t="shared" si="38"/>
        <v>0.7272727273</v>
      </c>
      <c r="AV200" s="44">
        <f t="shared" si="41"/>
        <v>50</v>
      </c>
      <c r="AW200" s="45">
        <f t="shared" si="39"/>
        <v>5</v>
      </c>
      <c r="AX200" s="45">
        <v>1.0</v>
      </c>
      <c r="AY200" s="45"/>
    </row>
    <row r="201">
      <c r="A201" s="60"/>
      <c r="B201" s="60"/>
      <c r="C201" s="60"/>
      <c r="D201" s="46">
        <v>199.0</v>
      </c>
      <c r="E201" s="25"/>
      <c r="F201" s="26">
        <v>3050.0</v>
      </c>
      <c r="G201" s="18">
        <v>1413.0</v>
      </c>
      <c r="H201" s="15">
        <f t="shared" si="6"/>
        <v>426</v>
      </c>
      <c r="I201" s="28">
        <v>68.0</v>
      </c>
      <c r="J201" s="29">
        <v>93.0</v>
      </c>
      <c r="K201" s="30">
        <v>50.0</v>
      </c>
      <c r="L201" s="31">
        <v>113.0</v>
      </c>
      <c r="M201" s="32">
        <v>43.0</v>
      </c>
      <c r="N201" s="33">
        <v>59.0</v>
      </c>
      <c r="O201" s="39">
        <f t="shared" si="7"/>
        <v>0.5784313725</v>
      </c>
      <c r="P201" s="39">
        <f t="shared" si="8"/>
        <v>0.6932515337</v>
      </c>
      <c r="Q201" s="40">
        <f t="shared" si="9"/>
        <v>0.8307087659</v>
      </c>
      <c r="R201" s="17">
        <f t="shared" si="10"/>
        <v>0.2987087659</v>
      </c>
      <c r="S201" s="39">
        <f t="shared" si="11"/>
        <v>-0.1374572321</v>
      </c>
      <c r="T201" s="40">
        <f t="shared" si="12"/>
        <v>0.3087075109</v>
      </c>
      <c r="U201" s="40">
        <f t="shared" si="13"/>
        <v>0.4603312826</v>
      </c>
      <c r="V201" s="40">
        <f t="shared" si="14"/>
        <v>0.4603312826</v>
      </c>
      <c r="W201" s="39">
        <f t="shared" si="15"/>
        <v>0.3228740505</v>
      </c>
      <c r="X201" s="41">
        <f t="shared" si="16"/>
        <v>0.5396687174</v>
      </c>
      <c r="Y201" s="41">
        <f t="shared" si="17"/>
        <v>0.6771259495</v>
      </c>
      <c r="Z201" s="40">
        <f t="shared" si="18"/>
        <v>102</v>
      </c>
      <c r="AA201" s="40">
        <f t="shared" si="19"/>
        <v>163</v>
      </c>
      <c r="AB201" s="40">
        <f t="shared" si="20"/>
        <v>55</v>
      </c>
      <c r="AC201" s="40">
        <f t="shared" si="21"/>
        <v>47</v>
      </c>
      <c r="AD201" s="40">
        <f t="shared" si="22"/>
        <v>110</v>
      </c>
      <c r="AE201" s="40">
        <f t="shared" si="23"/>
        <v>53</v>
      </c>
      <c r="AF201" s="40">
        <f t="shared" si="24"/>
        <v>1.255319149</v>
      </c>
      <c r="AG201" s="40">
        <f t="shared" si="25"/>
        <v>0.4545454545</v>
      </c>
      <c r="AH201" s="40">
        <f t="shared" si="26"/>
        <v>69</v>
      </c>
      <c r="AI201" s="40">
        <f t="shared" ref="AI201:AJ201" si="244">AF201*AC201</f>
        <v>59</v>
      </c>
      <c r="AJ201" s="40">
        <f t="shared" si="244"/>
        <v>50</v>
      </c>
      <c r="AK201" s="40">
        <f t="shared" si="28"/>
        <v>24</v>
      </c>
      <c r="AL201" s="18">
        <f t="shared" si="29"/>
        <v>1413</v>
      </c>
      <c r="AM201" s="40">
        <f t="shared" si="30"/>
        <v>202</v>
      </c>
      <c r="AN201" s="42">
        <f t="shared" si="31"/>
        <v>0.1429582449</v>
      </c>
      <c r="AO201" s="42">
        <f t="shared" si="32"/>
        <v>0.3014861996</v>
      </c>
      <c r="AP201" s="43">
        <f t="shared" si="33"/>
        <v>0.3779342723</v>
      </c>
      <c r="AQ201" s="43">
        <f t="shared" si="34"/>
        <v>0.5258215962</v>
      </c>
      <c r="AR201" s="43">
        <f t="shared" si="35"/>
        <v>0.617370892</v>
      </c>
      <c r="AS201" s="43">
        <f t="shared" si="36"/>
        <v>0.5891089109</v>
      </c>
      <c r="AT201" s="43">
        <f t="shared" si="37"/>
        <v>0.4603960396</v>
      </c>
      <c r="AU201" s="43">
        <f t="shared" si="38"/>
        <v>0.6336633663</v>
      </c>
      <c r="AV201" s="44">
        <f t="shared" si="41"/>
        <v>89</v>
      </c>
      <c r="AW201" s="45">
        <f t="shared" si="39"/>
        <v>42</v>
      </c>
      <c r="AX201" s="45">
        <v>1.0</v>
      </c>
      <c r="AY201" s="45"/>
    </row>
    <row r="202">
      <c r="A202" s="60"/>
      <c r="B202" s="60"/>
      <c r="C202" s="60"/>
      <c r="D202" s="46">
        <v>200.0</v>
      </c>
      <c r="E202" s="25"/>
      <c r="F202" s="26">
        <v>3055.0</v>
      </c>
      <c r="G202" s="18">
        <v>2378.0</v>
      </c>
      <c r="H202" s="15">
        <f t="shared" si="6"/>
        <v>402</v>
      </c>
      <c r="I202" s="28">
        <v>28.0</v>
      </c>
      <c r="J202" s="29">
        <v>71.0</v>
      </c>
      <c r="K202" s="30">
        <v>32.0</v>
      </c>
      <c r="L202" s="31">
        <v>199.0</v>
      </c>
      <c r="M202" s="32">
        <v>30.0</v>
      </c>
      <c r="N202" s="33">
        <v>42.0</v>
      </c>
      <c r="O202" s="39">
        <f t="shared" si="7"/>
        <v>0.5833333333</v>
      </c>
      <c r="P202" s="39">
        <f t="shared" si="8"/>
        <v>0.8614718615</v>
      </c>
      <c r="Q202" s="40">
        <f t="shared" si="9"/>
        <v>0.8324166667</v>
      </c>
      <c r="R202" s="17">
        <f t="shared" si="10"/>
        <v>0.3004166667</v>
      </c>
      <c r="S202" s="39">
        <f t="shared" si="11"/>
        <v>0.02905519481</v>
      </c>
      <c r="T202" s="40">
        <f t="shared" si="12"/>
        <v>0.3098226907</v>
      </c>
      <c r="U202" s="40">
        <f t="shared" si="13"/>
        <v>0.4639654898</v>
      </c>
      <c r="V202" s="40">
        <f t="shared" si="14"/>
        <v>0.4639654898</v>
      </c>
      <c r="W202" s="39">
        <f t="shared" si="15"/>
        <v>0.4930206846</v>
      </c>
      <c r="X202" s="41">
        <f t="shared" si="16"/>
        <v>0.5360345102</v>
      </c>
      <c r="Y202" s="41">
        <f t="shared" si="17"/>
        <v>0.5069793154</v>
      </c>
      <c r="Z202" s="40">
        <f t="shared" si="18"/>
        <v>72</v>
      </c>
      <c r="AA202" s="40">
        <f t="shared" si="19"/>
        <v>231</v>
      </c>
      <c r="AB202" s="40">
        <f t="shared" si="20"/>
        <v>39</v>
      </c>
      <c r="AC202" s="40">
        <f t="shared" si="21"/>
        <v>33</v>
      </c>
      <c r="AD202" s="40">
        <f t="shared" si="22"/>
        <v>117</v>
      </c>
      <c r="AE202" s="40">
        <f t="shared" si="23"/>
        <v>114</v>
      </c>
      <c r="AF202" s="40">
        <f t="shared" si="24"/>
        <v>1.272727273</v>
      </c>
      <c r="AG202" s="40">
        <f t="shared" si="25"/>
        <v>0.2735042735</v>
      </c>
      <c r="AH202" s="40">
        <f t="shared" si="26"/>
        <v>50</v>
      </c>
      <c r="AI202" s="40">
        <f t="shared" ref="AI202:AJ202" si="245">AF202*AC202</f>
        <v>42</v>
      </c>
      <c r="AJ202" s="40">
        <f t="shared" si="245"/>
        <v>32</v>
      </c>
      <c r="AK202" s="40">
        <f t="shared" si="28"/>
        <v>31</v>
      </c>
      <c r="AL202" s="18">
        <f t="shared" si="29"/>
        <v>2378</v>
      </c>
      <c r="AM202" s="40">
        <f t="shared" si="30"/>
        <v>155</v>
      </c>
      <c r="AN202" s="42">
        <f t="shared" si="31"/>
        <v>0.06518082422</v>
      </c>
      <c r="AO202" s="42">
        <f t="shared" si="32"/>
        <v>0.1690496215</v>
      </c>
      <c r="AP202" s="43">
        <f t="shared" si="33"/>
        <v>0.223880597</v>
      </c>
      <c r="AQ202" s="43">
        <f t="shared" si="34"/>
        <v>0.6393034826</v>
      </c>
      <c r="AR202" s="43">
        <f t="shared" si="35"/>
        <v>0.4253731343</v>
      </c>
      <c r="AS202" s="43">
        <f t="shared" si="36"/>
        <v>0.5290322581</v>
      </c>
      <c r="AT202" s="43">
        <f t="shared" si="37"/>
        <v>0.5225806452</v>
      </c>
      <c r="AU202" s="43">
        <f t="shared" si="38"/>
        <v>0.5935483871</v>
      </c>
      <c r="AV202" s="44">
        <f t="shared" si="41"/>
        <v>168</v>
      </c>
      <c r="AW202" s="45">
        <f t="shared" si="39"/>
        <v>8</v>
      </c>
      <c r="AX202" s="45">
        <v>1.0</v>
      </c>
      <c r="AY202" s="45"/>
    </row>
    <row r="203">
      <c r="A203" s="60"/>
      <c r="B203" s="60"/>
      <c r="C203" s="60"/>
      <c r="D203" s="46">
        <v>201.0</v>
      </c>
      <c r="E203" s="25"/>
      <c r="F203" s="26">
        <v>3057.0</v>
      </c>
      <c r="G203" s="18">
        <v>713.0</v>
      </c>
      <c r="H203" s="15">
        <f t="shared" si="6"/>
        <v>277</v>
      </c>
      <c r="I203" s="28">
        <v>47.0</v>
      </c>
      <c r="J203" s="29">
        <v>45.0</v>
      </c>
      <c r="K203" s="30">
        <v>41.0</v>
      </c>
      <c r="L203" s="31">
        <v>92.0</v>
      </c>
      <c r="M203" s="32">
        <v>28.0</v>
      </c>
      <c r="N203" s="33">
        <v>24.0</v>
      </c>
      <c r="O203" s="39">
        <f t="shared" si="7"/>
        <v>0.4615384615</v>
      </c>
      <c r="P203" s="39">
        <f t="shared" si="8"/>
        <v>0.6917293233</v>
      </c>
      <c r="Q203" s="40">
        <f t="shared" si="9"/>
        <v>0.7858816568</v>
      </c>
      <c r="R203" s="17">
        <f t="shared" si="10"/>
        <v>0.2538816568</v>
      </c>
      <c r="S203" s="39">
        <f t="shared" si="11"/>
        <v>-0.0941523335</v>
      </c>
      <c r="T203" s="40">
        <f t="shared" si="12"/>
        <v>0.2824958964</v>
      </c>
      <c r="U203" s="40">
        <f t="shared" si="13"/>
        <v>0.3724739233</v>
      </c>
      <c r="V203" s="40">
        <f t="shared" si="14"/>
        <v>0.3724739233</v>
      </c>
      <c r="W203" s="39">
        <f t="shared" si="15"/>
        <v>0.2783215898</v>
      </c>
      <c r="X203" s="41">
        <f t="shared" si="16"/>
        <v>0.6275260767</v>
      </c>
      <c r="Y203" s="41">
        <f t="shared" si="17"/>
        <v>0.7216784102</v>
      </c>
      <c r="Z203" s="40">
        <f t="shared" si="18"/>
        <v>52</v>
      </c>
      <c r="AA203" s="40">
        <f t="shared" si="19"/>
        <v>133</v>
      </c>
      <c r="AB203" s="40">
        <f t="shared" si="20"/>
        <v>33</v>
      </c>
      <c r="AC203" s="40">
        <f t="shared" si="21"/>
        <v>19</v>
      </c>
      <c r="AD203" s="40">
        <f t="shared" si="22"/>
        <v>96</v>
      </c>
      <c r="AE203" s="40">
        <f t="shared" si="23"/>
        <v>37</v>
      </c>
      <c r="AF203" s="40">
        <f t="shared" si="24"/>
        <v>1.263157895</v>
      </c>
      <c r="AG203" s="40">
        <f t="shared" si="25"/>
        <v>0.4270833333</v>
      </c>
      <c r="AH203" s="40">
        <f t="shared" si="26"/>
        <v>42</v>
      </c>
      <c r="AI203" s="40">
        <f t="shared" ref="AI203:AJ203" si="246">AF203*AC203</f>
        <v>24</v>
      </c>
      <c r="AJ203" s="40">
        <f t="shared" si="246"/>
        <v>41</v>
      </c>
      <c r="AK203" s="40">
        <f t="shared" si="28"/>
        <v>16</v>
      </c>
      <c r="AL203" s="18">
        <f t="shared" si="29"/>
        <v>713</v>
      </c>
      <c r="AM203" s="40">
        <f t="shared" si="30"/>
        <v>123</v>
      </c>
      <c r="AN203" s="42">
        <f t="shared" si="31"/>
        <v>0.1725105189</v>
      </c>
      <c r="AO203" s="42">
        <f t="shared" si="32"/>
        <v>0.3884992987</v>
      </c>
      <c r="AP203" s="43">
        <f t="shared" si="33"/>
        <v>0.4187725632</v>
      </c>
      <c r="AQ203" s="43">
        <f t="shared" si="34"/>
        <v>0.6028880866</v>
      </c>
      <c r="AR203" s="43">
        <f t="shared" si="35"/>
        <v>0.5198555957</v>
      </c>
      <c r="AS203" s="43">
        <f t="shared" si="36"/>
        <v>0.674796748</v>
      </c>
      <c r="AT203" s="43">
        <f t="shared" si="37"/>
        <v>0.4715447154</v>
      </c>
      <c r="AU203" s="43">
        <f t="shared" si="38"/>
        <v>0.5365853659</v>
      </c>
      <c r="AV203" s="44">
        <f t="shared" si="41"/>
        <v>76</v>
      </c>
      <c r="AW203" s="45">
        <f t="shared" si="39"/>
        <v>33</v>
      </c>
      <c r="AX203" s="45">
        <v>1.0</v>
      </c>
      <c r="AY203" s="45"/>
    </row>
    <row r="204">
      <c r="A204" s="60"/>
      <c r="B204" s="60"/>
      <c r="C204" s="60"/>
      <c r="D204" s="46">
        <v>202.0</v>
      </c>
      <c r="E204" s="25"/>
      <c r="F204" s="26">
        <v>3058.0</v>
      </c>
      <c r="G204" s="18">
        <v>1919.0</v>
      </c>
      <c r="H204" s="15">
        <f t="shared" si="6"/>
        <v>420</v>
      </c>
      <c r="I204" s="28">
        <v>30.0</v>
      </c>
      <c r="J204" s="29">
        <v>66.0</v>
      </c>
      <c r="K204" s="30">
        <v>31.0</v>
      </c>
      <c r="L204" s="31">
        <v>172.0</v>
      </c>
      <c r="M204" s="32">
        <v>49.0</v>
      </c>
      <c r="N204" s="33">
        <v>72.0</v>
      </c>
      <c r="O204" s="39">
        <f t="shared" si="7"/>
        <v>0.5950413223</v>
      </c>
      <c r="P204" s="39">
        <f t="shared" si="8"/>
        <v>0.8472906404</v>
      </c>
      <c r="Q204" s="40">
        <f t="shared" si="9"/>
        <v>0.8364398607</v>
      </c>
      <c r="R204" s="17">
        <f t="shared" si="10"/>
        <v>0.3044398607</v>
      </c>
      <c r="S204" s="39">
        <f t="shared" si="11"/>
        <v>0.01085077973</v>
      </c>
      <c r="T204" s="40">
        <f t="shared" si="12"/>
        <v>0.3124914074</v>
      </c>
      <c r="U204" s="40">
        <f t="shared" si="13"/>
        <v>0.4726297727</v>
      </c>
      <c r="V204" s="40">
        <f t="shared" si="14"/>
        <v>0.4726297727</v>
      </c>
      <c r="W204" s="39">
        <f t="shared" si="15"/>
        <v>0.4834805524</v>
      </c>
      <c r="X204" s="41">
        <f t="shared" si="16"/>
        <v>0.5273702273</v>
      </c>
      <c r="Y204" s="41">
        <f t="shared" si="17"/>
        <v>0.5165194476</v>
      </c>
      <c r="Z204" s="40">
        <f t="shared" si="18"/>
        <v>121</v>
      </c>
      <c r="AA204" s="40">
        <f t="shared" si="19"/>
        <v>203</v>
      </c>
      <c r="AB204" s="40">
        <f t="shared" si="20"/>
        <v>64</v>
      </c>
      <c r="AC204" s="40">
        <f t="shared" si="21"/>
        <v>57</v>
      </c>
      <c r="AD204" s="40">
        <f t="shared" si="22"/>
        <v>105</v>
      </c>
      <c r="AE204" s="40">
        <f t="shared" si="23"/>
        <v>98</v>
      </c>
      <c r="AF204" s="40">
        <f t="shared" si="24"/>
        <v>1.263157895</v>
      </c>
      <c r="AG204" s="40">
        <f t="shared" si="25"/>
        <v>0.2952380952</v>
      </c>
      <c r="AH204" s="40">
        <f t="shared" si="26"/>
        <v>81</v>
      </c>
      <c r="AI204" s="40">
        <f t="shared" ref="AI204:AJ204" si="247">AF204*AC204</f>
        <v>72</v>
      </c>
      <c r="AJ204" s="40">
        <f t="shared" si="247"/>
        <v>31</v>
      </c>
      <c r="AK204" s="40">
        <f t="shared" si="28"/>
        <v>29</v>
      </c>
      <c r="AL204" s="18">
        <f t="shared" si="29"/>
        <v>1919</v>
      </c>
      <c r="AM204" s="40">
        <f t="shared" si="30"/>
        <v>213</v>
      </c>
      <c r="AN204" s="42">
        <f t="shared" si="31"/>
        <v>0.1109953101</v>
      </c>
      <c r="AO204" s="42">
        <f t="shared" si="32"/>
        <v>0.2188639917</v>
      </c>
      <c r="AP204" s="43">
        <f t="shared" si="33"/>
        <v>0.2619047619</v>
      </c>
      <c r="AQ204" s="43">
        <f t="shared" si="34"/>
        <v>0.5976190476</v>
      </c>
      <c r="AR204" s="43">
        <f t="shared" si="35"/>
        <v>0.5166666667</v>
      </c>
      <c r="AS204" s="43">
        <f t="shared" si="36"/>
        <v>0.5258215962</v>
      </c>
      <c r="AT204" s="43">
        <f t="shared" si="37"/>
        <v>0.5164319249</v>
      </c>
      <c r="AU204" s="43">
        <f t="shared" si="38"/>
        <v>0.7183098592</v>
      </c>
      <c r="AV204" s="44">
        <f t="shared" si="41"/>
        <v>143</v>
      </c>
      <c r="AW204" s="45">
        <f t="shared" si="39"/>
        <v>-2</v>
      </c>
      <c r="AX204" s="45">
        <v>1.0</v>
      </c>
      <c r="AY204" s="45"/>
    </row>
    <row r="205">
      <c r="A205" s="60"/>
      <c r="B205" s="60"/>
      <c r="C205" s="60"/>
      <c r="D205" s="46">
        <v>203.0</v>
      </c>
      <c r="E205" s="25"/>
      <c r="F205" s="26">
        <v>3059.0</v>
      </c>
      <c r="G205" s="18">
        <v>2787.0</v>
      </c>
      <c r="H205" s="15">
        <f t="shared" si="6"/>
        <v>549</v>
      </c>
      <c r="I205" s="28">
        <v>49.0</v>
      </c>
      <c r="J205" s="29">
        <v>66.0</v>
      </c>
      <c r="K205" s="30">
        <v>54.0</v>
      </c>
      <c r="L205" s="31">
        <v>236.0</v>
      </c>
      <c r="M205" s="32">
        <v>72.0</v>
      </c>
      <c r="N205" s="33">
        <v>72.0</v>
      </c>
      <c r="O205" s="39">
        <f t="shared" si="7"/>
        <v>0.5</v>
      </c>
      <c r="P205" s="39">
        <f t="shared" si="8"/>
        <v>0.8137931034</v>
      </c>
      <c r="Q205" s="40">
        <f t="shared" si="9"/>
        <v>0.8015</v>
      </c>
      <c r="R205" s="17">
        <f t="shared" si="10"/>
        <v>0.2695</v>
      </c>
      <c r="S205" s="39">
        <f t="shared" si="11"/>
        <v>0.01229310345</v>
      </c>
      <c r="T205" s="40">
        <f t="shared" si="12"/>
        <v>0.2910394571</v>
      </c>
      <c r="U205" s="40">
        <f t="shared" si="13"/>
        <v>0.401640542</v>
      </c>
      <c r="V205" s="40">
        <f t="shared" si="14"/>
        <v>0.401640542</v>
      </c>
      <c r="W205" s="39">
        <f t="shared" si="15"/>
        <v>0.4139336455</v>
      </c>
      <c r="X205" s="41">
        <f t="shared" si="16"/>
        <v>0.598359458</v>
      </c>
      <c r="Y205" s="41">
        <f t="shared" si="17"/>
        <v>0.5860663545</v>
      </c>
      <c r="Z205" s="40">
        <f t="shared" si="18"/>
        <v>144</v>
      </c>
      <c r="AA205" s="40">
        <f t="shared" si="19"/>
        <v>290</v>
      </c>
      <c r="AB205" s="40">
        <f t="shared" si="20"/>
        <v>86</v>
      </c>
      <c r="AC205" s="40">
        <f t="shared" si="21"/>
        <v>58</v>
      </c>
      <c r="AD205" s="40">
        <f t="shared" si="22"/>
        <v>170</v>
      </c>
      <c r="AE205" s="40">
        <f t="shared" si="23"/>
        <v>120</v>
      </c>
      <c r="AF205" s="40">
        <f t="shared" si="24"/>
        <v>1.24137931</v>
      </c>
      <c r="AG205" s="40">
        <f t="shared" si="25"/>
        <v>0.3176470588</v>
      </c>
      <c r="AH205" s="40">
        <f t="shared" si="26"/>
        <v>107</v>
      </c>
      <c r="AI205" s="40">
        <f t="shared" ref="AI205:AJ205" si="248">AF205*AC205</f>
        <v>72</v>
      </c>
      <c r="AJ205" s="40">
        <f t="shared" si="248"/>
        <v>54</v>
      </c>
      <c r="AK205" s="40">
        <f t="shared" si="28"/>
        <v>38</v>
      </c>
      <c r="AL205" s="18">
        <f t="shared" si="29"/>
        <v>2787</v>
      </c>
      <c r="AM205" s="40">
        <f t="shared" si="30"/>
        <v>271</v>
      </c>
      <c r="AN205" s="42">
        <f t="shared" si="31"/>
        <v>0.09723717259</v>
      </c>
      <c r="AO205" s="42">
        <f t="shared" si="32"/>
        <v>0.1969860065</v>
      </c>
      <c r="AP205" s="43">
        <f t="shared" si="33"/>
        <v>0.3187613843</v>
      </c>
      <c r="AQ205" s="43">
        <f t="shared" si="34"/>
        <v>0.650273224</v>
      </c>
      <c r="AR205" s="43">
        <f t="shared" si="35"/>
        <v>0.4717668488</v>
      </c>
      <c r="AS205" s="43">
        <f t="shared" si="36"/>
        <v>0.594095941</v>
      </c>
      <c r="AT205" s="43">
        <f t="shared" si="37"/>
        <v>0.5350553506</v>
      </c>
      <c r="AU205" s="43">
        <f t="shared" si="38"/>
        <v>0.6605166052</v>
      </c>
      <c r="AV205" s="44">
        <f t="shared" si="41"/>
        <v>198</v>
      </c>
      <c r="AW205" s="45">
        <f t="shared" si="39"/>
        <v>14</v>
      </c>
      <c r="AX205" s="45">
        <v>1.0</v>
      </c>
      <c r="AY205" s="45"/>
    </row>
    <row r="206">
      <c r="A206" s="60"/>
      <c r="B206" s="60"/>
      <c r="C206" s="60"/>
      <c r="D206" s="46">
        <v>204.0</v>
      </c>
      <c r="E206" s="25"/>
      <c r="F206" s="26">
        <v>3062.0</v>
      </c>
      <c r="G206" s="18">
        <v>2749.0</v>
      </c>
      <c r="H206" s="15">
        <f t="shared" si="6"/>
        <v>575</v>
      </c>
      <c r="I206" s="28">
        <v>43.0</v>
      </c>
      <c r="J206" s="29">
        <v>104.0</v>
      </c>
      <c r="K206" s="30">
        <v>57.0</v>
      </c>
      <c r="L206" s="31">
        <v>237.0</v>
      </c>
      <c r="M206" s="32">
        <v>54.0</v>
      </c>
      <c r="N206" s="33">
        <v>80.0</v>
      </c>
      <c r="O206" s="39">
        <f t="shared" si="7"/>
        <v>0.5970149254</v>
      </c>
      <c r="P206" s="39">
        <f t="shared" si="8"/>
        <v>0.806122449</v>
      </c>
      <c r="Q206" s="40">
        <f t="shared" si="9"/>
        <v>0.8371102695</v>
      </c>
      <c r="R206" s="17">
        <f t="shared" si="10"/>
        <v>0.3051102695</v>
      </c>
      <c r="S206" s="39">
        <f t="shared" si="11"/>
        <v>-0.03098782057</v>
      </c>
      <c r="T206" s="40">
        <f t="shared" si="12"/>
        <v>0.3129419901</v>
      </c>
      <c r="U206" s="40">
        <f t="shared" si="13"/>
        <v>0.4740881235</v>
      </c>
      <c r="V206" s="40">
        <f t="shared" si="14"/>
        <v>0.4740881235</v>
      </c>
      <c r="W206" s="39">
        <f t="shared" si="15"/>
        <v>0.4431003029</v>
      </c>
      <c r="X206" s="41">
        <f t="shared" si="16"/>
        <v>0.5259118765</v>
      </c>
      <c r="Y206" s="41">
        <f t="shared" si="17"/>
        <v>0.5568996971</v>
      </c>
      <c r="Z206" s="40">
        <f t="shared" si="18"/>
        <v>134</v>
      </c>
      <c r="AA206" s="40">
        <f t="shared" si="19"/>
        <v>294</v>
      </c>
      <c r="AB206" s="40">
        <f t="shared" si="20"/>
        <v>70</v>
      </c>
      <c r="AC206" s="40">
        <f t="shared" si="21"/>
        <v>64</v>
      </c>
      <c r="AD206" s="40">
        <f t="shared" si="22"/>
        <v>164</v>
      </c>
      <c r="AE206" s="40">
        <f t="shared" si="23"/>
        <v>130</v>
      </c>
      <c r="AF206" s="40">
        <f t="shared" si="24"/>
        <v>1.25</v>
      </c>
      <c r="AG206" s="40">
        <f t="shared" si="25"/>
        <v>0.3475609756</v>
      </c>
      <c r="AH206" s="40">
        <f t="shared" si="26"/>
        <v>88</v>
      </c>
      <c r="AI206" s="40">
        <f t="shared" ref="AI206:AJ206" si="249">AF206*AC206</f>
        <v>80</v>
      </c>
      <c r="AJ206" s="40">
        <f t="shared" si="249"/>
        <v>57</v>
      </c>
      <c r="AK206" s="40">
        <f t="shared" si="28"/>
        <v>45</v>
      </c>
      <c r="AL206" s="18">
        <f t="shared" si="29"/>
        <v>2749</v>
      </c>
      <c r="AM206" s="40">
        <f t="shared" si="30"/>
        <v>270</v>
      </c>
      <c r="AN206" s="42">
        <f t="shared" si="31"/>
        <v>0.09821753365</v>
      </c>
      <c r="AO206" s="42">
        <f t="shared" si="32"/>
        <v>0.2091669698</v>
      </c>
      <c r="AP206" s="43">
        <f t="shared" si="33"/>
        <v>0.267826087</v>
      </c>
      <c r="AQ206" s="43">
        <f t="shared" si="34"/>
        <v>0.5808695652</v>
      </c>
      <c r="AR206" s="43">
        <f t="shared" si="35"/>
        <v>0.4886956522</v>
      </c>
      <c r="AS206" s="43">
        <f t="shared" si="36"/>
        <v>0.537037037</v>
      </c>
      <c r="AT206" s="43">
        <f t="shared" si="37"/>
        <v>0.4925925926</v>
      </c>
      <c r="AU206" s="43">
        <f t="shared" si="38"/>
        <v>0.6222222222</v>
      </c>
      <c r="AV206" s="44">
        <f t="shared" si="41"/>
        <v>192</v>
      </c>
      <c r="AW206" s="45">
        <f t="shared" si="39"/>
        <v>9</v>
      </c>
      <c r="AX206" s="45">
        <v>1.0</v>
      </c>
      <c r="AY206" s="45"/>
    </row>
    <row r="207">
      <c r="A207" s="60"/>
      <c r="B207" s="60"/>
      <c r="C207" s="60"/>
      <c r="D207" s="46">
        <v>205.0</v>
      </c>
      <c r="E207" s="25"/>
      <c r="F207" s="26">
        <v>3068.0</v>
      </c>
      <c r="G207" s="18">
        <v>1017.0</v>
      </c>
      <c r="H207" s="15">
        <f t="shared" si="6"/>
        <v>197</v>
      </c>
      <c r="I207" s="28">
        <v>17.0</v>
      </c>
      <c r="J207" s="29">
        <v>37.0</v>
      </c>
      <c r="K207" s="30">
        <v>8.0</v>
      </c>
      <c r="L207" s="31">
        <v>91.0</v>
      </c>
      <c r="M207" s="32">
        <v>7.0</v>
      </c>
      <c r="N207" s="33">
        <v>37.0</v>
      </c>
      <c r="O207" s="39">
        <f t="shared" si="7"/>
        <v>0.8409090909</v>
      </c>
      <c r="P207" s="39">
        <f t="shared" si="8"/>
        <v>0.9191919192</v>
      </c>
      <c r="Q207" s="40">
        <f t="shared" si="9"/>
        <v>0.9026880165</v>
      </c>
      <c r="R207" s="17">
        <f t="shared" si="10"/>
        <v>0.3706880165</v>
      </c>
      <c r="S207" s="39">
        <f t="shared" si="11"/>
        <v>0.01650390266</v>
      </c>
      <c r="T207" s="40">
        <f t="shared" si="12"/>
        <v>0.3702060216</v>
      </c>
      <c r="U207" s="40">
        <f t="shared" si="13"/>
        <v>0.6498221698</v>
      </c>
      <c r="V207" s="40">
        <f t="shared" si="14"/>
        <v>0.6498221698</v>
      </c>
      <c r="W207" s="39">
        <f t="shared" si="15"/>
        <v>0.6663260725</v>
      </c>
      <c r="X207" s="41">
        <f t="shared" si="16"/>
        <v>0.3501778302</v>
      </c>
      <c r="Y207" s="41">
        <f t="shared" si="17"/>
        <v>0.3336739275</v>
      </c>
      <c r="Z207" s="40">
        <f t="shared" si="18"/>
        <v>44</v>
      </c>
      <c r="AA207" s="40">
        <f t="shared" si="19"/>
        <v>99</v>
      </c>
      <c r="AB207" s="40">
        <f t="shared" si="20"/>
        <v>15</v>
      </c>
      <c r="AC207" s="40">
        <f t="shared" si="21"/>
        <v>29</v>
      </c>
      <c r="AD207" s="40">
        <f t="shared" si="22"/>
        <v>33</v>
      </c>
      <c r="AE207" s="40">
        <f t="shared" si="23"/>
        <v>66</v>
      </c>
      <c r="AF207" s="40">
        <f t="shared" si="24"/>
        <v>1.275862069</v>
      </c>
      <c r="AG207" s="40">
        <f t="shared" si="25"/>
        <v>0.2424242424</v>
      </c>
      <c r="AH207" s="40">
        <f t="shared" si="26"/>
        <v>19</v>
      </c>
      <c r="AI207" s="40">
        <f t="shared" ref="AI207:AJ207" si="250">AF207*AC207</f>
        <v>37</v>
      </c>
      <c r="AJ207" s="40">
        <f t="shared" si="250"/>
        <v>8</v>
      </c>
      <c r="AK207" s="40">
        <f t="shared" si="28"/>
        <v>16</v>
      </c>
      <c r="AL207" s="18">
        <f t="shared" si="29"/>
        <v>1017</v>
      </c>
      <c r="AM207" s="40">
        <f t="shared" si="30"/>
        <v>80</v>
      </c>
      <c r="AN207" s="42">
        <f t="shared" si="31"/>
        <v>0.07866273353</v>
      </c>
      <c r="AO207" s="42">
        <f t="shared" si="32"/>
        <v>0.1937069813</v>
      </c>
      <c r="AP207" s="43">
        <f t="shared" si="33"/>
        <v>0.1624365482</v>
      </c>
      <c r="AQ207" s="43">
        <f t="shared" si="34"/>
        <v>0.5837563452</v>
      </c>
      <c r="AR207" s="43">
        <f t="shared" si="35"/>
        <v>0.4974619289</v>
      </c>
      <c r="AS207" s="43">
        <f t="shared" si="36"/>
        <v>0.3375</v>
      </c>
      <c r="AT207" s="43">
        <f t="shared" si="37"/>
        <v>0.4375</v>
      </c>
      <c r="AU207" s="43">
        <f t="shared" si="38"/>
        <v>0.7</v>
      </c>
      <c r="AV207" s="44">
        <f t="shared" si="41"/>
        <v>75</v>
      </c>
      <c r="AW207" s="45">
        <f t="shared" si="39"/>
        <v>5</v>
      </c>
      <c r="AX207" s="45">
        <v>1.0</v>
      </c>
      <c r="AY207" s="45"/>
    </row>
    <row r="208">
      <c r="A208" s="60"/>
      <c r="B208" s="60"/>
      <c r="C208" s="60"/>
      <c r="D208" s="46">
        <v>206.0</v>
      </c>
      <c r="E208" s="25"/>
      <c r="F208" s="26">
        <v>3071.0</v>
      </c>
      <c r="G208" s="18">
        <v>590.0</v>
      </c>
      <c r="H208" s="15">
        <f t="shared" si="6"/>
        <v>172</v>
      </c>
      <c r="I208" s="28">
        <v>27.0</v>
      </c>
      <c r="J208" s="29">
        <v>28.0</v>
      </c>
      <c r="K208" s="30">
        <v>28.0</v>
      </c>
      <c r="L208" s="31">
        <v>48.0</v>
      </c>
      <c r="M208" s="32">
        <v>15.0</v>
      </c>
      <c r="N208" s="33">
        <v>26.0</v>
      </c>
      <c r="O208" s="39">
        <f t="shared" si="7"/>
        <v>0.6341463415</v>
      </c>
      <c r="P208" s="39">
        <f t="shared" si="8"/>
        <v>0.6315789474</v>
      </c>
      <c r="Q208" s="40">
        <f t="shared" si="9"/>
        <v>0.8493051755</v>
      </c>
      <c r="R208" s="17">
        <f t="shared" si="10"/>
        <v>0.3173051755</v>
      </c>
      <c r="S208" s="39">
        <f t="shared" si="11"/>
        <v>-0.2177262281</v>
      </c>
      <c r="T208" s="40">
        <f t="shared" si="12"/>
        <v>0.3214579143</v>
      </c>
      <c r="U208" s="40">
        <f t="shared" si="13"/>
        <v>0.50141009</v>
      </c>
      <c r="V208" s="40">
        <f t="shared" si="14"/>
        <v>0.50141009</v>
      </c>
      <c r="W208" s="39">
        <f t="shared" si="15"/>
        <v>0.2836838619</v>
      </c>
      <c r="X208" s="41">
        <f t="shared" si="16"/>
        <v>0.49858991</v>
      </c>
      <c r="Y208" s="41">
        <f t="shared" si="17"/>
        <v>0.7163161381</v>
      </c>
      <c r="Z208" s="40">
        <f t="shared" si="18"/>
        <v>41</v>
      </c>
      <c r="AA208" s="40">
        <f t="shared" si="19"/>
        <v>76</v>
      </c>
      <c r="AB208" s="40">
        <f t="shared" si="20"/>
        <v>20</v>
      </c>
      <c r="AC208" s="40">
        <f t="shared" si="21"/>
        <v>21</v>
      </c>
      <c r="AD208" s="40">
        <f t="shared" si="22"/>
        <v>54</v>
      </c>
      <c r="AE208" s="40">
        <f t="shared" si="23"/>
        <v>22</v>
      </c>
      <c r="AF208" s="40">
        <f t="shared" si="24"/>
        <v>1.238095238</v>
      </c>
      <c r="AG208" s="40">
        <f t="shared" si="25"/>
        <v>0.5185185185</v>
      </c>
      <c r="AH208" s="40">
        <f t="shared" si="26"/>
        <v>25</v>
      </c>
      <c r="AI208" s="40">
        <f t="shared" ref="AI208:AJ208" si="251">AF208*AC208</f>
        <v>26</v>
      </c>
      <c r="AJ208" s="40">
        <f t="shared" si="251"/>
        <v>28</v>
      </c>
      <c r="AK208" s="40">
        <f t="shared" si="28"/>
        <v>11</v>
      </c>
      <c r="AL208" s="18">
        <f t="shared" si="29"/>
        <v>590</v>
      </c>
      <c r="AM208" s="40">
        <f t="shared" si="30"/>
        <v>90</v>
      </c>
      <c r="AN208" s="42">
        <f t="shared" si="31"/>
        <v>0.1525423729</v>
      </c>
      <c r="AO208" s="42">
        <f t="shared" si="32"/>
        <v>0.2915254237</v>
      </c>
      <c r="AP208" s="43">
        <f t="shared" si="33"/>
        <v>0.4069767442</v>
      </c>
      <c r="AQ208" s="43">
        <f t="shared" si="34"/>
        <v>0.523255814</v>
      </c>
      <c r="AR208" s="43">
        <f t="shared" si="35"/>
        <v>0.5581395349</v>
      </c>
      <c r="AS208" s="43">
        <f t="shared" si="36"/>
        <v>0.5888888889</v>
      </c>
      <c r="AT208" s="43">
        <f t="shared" si="37"/>
        <v>0.4</v>
      </c>
      <c r="AU208" s="43">
        <f t="shared" si="38"/>
        <v>0.5666666667</v>
      </c>
      <c r="AV208" s="44">
        <f t="shared" si="41"/>
        <v>37</v>
      </c>
      <c r="AW208" s="45">
        <f t="shared" si="39"/>
        <v>17</v>
      </c>
      <c r="AX208" s="45">
        <v>1.0</v>
      </c>
      <c r="AY208" s="45"/>
    </row>
    <row r="209">
      <c r="A209" s="60"/>
      <c r="B209" s="60"/>
      <c r="C209" s="60"/>
      <c r="D209" s="46">
        <v>207.0</v>
      </c>
      <c r="E209" s="25"/>
      <c r="F209" s="26">
        <v>3074.0</v>
      </c>
      <c r="G209" s="18">
        <v>896.0</v>
      </c>
      <c r="H209" s="15">
        <f t="shared" si="6"/>
        <v>176</v>
      </c>
      <c r="I209" s="28">
        <v>9.0</v>
      </c>
      <c r="J209" s="29">
        <v>32.0</v>
      </c>
      <c r="K209" s="30">
        <v>14.0</v>
      </c>
      <c r="L209" s="31">
        <v>78.0</v>
      </c>
      <c r="M209" s="32">
        <v>15.0</v>
      </c>
      <c r="N209" s="33">
        <v>28.0</v>
      </c>
      <c r="O209" s="39">
        <f t="shared" si="7"/>
        <v>0.6511627907</v>
      </c>
      <c r="P209" s="39">
        <f t="shared" si="8"/>
        <v>0.847826087</v>
      </c>
      <c r="Q209" s="40">
        <f t="shared" si="9"/>
        <v>0.8546284478</v>
      </c>
      <c r="R209" s="17">
        <f t="shared" si="10"/>
        <v>0.3226284478</v>
      </c>
      <c r="S209" s="39">
        <f t="shared" si="11"/>
        <v>-0.006802360853</v>
      </c>
      <c r="T209" s="40">
        <f t="shared" si="12"/>
        <v>0.3253850382</v>
      </c>
      <c r="U209" s="40">
        <f t="shared" si="13"/>
        <v>0.5138589764</v>
      </c>
      <c r="V209" s="40">
        <f t="shared" si="14"/>
        <v>0.5138589764</v>
      </c>
      <c r="W209" s="39">
        <f t="shared" si="15"/>
        <v>0.5070566156</v>
      </c>
      <c r="X209" s="41">
        <f t="shared" si="16"/>
        <v>0.4861410236</v>
      </c>
      <c r="Y209" s="41">
        <f t="shared" si="17"/>
        <v>0.4929433844</v>
      </c>
      <c r="Z209" s="40">
        <f t="shared" si="18"/>
        <v>43</v>
      </c>
      <c r="AA209" s="40">
        <f t="shared" si="19"/>
        <v>92</v>
      </c>
      <c r="AB209" s="40">
        <f t="shared" si="20"/>
        <v>21</v>
      </c>
      <c r="AC209" s="40">
        <f t="shared" si="21"/>
        <v>22</v>
      </c>
      <c r="AD209" s="40">
        <f t="shared" si="22"/>
        <v>45</v>
      </c>
      <c r="AE209" s="40">
        <f t="shared" si="23"/>
        <v>47</v>
      </c>
      <c r="AF209" s="40">
        <f t="shared" si="24"/>
        <v>1.272727273</v>
      </c>
      <c r="AG209" s="40">
        <f t="shared" si="25"/>
        <v>0.3111111111</v>
      </c>
      <c r="AH209" s="40">
        <f t="shared" si="26"/>
        <v>27</v>
      </c>
      <c r="AI209" s="40">
        <f t="shared" ref="AI209:AJ209" si="252">AF209*AC209</f>
        <v>28</v>
      </c>
      <c r="AJ209" s="40">
        <f t="shared" si="252"/>
        <v>14</v>
      </c>
      <c r="AK209" s="40">
        <f t="shared" si="28"/>
        <v>15</v>
      </c>
      <c r="AL209" s="18">
        <f t="shared" si="29"/>
        <v>896</v>
      </c>
      <c r="AM209" s="40">
        <f t="shared" si="30"/>
        <v>84</v>
      </c>
      <c r="AN209" s="42">
        <f t="shared" si="31"/>
        <v>0.09375</v>
      </c>
      <c r="AO209" s="42">
        <f t="shared" si="32"/>
        <v>0.1964285714</v>
      </c>
      <c r="AP209" s="43">
        <f t="shared" si="33"/>
        <v>0.2159090909</v>
      </c>
      <c r="AQ209" s="43">
        <f t="shared" si="34"/>
        <v>0.5795454545</v>
      </c>
      <c r="AR209" s="43">
        <f t="shared" si="35"/>
        <v>0.4772727273</v>
      </c>
      <c r="AS209" s="43">
        <f t="shared" si="36"/>
        <v>0.4880952381</v>
      </c>
      <c r="AT209" s="43">
        <f t="shared" si="37"/>
        <v>0.5</v>
      </c>
      <c r="AU209" s="43">
        <f t="shared" si="38"/>
        <v>0.6547619048</v>
      </c>
      <c r="AV209" s="44">
        <f t="shared" si="41"/>
        <v>63</v>
      </c>
      <c r="AW209" s="45">
        <f t="shared" si="39"/>
        <v>-3</v>
      </c>
      <c r="AX209" s="45">
        <v>1.0</v>
      </c>
      <c r="AY209" s="45"/>
    </row>
    <row r="210">
      <c r="A210" s="60"/>
      <c r="B210" s="60"/>
      <c r="C210" s="60"/>
      <c r="D210" s="46">
        <v>208.0</v>
      </c>
      <c r="E210" s="25"/>
      <c r="F210" s="26">
        <v>3217.0</v>
      </c>
      <c r="G210" s="18">
        <v>1825.0</v>
      </c>
      <c r="H210" s="15">
        <f t="shared" si="6"/>
        <v>341</v>
      </c>
      <c r="I210" s="28">
        <v>38.0</v>
      </c>
      <c r="J210" s="29">
        <v>73.0</v>
      </c>
      <c r="K210" s="30">
        <v>33.0</v>
      </c>
      <c r="L210" s="31">
        <v>118.0</v>
      </c>
      <c r="M210" s="32">
        <v>34.0</v>
      </c>
      <c r="N210" s="33">
        <v>45.0</v>
      </c>
      <c r="O210" s="39">
        <f t="shared" si="7"/>
        <v>0.5696202532</v>
      </c>
      <c r="P210" s="39">
        <f t="shared" si="8"/>
        <v>0.7814569536</v>
      </c>
      <c r="Q210" s="40">
        <f t="shared" si="9"/>
        <v>0.8276040699</v>
      </c>
      <c r="R210" s="17">
        <f t="shared" si="10"/>
        <v>0.2956040699</v>
      </c>
      <c r="S210" s="39">
        <f t="shared" si="11"/>
        <v>-0.04614711622</v>
      </c>
      <c r="T210" s="40">
        <f t="shared" si="12"/>
        <v>0.3067062366</v>
      </c>
      <c r="U210" s="40">
        <f t="shared" si="13"/>
        <v>0.4537890473</v>
      </c>
      <c r="V210" s="40">
        <f t="shared" si="14"/>
        <v>0.4537890473</v>
      </c>
      <c r="W210" s="39">
        <f t="shared" si="15"/>
        <v>0.4076419311</v>
      </c>
      <c r="X210" s="41">
        <f t="shared" si="16"/>
        <v>0.5462109527</v>
      </c>
      <c r="Y210" s="41">
        <f t="shared" si="17"/>
        <v>0.5923580689</v>
      </c>
      <c r="Z210" s="40">
        <f t="shared" si="18"/>
        <v>79</v>
      </c>
      <c r="AA210" s="40">
        <f t="shared" si="19"/>
        <v>151</v>
      </c>
      <c r="AB210" s="40">
        <f t="shared" si="20"/>
        <v>43</v>
      </c>
      <c r="AC210" s="40">
        <f t="shared" si="21"/>
        <v>36</v>
      </c>
      <c r="AD210" s="40">
        <f t="shared" si="22"/>
        <v>89</v>
      </c>
      <c r="AE210" s="40">
        <f t="shared" si="23"/>
        <v>62</v>
      </c>
      <c r="AF210" s="40">
        <f t="shared" si="24"/>
        <v>1.25</v>
      </c>
      <c r="AG210" s="40">
        <f t="shared" si="25"/>
        <v>0.3707865169</v>
      </c>
      <c r="AH210" s="40">
        <f t="shared" si="26"/>
        <v>54</v>
      </c>
      <c r="AI210" s="40">
        <f t="shared" ref="AI210:AJ210" si="253">AF210*AC210</f>
        <v>45</v>
      </c>
      <c r="AJ210" s="40">
        <f t="shared" si="253"/>
        <v>33</v>
      </c>
      <c r="AK210" s="40">
        <f t="shared" si="28"/>
        <v>23</v>
      </c>
      <c r="AL210" s="18">
        <f t="shared" si="29"/>
        <v>1825</v>
      </c>
      <c r="AM210" s="40">
        <f t="shared" si="30"/>
        <v>155</v>
      </c>
      <c r="AN210" s="42">
        <f t="shared" si="31"/>
        <v>0.08493150685</v>
      </c>
      <c r="AO210" s="42">
        <f t="shared" si="32"/>
        <v>0.1868493151</v>
      </c>
      <c r="AP210" s="43">
        <f t="shared" si="33"/>
        <v>0.3079178886</v>
      </c>
      <c r="AQ210" s="43">
        <f t="shared" si="34"/>
        <v>0.5571847507</v>
      </c>
      <c r="AR210" s="43">
        <f t="shared" si="35"/>
        <v>0.5571847507</v>
      </c>
      <c r="AS210" s="43">
        <f t="shared" si="36"/>
        <v>0.5612903226</v>
      </c>
      <c r="AT210" s="43">
        <f t="shared" si="37"/>
        <v>0.4967741935</v>
      </c>
      <c r="AU210" s="43">
        <f t="shared" si="38"/>
        <v>0.6387096774</v>
      </c>
      <c r="AV210" s="44">
        <f t="shared" si="41"/>
        <v>95</v>
      </c>
      <c r="AW210" s="45">
        <f t="shared" si="39"/>
        <v>18</v>
      </c>
      <c r="AX210" s="45">
        <v>1.0</v>
      </c>
      <c r="AY210" s="45"/>
    </row>
    <row r="211">
      <c r="A211" s="60"/>
      <c r="B211" s="60"/>
      <c r="C211" s="60"/>
      <c r="D211" s="46">
        <v>209.0</v>
      </c>
      <c r="E211" s="25"/>
      <c r="F211" s="26">
        <v>3361.0</v>
      </c>
      <c r="G211" s="18">
        <v>1573.0</v>
      </c>
      <c r="H211" s="15">
        <f t="shared" si="6"/>
        <v>353</v>
      </c>
      <c r="I211" s="28">
        <v>29.0</v>
      </c>
      <c r="J211" s="29">
        <v>81.0</v>
      </c>
      <c r="K211" s="30">
        <v>27.0</v>
      </c>
      <c r="L211" s="31">
        <v>156.0</v>
      </c>
      <c r="M211" s="32">
        <v>23.0</v>
      </c>
      <c r="N211" s="33">
        <v>37.0</v>
      </c>
      <c r="O211" s="39">
        <f t="shared" si="7"/>
        <v>0.6166666667</v>
      </c>
      <c r="P211" s="39">
        <f t="shared" si="8"/>
        <v>0.8524590164</v>
      </c>
      <c r="Q211" s="40">
        <f t="shared" si="9"/>
        <v>0.8436633333</v>
      </c>
      <c r="R211" s="17">
        <f t="shared" si="10"/>
        <v>0.3116633333</v>
      </c>
      <c r="S211" s="39">
        <f t="shared" si="11"/>
        <v>0.00879568306</v>
      </c>
      <c r="T211" s="40">
        <f t="shared" si="12"/>
        <v>0.3174398922</v>
      </c>
      <c r="U211" s="40">
        <f t="shared" si="13"/>
        <v>0.4885753837</v>
      </c>
      <c r="V211" s="40">
        <f t="shared" si="14"/>
        <v>0.4885753837</v>
      </c>
      <c r="W211" s="39">
        <f t="shared" si="15"/>
        <v>0.4973710668</v>
      </c>
      <c r="X211" s="41">
        <f t="shared" si="16"/>
        <v>0.5114246163</v>
      </c>
      <c r="Y211" s="41">
        <f t="shared" si="17"/>
        <v>0.5026289332</v>
      </c>
      <c r="Z211" s="40">
        <f t="shared" si="18"/>
        <v>60</v>
      </c>
      <c r="AA211" s="40">
        <f t="shared" si="19"/>
        <v>183</v>
      </c>
      <c r="AB211" s="40">
        <f t="shared" si="20"/>
        <v>31</v>
      </c>
      <c r="AC211" s="40">
        <f t="shared" si="21"/>
        <v>29</v>
      </c>
      <c r="AD211" s="40">
        <f t="shared" si="22"/>
        <v>92</v>
      </c>
      <c r="AE211" s="40">
        <f t="shared" si="23"/>
        <v>91</v>
      </c>
      <c r="AF211" s="40">
        <f t="shared" si="24"/>
        <v>1.275862069</v>
      </c>
      <c r="AG211" s="40">
        <f t="shared" si="25"/>
        <v>0.2934782609</v>
      </c>
      <c r="AH211" s="40">
        <f t="shared" si="26"/>
        <v>40</v>
      </c>
      <c r="AI211" s="40">
        <f t="shared" ref="AI211:AJ211" si="254">AF211*AC211</f>
        <v>37</v>
      </c>
      <c r="AJ211" s="40">
        <f t="shared" si="254"/>
        <v>27</v>
      </c>
      <c r="AK211" s="40">
        <f t="shared" si="28"/>
        <v>27</v>
      </c>
      <c r="AL211" s="18">
        <f t="shared" si="29"/>
        <v>1573</v>
      </c>
      <c r="AM211" s="40">
        <f t="shared" si="30"/>
        <v>131</v>
      </c>
      <c r="AN211" s="42">
        <f t="shared" si="31"/>
        <v>0.08328035601</v>
      </c>
      <c r="AO211" s="42">
        <f t="shared" si="32"/>
        <v>0.2244119517</v>
      </c>
      <c r="AP211" s="43">
        <f t="shared" si="33"/>
        <v>0.223796034</v>
      </c>
      <c r="AQ211" s="43">
        <f t="shared" si="34"/>
        <v>0.5892351275</v>
      </c>
      <c r="AR211" s="43">
        <f t="shared" si="35"/>
        <v>0.4815864023</v>
      </c>
      <c r="AS211" s="43">
        <f t="shared" si="36"/>
        <v>0.5114503817</v>
      </c>
      <c r="AT211" s="43">
        <f t="shared" si="37"/>
        <v>0.5114503817</v>
      </c>
      <c r="AU211" s="43">
        <f t="shared" si="38"/>
        <v>0.5877862595</v>
      </c>
      <c r="AV211" s="44">
        <f t="shared" si="41"/>
        <v>129</v>
      </c>
      <c r="AW211" s="45">
        <f t="shared" si="39"/>
        <v>12</v>
      </c>
      <c r="AX211" s="45">
        <v>1.0</v>
      </c>
      <c r="AY211" s="45"/>
    </row>
    <row r="212">
      <c r="A212" s="60"/>
      <c r="B212" s="60"/>
      <c r="C212" s="60"/>
      <c r="D212" s="46">
        <v>210.0</v>
      </c>
      <c r="E212" s="25"/>
      <c r="F212" s="26">
        <v>3363.0</v>
      </c>
      <c r="G212" s="18">
        <v>2588.0</v>
      </c>
      <c r="H212" s="15">
        <f t="shared" si="6"/>
        <v>689</v>
      </c>
      <c r="I212" s="28">
        <v>51.0</v>
      </c>
      <c r="J212" s="29">
        <v>134.0</v>
      </c>
      <c r="K212" s="30">
        <v>84.0</v>
      </c>
      <c r="L212" s="31">
        <v>311.0</v>
      </c>
      <c r="M212" s="32">
        <v>36.0</v>
      </c>
      <c r="N212" s="33">
        <v>73.0</v>
      </c>
      <c r="O212" s="39">
        <f t="shared" si="7"/>
        <v>0.6697247706</v>
      </c>
      <c r="P212" s="39">
        <f t="shared" si="8"/>
        <v>0.7873417722</v>
      </c>
      <c r="Q212" s="40">
        <f t="shared" si="9"/>
        <v>0.860245013</v>
      </c>
      <c r="R212" s="17">
        <f t="shared" si="10"/>
        <v>0.328245013</v>
      </c>
      <c r="S212" s="39">
        <f t="shared" si="11"/>
        <v>-0.07290324089</v>
      </c>
      <c r="T212" s="40">
        <f t="shared" si="12"/>
        <v>0.3296863402</v>
      </c>
      <c r="U212" s="40">
        <f t="shared" si="13"/>
        <v>0.5273879298</v>
      </c>
      <c r="V212" s="40">
        <f t="shared" si="14"/>
        <v>0.5273879298</v>
      </c>
      <c r="W212" s="39">
        <f t="shared" si="15"/>
        <v>0.4544846889</v>
      </c>
      <c r="X212" s="41">
        <f t="shared" si="16"/>
        <v>0.4726120702</v>
      </c>
      <c r="Y212" s="41">
        <f t="shared" si="17"/>
        <v>0.5455153111</v>
      </c>
      <c r="Z212" s="40">
        <f t="shared" si="18"/>
        <v>109</v>
      </c>
      <c r="AA212" s="40">
        <f t="shared" si="19"/>
        <v>395</v>
      </c>
      <c r="AB212" s="40">
        <f t="shared" si="20"/>
        <v>52</v>
      </c>
      <c r="AC212" s="40">
        <f t="shared" si="21"/>
        <v>57</v>
      </c>
      <c r="AD212" s="40">
        <f t="shared" si="22"/>
        <v>215</v>
      </c>
      <c r="AE212" s="40">
        <f t="shared" si="23"/>
        <v>180</v>
      </c>
      <c r="AF212" s="40">
        <f t="shared" si="24"/>
        <v>1.280701754</v>
      </c>
      <c r="AG212" s="40">
        <f t="shared" si="25"/>
        <v>0.3906976744</v>
      </c>
      <c r="AH212" s="40">
        <f t="shared" si="26"/>
        <v>67</v>
      </c>
      <c r="AI212" s="40">
        <f t="shared" ref="AI212:AJ212" si="255">AF212*AC212</f>
        <v>73</v>
      </c>
      <c r="AJ212" s="40">
        <f t="shared" si="255"/>
        <v>84</v>
      </c>
      <c r="AK212" s="40">
        <f t="shared" si="28"/>
        <v>70</v>
      </c>
      <c r="AL212" s="18">
        <f t="shared" si="29"/>
        <v>2588</v>
      </c>
      <c r="AM212" s="40">
        <f t="shared" si="30"/>
        <v>294</v>
      </c>
      <c r="AN212" s="42">
        <f t="shared" si="31"/>
        <v>0.1136012365</v>
      </c>
      <c r="AO212" s="42">
        <f t="shared" si="32"/>
        <v>0.2662287481</v>
      </c>
      <c r="AP212" s="43">
        <f t="shared" si="33"/>
        <v>0.2481857765</v>
      </c>
      <c r="AQ212" s="43">
        <f t="shared" si="34"/>
        <v>0.5776487663</v>
      </c>
      <c r="AR212" s="43">
        <f t="shared" si="35"/>
        <v>0.4267053701</v>
      </c>
      <c r="AS212" s="43">
        <f t="shared" si="36"/>
        <v>0.5136054422</v>
      </c>
      <c r="AT212" s="43">
        <f t="shared" si="37"/>
        <v>0.4659863946</v>
      </c>
      <c r="AU212" s="43">
        <f t="shared" si="38"/>
        <v>0.4761904762</v>
      </c>
      <c r="AV212" s="44">
        <f t="shared" si="41"/>
        <v>241</v>
      </c>
      <c r="AW212" s="45">
        <f t="shared" si="39"/>
        <v>20</v>
      </c>
      <c r="AX212" s="45">
        <v>1.0</v>
      </c>
      <c r="AY212" s="45"/>
    </row>
    <row r="213">
      <c r="A213" s="60"/>
      <c r="B213" s="60"/>
      <c r="C213" s="60"/>
      <c r="D213" s="46">
        <v>211.0</v>
      </c>
      <c r="E213" s="25"/>
      <c r="F213" s="26">
        <v>3364.0</v>
      </c>
      <c r="G213" s="18">
        <v>1766.0</v>
      </c>
      <c r="H213" s="15">
        <f t="shared" si="6"/>
        <v>481</v>
      </c>
      <c r="I213" s="28">
        <v>37.0</v>
      </c>
      <c r="J213" s="29">
        <v>98.0</v>
      </c>
      <c r="K213" s="30">
        <v>61.0</v>
      </c>
      <c r="L213" s="31">
        <v>201.0</v>
      </c>
      <c r="M213" s="32">
        <v>42.0</v>
      </c>
      <c r="N213" s="33">
        <v>42.0</v>
      </c>
      <c r="O213" s="39">
        <f t="shared" si="7"/>
        <v>0.5</v>
      </c>
      <c r="P213" s="39">
        <f t="shared" si="8"/>
        <v>0.7671755725</v>
      </c>
      <c r="Q213" s="40">
        <f t="shared" si="9"/>
        <v>0.8015</v>
      </c>
      <c r="R213" s="17">
        <f t="shared" si="10"/>
        <v>0.2695</v>
      </c>
      <c r="S213" s="39">
        <f t="shared" si="11"/>
        <v>-0.03432442748</v>
      </c>
      <c r="T213" s="40">
        <f t="shared" si="12"/>
        <v>0.2910394571</v>
      </c>
      <c r="U213" s="40">
        <f t="shared" si="13"/>
        <v>0.401640542</v>
      </c>
      <c r="V213" s="40">
        <f t="shared" si="14"/>
        <v>0.401640542</v>
      </c>
      <c r="W213" s="39">
        <f t="shared" si="15"/>
        <v>0.3673161145</v>
      </c>
      <c r="X213" s="41">
        <f t="shared" si="16"/>
        <v>0.598359458</v>
      </c>
      <c r="Y213" s="41">
        <f t="shared" si="17"/>
        <v>0.6326838855</v>
      </c>
      <c r="Z213" s="40">
        <f t="shared" si="18"/>
        <v>84</v>
      </c>
      <c r="AA213" s="40">
        <f t="shared" si="19"/>
        <v>262</v>
      </c>
      <c r="AB213" s="40">
        <f t="shared" si="20"/>
        <v>50</v>
      </c>
      <c r="AC213" s="40">
        <f t="shared" si="21"/>
        <v>34</v>
      </c>
      <c r="AD213" s="40">
        <f t="shared" si="22"/>
        <v>166</v>
      </c>
      <c r="AE213" s="40">
        <f t="shared" si="23"/>
        <v>96</v>
      </c>
      <c r="AF213" s="40">
        <f t="shared" si="24"/>
        <v>1.235294118</v>
      </c>
      <c r="AG213" s="40">
        <f t="shared" si="25"/>
        <v>0.3674698795</v>
      </c>
      <c r="AH213" s="40">
        <f t="shared" si="26"/>
        <v>62</v>
      </c>
      <c r="AI213" s="40">
        <f t="shared" ref="AI213:AJ213" si="256">AF213*AC213</f>
        <v>42</v>
      </c>
      <c r="AJ213" s="40">
        <f t="shared" si="256"/>
        <v>61</v>
      </c>
      <c r="AK213" s="40">
        <f t="shared" si="28"/>
        <v>35</v>
      </c>
      <c r="AL213" s="18">
        <f t="shared" si="29"/>
        <v>1766</v>
      </c>
      <c r="AM213" s="40">
        <f t="shared" si="30"/>
        <v>200</v>
      </c>
      <c r="AN213" s="42">
        <f t="shared" si="31"/>
        <v>0.1132502831</v>
      </c>
      <c r="AO213" s="42">
        <f t="shared" si="32"/>
        <v>0.2723669309</v>
      </c>
      <c r="AP213" s="43">
        <f t="shared" si="33"/>
        <v>0.2910602911</v>
      </c>
      <c r="AQ213" s="43">
        <f t="shared" si="34"/>
        <v>0.5821205821</v>
      </c>
      <c r="AR213" s="43">
        <f t="shared" si="35"/>
        <v>0.4553014553</v>
      </c>
      <c r="AS213" s="43">
        <f t="shared" si="36"/>
        <v>0.615</v>
      </c>
      <c r="AT213" s="43">
        <f t="shared" si="37"/>
        <v>0.485</v>
      </c>
      <c r="AU213" s="43">
        <f t="shared" si="38"/>
        <v>0.52</v>
      </c>
      <c r="AV213" s="44">
        <f t="shared" si="41"/>
        <v>166</v>
      </c>
      <c r="AW213" s="45">
        <f t="shared" si="39"/>
        <v>17</v>
      </c>
      <c r="AX213" s="45">
        <v>1.0</v>
      </c>
      <c r="AY213" s="45"/>
    </row>
    <row r="214">
      <c r="A214" s="60"/>
      <c r="B214" s="60"/>
      <c r="C214" s="60"/>
      <c r="D214" s="46">
        <v>212.0</v>
      </c>
      <c r="E214" s="25"/>
      <c r="F214" s="26">
        <v>3366.0</v>
      </c>
      <c r="G214" s="18">
        <v>2937.0</v>
      </c>
      <c r="H214" s="15">
        <f t="shared" si="6"/>
        <v>790</v>
      </c>
      <c r="I214" s="28">
        <v>68.0</v>
      </c>
      <c r="J214" s="29">
        <v>151.0</v>
      </c>
      <c r="K214" s="30">
        <v>67.0</v>
      </c>
      <c r="L214" s="31">
        <v>332.0</v>
      </c>
      <c r="M214" s="32">
        <v>67.0</v>
      </c>
      <c r="N214" s="33">
        <v>105.0</v>
      </c>
      <c r="O214" s="39">
        <f t="shared" si="7"/>
        <v>0.6104651163</v>
      </c>
      <c r="P214" s="39">
        <f t="shared" si="8"/>
        <v>0.8320802005</v>
      </c>
      <c r="Q214" s="40">
        <f t="shared" si="9"/>
        <v>0.8416193889</v>
      </c>
      <c r="R214" s="17">
        <f t="shared" si="10"/>
        <v>0.3096193889</v>
      </c>
      <c r="S214" s="39">
        <f t="shared" si="11"/>
        <v>-0.009539188358</v>
      </c>
      <c r="T214" s="40">
        <f t="shared" si="12"/>
        <v>0.3160182572</v>
      </c>
      <c r="U214" s="40">
        <f t="shared" si="13"/>
        <v>0.4840102396</v>
      </c>
      <c r="V214" s="40">
        <f t="shared" si="14"/>
        <v>0.4840102396</v>
      </c>
      <c r="W214" s="39">
        <f t="shared" si="15"/>
        <v>0.4744710513</v>
      </c>
      <c r="X214" s="41">
        <f t="shared" si="16"/>
        <v>0.5159897604</v>
      </c>
      <c r="Y214" s="41">
        <f t="shared" si="17"/>
        <v>0.5255289487</v>
      </c>
      <c r="Z214" s="40">
        <f t="shared" si="18"/>
        <v>172</v>
      </c>
      <c r="AA214" s="40">
        <f t="shared" si="19"/>
        <v>399</v>
      </c>
      <c r="AB214" s="40">
        <f t="shared" si="20"/>
        <v>89</v>
      </c>
      <c r="AC214" s="40">
        <f t="shared" si="21"/>
        <v>83</v>
      </c>
      <c r="AD214" s="40">
        <f t="shared" si="22"/>
        <v>210</v>
      </c>
      <c r="AE214" s="40">
        <f t="shared" si="23"/>
        <v>189</v>
      </c>
      <c r="AF214" s="40">
        <f t="shared" si="24"/>
        <v>1.265060241</v>
      </c>
      <c r="AG214" s="40">
        <f t="shared" si="25"/>
        <v>0.319047619</v>
      </c>
      <c r="AH214" s="40">
        <f t="shared" si="26"/>
        <v>113</v>
      </c>
      <c r="AI214" s="40">
        <f t="shared" ref="AI214:AJ214" si="257">AF214*AC214</f>
        <v>105</v>
      </c>
      <c r="AJ214" s="40">
        <f t="shared" si="257"/>
        <v>67</v>
      </c>
      <c r="AK214" s="40">
        <f t="shared" si="28"/>
        <v>60</v>
      </c>
      <c r="AL214" s="18">
        <f t="shared" si="29"/>
        <v>2937</v>
      </c>
      <c r="AM214" s="40">
        <f t="shared" si="30"/>
        <v>345</v>
      </c>
      <c r="AN214" s="42">
        <f t="shared" si="31"/>
        <v>0.1174668029</v>
      </c>
      <c r="AO214" s="42">
        <f t="shared" si="32"/>
        <v>0.2689819544</v>
      </c>
      <c r="AP214" s="43">
        <f t="shared" si="33"/>
        <v>0.2556962025</v>
      </c>
      <c r="AQ214" s="43">
        <f t="shared" si="34"/>
        <v>0.5911392405</v>
      </c>
      <c r="AR214" s="43">
        <f t="shared" si="35"/>
        <v>0.4949367089</v>
      </c>
      <c r="AS214" s="43">
        <f t="shared" si="36"/>
        <v>0.5217391304</v>
      </c>
      <c r="AT214" s="43">
        <f t="shared" si="37"/>
        <v>0.5014492754</v>
      </c>
      <c r="AU214" s="43">
        <f t="shared" si="38"/>
        <v>0.631884058</v>
      </c>
      <c r="AV214" s="44">
        <f t="shared" si="41"/>
        <v>272</v>
      </c>
      <c r="AW214" s="45">
        <f t="shared" si="39"/>
        <v>22</v>
      </c>
      <c r="AX214" s="45">
        <v>1.0</v>
      </c>
      <c r="AY214" s="45"/>
    </row>
    <row r="215">
      <c r="A215" s="60"/>
      <c r="B215" s="60"/>
      <c r="C215" s="60"/>
      <c r="D215" s="46">
        <v>213.0</v>
      </c>
      <c r="E215" s="25"/>
      <c r="F215" s="26">
        <v>3370.0</v>
      </c>
      <c r="G215" s="18">
        <v>3024.0</v>
      </c>
      <c r="H215" s="15">
        <f t="shared" si="6"/>
        <v>687</v>
      </c>
      <c r="I215" s="28">
        <v>49.0</v>
      </c>
      <c r="J215" s="29">
        <v>114.0</v>
      </c>
      <c r="K215" s="30">
        <v>55.0</v>
      </c>
      <c r="L215" s="31">
        <v>325.0</v>
      </c>
      <c r="M215" s="32">
        <v>57.0</v>
      </c>
      <c r="N215" s="33">
        <v>87.0</v>
      </c>
      <c r="O215" s="39">
        <f t="shared" si="7"/>
        <v>0.6041666667</v>
      </c>
      <c r="P215" s="39">
        <f t="shared" si="8"/>
        <v>0.8552631579</v>
      </c>
      <c r="Q215" s="40">
        <f t="shared" si="9"/>
        <v>0.8395208333</v>
      </c>
      <c r="R215" s="17">
        <f t="shared" si="10"/>
        <v>0.3075208333</v>
      </c>
      <c r="S215" s="39">
        <f t="shared" si="11"/>
        <v>0.01574232456</v>
      </c>
      <c r="T215" s="40">
        <f t="shared" si="12"/>
        <v>0.3145765045</v>
      </c>
      <c r="U215" s="40">
        <f t="shared" si="13"/>
        <v>0.4793675125</v>
      </c>
      <c r="V215" s="40">
        <f t="shared" si="14"/>
        <v>0.4793675125</v>
      </c>
      <c r="W215" s="39">
        <f t="shared" si="15"/>
        <v>0.495109837</v>
      </c>
      <c r="X215" s="41">
        <f t="shared" si="16"/>
        <v>0.5206324875</v>
      </c>
      <c r="Y215" s="41">
        <f t="shared" si="17"/>
        <v>0.504890163</v>
      </c>
      <c r="Z215" s="40">
        <f t="shared" si="18"/>
        <v>144</v>
      </c>
      <c r="AA215" s="40">
        <f t="shared" si="19"/>
        <v>380</v>
      </c>
      <c r="AB215" s="40">
        <f t="shared" si="20"/>
        <v>75</v>
      </c>
      <c r="AC215" s="40">
        <f t="shared" si="21"/>
        <v>69</v>
      </c>
      <c r="AD215" s="40">
        <f t="shared" si="22"/>
        <v>192</v>
      </c>
      <c r="AE215" s="40">
        <f t="shared" si="23"/>
        <v>188</v>
      </c>
      <c r="AF215" s="40">
        <f t="shared" si="24"/>
        <v>1.260869565</v>
      </c>
      <c r="AG215" s="40">
        <f t="shared" si="25"/>
        <v>0.2864583333</v>
      </c>
      <c r="AH215" s="40">
        <f t="shared" si="26"/>
        <v>95</v>
      </c>
      <c r="AI215" s="40">
        <f t="shared" ref="AI215:AJ215" si="258">AF215*AC215</f>
        <v>87</v>
      </c>
      <c r="AJ215" s="40">
        <f t="shared" si="258"/>
        <v>55</v>
      </c>
      <c r="AK215" s="40">
        <f t="shared" si="28"/>
        <v>54</v>
      </c>
      <c r="AL215" s="18">
        <f t="shared" si="29"/>
        <v>3024</v>
      </c>
      <c r="AM215" s="40">
        <f t="shared" si="30"/>
        <v>291</v>
      </c>
      <c r="AN215" s="42">
        <f t="shared" si="31"/>
        <v>0.09623015873</v>
      </c>
      <c r="AO215" s="42">
        <f t="shared" si="32"/>
        <v>0.2271825397</v>
      </c>
      <c r="AP215" s="43">
        <f t="shared" si="33"/>
        <v>0.2343522562</v>
      </c>
      <c r="AQ215" s="43">
        <f t="shared" si="34"/>
        <v>0.6273653566</v>
      </c>
      <c r="AR215" s="43">
        <f t="shared" si="35"/>
        <v>0.4468704512</v>
      </c>
      <c r="AS215" s="43">
        <f t="shared" si="36"/>
        <v>0.5154639175</v>
      </c>
      <c r="AT215" s="43">
        <f t="shared" si="37"/>
        <v>0.5120274914</v>
      </c>
      <c r="AU215" s="43">
        <f t="shared" si="38"/>
        <v>0.6254295533</v>
      </c>
      <c r="AV215" s="44">
        <f t="shared" si="41"/>
        <v>271</v>
      </c>
      <c r="AW215" s="45">
        <f t="shared" si="39"/>
        <v>11</v>
      </c>
      <c r="AX215" s="45">
        <v>1.0</v>
      </c>
      <c r="AY215" s="45"/>
    </row>
    <row r="216">
      <c r="A216" s="60"/>
      <c r="B216" s="60"/>
      <c r="C216" s="60"/>
      <c r="D216" s="46">
        <v>214.0</v>
      </c>
      <c r="E216" s="25"/>
      <c r="F216" s="26">
        <v>3373.0</v>
      </c>
      <c r="G216" s="18">
        <v>3887.0</v>
      </c>
      <c r="H216" s="15">
        <f t="shared" si="6"/>
        <v>903</v>
      </c>
      <c r="I216" s="28">
        <v>66.0</v>
      </c>
      <c r="J216" s="29">
        <v>171.0</v>
      </c>
      <c r="K216" s="30">
        <v>86.0</v>
      </c>
      <c r="L216" s="31">
        <v>350.0</v>
      </c>
      <c r="M216" s="32">
        <v>92.0</v>
      </c>
      <c r="N216" s="33">
        <v>138.0</v>
      </c>
      <c r="O216" s="39">
        <f t="shared" si="7"/>
        <v>0.6</v>
      </c>
      <c r="P216" s="39">
        <f t="shared" si="8"/>
        <v>0.8027522936</v>
      </c>
      <c r="Q216" s="40">
        <f t="shared" si="9"/>
        <v>0.83812</v>
      </c>
      <c r="R216" s="17">
        <f t="shared" si="10"/>
        <v>0.30612</v>
      </c>
      <c r="S216" s="39">
        <f t="shared" si="11"/>
        <v>-0.03536770642</v>
      </c>
      <c r="T216" s="40">
        <f t="shared" si="12"/>
        <v>0.3136238908</v>
      </c>
      <c r="U216" s="40">
        <f t="shared" si="13"/>
        <v>0.4762926907</v>
      </c>
      <c r="V216" s="40">
        <f t="shared" si="14"/>
        <v>0.4762926907</v>
      </c>
      <c r="W216" s="39">
        <f t="shared" si="15"/>
        <v>0.4409249843</v>
      </c>
      <c r="X216" s="41">
        <f t="shared" si="16"/>
        <v>0.5237073093</v>
      </c>
      <c r="Y216" s="41">
        <f t="shared" si="17"/>
        <v>0.5590750157</v>
      </c>
      <c r="Z216" s="40">
        <f t="shared" si="18"/>
        <v>230</v>
      </c>
      <c r="AA216" s="40">
        <f t="shared" si="19"/>
        <v>436</v>
      </c>
      <c r="AB216" s="40">
        <f t="shared" si="20"/>
        <v>120</v>
      </c>
      <c r="AC216" s="40">
        <f t="shared" si="21"/>
        <v>110</v>
      </c>
      <c r="AD216" s="40">
        <f t="shared" si="22"/>
        <v>244</v>
      </c>
      <c r="AE216" s="40">
        <f t="shared" si="23"/>
        <v>192</v>
      </c>
      <c r="AF216" s="40">
        <f t="shared" si="24"/>
        <v>1.254545455</v>
      </c>
      <c r="AG216" s="40">
        <f t="shared" si="25"/>
        <v>0.3524590164</v>
      </c>
      <c r="AH216" s="40">
        <f t="shared" si="26"/>
        <v>151</v>
      </c>
      <c r="AI216" s="40">
        <f t="shared" ref="AI216:AJ216" si="259">AF216*AC216</f>
        <v>138</v>
      </c>
      <c r="AJ216" s="40">
        <f t="shared" si="259"/>
        <v>86</v>
      </c>
      <c r="AK216" s="40">
        <f t="shared" si="28"/>
        <v>68</v>
      </c>
      <c r="AL216" s="18">
        <f t="shared" si="29"/>
        <v>3887</v>
      </c>
      <c r="AM216" s="40">
        <f t="shared" si="30"/>
        <v>443</v>
      </c>
      <c r="AN216" s="42">
        <f t="shared" si="31"/>
        <v>0.1139696424</v>
      </c>
      <c r="AO216" s="42">
        <f t="shared" si="32"/>
        <v>0.2323128377</v>
      </c>
      <c r="AP216" s="43">
        <f t="shared" si="33"/>
        <v>0.2702104097</v>
      </c>
      <c r="AQ216" s="43">
        <f t="shared" si="34"/>
        <v>0.5625692137</v>
      </c>
      <c r="AR216" s="43">
        <f t="shared" si="35"/>
        <v>0.5171650055</v>
      </c>
      <c r="AS216" s="43">
        <f t="shared" si="36"/>
        <v>0.5349887133</v>
      </c>
      <c r="AT216" s="43">
        <f t="shared" si="37"/>
        <v>0.4943566591</v>
      </c>
      <c r="AU216" s="43">
        <f t="shared" si="38"/>
        <v>0.6523702032</v>
      </c>
      <c r="AV216" s="44">
        <f t="shared" si="41"/>
        <v>282</v>
      </c>
      <c r="AW216" s="45">
        <f t="shared" si="39"/>
        <v>7</v>
      </c>
      <c r="AX216" s="45">
        <v>1.0</v>
      </c>
      <c r="AY216" s="45"/>
    </row>
    <row r="217">
      <c r="A217" s="60"/>
      <c r="B217" s="60"/>
      <c r="C217" s="60"/>
      <c r="D217" s="46">
        <v>215.0</v>
      </c>
      <c r="E217" s="25"/>
      <c r="F217" s="26">
        <v>3374.0</v>
      </c>
      <c r="G217" s="18">
        <v>2587.0</v>
      </c>
      <c r="H217" s="15">
        <f t="shared" si="6"/>
        <v>634</v>
      </c>
      <c r="I217" s="28">
        <v>46.0</v>
      </c>
      <c r="J217" s="29">
        <v>112.0</v>
      </c>
      <c r="K217" s="30">
        <v>52.0</v>
      </c>
      <c r="L217" s="31">
        <v>285.0</v>
      </c>
      <c r="M217" s="32">
        <v>60.0</v>
      </c>
      <c r="N217" s="33">
        <v>79.0</v>
      </c>
      <c r="O217" s="39">
        <f t="shared" si="7"/>
        <v>0.5683453237</v>
      </c>
      <c r="P217" s="39">
        <f t="shared" si="8"/>
        <v>0.8456973294</v>
      </c>
      <c r="Q217" s="40">
        <f t="shared" si="9"/>
        <v>0.8271511309</v>
      </c>
      <c r="R217" s="17">
        <f t="shared" si="10"/>
        <v>0.2951511309</v>
      </c>
      <c r="S217" s="39">
        <f t="shared" si="11"/>
        <v>0.01854619848</v>
      </c>
      <c r="T217" s="40">
        <f t="shared" si="12"/>
        <v>0.3064170046</v>
      </c>
      <c r="U217" s="40">
        <f t="shared" si="13"/>
        <v>0.4528413613</v>
      </c>
      <c r="V217" s="40">
        <f t="shared" si="14"/>
        <v>0.4528413613</v>
      </c>
      <c r="W217" s="39">
        <f t="shared" si="15"/>
        <v>0.4713875598</v>
      </c>
      <c r="X217" s="41">
        <f t="shared" si="16"/>
        <v>0.5471586387</v>
      </c>
      <c r="Y217" s="41">
        <f t="shared" si="17"/>
        <v>0.5286124402</v>
      </c>
      <c r="Z217" s="40">
        <f t="shared" si="18"/>
        <v>139</v>
      </c>
      <c r="AA217" s="40">
        <f t="shared" si="19"/>
        <v>337</v>
      </c>
      <c r="AB217" s="40">
        <f t="shared" si="20"/>
        <v>76</v>
      </c>
      <c r="AC217" s="40">
        <f t="shared" si="21"/>
        <v>63</v>
      </c>
      <c r="AD217" s="40">
        <f t="shared" si="22"/>
        <v>178</v>
      </c>
      <c r="AE217" s="40">
        <f t="shared" si="23"/>
        <v>159</v>
      </c>
      <c r="AF217" s="40">
        <f t="shared" si="24"/>
        <v>1.253968254</v>
      </c>
      <c r="AG217" s="40">
        <f t="shared" si="25"/>
        <v>0.2921348315</v>
      </c>
      <c r="AH217" s="40">
        <f t="shared" si="26"/>
        <v>95</v>
      </c>
      <c r="AI217" s="40">
        <f t="shared" ref="AI217:AJ217" si="260">AF217*AC217</f>
        <v>79</v>
      </c>
      <c r="AJ217" s="40">
        <f t="shared" si="260"/>
        <v>52</v>
      </c>
      <c r="AK217" s="40">
        <f t="shared" si="28"/>
        <v>46</v>
      </c>
      <c r="AL217" s="18">
        <f t="shared" si="29"/>
        <v>2587</v>
      </c>
      <c r="AM217" s="40">
        <f t="shared" si="30"/>
        <v>272</v>
      </c>
      <c r="AN217" s="42">
        <f t="shared" si="31"/>
        <v>0.1051410901</v>
      </c>
      <c r="AO217" s="42">
        <f t="shared" si="32"/>
        <v>0.2450715114</v>
      </c>
      <c r="AP217" s="43">
        <f t="shared" si="33"/>
        <v>0.2492113565</v>
      </c>
      <c r="AQ217" s="43">
        <f t="shared" si="34"/>
        <v>0.6167192429</v>
      </c>
      <c r="AR217" s="43">
        <f t="shared" si="35"/>
        <v>0.4684542587</v>
      </c>
      <c r="AS217" s="43">
        <f t="shared" si="36"/>
        <v>0.5404411765</v>
      </c>
      <c r="AT217" s="43">
        <f t="shared" si="37"/>
        <v>0.5183823529</v>
      </c>
      <c r="AU217" s="43">
        <f t="shared" si="38"/>
        <v>0.6397058824</v>
      </c>
      <c r="AV217" s="44">
        <f t="shared" si="41"/>
        <v>239</v>
      </c>
      <c r="AW217" s="45">
        <f t="shared" si="39"/>
        <v>11</v>
      </c>
      <c r="AX217" s="45">
        <v>1.0</v>
      </c>
      <c r="AY217" s="45"/>
    </row>
    <row r="218">
      <c r="A218" s="60"/>
      <c r="B218" s="60"/>
      <c r="C218" s="60"/>
      <c r="D218" s="46">
        <v>216.0</v>
      </c>
      <c r="E218" s="25"/>
      <c r="F218" s="26">
        <v>3382.0</v>
      </c>
      <c r="G218" s="18">
        <v>2189.0</v>
      </c>
      <c r="H218" s="15">
        <f t="shared" si="6"/>
        <v>572</v>
      </c>
      <c r="I218" s="28">
        <v>37.0</v>
      </c>
      <c r="J218" s="29">
        <v>96.0</v>
      </c>
      <c r="K218" s="30">
        <v>62.0</v>
      </c>
      <c r="L218" s="31">
        <v>247.0</v>
      </c>
      <c r="M218" s="32">
        <v>67.0</v>
      </c>
      <c r="N218" s="33">
        <v>63.0</v>
      </c>
      <c r="O218" s="39">
        <f t="shared" si="7"/>
        <v>0.4846153846</v>
      </c>
      <c r="P218" s="39">
        <f t="shared" si="8"/>
        <v>0.7993527508</v>
      </c>
      <c r="Q218" s="40">
        <f t="shared" si="9"/>
        <v>0.7953549112</v>
      </c>
      <c r="R218" s="17">
        <f t="shared" si="10"/>
        <v>0.2633549112</v>
      </c>
      <c r="S218" s="39">
        <f t="shared" si="11"/>
        <v>0.003997839566</v>
      </c>
      <c r="T218" s="40">
        <f t="shared" si="12"/>
        <v>0.2876124942</v>
      </c>
      <c r="U218" s="40">
        <f t="shared" si="13"/>
        <v>0.3900050514</v>
      </c>
      <c r="V218" s="40">
        <f t="shared" si="14"/>
        <v>0.3900050514</v>
      </c>
      <c r="W218" s="39">
        <f t="shared" si="15"/>
        <v>0.394002891</v>
      </c>
      <c r="X218" s="41">
        <f t="shared" si="16"/>
        <v>0.6099949486</v>
      </c>
      <c r="Y218" s="41">
        <f t="shared" si="17"/>
        <v>0.605997109</v>
      </c>
      <c r="Z218" s="40">
        <f t="shared" si="18"/>
        <v>130</v>
      </c>
      <c r="AA218" s="40">
        <f t="shared" si="19"/>
        <v>309</v>
      </c>
      <c r="AB218" s="40">
        <f t="shared" si="20"/>
        <v>79</v>
      </c>
      <c r="AC218" s="40">
        <f t="shared" si="21"/>
        <v>51</v>
      </c>
      <c r="AD218" s="40">
        <f t="shared" si="22"/>
        <v>187</v>
      </c>
      <c r="AE218" s="40">
        <f t="shared" si="23"/>
        <v>122</v>
      </c>
      <c r="AF218" s="40">
        <f t="shared" si="24"/>
        <v>1.235294118</v>
      </c>
      <c r="AG218" s="40">
        <f t="shared" si="25"/>
        <v>0.3315508021</v>
      </c>
      <c r="AH218" s="40">
        <f t="shared" si="26"/>
        <v>98</v>
      </c>
      <c r="AI218" s="40">
        <f t="shared" ref="AI218:AJ218" si="261">AF218*AC218</f>
        <v>63</v>
      </c>
      <c r="AJ218" s="40">
        <f t="shared" si="261"/>
        <v>62</v>
      </c>
      <c r="AK218" s="40">
        <f t="shared" si="28"/>
        <v>40</v>
      </c>
      <c r="AL218" s="18">
        <f t="shared" si="29"/>
        <v>2189</v>
      </c>
      <c r="AM218" s="40">
        <f t="shared" si="30"/>
        <v>263</v>
      </c>
      <c r="AN218" s="42">
        <f t="shared" si="31"/>
        <v>0.1201461855</v>
      </c>
      <c r="AO218" s="42">
        <f t="shared" si="32"/>
        <v>0.2613065327</v>
      </c>
      <c r="AP218" s="43">
        <f t="shared" si="33"/>
        <v>0.2902097902</v>
      </c>
      <c r="AQ218" s="43">
        <f t="shared" si="34"/>
        <v>0.6136363636</v>
      </c>
      <c r="AR218" s="43">
        <f t="shared" si="35"/>
        <v>0.4597902098</v>
      </c>
      <c r="AS218" s="43">
        <f t="shared" si="36"/>
        <v>0.608365019</v>
      </c>
      <c r="AT218" s="43">
        <f t="shared" si="37"/>
        <v>0.5247148289</v>
      </c>
      <c r="AU218" s="43">
        <f t="shared" si="38"/>
        <v>0.6121673004</v>
      </c>
      <c r="AV218" s="44">
        <f t="shared" si="41"/>
        <v>207</v>
      </c>
      <c r="AW218" s="45">
        <f t="shared" si="39"/>
        <v>6</v>
      </c>
      <c r="AX218" s="45">
        <v>1.0</v>
      </c>
      <c r="AY218" s="45"/>
    </row>
    <row r="219">
      <c r="A219" s="60"/>
      <c r="B219" s="60"/>
      <c r="C219" s="60"/>
      <c r="D219" s="46">
        <v>217.0</v>
      </c>
      <c r="E219" s="25"/>
      <c r="F219" s="26">
        <v>3383.0</v>
      </c>
      <c r="G219" s="18">
        <v>2452.0</v>
      </c>
      <c r="H219" s="15">
        <f t="shared" si="6"/>
        <v>1155</v>
      </c>
      <c r="I219" s="28">
        <v>93.0</v>
      </c>
      <c r="J219" s="29">
        <v>200.0</v>
      </c>
      <c r="K219" s="30">
        <v>147.0</v>
      </c>
      <c r="L219" s="31">
        <v>520.0</v>
      </c>
      <c r="M219" s="32">
        <v>82.0</v>
      </c>
      <c r="N219" s="33">
        <v>113.0</v>
      </c>
      <c r="O219" s="39">
        <f t="shared" si="7"/>
        <v>0.5794871795</v>
      </c>
      <c r="P219" s="39">
        <f t="shared" si="8"/>
        <v>0.7796101949</v>
      </c>
      <c r="Q219" s="40">
        <f t="shared" si="9"/>
        <v>0.8310777909</v>
      </c>
      <c r="R219" s="17">
        <f t="shared" si="10"/>
        <v>0.2990777909</v>
      </c>
      <c r="S219" s="39">
        <f t="shared" si="11"/>
        <v>-0.05146759602</v>
      </c>
      <c r="T219" s="40">
        <f t="shared" si="12"/>
        <v>0.3089475951</v>
      </c>
      <c r="U219" s="40">
        <f t="shared" si="13"/>
        <v>0.4611143655</v>
      </c>
      <c r="V219" s="40">
        <f t="shared" si="14"/>
        <v>0.4611143655</v>
      </c>
      <c r="W219" s="39">
        <f t="shared" si="15"/>
        <v>0.4096467695</v>
      </c>
      <c r="X219" s="41">
        <f t="shared" si="16"/>
        <v>0.5388856345</v>
      </c>
      <c r="Y219" s="41">
        <f t="shared" si="17"/>
        <v>0.5903532305</v>
      </c>
      <c r="Z219" s="40">
        <f t="shared" si="18"/>
        <v>195</v>
      </c>
      <c r="AA219" s="40">
        <f t="shared" si="19"/>
        <v>667</v>
      </c>
      <c r="AB219" s="40">
        <f t="shared" si="20"/>
        <v>105</v>
      </c>
      <c r="AC219" s="40">
        <f t="shared" si="21"/>
        <v>90</v>
      </c>
      <c r="AD219" s="40">
        <f t="shared" si="22"/>
        <v>394</v>
      </c>
      <c r="AE219" s="40">
        <f t="shared" si="23"/>
        <v>273</v>
      </c>
      <c r="AF219" s="40">
        <f t="shared" si="24"/>
        <v>1.255555556</v>
      </c>
      <c r="AG219" s="40">
        <f t="shared" si="25"/>
        <v>0.3730964467</v>
      </c>
      <c r="AH219" s="40">
        <f t="shared" si="26"/>
        <v>132</v>
      </c>
      <c r="AI219" s="40">
        <f t="shared" ref="AI219:AJ219" si="262">AF219*AC219</f>
        <v>113</v>
      </c>
      <c r="AJ219" s="40">
        <f t="shared" si="262"/>
        <v>147</v>
      </c>
      <c r="AK219" s="40">
        <f t="shared" si="28"/>
        <v>102</v>
      </c>
      <c r="AL219" s="18">
        <f t="shared" si="29"/>
        <v>2452</v>
      </c>
      <c r="AM219" s="40">
        <f t="shared" si="30"/>
        <v>494</v>
      </c>
      <c r="AN219" s="42">
        <f t="shared" si="31"/>
        <v>0.2014681892</v>
      </c>
      <c r="AO219" s="42">
        <f t="shared" si="32"/>
        <v>0.4710440457</v>
      </c>
      <c r="AP219" s="43">
        <f t="shared" si="33"/>
        <v>0.2787878788</v>
      </c>
      <c r="AQ219" s="43">
        <f t="shared" si="34"/>
        <v>0.6017316017</v>
      </c>
      <c r="AR219" s="43">
        <f t="shared" si="35"/>
        <v>0.4225108225</v>
      </c>
      <c r="AS219" s="43">
        <f t="shared" si="36"/>
        <v>0.5647773279</v>
      </c>
      <c r="AT219" s="43">
        <f t="shared" si="37"/>
        <v>0.4736842105</v>
      </c>
      <c r="AU219" s="43">
        <f t="shared" si="38"/>
        <v>0.495951417</v>
      </c>
      <c r="AV219" s="44">
        <f t="shared" si="41"/>
        <v>418</v>
      </c>
      <c r="AW219" s="45">
        <f t="shared" si="39"/>
        <v>43</v>
      </c>
      <c r="AX219" s="45">
        <v>1.0</v>
      </c>
      <c r="AY219" s="45"/>
    </row>
    <row r="220">
      <c r="A220" s="60"/>
      <c r="B220" s="60"/>
      <c r="C220" s="60"/>
      <c r="D220" s="46">
        <v>218.0</v>
      </c>
      <c r="E220" s="25"/>
      <c r="F220" s="26">
        <v>3385.0</v>
      </c>
      <c r="G220" s="18">
        <v>1775.0</v>
      </c>
      <c r="H220" s="15">
        <f t="shared" si="6"/>
        <v>482</v>
      </c>
      <c r="I220" s="28">
        <v>37.0</v>
      </c>
      <c r="J220" s="29">
        <v>101.0</v>
      </c>
      <c r="K220" s="30">
        <v>39.0</v>
      </c>
      <c r="L220" s="31">
        <v>188.0</v>
      </c>
      <c r="M220" s="32">
        <v>45.0</v>
      </c>
      <c r="N220" s="33">
        <v>72.0</v>
      </c>
      <c r="O220" s="39">
        <f t="shared" si="7"/>
        <v>0.6153846154</v>
      </c>
      <c r="P220" s="39">
        <f t="shared" si="8"/>
        <v>0.8281938326</v>
      </c>
      <c r="Q220" s="40">
        <f t="shared" si="9"/>
        <v>0.8432426036</v>
      </c>
      <c r="R220" s="17">
        <f t="shared" si="10"/>
        <v>0.3112426036</v>
      </c>
      <c r="S220" s="39">
        <f t="shared" si="11"/>
        <v>-0.01504877095</v>
      </c>
      <c r="T220" s="40">
        <f t="shared" si="12"/>
        <v>0.3171458287</v>
      </c>
      <c r="U220" s="40">
        <f t="shared" si="13"/>
        <v>0.4876321273</v>
      </c>
      <c r="V220" s="40">
        <f t="shared" si="14"/>
        <v>0.4876321273</v>
      </c>
      <c r="W220" s="39">
        <f t="shared" si="15"/>
        <v>0.4725833563</v>
      </c>
      <c r="X220" s="41">
        <f t="shared" si="16"/>
        <v>0.5123678727</v>
      </c>
      <c r="Y220" s="41">
        <f t="shared" si="17"/>
        <v>0.5274166437</v>
      </c>
      <c r="Z220" s="40">
        <f t="shared" si="18"/>
        <v>117</v>
      </c>
      <c r="AA220" s="40">
        <f t="shared" si="19"/>
        <v>227</v>
      </c>
      <c r="AB220" s="40">
        <f t="shared" si="20"/>
        <v>60</v>
      </c>
      <c r="AC220" s="40">
        <f t="shared" si="21"/>
        <v>57</v>
      </c>
      <c r="AD220" s="40">
        <f t="shared" si="22"/>
        <v>120</v>
      </c>
      <c r="AE220" s="40">
        <f t="shared" si="23"/>
        <v>107</v>
      </c>
      <c r="AF220" s="40">
        <f t="shared" si="24"/>
        <v>1.263157895</v>
      </c>
      <c r="AG220" s="40">
        <f t="shared" si="25"/>
        <v>0.325</v>
      </c>
      <c r="AH220" s="40">
        <f t="shared" si="26"/>
        <v>76</v>
      </c>
      <c r="AI220" s="40">
        <f t="shared" ref="AI220:AJ220" si="263">AF220*AC220</f>
        <v>72</v>
      </c>
      <c r="AJ220" s="40">
        <f t="shared" si="263"/>
        <v>39</v>
      </c>
      <c r="AK220" s="40">
        <f t="shared" si="28"/>
        <v>35</v>
      </c>
      <c r="AL220" s="18">
        <f t="shared" si="29"/>
        <v>1775</v>
      </c>
      <c r="AM220" s="40">
        <f t="shared" si="30"/>
        <v>222</v>
      </c>
      <c r="AN220" s="42">
        <f t="shared" si="31"/>
        <v>0.1250704225</v>
      </c>
      <c r="AO220" s="42">
        <f t="shared" si="32"/>
        <v>0.2715492958</v>
      </c>
      <c r="AP220" s="43">
        <f t="shared" si="33"/>
        <v>0.2510373444</v>
      </c>
      <c r="AQ220" s="43">
        <f t="shared" si="34"/>
        <v>0.5601659751</v>
      </c>
      <c r="AR220" s="43">
        <f t="shared" si="35"/>
        <v>0.5290456432</v>
      </c>
      <c r="AS220" s="43">
        <f t="shared" si="36"/>
        <v>0.518018018</v>
      </c>
      <c r="AT220" s="43">
        <f t="shared" si="37"/>
        <v>0.5</v>
      </c>
      <c r="AU220" s="43">
        <f t="shared" si="38"/>
        <v>0.6666666667</v>
      </c>
      <c r="AV220" s="44">
        <f t="shared" si="41"/>
        <v>153</v>
      </c>
      <c r="AW220" s="45">
        <f t="shared" si="39"/>
        <v>6</v>
      </c>
      <c r="AX220" s="45">
        <v>1.0</v>
      </c>
      <c r="AY220" s="45"/>
    </row>
    <row r="221">
      <c r="A221" s="60"/>
      <c r="B221" s="60"/>
      <c r="C221" s="60"/>
      <c r="D221" s="46">
        <v>219.0</v>
      </c>
      <c r="E221" s="25"/>
      <c r="F221" s="26">
        <v>3391.0</v>
      </c>
      <c r="G221" s="18">
        <v>2188.0</v>
      </c>
      <c r="H221" s="15">
        <f t="shared" si="6"/>
        <v>657</v>
      </c>
      <c r="I221" s="28">
        <v>41.0</v>
      </c>
      <c r="J221" s="29">
        <v>107.0</v>
      </c>
      <c r="K221" s="30">
        <v>56.0</v>
      </c>
      <c r="L221" s="31">
        <v>296.0</v>
      </c>
      <c r="M221" s="32">
        <v>40.0</v>
      </c>
      <c r="N221" s="33">
        <v>117.0</v>
      </c>
      <c r="O221" s="39">
        <f t="shared" si="7"/>
        <v>0.7452229299</v>
      </c>
      <c r="P221" s="39">
        <f t="shared" si="8"/>
        <v>0.8409090909</v>
      </c>
      <c r="Q221" s="40">
        <f t="shared" si="9"/>
        <v>0.8810443831</v>
      </c>
      <c r="R221" s="17">
        <f t="shared" si="10"/>
        <v>0.3490443831</v>
      </c>
      <c r="S221" s="39">
        <f t="shared" si="11"/>
        <v>-0.04013529223</v>
      </c>
      <c r="T221" s="40">
        <f t="shared" si="12"/>
        <v>0.3473684409</v>
      </c>
      <c r="U221" s="40">
        <f t="shared" si="13"/>
        <v>0.5818888196</v>
      </c>
      <c r="V221" s="40">
        <f t="shared" si="14"/>
        <v>0.5818888196</v>
      </c>
      <c r="W221" s="39">
        <f t="shared" si="15"/>
        <v>0.5417535273</v>
      </c>
      <c r="X221" s="41">
        <f t="shared" si="16"/>
        <v>0.4181111804</v>
      </c>
      <c r="Y221" s="41">
        <f t="shared" si="17"/>
        <v>0.4582464727</v>
      </c>
      <c r="Z221" s="40">
        <f t="shared" si="18"/>
        <v>157</v>
      </c>
      <c r="AA221" s="40">
        <f t="shared" si="19"/>
        <v>352</v>
      </c>
      <c r="AB221" s="40">
        <f t="shared" si="20"/>
        <v>66</v>
      </c>
      <c r="AC221" s="40">
        <f t="shared" si="21"/>
        <v>91</v>
      </c>
      <c r="AD221" s="40">
        <f t="shared" si="22"/>
        <v>161</v>
      </c>
      <c r="AE221" s="40">
        <f t="shared" si="23"/>
        <v>191</v>
      </c>
      <c r="AF221" s="40">
        <f t="shared" si="24"/>
        <v>1.285714286</v>
      </c>
      <c r="AG221" s="40">
        <f t="shared" si="25"/>
        <v>0.347826087</v>
      </c>
      <c r="AH221" s="40">
        <f t="shared" si="26"/>
        <v>85</v>
      </c>
      <c r="AI221" s="40">
        <f t="shared" ref="AI221:AJ221" si="264">AF221*AC221</f>
        <v>117</v>
      </c>
      <c r="AJ221" s="40">
        <f t="shared" si="264"/>
        <v>56</v>
      </c>
      <c r="AK221" s="40">
        <f t="shared" si="28"/>
        <v>66</v>
      </c>
      <c r="AL221" s="18">
        <f t="shared" si="29"/>
        <v>2188</v>
      </c>
      <c r="AM221" s="40">
        <f t="shared" si="30"/>
        <v>324</v>
      </c>
      <c r="AN221" s="42">
        <f t="shared" si="31"/>
        <v>0.1480804388</v>
      </c>
      <c r="AO221" s="42">
        <f t="shared" si="32"/>
        <v>0.300274223</v>
      </c>
      <c r="AP221" s="43">
        <f t="shared" si="33"/>
        <v>0.2085235921</v>
      </c>
      <c r="AQ221" s="43">
        <f t="shared" si="34"/>
        <v>0.5738203957</v>
      </c>
      <c r="AR221" s="43">
        <f t="shared" si="35"/>
        <v>0.4642313546</v>
      </c>
      <c r="AS221" s="43">
        <f t="shared" si="36"/>
        <v>0.4351851852</v>
      </c>
      <c r="AT221" s="43">
        <f t="shared" si="37"/>
        <v>0.4660493827</v>
      </c>
      <c r="AU221" s="43">
        <f t="shared" si="38"/>
        <v>0.6234567901</v>
      </c>
      <c r="AV221" s="44">
        <f t="shared" si="41"/>
        <v>230</v>
      </c>
      <c r="AW221" s="45">
        <f t="shared" si="39"/>
        <v>-4</v>
      </c>
      <c r="AX221" s="45">
        <v>1.0</v>
      </c>
      <c r="AY221" s="45"/>
    </row>
    <row r="222">
      <c r="A222" s="60"/>
      <c r="B222" s="60"/>
      <c r="C222" s="60"/>
      <c r="D222" s="46">
        <v>220.0</v>
      </c>
      <c r="E222" s="25"/>
      <c r="F222" s="26">
        <v>3392.0</v>
      </c>
      <c r="G222" s="18">
        <v>1601.0</v>
      </c>
      <c r="H222" s="15">
        <f t="shared" si="6"/>
        <v>399</v>
      </c>
      <c r="I222" s="28">
        <v>50.0</v>
      </c>
      <c r="J222" s="29">
        <v>73.0</v>
      </c>
      <c r="K222" s="30">
        <v>33.0</v>
      </c>
      <c r="L222" s="31">
        <v>164.0</v>
      </c>
      <c r="M222" s="32">
        <v>25.0</v>
      </c>
      <c r="N222" s="33">
        <v>54.0</v>
      </c>
      <c r="O222" s="39">
        <f t="shared" si="7"/>
        <v>0.6835443038</v>
      </c>
      <c r="P222" s="39">
        <f t="shared" si="8"/>
        <v>0.8324873096</v>
      </c>
      <c r="Q222" s="40">
        <f t="shared" si="9"/>
        <v>0.8642977087</v>
      </c>
      <c r="R222" s="17">
        <f t="shared" si="10"/>
        <v>0.3322977087</v>
      </c>
      <c r="S222" s="39">
        <f t="shared" si="11"/>
        <v>-0.03181039906</v>
      </c>
      <c r="T222" s="40">
        <f t="shared" si="12"/>
        <v>0.3329005213</v>
      </c>
      <c r="U222" s="40">
        <f t="shared" si="13"/>
        <v>0.537426545</v>
      </c>
      <c r="V222" s="40">
        <f t="shared" si="14"/>
        <v>0.537426545</v>
      </c>
      <c r="W222" s="39">
        <f t="shared" si="15"/>
        <v>0.5056161459</v>
      </c>
      <c r="X222" s="41">
        <f t="shared" si="16"/>
        <v>0.462573455</v>
      </c>
      <c r="Y222" s="41">
        <f t="shared" si="17"/>
        <v>0.4943838541</v>
      </c>
      <c r="Z222" s="40">
        <f t="shared" si="18"/>
        <v>79</v>
      </c>
      <c r="AA222" s="40">
        <f t="shared" si="19"/>
        <v>197</v>
      </c>
      <c r="AB222" s="40">
        <f t="shared" si="20"/>
        <v>37</v>
      </c>
      <c r="AC222" s="40">
        <f t="shared" si="21"/>
        <v>42</v>
      </c>
      <c r="AD222" s="40">
        <f t="shared" si="22"/>
        <v>97</v>
      </c>
      <c r="AE222" s="40">
        <f t="shared" si="23"/>
        <v>100</v>
      </c>
      <c r="AF222" s="40">
        <f t="shared" si="24"/>
        <v>1.285714286</v>
      </c>
      <c r="AG222" s="40">
        <f t="shared" si="25"/>
        <v>0.3402061856</v>
      </c>
      <c r="AH222" s="40">
        <f t="shared" si="26"/>
        <v>48</v>
      </c>
      <c r="AI222" s="40">
        <f t="shared" ref="AI222:AJ222" si="265">AF222*AC222</f>
        <v>54</v>
      </c>
      <c r="AJ222" s="40">
        <f t="shared" si="265"/>
        <v>33</v>
      </c>
      <c r="AK222" s="40">
        <f t="shared" si="28"/>
        <v>34</v>
      </c>
      <c r="AL222" s="18">
        <f t="shared" si="29"/>
        <v>1601</v>
      </c>
      <c r="AM222" s="40">
        <f t="shared" si="30"/>
        <v>169</v>
      </c>
      <c r="AN222" s="42">
        <f t="shared" si="31"/>
        <v>0.1055590256</v>
      </c>
      <c r="AO222" s="42">
        <f t="shared" si="32"/>
        <v>0.249219238</v>
      </c>
      <c r="AP222" s="43">
        <f t="shared" si="33"/>
        <v>0.2706766917</v>
      </c>
      <c r="AQ222" s="43">
        <f t="shared" si="34"/>
        <v>0.5989974937</v>
      </c>
      <c r="AR222" s="43">
        <f t="shared" si="35"/>
        <v>0.5062656642</v>
      </c>
      <c r="AS222" s="43">
        <f t="shared" si="36"/>
        <v>0.4792899408</v>
      </c>
      <c r="AT222" s="43">
        <f t="shared" si="37"/>
        <v>0.4852071006</v>
      </c>
      <c r="AU222" s="43">
        <f t="shared" si="38"/>
        <v>0.6035502959</v>
      </c>
      <c r="AV222" s="44">
        <f t="shared" si="41"/>
        <v>130</v>
      </c>
      <c r="AW222" s="45">
        <f t="shared" si="39"/>
        <v>27</v>
      </c>
      <c r="AX222" s="45">
        <v>1.0</v>
      </c>
      <c r="AY222" s="45"/>
    </row>
    <row r="223">
      <c r="A223" s="60"/>
      <c r="B223" s="60"/>
      <c r="C223" s="60"/>
      <c r="D223" s="46">
        <v>221.0</v>
      </c>
      <c r="E223" s="25"/>
      <c r="F223" s="26">
        <v>3414.0</v>
      </c>
      <c r="G223" s="18">
        <v>1087.0</v>
      </c>
      <c r="H223" s="15">
        <f t="shared" si="6"/>
        <v>281</v>
      </c>
      <c r="I223" s="28">
        <v>8.0</v>
      </c>
      <c r="J223" s="29">
        <v>46.0</v>
      </c>
      <c r="K223" s="30">
        <v>30.0</v>
      </c>
      <c r="L223" s="31">
        <v>144.0</v>
      </c>
      <c r="M223" s="32">
        <v>17.0</v>
      </c>
      <c r="N223" s="33">
        <v>36.0</v>
      </c>
      <c r="O223" s="39">
        <f t="shared" si="7"/>
        <v>0.679245283</v>
      </c>
      <c r="P223" s="39">
        <f t="shared" si="8"/>
        <v>0.8275862069</v>
      </c>
      <c r="Q223" s="40">
        <f t="shared" si="9"/>
        <v>0.8630487718</v>
      </c>
      <c r="R223" s="17">
        <f t="shared" si="10"/>
        <v>0.3310487718</v>
      </c>
      <c r="S223" s="39">
        <f t="shared" si="11"/>
        <v>-0.03546256491</v>
      </c>
      <c r="T223" s="40">
        <f t="shared" si="12"/>
        <v>0.3318995638</v>
      </c>
      <c r="U223" s="40">
        <f t="shared" si="13"/>
        <v>0.5343067676</v>
      </c>
      <c r="V223" s="40">
        <f t="shared" si="14"/>
        <v>0.5343067676</v>
      </c>
      <c r="W223" s="39">
        <f t="shared" si="15"/>
        <v>0.4988442027</v>
      </c>
      <c r="X223" s="41">
        <f t="shared" si="16"/>
        <v>0.4656932324</v>
      </c>
      <c r="Y223" s="41">
        <f t="shared" si="17"/>
        <v>0.5011557973</v>
      </c>
      <c r="Z223" s="40">
        <f t="shared" si="18"/>
        <v>53</v>
      </c>
      <c r="AA223" s="40">
        <f t="shared" si="19"/>
        <v>174</v>
      </c>
      <c r="AB223" s="40">
        <f t="shared" si="20"/>
        <v>25</v>
      </c>
      <c r="AC223" s="40">
        <f t="shared" si="21"/>
        <v>28</v>
      </c>
      <c r="AD223" s="40">
        <f t="shared" si="22"/>
        <v>87</v>
      </c>
      <c r="AE223" s="40">
        <f t="shared" si="23"/>
        <v>87</v>
      </c>
      <c r="AF223" s="40">
        <f t="shared" si="24"/>
        <v>1.285714286</v>
      </c>
      <c r="AG223" s="40">
        <f t="shared" si="25"/>
        <v>0.3448275862</v>
      </c>
      <c r="AH223" s="40">
        <f t="shared" si="26"/>
        <v>32</v>
      </c>
      <c r="AI223" s="40">
        <f t="shared" ref="AI223:AJ223" si="266">AF223*AC223</f>
        <v>36</v>
      </c>
      <c r="AJ223" s="40">
        <f t="shared" si="266"/>
        <v>30</v>
      </c>
      <c r="AK223" s="40">
        <f t="shared" si="28"/>
        <v>30</v>
      </c>
      <c r="AL223" s="18">
        <f t="shared" si="29"/>
        <v>1087</v>
      </c>
      <c r="AM223" s="40">
        <f t="shared" si="30"/>
        <v>128</v>
      </c>
      <c r="AN223" s="42">
        <f t="shared" si="31"/>
        <v>0.1177552898</v>
      </c>
      <c r="AO223" s="42">
        <f t="shared" si="32"/>
        <v>0.2585096596</v>
      </c>
      <c r="AP223" s="43">
        <f t="shared" si="33"/>
        <v>0.1957295374</v>
      </c>
      <c r="AQ223" s="43">
        <f t="shared" si="34"/>
        <v>0.6014234875</v>
      </c>
      <c r="AR223" s="43">
        <f t="shared" si="35"/>
        <v>0.3807829181</v>
      </c>
      <c r="AS223" s="43">
        <f t="shared" si="36"/>
        <v>0.484375</v>
      </c>
      <c r="AT223" s="43">
        <f t="shared" si="37"/>
        <v>0.484375</v>
      </c>
      <c r="AU223" s="43">
        <f t="shared" si="38"/>
        <v>0.53125</v>
      </c>
      <c r="AV223" s="44">
        <f t="shared" si="41"/>
        <v>114</v>
      </c>
      <c r="AW223" s="45">
        <f t="shared" si="39"/>
        <v>-7</v>
      </c>
      <c r="AX223" s="45">
        <v>1.0</v>
      </c>
      <c r="AY223" s="45"/>
    </row>
    <row r="224">
      <c r="A224" s="60"/>
      <c r="B224" s="60"/>
      <c r="C224" s="60"/>
      <c r="D224" s="46">
        <v>222.0</v>
      </c>
      <c r="E224" s="25"/>
      <c r="F224" s="26">
        <v>3417.0</v>
      </c>
      <c r="G224" s="18">
        <v>2146.0</v>
      </c>
      <c r="H224" s="15">
        <f t="shared" si="6"/>
        <v>317</v>
      </c>
      <c r="I224" s="28">
        <v>22.0</v>
      </c>
      <c r="J224" s="29">
        <v>66.0</v>
      </c>
      <c r="K224" s="30">
        <v>14.0</v>
      </c>
      <c r="L224" s="31">
        <v>138.0</v>
      </c>
      <c r="M224" s="32">
        <v>30.0</v>
      </c>
      <c r="N224" s="33">
        <v>47.0</v>
      </c>
      <c r="O224" s="39">
        <f t="shared" si="7"/>
        <v>0.6103896104</v>
      </c>
      <c r="P224" s="39">
        <f t="shared" si="8"/>
        <v>0.9078947368</v>
      </c>
      <c r="Q224" s="40">
        <f t="shared" si="9"/>
        <v>0.8415943667</v>
      </c>
      <c r="R224" s="17">
        <f t="shared" si="10"/>
        <v>0.3095943667</v>
      </c>
      <c r="S224" s="39">
        <f t="shared" si="11"/>
        <v>0.06630037017</v>
      </c>
      <c r="T224" s="40">
        <f t="shared" si="12"/>
        <v>0.3160009609</v>
      </c>
      <c r="U224" s="40">
        <f t="shared" si="13"/>
        <v>0.48395462</v>
      </c>
      <c r="V224" s="40">
        <f t="shared" si="14"/>
        <v>0.48395462</v>
      </c>
      <c r="W224" s="39">
        <f t="shared" si="15"/>
        <v>0.5502549901</v>
      </c>
      <c r="X224" s="41">
        <f t="shared" si="16"/>
        <v>0.51604538</v>
      </c>
      <c r="Y224" s="41">
        <f t="shared" si="17"/>
        <v>0.4497450099</v>
      </c>
      <c r="Z224" s="40">
        <f t="shared" si="18"/>
        <v>77</v>
      </c>
      <c r="AA224" s="40">
        <f t="shared" si="19"/>
        <v>152</v>
      </c>
      <c r="AB224" s="40">
        <f t="shared" si="20"/>
        <v>40</v>
      </c>
      <c r="AC224" s="40">
        <f t="shared" si="21"/>
        <v>37</v>
      </c>
      <c r="AD224" s="40">
        <f t="shared" si="22"/>
        <v>68</v>
      </c>
      <c r="AE224" s="40">
        <f t="shared" si="23"/>
        <v>84</v>
      </c>
      <c r="AF224" s="40">
        <f t="shared" si="24"/>
        <v>1.27027027</v>
      </c>
      <c r="AG224" s="40">
        <f t="shared" si="25"/>
        <v>0.2058823529</v>
      </c>
      <c r="AH224" s="40">
        <f t="shared" si="26"/>
        <v>51</v>
      </c>
      <c r="AI224" s="40">
        <f t="shared" ref="AI224:AJ224" si="267">AF224*AC224</f>
        <v>47</v>
      </c>
      <c r="AJ224" s="40">
        <f t="shared" si="267"/>
        <v>14</v>
      </c>
      <c r="AK224" s="40">
        <f t="shared" si="28"/>
        <v>17</v>
      </c>
      <c r="AL224" s="18">
        <f t="shared" si="29"/>
        <v>2146</v>
      </c>
      <c r="AM224" s="40">
        <f t="shared" si="30"/>
        <v>129</v>
      </c>
      <c r="AN224" s="42">
        <f t="shared" si="31"/>
        <v>0.06011183597</v>
      </c>
      <c r="AO224" s="42">
        <f t="shared" si="32"/>
        <v>0.1477166822</v>
      </c>
      <c r="AP224" s="43">
        <f t="shared" si="33"/>
        <v>0.2082018927</v>
      </c>
      <c r="AQ224" s="43">
        <f t="shared" si="34"/>
        <v>0.5993690852</v>
      </c>
      <c r="AR224" s="43">
        <f t="shared" si="35"/>
        <v>0.5205047319</v>
      </c>
      <c r="AS224" s="43">
        <f t="shared" si="36"/>
        <v>0.503875969</v>
      </c>
      <c r="AT224" s="43">
        <f t="shared" si="37"/>
        <v>0.5271317829</v>
      </c>
      <c r="AU224" s="43">
        <f t="shared" si="38"/>
        <v>0.7596899225</v>
      </c>
      <c r="AV224" s="44">
        <f t="shared" si="41"/>
        <v>121</v>
      </c>
      <c r="AW224" s="45">
        <f t="shared" si="39"/>
        <v>1</v>
      </c>
      <c r="AX224" s="45">
        <v>1.0</v>
      </c>
      <c r="AY224" s="45"/>
    </row>
    <row r="225">
      <c r="A225" s="60"/>
      <c r="B225" s="60"/>
      <c r="C225" s="60"/>
      <c r="D225" s="46">
        <v>223.0</v>
      </c>
      <c r="E225" s="25"/>
      <c r="F225" s="26">
        <v>3418.0</v>
      </c>
      <c r="G225" s="18">
        <v>769.0</v>
      </c>
      <c r="H225" s="15">
        <f t="shared" si="6"/>
        <v>164</v>
      </c>
      <c r="I225" s="28">
        <v>16.0</v>
      </c>
      <c r="J225" s="29">
        <v>25.0</v>
      </c>
      <c r="K225" s="30">
        <v>9.0</v>
      </c>
      <c r="L225" s="31">
        <v>77.0</v>
      </c>
      <c r="M225" s="32">
        <v>19.0</v>
      </c>
      <c r="N225" s="33">
        <v>18.0</v>
      </c>
      <c r="O225" s="39">
        <f t="shared" si="7"/>
        <v>0.4864864865</v>
      </c>
      <c r="P225" s="39">
        <f t="shared" si="8"/>
        <v>0.8953488372</v>
      </c>
      <c r="Q225" s="40">
        <f t="shared" si="9"/>
        <v>0.796109569</v>
      </c>
      <c r="R225" s="17">
        <f t="shared" si="10"/>
        <v>0.264109569</v>
      </c>
      <c r="S225" s="39">
        <f t="shared" si="11"/>
        <v>0.09923926818</v>
      </c>
      <c r="T225" s="40">
        <f t="shared" si="12"/>
        <v>0.2880286079</v>
      </c>
      <c r="U225" s="40">
        <f t="shared" si="13"/>
        <v>0.3914223844</v>
      </c>
      <c r="V225" s="40">
        <f t="shared" si="14"/>
        <v>0.3914223844</v>
      </c>
      <c r="W225" s="39">
        <f t="shared" si="15"/>
        <v>0.4906616526</v>
      </c>
      <c r="X225" s="41">
        <f t="shared" si="16"/>
        <v>0.6085776156</v>
      </c>
      <c r="Y225" s="41">
        <f t="shared" si="17"/>
        <v>0.5093383474</v>
      </c>
      <c r="Z225" s="40">
        <f t="shared" si="18"/>
        <v>37</v>
      </c>
      <c r="AA225" s="40">
        <f t="shared" si="19"/>
        <v>86</v>
      </c>
      <c r="AB225" s="40">
        <f t="shared" si="20"/>
        <v>23</v>
      </c>
      <c r="AC225" s="40">
        <f t="shared" si="21"/>
        <v>14</v>
      </c>
      <c r="AD225" s="40">
        <f t="shared" si="22"/>
        <v>44</v>
      </c>
      <c r="AE225" s="40">
        <f t="shared" si="23"/>
        <v>42</v>
      </c>
      <c r="AF225" s="40">
        <f t="shared" si="24"/>
        <v>1.285714286</v>
      </c>
      <c r="AG225" s="40">
        <f t="shared" si="25"/>
        <v>0.2045454545</v>
      </c>
      <c r="AH225" s="40">
        <f t="shared" si="26"/>
        <v>30</v>
      </c>
      <c r="AI225" s="40">
        <f t="shared" ref="AI225:AJ225" si="268">AF225*AC225</f>
        <v>18</v>
      </c>
      <c r="AJ225" s="40">
        <f t="shared" si="268"/>
        <v>9</v>
      </c>
      <c r="AK225" s="40">
        <f t="shared" si="28"/>
        <v>9</v>
      </c>
      <c r="AL225" s="18">
        <f t="shared" si="29"/>
        <v>769</v>
      </c>
      <c r="AM225" s="40">
        <f t="shared" si="30"/>
        <v>66</v>
      </c>
      <c r="AN225" s="42">
        <f t="shared" si="31"/>
        <v>0.08582574772</v>
      </c>
      <c r="AO225" s="42">
        <f t="shared" si="32"/>
        <v>0.2132639792</v>
      </c>
      <c r="AP225" s="43">
        <f t="shared" si="33"/>
        <v>0.2682926829</v>
      </c>
      <c r="AQ225" s="43">
        <f t="shared" si="34"/>
        <v>0.6829268293</v>
      </c>
      <c r="AR225" s="43">
        <f t="shared" si="35"/>
        <v>0.4756097561</v>
      </c>
      <c r="AS225" s="43">
        <f t="shared" si="36"/>
        <v>0.5909090909</v>
      </c>
      <c r="AT225" s="43">
        <f t="shared" si="37"/>
        <v>0.5909090909</v>
      </c>
      <c r="AU225" s="43">
        <f t="shared" si="38"/>
        <v>0.7272727273</v>
      </c>
      <c r="AV225" s="44">
        <f t="shared" si="41"/>
        <v>68</v>
      </c>
      <c r="AW225" s="45">
        <f t="shared" si="39"/>
        <v>5</v>
      </c>
      <c r="AX225" s="45">
        <v>1.0</v>
      </c>
      <c r="AY225" s="45"/>
    </row>
    <row r="226">
      <c r="A226" s="60"/>
      <c r="B226" s="60"/>
      <c r="C226" s="60"/>
      <c r="D226" s="46">
        <v>224.0</v>
      </c>
      <c r="E226" s="25"/>
      <c r="F226" s="26">
        <v>3435.0</v>
      </c>
      <c r="G226" s="18">
        <v>2794.0</v>
      </c>
      <c r="H226" s="15">
        <f t="shared" si="6"/>
        <v>542</v>
      </c>
      <c r="I226" s="28">
        <v>34.0</v>
      </c>
      <c r="J226" s="29">
        <v>95.0</v>
      </c>
      <c r="K226" s="30">
        <v>50.0</v>
      </c>
      <c r="L226" s="31">
        <v>224.0</v>
      </c>
      <c r="M226" s="32">
        <v>57.0</v>
      </c>
      <c r="N226" s="33">
        <v>82.0</v>
      </c>
      <c r="O226" s="39">
        <f t="shared" si="7"/>
        <v>0.5899280576</v>
      </c>
      <c r="P226" s="39">
        <f t="shared" si="8"/>
        <v>0.8175182482</v>
      </c>
      <c r="Q226" s="40">
        <f t="shared" si="9"/>
        <v>0.8346925107</v>
      </c>
      <c r="R226" s="17">
        <f t="shared" si="10"/>
        <v>0.3026925107</v>
      </c>
      <c r="S226" s="39">
        <f t="shared" si="11"/>
        <v>-0.01717426256</v>
      </c>
      <c r="T226" s="40">
        <f t="shared" si="12"/>
        <v>0.3113249915</v>
      </c>
      <c r="U226" s="40">
        <f t="shared" si="13"/>
        <v>0.4688485199</v>
      </c>
      <c r="V226" s="40">
        <f t="shared" si="14"/>
        <v>0.4688485199</v>
      </c>
      <c r="W226" s="39">
        <f t="shared" si="15"/>
        <v>0.4516742573</v>
      </c>
      <c r="X226" s="41">
        <f t="shared" si="16"/>
        <v>0.5311514801</v>
      </c>
      <c r="Y226" s="41">
        <f t="shared" si="17"/>
        <v>0.5483257427</v>
      </c>
      <c r="Z226" s="40">
        <f t="shared" si="18"/>
        <v>139</v>
      </c>
      <c r="AA226" s="40">
        <f t="shared" si="19"/>
        <v>274</v>
      </c>
      <c r="AB226" s="40">
        <f t="shared" si="20"/>
        <v>74</v>
      </c>
      <c r="AC226" s="40">
        <f t="shared" si="21"/>
        <v>65</v>
      </c>
      <c r="AD226" s="40">
        <f t="shared" si="22"/>
        <v>150</v>
      </c>
      <c r="AE226" s="40">
        <f t="shared" si="23"/>
        <v>124</v>
      </c>
      <c r="AF226" s="40">
        <f t="shared" si="24"/>
        <v>1.261538462</v>
      </c>
      <c r="AG226" s="40">
        <f t="shared" si="25"/>
        <v>0.3333333333</v>
      </c>
      <c r="AH226" s="40">
        <f t="shared" si="26"/>
        <v>93</v>
      </c>
      <c r="AI226" s="40">
        <f t="shared" ref="AI226:AJ226" si="269">AF226*AC226</f>
        <v>82</v>
      </c>
      <c r="AJ226" s="40">
        <f t="shared" si="269"/>
        <v>50</v>
      </c>
      <c r="AK226" s="40">
        <f t="shared" si="28"/>
        <v>41</v>
      </c>
      <c r="AL226" s="18">
        <f t="shared" si="29"/>
        <v>2794</v>
      </c>
      <c r="AM226" s="40">
        <f t="shared" si="30"/>
        <v>266</v>
      </c>
      <c r="AN226" s="42">
        <f t="shared" si="31"/>
        <v>0.09520400859</v>
      </c>
      <c r="AO226" s="42">
        <f t="shared" si="32"/>
        <v>0.1939871152</v>
      </c>
      <c r="AP226" s="43">
        <f t="shared" si="33"/>
        <v>0.2601476015</v>
      </c>
      <c r="AQ226" s="43">
        <f t="shared" si="34"/>
        <v>0.5811808118</v>
      </c>
      <c r="AR226" s="43">
        <f t="shared" si="35"/>
        <v>0.4944649446</v>
      </c>
      <c r="AS226" s="43">
        <f t="shared" si="36"/>
        <v>0.537593985</v>
      </c>
      <c r="AT226" s="43">
        <f t="shared" si="37"/>
        <v>0.5037593985</v>
      </c>
      <c r="AU226" s="43">
        <f t="shared" si="38"/>
        <v>0.6578947368</v>
      </c>
      <c r="AV226" s="44">
        <f t="shared" si="41"/>
        <v>183</v>
      </c>
      <c r="AW226" s="45">
        <f t="shared" si="39"/>
        <v>-2</v>
      </c>
      <c r="AX226" s="45">
        <v>1.0</v>
      </c>
      <c r="AY226" s="45"/>
    </row>
    <row r="227">
      <c r="A227" s="60"/>
      <c r="B227" s="60"/>
      <c r="C227" s="60"/>
      <c r="D227" s="46">
        <v>225.0</v>
      </c>
      <c r="E227" s="25"/>
      <c r="F227" s="26">
        <v>3464.0</v>
      </c>
      <c r="G227" s="18">
        <v>2203.0</v>
      </c>
      <c r="H227" s="15">
        <f t="shared" si="6"/>
        <v>667</v>
      </c>
      <c r="I227" s="28">
        <v>78.0</v>
      </c>
      <c r="J227" s="29">
        <v>178.0</v>
      </c>
      <c r="K227" s="30">
        <v>65.0</v>
      </c>
      <c r="L227" s="31">
        <v>253.0</v>
      </c>
      <c r="M227" s="32">
        <v>36.0</v>
      </c>
      <c r="N227" s="33">
        <v>57.0</v>
      </c>
      <c r="O227" s="39">
        <f t="shared" si="7"/>
        <v>0.6129032258</v>
      </c>
      <c r="P227" s="39">
        <f t="shared" si="8"/>
        <v>0.7955974843</v>
      </c>
      <c r="Q227" s="40">
        <f t="shared" si="9"/>
        <v>0.8424255983</v>
      </c>
      <c r="R227" s="17">
        <f t="shared" si="10"/>
        <v>0.3104255983</v>
      </c>
      <c r="S227" s="39">
        <f t="shared" si="11"/>
        <v>-0.04682811406</v>
      </c>
      <c r="T227" s="40">
        <f t="shared" si="12"/>
        <v>0.316576922</v>
      </c>
      <c r="U227" s="40">
        <f t="shared" si="13"/>
        <v>0.4858057309</v>
      </c>
      <c r="V227" s="40">
        <f t="shared" si="14"/>
        <v>0.4858057309</v>
      </c>
      <c r="W227" s="39">
        <f t="shared" si="15"/>
        <v>0.4389776168</v>
      </c>
      <c r="X227" s="41">
        <f t="shared" si="16"/>
        <v>0.5141942691</v>
      </c>
      <c r="Y227" s="41">
        <f t="shared" si="17"/>
        <v>0.5610223832</v>
      </c>
      <c r="Z227" s="40">
        <f t="shared" si="18"/>
        <v>93</v>
      </c>
      <c r="AA227" s="40">
        <f t="shared" si="19"/>
        <v>318</v>
      </c>
      <c r="AB227" s="40">
        <f t="shared" si="20"/>
        <v>48</v>
      </c>
      <c r="AC227" s="40">
        <f t="shared" si="21"/>
        <v>45</v>
      </c>
      <c r="AD227" s="40">
        <f t="shared" si="22"/>
        <v>178</v>
      </c>
      <c r="AE227" s="40">
        <f t="shared" si="23"/>
        <v>140</v>
      </c>
      <c r="AF227" s="40">
        <f t="shared" si="24"/>
        <v>1.266666667</v>
      </c>
      <c r="AG227" s="40">
        <f t="shared" si="25"/>
        <v>0.3651685393</v>
      </c>
      <c r="AH227" s="40">
        <f t="shared" si="26"/>
        <v>61</v>
      </c>
      <c r="AI227" s="40">
        <f t="shared" ref="AI227:AJ227" si="270">AF227*AC227</f>
        <v>57</v>
      </c>
      <c r="AJ227" s="40">
        <f t="shared" si="270"/>
        <v>65</v>
      </c>
      <c r="AK227" s="40">
        <f t="shared" si="28"/>
        <v>51</v>
      </c>
      <c r="AL227" s="18">
        <f t="shared" si="29"/>
        <v>2203</v>
      </c>
      <c r="AM227" s="40">
        <f t="shared" si="30"/>
        <v>234</v>
      </c>
      <c r="AN227" s="42">
        <f t="shared" si="31"/>
        <v>0.1062187926</v>
      </c>
      <c r="AO227" s="42">
        <f t="shared" si="32"/>
        <v>0.3027689514</v>
      </c>
      <c r="AP227" s="43">
        <f t="shared" si="33"/>
        <v>0.2683658171</v>
      </c>
      <c r="AQ227" s="43">
        <f t="shared" si="34"/>
        <v>0.5502248876</v>
      </c>
      <c r="AR227" s="43">
        <f t="shared" si="35"/>
        <v>0.5232383808</v>
      </c>
      <c r="AS227" s="43">
        <f t="shared" si="36"/>
        <v>0.5384615385</v>
      </c>
      <c r="AT227" s="43">
        <f t="shared" si="37"/>
        <v>0.4786324786</v>
      </c>
      <c r="AU227" s="43">
        <f t="shared" si="38"/>
        <v>0.5042735043</v>
      </c>
      <c r="AV227" s="44">
        <f t="shared" si="41"/>
        <v>202</v>
      </c>
      <c r="AW227" s="45">
        <f t="shared" si="39"/>
        <v>53</v>
      </c>
      <c r="AX227" s="45">
        <v>1.0</v>
      </c>
      <c r="AY227" s="45"/>
    </row>
    <row r="228">
      <c r="A228" s="60"/>
      <c r="B228" s="60"/>
      <c r="C228" s="60"/>
      <c r="D228" s="46">
        <v>226.0</v>
      </c>
      <c r="E228" s="25"/>
      <c r="F228" s="26">
        <v>3540.0</v>
      </c>
      <c r="G228" s="18">
        <v>539.0</v>
      </c>
      <c r="H228" s="15">
        <f t="shared" si="6"/>
        <v>160</v>
      </c>
      <c r="I228" s="28">
        <v>19.0</v>
      </c>
      <c r="J228" s="29">
        <v>16.0</v>
      </c>
      <c r="K228" s="30">
        <v>22.0</v>
      </c>
      <c r="L228" s="31">
        <v>67.0</v>
      </c>
      <c r="M228" s="32">
        <v>22.0</v>
      </c>
      <c r="N228" s="33">
        <v>14.0</v>
      </c>
      <c r="O228" s="39">
        <f t="shared" si="7"/>
        <v>0.3888888889</v>
      </c>
      <c r="P228" s="39">
        <f t="shared" si="8"/>
        <v>0.7528089888</v>
      </c>
      <c r="Q228" s="40">
        <f t="shared" si="9"/>
        <v>0.7540555556</v>
      </c>
      <c r="R228" s="17">
        <f t="shared" si="10"/>
        <v>0.2220555556</v>
      </c>
      <c r="S228" s="39">
        <f t="shared" si="11"/>
        <v>-0.001246566792</v>
      </c>
      <c r="T228" s="40">
        <f t="shared" si="12"/>
        <v>0.2665751857</v>
      </c>
      <c r="U228" s="40">
        <f t="shared" si="13"/>
        <v>0.3166569419</v>
      </c>
      <c r="V228" s="40">
        <f t="shared" si="14"/>
        <v>0.3166569419</v>
      </c>
      <c r="W228" s="39">
        <f t="shared" si="15"/>
        <v>0.3154103751</v>
      </c>
      <c r="X228" s="41">
        <f t="shared" si="16"/>
        <v>0.6833430581</v>
      </c>
      <c r="Y228" s="41">
        <f t="shared" si="17"/>
        <v>0.6845896249</v>
      </c>
      <c r="Z228" s="40">
        <f t="shared" si="18"/>
        <v>36</v>
      </c>
      <c r="AA228" s="40">
        <f t="shared" si="19"/>
        <v>89</v>
      </c>
      <c r="AB228" s="40">
        <f t="shared" si="20"/>
        <v>25</v>
      </c>
      <c r="AC228" s="40">
        <f t="shared" si="21"/>
        <v>11</v>
      </c>
      <c r="AD228" s="40">
        <f t="shared" si="22"/>
        <v>61</v>
      </c>
      <c r="AE228" s="40">
        <f t="shared" si="23"/>
        <v>28</v>
      </c>
      <c r="AF228" s="40">
        <f t="shared" si="24"/>
        <v>1.272727273</v>
      </c>
      <c r="AG228" s="40">
        <f t="shared" si="25"/>
        <v>0.3606557377</v>
      </c>
      <c r="AH228" s="40">
        <f t="shared" si="26"/>
        <v>32</v>
      </c>
      <c r="AI228" s="40">
        <f t="shared" ref="AI228:AJ228" si="271">AF228*AC228</f>
        <v>14</v>
      </c>
      <c r="AJ228" s="40">
        <f t="shared" si="271"/>
        <v>22</v>
      </c>
      <c r="AK228" s="40">
        <f t="shared" si="28"/>
        <v>10</v>
      </c>
      <c r="AL228" s="18">
        <f t="shared" si="29"/>
        <v>539</v>
      </c>
      <c r="AM228" s="40">
        <f t="shared" si="30"/>
        <v>78</v>
      </c>
      <c r="AN228" s="42">
        <f t="shared" si="31"/>
        <v>0.1447124304</v>
      </c>
      <c r="AO228" s="42">
        <f t="shared" si="32"/>
        <v>0.2968460111</v>
      </c>
      <c r="AP228" s="43">
        <f t="shared" si="33"/>
        <v>0.39375</v>
      </c>
      <c r="AQ228" s="43">
        <f t="shared" si="34"/>
        <v>0.675</v>
      </c>
      <c r="AR228" s="43">
        <f t="shared" si="35"/>
        <v>0.44375</v>
      </c>
      <c r="AS228" s="43">
        <f t="shared" si="36"/>
        <v>0.6923076923</v>
      </c>
      <c r="AT228" s="43">
        <f t="shared" si="37"/>
        <v>0.5384615385</v>
      </c>
      <c r="AU228" s="43">
        <f t="shared" si="38"/>
        <v>0.5897435897</v>
      </c>
      <c r="AV228" s="44">
        <f t="shared" si="41"/>
        <v>57</v>
      </c>
      <c r="AW228" s="45">
        <f t="shared" si="39"/>
        <v>9</v>
      </c>
      <c r="AX228" s="45">
        <v>1.0</v>
      </c>
      <c r="AY228" s="45"/>
    </row>
    <row r="229">
      <c r="A229" s="60"/>
      <c r="B229" s="60"/>
      <c r="C229" s="60"/>
      <c r="D229" s="46">
        <v>227.0</v>
      </c>
      <c r="E229" s="25"/>
      <c r="F229" s="26">
        <v>3544.0</v>
      </c>
      <c r="G229" s="18">
        <v>1352.0</v>
      </c>
      <c r="H229" s="15">
        <f t="shared" si="6"/>
        <v>302</v>
      </c>
      <c r="I229" s="28">
        <v>18.0</v>
      </c>
      <c r="J229" s="29">
        <v>43.0</v>
      </c>
      <c r="K229" s="30">
        <v>37.0</v>
      </c>
      <c r="L229" s="31">
        <v>132.0</v>
      </c>
      <c r="M229" s="32">
        <v>22.0</v>
      </c>
      <c r="N229" s="33">
        <v>50.0</v>
      </c>
      <c r="O229" s="39">
        <f t="shared" si="7"/>
        <v>0.6944444444</v>
      </c>
      <c r="P229" s="39">
        <f t="shared" si="8"/>
        <v>0.7810650888</v>
      </c>
      <c r="Q229" s="40">
        <f t="shared" si="9"/>
        <v>0.8674166667</v>
      </c>
      <c r="R229" s="17">
        <f t="shared" si="10"/>
        <v>0.3354166667</v>
      </c>
      <c r="S229" s="39">
        <f t="shared" si="11"/>
        <v>-0.08635157791</v>
      </c>
      <c r="T229" s="40">
        <f t="shared" si="12"/>
        <v>0.3354428118</v>
      </c>
      <c r="U229" s="40">
        <f t="shared" si="13"/>
        <v>0.5453244111</v>
      </c>
      <c r="V229" s="40">
        <f t="shared" si="14"/>
        <v>0.5453244111</v>
      </c>
      <c r="W229" s="39">
        <f t="shared" si="15"/>
        <v>0.4589728332</v>
      </c>
      <c r="X229" s="41">
        <f t="shared" si="16"/>
        <v>0.4546755889</v>
      </c>
      <c r="Y229" s="41">
        <f t="shared" si="17"/>
        <v>0.5410271668</v>
      </c>
      <c r="Z229" s="40">
        <f t="shared" si="18"/>
        <v>72</v>
      </c>
      <c r="AA229" s="40">
        <f t="shared" si="19"/>
        <v>169</v>
      </c>
      <c r="AB229" s="40">
        <f t="shared" si="20"/>
        <v>33</v>
      </c>
      <c r="AC229" s="40">
        <f t="shared" si="21"/>
        <v>39</v>
      </c>
      <c r="AD229" s="40">
        <f t="shared" si="22"/>
        <v>91</v>
      </c>
      <c r="AE229" s="40">
        <f t="shared" si="23"/>
        <v>78</v>
      </c>
      <c r="AF229" s="40">
        <f t="shared" si="24"/>
        <v>1.282051282</v>
      </c>
      <c r="AG229" s="40">
        <f t="shared" si="25"/>
        <v>0.4065934066</v>
      </c>
      <c r="AH229" s="40">
        <f t="shared" si="26"/>
        <v>42</v>
      </c>
      <c r="AI229" s="40">
        <f t="shared" ref="AI229:AJ229" si="272">AF229*AC229</f>
        <v>50</v>
      </c>
      <c r="AJ229" s="40">
        <f t="shared" si="272"/>
        <v>37</v>
      </c>
      <c r="AK229" s="40">
        <f t="shared" si="28"/>
        <v>32</v>
      </c>
      <c r="AL229" s="18">
        <f t="shared" si="29"/>
        <v>1352</v>
      </c>
      <c r="AM229" s="40">
        <f t="shared" si="30"/>
        <v>161</v>
      </c>
      <c r="AN229" s="42">
        <f t="shared" si="31"/>
        <v>0.1190828402</v>
      </c>
      <c r="AO229" s="42">
        <f t="shared" si="32"/>
        <v>0.2233727811</v>
      </c>
      <c r="AP229" s="43">
        <f t="shared" si="33"/>
        <v>0.2549668874</v>
      </c>
      <c r="AQ229" s="43">
        <f t="shared" si="34"/>
        <v>0.5695364238</v>
      </c>
      <c r="AR229" s="43">
        <f t="shared" si="35"/>
        <v>0.440397351</v>
      </c>
      <c r="AS229" s="43">
        <f t="shared" si="36"/>
        <v>0.4906832298</v>
      </c>
      <c r="AT229" s="43">
        <f t="shared" si="37"/>
        <v>0.4596273292</v>
      </c>
      <c r="AU229" s="43">
        <f t="shared" si="38"/>
        <v>0.5714285714</v>
      </c>
      <c r="AV229" s="44">
        <f t="shared" si="41"/>
        <v>100</v>
      </c>
      <c r="AW229" s="45">
        <f t="shared" si="39"/>
        <v>-2</v>
      </c>
      <c r="AX229" s="45">
        <v>2.0</v>
      </c>
      <c r="AY229" s="45"/>
    </row>
    <row r="230">
      <c r="A230" s="60"/>
      <c r="B230" s="60"/>
      <c r="C230" s="60"/>
      <c r="D230" s="46">
        <v>228.0</v>
      </c>
      <c r="E230" s="25"/>
      <c r="F230" s="26">
        <v>3546.0</v>
      </c>
      <c r="G230" s="18">
        <v>3305.0</v>
      </c>
      <c r="H230" s="15">
        <f t="shared" si="6"/>
        <v>571</v>
      </c>
      <c r="I230" s="28">
        <v>59.0</v>
      </c>
      <c r="J230" s="29">
        <v>103.0</v>
      </c>
      <c r="K230" s="30">
        <v>47.0</v>
      </c>
      <c r="L230" s="31">
        <v>231.0</v>
      </c>
      <c r="M230" s="32">
        <v>53.0</v>
      </c>
      <c r="N230" s="33">
        <v>78.0</v>
      </c>
      <c r="O230" s="39">
        <f t="shared" si="7"/>
        <v>0.5954198473</v>
      </c>
      <c r="P230" s="39">
        <f t="shared" si="8"/>
        <v>0.8309352518</v>
      </c>
      <c r="Q230" s="40">
        <f t="shared" si="9"/>
        <v>0.8365686149</v>
      </c>
      <c r="R230" s="17">
        <f t="shared" si="10"/>
        <v>0.3045686149</v>
      </c>
      <c r="S230" s="39">
        <f t="shared" si="11"/>
        <v>-0.005633363084</v>
      </c>
      <c r="T230" s="40">
        <f t="shared" si="12"/>
        <v>0.3125778103</v>
      </c>
      <c r="U230" s="40">
        <f t="shared" si="13"/>
        <v>0.472909524</v>
      </c>
      <c r="V230" s="40">
        <f t="shared" si="14"/>
        <v>0.472909524</v>
      </c>
      <c r="W230" s="39">
        <f t="shared" si="15"/>
        <v>0.4672761609</v>
      </c>
      <c r="X230" s="41">
        <f t="shared" si="16"/>
        <v>0.527090476</v>
      </c>
      <c r="Y230" s="41">
        <f t="shared" si="17"/>
        <v>0.5327238391</v>
      </c>
      <c r="Z230" s="40">
        <f t="shared" si="18"/>
        <v>131</v>
      </c>
      <c r="AA230" s="40">
        <f t="shared" si="19"/>
        <v>278</v>
      </c>
      <c r="AB230" s="40">
        <f t="shared" si="20"/>
        <v>69</v>
      </c>
      <c r="AC230" s="40">
        <f t="shared" si="21"/>
        <v>62</v>
      </c>
      <c r="AD230" s="40">
        <f t="shared" si="22"/>
        <v>148</v>
      </c>
      <c r="AE230" s="40">
        <f t="shared" si="23"/>
        <v>130</v>
      </c>
      <c r="AF230" s="40">
        <f t="shared" si="24"/>
        <v>1.258064516</v>
      </c>
      <c r="AG230" s="40">
        <f t="shared" si="25"/>
        <v>0.3175675676</v>
      </c>
      <c r="AH230" s="40">
        <f t="shared" si="26"/>
        <v>87</v>
      </c>
      <c r="AI230" s="40">
        <f t="shared" ref="AI230:AJ230" si="273">AF230*AC230</f>
        <v>78</v>
      </c>
      <c r="AJ230" s="40">
        <f t="shared" si="273"/>
        <v>47</v>
      </c>
      <c r="AK230" s="40">
        <f t="shared" si="28"/>
        <v>41</v>
      </c>
      <c r="AL230" s="18">
        <f t="shared" si="29"/>
        <v>3305</v>
      </c>
      <c r="AM230" s="40">
        <f t="shared" si="30"/>
        <v>253</v>
      </c>
      <c r="AN230" s="42">
        <f t="shared" si="31"/>
        <v>0.07655068079</v>
      </c>
      <c r="AO230" s="42">
        <f t="shared" si="32"/>
        <v>0.1727685325</v>
      </c>
      <c r="AP230" s="43">
        <f t="shared" si="33"/>
        <v>0.2784588441</v>
      </c>
      <c r="AQ230" s="43">
        <f t="shared" si="34"/>
        <v>0.6007005254</v>
      </c>
      <c r="AR230" s="43">
        <f t="shared" si="35"/>
        <v>0.5131348511</v>
      </c>
      <c r="AS230" s="43">
        <f t="shared" si="36"/>
        <v>0.5296442688</v>
      </c>
      <c r="AT230" s="43">
        <f t="shared" si="37"/>
        <v>0.5059288538</v>
      </c>
      <c r="AU230" s="43">
        <f t="shared" si="38"/>
        <v>0.652173913</v>
      </c>
      <c r="AV230" s="44">
        <f t="shared" si="41"/>
        <v>190</v>
      </c>
      <c r="AW230" s="45">
        <f t="shared" si="39"/>
        <v>25</v>
      </c>
      <c r="AX230" s="45">
        <v>2.0</v>
      </c>
      <c r="AY230" s="45"/>
    </row>
    <row r="231">
      <c r="A231" s="60"/>
      <c r="B231" s="60"/>
      <c r="C231" s="60"/>
      <c r="D231" s="46">
        <v>229.0</v>
      </c>
      <c r="E231" s="25"/>
      <c r="F231" s="26">
        <v>3547.0</v>
      </c>
      <c r="G231" s="18">
        <v>2029.0</v>
      </c>
      <c r="H231" s="15">
        <f t="shared" si="6"/>
        <v>497</v>
      </c>
      <c r="I231" s="28">
        <v>39.0</v>
      </c>
      <c r="J231" s="29">
        <v>111.0</v>
      </c>
      <c r="K231" s="30">
        <v>59.0</v>
      </c>
      <c r="L231" s="31">
        <v>190.0</v>
      </c>
      <c r="M231" s="32">
        <v>42.0</v>
      </c>
      <c r="N231" s="33">
        <v>56.0</v>
      </c>
      <c r="O231" s="39">
        <f t="shared" si="7"/>
        <v>0.5714285714</v>
      </c>
      <c r="P231" s="39">
        <f t="shared" si="8"/>
        <v>0.7630522088</v>
      </c>
      <c r="Q231" s="40">
        <f t="shared" si="9"/>
        <v>0.828244898</v>
      </c>
      <c r="R231" s="17">
        <f t="shared" si="10"/>
        <v>0.296244898</v>
      </c>
      <c r="S231" s="39">
        <f t="shared" si="11"/>
        <v>-0.06519268912</v>
      </c>
      <c r="T231" s="40">
        <f t="shared" si="12"/>
        <v>0.3071166227</v>
      </c>
      <c r="U231" s="40">
        <f t="shared" si="13"/>
        <v>0.4551327564</v>
      </c>
      <c r="V231" s="40">
        <f t="shared" si="14"/>
        <v>0.4551327564</v>
      </c>
      <c r="W231" s="39">
        <f t="shared" si="15"/>
        <v>0.3899400672</v>
      </c>
      <c r="X231" s="41">
        <f t="shared" si="16"/>
        <v>0.5448672436</v>
      </c>
      <c r="Y231" s="41">
        <f t="shared" si="17"/>
        <v>0.6100599328</v>
      </c>
      <c r="Z231" s="40">
        <f t="shared" si="18"/>
        <v>98</v>
      </c>
      <c r="AA231" s="40">
        <f t="shared" si="19"/>
        <v>249</v>
      </c>
      <c r="AB231" s="40">
        <f t="shared" si="20"/>
        <v>53</v>
      </c>
      <c r="AC231" s="40">
        <f t="shared" si="21"/>
        <v>45</v>
      </c>
      <c r="AD231" s="40">
        <f t="shared" si="22"/>
        <v>152</v>
      </c>
      <c r="AE231" s="40">
        <f t="shared" si="23"/>
        <v>97</v>
      </c>
      <c r="AF231" s="40">
        <f t="shared" si="24"/>
        <v>1.244444444</v>
      </c>
      <c r="AG231" s="40">
        <f t="shared" si="25"/>
        <v>0.3881578947</v>
      </c>
      <c r="AH231" s="40">
        <f t="shared" si="26"/>
        <v>66</v>
      </c>
      <c r="AI231" s="40">
        <f t="shared" ref="AI231:AJ231" si="274">AF231*AC231</f>
        <v>56</v>
      </c>
      <c r="AJ231" s="40">
        <f t="shared" si="274"/>
        <v>59</v>
      </c>
      <c r="AK231" s="40">
        <f t="shared" si="28"/>
        <v>38</v>
      </c>
      <c r="AL231" s="18">
        <f t="shared" si="29"/>
        <v>2029</v>
      </c>
      <c r="AM231" s="40">
        <f t="shared" si="30"/>
        <v>219</v>
      </c>
      <c r="AN231" s="42">
        <f t="shared" si="31"/>
        <v>0.1079349433</v>
      </c>
      <c r="AO231" s="42">
        <f t="shared" si="32"/>
        <v>0.2449482504</v>
      </c>
      <c r="AP231" s="43">
        <f t="shared" si="33"/>
        <v>0.2816901408</v>
      </c>
      <c r="AQ231" s="43">
        <f t="shared" si="34"/>
        <v>0.5452716298</v>
      </c>
      <c r="AR231" s="43">
        <f t="shared" si="35"/>
        <v>0.4989939638</v>
      </c>
      <c r="AS231" s="43">
        <f t="shared" si="36"/>
        <v>0.5707762557</v>
      </c>
      <c r="AT231" s="43">
        <f t="shared" si="37"/>
        <v>0.4748858447</v>
      </c>
      <c r="AU231" s="43">
        <f t="shared" si="38"/>
        <v>0.5570776256</v>
      </c>
      <c r="AV231" s="44">
        <f t="shared" si="41"/>
        <v>152</v>
      </c>
      <c r="AW231" s="45">
        <f t="shared" si="39"/>
        <v>15</v>
      </c>
      <c r="AX231" s="45">
        <v>2.0</v>
      </c>
      <c r="AY231" s="45"/>
    </row>
    <row r="232">
      <c r="A232" s="60"/>
      <c r="B232" s="60"/>
      <c r="C232" s="60"/>
      <c r="D232" s="46">
        <v>230.0</v>
      </c>
      <c r="E232" s="25"/>
      <c r="F232" s="26">
        <v>3557.0</v>
      </c>
      <c r="G232" s="18">
        <v>2063.0</v>
      </c>
      <c r="H232" s="15">
        <f t="shared" si="6"/>
        <v>412</v>
      </c>
      <c r="I232" s="28">
        <v>32.0</v>
      </c>
      <c r="J232" s="29">
        <v>55.0</v>
      </c>
      <c r="K232" s="30">
        <v>39.0</v>
      </c>
      <c r="L232" s="31">
        <v>190.0</v>
      </c>
      <c r="M232" s="32">
        <v>36.0</v>
      </c>
      <c r="N232" s="33">
        <v>60.0</v>
      </c>
      <c r="O232" s="39">
        <f t="shared" si="7"/>
        <v>0.625</v>
      </c>
      <c r="P232" s="39">
        <f t="shared" si="8"/>
        <v>0.8296943231</v>
      </c>
      <c r="Q232" s="40">
        <f t="shared" si="9"/>
        <v>0.846375</v>
      </c>
      <c r="R232" s="17">
        <f t="shared" si="10"/>
        <v>0.314375</v>
      </c>
      <c r="S232" s="39">
        <f t="shared" si="11"/>
        <v>-0.01668067686</v>
      </c>
      <c r="T232" s="40">
        <f t="shared" si="12"/>
        <v>0.3193534355</v>
      </c>
      <c r="U232" s="40">
        <f t="shared" si="13"/>
        <v>0.4947002328</v>
      </c>
      <c r="V232" s="40">
        <f t="shared" si="14"/>
        <v>0.4947002328</v>
      </c>
      <c r="W232" s="39">
        <f t="shared" si="15"/>
        <v>0.4780195559</v>
      </c>
      <c r="X232" s="41">
        <f t="shared" si="16"/>
        <v>0.5052997672</v>
      </c>
      <c r="Y232" s="41">
        <f t="shared" si="17"/>
        <v>0.5219804441</v>
      </c>
      <c r="Z232" s="40">
        <f t="shared" si="18"/>
        <v>96</v>
      </c>
      <c r="AA232" s="40">
        <f t="shared" si="19"/>
        <v>229</v>
      </c>
      <c r="AB232" s="40">
        <f t="shared" si="20"/>
        <v>49</v>
      </c>
      <c r="AC232" s="40">
        <f t="shared" si="21"/>
        <v>47</v>
      </c>
      <c r="AD232" s="40">
        <f t="shared" si="22"/>
        <v>120</v>
      </c>
      <c r="AE232" s="40">
        <f t="shared" si="23"/>
        <v>109</v>
      </c>
      <c r="AF232" s="40">
        <f t="shared" si="24"/>
        <v>1.276595745</v>
      </c>
      <c r="AG232" s="40">
        <f t="shared" si="25"/>
        <v>0.325</v>
      </c>
      <c r="AH232" s="40">
        <f t="shared" si="26"/>
        <v>63</v>
      </c>
      <c r="AI232" s="40">
        <f t="shared" ref="AI232:AJ232" si="275">AF232*AC232</f>
        <v>60</v>
      </c>
      <c r="AJ232" s="40">
        <f t="shared" si="275"/>
        <v>39</v>
      </c>
      <c r="AK232" s="40">
        <f t="shared" si="28"/>
        <v>35</v>
      </c>
      <c r="AL232" s="18">
        <f t="shared" si="29"/>
        <v>2063</v>
      </c>
      <c r="AM232" s="40">
        <f t="shared" si="30"/>
        <v>197</v>
      </c>
      <c r="AN232" s="42">
        <f t="shared" si="31"/>
        <v>0.09549200194</v>
      </c>
      <c r="AO232" s="42">
        <f t="shared" si="32"/>
        <v>0.1997091614</v>
      </c>
      <c r="AP232" s="43">
        <f t="shared" si="33"/>
        <v>0.2597087379</v>
      </c>
      <c r="AQ232" s="43">
        <f t="shared" si="34"/>
        <v>0.6262135922</v>
      </c>
      <c r="AR232" s="43">
        <f t="shared" si="35"/>
        <v>0.4441747573</v>
      </c>
      <c r="AS232" s="43">
        <f t="shared" si="36"/>
        <v>0.5177664975</v>
      </c>
      <c r="AT232" s="43">
        <f t="shared" si="37"/>
        <v>0.4974619289</v>
      </c>
      <c r="AU232" s="43">
        <f t="shared" si="38"/>
        <v>0.6243654822</v>
      </c>
      <c r="AV232" s="44">
        <f t="shared" si="41"/>
        <v>155</v>
      </c>
      <c r="AW232" s="45">
        <f t="shared" si="39"/>
        <v>5</v>
      </c>
      <c r="AX232" s="45">
        <v>2.0</v>
      </c>
      <c r="AY232" s="45"/>
    </row>
    <row r="233">
      <c r="A233" s="60"/>
      <c r="B233" s="60"/>
      <c r="C233" s="60"/>
      <c r="D233" s="46">
        <v>231.0</v>
      </c>
      <c r="E233" s="25"/>
      <c r="F233" s="26">
        <v>3565.0</v>
      </c>
      <c r="G233" s="18">
        <v>2787.0</v>
      </c>
      <c r="H233" s="15">
        <f t="shared" si="6"/>
        <v>504</v>
      </c>
      <c r="I233" s="28">
        <v>31.0</v>
      </c>
      <c r="J233" s="29">
        <v>80.0</v>
      </c>
      <c r="K233" s="30">
        <v>46.0</v>
      </c>
      <c r="L233" s="31">
        <v>205.0</v>
      </c>
      <c r="M233" s="32">
        <v>59.0</v>
      </c>
      <c r="N233" s="33">
        <v>83.0</v>
      </c>
      <c r="O233" s="39">
        <f t="shared" si="7"/>
        <v>0.5845070423</v>
      </c>
      <c r="P233" s="39">
        <f t="shared" si="8"/>
        <v>0.8167330677</v>
      </c>
      <c r="Q233" s="40">
        <f t="shared" si="9"/>
        <v>0.8328235469</v>
      </c>
      <c r="R233" s="17">
        <f t="shared" si="10"/>
        <v>0.3008235469</v>
      </c>
      <c r="S233" s="39">
        <f t="shared" si="11"/>
        <v>-0.01609047919</v>
      </c>
      <c r="T233" s="40">
        <f t="shared" si="12"/>
        <v>0.3100898959</v>
      </c>
      <c r="U233" s="40">
        <f t="shared" si="13"/>
        <v>0.4648350723</v>
      </c>
      <c r="V233" s="40">
        <f t="shared" si="14"/>
        <v>0.4648350723</v>
      </c>
      <c r="W233" s="39">
        <f t="shared" si="15"/>
        <v>0.4487445931</v>
      </c>
      <c r="X233" s="41">
        <f t="shared" si="16"/>
        <v>0.5351649277</v>
      </c>
      <c r="Y233" s="41">
        <f t="shared" si="17"/>
        <v>0.5512554069</v>
      </c>
      <c r="Z233" s="40">
        <f t="shared" si="18"/>
        <v>142</v>
      </c>
      <c r="AA233" s="40">
        <f t="shared" si="19"/>
        <v>251</v>
      </c>
      <c r="AB233" s="40">
        <f t="shared" si="20"/>
        <v>76</v>
      </c>
      <c r="AC233" s="40">
        <f t="shared" si="21"/>
        <v>66</v>
      </c>
      <c r="AD233" s="40">
        <f t="shared" si="22"/>
        <v>138</v>
      </c>
      <c r="AE233" s="40">
        <f t="shared" si="23"/>
        <v>113</v>
      </c>
      <c r="AF233" s="40">
        <f t="shared" si="24"/>
        <v>1.257575758</v>
      </c>
      <c r="AG233" s="40">
        <f t="shared" si="25"/>
        <v>0.3333333333</v>
      </c>
      <c r="AH233" s="40">
        <f t="shared" si="26"/>
        <v>96</v>
      </c>
      <c r="AI233" s="40">
        <f t="shared" ref="AI233:AJ233" si="276">AF233*AC233</f>
        <v>83</v>
      </c>
      <c r="AJ233" s="40">
        <f t="shared" si="276"/>
        <v>46</v>
      </c>
      <c r="AK233" s="40">
        <f t="shared" si="28"/>
        <v>38</v>
      </c>
      <c r="AL233" s="18">
        <f t="shared" si="29"/>
        <v>2787</v>
      </c>
      <c r="AM233" s="40">
        <f t="shared" si="30"/>
        <v>263</v>
      </c>
      <c r="AN233" s="42">
        <f t="shared" si="31"/>
        <v>0.09436670255</v>
      </c>
      <c r="AO233" s="42">
        <f t="shared" si="32"/>
        <v>0.1808396125</v>
      </c>
      <c r="AP233" s="43">
        <f t="shared" si="33"/>
        <v>0.2698412698</v>
      </c>
      <c r="AQ233" s="43">
        <f t="shared" si="34"/>
        <v>0.5853174603</v>
      </c>
      <c r="AR233" s="43">
        <f t="shared" si="35"/>
        <v>0.501984127</v>
      </c>
      <c r="AS233" s="43">
        <f t="shared" si="36"/>
        <v>0.5399239544</v>
      </c>
      <c r="AT233" s="43">
        <f t="shared" si="37"/>
        <v>0.5095057034</v>
      </c>
      <c r="AU233" s="43">
        <f t="shared" si="38"/>
        <v>0.680608365</v>
      </c>
      <c r="AV233" s="44">
        <f t="shared" si="41"/>
        <v>167</v>
      </c>
      <c r="AW233" s="45">
        <f t="shared" si="39"/>
        <v>-6</v>
      </c>
      <c r="AX233" s="45">
        <v>2.0</v>
      </c>
      <c r="AY233" s="45"/>
    </row>
    <row r="234">
      <c r="A234" s="60"/>
      <c r="B234" s="60"/>
      <c r="C234" s="60"/>
      <c r="D234" s="46">
        <v>232.0</v>
      </c>
      <c r="E234" s="25"/>
      <c r="F234" s="26">
        <v>3576.0</v>
      </c>
      <c r="G234" s="18">
        <v>2447.0</v>
      </c>
      <c r="H234" s="15">
        <f t="shared" si="6"/>
        <v>619</v>
      </c>
      <c r="I234" s="28">
        <v>48.0</v>
      </c>
      <c r="J234" s="29">
        <v>92.0</v>
      </c>
      <c r="K234" s="30">
        <v>56.0</v>
      </c>
      <c r="L234" s="31">
        <v>267.0</v>
      </c>
      <c r="M234" s="32">
        <v>63.0</v>
      </c>
      <c r="N234" s="33">
        <v>93.0</v>
      </c>
      <c r="O234" s="39">
        <f t="shared" si="7"/>
        <v>0.5961538462</v>
      </c>
      <c r="P234" s="39">
        <f t="shared" si="8"/>
        <v>0.826625387</v>
      </c>
      <c r="Q234" s="40">
        <f t="shared" si="9"/>
        <v>0.8368180473</v>
      </c>
      <c r="R234" s="17">
        <f t="shared" si="10"/>
        <v>0.3048180473</v>
      </c>
      <c r="S234" s="39">
        <f t="shared" si="11"/>
        <v>-0.01019266034</v>
      </c>
      <c r="T234" s="40">
        <f t="shared" si="12"/>
        <v>0.3127453762</v>
      </c>
      <c r="U234" s="40">
        <f t="shared" si="13"/>
        <v>0.4734519248</v>
      </c>
      <c r="V234" s="40">
        <f t="shared" si="14"/>
        <v>0.4734519248</v>
      </c>
      <c r="W234" s="39">
        <f t="shared" si="15"/>
        <v>0.4632592645</v>
      </c>
      <c r="X234" s="41">
        <f t="shared" si="16"/>
        <v>0.5265480752</v>
      </c>
      <c r="Y234" s="41">
        <f t="shared" si="17"/>
        <v>0.5367407355</v>
      </c>
      <c r="Z234" s="40">
        <f t="shared" si="18"/>
        <v>156</v>
      </c>
      <c r="AA234" s="40">
        <f t="shared" si="19"/>
        <v>323</v>
      </c>
      <c r="AB234" s="40">
        <f t="shared" si="20"/>
        <v>82</v>
      </c>
      <c r="AC234" s="40">
        <f t="shared" si="21"/>
        <v>74</v>
      </c>
      <c r="AD234" s="40">
        <f t="shared" si="22"/>
        <v>173</v>
      </c>
      <c r="AE234" s="40">
        <f t="shared" si="23"/>
        <v>150</v>
      </c>
      <c r="AF234" s="40">
        <f t="shared" si="24"/>
        <v>1.256756757</v>
      </c>
      <c r="AG234" s="40">
        <f t="shared" si="25"/>
        <v>0.323699422</v>
      </c>
      <c r="AH234" s="40">
        <f t="shared" si="26"/>
        <v>103</v>
      </c>
      <c r="AI234" s="40">
        <f t="shared" ref="AI234:AJ234" si="277">AF234*AC234</f>
        <v>93</v>
      </c>
      <c r="AJ234" s="40">
        <f t="shared" si="277"/>
        <v>56</v>
      </c>
      <c r="AK234" s="40">
        <f t="shared" si="28"/>
        <v>49</v>
      </c>
      <c r="AL234" s="18">
        <f t="shared" si="29"/>
        <v>2447</v>
      </c>
      <c r="AM234" s="40">
        <f t="shared" si="30"/>
        <v>301</v>
      </c>
      <c r="AN234" s="42">
        <f t="shared" si="31"/>
        <v>0.1230077646</v>
      </c>
      <c r="AO234" s="42">
        <f t="shared" si="32"/>
        <v>0.2529628116</v>
      </c>
      <c r="AP234" s="43">
        <f t="shared" si="33"/>
        <v>0.2697899838</v>
      </c>
      <c r="AQ234" s="43">
        <f t="shared" si="34"/>
        <v>0.6106623586</v>
      </c>
      <c r="AR234" s="43">
        <f t="shared" si="35"/>
        <v>0.47819063</v>
      </c>
      <c r="AS234" s="43">
        <f t="shared" si="36"/>
        <v>0.5282392027</v>
      </c>
      <c r="AT234" s="43">
        <f t="shared" si="37"/>
        <v>0.5049833887</v>
      </c>
      <c r="AU234" s="43">
        <f t="shared" si="38"/>
        <v>0.6511627907</v>
      </c>
      <c r="AV234" s="44">
        <f t="shared" si="41"/>
        <v>218</v>
      </c>
      <c r="AW234" s="45">
        <f t="shared" si="39"/>
        <v>8</v>
      </c>
      <c r="AX234" s="45">
        <v>2.0</v>
      </c>
      <c r="AY234" s="45"/>
    </row>
    <row r="235">
      <c r="A235" s="60"/>
      <c r="B235" s="60"/>
      <c r="C235" s="60"/>
      <c r="D235" s="46">
        <v>233.0</v>
      </c>
      <c r="E235" s="25"/>
      <c r="F235" s="26">
        <v>3587.0</v>
      </c>
      <c r="G235" s="18">
        <v>2391.0</v>
      </c>
      <c r="H235" s="15">
        <f t="shared" si="6"/>
        <v>554</v>
      </c>
      <c r="I235" s="28">
        <v>65.0</v>
      </c>
      <c r="J235" s="29">
        <v>114.0</v>
      </c>
      <c r="K235" s="30">
        <v>57.0</v>
      </c>
      <c r="L235" s="31">
        <v>221.0</v>
      </c>
      <c r="M235" s="32">
        <v>44.0</v>
      </c>
      <c r="N235" s="33">
        <v>53.0</v>
      </c>
      <c r="O235" s="39">
        <f t="shared" si="7"/>
        <v>0.5463917526</v>
      </c>
      <c r="P235" s="39">
        <f t="shared" si="8"/>
        <v>0.7949640288</v>
      </c>
      <c r="Q235" s="40">
        <f t="shared" si="9"/>
        <v>0.8192049102</v>
      </c>
      <c r="R235" s="17">
        <f t="shared" si="10"/>
        <v>0.2872049102</v>
      </c>
      <c r="S235" s="39">
        <f t="shared" si="11"/>
        <v>-0.02424088142</v>
      </c>
      <c r="T235" s="40">
        <f t="shared" si="12"/>
        <v>0.3014502253</v>
      </c>
      <c r="U235" s="40">
        <f t="shared" si="13"/>
        <v>0.4364805882</v>
      </c>
      <c r="V235" s="40">
        <f t="shared" si="14"/>
        <v>0.4364805882</v>
      </c>
      <c r="W235" s="39">
        <f t="shared" si="15"/>
        <v>0.4122397068</v>
      </c>
      <c r="X235" s="41">
        <f t="shared" si="16"/>
        <v>0.5635194118</v>
      </c>
      <c r="Y235" s="41">
        <f t="shared" si="17"/>
        <v>0.5877602932</v>
      </c>
      <c r="Z235" s="40">
        <f t="shared" si="18"/>
        <v>97</v>
      </c>
      <c r="AA235" s="40">
        <f t="shared" si="19"/>
        <v>278</v>
      </c>
      <c r="AB235" s="40">
        <f t="shared" si="20"/>
        <v>55</v>
      </c>
      <c r="AC235" s="40">
        <f t="shared" si="21"/>
        <v>42</v>
      </c>
      <c r="AD235" s="40">
        <f t="shared" si="22"/>
        <v>163</v>
      </c>
      <c r="AE235" s="40">
        <f t="shared" si="23"/>
        <v>115</v>
      </c>
      <c r="AF235" s="40">
        <f t="shared" si="24"/>
        <v>1.261904762</v>
      </c>
      <c r="AG235" s="40">
        <f t="shared" si="25"/>
        <v>0.3496932515</v>
      </c>
      <c r="AH235" s="40">
        <f t="shared" si="26"/>
        <v>69</v>
      </c>
      <c r="AI235" s="40">
        <f t="shared" ref="AI235:AJ235" si="278">AF235*AC235</f>
        <v>53</v>
      </c>
      <c r="AJ235" s="40">
        <f t="shared" si="278"/>
        <v>57</v>
      </c>
      <c r="AK235" s="40">
        <f t="shared" si="28"/>
        <v>40</v>
      </c>
      <c r="AL235" s="18">
        <f t="shared" si="29"/>
        <v>2391</v>
      </c>
      <c r="AM235" s="40">
        <f t="shared" si="30"/>
        <v>219</v>
      </c>
      <c r="AN235" s="42">
        <f t="shared" si="31"/>
        <v>0.09159347553</v>
      </c>
      <c r="AO235" s="42">
        <f t="shared" si="32"/>
        <v>0.2317022166</v>
      </c>
      <c r="AP235" s="43">
        <f t="shared" si="33"/>
        <v>0.2996389892</v>
      </c>
      <c r="AQ235" s="43">
        <f t="shared" si="34"/>
        <v>0.59566787</v>
      </c>
      <c r="AR235" s="43">
        <f t="shared" si="35"/>
        <v>0.4981949458</v>
      </c>
      <c r="AS235" s="43">
        <f t="shared" si="36"/>
        <v>0.5753424658</v>
      </c>
      <c r="AT235" s="43">
        <f t="shared" si="37"/>
        <v>0.497716895</v>
      </c>
      <c r="AU235" s="43">
        <f t="shared" si="38"/>
        <v>0.5570776256</v>
      </c>
      <c r="AV235" s="44">
        <f t="shared" si="41"/>
        <v>181</v>
      </c>
      <c r="AW235" s="45">
        <f t="shared" si="39"/>
        <v>40</v>
      </c>
      <c r="AX235" s="45">
        <v>2.0</v>
      </c>
      <c r="AY235" s="45"/>
    </row>
    <row r="236">
      <c r="A236" s="60"/>
      <c r="B236" s="60"/>
      <c r="C236" s="60"/>
      <c r="D236" s="46">
        <v>234.0</v>
      </c>
      <c r="E236" s="25"/>
      <c r="F236" s="26">
        <v>3588.0</v>
      </c>
      <c r="G236" s="18">
        <v>2956.0</v>
      </c>
      <c r="H236" s="15">
        <f t="shared" si="6"/>
        <v>563</v>
      </c>
      <c r="I236" s="28">
        <v>48.0</v>
      </c>
      <c r="J236" s="29">
        <v>94.0</v>
      </c>
      <c r="K236" s="30">
        <v>55.0</v>
      </c>
      <c r="L236" s="31">
        <v>217.0</v>
      </c>
      <c r="M236" s="32">
        <v>47.0</v>
      </c>
      <c r="N236" s="33">
        <v>102.0</v>
      </c>
      <c r="O236" s="39">
        <f t="shared" si="7"/>
        <v>0.6845637584</v>
      </c>
      <c r="P236" s="39">
        <f t="shared" si="8"/>
        <v>0.7977941176</v>
      </c>
      <c r="Q236" s="40">
        <f t="shared" si="9"/>
        <v>0.8645923157</v>
      </c>
      <c r="R236" s="17">
        <f t="shared" si="10"/>
        <v>0.3325923157</v>
      </c>
      <c r="S236" s="39">
        <f t="shared" si="11"/>
        <v>-0.06679819801</v>
      </c>
      <c r="T236" s="40">
        <f t="shared" si="12"/>
        <v>0.3331380278</v>
      </c>
      <c r="U236" s="40">
        <f t="shared" si="13"/>
        <v>0.5381659538</v>
      </c>
      <c r="V236" s="40">
        <f t="shared" si="14"/>
        <v>0.5381659538</v>
      </c>
      <c r="W236" s="39">
        <f t="shared" si="15"/>
        <v>0.4713677558</v>
      </c>
      <c r="X236" s="41">
        <f t="shared" si="16"/>
        <v>0.4618340462</v>
      </c>
      <c r="Y236" s="41">
        <f t="shared" si="17"/>
        <v>0.5286322442</v>
      </c>
      <c r="Z236" s="40">
        <f t="shared" si="18"/>
        <v>149</v>
      </c>
      <c r="AA236" s="40">
        <f t="shared" si="19"/>
        <v>272</v>
      </c>
      <c r="AB236" s="40">
        <f t="shared" si="20"/>
        <v>69</v>
      </c>
      <c r="AC236" s="40">
        <f t="shared" si="21"/>
        <v>80</v>
      </c>
      <c r="AD236" s="40">
        <f t="shared" si="22"/>
        <v>144</v>
      </c>
      <c r="AE236" s="40">
        <f t="shared" si="23"/>
        <v>128</v>
      </c>
      <c r="AF236" s="40">
        <f t="shared" si="24"/>
        <v>1.275</v>
      </c>
      <c r="AG236" s="40">
        <f t="shared" si="25"/>
        <v>0.3819444444</v>
      </c>
      <c r="AH236" s="40">
        <f t="shared" si="26"/>
        <v>88</v>
      </c>
      <c r="AI236" s="40">
        <f t="shared" ref="AI236:AJ236" si="279">AF236*AC236</f>
        <v>102</v>
      </c>
      <c r="AJ236" s="40">
        <f t="shared" si="279"/>
        <v>55</v>
      </c>
      <c r="AK236" s="40">
        <f t="shared" si="28"/>
        <v>49</v>
      </c>
      <c r="AL236" s="18">
        <f t="shared" si="29"/>
        <v>2956</v>
      </c>
      <c r="AM236" s="40">
        <f t="shared" si="30"/>
        <v>294</v>
      </c>
      <c r="AN236" s="42">
        <f t="shared" si="31"/>
        <v>0.09945872801</v>
      </c>
      <c r="AO236" s="42">
        <f t="shared" si="32"/>
        <v>0.1904600812</v>
      </c>
      <c r="AP236" s="43">
        <f t="shared" si="33"/>
        <v>0.2664298401</v>
      </c>
      <c r="AQ236" s="43">
        <f t="shared" si="34"/>
        <v>0.5541740675</v>
      </c>
      <c r="AR236" s="43">
        <f t="shared" si="35"/>
        <v>0.5168738899</v>
      </c>
      <c r="AS236" s="43">
        <f t="shared" si="36"/>
        <v>0.4863945578</v>
      </c>
      <c r="AT236" s="43">
        <f t="shared" si="37"/>
        <v>0.4659863946</v>
      </c>
      <c r="AU236" s="43">
        <f t="shared" si="38"/>
        <v>0.6462585034</v>
      </c>
      <c r="AV236" s="44">
        <f t="shared" si="41"/>
        <v>168</v>
      </c>
      <c r="AW236" s="45">
        <f t="shared" si="39"/>
        <v>7</v>
      </c>
      <c r="AX236" s="45">
        <v>2.0</v>
      </c>
      <c r="AY236" s="45"/>
    </row>
    <row r="237">
      <c r="A237" s="60"/>
      <c r="B237" s="60"/>
      <c r="C237" s="60"/>
      <c r="D237" s="46">
        <v>235.0</v>
      </c>
      <c r="E237" s="25"/>
      <c r="F237" s="26">
        <v>3602.0</v>
      </c>
      <c r="G237" s="18">
        <v>2268.0</v>
      </c>
      <c r="H237" s="15">
        <f t="shared" si="6"/>
        <v>512</v>
      </c>
      <c r="I237" s="28">
        <v>51.0</v>
      </c>
      <c r="J237" s="29">
        <v>117.0</v>
      </c>
      <c r="K237" s="30">
        <v>51.0</v>
      </c>
      <c r="L237" s="31">
        <v>178.0</v>
      </c>
      <c r="M237" s="32">
        <v>50.0</v>
      </c>
      <c r="N237" s="33">
        <v>65.0</v>
      </c>
      <c r="O237" s="39">
        <f t="shared" si="7"/>
        <v>0.5652173913</v>
      </c>
      <c r="P237" s="39">
        <f t="shared" si="8"/>
        <v>0.7772925764</v>
      </c>
      <c r="Q237" s="40">
        <f t="shared" si="9"/>
        <v>0.8260359168</v>
      </c>
      <c r="R237" s="17">
        <f t="shared" si="10"/>
        <v>0.2940359168</v>
      </c>
      <c r="S237" s="39">
        <f t="shared" si="11"/>
        <v>-0.0487433404</v>
      </c>
      <c r="T237" s="40">
        <f t="shared" si="12"/>
        <v>0.3057077663</v>
      </c>
      <c r="U237" s="40">
        <f t="shared" si="13"/>
        <v>0.4505151606</v>
      </c>
      <c r="V237" s="40">
        <f t="shared" si="14"/>
        <v>0.4505151606</v>
      </c>
      <c r="W237" s="39">
        <f t="shared" si="15"/>
        <v>0.4017718202</v>
      </c>
      <c r="X237" s="41">
        <f t="shared" si="16"/>
        <v>0.5494848394</v>
      </c>
      <c r="Y237" s="41">
        <f t="shared" si="17"/>
        <v>0.5982281798</v>
      </c>
      <c r="Z237" s="40">
        <f t="shared" si="18"/>
        <v>115</v>
      </c>
      <c r="AA237" s="40">
        <f t="shared" si="19"/>
        <v>229</v>
      </c>
      <c r="AB237" s="40">
        <f t="shared" si="20"/>
        <v>63</v>
      </c>
      <c r="AC237" s="40">
        <f t="shared" si="21"/>
        <v>52</v>
      </c>
      <c r="AD237" s="40">
        <f t="shared" si="22"/>
        <v>137</v>
      </c>
      <c r="AE237" s="40">
        <f t="shared" si="23"/>
        <v>92</v>
      </c>
      <c r="AF237" s="40">
        <f t="shared" si="24"/>
        <v>1.25</v>
      </c>
      <c r="AG237" s="40">
        <f t="shared" si="25"/>
        <v>0.3722627737</v>
      </c>
      <c r="AH237" s="40">
        <f t="shared" si="26"/>
        <v>79</v>
      </c>
      <c r="AI237" s="40">
        <f t="shared" ref="AI237:AJ237" si="280">AF237*AC237</f>
        <v>65</v>
      </c>
      <c r="AJ237" s="40">
        <f t="shared" si="280"/>
        <v>51</v>
      </c>
      <c r="AK237" s="40">
        <f t="shared" si="28"/>
        <v>34</v>
      </c>
      <c r="AL237" s="18">
        <f t="shared" si="29"/>
        <v>2268</v>
      </c>
      <c r="AM237" s="40">
        <f t="shared" si="30"/>
        <v>229</v>
      </c>
      <c r="AN237" s="42">
        <f t="shared" si="31"/>
        <v>0.1009700176</v>
      </c>
      <c r="AO237" s="42">
        <f t="shared" si="32"/>
        <v>0.2257495591</v>
      </c>
      <c r="AP237" s="43">
        <f t="shared" si="33"/>
        <v>0.296875</v>
      </c>
      <c r="AQ237" s="43">
        <f t="shared" si="34"/>
        <v>0.544921875</v>
      </c>
      <c r="AR237" s="43">
        <f t="shared" si="35"/>
        <v>0.552734375</v>
      </c>
      <c r="AS237" s="43">
        <f t="shared" si="36"/>
        <v>0.5676855895</v>
      </c>
      <c r="AT237" s="43">
        <f t="shared" si="37"/>
        <v>0.4934497817</v>
      </c>
      <c r="AU237" s="43">
        <f t="shared" si="38"/>
        <v>0.6288209607</v>
      </c>
      <c r="AV237" s="44">
        <f t="shared" si="41"/>
        <v>144</v>
      </c>
      <c r="AW237" s="45">
        <f t="shared" si="39"/>
        <v>22</v>
      </c>
      <c r="AX237" s="45">
        <v>2.0</v>
      </c>
      <c r="AY237" s="45"/>
    </row>
    <row r="238">
      <c r="A238" s="60"/>
      <c r="B238" s="60"/>
      <c r="C238" s="60"/>
      <c r="D238" s="46">
        <v>236.0</v>
      </c>
      <c r="E238" s="25"/>
      <c r="F238" s="26">
        <v>3604.0</v>
      </c>
      <c r="G238" s="18">
        <v>2505.0</v>
      </c>
      <c r="H238" s="15">
        <f t="shared" si="6"/>
        <v>315</v>
      </c>
      <c r="I238" s="28">
        <v>30.0</v>
      </c>
      <c r="J238" s="29">
        <v>62.0</v>
      </c>
      <c r="K238" s="30">
        <v>26.0</v>
      </c>
      <c r="L238" s="31">
        <v>129.0</v>
      </c>
      <c r="M238" s="32">
        <v>26.0</v>
      </c>
      <c r="N238" s="33">
        <v>42.0</v>
      </c>
      <c r="O238" s="39">
        <f t="shared" si="7"/>
        <v>0.6176470588</v>
      </c>
      <c r="P238" s="39">
        <f t="shared" si="8"/>
        <v>0.8322580645</v>
      </c>
      <c r="Q238" s="40">
        <f t="shared" si="9"/>
        <v>0.8439844291</v>
      </c>
      <c r="R238" s="17">
        <f t="shared" si="10"/>
        <v>0.3119844291</v>
      </c>
      <c r="S238" s="39">
        <f t="shared" si="11"/>
        <v>-0.01172636455</v>
      </c>
      <c r="T238" s="40">
        <f t="shared" si="12"/>
        <v>0.3176648233</v>
      </c>
      <c r="U238" s="40">
        <f t="shared" si="13"/>
        <v>0.4892965222</v>
      </c>
      <c r="V238" s="40">
        <f t="shared" si="14"/>
        <v>0.4892965222</v>
      </c>
      <c r="W238" s="39">
        <f t="shared" si="15"/>
        <v>0.4775701576</v>
      </c>
      <c r="X238" s="41">
        <f t="shared" si="16"/>
        <v>0.5107034778</v>
      </c>
      <c r="Y238" s="41">
        <f t="shared" si="17"/>
        <v>0.5224298424</v>
      </c>
      <c r="Z238" s="40">
        <f t="shared" si="18"/>
        <v>68</v>
      </c>
      <c r="AA238" s="40">
        <f t="shared" si="19"/>
        <v>155</v>
      </c>
      <c r="AB238" s="40">
        <f t="shared" si="20"/>
        <v>35</v>
      </c>
      <c r="AC238" s="40">
        <f t="shared" si="21"/>
        <v>33</v>
      </c>
      <c r="AD238" s="40">
        <f t="shared" si="22"/>
        <v>81</v>
      </c>
      <c r="AE238" s="40">
        <f t="shared" si="23"/>
        <v>74</v>
      </c>
      <c r="AF238" s="40">
        <f t="shared" si="24"/>
        <v>1.272727273</v>
      </c>
      <c r="AG238" s="40">
        <f t="shared" si="25"/>
        <v>0.3209876543</v>
      </c>
      <c r="AH238" s="40">
        <f t="shared" si="26"/>
        <v>45</v>
      </c>
      <c r="AI238" s="40">
        <f t="shared" ref="AI238:AJ238" si="281">AF238*AC238</f>
        <v>42</v>
      </c>
      <c r="AJ238" s="40">
        <f t="shared" si="281"/>
        <v>26</v>
      </c>
      <c r="AK238" s="40">
        <f t="shared" si="28"/>
        <v>24</v>
      </c>
      <c r="AL238" s="18">
        <f t="shared" si="29"/>
        <v>2505</v>
      </c>
      <c r="AM238" s="40">
        <f t="shared" si="30"/>
        <v>137</v>
      </c>
      <c r="AN238" s="42">
        <f t="shared" si="31"/>
        <v>0.05469061876</v>
      </c>
      <c r="AO238" s="42">
        <f t="shared" si="32"/>
        <v>0.125748503</v>
      </c>
      <c r="AP238" s="43">
        <f t="shared" si="33"/>
        <v>0.2603174603</v>
      </c>
      <c r="AQ238" s="43">
        <f t="shared" si="34"/>
        <v>0.5873015873</v>
      </c>
      <c r="AR238" s="43">
        <f t="shared" si="35"/>
        <v>0.5079365079</v>
      </c>
      <c r="AS238" s="43">
        <f t="shared" si="36"/>
        <v>0.5182481752</v>
      </c>
      <c r="AT238" s="43">
        <f t="shared" si="37"/>
        <v>0.503649635</v>
      </c>
      <c r="AU238" s="43">
        <f t="shared" si="38"/>
        <v>0.6350364964</v>
      </c>
      <c r="AV238" s="44">
        <f t="shared" si="41"/>
        <v>105</v>
      </c>
      <c r="AW238" s="45">
        <f t="shared" si="39"/>
        <v>11</v>
      </c>
      <c r="AX238" s="45">
        <v>2.0</v>
      </c>
      <c r="AY238" s="45"/>
    </row>
    <row r="239">
      <c r="A239" s="60"/>
      <c r="B239" s="60"/>
      <c r="C239" s="60"/>
      <c r="D239" s="46">
        <v>237.0</v>
      </c>
      <c r="E239" s="25"/>
      <c r="F239" s="26">
        <v>3605.0</v>
      </c>
      <c r="G239" s="18">
        <v>658.0</v>
      </c>
      <c r="H239" s="15">
        <f t="shared" si="6"/>
        <v>146</v>
      </c>
      <c r="I239" s="28">
        <v>2.0</v>
      </c>
      <c r="J239" s="29">
        <v>14.0</v>
      </c>
      <c r="K239" s="30">
        <v>14.0</v>
      </c>
      <c r="L239" s="31">
        <v>30.0</v>
      </c>
      <c r="M239" s="32">
        <v>53.0</v>
      </c>
      <c r="N239" s="33">
        <v>33.0</v>
      </c>
      <c r="O239" s="39">
        <f t="shared" si="7"/>
        <v>0.3837209302</v>
      </c>
      <c r="P239" s="39">
        <f t="shared" si="8"/>
        <v>0.6818181818</v>
      </c>
      <c r="Q239" s="40">
        <f t="shared" si="9"/>
        <v>0.7516757707</v>
      </c>
      <c r="R239" s="17">
        <f t="shared" si="10"/>
        <v>0.2196757707</v>
      </c>
      <c r="S239" s="39">
        <f t="shared" si="11"/>
        <v>-0.06985758887</v>
      </c>
      <c r="T239" s="40">
        <f t="shared" si="12"/>
        <v>0.2654534872</v>
      </c>
      <c r="U239" s="40">
        <f t="shared" si="13"/>
        <v>0.3126493215</v>
      </c>
      <c r="V239" s="40">
        <f t="shared" si="14"/>
        <v>0.3126493215</v>
      </c>
      <c r="W239" s="39">
        <f t="shared" si="15"/>
        <v>0.2427917327</v>
      </c>
      <c r="X239" s="41">
        <f t="shared" si="16"/>
        <v>0.6873506785</v>
      </c>
      <c r="Y239" s="41">
        <f t="shared" si="17"/>
        <v>0.7572082673</v>
      </c>
      <c r="Z239" s="40">
        <f t="shared" si="18"/>
        <v>86</v>
      </c>
      <c r="AA239" s="40">
        <f t="shared" si="19"/>
        <v>44</v>
      </c>
      <c r="AB239" s="40">
        <f t="shared" si="20"/>
        <v>59</v>
      </c>
      <c r="AC239" s="40">
        <f t="shared" si="21"/>
        <v>27</v>
      </c>
      <c r="AD239" s="40">
        <f t="shared" si="22"/>
        <v>33</v>
      </c>
      <c r="AE239" s="40">
        <f t="shared" si="23"/>
        <v>11</v>
      </c>
      <c r="AF239" s="40">
        <f t="shared" si="24"/>
        <v>1.222222222</v>
      </c>
      <c r="AG239" s="40">
        <f t="shared" si="25"/>
        <v>0.4242424242</v>
      </c>
      <c r="AH239" s="40">
        <f t="shared" si="26"/>
        <v>72</v>
      </c>
      <c r="AI239" s="40">
        <f t="shared" ref="AI239:AJ239" si="282">AF239*AC239</f>
        <v>33</v>
      </c>
      <c r="AJ239" s="40">
        <f t="shared" si="282"/>
        <v>14</v>
      </c>
      <c r="AK239" s="40">
        <f t="shared" si="28"/>
        <v>5</v>
      </c>
      <c r="AL239" s="18">
        <f t="shared" si="29"/>
        <v>658</v>
      </c>
      <c r="AM239" s="40">
        <f t="shared" si="30"/>
        <v>124</v>
      </c>
      <c r="AN239" s="42">
        <f t="shared" si="31"/>
        <v>0.188449848</v>
      </c>
      <c r="AO239" s="42">
        <f t="shared" si="32"/>
        <v>0.2218844985</v>
      </c>
      <c r="AP239" s="43">
        <f t="shared" si="33"/>
        <v>0.4726027397</v>
      </c>
      <c r="AQ239" s="43">
        <f t="shared" si="34"/>
        <v>0.5821917808</v>
      </c>
      <c r="AR239" s="43">
        <f t="shared" si="35"/>
        <v>0.698630137</v>
      </c>
      <c r="AS239" s="43">
        <f t="shared" si="36"/>
        <v>0.6935483871</v>
      </c>
      <c r="AT239" s="43">
        <f t="shared" si="37"/>
        <v>0.6209677419</v>
      </c>
      <c r="AU239" s="43">
        <f t="shared" si="38"/>
        <v>0.8467741935</v>
      </c>
      <c r="AV239" s="44">
        <f t="shared" si="41"/>
        <v>25</v>
      </c>
      <c r="AW239" s="45">
        <f t="shared" si="39"/>
        <v>-17</v>
      </c>
      <c r="AX239" s="45">
        <v>2.0</v>
      </c>
      <c r="AY239" s="45"/>
    </row>
    <row r="240">
      <c r="A240" s="60"/>
      <c r="B240" s="60"/>
      <c r="C240" s="60"/>
      <c r="D240" s="46">
        <v>238.0</v>
      </c>
      <c r="E240" s="25"/>
      <c r="F240" s="26">
        <v>3606.0</v>
      </c>
      <c r="G240" s="18">
        <v>2948.0</v>
      </c>
      <c r="H240" s="15">
        <f t="shared" si="6"/>
        <v>662</v>
      </c>
      <c r="I240" s="28">
        <v>69.0</v>
      </c>
      <c r="J240" s="29">
        <v>150.0</v>
      </c>
      <c r="K240" s="30">
        <v>59.0</v>
      </c>
      <c r="L240" s="31">
        <v>258.0</v>
      </c>
      <c r="M240" s="32">
        <v>52.0</v>
      </c>
      <c r="N240" s="33">
        <v>74.0</v>
      </c>
      <c r="O240" s="39">
        <f t="shared" si="7"/>
        <v>0.5873015873</v>
      </c>
      <c r="P240" s="39">
        <f t="shared" si="8"/>
        <v>0.8138801262</v>
      </c>
      <c r="Q240" s="40">
        <f t="shared" si="9"/>
        <v>0.8337891156</v>
      </c>
      <c r="R240" s="17">
        <f t="shared" si="10"/>
        <v>0.3017891156</v>
      </c>
      <c r="S240" s="39">
        <f t="shared" si="11"/>
        <v>-0.01990898946</v>
      </c>
      <c r="T240" s="40">
        <f t="shared" si="12"/>
        <v>0.3107263945</v>
      </c>
      <c r="U240" s="40">
        <f t="shared" si="13"/>
        <v>0.4669046074</v>
      </c>
      <c r="V240" s="40">
        <f t="shared" si="14"/>
        <v>0.4669046074</v>
      </c>
      <c r="W240" s="39">
        <f t="shared" si="15"/>
        <v>0.4469956179</v>
      </c>
      <c r="X240" s="41">
        <f t="shared" si="16"/>
        <v>0.5330953926</v>
      </c>
      <c r="Y240" s="41">
        <f t="shared" si="17"/>
        <v>0.5530043821</v>
      </c>
      <c r="Z240" s="40">
        <f t="shared" si="18"/>
        <v>126</v>
      </c>
      <c r="AA240" s="40">
        <f t="shared" si="19"/>
        <v>317</v>
      </c>
      <c r="AB240" s="40">
        <f t="shared" si="20"/>
        <v>67</v>
      </c>
      <c r="AC240" s="40">
        <f t="shared" si="21"/>
        <v>59</v>
      </c>
      <c r="AD240" s="40">
        <f t="shared" si="22"/>
        <v>175</v>
      </c>
      <c r="AE240" s="40">
        <f t="shared" si="23"/>
        <v>142</v>
      </c>
      <c r="AF240" s="40">
        <f t="shared" si="24"/>
        <v>1.254237288</v>
      </c>
      <c r="AG240" s="40">
        <f t="shared" si="25"/>
        <v>0.3371428571</v>
      </c>
      <c r="AH240" s="40">
        <f t="shared" si="26"/>
        <v>84</v>
      </c>
      <c r="AI240" s="40">
        <f t="shared" ref="AI240:AJ240" si="283">AF240*AC240</f>
        <v>74</v>
      </c>
      <c r="AJ240" s="40">
        <f t="shared" si="283"/>
        <v>59</v>
      </c>
      <c r="AK240" s="40">
        <f t="shared" si="28"/>
        <v>48</v>
      </c>
      <c r="AL240" s="18">
        <f t="shared" si="29"/>
        <v>2948</v>
      </c>
      <c r="AM240" s="40">
        <f t="shared" si="30"/>
        <v>265</v>
      </c>
      <c r="AN240" s="42">
        <f t="shared" si="31"/>
        <v>0.08989145183</v>
      </c>
      <c r="AO240" s="42">
        <f t="shared" si="32"/>
        <v>0.2245590231</v>
      </c>
      <c r="AP240" s="43">
        <f t="shared" si="33"/>
        <v>0.2719033233</v>
      </c>
      <c r="AQ240" s="43">
        <f t="shared" si="34"/>
        <v>0.5725075529</v>
      </c>
      <c r="AR240" s="43">
        <f t="shared" si="35"/>
        <v>0.5211480363</v>
      </c>
      <c r="AS240" s="43">
        <f t="shared" si="36"/>
        <v>0.5396226415</v>
      </c>
      <c r="AT240" s="43">
        <f t="shared" si="37"/>
        <v>0.4981132075</v>
      </c>
      <c r="AU240" s="43">
        <f t="shared" si="38"/>
        <v>0.5962264151</v>
      </c>
      <c r="AV240" s="44">
        <f t="shared" si="41"/>
        <v>210</v>
      </c>
      <c r="AW240" s="45">
        <f t="shared" si="39"/>
        <v>37</v>
      </c>
      <c r="AX240" s="45">
        <v>2.0</v>
      </c>
      <c r="AY240" s="45"/>
    </row>
    <row r="241">
      <c r="A241" s="60"/>
      <c r="B241" s="60"/>
      <c r="C241" s="60"/>
      <c r="D241" s="46">
        <v>239.0</v>
      </c>
      <c r="E241" s="25"/>
      <c r="F241" s="26">
        <v>3607.0</v>
      </c>
      <c r="G241" s="18">
        <v>1734.0</v>
      </c>
      <c r="H241" s="15">
        <f t="shared" si="6"/>
        <v>196</v>
      </c>
      <c r="I241" s="28">
        <v>8.0</v>
      </c>
      <c r="J241" s="29">
        <v>39.0</v>
      </c>
      <c r="K241" s="30">
        <v>16.0</v>
      </c>
      <c r="L241" s="31">
        <v>94.0</v>
      </c>
      <c r="M241" s="32">
        <v>16.0</v>
      </c>
      <c r="N241" s="33">
        <v>23.0</v>
      </c>
      <c r="O241" s="39">
        <f t="shared" si="7"/>
        <v>0.5897435897</v>
      </c>
      <c r="P241" s="39">
        <f t="shared" si="8"/>
        <v>0.8545454545</v>
      </c>
      <c r="Q241" s="40">
        <f t="shared" si="9"/>
        <v>0.8346291913</v>
      </c>
      <c r="R241" s="17">
        <f t="shared" si="10"/>
        <v>0.3026291913</v>
      </c>
      <c r="S241" s="39">
        <f t="shared" si="11"/>
        <v>0.01991626322</v>
      </c>
      <c r="T241" s="40">
        <f t="shared" si="12"/>
        <v>0.3112829376</v>
      </c>
      <c r="U241" s="40">
        <f t="shared" si="13"/>
        <v>0.4687120273</v>
      </c>
      <c r="V241" s="40">
        <f t="shared" si="14"/>
        <v>0.4687120273</v>
      </c>
      <c r="W241" s="39">
        <f t="shared" si="15"/>
        <v>0.4886282905</v>
      </c>
      <c r="X241" s="41">
        <f t="shared" si="16"/>
        <v>0.5312879727</v>
      </c>
      <c r="Y241" s="41">
        <f t="shared" si="17"/>
        <v>0.5113717095</v>
      </c>
      <c r="Z241" s="40">
        <f t="shared" si="18"/>
        <v>39</v>
      </c>
      <c r="AA241" s="40">
        <f t="shared" si="19"/>
        <v>110</v>
      </c>
      <c r="AB241" s="40">
        <f t="shared" si="20"/>
        <v>21</v>
      </c>
      <c r="AC241" s="40">
        <f t="shared" si="21"/>
        <v>18</v>
      </c>
      <c r="AD241" s="40">
        <f t="shared" si="22"/>
        <v>56</v>
      </c>
      <c r="AE241" s="40">
        <f t="shared" si="23"/>
        <v>54</v>
      </c>
      <c r="AF241" s="40">
        <f t="shared" si="24"/>
        <v>1.277777778</v>
      </c>
      <c r="AG241" s="40">
        <f t="shared" si="25"/>
        <v>0.2857142857</v>
      </c>
      <c r="AH241" s="40">
        <f t="shared" si="26"/>
        <v>27</v>
      </c>
      <c r="AI241" s="40">
        <f t="shared" ref="AI241:AJ241" si="284">AF241*AC241</f>
        <v>23</v>
      </c>
      <c r="AJ241" s="40">
        <f t="shared" si="284"/>
        <v>16</v>
      </c>
      <c r="AK241" s="40">
        <f t="shared" si="28"/>
        <v>15</v>
      </c>
      <c r="AL241" s="18">
        <f t="shared" si="29"/>
        <v>1734</v>
      </c>
      <c r="AM241" s="40">
        <f t="shared" si="30"/>
        <v>81</v>
      </c>
      <c r="AN241" s="42">
        <f t="shared" si="31"/>
        <v>0.04671280277</v>
      </c>
      <c r="AO241" s="42">
        <f t="shared" si="32"/>
        <v>0.1130334487</v>
      </c>
      <c r="AP241" s="43">
        <f t="shared" si="33"/>
        <v>0.2040816327</v>
      </c>
      <c r="AQ241" s="43">
        <f t="shared" si="34"/>
        <v>0.6020408163</v>
      </c>
      <c r="AR241" s="43">
        <f t="shared" si="35"/>
        <v>0.4387755102</v>
      </c>
      <c r="AS241" s="43">
        <f t="shared" si="36"/>
        <v>0.5308641975</v>
      </c>
      <c r="AT241" s="43">
        <f t="shared" si="37"/>
        <v>0.5185185185</v>
      </c>
      <c r="AU241" s="43">
        <f t="shared" si="38"/>
        <v>0.6172839506</v>
      </c>
      <c r="AV241" s="44">
        <f t="shared" si="41"/>
        <v>79</v>
      </c>
      <c r="AW241" s="45">
        <f t="shared" si="39"/>
        <v>-3</v>
      </c>
      <c r="AX241" s="45">
        <v>2.0</v>
      </c>
      <c r="AY241" s="45"/>
    </row>
    <row r="242">
      <c r="A242" s="60"/>
      <c r="B242" s="60"/>
      <c r="C242" s="60"/>
      <c r="D242" s="46">
        <v>240.0</v>
      </c>
      <c r="E242" s="25"/>
      <c r="F242" s="26">
        <v>3609.0</v>
      </c>
      <c r="G242" s="18">
        <v>1497.0</v>
      </c>
      <c r="H242" s="15">
        <f t="shared" si="6"/>
        <v>461</v>
      </c>
      <c r="I242" s="28">
        <v>74.0</v>
      </c>
      <c r="J242" s="29">
        <v>92.0</v>
      </c>
      <c r="K242" s="30">
        <v>56.0</v>
      </c>
      <c r="L242" s="31">
        <v>108.0</v>
      </c>
      <c r="M242" s="32">
        <v>73.0</v>
      </c>
      <c r="N242" s="33">
        <v>58.0</v>
      </c>
      <c r="O242" s="39">
        <f t="shared" si="7"/>
        <v>0.4427480916</v>
      </c>
      <c r="P242" s="39">
        <f t="shared" si="8"/>
        <v>0.6585365854</v>
      </c>
      <c r="Q242" s="40">
        <f t="shared" si="9"/>
        <v>0.7779414953</v>
      </c>
      <c r="R242" s="17">
        <f t="shared" si="10"/>
        <v>0.2459414953</v>
      </c>
      <c r="S242" s="39">
        <f t="shared" si="11"/>
        <v>-0.1194049099</v>
      </c>
      <c r="T242" s="40">
        <f t="shared" si="12"/>
        <v>0.2783508631</v>
      </c>
      <c r="U242" s="40">
        <f t="shared" si="13"/>
        <v>0.3581292307</v>
      </c>
      <c r="V242" s="40">
        <f t="shared" si="14"/>
        <v>0.3581292307</v>
      </c>
      <c r="W242" s="39">
        <f t="shared" si="15"/>
        <v>0.2387243208</v>
      </c>
      <c r="X242" s="41">
        <f t="shared" si="16"/>
        <v>0.6418707693</v>
      </c>
      <c r="Y242" s="41">
        <f t="shared" si="17"/>
        <v>0.7612756792</v>
      </c>
      <c r="Z242" s="40">
        <f t="shared" si="18"/>
        <v>131</v>
      </c>
      <c r="AA242" s="40">
        <f t="shared" si="19"/>
        <v>164</v>
      </c>
      <c r="AB242" s="40">
        <f t="shared" si="20"/>
        <v>84</v>
      </c>
      <c r="AC242" s="40">
        <f t="shared" si="21"/>
        <v>47</v>
      </c>
      <c r="AD242" s="40">
        <f t="shared" si="22"/>
        <v>125</v>
      </c>
      <c r="AE242" s="40">
        <f t="shared" si="23"/>
        <v>39</v>
      </c>
      <c r="AF242" s="40">
        <f t="shared" si="24"/>
        <v>1.234042553</v>
      </c>
      <c r="AG242" s="40">
        <f t="shared" si="25"/>
        <v>0.448</v>
      </c>
      <c r="AH242" s="40">
        <f t="shared" si="26"/>
        <v>104</v>
      </c>
      <c r="AI242" s="40">
        <f t="shared" ref="AI242:AJ242" si="285">AF242*AC242</f>
        <v>58</v>
      </c>
      <c r="AJ242" s="40">
        <f t="shared" si="285"/>
        <v>56</v>
      </c>
      <c r="AK242" s="40">
        <f t="shared" si="28"/>
        <v>17</v>
      </c>
      <c r="AL242" s="18">
        <f t="shared" si="29"/>
        <v>1497</v>
      </c>
      <c r="AM242" s="40">
        <f t="shared" si="30"/>
        <v>235</v>
      </c>
      <c r="AN242" s="42">
        <f t="shared" si="31"/>
        <v>0.1569806279</v>
      </c>
      <c r="AO242" s="42">
        <f t="shared" si="32"/>
        <v>0.3079492318</v>
      </c>
      <c r="AP242" s="43">
        <f t="shared" si="33"/>
        <v>0.4403470716</v>
      </c>
      <c r="AQ242" s="43">
        <f t="shared" si="34"/>
        <v>0.5531453362</v>
      </c>
      <c r="AR242" s="43">
        <f t="shared" si="35"/>
        <v>0.6442516269</v>
      </c>
      <c r="AS242" s="43">
        <f t="shared" si="36"/>
        <v>0.6808510638</v>
      </c>
      <c r="AT242" s="43">
        <f t="shared" si="37"/>
        <v>0.514893617</v>
      </c>
      <c r="AU242" s="43">
        <f t="shared" si="38"/>
        <v>0.6893617021</v>
      </c>
      <c r="AV242" s="44">
        <f t="shared" si="41"/>
        <v>91</v>
      </c>
      <c r="AW242" s="45">
        <f t="shared" si="39"/>
        <v>43</v>
      </c>
      <c r="AX242" s="45">
        <v>2.0</v>
      </c>
      <c r="AY242" s="45"/>
    </row>
    <row r="243">
      <c r="A243" s="60"/>
      <c r="B243" s="60"/>
      <c r="C243" s="60"/>
      <c r="D243" s="46">
        <v>241.0</v>
      </c>
      <c r="E243" s="25"/>
      <c r="F243" s="26">
        <v>3613.0</v>
      </c>
      <c r="G243" s="18">
        <v>1295.0</v>
      </c>
      <c r="H243" s="15">
        <f t="shared" si="6"/>
        <v>193</v>
      </c>
      <c r="I243" s="28">
        <v>13.0</v>
      </c>
      <c r="J243" s="29">
        <v>27.0</v>
      </c>
      <c r="K243" s="30">
        <v>10.0</v>
      </c>
      <c r="L243" s="31">
        <v>106.0</v>
      </c>
      <c r="M243" s="32">
        <v>4.0</v>
      </c>
      <c r="N243" s="33">
        <v>33.0</v>
      </c>
      <c r="O243" s="39">
        <f t="shared" si="7"/>
        <v>0.8918918919</v>
      </c>
      <c r="P243" s="39">
        <f t="shared" si="8"/>
        <v>0.9137931034</v>
      </c>
      <c r="Q243" s="40">
        <f t="shared" si="9"/>
        <v>0.9120664719</v>
      </c>
      <c r="R243" s="17">
        <f t="shared" si="10"/>
        <v>0.3800664719</v>
      </c>
      <c r="S243" s="39">
        <f t="shared" si="11"/>
        <v>0.001726631571</v>
      </c>
      <c r="T243" s="40">
        <f t="shared" si="12"/>
        <v>0.3825664393</v>
      </c>
      <c r="U243" s="40">
        <f t="shared" si="13"/>
        <v>0.6855368954</v>
      </c>
      <c r="V243" s="40">
        <f t="shared" si="14"/>
        <v>0.6855368954</v>
      </c>
      <c r="W243" s="39">
        <f t="shared" si="15"/>
        <v>0.687263527</v>
      </c>
      <c r="X243" s="41">
        <f t="shared" si="16"/>
        <v>0.3144631046</v>
      </c>
      <c r="Y243" s="41">
        <f t="shared" si="17"/>
        <v>0.312736473</v>
      </c>
      <c r="Z243" s="40">
        <f t="shared" si="18"/>
        <v>37</v>
      </c>
      <c r="AA243" s="40">
        <f t="shared" si="19"/>
        <v>116</v>
      </c>
      <c r="AB243" s="40">
        <f t="shared" si="20"/>
        <v>12</v>
      </c>
      <c r="AC243" s="40">
        <f t="shared" si="21"/>
        <v>25</v>
      </c>
      <c r="AD243" s="40">
        <f t="shared" si="22"/>
        <v>36</v>
      </c>
      <c r="AE243" s="40">
        <f t="shared" si="23"/>
        <v>80</v>
      </c>
      <c r="AF243" s="40">
        <f t="shared" si="24"/>
        <v>1.32</v>
      </c>
      <c r="AG243" s="40">
        <f t="shared" si="25"/>
        <v>0.2777777778</v>
      </c>
      <c r="AH243" s="40">
        <f t="shared" si="26"/>
        <v>16</v>
      </c>
      <c r="AI243" s="40">
        <f t="shared" ref="AI243:AJ243" si="286">AF243*AC243</f>
        <v>33</v>
      </c>
      <c r="AJ243" s="40">
        <f t="shared" si="286"/>
        <v>10</v>
      </c>
      <c r="AK243" s="40">
        <f t="shared" si="28"/>
        <v>22</v>
      </c>
      <c r="AL243" s="18">
        <f t="shared" si="29"/>
        <v>1295</v>
      </c>
      <c r="AM243" s="40">
        <f t="shared" si="30"/>
        <v>81</v>
      </c>
      <c r="AN243" s="42">
        <f t="shared" si="31"/>
        <v>0.06254826255</v>
      </c>
      <c r="AO243" s="42">
        <f t="shared" si="32"/>
        <v>0.149034749</v>
      </c>
      <c r="AP243" s="43">
        <f t="shared" si="33"/>
        <v>0.1398963731</v>
      </c>
      <c r="AQ243" s="43">
        <f t="shared" si="34"/>
        <v>0.6373056995</v>
      </c>
      <c r="AR243" s="43">
        <f t="shared" si="35"/>
        <v>0.3989637306</v>
      </c>
      <c r="AS243" s="43">
        <f t="shared" si="36"/>
        <v>0.3209876543</v>
      </c>
      <c r="AT243" s="43">
        <f t="shared" si="37"/>
        <v>0.4691358025</v>
      </c>
      <c r="AU243" s="43">
        <f t="shared" si="38"/>
        <v>0.6049382716</v>
      </c>
      <c r="AV243" s="44">
        <f t="shared" si="41"/>
        <v>84</v>
      </c>
      <c r="AW243" s="45">
        <f t="shared" si="39"/>
        <v>1</v>
      </c>
      <c r="AX243" s="45">
        <v>2.0</v>
      </c>
      <c r="AY243" s="45"/>
    </row>
    <row r="244">
      <c r="A244" s="60"/>
      <c r="B244" s="60"/>
      <c r="C244" s="60"/>
      <c r="D244" s="46">
        <v>242.0</v>
      </c>
      <c r="E244" s="25"/>
      <c r="F244" s="26">
        <v>3705.0</v>
      </c>
      <c r="G244" s="18">
        <v>1153.0</v>
      </c>
      <c r="H244" s="15">
        <f t="shared" si="6"/>
        <v>242</v>
      </c>
      <c r="I244" s="28">
        <v>28.0</v>
      </c>
      <c r="J244" s="29">
        <v>36.0</v>
      </c>
      <c r="K244" s="30">
        <v>20.0</v>
      </c>
      <c r="L244" s="31">
        <v>86.0</v>
      </c>
      <c r="M244" s="32">
        <v>28.0</v>
      </c>
      <c r="N244" s="33">
        <v>44.0</v>
      </c>
      <c r="O244" s="39">
        <f t="shared" si="7"/>
        <v>0.6111111111</v>
      </c>
      <c r="P244" s="39">
        <f t="shared" si="8"/>
        <v>0.8113207547</v>
      </c>
      <c r="Q244" s="40">
        <f t="shared" si="9"/>
        <v>0.8418333333</v>
      </c>
      <c r="R244" s="17">
        <f t="shared" si="10"/>
        <v>0.3098333333</v>
      </c>
      <c r="S244" s="39">
        <f t="shared" si="11"/>
        <v>-0.03051257862</v>
      </c>
      <c r="T244" s="40">
        <f t="shared" si="12"/>
        <v>0.3161662487</v>
      </c>
      <c r="U244" s="40">
        <f t="shared" si="13"/>
        <v>0.4844860599</v>
      </c>
      <c r="V244" s="40">
        <f t="shared" si="14"/>
        <v>0.4844860599</v>
      </c>
      <c r="W244" s="39">
        <f t="shared" si="15"/>
        <v>0.4539734813</v>
      </c>
      <c r="X244" s="41">
        <f t="shared" si="16"/>
        <v>0.5155139401</v>
      </c>
      <c r="Y244" s="41">
        <f t="shared" si="17"/>
        <v>0.5460265187</v>
      </c>
      <c r="Z244" s="40">
        <f t="shared" si="18"/>
        <v>72</v>
      </c>
      <c r="AA244" s="40">
        <f t="shared" si="19"/>
        <v>106</v>
      </c>
      <c r="AB244" s="40">
        <f t="shared" si="20"/>
        <v>37</v>
      </c>
      <c r="AC244" s="40">
        <f t="shared" si="21"/>
        <v>35</v>
      </c>
      <c r="AD244" s="40">
        <f t="shared" si="22"/>
        <v>58</v>
      </c>
      <c r="AE244" s="40">
        <f t="shared" si="23"/>
        <v>48</v>
      </c>
      <c r="AF244" s="40">
        <f t="shared" si="24"/>
        <v>1.257142857</v>
      </c>
      <c r="AG244" s="40">
        <f t="shared" si="25"/>
        <v>0.3448275862</v>
      </c>
      <c r="AH244" s="40">
        <f t="shared" si="26"/>
        <v>47</v>
      </c>
      <c r="AI244" s="40">
        <f t="shared" ref="AI244:AJ244" si="287">AF244*AC244</f>
        <v>44</v>
      </c>
      <c r="AJ244" s="40">
        <f t="shared" si="287"/>
        <v>20</v>
      </c>
      <c r="AK244" s="40">
        <f t="shared" si="28"/>
        <v>17</v>
      </c>
      <c r="AL244" s="18">
        <f t="shared" si="29"/>
        <v>1153</v>
      </c>
      <c r="AM244" s="40">
        <f t="shared" si="30"/>
        <v>128</v>
      </c>
      <c r="AN244" s="42">
        <f t="shared" si="31"/>
        <v>0.1110147441</v>
      </c>
      <c r="AO244" s="42">
        <f t="shared" si="32"/>
        <v>0.2098872507</v>
      </c>
      <c r="AP244" s="43">
        <f t="shared" si="33"/>
        <v>0.3140495868</v>
      </c>
      <c r="AQ244" s="43">
        <f t="shared" si="34"/>
        <v>0.5867768595</v>
      </c>
      <c r="AR244" s="43">
        <f t="shared" si="35"/>
        <v>0.5619834711</v>
      </c>
      <c r="AS244" s="43">
        <f t="shared" si="36"/>
        <v>0.5234375</v>
      </c>
      <c r="AT244" s="43">
        <f t="shared" si="37"/>
        <v>0.5</v>
      </c>
      <c r="AU244" s="43">
        <f t="shared" si="38"/>
        <v>0.7109375</v>
      </c>
      <c r="AV244" s="44">
        <f t="shared" si="41"/>
        <v>69</v>
      </c>
      <c r="AW244" s="45">
        <f t="shared" si="39"/>
        <v>9</v>
      </c>
      <c r="AX244" s="45">
        <v>2.0</v>
      </c>
      <c r="AY244" s="45"/>
    </row>
    <row r="245">
      <c r="A245" s="60"/>
      <c r="B245" s="60"/>
      <c r="C245" s="60"/>
      <c r="D245" s="46">
        <v>243.0</v>
      </c>
      <c r="E245" s="25"/>
      <c r="F245" s="26">
        <v>3706.0</v>
      </c>
      <c r="G245" s="18">
        <v>1851.0</v>
      </c>
      <c r="H245" s="15">
        <f t="shared" si="6"/>
        <v>393</v>
      </c>
      <c r="I245" s="28">
        <v>40.0</v>
      </c>
      <c r="J245" s="29">
        <v>74.0</v>
      </c>
      <c r="K245" s="30">
        <v>26.0</v>
      </c>
      <c r="L245" s="31">
        <v>177.0</v>
      </c>
      <c r="M245" s="32">
        <v>23.0</v>
      </c>
      <c r="N245" s="33">
        <v>53.0</v>
      </c>
      <c r="O245" s="39">
        <f t="shared" si="7"/>
        <v>0.6973684211</v>
      </c>
      <c r="P245" s="39">
        <f t="shared" si="8"/>
        <v>0.8719211823</v>
      </c>
      <c r="Q245" s="40">
        <f t="shared" si="9"/>
        <v>0.8682416898</v>
      </c>
      <c r="R245" s="17">
        <f t="shared" si="10"/>
        <v>0.3362416898</v>
      </c>
      <c r="S245" s="39">
        <f t="shared" si="11"/>
        <v>0.003679492515</v>
      </c>
      <c r="T245" s="40">
        <f t="shared" si="12"/>
        <v>0.3361258496</v>
      </c>
      <c r="U245" s="40">
        <f t="shared" si="13"/>
        <v>0.5474400372</v>
      </c>
      <c r="V245" s="40">
        <f t="shared" si="14"/>
        <v>0.5474400372</v>
      </c>
      <c r="W245" s="39">
        <f t="shared" si="15"/>
        <v>0.5511195297</v>
      </c>
      <c r="X245" s="41">
        <f t="shared" si="16"/>
        <v>0.4525599628</v>
      </c>
      <c r="Y245" s="41">
        <f t="shared" si="17"/>
        <v>0.4488804703</v>
      </c>
      <c r="Z245" s="40">
        <f t="shared" si="18"/>
        <v>76</v>
      </c>
      <c r="AA245" s="40">
        <f t="shared" si="19"/>
        <v>203</v>
      </c>
      <c r="AB245" s="40">
        <f t="shared" si="20"/>
        <v>34</v>
      </c>
      <c r="AC245" s="40">
        <f t="shared" si="21"/>
        <v>42</v>
      </c>
      <c r="AD245" s="40">
        <f t="shared" si="22"/>
        <v>91</v>
      </c>
      <c r="AE245" s="40">
        <f t="shared" si="23"/>
        <v>112</v>
      </c>
      <c r="AF245" s="40">
        <f t="shared" si="24"/>
        <v>1.261904762</v>
      </c>
      <c r="AG245" s="40">
        <f t="shared" si="25"/>
        <v>0.2857142857</v>
      </c>
      <c r="AH245" s="40">
        <f t="shared" si="26"/>
        <v>43</v>
      </c>
      <c r="AI245" s="40">
        <f t="shared" ref="AI245:AJ245" si="288">AF245*AC245</f>
        <v>53</v>
      </c>
      <c r="AJ245" s="40">
        <f t="shared" si="288"/>
        <v>26</v>
      </c>
      <c r="AK245" s="40">
        <f t="shared" si="28"/>
        <v>32</v>
      </c>
      <c r="AL245" s="18">
        <f t="shared" si="29"/>
        <v>1851</v>
      </c>
      <c r="AM245" s="40">
        <f t="shared" si="30"/>
        <v>154</v>
      </c>
      <c r="AN245" s="42">
        <f t="shared" si="31"/>
        <v>0.0831982712</v>
      </c>
      <c r="AO245" s="42">
        <f t="shared" si="32"/>
        <v>0.2123176661</v>
      </c>
      <c r="AP245" s="43">
        <f t="shared" si="33"/>
        <v>0.2264631043</v>
      </c>
      <c r="AQ245" s="43">
        <f t="shared" si="34"/>
        <v>0.6106870229</v>
      </c>
      <c r="AR245" s="43">
        <f t="shared" si="35"/>
        <v>0.4834605598</v>
      </c>
      <c r="AS245" s="43">
        <f t="shared" si="36"/>
        <v>0.4480519481</v>
      </c>
      <c r="AT245" s="43">
        <f t="shared" si="37"/>
        <v>0.487012987</v>
      </c>
      <c r="AU245" s="43">
        <f t="shared" si="38"/>
        <v>0.6233766234</v>
      </c>
      <c r="AV245" s="44">
        <f t="shared" si="41"/>
        <v>145</v>
      </c>
      <c r="AW245" s="45">
        <f t="shared" si="39"/>
        <v>20</v>
      </c>
      <c r="AX245" s="45">
        <v>2.0</v>
      </c>
      <c r="AY245" s="45"/>
    </row>
    <row r="246">
      <c r="A246" s="60"/>
      <c r="B246" s="60"/>
      <c r="C246" s="60"/>
      <c r="D246" s="46">
        <v>244.0</v>
      </c>
      <c r="E246" s="25"/>
      <c r="F246" s="26">
        <v>3710.0</v>
      </c>
      <c r="G246" s="18">
        <v>571.0</v>
      </c>
      <c r="H246" s="15">
        <f t="shared" si="6"/>
        <v>156</v>
      </c>
      <c r="I246" s="28">
        <v>14.0</v>
      </c>
      <c r="J246" s="29">
        <v>44.0</v>
      </c>
      <c r="K246" s="30">
        <v>10.0</v>
      </c>
      <c r="L246" s="31">
        <v>48.0</v>
      </c>
      <c r="M246" s="32">
        <v>20.0</v>
      </c>
      <c r="N246" s="33">
        <v>20.0</v>
      </c>
      <c r="O246" s="39">
        <f t="shared" si="7"/>
        <v>0.5</v>
      </c>
      <c r="P246" s="39">
        <f t="shared" si="8"/>
        <v>0.8275862069</v>
      </c>
      <c r="Q246" s="40">
        <f t="shared" si="9"/>
        <v>0.8015</v>
      </c>
      <c r="R246" s="17">
        <f t="shared" si="10"/>
        <v>0.2695</v>
      </c>
      <c r="S246" s="39">
        <f t="shared" si="11"/>
        <v>0.0260862069</v>
      </c>
      <c r="T246" s="40">
        <f t="shared" si="12"/>
        <v>0.2910394571</v>
      </c>
      <c r="U246" s="40">
        <f t="shared" si="13"/>
        <v>0.401640542</v>
      </c>
      <c r="V246" s="40">
        <f t="shared" si="14"/>
        <v>0.401640542</v>
      </c>
      <c r="W246" s="39">
        <f t="shared" si="15"/>
        <v>0.4277267489</v>
      </c>
      <c r="X246" s="41">
        <f t="shared" si="16"/>
        <v>0.598359458</v>
      </c>
      <c r="Y246" s="41">
        <f t="shared" si="17"/>
        <v>0.5722732511</v>
      </c>
      <c r="Z246" s="40">
        <f t="shared" si="18"/>
        <v>40</v>
      </c>
      <c r="AA246" s="40">
        <f t="shared" si="19"/>
        <v>58</v>
      </c>
      <c r="AB246" s="40">
        <f t="shared" si="20"/>
        <v>24</v>
      </c>
      <c r="AC246" s="40">
        <f t="shared" si="21"/>
        <v>16</v>
      </c>
      <c r="AD246" s="40">
        <f t="shared" si="22"/>
        <v>33</v>
      </c>
      <c r="AE246" s="40">
        <f t="shared" si="23"/>
        <v>25</v>
      </c>
      <c r="AF246" s="40">
        <f t="shared" si="24"/>
        <v>1.25</v>
      </c>
      <c r="AG246" s="40">
        <f t="shared" si="25"/>
        <v>0.303030303</v>
      </c>
      <c r="AH246" s="40">
        <f t="shared" si="26"/>
        <v>30</v>
      </c>
      <c r="AI246" s="40">
        <f t="shared" ref="AI246:AJ246" si="289">AF246*AC246</f>
        <v>20</v>
      </c>
      <c r="AJ246" s="40">
        <f t="shared" si="289"/>
        <v>10</v>
      </c>
      <c r="AK246" s="40">
        <f t="shared" si="28"/>
        <v>8</v>
      </c>
      <c r="AL246" s="18">
        <f t="shared" si="29"/>
        <v>571</v>
      </c>
      <c r="AM246" s="40">
        <f t="shared" si="30"/>
        <v>68</v>
      </c>
      <c r="AN246" s="42">
        <f t="shared" si="31"/>
        <v>0.119089317</v>
      </c>
      <c r="AO246" s="42">
        <f t="shared" si="32"/>
        <v>0.2732049037</v>
      </c>
      <c r="AP246" s="43">
        <f t="shared" si="33"/>
        <v>0.2820512821</v>
      </c>
      <c r="AQ246" s="43">
        <f t="shared" si="34"/>
        <v>0.5256410256</v>
      </c>
      <c r="AR246" s="43">
        <f t="shared" si="35"/>
        <v>0.6282051282</v>
      </c>
      <c r="AS246" s="43">
        <f t="shared" si="36"/>
        <v>0.5882352941</v>
      </c>
      <c r="AT246" s="43">
        <f t="shared" si="37"/>
        <v>0.5588235294</v>
      </c>
      <c r="AU246" s="43">
        <f t="shared" si="38"/>
        <v>0.7352941176</v>
      </c>
      <c r="AV246" s="44">
        <f t="shared" si="41"/>
        <v>40</v>
      </c>
      <c r="AW246" s="45">
        <f t="shared" si="39"/>
        <v>4</v>
      </c>
      <c r="AX246" s="45">
        <v>2.0</v>
      </c>
      <c r="AY246" s="45"/>
    </row>
    <row r="247">
      <c r="A247" s="60"/>
      <c r="B247" s="60"/>
      <c r="C247" s="60"/>
      <c r="D247" s="46">
        <v>245.0</v>
      </c>
      <c r="E247" s="25"/>
      <c r="F247" s="26">
        <v>3715.0</v>
      </c>
      <c r="G247" s="18">
        <v>1889.0</v>
      </c>
      <c r="H247" s="15">
        <f t="shared" si="6"/>
        <v>587</v>
      </c>
      <c r="I247" s="28">
        <v>98.0</v>
      </c>
      <c r="J247" s="29">
        <v>111.0</v>
      </c>
      <c r="K247" s="30">
        <v>80.0</v>
      </c>
      <c r="L247" s="31">
        <v>168.0</v>
      </c>
      <c r="M247" s="32">
        <v>67.0</v>
      </c>
      <c r="N247" s="33">
        <v>63.0</v>
      </c>
      <c r="O247" s="39">
        <f t="shared" si="7"/>
        <v>0.4846153846</v>
      </c>
      <c r="P247" s="39">
        <f t="shared" si="8"/>
        <v>0.6774193548</v>
      </c>
      <c r="Q247" s="40">
        <f t="shared" si="9"/>
        <v>0.7953549112</v>
      </c>
      <c r="R247" s="17">
        <f t="shared" si="10"/>
        <v>0.2633549112</v>
      </c>
      <c r="S247" s="39">
        <f t="shared" si="11"/>
        <v>-0.1179355564</v>
      </c>
      <c r="T247" s="40">
        <f t="shared" si="12"/>
        <v>0.2876124942</v>
      </c>
      <c r="U247" s="40">
        <f t="shared" si="13"/>
        <v>0.3900050514</v>
      </c>
      <c r="V247" s="40">
        <f t="shared" si="14"/>
        <v>0.3900050514</v>
      </c>
      <c r="W247" s="39">
        <f t="shared" si="15"/>
        <v>0.272069495</v>
      </c>
      <c r="X247" s="41">
        <f t="shared" si="16"/>
        <v>0.6099949486</v>
      </c>
      <c r="Y247" s="41">
        <f t="shared" si="17"/>
        <v>0.727930505</v>
      </c>
      <c r="Z247" s="40">
        <f t="shared" si="18"/>
        <v>130</v>
      </c>
      <c r="AA247" s="40">
        <f t="shared" si="19"/>
        <v>248</v>
      </c>
      <c r="AB247" s="40">
        <f t="shared" si="20"/>
        <v>79</v>
      </c>
      <c r="AC247" s="40">
        <f t="shared" si="21"/>
        <v>51</v>
      </c>
      <c r="AD247" s="40">
        <f t="shared" si="22"/>
        <v>181</v>
      </c>
      <c r="AE247" s="40">
        <f t="shared" si="23"/>
        <v>67</v>
      </c>
      <c r="AF247" s="40">
        <f t="shared" si="24"/>
        <v>1.235294118</v>
      </c>
      <c r="AG247" s="40">
        <f t="shared" si="25"/>
        <v>0.4419889503</v>
      </c>
      <c r="AH247" s="40">
        <f t="shared" si="26"/>
        <v>98</v>
      </c>
      <c r="AI247" s="40">
        <f t="shared" ref="AI247:AJ247" si="290">AF247*AC247</f>
        <v>63</v>
      </c>
      <c r="AJ247" s="40">
        <f t="shared" si="290"/>
        <v>80</v>
      </c>
      <c r="AK247" s="40">
        <f t="shared" si="28"/>
        <v>30</v>
      </c>
      <c r="AL247" s="18">
        <f t="shared" si="29"/>
        <v>1889</v>
      </c>
      <c r="AM247" s="40">
        <f t="shared" si="30"/>
        <v>271</v>
      </c>
      <c r="AN247" s="42">
        <f t="shared" si="31"/>
        <v>0.1434621493</v>
      </c>
      <c r="AO247" s="42">
        <f t="shared" si="32"/>
        <v>0.3107464267</v>
      </c>
      <c r="AP247" s="43">
        <f t="shared" si="33"/>
        <v>0.4173764906</v>
      </c>
      <c r="AQ247" s="43">
        <f t="shared" si="34"/>
        <v>0.5672913118</v>
      </c>
      <c r="AR247" s="43">
        <f t="shared" si="35"/>
        <v>0.5775127768</v>
      </c>
      <c r="AS247" s="43">
        <f t="shared" si="36"/>
        <v>0.6568265683</v>
      </c>
      <c r="AT247" s="43">
        <f t="shared" si="37"/>
        <v>0.4723247232</v>
      </c>
      <c r="AU247" s="43">
        <f t="shared" si="38"/>
        <v>0.594095941</v>
      </c>
      <c r="AV247" s="44">
        <f t="shared" si="41"/>
        <v>138</v>
      </c>
      <c r="AW247" s="45">
        <f t="shared" si="39"/>
        <v>67</v>
      </c>
      <c r="AX247" s="45">
        <v>2.0</v>
      </c>
      <c r="AY247" s="45"/>
    </row>
    <row r="248">
      <c r="A248" s="60"/>
      <c r="B248" s="60"/>
      <c r="C248" s="60"/>
      <c r="D248" s="46">
        <v>246.0</v>
      </c>
      <c r="E248" s="25"/>
      <c r="F248" s="26">
        <v>3717.0</v>
      </c>
      <c r="G248" s="18">
        <v>1062.0</v>
      </c>
      <c r="H248" s="15">
        <f t="shared" si="6"/>
        <v>325</v>
      </c>
      <c r="I248" s="28">
        <v>55.0</v>
      </c>
      <c r="J248" s="29">
        <v>66.0</v>
      </c>
      <c r="K248" s="30">
        <v>28.0</v>
      </c>
      <c r="L248" s="31">
        <v>95.0</v>
      </c>
      <c r="M248" s="32">
        <v>34.0</v>
      </c>
      <c r="N248" s="33">
        <v>47.0</v>
      </c>
      <c r="O248" s="39">
        <f t="shared" si="7"/>
        <v>0.5802469136</v>
      </c>
      <c r="P248" s="39">
        <f t="shared" si="8"/>
        <v>0.7723577236</v>
      </c>
      <c r="Q248" s="40">
        <f t="shared" si="9"/>
        <v>0.8313429355</v>
      </c>
      <c r="R248" s="17">
        <f t="shared" si="10"/>
        <v>0.2993429355</v>
      </c>
      <c r="S248" s="39">
        <f t="shared" si="11"/>
        <v>-0.05898521195</v>
      </c>
      <c r="T248" s="40">
        <f t="shared" si="12"/>
        <v>0.3091203909</v>
      </c>
      <c r="U248" s="40">
        <f t="shared" si="13"/>
        <v>0.4616777414</v>
      </c>
      <c r="V248" s="40">
        <f t="shared" si="14"/>
        <v>0.4616777414</v>
      </c>
      <c r="W248" s="39">
        <f t="shared" si="15"/>
        <v>0.4026925294</v>
      </c>
      <c r="X248" s="41">
        <f t="shared" si="16"/>
        <v>0.5383222586</v>
      </c>
      <c r="Y248" s="41">
        <f t="shared" si="17"/>
        <v>0.5973074706</v>
      </c>
      <c r="Z248" s="40">
        <f t="shared" si="18"/>
        <v>81</v>
      </c>
      <c r="AA248" s="40">
        <f t="shared" si="19"/>
        <v>123</v>
      </c>
      <c r="AB248" s="40">
        <f t="shared" si="20"/>
        <v>44</v>
      </c>
      <c r="AC248" s="40">
        <f t="shared" si="21"/>
        <v>37</v>
      </c>
      <c r="AD248" s="40">
        <f t="shared" si="22"/>
        <v>73</v>
      </c>
      <c r="AE248" s="40">
        <f t="shared" si="23"/>
        <v>50</v>
      </c>
      <c r="AF248" s="40">
        <f t="shared" si="24"/>
        <v>1.27027027</v>
      </c>
      <c r="AG248" s="40">
        <f t="shared" si="25"/>
        <v>0.3835616438</v>
      </c>
      <c r="AH248" s="40">
        <f t="shared" si="26"/>
        <v>56</v>
      </c>
      <c r="AI248" s="40">
        <f t="shared" ref="AI248:AJ248" si="291">AF248*AC248</f>
        <v>47</v>
      </c>
      <c r="AJ248" s="40">
        <f t="shared" si="291"/>
        <v>28</v>
      </c>
      <c r="AK248" s="40">
        <f t="shared" si="28"/>
        <v>19</v>
      </c>
      <c r="AL248" s="18">
        <f t="shared" si="29"/>
        <v>1062</v>
      </c>
      <c r="AM248" s="40">
        <f t="shared" si="30"/>
        <v>150</v>
      </c>
      <c r="AN248" s="42">
        <f t="shared" si="31"/>
        <v>0.1412429379</v>
      </c>
      <c r="AO248" s="42">
        <f t="shared" si="32"/>
        <v>0.3060263653</v>
      </c>
      <c r="AP248" s="43">
        <f t="shared" si="33"/>
        <v>0.36</v>
      </c>
      <c r="AQ248" s="43">
        <f t="shared" si="34"/>
        <v>0.5661538462</v>
      </c>
      <c r="AR248" s="43">
        <f t="shared" si="35"/>
        <v>0.6215384615</v>
      </c>
      <c r="AS248" s="43">
        <f t="shared" si="36"/>
        <v>0.56</v>
      </c>
      <c r="AT248" s="43">
        <f t="shared" si="37"/>
        <v>0.5</v>
      </c>
      <c r="AU248" s="43">
        <f t="shared" si="38"/>
        <v>0.6866666667</v>
      </c>
      <c r="AV248" s="44">
        <f t="shared" si="41"/>
        <v>76</v>
      </c>
      <c r="AW248" s="45">
        <f t="shared" si="39"/>
        <v>33</v>
      </c>
      <c r="AX248" s="45">
        <v>2.0</v>
      </c>
      <c r="AY248" s="45"/>
    </row>
    <row r="249">
      <c r="A249" s="60"/>
      <c r="B249" s="60"/>
      <c r="C249" s="60"/>
      <c r="D249" s="46">
        <v>247.0</v>
      </c>
      <c r="E249" s="25"/>
      <c r="F249" s="26">
        <v>3719.0</v>
      </c>
      <c r="G249" s="18">
        <v>3325.0</v>
      </c>
      <c r="H249" s="15">
        <f t="shared" si="6"/>
        <v>646</v>
      </c>
      <c r="I249" s="28">
        <v>49.0</v>
      </c>
      <c r="J249" s="29">
        <v>106.0</v>
      </c>
      <c r="K249" s="30">
        <v>48.0</v>
      </c>
      <c r="L249" s="31">
        <v>292.0</v>
      </c>
      <c r="M249" s="32">
        <v>70.0</v>
      </c>
      <c r="N249" s="33">
        <v>81.0</v>
      </c>
      <c r="O249" s="39">
        <f t="shared" si="7"/>
        <v>0.5364238411</v>
      </c>
      <c r="P249" s="39">
        <f t="shared" si="8"/>
        <v>0.8588235294</v>
      </c>
      <c r="Q249" s="40">
        <f t="shared" si="9"/>
        <v>0.8155053287</v>
      </c>
      <c r="R249" s="17">
        <f t="shared" si="10"/>
        <v>0.2835053287</v>
      </c>
      <c r="S249" s="39">
        <f t="shared" si="11"/>
        <v>0.0433182007</v>
      </c>
      <c r="T249" s="40">
        <f t="shared" si="12"/>
        <v>0.2992035973</v>
      </c>
      <c r="U249" s="40">
        <f t="shared" si="13"/>
        <v>0.4290255288</v>
      </c>
      <c r="V249" s="40">
        <f t="shared" si="14"/>
        <v>0.4290255288</v>
      </c>
      <c r="W249" s="39">
        <f t="shared" si="15"/>
        <v>0.4723437295</v>
      </c>
      <c r="X249" s="41">
        <f t="shared" si="16"/>
        <v>0.5709744712</v>
      </c>
      <c r="Y249" s="41">
        <f t="shared" si="17"/>
        <v>0.5276562705</v>
      </c>
      <c r="Z249" s="40">
        <f t="shared" si="18"/>
        <v>151</v>
      </c>
      <c r="AA249" s="40">
        <f t="shared" si="19"/>
        <v>340</v>
      </c>
      <c r="AB249" s="40">
        <f t="shared" si="20"/>
        <v>86</v>
      </c>
      <c r="AC249" s="40">
        <f t="shared" si="21"/>
        <v>65</v>
      </c>
      <c r="AD249" s="40">
        <f t="shared" si="22"/>
        <v>179</v>
      </c>
      <c r="AE249" s="40">
        <f t="shared" si="23"/>
        <v>161</v>
      </c>
      <c r="AF249" s="40">
        <f t="shared" si="24"/>
        <v>1.246153846</v>
      </c>
      <c r="AG249" s="40">
        <f t="shared" si="25"/>
        <v>0.2681564246</v>
      </c>
      <c r="AH249" s="40">
        <f t="shared" si="26"/>
        <v>107</v>
      </c>
      <c r="AI249" s="40">
        <f t="shared" ref="AI249:AJ249" si="292">AF249*AC249</f>
        <v>81</v>
      </c>
      <c r="AJ249" s="40">
        <f t="shared" si="292"/>
        <v>48</v>
      </c>
      <c r="AK249" s="40">
        <f t="shared" si="28"/>
        <v>43</v>
      </c>
      <c r="AL249" s="18">
        <f t="shared" si="29"/>
        <v>3325</v>
      </c>
      <c r="AM249" s="40">
        <f t="shared" si="30"/>
        <v>279</v>
      </c>
      <c r="AN249" s="42">
        <f t="shared" si="31"/>
        <v>0.08390977444</v>
      </c>
      <c r="AO249" s="42">
        <f t="shared" si="32"/>
        <v>0.1942857143</v>
      </c>
      <c r="AP249" s="43">
        <f t="shared" si="33"/>
        <v>0.2585139319</v>
      </c>
      <c r="AQ249" s="43">
        <f t="shared" si="34"/>
        <v>0.6362229102</v>
      </c>
      <c r="AR249" s="43">
        <f t="shared" si="35"/>
        <v>0.4736842105</v>
      </c>
      <c r="AS249" s="43">
        <f t="shared" si="36"/>
        <v>0.5555555556</v>
      </c>
      <c r="AT249" s="43">
        <f t="shared" si="37"/>
        <v>0.5376344086</v>
      </c>
      <c r="AU249" s="43">
        <f t="shared" si="38"/>
        <v>0.6738351254</v>
      </c>
      <c r="AV249" s="44">
        <f t="shared" si="41"/>
        <v>249</v>
      </c>
      <c r="AW249" s="45">
        <f t="shared" si="39"/>
        <v>12</v>
      </c>
      <c r="AX249" s="45">
        <v>2.0</v>
      </c>
      <c r="AY249" s="45"/>
    </row>
    <row r="250">
      <c r="A250" s="60"/>
      <c r="B250" s="60"/>
      <c r="C250" s="60"/>
      <c r="D250" s="46">
        <v>248.0</v>
      </c>
      <c r="E250" s="25"/>
      <c r="F250" s="26">
        <v>3724.0</v>
      </c>
      <c r="G250" s="18">
        <v>3182.0</v>
      </c>
      <c r="H250" s="15">
        <f t="shared" si="6"/>
        <v>563</v>
      </c>
      <c r="I250" s="28">
        <v>51.0</v>
      </c>
      <c r="J250" s="29">
        <v>119.0</v>
      </c>
      <c r="K250" s="30">
        <v>45.0</v>
      </c>
      <c r="L250" s="31">
        <v>232.0</v>
      </c>
      <c r="M250" s="32">
        <v>39.0</v>
      </c>
      <c r="N250" s="33">
        <v>77.0</v>
      </c>
      <c r="O250" s="39">
        <f t="shared" si="7"/>
        <v>0.6637931034</v>
      </c>
      <c r="P250" s="39">
        <f t="shared" si="8"/>
        <v>0.8375451264</v>
      </c>
      <c r="Q250" s="40">
        <f t="shared" si="9"/>
        <v>0.8584717598</v>
      </c>
      <c r="R250" s="17">
        <f t="shared" si="10"/>
        <v>0.3264717598</v>
      </c>
      <c r="S250" s="39">
        <f t="shared" si="11"/>
        <v>-0.02092663346</v>
      </c>
      <c r="T250" s="40">
        <f t="shared" si="12"/>
        <v>0.3283098337</v>
      </c>
      <c r="U250" s="40">
        <f t="shared" si="13"/>
        <v>0.523070308</v>
      </c>
      <c r="V250" s="40">
        <f t="shared" si="14"/>
        <v>0.523070308</v>
      </c>
      <c r="W250" s="39">
        <f t="shared" si="15"/>
        <v>0.5021436745</v>
      </c>
      <c r="X250" s="41">
        <f t="shared" si="16"/>
        <v>0.476929692</v>
      </c>
      <c r="Y250" s="41">
        <f t="shared" si="17"/>
        <v>0.4978563255</v>
      </c>
      <c r="Z250" s="40">
        <f t="shared" si="18"/>
        <v>116</v>
      </c>
      <c r="AA250" s="40">
        <f t="shared" si="19"/>
        <v>277</v>
      </c>
      <c r="AB250" s="40">
        <f t="shared" si="20"/>
        <v>55</v>
      </c>
      <c r="AC250" s="40">
        <f t="shared" si="21"/>
        <v>61</v>
      </c>
      <c r="AD250" s="40">
        <f t="shared" si="22"/>
        <v>138</v>
      </c>
      <c r="AE250" s="40">
        <f t="shared" si="23"/>
        <v>139</v>
      </c>
      <c r="AF250" s="40">
        <f t="shared" si="24"/>
        <v>1.262295082</v>
      </c>
      <c r="AG250" s="40">
        <f t="shared" si="25"/>
        <v>0.3260869565</v>
      </c>
      <c r="AH250" s="40">
        <f t="shared" si="26"/>
        <v>69</v>
      </c>
      <c r="AI250" s="40">
        <f t="shared" ref="AI250:AJ250" si="293">AF250*AC250</f>
        <v>77</v>
      </c>
      <c r="AJ250" s="40">
        <f t="shared" si="293"/>
        <v>45</v>
      </c>
      <c r="AK250" s="40">
        <f t="shared" si="28"/>
        <v>45</v>
      </c>
      <c r="AL250" s="18">
        <f t="shared" si="29"/>
        <v>3182</v>
      </c>
      <c r="AM250" s="40">
        <f t="shared" si="30"/>
        <v>236</v>
      </c>
      <c r="AN250" s="42">
        <f t="shared" si="31"/>
        <v>0.07416719045</v>
      </c>
      <c r="AO250" s="42">
        <f t="shared" si="32"/>
        <v>0.1769327467</v>
      </c>
      <c r="AP250" s="43">
        <f t="shared" si="33"/>
        <v>0.2397868561</v>
      </c>
      <c r="AQ250" s="43">
        <f t="shared" si="34"/>
        <v>0.5719360568</v>
      </c>
      <c r="AR250" s="43">
        <f t="shared" si="35"/>
        <v>0.5079928952</v>
      </c>
      <c r="AS250" s="43">
        <f t="shared" si="36"/>
        <v>0.4830508475</v>
      </c>
      <c r="AT250" s="43">
        <f t="shared" si="37"/>
        <v>0.4830508475</v>
      </c>
      <c r="AU250" s="43">
        <f t="shared" si="38"/>
        <v>0.6186440678</v>
      </c>
      <c r="AV250" s="44">
        <f t="shared" si="41"/>
        <v>187</v>
      </c>
      <c r="AW250" s="45">
        <f t="shared" si="39"/>
        <v>21</v>
      </c>
      <c r="AX250" s="45">
        <v>2.0</v>
      </c>
      <c r="AY250" s="45"/>
    </row>
    <row r="251">
      <c r="A251" s="60"/>
      <c r="B251" s="60"/>
      <c r="C251" s="60"/>
      <c r="D251" s="46">
        <v>249.0</v>
      </c>
      <c r="E251" s="25"/>
      <c r="F251" s="26">
        <v>3727.0</v>
      </c>
      <c r="G251" s="18">
        <v>2249.0</v>
      </c>
      <c r="H251" s="15">
        <f t="shared" si="6"/>
        <v>1053</v>
      </c>
      <c r="I251" s="28">
        <v>62.0</v>
      </c>
      <c r="J251" s="29">
        <v>151.0</v>
      </c>
      <c r="K251" s="30">
        <v>113.0</v>
      </c>
      <c r="L251" s="31">
        <v>509.0</v>
      </c>
      <c r="M251" s="32">
        <v>84.0</v>
      </c>
      <c r="N251" s="33">
        <v>134.0</v>
      </c>
      <c r="O251" s="39">
        <f t="shared" si="7"/>
        <v>0.6146788991</v>
      </c>
      <c r="P251" s="39">
        <f t="shared" si="8"/>
        <v>0.8183279743</v>
      </c>
      <c r="Q251" s="40">
        <f t="shared" si="9"/>
        <v>0.8430106052</v>
      </c>
      <c r="R251" s="17">
        <f t="shared" si="10"/>
        <v>0.3110106052</v>
      </c>
      <c r="S251" s="39">
        <f t="shared" si="11"/>
        <v>-0.02468263089</v>
      </c>
      <c r="T251" s="40">
        <f t="shared" si="12"/>
        <v>0.3169839962</v>
      </c>
      <c r="U251" s="40">
        <f t="shared" si="13"/>
        <v>0.4871127926</v>
      </c>
      <c r="V251" s="40">
        <f t="shared" si="14"/>
        <v>0.4871127926</v>
      </c>
      <c r="W251" s="39">
        <f t="shared" si="15"/>
        <v>0.4624301617</v>
      </c>
      <c r="X251" s="41">
        <f t="shared" si="16"/>
        <v>0.5128872074</v>
      </c>
      <c r="Y251" s="41">
        <f t="shared" si="17"/>
        <v>0.5375698383</v>
      </c>
      <c r="Z251" s="40">
        <f t="shared" si="18"/>
        <v>218</v>
      </c>
      <c r="AA251" s="40">
        <f t="shared" si="19"/>
        <v>622</v>
      </c>
      <c r="AB251" s="40">
        <f t="shared" si="20"/>
        <v>112</v>
      </c>
      <c r="AC251" s="40">
        <f t="shared" si="21"/>
        <v>106</v>
      </c>
      <c r="AD251" s="40">
        <f t="shared" si="22"/>
        <v>334</v>
      </c>
      <c r="AE251" s="40">
        <f t="shared" si="23"/>
        <v>288</v>
      </c>
      <c r="AF251" s="40">
        <f t="shared" si="24"/>
        <v>1.264150943</v>
      </c>
      <c r="AG251" s="40">
        <f t="shared" si="25"/>
        <v>0.3383233533</v>
      </c>
      <c r="AH251" s="40">
        <f t="shared" si="26"/>
        <v>142</v>
      </c>
      <c r="AI251" s="40">
        <f t="shared" ref="AI251:AJ251" si="294">AF251*AC251</f>
        <v>134</v>
      </c>
      <c r="AJ251" s="40">
        <f t="shared" si="294"/>
        <v>113</v>
      </c>
      <c r="AK251" s="40">
        <f t="shared" si="28"/>
        <v>97</v>
      </c>
      <c r="AL251" s="18">
        <f t="shared" si="29"/>
        <v>2249</v>
      </c>
      <c r="AM251" s="40">
        <f t="shared" si="30"/>
        <v>486</v>
      </c>
      <c r="AN251" s="42">
        <f t="shared" si="31"/>
        <v>0.2160960427</v>
      </c>
      <c r="AO251" s="42">
        <f t="shared" si="32"/>
        <v>0.4682080925</v>
      </c>
      <c r="AP251" s="43">
        <f t="shared" si="33"/>
        <v>0.2459639126</v>
      </c>
      <c r="AQ251" s="43">
        <f t="shared" si="34"/>
        <v>0.6220322887</v>
      </c>
      <c r="AR251" s="43">
        <f t="shared" si="35"/>
        <v>0.4093067426</v>
      </c>
      <c r="AS251" s="43">
        <f t="shared" si="36"/>
        <v>0.524691358</v>
      </c>
      <c r="AT251" s="43">
        <f t="shared" si="37"/>
        <v>0.4917695473</v>
      </c>
      <c r="AU251" s="43">
        <f t="shared" si="38"/>
        <v>0.5679012346</v>
      </c>
      <c r="AV251" s="44">
        <f t="shared" si="41"/>
        <v>412</v>
      </c>
      <c r="AW251" s="45">
        <f t="shared" si="39"/>
        <v>4</v>
      </c>
      <c r="AX251" s="45">
        <v>2.0</v>
      </c>
      <c r="AY251" s="45"/>
    </row>
    <row r="252">
      <c r="A252" s="60"/>
      <c r="B252" s="60"/>
      <c r="C252" s="60"/>
      <c r="D252" s="46">
        <v>250.0</v>
      </c>
      <c r="E252" s="25"/>
      <c r="F252" s="26">
        <v>3729.0</v>
      </c>
      <c r="G252" s="18">
        <v>1147.0</v>
      </c>
      <c r="H252" s="15">
        <f t="shared" si="6"/>
        <v>229</v>
      </c>
      <c r="I252" s="28">
        <v>16.0</v>
      </c>
      <c r="J252" s="29">
        <v>39.0</v>
      </c>
      <c r="K252" s="30">
        <v>32.0</v>
      </c>
      <c r="L252" s="31">
        <v>81.0</v>
      </c>
      <c r="M252" s="32">
        <v>29.0</v>
      </c>
      <c r="N252" s="33">
        <v>32.0</v>
      </c>
      <c r="O252" s="39">
        <f t="shared" si="7"/>
        <v>0.5245901639</v>
      </c>
      <c r="P252" s="39">
        <f t="shared" si="8"/>
        <v>0.7168141593</v>
      </c>
      <c r="Q252" s="40">
        <f t="shared" si="9"/>
        <v>0.811038968</v>
      </c>
      <c r="R252" s="17">
        <f t="shared" si="10"/>
        <v>0.279038968</v>
      </c>
      <c r="S252" s="39">
        <f t="shared" si="11"/>
        <v>-0.09422480873</v>
      </c>
      <c r="T252" s="40">
        <f t="shared" si="12"/>
        <v>0.2965433622</v>
      </c>
      <c r="U252" s="40">
        <f t="shared" si="13"/>
        <v>0.4201532969</v>
      </c>
      <c r="V252" s="40">
        <f t="shared" si="14"/>
        <v>0.4201532969</v>
      </c>
      <c r="W252" s="39">
        <f t="shared" si="15"/>
        <v>0.3259284882</v>
      </c>
      <c r="X252" s="41">
        <f t="shared" si="16"/>
        <v>0.5798467031</v>
      </c>
      <c r="Y252" s="41">
        <f t="shared" si="17"/>
        <v>0.6740715118</v>
      </c>
      <c r="Z252" s="40">
        <f t="shared" si="18"/>
        <v>61</v>
      </c>
      <c r="AA252" s="40">
        <f t="shared" si="19"/>
        <v>113</v>
      </c>
      <c r="AB252" s="40">
        <f t="shared" si="20"/>
        <v>35</v>
      </c>
      <c r="AC252" s="40">
        <f t="shared" si="21"/>
        <v>26</v>
      </c>
      <c r="AD252" s="40">
        <f t="shared" si="22"/>
        <v>76</v>
      </c>
      <c r="AE252" s="40">
        <f t="shared" si="23"/>
        <v>37</v>
      </c>
      <c r="AF252" s="40">
        <f t="shared" si="24"/>
        <v>1.230769231</v>
      </c>
      <c r="AG252" s="40">
        <f t="shared" si="25"/>
        <v>0.4210526316</v>
      </c>
      <c r="AH252" s="40">
        <f t="shared" si="26"/>
        <v>43</v>
      </c>
      <c r="AI252" s="40">
        <f t="shared" ref="AI252:AJ252" si="295">AF252*AC252</f>
        <v>32</v>
      </c>
      <c r="AJ252" s="40">
        <f t="shared" si="295"/>
        <v>32</v>
      </c>
      <c r="AK252" s="40">
        <f t="shared" si="28"/>
        <v>16</v>
      </c>
      <c r="AL252" s="18">
        <f t="shared" si="29"/>
        <v>1147</v>
      </c>
      <c r="AM252" s="40">
        <f t="shared" si="30"/>
        <v>123</v>
      </c>
      <c r="AN252" s="42">
        <f t="shared" si="31"/>
        <v>0.1072362685</v>
      </c>
      <c r="AO252" s="42">
        <f t="shared" si="32"/>
        <v>0.1996512642</v>
      </c>
      <c r="AP252" s="43">
        <f t="shared" si="33"/>
        <v>0.3362445415</v>
      </c>
      <c r="AQ252" s="43">
        <f t="shared" si="34"/>
        <v>0.5502183406</v>
      </c>
      <c r="AR252" s="43">
        <f t="shared" si="35"/>
        <v>0.5065502183</v>
      </c>
      <c r="AS252" s="43">
        <f t="shared" si="36"/>
        <v>0.6097560976</v>
      </c>
      <c r="AT252" s="43">
        <f t="shared" si="37"/>
        <v>0.4796747967</v>
      </c>
      <c r="AU252" s="43">
        <f t="shared" si="38"/>
        <v>0.6097560976</v>
      </c>
      <c r="AV252" s="44">
        <f t="shared" si="41"/>
        <v>65</v>
      </c>
      <c r="AW252" s="45">
        <f t="shared" si="39"/>
        <v>2</v>
      </c>
      <c r="AX252" s="45">
        <v>2.0</v>
      </c>
      <c r="AY252" s="45"/>
    </row>
    <row r="253">
      <c r="A253" s="60"/>
      <c r="B253" s="60"/>
      <c r="C253" s="60"/>
      <c r="D253" s="46">
        <v>251.0</v>
      </c>
      <c r="E253" s="25"/>
      <c r="F253" s="26">
        <v>3730.0</v>
      </c>
      <c r="G253" s="18">
        <v>1857.0</v>
      </c>
      <c r="H253" s="15">
        <f t="shared" si="6"/>
        <v>325</v>
      </c>
      <c r="I253" s="28">
        <v>23.0</v>
      </c>
      <c r="J253" s="29">
        <v>60.0</v>
      </c>
      <c r="K253" s="30">
        <v>24.0</v>
      </c>
      <c r="L253" s="31">
        <v>133.0</v>
      </c>
      <c r="M253" s="32">
        <v>30.0</v>
      </c>
      <c r="N253" s="33">
        <v>55.0</v>
      </c>
      <c r="O253" s="39">
        <f t="shared" si="7"/>
        <v>0.6470588235</v>
      </c>
      <c r="P253" s="39">
        <f t="shared" si="8"/>
        <v>0.847133758</v>
      </c>
      <c r="Q253" s="40">
        <f t="shared" si="9"/>
        <v>0.8533598616</v>
      </c>
      <c r="R253" s="17">
        <f t="shared" si="10"/>
        <v>0.3213598616</v>
      </c>
      <c r="S253" s="39">
        <f t="shared" si="11"/>
        <v>-0.00622610363</v>
      </c>
      <c r="T253" s="40">
        <f t="shared" si="12"/>
        <v>0.3244365032</v>
      </c>
      <c r="U253" s="40">
        <f t="shared" si="13"/>
        <v>0.5108606864</v>
      </c>
      <c r="V253" s="40">
        <f t="shared" si="14"/>
        <v>0.5108606864</v>
      </c>
      <c r="W253" s="39">
        <f t="shared" si="15"/>
        <v>0.5046345827</v>
      </c>
      <c r="X253" s="41">
        <f t="shared" si="16"/>
        <v>0.4891393136</v>
      </c>
      <c r="Y253" s="41">
        <f t="shared" si="17"/>
        <v>0.4953654173</v>
      </c>
      <c r="Z253" s="40">
        <f t="shared" si="18"/>
        <v>85</v>
      </c>
      <c r="AA253" s="40">
        <f t="shared" si="19"/>
        <v>157</v>
      </c>
      <c r="AB253" s="40">
        <f t="shared" si="20"/>
        <v>42</v>
      </c>
      <c r="AC253" s="40">
        <f t="shared" si="21"/>
        <v>43</v>
      </c>
      <c r="AD253" s="40">
        <f t="shared" si="22"/>
        <v>78</v>
      </c>
      <c r="AE253" s="40">
        <f t="shared" si="23"/>
        <v>79</v>
      </c>
      <c r="AF253" s="40">
        <f t="shared" si="24"/>
        <v>1.279069767</v>
      </c>
      <c r="AG253" s="40">
        <f t="shared" si="25"/>
        <v>0.3076923077</v>
      </c>
      <c r="AH253" s="40">
        <f t="shared" si="26"/>
        <v>54</v>
      </c>
      <c r="AI253" s="40">
        <f t="shared" ref="AI253:AJ253" si="296">AF253*AC253</f>
        <v>55</v>
      </c>
      <c r="AJ253" s="40">
        <f t="shared" si="296"/>
        <v>24</v>
      </c>
      <c r="AK253" s="40">
        <f t="shared" si="28"/>
        <v>24</v>
      </c>
      <c r="AL253" s="18">
        <f t="shared" si="29"/>
        <v>1857</v>
      </c>
      <c r="AM253" s="40">
        <f t="shared" si="30"/>
        <v>157</v>
      </c>
      <c r="AN253" s="42">
        <f t="shared" si="31"/>
        <v>0.084544965</v>
      </c>
      <c r="AO253" s="42">
        <f t="shared" si="32"/>
        <v>0.1750134626</v>
      </c>
      <c r="AP253" s="43">
        <f t="shared" si="33"/>
        <v>0.2369230769</v>
      </c>
      <c r="AQ253" s="43">
        <f t="shared" si="34"/>
        <v>0.5723076923</v>
      </c>
      <c r="AR253" s="43">
        <f t="shared" si="35"/>
        <v>0.5169230769</v>
      </c>
      <c r="AS253" s="43">
        <f t="shared" si="36"/>
        <v>0.4968152866</v>
      </c>
      <c r="AT253" s="43">
        <f t="shared" si="37"/>
        <v>0.4968152866</v>
      </c>
      <c r="AU253" s="43">
        <f t="shared" si="38"/>
        <v>0.6942675159</v>
      </c>
      <c r="AV253" s="44">
        <f t="shared" si="41"/>
        <v>109</v>
      </c>
      <c r="AW253" s="45">
        <f t="shared" si="39"/>
        <v>-1</v>
      </c>
      <c r="AX253" s="45">
        <v>2.0</v>
      </c>
      <c r="AY253" s="45"/>
    </row>
    <row r="254">
      <c r="A254" s="60"/>
      <c r="B254" s="60"/>
      <c r="C254" s="60"/>
      <c r="D254" s="46">
        <v>252.0</v>
      </c>
      <c r="E254" s="25"/>
      <c r="F254" s="26">
        <v>3732.0</v>
      </c>
      <c r="G254" s="18">
        <v>2726.0</v>
      </c>
      <c r="H254" s="15">
        <f t="shared" si="6"/>
        <v>608</v>
      </c>
      <c r="I254" s="28">
        <v>48.0</v>
      </c>
      <c r="J254" s="29">
        <v>134.0</v>
      </c>
      <c r="K254" s="30">
        <v>45.0</v>
      </c>
      <c r="L254" s="31">
        <v>247.0</v>
      </c>
      <c r="M254" s="32">
        <v>51.0</v>
      </c>
      <c r="N254" s="33">
        <v>83.0</v>
      </c>
      <c r="O254" s="39">
        <f t="shared" si="7"/>
        <v>0.6194029851</v>
      </c>
      <c r="P254" s="39">
        <f t="shared" si="8"/>
        <v>0.845890411</v>
      </c>
      <c r="Q254" s="40">
        <f t="shared" si="9"/>
        <v>0.8445581421</v>
      </c>
      <c r="R254" s="17">
        <f t="shared" si="10"/>
        <v>0.3125581421</v>
      </c>
      <c r="S254" s="39">
        <f t="shared" si="11"/>
        <v>0.001332268834</v>
      </c>
      <c r="T254" s="40">
        <f t="shared" si="12"/>
        <v>0.3180678127</v>
      </c>
      <c r="U254" s="40">
        <f t="shared" si="13"/>
        <v>0.4905877343</v>
      </c>
      <c r="V254" s="40">
        <f t="shared" si="14"/>
        <v>0.4905877343</v>
      </c>
      <c r="W254" s="39">
        <f t="shared" si="15"/>
        <v>0.4919200032</v>
      </c>
      <c r="X254" s="41">
        <f t="shared" si="16"/>
        <v>0.5094122657</v>
      </c>
      <c r="Y254" s="41">
        <f t="shared" si="17"/>
        <v>0.5080799968</v>
      </c>
      <c r="Z254" s="40">
        <f t="shared" si="18"/>
        <v>134</v>
      </c>
      <c r="AA254" s="40">
        <f t="shared" si="19"/>
        <v>292</v>
      </c>
      <c r="AB254" s="40">
        <f t="shared" si="20"/>
        <v>68</v>
      </c>
      <c r="AC254" s="40">
        <f t="shared" si="21"/>
        <v>66</v>
      </c>
      <c r="AD254" s="40">
        <f t="shared" si="22"/>
        <v>148</v>
      </c>
      <c r="AE254" s="40">
        <f t="shared" si="23"/>
        <v>144</v>
      </c>
      <c r="AF254" s="40">
        <f t="shared" si="24"/>
        <v>1.257575758</v>
      </c>
      <c r="AG254" s="40">
        <f t="shared" si="25"/>
        <v>0.3040540541</v>
      </c>
      <c r="AH254" s="40">
        <f t="shared" si="26"/>
        <v>86</v>
      </c>
      <c r="AI254" s="40">
        <f t="shared" ref="AI254:AJ254" si="297">AF254*AC254</f>
        <v>83</v>
      </c>
      <c r="AJ254" s="40">
        <f t="shared" si="297"/>
        <v>45</v>
      </c>
      <c r="AK254" s="40">
        <f t="shared" si="28"/>
        <v>44</v>
      </c>
      <c r="AL254" s="18">
        <f t="shared" si="29"/>
        <v>2726</v>
      </c>
      <c r="AM254" s="40">
        <f t="shared" si="30"/>
        <v>258</v>
      </c>
      <c r="AN254" s="42">
        <f t="shared" si="31"/>
        <v>0.09464416728</v>
      </c>
      <c r="AO254" s="42">
        <f t="shared" si="32"/>
        <v>0.2230374175</v>
      </c>
      <c r="AP254" s="43">
        <f t="shared" si="33"/>
        <v>0.2368421053</v>
      </c>
      <c r="AQ254" s="43">
        <f t="shared" si="34"/>
        <v>0.5690789474</v>
      </c>
      <c r="AR254" s="43">
        <f t="shared" si="35"/>
        <v>0.5197368421</v>
      </c>
      <c r="AS254" s="43">
        <f t="shared" si="36"/>
        <v>0.507751938</v>
      </c>
      <c r="AT254" s="43">
        <f t="shared" si="37"/>
        <v>0.503875969</v>
      </c>
      <c r="AU254" s="43">
        <f t="shared" si="38"/>
        <v>0.6550387597</v>
      </c>
      <c r="AV254" s="44">
        <f t="shared" si="41"/>
        <v>203</v>
      </c>
      <c r="AW254" s="45">
        <f t="shared" si="39"/>
        <v>13</v>
      </c>
      <c r="AX254" s="45">
        <v>2.0</v>
      </c>
      <c r="AY254" s="45"/>
    </row>
    <row r="255">
      <c r="A255" s="60"/>
      <c r="B255" s="60"/>
      <c r="C255" s="60"/>
      <c r="D255" s="46">
        <v>253.0</v>
      </c>
      <c r="E255" s="25"/>
      <c r="F255" s="26">
        <v>3740.0</v>
      </c>
      <c r="G255" s="18">
        <v>3156.0</v>
      </c>
      <c r="H255" s="15">
        <f t="shared" si="6"/>
        <v>704</v>
      </c>
      <c r="I255" s="28">
        <v>36.0</v>
      </c>
      <c r="J255" s="29">
        <v>89.0</v>
      </c>
      <c r="K255" s="30">
        <v>74.0</v>
      </c>
      <c r="L255" s="31">
        <v>323.0</v>
      </c>
      <c r="M255" s="32">
        <v>63.0</v>
      </c>
      <c r="N255" s="33">
        <v>119.0</v>
      </c>
      <c r="O255" s="39">
        <f t="shared" si="7"/>
        <v>0.6538461538</v>
      </c>
      <c r="P255" s="39">
        <f t="shared" si="8"/>
        <v>0.8136020151</v>
      </c>
      <c r="Q255" s="40">
        <f t="shared" si="9"/>
        <v>0.8554526627</v>
      </c>
      <c r="R255" s="17">
        <f t="shared" si="10"/>
        <v>0.3234526627</v>
      </c>
      <c r="S255" s="39">
        <f t="shared" si="11"/>
        <v>-0.04185064761</v>
      </c>
      <c r="T255" s="40">
        <f t="shared" si="12"/>
        <v>0.3260057167</v>
      </c>
      <c r="U255" s="40">
        <f t="shared" si="13"/>
        <v>0.5158179998</v>
      </c>
      <c r="V255" s="40">
        <f t="shared" si="14"/>
        <v>0.5158179998</v>
      </c>
      <c r="W255" s="39">
        <f t="shared" si="15"/>
        <v>0.4739673522</v>
      </c>
      <c r="X255" s="41">
        <f t="shared" si="16"/>
        <v>0.4841820002</v>
      </c>
      <c r="Y255" s="41">
        <f t="shared" si="17"/>
        <v>0.5260326478</v>
      </c>
      <c r="Z255" s="40">
        <f t="shared" si="18"/>
        <v>182</v>
      </c>
      <c r="AA255" s="40">
        <f t="shared" si="19"/>
        <v>397</v>
      </c>
      <c r="AB255" s="40">
        <f t="shared" si="20"/>
        <v>88</v>
      </c>
      <c r="AC255" s="40">
        <f t="shared" si="21"/>
        <v>94</v>
      </c>
      <c r="AD255" s="40">
        <f t="shared" si="22"/>
        <v>209</v>
      </c>
      <c r="AE255" s="40">
        <f t="shared" si="23"/>
        <v>188</v>
      </c>
      <c r="AF255" s="40">
        <f t="shared" si="24"/>
        <v>1.265957447</v>
      </c>
      <c r="AG255" s="40">
        <f t="shared" si="25"/>
        <v>0.3540669856</v>
      </c>
      <c r="AH255" s="40">
        <f t="shared" si="26"/>
        <v>111</v>
      </c>
      <c r="AI255" s="40">
        <f t="shared" ref="AI255:AJ255" si="298">AF255*AC255</f>
        <v>119</v>
      </c>
      <c r="AJ255" s="40">
        <f t="shared" si="298"/>
        <v>74</v>
      </c>
      <c r="AK255" s="40">
        <f t="shared" si="28"/>
        <v>67</v>
      </c>
      <c r="AL255" s="18">
        <f t="shared" si="29"/>
        <v>3156</v>
      </c>
      <c r="AM255" s="40">
        <f t="shared" si="30"/>
        <v>371</v>
      </c>
      <c r="AN255" s="42">
        <f t="shared" si="31"/>
        <v>0.1175538657</v>
      </c>
      <c r="AO255" s="42">
        <f t="shared" si="32"/>
        <v>0.2230671736</v>
      </c>
      <c r="AP255" s="43">
        <f t="shared" si="33"/>
        <v>0.2457386364</v>
      </c>
      <c r="AQ255" s="43">
        <f t="shared" si="34"/>
        <v>0.5994318182</v>
      </c>
      <c r="AR255" s="43">
        <f t="shared" si="35"/>
        <v>0.4360795455</v>
      </c>
      <c r="AS255" s="43">
        <f t="shared" si="36"/>
        <v>0.4986522911</v>
      </c>
      <c r="AT255" s="43">
        <f t="shared" si="37"/>
        <v>0.4797843666</v>
      </c>
      <c r="AU255" s="43">
        <f t="shared" si="38"/>
        <v>0.6199460916</v>
      </c>
      <c r="AV255" s="44">
        <f t="shared" si="41"/>
        <v>256</v>
      </c>
      <c r="AW255" s="45">
        <f t="shared" si="39"/>
        <v>-12</v>
      </c>
      <c r="AX255" s="45">
        <v>3.0</v>
      </c>
      <c r="AY255" s="45"/>
    </row>
    <row r="256">
      <c r="A256" s="60"/>
      <c r="B256" s="60"/>
      <c r="C256" s="60"/>
      <c r="D256" s="46">
        <v>254.0</v>
      </c>
      <c r="E256" s="25"/>
      <c r="F256" s="26">
        <v>3747.0</v>
      </c>
      <c r="G256" s="18">
        <v>2205.0</v>
      </c>
      <c r="H256" s="15">
        <f t="shared" si="6"/>
        <v>479</v>
      </c>
      <c r="I256" s="28">
        <v>28.0</v>
      </c>
      <c r="J256" s="29">
        <v>93.0</v>
      </c>
      <c r="K256" s="30">
        <v>28.0</v>
      </c>
      <c r="L256" s="31">
        <v>208.0</v>
      </c>
      <c r="M256" s="32">
        <v>55.0</v>
      </c>
      <c r="N256" s="33">
        <v>67.0</v>
      </c>
      <c r="O256" s="39">
        <f t="shared" si="7"/>
        <v>0.5491803279</v>
      </c>
      <c r="P256" s="39">
        <f t="shared" si="8"/>
        <v>0.8813559322</v>
      </c>
      <c r="Q256" s="40">
        <f t="shared" si="9"/>
        <v>0.8202296426</v>
      </c>
      <c r="R256" s="17">
        <f t="shared" si="10"/>
        <v>0.2882296426</v>
      </c>
      <c r="S256" s="39">
        <f t="shared" si="11"/>
        <v>0.06112628963</v>
      </c>
      <c r="T256" s="40">
        <f t="shared" si="12"/>
        <v>0.3020796835</v>
      </c>
      <c r="U256" s="40">
        <f t="shared" si="13"/>
        <v>0.4385631992</v>
      </c>
      <c r="V256" s="40">
        <f t="shared" si="14"/>
        <v>0.4385631992</v>
      </c>
      <c r="W256" s="39">
        <f t="shared" si="15"/>
        <v>0.4996894888</v>
      </c>
      <c r="X256" s="41">
        <f t="shared" si="16"/>
        <v>0.5614368008</v>
      </c>
      <c r="Y256" s="41">
        <f t="shared" si="17"/>
        <v>0.5003105112</v>
      </c>
      <c r="Z256" s="40">
        <f t="shared" si="18"/>
        <v>122</v>
      </c>
      <c r="AA256" s="40">
        <f t="shared" si="19"/>
        <v>236</v>
      </c>
      <c r="AB256" s="40">
        <f t="shared" si="20"/>
        <v>68</v>
      </c>
      <c r="AC256" s="40">
        <f t="shared" si="21"/>
        <v>54</v>
      </c>
      <c r="AD256" s="40">
        <f t="shared" si="22"/>
        <v>118</v>
      </c>
      <c r="AE256" s="40">
        <f t="shared" si="23"/>
        <v>118</v>
      </c>
      <c r="AF256" s="40">
        <f t="shared" si="24"/>
        <v>1.240740741</v>
      </c>
      <c r="AG256" s="40">
        <f t="shared" si="25"/>
        <v>0.2372881356</v>
      </c>
      <c r="AH256" s="40">
        <f t="shared" si="26"/>
        <v>84</v>
      </c>
      <c r="AI256" s="40">
        <f t="shared" ref="AI256:AJ256" si="299">AF256*AC256</f>
        <v>67</v>
      </c>
      <c r="AJ256" s="40">
        <f t="shared" si="299"/>
        <v>28</v>
      </c>
      <c r="AK256" s="40">
        <f t="shared" si="28"/>
        <v>28</v>
      </c>
      <c r="AL256" s="18">
        <f t="shared" si="29"/>
        <v>2205</v>
      </c>
      <c r="AM256" s="40">
        <f t="shared" si="30"/>
        <v>207</v>
      </c>
      <c r="AN256" s="42">
        <f t="shared" si="31"/>
        <v>0.09387755102</v>
      </c>
      <c r="AO256" s="42">
        <f t="shared" si="32"/>
        <v>0.2172335601</v>
      </c>
      <c r="AP256" s="43">
        <f t="shared" si="33"/>
        <v>0.2317327766</v>
      </c>
      <c r="AQ256" s="43">
        <f t="shared" si="34"/>
        <v>0.6075156576</v>
      </c>
      <c r="AR256" s="43">
        <f t="shared" si="35"/>
        <v>0.5073068894</v>
      </c>
      <c r="AS256" s="43">
        <f t="shared" si="36"/>
        <v>0.5410628019</v>
      </c>
      <c r="AT256" s="43">
        <f t="shared" si="37"/>
        <v>0.5410628019</v>
      </c>
      <c r="AU256" s="43">
        <f t="shared" si="38"/>
        <v>0.729468599</v>
      </c>
      <c r="AV256" s="44">
        <f t="shared" si="41"/>
        <v>180</v>
      </c>
      <c r="AW256" s="45">
        <f t="shared" si="39"/>
        <v>-1</v>
      </c>
      <c r="AX256" s="45">
        <v>3.0</v>
      </c>
      <c r="AY256" s="45"/>
    </row>
    <row r="257">
      <c r="A257" s="60"/>
      <c r="B257" s="60"/>
      <c r="C257" s="60"/>
      <c r="D257" s="46">
        <v>255.0</v>
      </c>
      <c r="E257" s="25"/>
      <c r="F257" s="26">
        <v>3748.0</v>
      </c>
      <c r="G257" s="18">
        <v>2305.0</v>
      </c>
      <c r="H257" s="15">
        <f t="shared" si="6"/>
        <v>664</v>
      </c>
      <c r="I257" s="28">
        <v>58.0</v>
      </c>
      <c r="J257" s="29">
        <v>132.0</v>
      </c>
      <c r="K257" s="30">
        <v>63.0</v>
      </c>
      <c r="L257" s="31">
        <v>270.0</v>
      </c>
      <c r="M257" s="32">
        <v>55.0</v>
      </c>
      <c r="N257" s="33">
        <v>86.0</v>
      </c>
      <c r="O257" s="39">
        <f t="shared" si="7"/>
        <v>0.609929078</v>
      </c>
      <c r="P257" s="39">
        <f t="shared" si="8"/>
        <v>0.8108108108</v>
      </c>
      <c r="Q257" s="40">
        <f t="shared" si="9"/>
        <v>0.841441678</v>
      </c>
      <c r="R257" s="17">
        <f t="shared" si="10"/>
        <v>0.309441678</v>
      </c>
      <c r="S257" s="39">
        <f t="shared" si="11"/>
        <v>-0.03063086717</v>
      </c>
      <c r="T257" s="40">
        <f t="shared" si="12"/>
        <v>0.3158954726</v>
      </c>
      <c r="U257" s="40">
        <f t="shared" si="13"/>
        <v>0.4836153597</v>
      </c>
      <c r="V257" s="40">
        <f t="shared" si="14"/>
        <v>0.4836153597</v>
      </c>
      <c r="W257" s="39">
        <f t="shared" si="15"/>
        <v>0.4529844925</v>
      </c>
      <c r="X257" s="41">
        <f t="shared" si="16"/>
        <v>0.5163846403</v>
      </c>
      <c r="Y257" s="41">
        <f t="shared" si="17"/>
        <v>0.5470155075</v>
      </c>
      <c r="Z257" s="40">
        <f t="shared" si="18"/>
        <v>141</v>
      </c>
      <c r="AA257" s="40">
        <f t="shared" si="19"/>
        <v>333</v>
      </c>
      <c r="AB257" s="40">
        <f t="shared" si="20"/>
        <v>73</v>
      </c>
      <c r="AC257" s="40">
        <f t="shared" si="21"/>
        <v>68</v>
      </c>
      <c r="AD257" s="40">
        <f t="shared" si="22"/>
        <v>182</v>
      </c>
      <c r="AE257" s="40">
        <f t="shared" si="23"/>
        <v>151</v>
      </c>
      <c r="AF257" s="40">
        <f t="shared" si="24"/>
        <v>1.264705882</v>
      </c>
      <c r="AG257" s="40">
        <f t="shared" si="25"/>
        <v>0.3461538462</v>
      </c>
      <c r="AH257" s="40">
        <f t="shared" si="26"/>
        <v>92</v>
      </c>
      <c r="AI257" s="40">
        <f t="shared" ref="AI257:AJ257" si="300">AF257*AC257</f>
        <v>86</v>
      </c>
      <c r="AJ257" s="40">
        <f t="shared" si="300"/>
        <v>63</v>
      </c>
      <c r="AK257" s="40">
        <f t="shared" si="28"/>
        <v>52</v>
      </c>
      <c r="AL257" s="18">
        <f t="shared" si="29"/>
        <v>2305</v>
      </c>
      <c r="AM257" s="40">
        <f t="shared" si="30"/>
        <v>293</v>
      </c>
      <c r="AN257" s="42">
        <f t="shared" si="31"/>
        <v>0.1271149675</v>
      </c>
      <c r="AO257" s="42">
        <f t="shared" si="32"/>
        <v>0.2880694143</v>
      </c>
      <c r="AP257" s="43">
        <f t="shared" si="33"/>
        <v>0.265060241</v>
      </c>
      <c r="AQ257" s="43">
        <f t="shared" si="34"/>
        <v>0.5768072289</v>
      </c>
      <c r="AR257" s="43">
        <f t="shared" si="35"/>
        <v>0.4984939759</v>
      </c>
      <c r="AS257" s="43">
        <f t="shared" si="36"/>
        <v>0.5290102389</v>
      </c>
      <c r="AT257" s="43">
        <f t="shared" si="37"/>
        <v>0.4914675768</v>
      </c>
      <c r="AU257" s="43">
        <f t="shared" si="38"/>
        <v>0.6075085324</v>
      </c>
      <c r="AV257" s="44">
        <f t="shared" si="41"/>
        <v>218</v>
      </c>
      <c r="AW257" s="45">
        <f t="shared" si="39"/>
        <v>21</v>
      </c>
      <c r="AX257" s="45">
        <v>3.0</v>
      </c>
      <c r="AY257" s="45"/>
    </row>
    <row r="258">
      <c r="A258" s="60"/>
      <c r="B258" s="60"/>
      <c r="C258" s="60"/>
      <c r="D258" s="46">
        <v>256.0</v>
      </c>
      <c r="E258" s="25"/>
      <c r="F258" s="26">
        <v>3754.0</v>
      </c>
      <c r="G258" s="18">
        <v>2368.0</v>
      </c>
      <c r="H258" s="15">
        <f t="shared" si="6"/>
        <v>271</v>
      </c>
      <c r="I258" s="28">
        <v>24.0</v>
      </c>
      <c r="J258" s="29">
        <v>50.0</v>
      </c>
      <c r="K258" s="30">
        <v>17.0</v>
      </c>
      <c r="L258" s="31">
        <v>112.0</v>
      </c>
      <c r="M258" s="32">
        <v>17.0</v>
      </c>
      <c r="N258" s="33">
        <v>51.0</v>
      </c>
      <c r="O258" s="39">
        <f t="shared" si="7"/>
        <v>0.75</v>
      </c>
      <c r="P258" s="39">
        <f t="shared" si="8"/>
        <v>0.8682170543</v>
      </c>
      <c r="Q258" s="40">
        <f t="shared" si="9"/>
        <v>0.88225</v>
      </c>
      <c r="R258" s="17">
        <f t="shared" si="10"/>
        <v>0.35025</v>
      </c>
      <c r="S258" s="39">
        <f t="shared" si="11"/>
        <v>-0.01403294574</v>
      </c>
      <c r="T258" s="40">
        <f t="shared" si="12"/>
        <v>0.3484973159</v>
      </c>
      <c r="U258" s="40">
        <f t="shared" si="13"/>
        <v>0.5853097738</v>
      </c>
      <c r="V258" s="40">
        <f t="shared" si="14"/>
        <v>0.5853097738</v>
      </c>
      <c r="W258" s="39">
        <f t="shared" si="15"/>
        <v>0.571276828</v>
      </c>
      <c r="X258" s="41">
        <f t="shared" si="16"/>
        <v>0.4146902262</v>
      </c>
      <c r="Y258" s="41">
        <f t="shared" si="17"/>
        <v>0.428723172</v>
      </c>
      <c r="Z258" s="40">
        <f t="shared" si="18"/>
        <v>68</v>
      </c>
      <c r="AA258" s="40">
        <f t="shared" si="19"/>
        <v>129</v>
      </c>
      <c r="AB258" s="40">
        <f t="shared" si="20"/>
        <v>28</v>
      </c>
      <c r="AC258" s="40">
        <f t="shared" si="21"/>
        <v>40</v>
      </c>
      <c r="AD258" s="40">
        <f t="shared" si="22"/>
        <v>55</v>
      </c>
      <c r="AE258" s="40">
        <f t="shared" si="23"/>
        <v>74</v>
      </c>
      <c r="AF258" s="40">
        <f t="shared" si="24"/>
        <v>1.275</v>
      </c>
      <c r="AG258" s="40">
        <f t="shared" si="25"/>
        <v>0.3090909091</v>
      </c>
      <c r="AH258" s="40">
        <f t="shared" si="26"/>
        <v>36</v>
      </c>
      <c r="AI258" s="40">
        <f t="shared" ref="AI258:AJ258" si="301">AF258*AC258</f>
        <v>51</v>
      </c>
      <c r="AJ258" s="40">
        <f t="shared" si="301"/>
        <v>17</v>
      </c>
      <c r="AK258" s="40">
        <f t="shared" si="28"/>
        <v>23</v>
      </c>
      <c r="AL258" s="18">
        <f t="shared" si="29"/>
        <v>2368</v>
      </c>
      <c r="AM258" s="40">
        <f t="shared" si="30"/>
        <v>127</v>
      </c>
      <c r="AN258" s="42">
        <f t="shared" si="31"/>
        <v>0.05363175676</v>
      </c>
      <c r="AO258" s="42">
        <f t="shared" si="32"/>
        <v>0.1144425676</v>
      </c>
      <c r="AP258" s="43">
        <f t="shared" si="33"/>
        <v>0.2140221402</v>
      </c>
      <c r="AQ258" s="43">
        <f t="shared" si="34"/>
        <v>0.5645756458</v>
      </c>
      <c r="AR258" s="43">
        <f t="shared" si="35"/>
        <v>0.5239852399</v>
      </c>
      <c r="AS258" s="43">
        <f t="shared" si="36"/>
        <v>0.4173228346</v>
      </c>
      <c r="AT258" s="43">
        <f t="shared" si="37"/>
        <v>0.4645669291</v>
      </c>
      <c r="AU258" s="43">
        <f t="shared" si="38"/>
        <v>0.6850393701</v>
      </c>
      <c r="AV258" s="44">
        <f t="shared" si="41"/>
        <v>89</v>
      </c>
      <c r="AW258" s="45">
        <f t="shared" si="39"/>
        <v>5</v>
      </c>
      <c r="AX258" s="45">
        <v>3.0</v>
      </c>
      <c r="AY258" s="45"/>
    </row>
    <row r="259">
      <c r="A259" s="60"/>
      <c r="B259" s="60"/>
      <c r="C259" s="60"/>
      <c r="D259" s="46">
        <v>257.0</v>
      </c>
      <c r="E259" s="25"/>
      <c r="F259" s="26">
        <v>3755.0</v>
      </c>
      <c r="G259" s="18">
        <v>2071.0</v>
      </c>
      <c r="H259" s="15">
        <f t="shared" si="6"/>
        <v>426</v>
      </c>
      <c r="I259" s="28">
        <v>15.0</v>
      </c>
      <c r="J259" s="29">
        <v>85.0</v>
      </c>
      <c r="K259" s="30">
        <v>42.0</v>
      </c>
      <c r="L259" s="31">
        <v>203.0</v>
      </c>
      <c r="M259" s="32">
        <v>32.0</v>
      </c>
      <c r="N259" s="33">
        <v>49.0</v>
      </c>
      <c r="O259" s="39">
        <f t="shared" si="7"/>
        <v>0.6049382716</v>
      </c>
      <c r="P259" s="39">
        <f t="shared" si="8"/>
        <v>0.8285714286</v>
      </c>
      <c r="Q259" s="40">
        <f t="shared" si="9"/>
        <v>0.8397791495</v>
      </c>
      <c r="R259" s="17">
        <f t="shared" si="10"/>
        <v>0.3077791495</v>
      </c>
      <c r="S259" s="39">
        <f t="shared" si="11"/>
        <v>-0.01120772095</v>
      </c>
      <c r="T259" s="40">
        <f t="shared" si="12"/>
        <v>0.3147530159</v>
      </c>
      <c r="U259" s="40">
        <f t="shared" si="13"/>
        <v>0.4799366194</v>
      </c>
      <c r="V259" s="40">
        <f t="shared" si="14"/>
        <v>0.4799366194</v>
      </c>
      <c r="W259" s="39">
        <f t="shared" si="15"/>
        <v>0.4687288985</v>
      </c>
      <c r="X259" s="41">
        <f t="shared" si="16"/>
        <v>0.5200633806</v>
      </c>
      <c r="Y259" s="41">
        <f t="shared" si="17"/>
        <v>0.5312711015</v>
      </c>
      <c r="Z259" s="40">
        <f t="shared" si="18"/>
        <v>81</v>
      </c>
      <c r="AA259" s="40">
        <f t="shared" si="19"/>
        <v>245</v>
      </c>
      <c r="AB259" s="40">
        <f t="shared" si="20"/>
        <v>42</v>
      </c>
      <c r="AC259" s="40">
        <f t="shared" si="21"/>
        <v>39</v>
      </c>
      <c r="AD259" s="40">
        <f t="shared" si="22"/>
        <v>130</v>
      </c>
      <c r="AE259" s="40">
        <f t="shared" si="23"/>
        <v>115</v>
      </c>
      <c r="AF259" s="40">
        <f t="shared" si="24"/>
        <v>1.256410256</v>
      </c>
      <c r="AG259" s="40">
        <f t="shared" si="25"/>
        <v>0.3230769231</v>
      </c>
      <c r="AH259" s="40">
        <f t="shared" si="26"/>
        <v>53</v>
      </c>
      <c r="AI259" s="40">
        <f t="shared" ref="AI259:AJ259" si="302">AF259*AC259</f>
        <v>49</v>
      </c>
      <c r="AJ259" s="40">
        <f t="shared" si="302"/>
        <v>42</v>
      </c>
      <c r="AK259" s="40">
        <f t="shared" si="28"/>
        <v>37</v>
      </c>
      <c r="AL259" s="18">
        <f t="shared" si="29"/>
        <v>2071</v>
      </c>
      <c r="AM259" s="40">
        <f t="shared" si="30"/>
        <v>181</v>
      </c>
      <c r="AN259" s="42">
        <f t="shared" si="31"/>
        <v>0.08739739256</v>
      </c>
      <c r="AO259" s="42">
        <f t="shared" si="32"/>
        <v>0.2056977306</v>
      </c>
      <c r="AP259" s="43">
        <f t="shared" si="33"/>
        <v>0.2089201878</v>
      </c>
      <c r="AQ259" s="43">
        <f t="shared" si="34"/>
        <v>0.5868544601</v>
      </c>
      <c r="AR259" s="43">
        <f t="shared" si="35"/>
        <v>0.4248826291</v>
      </c>
      <c r="AS259" s="43">
        <f t="shared" si="36"/>
        <v>0.5248618785</v>
      </c>
      <c r="AT259" s="43">
        <f t="shared" si="37"/>
        <v>0.4972375691</v>
      </c>
      <c r="AU259" s="43">
        <f t="shared" si="38"/>
        <v>0.5635359116</v>
      </c>
      <c r="AV259" s="44">
        <f t="shared" si="41"/>
        <v>166</v>
      </c>
      <c r="AW259" s="45">
        <f t="shared" si="39"/>
        <v>-6</v>
      </c>
      <c r="AX259" s="45">
        <v>3.0</v>
      </c>
      <c r="AY259" s="45"/>
    </row>
    <row r="260">
      <c r="A260" s="60"/>
      <c r="B260" s="60"/>
      <c r="C260" s="60"/>
      <c r="D260" s="46">
        <v>258.0</v>
      </c>
      <c r="E260" s="25"/>
      <c r="F260" s="26">
        <v>3757.0</v>
      </c>
      <c r="G260" s="18">
        <v>1047.0</v>
      </c>
      <c r="H260" s="15">
        <f t="shared" si="6"/>
        <v>333</v>
      </c>
      <c r="I260" s="28">
        <v>51.0</v>
      </c>
      <c r="J260" s="29">
        <v>71.0</v>
      </c>
      <c r="K260" s="30">
        <v>49.0</v>
      </c>
      <c r="L260" s="31">
        <v>84.0</v>
      </c>
      <c r="M260" s="32">
        <v>47.0</v>
      </c>
      <c r="N260" s="33">
        <v>31.0</v>
      </c>
      <c r="O260" s="39">
        <f t="shared" si="7"/>
        <v>0.3974358974</v>
      </c>
      <c r="P260" s="39">
        <f t="shared" si="8"/>
        <v>0.6315789474</v>
      </c>
      <c r="Q260" s="40">
        <f t="shared" si="9"/>
        <v>0.7579575937</v>
      </c>
      <c r="R260" s="17">
        <f t="shared" si="10"/>
        <v>0.2259575937</v>
      </c>
      <c r="S260" s="39">
        <f t="shared" si="11"/>
        <v>-0.1263786463</v>
      </c>
      <c r="T260" s="40">
        <f t="shared" si="12"/>
        <v>0.2684334597</v>
      </c>
      <c r="U260" s="40">
        <f t="shared" si="13"/>
        <v>0.3232739757</v>
      </c>
      <c r="V260" s="40">
        <f t="shared" si="14"/>
        <v>0.3232739757</v>
      </c>
      <c r="W260" s="39">
        <f t="shared" si="15"/>
        <v>0.1968953294</v>
      </c>
      <c r="X260" s="41">
        <f t="shared" si="16"/>
        <v>0.6767260243</v>
      </c>
      <c r="Y260" s="41">
        <f t="shared" si="17"/>
        <v>0.8031046706</v>
      </c>
      <c r="Z260" s="40">
        <f t="shared" si="18"/>
        <v>78</v>
      </c>
      <c r="AA260" s="40">
        <f t="shared" si="19"/>
        <v>133</v>
      </c>
      <c r="AB260" s="40">
        <f t="shared" si="20"/>
        <v>53</v>
      </c>
      <c r="AC260" s="40">
        <f t="shared" si="21"/>
        <v>25</v>
      </c>
      <c r="AD260" s="40">
        <f t="shared" si="22"/>
        <v>107</v>
      </c>
      <c r="AE260" s="40">
        <f t="shared" si="23"/>
        <v>26</v>
      </c>
      <c r="AF260" s="40">
        <f t="shared" si="24"/>
        <v>1.24</v>
      </c>
      <c r="AG260" s="40">
        <f t="shared" si="25"/>
        <v>0.4579439252</v>
      </c>
      <c r="AH260" s="40">
        <f t="shared" si="26"/>
        <v>66</v>
      </c>
      <c r="AI260" s="40">
        <f t="shared" ref="AI260:AJ260" si="303">AF260*AC260</f>
        <v>31</v>
      </c>
      <c r="AJ260" s="40">
        <f t="shared" si="303"/>
        <v>49</v>
      </c>
      <c r="AK260" s="40">
        <f t="shared" si="28"/>
        <v>12</v>
      </c>
      <c r="AL260" s="18">
        <f t="shared" si="29"/>
        <v>1047</v>
      </c>
      <c r="AM260" s="40">
        <f t="shared" si="30"/>
        <v>158</v>
      </c>
      <c r="AN260" s="42">
        <f t="shared" si="31"/>
        <v>0.1509073543</v>
      </c>
      <c r="AO260" s="42">
        <f t="shared" si="32"/>
        <v>0.3180515759</v>
      </c>
      <c r="AP260" s="43">
        <f t="shared" si="33"/>
        <v>0.4414414414</v>
      </c>
      <c r="AQ260" s="43">
        <f t="shared" si="34"/>
        <v>0.5465465465</v>
      </c>
      <c r="AR260" s="43">
        <f t="shared" si="35"/>
        <v>0.6006006006</v>
      </c>
      <c r="AS260" s="43">
        <f t="shared" si="36"/>
        <v>0.7278481013</v>
      </c>
      <c r="AT260" s="43">
        <f t="shared" si="37"/>
        <v>0.4936708861</v>
      </c>
      <c r="AU260" s="43">
        <f t="shared" si="38"/>
        <v>0.6139240506</v>
      </c>
      <c r="AV260" s="44">
        <f t="shared" si="41"/>
        <v>72</v>
      </c>
      <c r="AW260" s="45">
        <f t="shared" si="39"/>
        <v>32</v>
      </c>
      <c r="AX260" s="45">
        <v>3.0</v>
      </c>
      <c r="AY260" s="45"/>
    </row>
    <row r="261">
      <c r="A261" s="60"/>
      <c r="B261" s="60"/>
      <c r="C261" s="60"/>
      <c r="D261" s="46">
        <v>259.0</v>
      </c>
      <c r="E261" s="25"/>
      <c r="F261" s="26">
        <v>3758.0</v>
      </c>
      <c r="G261" s="18">
        <v>342.0</v>
      </c>
      <c r="H261" s="15">
        <f t="shared" si="6"/>
        <v>110</v>
      </c>
      <c r="I261" s="28">
        <v>9.0</v>
      </c>
      <c r="J261" s="29">
        <v>25.0</v>
      </c>
      <c r="K261" s="30">
        <v>10.0</v>
      </c>
      <c r="L261" s="31">
        <v>25.0</v>
      </c>
      <c r="M261" s="32">
        <v>20.0</v>
      </c>
      <c r="N261" s="33">
        <v>21.0</v>
      </c>
      <c r="O261" s="39">
        <f t="shared" si="7"/>
        <v>0.512195122</v>
      </c>
      <c r="P261" s="39">
        <f t="shared" si="8"/>
        <v>0.7142857143</v>
      </c>
      <c r="Q261" s="40">
        <f t="shared" si="9"/>
        <v>0.8062742415</v>
      </c>
      <c r="R261" s="17">
        <f t="shared" si="10"/>
        <v>0.2742742415</v>
      </c>
      <c r="S261" s="39">
        <f t="shared" si="11"/>
        <v>-0.09198852724</v>
      </c>
      <c r="T261" s="40">
        <f t="shared" si="12"/>
        <v>0.2937649812</v>
      </c>
      <c r="U261" s="40">
        <f t="shared" si="13"/>
        <v>0.4108346398</v>
      </c>
      <c r="V261" s="40">
        <f t="shared" si="14"/>
        <v>0.4108346398</v>
      </c>
      <c r="W261" s="39">
        <f t="shared" si="15"/>
        <v>0.3188461126</v>
      </c>
      <c r="X261" s="41">
        <f t="shared" si="16"/>
        <v>0.5891653602</v>
      </c>
      <c r="Y261" s="41">
        <f t="shared" si="17"/>
        <v>0.6811538874</v>
      </c>
      <c r="Z261" s="40">
        <f t="shared" si="18"/>
        <v>41</v>
      </c>
      <c r="AA261" s="40">
        <f t="shared" si="19"/>
        <v>35</v>
      </c>
      <c r="AB261" s="40">
        <f t="shared" si="20"/>
        <v>24</v>
      </c>
      <c r="AC261" s="40">
        <f t="shared" si="21"/>
        <v>17</v>
      </c>
      <c r="AD261" s="40">
        <f t="shared" si="22"/>
        <v>24</v>
      </c>
      <c r="AE261" s="40">
        <f t="shared" si="23"/>
        <v>11</v>
      </c>
      <c r="AF261" s="40">
        <f t="shared" si="24"/>
        <v>1.235294118</v>
      </c>
      <c r="AG261" s="40">
        <f t="shared" si="25"/>
        <v>0.4166666667</v>
      </c>
      <c r="AH261" s="40">
        <f t="shared" si="26"/>
        <v>30</v>
      </c>
      <c r="AI261" s="40">
        <f t="shared" ref="AI261:AJ261" si="304">AF261*AC261</f>
        <v>21</v>
      </c>
      <c r="AJ261" s="40">
        <f t="shared" si="304"/>
        <v>10</v>
      </c>
      <c r="AK261" s="40">
        <f t="shared" si="28"/>
        <v>5</v>
      </c>
      <c r="AL261" s="18">
        <f t="shared" si="29"/>
        <v>342</v>
      </c>
      <c r="AM261" s="40">
        <f t="shared" si="30"/>
        <v>66</v>
      </c>
      <c r="AN261" s="42">
        <f t="shared" si="31"/>
        <v>0.1929824561</v>
      </c>
      <c r="AO261" s="42">
        <f t="shared" si="32"/>
        <v>0.3216374269</v>
      </c>
      <c r="AP261" s="43">
        <f t="shared" si="33"/>
        <v>0.3545454545</v>
      </c>
      <c r="AQ261" s="43">
        <f t="shared" si="34"/>
        <v>0.4909090909</v>
      </c>
      <c r="AR261" s="43">
        <f t="shared" si="35"/>
        <v>0.6818181818</v>
      </c>
      <c r="AS261" s="43">
        <f t="shared" si="36"/>
        <v>0.6060606061</v>
      </c>
      <c r="AT261" s="43">
        <f t="shared" si="37"/>
        <v>0.5303030303</v>
      </c>
      <c r="AU261" s="43">
        <f t="shared" si="38"/>
        <v>0.7727272727</v>
      </c>
      <c r="AV261" s="44">
        <f t="shared" si="41"/>
        <v>20</v>
      </c>
      <c r="AW261" s="45">
        <f t="shared" si="39"/>
        <v>-1</v>
      </c>
      <c r="AX261" s="45">
        <v>3.0</v>
      </c>
      <c r="AY261" s="45"/>
    </row>
    <row r="262">
      <c r="A262" s="60"/>
      <c r="B262" s="60"/>
      <c r="C262" s="60"/>
      <c r="D262" s="46">
        <v>260.0</v>
      </c>
      <c r="E262" s="25"/>
      <c r="F262" s="26">
        <v>3762.0</v>
      </c>
      <c r="G262" s="18">
        <v>2724.0</v>
      </c>
      <c r="H262" s="15">
        <f t="shared" si="6"/>
        <v>424</v>
      </c>
      <c r="I262" s="28">
        <v>28.0</v>
      </c>
      <c r="J262" s="29">
        <v>93.0</v>
      </c>
      <c r="K262" s="30">
        <v>34.0</v>
      </c>
      <c r="L262" s="31">
        <v>187.0</v>
      </c>
      <c r="M262" s="32">
        <v>31.0</v>
      </c>
      <c r="N262" s="33">
        <v>51.0</v>
      </c>
      <c r="O262" s="39">
        <f t="shared" si="7"/>
        <v>0.6219512195</v>
      </c>
      <c r="P262" s="39">
        <f t="shared" si="8"/>
        <v>0.8461538462</v>
      </c>
      <c r="Q262" s="40">
        <f t="shared" si="9"/>
        <v>0.8453875669</v>
      </c>
      <c r="R262" s="17">
        <f t="shared" si="10"/>
        <v>0.3133875669</v>
      </c>
      <c r="S262" s="39">
        <f t="shared" si="11"/>
        <v>0.0007662792294</v>
      </c>
      <c r="T262" s="40">
        <f t="shared" si="12"/>
        <v>0.3186529304</v>
      </c>
      <c r="U262" s="40">
        <f t="shared" si="13"/>
        <v>0.4924607023</v>
      </c>
      <c r="V262" s="40">
        <f t="shared" si="14"/>
        <v>0.4924607023</v>
      </c>
      <c r="W262" s="39">
        <f t="shared" si="15"/>
        <v>0.4932269815</v>
      </c>
      <c r="X262" s="41">
        <f t="shared" si="16"/>
        <v>0.5075392977</v>
      </c>
      <c r="Y262" s="41">
        <f t="shared" si="17"/>
        <v>0.5067730185</v>
      </c>
      <c r="Z262" s="40">
        <f t="shared" si="18"/>
        <v>82</v>
      </c>
      <c r="AA262" s="40">
        <f t="shared" si="19"/>
        <v>221</v>
      </c>
      <c r="AB262" s="40">
        <f t="shared" si="20"/>
        <v>42</v>
      </c>
      <c r="AC262" s="40">
        <f t="shared" si="21"/>
        <v>40</v>
      </c>
      <c r="AD262" s="40">
        <f t="shared" si="22"/>
        <v>112</v>
      </c>
      <c r="AE262" s="40">
        <f t="shared" si="23"/>
        <v>109</v>
      </c>
      <c r="AF262" s="40">
        <f t="shared" si="24"/>
        <v>1.275</v>
      </c>
      <c r="AG262" s="40">
        <f t="shared" si="25"/>
        <v>0.3035714286</v>
      </c>
      <c r="AH262" s="40">
        <f t="shared" si="26"/>
        <v>54</v>
      </c>
      <c r="AI262" s="40">
        <f t="shared" ref="AI262:AJ262" si="305">AF262*AC262</f>
        <v>51</v>
      </c>
      <c r="AJ262" s="40">
        <f t="shared" si="305"/>
        <v>34</v>
      </c>
      <c r="AK262" s="40">
        <f t="shared" si="28"/>
        <v>33</v>
      </c>
      <c r="AL262" s="18">
        <f t="shared" si="29"/>
        <v>2724</v>
      </c>
      <c r="AM262" s="40">
        <f t="shared" si="30"/>
        <v>172</v>
      </c>
      <c r="AN262" s="42">
        <f t="shared" si="31"/>
        <v>0.06314243759</v>
      </c>
      <c r="AO262" s="42">
        <f t="shared" si="32"/>
        <v>0.1556534508</v>
      </c>
      <c r="AP262" s="43">
        <f t="shared" si="33"/>
        <v>0.2193396226</v>
      </c>
      <c r="AQ262" s="43">
        <f t="shared" si="34"/>
        <v>0.5801886792</v>
      </c>
      <c r="AR262" s="43">
        <f t="shared" si="35"/>
        <v>0.4787735849</v>
      </c>
      <c r="AS262" s="43">
        <f t="shared" si="36"/>
        <v>0.511627907</v>
      </c>
      <c r="AT262" s="43">
        <f t="shared" si="37"/>
        <v>0.5058139535</v>
      </c>
      <c r="AU262" s="43">
        <f t="shared" si="38"/>
        <v>0.6104651163</v>
      </c>
      <c r="AV262" s="44">
        <f t="shared" si="41"/>
        <v>154</v>
      </c>
      <c r="AW262" s="45">
        <f t="shared" si="39"/>
        <v>5</v>
      </c>
      <c r="AX262" s="45">
        <v>3.0</v>
      </c>
      <c r="AY262" s="45"/>
    </row>
    <row r="263">
      <c r="A263" s="60"/>
      <c r="B263" s="60"/>
      <c r="C263" s="60"/>
      <c r="D263" s="46">
        <v>261.0</v>
      </c>
      <c r="E263" s="25"/>
      <c r="F263" s="26">
        <v>3763.0</v>
      </c>
      <c r="G263" s="18">
        <v>385.0</v>
      </c>
      <c r="H263" s="15">
        <f t="shared" si="6"/>
        <v>111</v>
      </c>
      <c r="I263" s="28">
        <v>10.0</v>
      </c>
      <c r="J263" s="29">
        <v>17.0</v>
      </c>
      <c r="K263" s="30">
        <v>18.0</v>
      </c>
      <c r="L263" s="31">
        <v>42.0</v>
      </c>
      <c r="M263" s="32">
        <v>6.0</v>
      </c>
      <c r="N263" s="33">
        <v>18.0</v>
      </c>
      <c r="O263" s="39">
        <f t="shared" si="7"/>
        <v>0.75</v>
      </c>
      <c r="P263" s="39">
        <f t="shared" si="8"/>
        <v>0.7</v>
      </c>
      <c r="Q263" s="40">
        <f t="shared" si="9"/>
        <v>0.88225</v>
      </c>
      <c r="R263" s="17">
        <f t="shared" si="10"/>
        <v>0.35025</v>
      </c>
      <c r="S263" s="39">
        <f t="shared" si="11"/>
        <v>-0.18225</v>
      </c>
      <c r="T263" s="40">
        <f t="shared" si="12"/>
        <v>0.3484973159</v>
      </c>
      <c r="U263" s="40">
        <f t="shared" si="13"/>
        <v>0.5853097738</v>
      </c>
      <c r="V263" s="40">
        <f t="shared" si="14"/>
        <v>0.5853097738</v>
      </c>
      <c r="W263" s="39">
        <f t="shared" si="15"/>
        <v>0.4030597738</v>
      </c>
      <c r="X263" s="41">
        <f t="shared" si="16"/>
        <v>0.4146902262</v>
      </c>
      <c r="Y263" s="41">
        <f t="shared" si="17"/>
        <v>0.5969402262</v>
      </c>
      <c r="Z263" s="40">
        <f t="shared" si="18"/>
        <v>24</v>
      </c>
      <c r="AA263" s="40">
        <f t="shared" si="19"/>
        <v>60</v>
      </c>
      <c r="AB263" s="40">
        <f t="shared" si="20"/>
        <v>10</v>
      </c>
      <c r="AC263" s="40">
        <f t="shared" si="21"/>
        <v>14</v>
      </c>
      <c r="AD263" s="40">
        <f t="shared" si="22"/>
        <v>36</v>
      </c>
      <c r="AE263" s="40">
        <f t="shared" si="23"/>
        <v>24</v>
      </c>
      <c r="AF263" s="40">
        <f t="shared" si="24"/>
        <v>1.285714286</v>
      </c>
      <c r="AG263" s="40">
        <f t="shared" si="25"/>
        <v>0.5</v>
      </c>
      <c r="AH263" s="40">
        <f t="shared" si="26"/>
        <v>13</v>
      </c>
      <c r="AI263" s="40">
        <f t="shared" ref="AI263:AJ263" si="306">AF263*AC263</f>
        <v>18</v>
      </c>
      <c r="AJ263" s="40">
        <f t="shared" si="306"/>
        <v>18</v>
      </c>
      <c r="AK263" s="40">
        <f t="shared" si="28"/>
        <v>12</v>
      </c>
      <c r="AL263" s="18">
        <f t="shared" si="29"/>
        <v>385</v>
      </c>
      <c r="AM263" s="40">
        <f t="shared" si="30"/>
        <v>61</v>
      </c>
      <c r="AN263" s="42">
        <f t="shared" si="31"/>
        <v>0.1584415584</v>
      </c>
      <c r="AO263" s="42">
        <f t="shared" si="32"/>
        <v>0.2883116883</v>
      </c>
      <c r="AP263" s="43">
        <f t="shared" si="33"/>
        <v>0.3063063063</v>
      </c>
      <c r="AQ263" s="43">
        <f t="shared" si="34"/>
        <v>0.5225225225</v>
      </c>
      <c r="AR263" s="43">
        <f t="shared" si="35"/>
        <v>0.4594594595</v>
      </c>
      <c r="AS263" s="43">
        <f t="shared" si="36"/>
        <v>0.5081967213</v>
      </c>
      <c r="AT263" s="43">
        <f t="shared" si="37"/>
        <v>0.4098360656</v>
      </c>
      <c r="AU263" s="43">
        <f t="shared" si="38"/>
        <v>0.5081967213</v>
      </c>
      <c r="AV263" s="44">
        <f t="shared" si="41"/>
        <v>30</v>
      </c>
      <c r="AW263" s="45">
        <f t="shared" si="39"/>
        <v>3</v>
      </c>
      <c r="AX263" s="45">
        <v>3.0</v>
      </c>
      <c r="AY263" s="45"/>
    </row>
    <row r="264">
      <c r="A264" s="60"/>
      <c r="B264" s="60"/>
      <c r="C264" s="60"/>
      <c r="D264" s="46">
        <v>262.0</v>
      </c>
      <c r="E264" s="25"/>
      <c r="F264" s="26">
        <v>3764.0</v>
      </c>
      <c r="G264" s="18">
        <v>3206.0</v>
      </c>
      <c r="H264" s="15">
        <f t="shared" si="6"/>
        <v>462</v>
      </c>
      <c r="I264" s="28">
        <v>43.0</v>
      </c>
      <c r="J264" s="29">
        <v>94.0</v>
      </c>
      <c r="K264" s="30">
        <v>27.0</v>
      </c>
      <c r="L264" s="31">
        <v>201.0</v>
      </c>
      <c r="M264" s="32">
        <v>35.0</v>
      </c>
      <c r="N264" s="33">
        <v>62.0</v>
      </c>
      <c r="O264" s="39">
        <f t="shared" si="7"/>
        <v>0.6391752577</v>
      </c>
      <c r="P264" s="39">
        <f t="shared" si="8"/>
        <v>0.8815789474</v>
      </c>
      <c r="Q264" s="40">
        <f t="shared" si="9"/>
        <v>0.8508957381</v>
      </c>
      <c r="R264" s="17">
        <f t="shared" si="10"/>
        <v>0.3188957381</v>
      </c>
      <c r="S264" s="39">
        <f t="shared" si="11"/>
        <v>0.03068320925</v>
      </c>
      <c r="T264" s="40">
        <f t="shared" si="12"/>
        <v>0.3226169087</v>
      </c>
      <c r="U264" s="40">
        <f t="shared" si="13"/>
        <v>0.5050938041</v>
      </c>
      <c r="V264" s="40">
        <f t="shared" si="14"/>
        <v>0.5050938041</v>
      </c>
      <c r="W264" s="39">
        <f t="shared" si="15"/>
        <v>0.5357770133</v>
      </c>
      <c r="X264" s="41">
        <f t="shared" si="16"/>
        <v>0.4949061959</v>
      </c>
      <c r="Y264" s="41">
        <f t="shared" si="17"/>
        <v>0.4642229867</v>
      </c>
      <c r="Z264" s="40">
        <f t="shared" si="18"/>
        <v>97</v>
      </c>
      <c r="AA264" s="40">
        <f t="shared" si="19"/>
        <v>228</v>
      </c>
      <c r="AB264" s="40">
        <f t="shared" si="20"/>
        <v>48</v>
      </c>
      <c r="AC264" s="40">
        <f t="shared" si="21"/>
        <v>49</v>
      </c>
      <c r="AD264" s="40">
        <f t="shared" si="22"/>
        <v>106</v>
      </c>
      <c r="AE264" s="40">
        <f t="shared" si="23"/>
        <v>122</v>
      </c>
      <c r="AF264" s="40">
        <f t="shared" si="24"/>
        <v>1.265306122</v>
      </c>
      <c r="AG264" s="40">
        <f t="shared" si="25"/>
        <v>0.2547169811</v>
      </c>
      <c r="AH264" s="40">
        <f t="shared" si="26"/>
        <v>61</v>
      </c>
      <c r="AI264" s="40">
        <f t="shared" ref="AI264:AJ264" si="307">AF264*AC264</f>
        <v>62</v>
      </c>
      <c r="AJ264" s="40">
        <f t="shared" si="307"/>
        <v>27</v>
      </c>
      <c r="AK264" s="40">
        <f t="shared" si="28"/>
        <v>31</v>
      </c>
      <c r="AL264" s="18">
        <f t="shared" si="29"/>
        <v>3206</v>
      </c>
      <c r="AM264" s="40">
        <f t="shared" si="30"/>
        <v>181</v>
      </c>
      <c r="AN264" s="42">
        <f t="shared" si="31"/>
        <v>0.05645664379</v>
      </c>
      <c r="AO264" s="42">
        <f t="shared" si="32"/>
        <v>0.1441048035</v>
      </c>
      <c r="AP264" s="43">
        <f t="shared" si="33"/>
        <v>0.2272727273</v>
      </c>
      <c r="AQ264" s="43">
        <f t="shared" si="34"/>
        <v>0.6038961039</v>
      </c>
      <c r="AR264" s="43">
        <f t="shared" si="35"/>
        <v>0.5064935065</v>
      </c>
      <c r="AS264" s="43">
        <f t="shared" si="36"/>
        <v>0.4861878453</v>
      </c>
      <c r="AT264" s="43">
        <f t="shared" si="37"/>
        <v>0.5082872928</v>
      </c>
      <c r="AU264" s="43">
        <f t="shared" si="38"/>
        <v>0.679558011</v>
      </c>
      <c r="AV264" s="44">
        <f t="shared" si="41"/>
        <v>170</v>
      </c>
      <c r="AW264" s="45">
        <f t="shared" si="39"/>
        <v>17</v>
      </c>
      <c r="AX264" s="45">
        <v>3.0</v>
      </c>
      <c r="AY264" s="45"/>
    </row>
    <row r="265">
      <c r="A265" s="60"/>
      <c r="B265" s="60"/>
      <c r="C265" s="60"/>
      <c r="D265" s="46">
        <v>263.0</v>
      </c>
      <c r="E265" s="25"/>
      <c r="F265" s="26">
        <v>3765.0</v>
      </c>
      <c r="G265" s="18">
        <v>1841.0</v>
      </c>
      <c r="H265" s="15">
        <f t="shared" si="6"/>
        <v>244</v>
      </c>
      <c r="I265" s="28">
        <v>24.0</v>
      </c>
      <c r="J265" s="29">
        <v>66.0</v>
      </c>
      <c r="K265" s="30">
        <v>14.0</v>
      </c>
      <c r="L265" s="31">
        <v>98.0</v>
      </c>
      <c r="M265" s="32">
        <v>13.0</v>
      </c>
      <c r="N265" s="33">
        <v>29.0</v>
      </c>
      <c r="O265" s="39">
        <f t="shared" si="7"/>
        <v>0.6904761905</v>
      </c>
      <c r="P265" s="39">
        <f t="shared" si="8"/>
        <v>0.875</v>
      </c>
      <c r="Q265" s="40">
        <f t="shared" si="9"/>
        <v>0.8662891156</v>
      </c>
      <c r="R265" s="17">
        <f t="shared" si="10"/>
        <v>0.3342891156</v>
      </c>
      <c r="S265" s="39">
        <f t="shared" si="11"/>
        <v>0.008710884354</v>
      </c>
      <c r="T265" s="40">
        <f t="shared" si="12"/>
        <v>0.3345165524</v>
      </c>
      <c r="U265" s="40">
        <f t="shared" si="13"/>
        <v>0.5424511879</v>
      </c>
      <c r="V265" s="40">
        <f t="shared" si="14"/>
        <v>0.5424511879</v>
      </c>
      <c r="W265" s="39">
        <f t="shared" si="15"/>
        <v>0.5511620722</v>
      </c>
      <c r="X265" s="41">
        <f t="shared" si="16"/>
        <v>0.4575488121</v>
      </c>
      <c r="Y265" s="41">
        <f t="shared" si="17"/>
        <v>0.4488379278</v>
      </c>
      <c r="Z265" s="40">
        <f t="shared" si="18"/>
        <v>42</v>
      </c>
      <c r="AA265" s="40">
        <f t="shared" si="19"/>
        <v>112</v>
      </c>
      <c r="AB265" s="40">
        <f t="shared" si="20"/>
        <v>19</v>
      </c>
      <c r="AC265" s="40">
        <f t="shared" si="21"/>
        <v>23</v>
      </c>
      <c r="AD265" s="40">
        <f t="shared" si="22"/>
        <v>50</v>
      </c>
      <c r="AE265" s="40">
        <f t="shared" si="23"/>
        <v>62</v>
      </c>
      <c r="AF265" s="40">
        <f t="shared" si="24"/>
        <v>1.260869565</v>
      </c>
      <c r="AG265" s="40">
        <f t="shared" si="25"/>
        <v>0.28</v>
      </c>
      <c r="AH265" s="40">
        <f t="shared" si="26"/>
        <v>24</v>
      </c>
      <c r="AI265" s="40">
        <f t="shared" ref="AI265:AJ265" si="308">AF265*AC265</f>
        <v>29</v>
      </c>
      <c r="AJ265" s="40">
        <f t="shared" si="308"/>
        <v>14</v>
      </c>
      <c r="AK265" s="40">
        <f t="shared" si="28"/>
        <v>17</v>
      </c>
      <c r="AL265" s="18">
        <f t="shared" si="29"/>
        <v>1841</v>
      </c>
      <c r="AM265" s="40">
        <f t="shared" si="30"/>
        <v>84</v>
      </c>
      <c r="AN265" s="42">
        <f t="shared" si="31"/>
        <v>0.04562737643</v>
      </c>
      <c r="AO265" s="42">
        <f t="shared" si="32"/>
        <v>0.1325366649</v>
      </c>
      <c r="AP265" s="43">
        <f t="shared" si="33"/>
        <v>0.2090163934</v>
      </c>
      <c r="AQ265" s="43">
        <f t="shared" si="34"/>
        <v>0.5532786885</v>
      </c>
      <c r="AR265" s="43">
        <f t="shared" si="35"/>
        <v>0.5409836066</v>
      </c>
      <c r="AS265" s="43">
        <f t="shared" si="36"/>
        <v>0.4523809524</v>
      </c>
      <c r="AT265" s="43">
        <f t="shared" si="37"/>
        <v>0.4880952381</v>
      </c>
      <c r="AU265" s="43">
        <f t="shared" si="38"/>
        <v>0.630952381</v>
      </c>
      <c r="AV265" s="44">
        <f t="shared" si="41"/>
        <v>81</v>
      </c>
      <c r="AW265" s="45">
        <f t="shared" si="39"/>
        <v>13</v>
      </c>
      <c r="AX265" s="45">
        <v>3.0</v>
      </c>
      <c r="AY265" s="45"/>
    </row>
    <row r="266">
      <c r="A266" s="60"/>
      <c r="B266" s="60"/>
      <c r="C266" s="60"/>
      <c r="D266" s="46">
        <v>264.0</v>
      </c>
      <c r="E266" s="25"/>
      <c r="F266" s="26">
        <v>3766.0</v>
      </c>
      <c r="G266" s="18">
        <v>2207.0</v>
      </c>
      <c r="H266" s="15">
        <f t="shared" si="6"/>
        <v>624</v>
      </c>
      <c r="I266" s="28">
        <v>73.0</v>
      </c>
      <c r="J266" s="29">
        <v>131.0</v>
      </c>
      <c r="K266" s="30">
        <v>58.0</v>
      </c>
      <c r="L266" s="31">
        <v>215.0</v>
      </c>
      <c r="M266" s="32">
        <v>63.0</v>
      </c>
      <c r="N266" s="33">
        <v>84.0</v>
      </c>
      <c r="O266" s="39">
        <f t="shared" si="7"/>
        <v>0.5714285714</v>
      </c>
      <c r="P266" s="39">
        <f t="shared" si="8"/>
        <v>0.7875457875</v>
      </c>
      <c r="Q266" s="40">
        <f t="shared" si="9"/>
        <v>0.828244898</v>
      </c>
      <c r="R266" s="17">
        <f t="shared" si="10"/>
        <v>0.296244898</v>
      </c>
      <c r="S266" s="39">
        <f t="shared" si="11"/>
        <v>-0.04069911041</v>
      </c>
      <c r="T266" s="40">
        <f t="shared" si="12"/>
        <v>0.3071166227</v>
      </c>
      <c r="U266" s="40">
        <f t="shared" si="13"/>
        <v>0.4551327564</v>
      </c>
      <c r="V266" s="40">
        <f t="shared" si="14"/>
        <v>0.4551327564</v>
      </c>
      <c r="W266" s="39">
        <f t="shared" si="15"/>
        <v>0.4144336459</v>
      </c>
      <c r="X266" s="41">
        <f t="shared" si="16"/>
        <v>0.5448672436</v>
      </c>
      <c r="Y266" s="41">
        <f t="shared" si="17"/>
        <v>0.5855663541</v>
      </c>
      <c r="Z266" s="40">
        <f t="shared" si="18"/>
        <v>147</v>
      </c>
      <c r="AA266" s="40">
        <f t="shared" si="19"/>
        <v>273</v>
      </c>
      <c r="AB266" s="40">
        <f t="shared" si="20"/>
        <v>80</v>
      </c>
      <c r="AC266" s="40">
        <f t="shared" si="21"/>
        <v>67</v>
      </c>
      <c r="AD266" s="40">
        <f t="shared" si="22"/>
        <v>160</v>
      </c>
      <c r="AE266" s="40">
        <f t="shared" si="23"/>
        <v>113</v>
      </c>
      <c r="AF266" s="40">
        <f t="shared" si="24"/>
        <v>1.253731343</v>
      </c>
      <c r="AG266" s="40">
        <f t="shared" si="25"/>
        <v>0.3625</v>
      </c>
      <c r="AH266" s="40">
        <f t="shared" si="26"/>
        <v>100</v>
      </c>
      <c r="AI266" s="40">
        <f t="shared" ref="AI266:AJ266" si="309">AF266*AC266</f>
        <v>84</v>
      </c>
      <c r="AJ266" s="40">
        <f t="shared" si="309"/>
        <v>58</v>
      </c>
      <c r="AK266" s="40">
        <f t="shared" si="28"/>
        <v>41</v>
      </c>
      <c r="AL266" s="18">
        <f t="shared" si="29"/>
        <v>2207</v>
      </c>
      <c r="AM266" s="40">
        <f t="shared" si="30"/>
        <v>283</v>
      </c>
      <c r="AN266" s="42">
        <f t="shared" si="31"/>
        <v>0.1282283643</v>
      </c>
      <c r="AO266" s="42">
        <f t="shared" si="32"/>
        <v>0.2827367467</v>
      </c>
      <c r="AP266" s="43">
        <f t="shared" si="33"/>
        <v>0.3108974359</v>
      </c>
      <c r="AQ266" s="43">
        <f t="shared" si="34"/>
        <v>0.5625</v>
      </c>
      <c r="AR266" s="43">
        <f t="shared" si="35"/>
        <v>0.5625</v>
      </c>
      <c r="AS266" s="43">
        <f t="shared" si="36"/>
        <v>0.5583038869</v>
      </c>
      <c r="AT266" s="43">
        <f t="shared" si="37"/>
        <v>0.4982332155</v>
      </c>
      <c r="AU266" s="43">
        <f t="shared" si="38"/>
        <v>0.6501766784</v>
      </c>
      <c r="AV266" s="44">
        <f t="shared" si="41"/>
        <v>174</v>
      </c>
      <c r="AW266" s="45">
        <f t="shared" si="39"/>
        <v>36</v>
      </c>
      <c r="AX266" s="45">
        <v>3.0</v>
      </c>
      <c r="AY266" s="45"/>
    </row>
    <row r="267">
      <c r="A267" s="60"/>
      <c r="B267" s="60"/>
      <c r="C267" s="60"/>
      <c r="D267" s="46">
        <v>265.0</v>
      </c>
      <c r="E267" s="25"/>
      <c r="F267" s="26">
        <v>3769.0</v>
      </c>
      <c r="G267" s="18">
        <v>1088.0</v>
      </c>
      <c r="H267" s="15">
        <f t="shared" si="6"/>
        <v>245</v>
      </c>
      <c r="I267" s="28">
        <v>19.0</v>
      </c>
      <c r="J267" s="29">
        <v>43.0</v>
      </c>
      <c r="K267" s="30">
        <v>15.0</v>
      </c>
      <c r="L267" s="31">
        <v>98.0</v>
      </c>
      <c r="M267" s="32">
        <v>28.0</v>
      </c>
      <c r="N267" s="33">
        <v>42.0</v>
      </c>
      <c r="O267" s="39">
        <f t="shared" si="7"/>
        <v>0.6</v>
      </c>
      <c r="P267" s="39">
        <f t="shared" si="8"/>
        <v>0.8672566372</v>
      </c>
      <c r="Q267" s="40">
        <f t="shared" si="9"/>
        <v>0.83812</v>
      </c>
      <c r="R267" s="17">
        <f t="shared" si="10"/>
        <v>0.30612</v>
      </c>
      <c r="S267" s="39">
        <f t="shared" si="11"/>
        <v>0.02913663717</v>
      </c>
      <c r="T267" s="40">
        <f t="shared" si="12"/>
        <v>0.3136238908</v>
      </c>
      <c r="U267" s="40">
        <f t="shared" si="13"/>
        <v>0.4762926907</v>
      </c>
      <c r="V267" s="40">
        <f t="shared" si="14"/>
        <v>0.4762926907</v>
      </c>
      <c r="W267" s="39">
        <f t="shared" si="15"/>
        <v>0.5054293279</v>
      </c>
      <c r="X267" s="41">
        <f t="shared" si="16"/>
        <v>0.5237073093</v>
      </c>
      <c r="Y267" s="41">
        <f t="shared" si="17"/>
        <v>0.4945706721</v>
      </c>
      <c r="Z267" s="40">
        <f t="shared" si="18"/>
        <v>70</v>
      </c>
      <c r="AA267" s="40">
        <f t="shared" si="19"/>
        <v>113</v>
      </c>
      <c r="AB267" s="40">
        <f t="shared" si="20"/>
        <v>37</v>
      </c>
      <c r="AC267" s="40">
        <f t="shared" si="21"/>
        <v>33</v>
      </c>
      <c r="AD267" s="40">
        <f t="shared" si="22"/>
        <v>56</v>
      </c>
      <c r="AE267" s="40">
        <f t="shared" si="23"/>
        <v>57</v>
      </c>
      <c r="AF267" s="40">
        <f t="shared" si="24"/>
        <v>1.272727273</v>
      </c>
      <c r="AG267" s="40">
        <f t="shared" si="25"/>
        <v>0.2678571429</v>
      </c>
      <c r="AH267" s="40">
        <f t="shared" si="26"/>
        <v>47</v>
      </c>
      <c r="AI267" s="40">
        <f t="shared" ref="AI267:AJ267" si="310">AF267*AC267</f>
        <v>42</v>
      </c>
      <c r="AJ267" s="40">
        <f t="shared" si="310"/>
        <v>15</v>
      </c>
      <c r="AK267" s="40">
        <f t="shared" si="28"/>
        <v>15</v>
      </c>
      <c r="AL267" s="18">
        <f t="shared" si="29"/>
        <v>1088</v>
      </c>
      <c r="AM267" s="40">
        <f t="shared" si="30"/>
        <v>119</v>
      </c>
      <c r="AN267" s="42">
        <f t="shared" si="31"/>
        <v>0.109375</v>
      </c>
      <c r="AO267" s="42">
        <f t="shared" si="32"/>
        <v>0.2251838235</v>
      </c>
      <c r="AP267" s="43">
        <f t="shared" si="33"/>
        <v>0.2530612245</v>
      </c>
      <c r="AQ267" s="43">
        <f t="shared" si="34"/>
        <v>0.5918367347</v>
      </c>
      <c r="AR267" s="43">
        <f t="shared" si="35"/>
        <v>0.5387755102</v>
      </c>
      <c r="AS267" s="43">
        <f t="shared" si="36"/>
        <v>0.5210084034</v>
      </c>
      <c r="AT267" s="43">
        <f t="shared" si="37"/>
        <v>0.5210084034</v>
      </c>
      <c r="AU267" s="43">
        <f t="shared" si="38"/>
        <v>0.7478991597</v>
      </c>
      <c r="AV267" s="44">
        <f t="shared" si="41"/>
        <v>83</v>
      </c>
      <c r="AW267" s="45">
        <f t="shared" si="39"/>
        <v>0</v>
      </c>
      <c r="AX267" s="45">
        <v>3.0</v>
      </c>
      <c r="AY267" s="45"/>
    </row>
    <row r="268">
      <c r="A268" s="60"/>
      <c r="B268" s="60"/>
      <c r="C268" s="60"/>
      <c r="D268" s="46">
        <v>266.0</v>
      </c>
      <c r="E268" s="25"/>
      <c r="F268" s="26">
        <v>3771.0</v>
      </c>
      <c r="G268" s="18">
        <v>932.0</v>
      </c>
      <c r="H268" s="15">
        <f t="shared" si="6"/>
        <v>177</v>
      </c>
      <c r="I268" s="28">
        <v>21.0</v>
      </c>
      <c r="J268" s="29">
        <v>45.0</v>
      </c>
      <c r="K268" s="30">
        <v>8.0</v>
      </c>
      <c r="L268" s="31">
        <v>63.0</v>
      </c>
      <c r="M268" s="32">
        <v>13.0</v>
      </c>
      <c r="N268" s="33">
        <v>27.0</v>
      </c>
      <c r="O268" s="39">
        <f t="shared" si="7"/>
        <v>0.675</v>
      </c>
      <c r="P268" s="39">
        <f t="shared" si="8"/>
        <v>0.8873239437</v>
      </c>
      <c r="Q268" s="40">
        <f t="shared" si="9"/>
        <v>0.861805</v>
      </c>
      <c r="R268" s="17">
        <f t="shared" si="10"/>
        <v>0.329805</v>
      </c>
      <c r="S268" s="39">
        <f t="shared" si="11"/>
        <v>0.02551894366</v>
      </c>
      <c r="T268" s="40">
        <f t="shared" si="12"/>
        <v>0.3309120758</v>
      </c>
      <c r="U268" s="40">
        <f t="shared" si="13"/>
        <v>0.531223276</v>
      </c>
      <c r="V268" s="40">
        <f t="shared" si="14"/>
        <v>0.531223276</v>
      </c>
      <c r="W268" s="39">
        <f t="shared" si="15"/>
        <v>0.5567422197</v>
      </c>
      <c r="X268" s="41">
        <f t="shared" si="16"/>
        <v>0.468776724</v>
      </c>
      <c r="Y268" s="41">
        <f t="shared" si="17"/>
        <v>0.4432577803</v>
      </c>
      <c r="Z268" s="40">
        <f t="shared" si="18"/>
        <v>40</v>
      </c>
      <c r="AA268" s="40">
        <f t="shared" si="19"/>
        <v>71</v>
      </c>
      <c r="AB268" s="40">
        <f t="shared" si="20"/>
        <v>19</v>
      </c>
      <c r="AC268" s="40">
        <f t="shared" si="21"/>
        <v>21</v>
      </c>
      <c r="AD268" s="40">
        <f t="shared" si="22"/>
        <v>31</v>
      </c>
      <c r="AE268" s="40">
        <f t="shared" si="23"/>
        <v>40</v>
      </c>
      <c r="AF268" s="40">
        <f t="shared" si="24"/>
        <v>1.285714286</v>
      </c>
      <c r="AG268" s="40">
        <f t="shared" si="25"/>
        <v>0.2580645161</v>
      </c>
      <c r="AH268" s="40">
        <f t="shared" si="26"/>
        <v>24</v>
      </c>
      <c r="AI268" s="40">
        <f t="shared" ref="AI268:AJ268" si="311">AF268*AC268</f>
        <v>27</v>
      </c>
      <c r="AJ268" s="40">
        <f t="shared" si="311"/>
        <v>8</v>
      </c>
      <c r="AK268" s="40">
        <f t="shared" si="28"/>
        <v>10</v>
      </c>
      <c r="AL268" s="18">
        <f t="shared" si="29"/>
        <v>932</v>
      </c>
      <c r="AM268" s="40">
        <f t="shared" si="30"/>
        <v>69</v>
      </c>
      <c r="AN268" s="42">
        <f t="shared" si="31"/>
        <v>0.07403433476</v>
      </c>
      <c r="AO268" s="42">
        <f t="shared" si="32"/>
        <v>0.1899141631</v>
      </c>
      <c r="AP268" s="43">
        <f t="shared" si="33"/>
        <v>0.2372881356</v>
      </c>
      <c r="AQ268" s="43">
        <f t="shared" si="34"/>
        <v>0.5480225989</v>
      </c>
      <c r="AR268" s="43">
        <f t="shared" si="35"/>
        <v>0.5988700565</v>
      </c>
      <c r="AS268" s="43">
        <f t="shared" si="36"/>
        <v>0.4637681159</v>
      </c>
      <c r="AT268" s="43">
        <f t="shared" si="37"/>
        <v>0.4927536232</v>
      </c>
      <c r="AU268" s="43">
        <f t="shared" si="38"/>
        <v>0.7391304348</v>
      </c>
      <c r="AV268" s="44">
        <f t="shared" si="41"/>
        <v>53</v>
      </c>
      <c r="AW268" s="45">
        <f t="shared" si="39"/>
        <v>10</v>
      </c>
      <c r="AX268" s="45">
        <v>3.0</v>
      </c>
      <c r="AY268" s="45"/>
    </row>
    <row r="269">
      <c r="A269" s="60"/>
      <c r="B269" s="60"/>
      <c r="C269" s="60"/>
      <c r="D269" s="46">
        <v>267.0</v>
      </c>
      <c r="E269" s="25"/>
      <c r="F269" s="26">
        <v>3773.0</v>
      </c>
      <c r="G269" s="18">
        <v>1223.0</v>
      </c>
      <c r="H269" s="15">
        <f t="shared" si="6"/>
        <v>223</v>
      </c>
      <c r="I269" s="28">
        <v>12.0</v>
      </c>
      <c r="J269" s="29">
        <v>45.0</v>
      </c>
      <c r="K269" s="30">
        <v>18.0</v>
      </c>
      <c r="L269" s="31">
        <v>105.0</v>
      </c>
      <c r="M269" s="32">
        <v>14.0</v>
      </c>
      <c r="N269" s="33">
        <v>29.0</v>
      </c>
      <c r="O269" s="39">
        <f t="shared" si="7"/>
        <v>0.6744186047</v>
      </c>
      <c r="P269" s="39">
        <f t="shared" si="8"/>
        <v>0.8536585366</v>
      </c>
      <c r="Q269" s="40">
        <f t="shared" si="9"/>
        <v>0.8616338561</v>
      </c>
      <c r="R269" s="17">
        <f t="shared" si="10"/>
        <v>0.3296338561</v>
      </c>
      <c r="S269" s="39">
        <f t="shared" si="11"/>
        <v>-0.007975319553</v>
      </c>
      <c r="T269" s="40">
        <f t="shared" si="12"/>
        <v>0.3307769125</v>
      </c>
      <c r="U269" s="40">
        <f t="shared" si="13"/>
        <v>0.5308007787</v>
      </c>
      <c r="V269" s="40">
        <f t="shared" si="14"/>
        <v>0.5308007787</v>
      </c>
      <c r="W269" s="39">
        <f t="shared" si="15"/>
        <v>0.5228254592</v>
      </c>
      <c r="X269" s="41">
        <f t="shared" si="16"/>
        <v>0.4691992213</v>
      </c>
      <c r="Y269" s="41">
        <f t="shared" si="17"/>
        <v>0.4771745408</v>
      </c>
      <c r="Z269" s="40">
        <f t="shared" si="18"/>
        <v>43</v>
      </c>
      <c r="AA269" s="40">
        <f t="shared" si="19"/>
        <v>123</v>
      </c>
      <c r="AB269" s="40">
        <f t="shared" si="20"/>
        <v>20</v>
      </c>
      <c r="AC269" s="40">
        <f t="shared" si="21"/>
        <v>23</v>
      </c>
      <c r="AD269" s="40">
        <f t="shared" si="22"/>
        <v>59</v>
      </c>
      <c r="AE269" s="40">
        <f t="shared" si="23"/>
        <v>64</v>
      </c>
      <c r="AF269" s="40">
        <f t="shared" si="24"/>
        <v>1.260869565</v>
      </c>
      <c r="AG269" s="40">
        <f t="shared" si="25"/>
        <v>0.3050847458</v>
      </c>
      <c r="AH269" s="40">
        <f t="shared" si="26"/>
        <v>25</v>
      </c>
      <c r="AI269" s="40">
        <f t="shared" ref="AI269:AJ269" si="312">AF269*AC269</f>
        <v>29</v>
      </c>
      <c r="AJ269" s="40">
        <f t="shared" si="312"/>
        <v>18</v>
      </c>
      <c r="AK269" s="40">
        <f t="shared" si="28"/>
        <v>20</v>
      </c>
      <c r="AL269" s="18">
        <f t="shared" si="29"/>
        <v>1223</v>
      </c>
      <c r="AM269" s="40">
        <f t="shared" si="30"/>
        <v>92</v>
      </c>
      <c r="AN269" s="42">
        <f t="shared" si="31"/>
        <v>0.07522485691</v>
      </c>
      <c r="AO269" s="42">
        <f t="shared" si="32"/>
        <v>0.1823385119</v>
      </c>
      <c r="AP269" s="43">
        <f t="shared" si="33"/>
        <v>0.197309417</v>
      </c>
      <c r="AQ269" s="43">
        <f t="shared" si="34"/>
        <v>0.5874439462</v>
      </c>
      <c r="AR269" s="43">
        <f t="shared" si="35"/>
        <v>0.4484304933</v>
      </c>
      <c r="AS269" s="43">
        <f t="shared" si="36"/>
        <v>0.4673913043</v>
      </c>
      <c r="AT269" s="43">
        <f t="shared" si="37"/>
        <v>0.4891304348</v>
      </c>
      <c r="AU269" s="43">
        <f t="shared" si="38"/>
        <v>0.5869565217</v>
      </c>
      <c r="AV269" s="44">
        <f t="shared" si="41"/>
        <v>85</v>
      </c>
      <c r="AW269" s="45">
        <f t="shared" si="39"/>
        <v>1</v>
      </c>
      <c r="AX269" s="45">
        <v>3.0</v>
      </c>
      <c r="AY269" s="45"/>
    </row>
    <row r="270">
      <c r="A270" s="60"/>
      <c r="B270" s="60"/>
      <c r="C270" s="60"/>
      <c r="D270" s="46">
        <v>268.0</v>
      </c>
      <c r="E270" s="25"/>
      <c r="F270" s="26">
        <v>3780.0</v>
      </c>
      <c r="G270" s="18">
        <v>1589.0</v>
      </c>
      <c r="H270" s="15">
        <f t="shared" si="6"/>
        <v>372</v>
      </c>
      <c r="I270" s="28">
        <v>35.0</v>
      </c>
      <c r="J270" s="29">
        <v>85.0</v>
      </c>
      <c r="K270" s="30">
        <v>35.0</v>
      </c>
      <c r="L270" s="31">
        <v>120.0</v>
      </c>
      <c r="M270" s="32">
        <v>46.0</v>
      </c>
      <c r="N270" s="33">
        <v>51.0</v>
      </c>
      <c r="O270" s="39">
        <f t="shared" si="7"/>
        <v>0.5257731959</v>
      </c>
      <c r="P270" s="39">
        <f t="shared" si="8"/>
        <v>0.7741935484</v>
      </c>
      <c r="Q270" s="40">
        <f t="shared" si="9"/>
        <v>0.8114891062</v>
      </c>
      <c r="R270" s="17">
        <f t="shared" si="10"/>
        <v>0.2794891062</v>
      </c>
      <c r="S270" s="39">
        <f t="shared" si="11"/>
        <v>-0.03729555779</v>
      </c>
      <c r="T270" s="40">
        <f t="shared" si="12"/>
        <v>0.2968089726</v>
      </c>
      <c r="U270" s="40">
        <f t="shared" si="13"/>
        <v>0.4210413364</v>
      </c>
      <c r="V270" s="40">
        <f t="shared" si="14"/>
        <v>0.4210413364</v>
      </c>
      <c r="W270" s="39">
        <f t="shared" si="15"/>
        <v>0.3837457786</v>
      </c>
      <c r="X270" s="41">
        <f t="shared" si="16"/>
        <v>0.5789586636</v>
      </c>
      <c r="Y270" s="41">
        <f t="shared" si="17"/>
        <v>0.6162542214</v>
      </c>
      <c r="Z270" s="40">
        <f t="shared" si="18"/>
        <v>97</v>
      </c>
      <c r="AA270" s="40">
        <f t="shared" si="19"/>
        <v>155</v>
      </c>
      <c r="AB270" s="40">
        <f t="shared" si="20"/>
        <v>56</v>
      </c>
      <c r="AC270" s="40">
        <f t="shared" si="21"/>
        <v>41</v>
      </c>
      <c r="AD270" s="40">
        <f t="shared" si="22"/>
        <v>96</v>
      </c>
      <c r="AE270" s="40">
        <f t="shared" si="23"/>
        <v>59</v>
      </c>
      <c r="AF270" s="40">
        <f t="shared" si="24"/>
        <v>1.243902439</v>
      </c>
      <c r="AG270" s="40">
        <f t="shared" si="25"/>
        <v>0.3645833333</v>
      </c>
      <c r="AH270" s="40">
        <f t="shared" si="26"/>
        <v>70</v>
      </c>
      <c r="AI270" s="40">
        <f t="shared" ref="AI270:AJ270" si="313">AF270*AC270</f>
        <v>51</v>
      </c>
      <c r="AJ270" s="40">
        <f t="shared" si="313"/>
        <v>35</v>
      </c>
      <c r="AK270" s="40">
        <f t="shared" si="28"/>
        <v>22</v>
      </c>
      <c r="AL270" s="18">
        <f t="shared" si="29"/>
        <v>1589</v>
      </c>
      <c r="AM270" s="40">
        <f t="shared" si="30"/>
        <v>178</v>
      </c>
      <c r="AN270" s="42">
        <f t="shared" si="31"/>
        <v>0.1120201385</v>
      </c>
      <c r="AO270" s="42">
        <f t="shared" si="32"/>
        <v>0.2341095028</v>
      </c>
      <c r="AP270" s="43">
        <f t="shared" si="33"/>
        <v>0.311827957</v>
      </c>
      <c r="AQ270" s="43">
        <f t="shared" si="34"/>
        <v>0.5403225806</v>
      </c>
      <c r="AR270" s="43">
        <f t="shared" si="35"/>
        <v>0.5833333333</v>
      </c>
      <c r="AS270" s="43">
        <f t="shared" si="36"/>
        <v>0.5898876404</v>
      </c>
      <c r="AT270" s="43">
        <f t="shared" si="37"/>
        <v>0.5168539326</v>
      </c>
      <c r="AU270" s="43">
        <f t="shared" si="38"/>
        <v>0.6797752809</v>
      </c>
      <c r="AV270" s="44">
        <f t="shared" si="41"/>
        <v>98</v>
      </c>
      <c r="AW270" s="45">
        <f t="shared" si="39"/>
        <v>11</v>
      </c>
      <c r="AX270" s="45">
        <v>3.0</v>
      </c>
      <c r="AY270" s="45"/>
    </row>
    <row r="271">
      <c r="A271" s="60"/>
      <c r="B271" s="60"/>
      <c r="C271" s="60"/>
      <c r="D271" s="46">
        <v>269.0</v>
      </c>
      <c r="E271" s="25"/>
      <c r="F271" s="26">
        <v>3781.0</v>
      </c>
      <c r="G271" s="18">
        <v>2416.0</v>
      </c>
      <c r="H271" s="15">
        <f t="shared" si="6"/>
        <v>356</v>
      </c>
      <c r="I271" s="28">
        <v>23.0</v>
      </c>
      <c r="J271" s="29">
        <v>55.0</v>
      </c>
      <c r="K271" s="30">
        <v>34.0</v>
      </c>
      <c r="L271" s="31">
        <v>160.0</v>
      </c>
      <c r="M271" s="32">
        <v>34.0</v>
      </c>
      <c r="N271" s="33">
        <v>50.0</v>
      </c>
      <c r="O271" s="39">
        <f t="shared" si="7"/>
        <v>0.5952380952</v>
      </c>
      <c r="P271" s="39">
        <f t="shared" si="8"/>
        <v>0.824742268</v>
      </c>
      <c r="Q271" s="40">
        <f t="shared" si="9"/>
        <v>0.8365068027</v>
      </c>
      <c r="R271" s="17">
        <f t="shared" si="10"/>
        <v>0.3045068027</v>
      </c>
      <c r="S271" s="39">
        <f t="shared" si="11"/>
        <v>-0.01176453468</v>
      </c>
      <c r="T271" s="40">
        <f t="shared" si="12"/>
        <v>0.3125363223</v>
      </c>
      <c r="U271" s="40">
        <f t="shared" si="13"/>
        <v>0.4727752018</v>
      </c>
      <c r="V271" s="40">
        <f t="shared" si="14"/>
        <v>0.4727752018</v>
      </c>
      <c r="W271" s="39">
        <f t="shared" si="15"/>
        <v>0.4610106671</v>
      </c>
      <c r="X271" s="41">
        <f t="shared" si="16"/>
        <v>0.5272247982</v>
      </c>
      <c r="Y271" s="41">
        <f t="shared" si="17"/>
        <v>0.5389893329</v>
      </c>
      <c r="Z271" s="40">
        <f t="shared" si="18"/>
        <v>84</v>
      </c>
      <c r="AA271" s="40">
        <f t="shared" si="19"/>
        <v>194</v>
      </c>
      <c r="AB271" s="40">
        <f t="shared" si="20"/>
        <v>44</v>
      </c>
      <c r="AC271" s="40">
        <f t="shared" si="21"/>
        <v>40</v>
      </c>
      <c r="AD271" s="40">
        <f t="shared" si="22"/>
        <v>105</v>
      </c>
      <c r="AE271" s="40">
        <f t="shared" si="23"/>
        <v>89</v>
      </c>
      <c r="AF271" s="40">
        <f t="shared" si="24"/>
        <v>1.25</v>
      </c>
      <c r="AG271" s="40">
        <f t="shared" si="25"/>
        <v>0.3238095238</v>
      </c>
      <c r="AH271" s="40">
        <f t="shared" si="26"/>
        <v>55</v>
      </c>
      <c r="AI271" s="40">
        <f t="shared" ref="AI271:AJ271" si="314">AF271*AC271</f>
        <v>50</v>
      </c>
      <c r="AJ271" s="40">
        <f t="shared" si="314"/>
        <v>34</v>
      </c>
      <c r="AK271" s="40">
        <f t="shared" si="28"/>
        <v>29</v>
      </c>
      <c r="AL271" s="18">
        <f t="shared" si="29"/>
        <v>2416</v>
      </c>
      <c r="AM271" s="40">
        <f t="shared" si="30"/>
        <v>168</v>
      </c>
      <c r="AN271" s="42">
        <f t="shared" si="31"/>
        <v>0.06953642384</v>
      </c>
      <c r="AO271" s="42">
        <f t="shared" si="32"/>
        <v>0.1473509934</v>
      </c>
      <c r="AP271" s="43">
        <f t="shared" si="33"/>
        <v>0.2556179775</v>
      </c>
      <c r="AQ271" s="43">
        <f t="shared" si="34"/>
        <v>0.6095505618</v>
      </c>
      <c r="AR271" s="43">
        <f t="shared" si="35"/>
        <v>0.4550561798</v>
      </c>
      <c r="AS271" s="43">
        <f t="shared" si="36"/>
        <v>0.5297619048</v>
      </c>
      <c r="AT271" s="43">
        <f t="shared" si="37"/>
        <v>0.5</v>
      </c>
      <c r="AU271" s="43">
        <f t="shared" si="38"/>
        <v>0.625</v>
      </c>
      <c r="AV271" s="44">
        <f t="shared" si="41"/>
        <v>131</v>
      </c>
      <c r="AW271" s="45">
        <f t="shared" si="39"/>
        <v>2</v>
      </c>
      <c r="AX271" s="45">
        <v>3.0</v>
      </c>
      <c r="AY271" s="45"/>
    </row>
    <row r="272">
      <c r="A272" s="60"/>
      <c r="B272" s="60"/>
      <c r="C272" s="60"/>
      <c r="D272" s="46">
        <v>270.0</v>
      </c>
      <c r="E272" s="25"/>
      <c r="F272" s="26">
        <v>3787.0</v>
      </c>
      <c r="G272" s="18">
        <v>1493.0</v>
      </c>
      <c r="H272" s="15">
        <f t="shared" si="6"/>
        <v>344</v>
      </c>
      <c r="I272" s="28">
        <v>42.0</v>
      </c>
      <c r="J272" s="29">
        <v>55.0</v>
      </c>
      <c r="K272" s="30">
        <v>23.0</v>
      </c>
      <c r="L272" s="31">
        <v>146.0</v>
      </c>
      <c r="M272" s="32">
        <v>29.0</v>
      </c>
      <c r="N272" s="33">
        <v>49.0</v>
      </c>
      <c r="O272" s="39">
        <f t="shared" si="7"/>
        <v>0.6282051282</v>
      </c>
      <c r="P272" s="39">
        <f t="shared" si="8"/>
        <v>0.8639053254</v>
      </c>
      <c r="Q272" s="40">
        <f t="shared" si="9"/>
        <v>0.8474072978</v>
      </c>
      <c r="R272" s="17">
        <f t="shared" si="10"/>
        <v>0.3154072978</v>
      </c>
      <c r="S272" s="39">
        <f t="shared" si="11"/>
        <v>0.01649802761</v>
      </c>
      <c r="T272" s="40">
        <f t="shared" si="12"/>
        <v>0.3200903967</v>
      </c>
      <c r="U272" s="40">
        <f t="shared" si="13"/>
        <v>0.4970530387</v>
      </c>
      <c r="V272" s="40">
        <f t="shared" si="14"/>
        <v>0.4970530387</v>
      </c>
      <c r="W272" s="39">
        <f t="shared" si="15"/>
        <v>0.5135510663</v>
      </c>
      <c r="X272" s="41">
        <f t="shared" si="16"/>
        <v>0.5029469613</v>
      </c>
      <c r="Y272" s="41">
        <f t="shared" si="17"/>
        <v>0.4864489337</v>
      </c>
      <c r="Z272" s="40">
        <f t="shared" si="18"/>
        <v>78</v>
      </c>
      <c r="AA272" s="40">
        <f t="shared" si="19"/>
        <v>169</v>
      </c>
      <c r="AB272" s="40">
        <f t="shared" si="20"/>
        <v>39</v>
      </c>
      <c r="AC272" s="40">
        <f t="shared" si="21"/>
        <v>39</v>
      </c>
      <c r="AD272" s="40">
        <f t="shared" si="22"/>
        <v>82</v>
      </c>
      <c r="AE272" s="40">
        <f t="shared" si="23"/>
        <v>87</v>
      </c>
      <c r="AF272" s="40">
        <f t="shared" si="24"/>
        <v>1.256410256</v>
      </c>
      <c r="AG272" s="40">
        <f t="shared" si="25"/>
        <v>0.2804878049</v>
      </c>
      <c r="AH272" s="40">
        <f t="shared" si="26"/>
        <v>49</v>
      </c>
      <c r="AI272" s="40">
        <f t="shared" ref="AI272:AJ272" si="315">AF272*AC272</f>
        <v>49</v>
      </c>
      <c r="AJ272" s="40">
        <f t="shared" si="315"/>
        <v>23</v>
      </c>
      <c r="AK272" s="40">
        <f t="shared" si="28"/>
        <v>24</v>
      </c>
      <c r="AL272" s="18">
        <f t="shared" si="29"/>
        <v>1493</v>
      </c>
      <c r="AM272" s="40">
        <f t="shared" si="30"/>
        <v>145</v>
      </c>
      <c r="AN272" s="42">
        <f t="shared" si="31"/>
        <v>0.09711989283</v>
      </c>
      <c r="AO272" s="42">
        <f t="shared" si="32"/>
        <v>0.2304085733</v>
      </c>
      <c r="AP272" s="43">
        <f t="shared" si="33"/>
        <v>0.273255814</v>
      </c>
      <c r="AQ272" s="43">
        <f t="shared" si="34"/>
        <v>0.6308139535</v>
      </c>
      <c r="AR272" s="43">
        <f t="shared" si="35"/>
        <v>0.5087209302</v>
      </c>
      <c r="AS272" s="43">
        <f t="shared" si="36"/>
        <v>0.4965517241</v>
      </c>
      <c r="AT272" s="43">
        <f t="shared" si="37"/>
        <v>0.5034482759</v>
      </c>
      <c r="AU272" s="43">
        <f t="shared" si="38"/>
        <v>0.675862069</v>
      </c>
      <c r="AV272" s="44">
        <f t="shared" si="41"/>
        <v>122</v>
      </c>
      <c r="AW272" s="45">
        <f t="shared" si="39"/>
        <v>22</v>
      </c>
      <c r="AX272" s="45">
        <v>3.0</v>
      </c>
      <c r="AY272" s="45"/>
    </row>
    <row r="273">
      <c r="A273" s="60"/>
      <c r="B273" s="60"/>
      <c r="C273" s="60"/>
      <c r="D273" s="46">
        <v>271.0</v>
      </c>
      <c r="E273" s="25"/>
      <c r="F273" s="26">
        <v>3793.0</v>
      </c>
      <c r="G273" s="18">
        <v>2128.0</v>
      </c>
      <c r="H273" s="15">
        <f t="shared" si="6"/>
        <v>450</v>
      </c>
      <c r="I273" s="28">
        <v>25.0</v>
      </c>
      <c r="J273" s="29">
        <v>32.0</v>
      </c>
      <c r="K273" s="30">
        <v>33.0</v>
      </c>
      <c r="L273" s="31">
        <v>242.0</v>
      </c>
      <c r="M273" s="32">
        <v>44.0</v>
      </c>
      <c r="N273" s="33">
        <v>74.0</v>
      </c>
      <c r="O273" s="39">
        <f t="shared" si="7"/>
        <v>0.6271186441</v>
      </c>
      <c r="P273" s="39">
        <f t="shared" si="8"/>
        <v>0.88</v>
      </c>
      <c r="Q273" s="40">
        <f t="shared" si="9"/>
        <v>0.8470580293</v>
      </c>
      <c r="R273" s="17">
        <f t="shared" si="10"/>
        <v>0.3150580293</v>
      </c>
      <c r="S273" s="39">
        <f t="shared" si="11"/>
        <v>0.0329419707</v>
      </c>
      <c r="T273" s="40">
        <f t="shared" si="12"/>
        <v>0.3198405182</v>
      </c>
      <c r="U273" s="40">
        <f t="shared" si="13"/>
        <v>0.4962556577</v>
      </c>
      <c r="V273" s="40">
        <f t="shared" si="14"/>
        <v>0.4962556577</v>
      </c>
      <c r="W273" s="39">
        <f t="shared" si="15"/>
        <v>0.5291976284</v>
      </c>
      <c r="X273" s="41">
        <f t="shared" si="16"/>
        <v>0.5037443423</v>
      </c>
      <c r="Y273" s="41">
        <f t="shared" si="17"/>
        <v>0.4708023716</v>
      </c>
      <c r="Z273" s="40">
        <f t="shared" si="18"/>
        <v>118</v>
      </c>
      <c r="AA273" s="40">
        <f t="shared" si="19"/>
        <v>275</v>
      </c>
      <c r="AB273" s="40">
        <f t="shared" si="20"/>
        <v>59</v>
      </c>
      <c r="AC273" s="40">
        <f t="shared" si="21"/>
        <v>59</v>
      </c>
      <c r="AD273" s="40">
        <f t="shared" si="22"/>
        <v>129</v>
      </c>
      <c r="AE273" s="40">
        <f t="shared" si="23"/>
        <v>146</v>
      </c>
      <c r="AF273" s="40">
        <f t="shared" si="24"/>
        <v>1.254237288</v>
      </c>
      <c r="AG273" s="40">
        <f t="shared" si="25"/>
        <v>0.2558139535</v>
      </c>
      <c r="AH273" s="40">
        <f t="shared" si="26"/>
        <v>74</v>
      </c>
      <c r="AI273" s="40">
        <f t="shared" ref="AI273:AJ273" si="316">AF273*AC273</f>
        <v>74</v>
      </c>
      <c r="AJ273" s="40">
        <f t="shared" si="316"/>
        <v>33</v>
      </c>
      <c r="AK273" s="40">
        <f t="shared" si="28"/>
        <v>37</v>
      </c>
      <c r="AL273" s="18">
        <f t="shared" si="29"/>
        <v>2128</v>
      </c>
      <c r="AM273" s="40">
        <f t="shared" si="30"/>
        <v>218</v>
      </c>
      <c r="AN273" s="42">
        <f t="shared" si="31"/>
        <v>0.102443609</v>
      </c>
      <c r="AO273" s="42">
        <f t="shared" si="32"/>
        <v>0.2114661654</v>
      </c>
      <c r="AP273" s="43">
        <f t="shared" si="33"/>
        <v>0.2266666667</v>
      </c>
      <c r="AQ273" s="43">
        <f t="shared" si="34"/>
        <v>0.6911111111</v>
      </c>
      <c r="AR273" s="43">
        <f t="shared" si="35"/>
        <v>0.3888888889</v>
      </c>
      <c r="AS273" s="43">
        <f t="shared" si="36"/>
        <v>0.4908256881</v>
      </c>
      <c r="AT273" s="43">
        <f t="shared" si="37"/>
        <v>0.5091743119</v>
      </c>
      <c r="AU273" s="43">
        <f t="shared" si="38"/>
        <v>0.6788990826</v>
      </c>
      <c r="AV273" s="44">
        <f t="shared" si="41"/>
        <v>205</v>
      </c>
      <c r="AW273" s="45">
        <f t="shared" si="39"/>
        <v>-5</v>
      </c>
      <c r="AX273" s="45">
        <v>3.0</v>
      </c>
      <c r="AY273" s="45"/>
    </row>
    <row r="274">
      <c r="A274" s="60"/>
      <c r="B274" s="60"/>
      <c r="C274" s="60"/>
      <c r="D274" s="46">
        <v>272.0</v>
      </c>
      <c r="E274" s="25"/>
      <c r="F274" s="26">
        <v>3800.0</v>
      </c>
      <c r="G274" s="18">
        <v>2895.0</v>
      </c>
      <c r="H274" s="15">
        <f t="shared" si="6"/>
        <v>695</v>
      </c>
      <c r="I274" s="28">
        <v>69.0</v>
      </c>
      <c r="J274" s="29">
        <v>150.0</v>
      </c>
      <c r="K274" s="30">
        <v>53.0</v>
      </c>
      <c r="L274" s="31">
        <v>269.0</v>
      </c>
      <c r="M274" s="32">
        <v>65.0</v>
      </c>
      <c r="N274" s="33">
        <v>89.0</v>
      </c>
      <c r="O274" s="39">
        <f t="shared" si="7"/>
        <v>0.5779220779</v>
      </c>
      <c r="P274" s="39">
        <f t="shared" si="8"/>
        <v>0.8354037267</v>
      </c>
      <c r="Q274" s="40">
        <f t="shared" si="9"/>
        <v>0.8305305279</v>
      </c>
      <c r="R274" s="17">
        <f t="shared" si="10"/>
        <v>0.2985305279</v>
      </c>
      <c r="S274" s="39">
        <f t="shared" si="11"/>
        <v>0.004873198794</v>
      </c>
      <c r="T274" s="40">
        <f t="shared" si="12"/>
        <v>0.3085917216</v>
      </c>
      <c r="U274" s="40">
        <f t="shared" si="13"/>
        <v>0.4599534782</v>
      </c>
      <c r="V274" s="40">
        <f t="shared" si="14"/>
        <v>0.4599534782</v>
      </c>
      <c r="W274" s="39">
        <f t="shared" si="15"/>
        <v>0.464826677</v>
      </c>
      <c r="X274" s="41">
        <f t="shared" si="16"/>
        <v>0.5400465218</v>
      </c>
      <c r="Y274" s="41">
        <f t="shared" si="17"/>
        <v>0.535173323</v>
      </c>
      <c r="Z274" s="40">
        <f t="shared" si="18"/>
        <v>154</v>
      </c>
      <c r="AA274" s="40">
        <f t="shared" si="19"/>
        <v>322</v>
      </c>
      <c r="AB274" s="40">
        <f t="shared" si="20"/>
        <v>83</v>
      </c>
      <c r="AC274" s="40">
        <f t="shared" si="21"/>
        <v>71</v>
      </c>
      <c r="AD274" s="40">
        <f t="shared" si="22"/>
        <v>172</v>
      </c>
      <c r="AE274" s="40">
        <f t="shared" si="23"/>
        <v>150</v>
      </c>
      <c r="AF274" s="40">
        <f t="shared" si="24"/>
        <v>1.253521127</v>
      </c>
      <c r="AG274" s="40">
        <f t="shared" si="25"/>
        <v>0.3081395349</v>
      </c>
      <c r="AH274" s="40">
        <f t="shared" si="26"/>
        <v>104</v>
      </c>
      <c r="AI274" s="40">
        <f t="shared" ref="AI274:AJ274" si="317">AF274*AC274</f>
        <v>89</v>
      </c>
      <c r="AJ274" s="40">
        <f t="shared" si="317"/>
        <v>53</v>
      </c>
      <c r="AK274" s="40">
        <f t="shared" si="28"/>
        <v>46</v>
      </c>
      <c r="AL274" s="18">
        <f t="shared" si="29"/>
        <v>2895</v>
      </c>
      <c r="AM274" s="40">
        <f t="shared" si="30"/>
        <v>292</v>
      </c>
      <c r="AN274" s="42">
        <f t="shared" si="31"/>
        <v>0.1008635579</v>
      </c>
      <c r="AO274" s="42">
        <f t="shared" si="32"/>
        <v>0.2400690846</v>
      </c>
      <c r="AP274" s="43">
        <f t="shared" si="33"/>
        <v>0.2690647482</v>
      </c>
      <c r="AQ274" s="43">
        <f t="shared" si="34"/>
        <v>0.5798561151</v>
      </c>
      <c r="AR274" s="43">
        <f t="shared" si="35"/>
        <v>0.5366906475</v>
      </c>
      <c r="AS274" s="43">
        <f t="shared" si="36"/>
        <v>0.5376712329</v>
      </c>
      <c r="AT274" s="43">
        <f t="shared" si="37"/>
        <v>0.5136986301</v>
      </c>
      <c r="AU274" s="43">
        <f t="shared" si="38"/>
        <v>0.6609589041</v>
      </c>
      <c r="AV274" s="44">
        <f t="shared" si="41"/>
        <v>223</v>
      </c>
      <c r="AW274" s="45">
        <f t="shared" si="39"/>
        <v>30</v>
      </c>
      <c r="AX274" s="45">
        <v>3.0</v>
      </c>
      <c r="AY274" s="45"/>
    </row>
    <row r="275">
      <c r="A275" s="60"/>
      <c r="B275" s="60"/>
      <c r="C275" s="60"/>
      <c r="D275" s="46">
        <v>273.0</v>
      </c>
      <c r="E275" s="25"/>
      <c r="F275" s="26">
        <v>3863.0</v>
      </c>
      <c r="G275" s="18">
        <v>2726.0</v>
      </c>
      <c r="H275" s="15">
        <f t="shared" si="6"/>
        <v>474</v>
      </c>
      <c r="I275" s="28">
        <v>23.0</v>
      </c>
      <c r="J275" s="29">
        <v>100.0</v>
      </c>
      <c r="K275" s="30">
        <v>33.0</v>
      </c>
      <c r="L275" s="31">
        <v>173.0</v>
      </c>
      <c r="M275" s="32">
        <v>44.0</v>
      </c>
      <c r="N275" s="33">
        <v>101.0</v>
      </c>
      <c r="O275" s="39">
        <f t="shared" si="7"/>
        <v>0.6965517241</v>
      </c>
      <c r="P275" s="39">
        <f t="shared" si="8"/>
        <v>0.8398058252</v>
      </c>
      <c r="Q275" s="40">
        <f t="shared" si="9"/>
        <v>0.8680117479</v>
      </c>
      <c r="R275" s="17">
        <f t="shared" si="10"/>
        <v>0.3360117479</v>
      </c>
      <c r="S275" s="39">
        <f t="shared" si="11"/>
        <v>-0.02820592268</v>
      </c>
      <c r="T275" s="40">
        <f t="shared" si="12"/>
        <v>0.3359350248</v>
      </c>
      <c r="U275" s="40">
        <f t="shared" si="13"/>
        <v>0.5468492476</v>
      </c>
      <c r="V275" s="40">
        <f t="shared" si="14"/>
        <v>0.5468492476</v>
      </c>
      <c r="W275" s="39">
        <f t="shared" si="15"/>
        <v>0.5186433249</v>
      </c>
      <c r="X275" s="41">
        <f t="shared" si="16"/>
        <v>0.4531507524</v>
      </c>
      <c r="Y275" s="41">
        <f t="shared" si="17"/>
        <v>0.4813566751</v>
      </c>
      <c r="Z275" s="40">
        <f t="shared" si="18"/>
        <v>145</v>
      </c>
      <c r="AA275" s="40">
        <f t="shared" si="19"/>
        <v>206</v>
      </c>
      <c r="AB275" s="40">
        <f t="shared" si="20"/>
        <v>66</v>
      </c>
      <c r="AC275" s="40">
        <f t="shared" si="21"/>
        <v>79</v>
      </c>
      <c r="AD275" s="40">
        <f t="shared" si="22"/>
        <v>99</v>
      </c>
      <c r="AE275" s="40">
        <f t="shared" si="23"/>
        <v>107</v>
      </c>
      <c r="AF275" s="40">
        <f t="shared" si="24"/>
        <v>1.278481013</v>
      </c>
      <c r="AG275" s="40">
        <f t="shared" si="25"/>
        <v>0.3333333333</v>
      </c>
      <c r="AH275" s="40">
        <f t="shared" si="26"/>
        <v>84</v>
      </c>
      <c r="AI275" s="40">
        <f t="shared" ref="AI275:AJ275" si="318">AF275*AC275</f>
        <v>101</v>
      </c>
      <c r="AJ275" s="40">
        <f t="shared" si="318"/>
        <v>33</v>
      </c>
      <c r="AK275" s="40">
        <f t="shared" si="28"/>
        <v>36</v>
      </c>
      <c r="AL275" s="18">
        <f t="shared" si="29"/>
        <v>2726</v>
      </c>
      <c r="AM275" s="40">
        <f t="shared" si="30"/>
        <v>254</v>
      </c>
      <c r="AN275" s="42">
        <f t="shared" si="31"/>
        <v>0.09317681585</v>
      </c>
      <c r="AO275" s="42">
        <f t="shared" si="32"/>
        <v>0.1738811445</v>
      </c>
      <c r="AP275" s="43">
        <f t="shared" si="33"/>
        <v>0.2109704641</v>
      </c>
      <c r="AQ275" s="43">
        <f t="shared" si="34"/>
        <v>0.5063291139</v>
      </c>
      <c r="AR275" s="43">
        <f t="shared" si="35"/>
        <v>0.5654008439</v>
      </c>
      <c r="AS275" s="43">
        <f t="shared" si="36"/>
        <v>0.4606299213</v>
      </c>
      <c r="AT275" s="43">
        <f t="shared" si="37"/>
        <v>0.4724409449</v>
      </c>
      <c r="AU275" s="43">
        <f t="shared" si="38"/>
        <v>0.7283464567</v>
      </c>
      <c r="AV275" s="44">
        <f t="shared" si="41"/>
        <v>137</v>
      </c>
      <c r="AW275" s="45">
        <f t="shared" si="39"/>
        <v>-17</v>
      </c>
      <c r="AX275" s="45">
        <v>3.0</v>
      </c>
      <c r="AY275" s="45"/>
    </row>
    <row r="276">
      <c r="A276" s="60"/>
      <c r="B276" s="60"/>
      <c r="C276" s="60"/>
      <c r="D276" s="46">
        <v>274.0</v>
      </c>
      <c r="E276" s="25"/>
      <c r="F276" s="26">
        <v>4000.0</v>
      </c>
      <c r="G276" s="18">
        <v>1091.0</v>
      </c>
      <c r="H276" s="15">
        <f t="shared" si="6"/>
        <v>110</v>
      </c>
      <c r="I276" s="28">
        <v>3.0</v>
      </c>
      <c r="J276" s="29">
        <v>27.0</v>
      </c>
      <c r="K276" s="30">
        <v>9.0</v>
      </c>
      <c r="L276" s="31">
        <v>40.0</v>
      </c>
      <c r="M276" s="32">
        <v>14.0</v>
      </c>
      <c r="N276" s="33">
        <v>17.0</v>
      </c>
      <c r="O276" s="39">
        <f t="shared" si="7"/>
        <v>0.5483870968</v>
      </c>
      <c r="P276" s="39">
        <f t="shared" si="8"/>
        <v>0.8163265306</v>
      </c>
      <c r="Q276" s="40">
        <f t="shared" si="9"/>
        <v>0.8199386056</v>
      </c>
      <c r="R276" s="17">
        <f t="shared" si="10"/>
        <v>0.2879386056</v>
      </c>
      <c r="S276" s="39">
        <f t="shared" si="11"/>
        <v>-0.003612075007</v>
      </c>
      <c r="T276" s="40">
        <f t="shared" si="12"/>
        <v>0.3019005871</v>
      </c>
      <c r="U276" s="40">
        <f t="shared" si="13"/>
        <v>0.4379709171</v>
      </c>
      <c r="V276" s="40">
        <f t="shared" si="14"/>
        <v>0.4379709171</v>
      </c>
      <c r="W276" s="39">
        <f t="shared" si="15"/>
        <v>0.4343588421</v>
      </c>
      <c r="X276" s="41">
        <f t="shared" si="16"/>
        <v>0.5620290829</v>
      </c>
      <c r="Y276" s="41">
        <f t="shared" si="17"/>
        <v>0.5656411579</v>
      </c>
      <c r="Z276" s="40">
        <f t="shared" si="18"/>
        <v>31</v>
      </c>
      <c r="AA276" s="40">
        <f t="shared" si="19"/>
        <v>49</v>
      </c>
      <c r="AB276" s="40">
        <f t="shared" si="20"/>
        <v>17</v>
      </c>
      <c r="AC276" s="40">
        <f t="shared" si="21"/>
        <v>14</v>
      </c>
      <c r="AD276" s="40">
        <f t="shared" si="22"/>
        <v>28</v>
      </c>
      <c r="AE276" s="40">
        <f t="shared" si="23"/>
        <v>21</v>
      </c>
      <c r="AF276" s="40">
        <f t="shared" si="24"/>
        <v>1.214285714</v>
      </c>
      <c r="AG276" s="40">
        <f t="shared" si="25"/>
        <v>0.3214285714</v>
      </c>
      <c r="AH276" s="40">
        <f t="shared" si="26"/>
        <v>21</v>
      </c>
      <c r="AI276" s="40">
        <f t="shared" ref="AI276:AJ276" si="319">AF276*AC276</f>
        <v>17</v>
      </c>
      <c r="AJ276" s="40">
        <f t="shared" si="319"/>
        <v>9</v>
      </c>
      <c r="AK276" s="40">
        <f t="shared" si="28"/>
        <v>7</v>
      </c>
      <c r="AL276" s="18">
        <f t="shared" si="29"/>
        <v>1091</v>
      </c>
      <c r="AM276" s="40">
        <f t="shared" si="30"/>
        <v>54</v>
      </c>
      <c r="AN276" s="42">
        <f t="shared" si="31"/>
        <v>0.04949587534</v>
      </c>
      <c r="AO276" s="42">
        <f t="shared" si="32"/>
        <v>0.1008249313</v>
      </c>
      <c r="AP276" s="43">
        <f t="shared" si="33"/>
        <v>0.2363636364</v>
      </c>
      <c r="AQ276" s="43">
        <f t="shared" si="34"/>
        <v>0.5181818182</v>
      </c>
      <c r="AR276" s="43">
        <f t="shared" si="35"/>
        <v>0.5545454545</v>
      </c>
      <c r="AS276" s="43">
        <f t="shared" si="36"/>
        <v>0.5555555556</v>
      </c>
      <c r="AT276" s="43">
        <f t="shared" si="37"/>
        <v>0.5185185185</v>
      </c>
      <c r="AU276" s="43">
        <f t="shared" si="38"/>
        <v>0.7037037037</v>
      </c>
      <c r="AV276" s="44">
        <f t="shared" si="41"/>
        <v>33</v>
      </c>
      <c r="AW276" s="45">
        <f t="shared" si="39"/>
        <v>-4</v>
      </c>
      <c r="AX276" s="45">
        <v>4.0</v>
      </c>
      <c r="AY276" s="45"/>
    </row>
    <row r="277">
      <c r="A277" s="60"/>
      <c r="B277" s="60"/>
      <c r="C277" s="60"/>
      <c r="D277" s="46">
        <v>275.0</v>
      </c>
      <c r="E277" s="25"/>
      <c r="F277" s="26">
        <v>4007.0</v>
      </c>
      <c r="G277" s="18">
        <v>1235.0</v>
      </c>
      <c r="H277" s="15">
        <f t="shared" si="6"/>
        <v>149</v>
      </c>
      <c r="I277" s="28">
        <v>2.0</v>
      </c>
      <c r="J277" s="29">
        <v>36.0</v>
      </c>
      <c r="K277" s="30">
        <v>14.0</v>
      </c>
      <c r="L277" s="31">
        <v>63.0</v>
      </c>
      <c r="M277" s="32">
        <v>15.0</v>
      </c>
      <c r="N277" s="33">
        <v>19.0</v>
      </c>
      <c r="O277" s="39">
        <f t="shared" si="7"/>
        <v>0.5588235294</v>
      </c>
      <c r="P277" s="39">
        <f t="shared" si="8"/>
        <v>0.8181818182</v>
      </c>
      <c r="Q277" s="40">
        <f t="shared" si="9"/>
        <v>0.8237387543</v>
      </c>
      <c r="R277" s="17">
        <f t="shared" si="10"/>
        <v>0.2917387543</v>
      </c>
      <c r="S277" s="39">
        <f t="shared" si="11"/>
        <v>-0.005556936143</v>
      </c>
      <c r="T277" s="40">
        <f t="shared" si="12"/>
        <v>0.3042596269</v>
      </c>
      <c r="U277" s="40">
        <f t="shared" si="13"/>
        <v>0.4457551109</v>
      </c>
      <c r="V277" s="40">
        <f t="shared" si="14"/>
        <v>0.4457551109</v>
      </c>
      <c r="W277" s="39">
        <f t="shared" si="15"/>
        <v>0.4401981748</v>
      </c>
      <c r="X277" s="41">
        <f t="shared" si="16"/>
        <v>0.5542448891</v>
      </c>
      <c r="Y277" s="41">
        <f t="shared" si="17"/>
        <v>0.5598018252</v>
      </c>
      <c r="Z277" s="40">
        <f t="shared" si="18"/>
        <v>34</v>
      </c>
      <c r="AA277" s="40">
        <f t="shared" si="19"/>
        <v>77</v>
      </c>
      <c r="AB277" s="40">
        <f t="shared" si="20"/>
        <v>19</v>
      </c>
      <c r="AC277" s="40">
        <f t="shared" si="21"/>
        <v>15</v>
      </c>
      <c r="AD277" s="40">
        <f t="shared" si="22"/>
        <v>43</v>
      </c>
      <c r="AE277" s="40">
        <f t="shared" si="23"/>
        <v>34</v>
      </c>
      <c r="AF277" s="40">
        <f t="shared" si="24"/>
        <v>1.266666667</v>
      </c>
      <c r="AG277" s="40">
        <f t="shared" si="25"/>
        <v>0.3255813953</v>
      </c>
      <c r="AH277" s="40">
        <f t="shared" si="26"/>
        <v>24</v>
      </c>
      <c r="AI277" s="40">
        <f t="shared" ref="AI277:AJ277" si="320">AF277*AC277</f>
        <v>19</v>
      </c>
      <c r="AJ277" s="40">
        <f t="shared" si="320"/>
        <v>14</v>
      </c>
      <c r="AK277" s="40">
        <f t="shared" si="28"/>
        <v>11</v>
      </c>
      <c r="AL277" s="18">
        <f t="shared" si="29"/>
        <v>1235</v>
      </c>
      <c r="AM277" s="40">
        <f t="shared" si="30"/>
        <v>68</v>
      </c>
      <c r="AN277" s="42">
        <f t="shared" si="31"/>
        <v>0.05506072874</v>
      </c>
      <c r="AO277" s="42">
        <f t="shared" si="32"/>
        <v>0.1206477733</v>
      </c>
      <c r="AP277" s="43">
        <f t="shared" si="33"/>
        <v>0.2080536913</v>
      </c>
      <c r="AQ277" s="43">
        <f t="shared" si="34"/>
        <v>0.5369127517</v>
      </c>
      <c r="AR277" s="43">
        <f t="shared" si="35"/>
        <v>0.4832214765</v>
      </c>
      <c r="AS277" s="43">
        <f t="shared" si="36"/>
        <v>0.5588235294</v>
      </c>
      <c r="AT277" s="43">
        <f t="shared" si="37"/>
        <v>0.5147058824</v>
      </c>
      <c r="AU277" s="43">
        <f t="shared" si="38"/>
        <v>0.6323529412</v>
      </c>
      <c r="AV277" s="44">
        <f t="shared" si="41"/>
        <v>52</v>
      </c>
      <c r="AW277" s="45">
        <f t="shared" si="39"/>
        <v>-7</v>
      </c>
      <c r="AX277" s="45">
        <v>4.0</v>
      </c>
      <c r="AY277" s="45"/>
    </row>
    <row r="278">
      <c r="A278" s="60"/>
      <c r="B278" s="60"/>
      <c r="C278" s="60"/>
      <c r="D278" s="46">
        <v>276.0</v>
      </c>
      <c r="E278" s="25"/>
      <c r="F278" s="26">
        <v>4009.0</v>
      </c>
      <c r="G278" s="18">
        <v>1116.0</v>
      </c>
      <c r="H278" s="15">
        <f t="shared" si="6"/>
        <v>118</v>
      </c>
      <c r="I278" s="28">
        <v>5.0</v>
      </c>
      <c r="J278" s="29">
        <v>30.0</v>
      </c>
      <c r="K278" s="30">
        <v>6.0</v>
      </c>
      <c r="L278" s="31">
        <v>56.0</v>
      </c>
      <c r="M278" s="32">
        <v>9.0</v>
      </c>
      <c r="N278" s="33">
        <v>12.0</v>
      </c>
      <c r="O278" s="39">
        <f t="shared" si="7"/>
        <v>0.5714285714</v>
      </c>
      <c r="P278" s="39">
        <f t="shared" si="8"/>
        <v>0.9032258065</v>
      </c>
      <c r="Q278" s="40">
        <f t="shared" si="9"/>
        <v>0.828244898</v>
      </c>
      <c r="R278" s="17">
        <f t="shared" si="10"/>
        <v>0.296244898</v>
      </c>
      <c r="S278" s="39">
        <f t="shared" si="11"/>
        <v>0.07498090849</v>
      </c>
      <c r="T278" s="40">
        <f t="shared" si="12"/>
        <v>0.3071166227</v>
      </c>
      <c r="U278" s="40">
        <f t="shared" si="13"/>
        <v>0.4551327564</v>
      </c>
      <c r="V278" s="40">
        <f t="shared" si="14"/>
        <v>0.4551327564</v>
      </c>
      <c r="W278" s="39">
        <f t="shared" si="15"/>
        <v>0.5301136648</v>
      </c>
      <c r="X278" s="41">
        <f t="shared" si="16"/>
        <v>0.5448672436</v>
      </c>
      <c r="Y278" s="41">
        <f t="shared" si="17"/>
        <v>0.4698863352</v>
      </c>
      <c r="Z278" s="40">
        <f t="shared" si="18"/>
        <v>21</v>
      </c>
      <c r="AA278" s="40">
        <f t="shared" si="19"/>
        <v>62</v>
      </c>
      <c r="AB278" s="40">
        <f t="shared" si="20"/>
        <v>11</v>
      </c>
      <c r="AC278" s="40">
        <f t="shared" si="21"/>
        <v>10</v>
      </c>
      <c r="AD278" s="40">
        <f t="shared" si="22"/>
        <v>29</v>
      </c>
      <c r="AE278" s="40">
        <f t="shared" si="23"/>
        <v>33</v>
      </c>
      <c r="AF278" s="40">
        <f t="shared" si="24"/>
        <v>1.2</v>
      </c>
      <c r="AG278" s="40">
        <f t="shared" si="25"/>
        <v>0.2068965517</v>
      </c>
      <c r="AH278" s="40">
        <f t="shared" si="26"/>
        <v>13</v>
      </c>
      <c r="AI278" s="40">
        <f t="shared" ref="AI278:AJ278" si="321">AF278*AC278</f>
        <v>12</v>
      </c>
      <c r="AJ278" s="40">
        <f t="shared" si="321"/>
        <v>6</v>
      </c>
      <c r="AK278" s="40">
        <f t="shared" si="28"/>
        <v>7</v>
      </c>
      <c r="AL278" s="18">
        <f t="shared" si="29"/>
        <v>1116</v>
      </c>
      <c r="AM278" s="40">
        <f t="shared" si="30"/>
        <v>38</v>
      </c>
      <c r="AN278" s="42">
        <f t="shared" si="31"/>
        <v>0.03405017921</v>
      </c>
      <c r="AO278" s="42">
        <f t="shared" si="32"/>
        <v>0.105734767</v>
      </c>
      <c r="AP278" s="43">
        <f t="shared" si="33"/>
        <v>0.1694915254</v>
      </c>
      <c r="AQ278" s="43">
        <f t="shared" si="34"/>
        <v>0.593220339</v>
      </c>
      <c r="AR278" s="43">
        <f t="shared" si="35"/>
        <v>0.4745762712</v>
      </c>
      <c r="AS278" s="43">
        <f t="shared" si="36"/>
        <v>0.5</v>
      </c>
      <c r="AT278" s="43">
        <f t="shared" si="37"/>
        <v>0.5263157895</v>
      </c>
      <c r="AU278" s="43">
        <f t="shared" si="38"/>
        <v>0.6578947368</v>
      </c>
      <c r="AV278" s="44">
        <f t="shared" si="41"/>
        <v>49</v>
      </c>
      <c r="AW278" s="45">
        <f t="shared" si="39"/>
        <v>1</v>
      </c>
      <c r="AX278" s="45">
        <v>4.0</v>
      </c>
      <c r="AY278" s="45"/>
    </row>
    <row r="279">
      <c r="A279" s="60"/>
      <c r="B279" s="60"/>
      <c r="C279" s="60"/>
      <c r="D279" s="46">
        <v>277.0</v>
      </c>
      <c r="E279" s="25"/>
      <c r="F279" s="26">
        <v>4010.0</v>
      </c>
      <c r="G279" s="18">
        <v>2785.0</v>
      </c>
      <c r="H279" s="15">
        <f t="shared" si="6"/>
        <v>658</v>
      </c>
      <c r="I279" s="28">
        <v>45.0</v>
      </c>
      <c r="J279" s="29">
        <v>164.0</v>
      </c>
      <c r="K279" s="30">
        <v>38.0</v>
      </c>
      <c r="L279" s="31">
        <v>243.0</v>
      </c>
      <c r="M279" s="32">
        <v>53.0</v>
      </c>
      <c r="N279" s="33">
        <v>115.0</v>
      </c>
      <c r="O279" s="39">
        <f t="shared" si="7"/>
        <v>0.6845238095</v>
      </c>
      <c r="P279" s="39">
        <f t="shared" si="8"/>
        <v>0.8647686833</v>
      </c>
      <c r="Q279" s="40">
        <f t="shared" si="9"/>
        <v>0.8645807823</v>
      </c>
      <c r="R279" s="17">
        <f t="shared" si="10"/>
        <v>0.3325807823</v>
      </c>
      <c r="S279" s="39">
        <f t="shared" si="11"/>
        <v>0.0001879009611</v>
      </c>
      <c r="T279" s="40">
        <f t="shared" si="12"/>
        <v>0.3331287198</v>
      </c>
      <c r="U279" s="40">
        <f t="shared" si="13"/>
        <v>0.5381369819</v>
      </c>
      <c r="V279" s="40">
        <f t="shared" si="14"/>
        <v>0.5381369819</v>
      </c>
      <c r="W279" s="39">
        <f t="shared" si="15"/>
        <v>0.5383248829</v>
      </c>
      <c r="X279" s="41">
        <f t="shared" si="16"/>
        <v>0.4618630181</v>
      </c>
      <c r="Y279" s="41">
        <f t="shared" si="17"/>
        <v>0.4616751171</v>
      </c>
      <c r="Z279" s="40">
        <f t="shared" si="18"/>
        <v>168</v>
      </c>
      <c r="AA279" s="40">
        <f t="shared" si="19"/>
        <v>281</v>
      </c>
      <c r="AB279" s="40">
        <f t="shared" si="20"/>
        <v>78</v>
      </c>
      <c r="AC279" s="40">
        <f t="shared" si="21"/>
        <v>90</v>
      </c>
      <c r="AD279" s="40">
        <f t="shared" si="22"/>
        <v>130</v>
      </c>
      <c r="AE279" s="40">
        <f t="shared" si="23"/>
        <v>151</v>
      </c>
      <c r="AF279" s="40">
        <f t="shared" si="24"/>
        <v>1.277777778</v>
      </c>
      <c r="AG279" s="40">
        <f t="shared" si="25"/>
        <v>0.2923076923</v>
      </c>
      <c r="AH279" s="40">
        <f t="shared" si="26"/>
        <v>100</v>
      </c>
      <c r="AI279" s="40">
        <f t="shared" ref="AI279:AJ279" si="322">AF279*AC279</f>
        <v>115</v>
      </c>
      <c r="AJ279" s="40">
        <f t="shared" si="322"/>
        <v>38</v>
      </c>
      <c r="AK279" s="40">
        <f t="shared" si="28"/>
        <v>44</v>
      </c>
      <c r="AL279" s="18">
        <f t="shared" si="29"/>
        <v>2785</v>
      </c>
      <c r="AM279" s="40">
        <f t="shared" si="30"/>
        <v>297</v>
      </c>
      <c r="AN279" s="42">
        <f t="shared" si="31"/>
        <v>0.1066427289</v>
      </c>
      <c r="AO279" s="42">
        <f t="shared" si="32"/>
        <v>0.2362657092</v>
      </c>
      <c r="AP279" s="43">
        <f t="shared" si="33"/>
        <v>0.2066869301</v>
      </c>
      <c r="AQ279" s="43">
        <f t="shared" si="34"/>
        <v>0.5182370821</v>
      </c>
      <c r="AR279" s="43">
        <f t="shared" si="35"/>
        <v>0.5729483283</v>
      </c>
      <c r="AS279" s="43">
        <f t="shared" si="36"/>
        <v>0.4646464646</v>
      </c>
      <c r="AT279" s="43">
        <f t="shared" si="37"/>
        <v>0.4848484848</v>
      </c>
      <c r="AU279" s="43">
        <f t="shared" si="38"/>
        <v>0.7239057239</v>
      </c>
      <c r="AV279" s="44">
        <f t="shared" si="41"/>
        <v>199</v>
      </c>
      <c r="AW279" s="45">
        <f t="shared" si="39"/>
        <v>-2</v>
      </c>
      <c r="AX279" s="45">
        <v>4.0</v>
      </c>
      <c r="AY279" s="45"/>
    </row>
    <row r="280">
      <c r="A280" s="60"/>
      <c r="B280" s="60"/>
      <c r="C280" s="60"/>
      <c r="D280" s="46">
        <v>278.0</v>
      </c>
      <c r="E280" s="25"/>
      <c r="F280" s="26">
        <v>4011.0</v>
      </c>
      <c r="G280" s="18">
        <v>1015.0</v>
      </c>
      <c r="H280" s="15">
        <f t="shared" si="6"/>
        <v>173</v>
      </c>
      <c r="I280" s="28">
        <v>11.0</v>
      </c>
      <c r="J280" s="29">
        <v>32.0</v>
      </c>
      <c r="K280" s="30">
        <v>10.0</v>
      </c>
      <c r="L280" s="31">
        <v>82.0</v>
      </c>
      <c r="M280" s="32">
        <v>11.0</v>
      </c>
      <c r="N280" s="33">
        <v>27.0</v>
      </c>
      <c r="O280" s="39">
        <f t="shared" si="7"/>
        <v>0.7105263158</v>
      </c>
      <c r="P280" s="39">
        <f t="shared" si="8"/>
        <v>0.8913043478</v>
      </c>
      <c r="Q280" s="40">
        <f t="shared" si="9"/>
        <v>0.8718933518</v>
      </c>
      <c r="R280" s="17">
        <f t="shared" si="10"/>
        <v>0.3398933518</v>
      </c>
      <c r="S280" s="39">
        <f t="shared" si="11"/>
        <v>0.01941099603</v>
      </c>
      <c r="T280" s="40">
        <f t="shared" si="12"/>
        <v>0.3392050878</v>
      </c>
      <c r="U280" s="40">
        <f t="shared" si="13"/>
        <v>0.5569448519</v>
      </c>
      <c r="V280" s="40">
        <f t="shared" si="14"/>
        <v>0.5569448519</v>
      </c>
      <c r="W280" s="39">
        <f t="shared" si="15"/>
        <v>0.5763558479</v>
      </c>
      <c r="X280" s="41">
        <f t="shared" si="16"/>
        <v>0.4430551481</v>
      </c>
      <c r="Y280" s="41">
        <f t="shared" si="17"/>
        <v>0.4236441521</v>
      </c>
      <c r="Z280" s="40">
        <f t="shared" si="18"/>
        <v>38</v>
      </c>
      <c r="AA280" s="40">
        <f t="shared" si="19"/>
        <v>92</v>
      </c>
      <c r="AB280" s="40">
        <f t="shared" si="20"/>
        <v>17</v>
      </c>
      <c r="AC280" s="40">
        <f t="shared" si="21"/>
        <v>21</v>
      </c>
      <c r="AD280" s="40">
        <f t="shared" si="22"/>
        <v>39</v>
      </c>
      <c r="AE280" s="40">
        <f t="shared" si="23"/>
        <v>53</v>
      </c>
      <c r="AF280" s="40">
        <f t="shared" si="24"/>
        <v>1.285714286</v>
      </c>
      <c r="AG280" s="40">
        <f t="shared" si="25"/>
        <v>0.2564102564</v>
      </c>
      <c r="AH280" s="40">
        <f t="shared" si="26"/>
        <v>22</v>
      </c>
      <c r="AI280" s="40">
        <f t="shared" ref="AI280:AJ280" si="323">AF280*AC280</f>
        <v>27</v>
      </c>
      <c r="AJ280" s="40">
        <f t="shared" si="323"/>
        <v>10</v>
      </c>
      <c r="AK280" s="40">
        <f t="shared" si="28"/>
        <v>14</v>
      </c>
      <c r="AL280" s="18">
        <f t="shared" si="29"/>
        <v>1015</v>
      </c>
      <c r="AM280" s="40">
        <f t="shared" si="30"/>
        <v>73</v>
      </c>
      <c r="AN280" s="42">
        <f t="shared" si="31"/>
        <v>0.07192118227</v>
      </c>
      <c r="AO280" s="42">
        <f t="shared" si="32"/>
        <v>0.1704433498</v>
      </c>
      <c r="AP280" s="43">
        <f t="shared" si="33"/>
        <v>0.1849710983</v>
      </c>
      <c r="AQ280" s="43">
        <f t="shared" si="34"/>
        <v>0.6011560694</v>
      </c>
      <c r="AR280" s="43">
        <f t="shared" si="35"/>
        <v>0.4682080925</v>
      </c>
      <c r="AS280" s="43">
        <f t="shared" si="36"/>
        <v>0.4383561644</v>
      </c>
      <c r="AT280" s="43">
        <f t="shared" si="37"/>
        <v>0.4931506849</v>
      </c>
      <c r="AU280" s="43">
        <f t="shared" si="38"/>
        <v>0.6712328767</v>
      </c>
      <c r="AV280" s="44">
        <f t="shared" si="41"/>
        <v>68</v>
      </c>
      <c r="AW280" s="45">
        <f t="shared" si="39"/>
        <v>0</v>
      </c>
      <c r="AX280" s="45">
        <v>4.0</v>
      </c>
      <c r="AY280" s="45"/>
    </row>
    <row r="281">
      <c r="A281" s="60"/>
      <c r="B281" s="60"/>
      <c r="C281" s="60"/>
      <c r="D281" s="46">
        <v>279.0</v>
      </c>
      <c r="E281" s="25"/>
      <c r="F281" s="26">
        <v>4012.0</v>
      </c>
      <c r="G281" s="18">
        <v>2201.0</v>
      </c>
      <c r="H281" s="15">
        <f t="shared" si="6"/>
        <v>497</v>
      </c>
      <c r="I281" s="28">
        <v>43.0</v>
      </c>
      <c r="J281" s="29">
        <v>110.0</v>
      </c>
      <c r="K281" s="30">
        <v>45.0</v>
      </c>
      <c r="L281" s="31">
        <v>207.0</v>
      </c>
      <c r="M281" s="32">
        <v>37.0</v>
      </c>
      <c r="N281" s="33">
        <v>55.0</v>
      </c>
      <c r="O281" s="39">
        <f t="shared" si="7"/>
        <v>0.597826087</v>
      </c>
      <c r="P281" s="39">
        <f t="shared" si="8"/>
        <v>0.8214285714</v>
      </c>
      <c r="Q281" s="40">
        <f t="shared" si="9"/>
        <v>0.8373851607</v>
      </c>
      <c r="R281" s="17">
        <f t="shared" si="10"/>
        <v>0.3053851607</v>
      </c>
      <c r="S281" s="39">
        <f t="shared" si="11"/>
        <v>-0.01595658925</v>
      </c>
      <c r="T281" s="40">
        <f t="shared" si="12"/>
        <v>0.3131272422</v>
      </c>
      <c r="U281" s="40">
        <f t="shared" si="13"/>
        <v>0.4746873322</v>
      </c>
      <c r="V281" s="40">
        <f t="shared" si="14"/>
        <v>0.4746873322</v>
      </c>
      <c r="W281" s="39">
        <f t="shared" si="15"/>
        <v>0.4587307429</v>
      </c>
      <c r="X281" s="41">
        <f t="shared" si="16"/>
        <v>0.5253126678</v>
      </c>
      <c r="Y281" s="41">
        <f t="shared" si="17"/>
        <v>0.5412692571</v>
      </c>
      <c r="Z281" s="40">
        <f t="shared" si="18"/>
        <v>92</v>
      </c>
      <c r="AA281" s="40">
        <f t="shared" si="19"/>
        <v>252</v>
      </c>
      <c r="AB281" s="40">
        <f t="shared" si="20"/>
        <v>48</v>
      </c>
      <c r="AC281" s="40">
        <f t="shared" si="21"/>
        <v>44</v>
      </c>
      <c r="AD281" s="40">
        <f t="shared" si="22"/>
        <v>136</v>
      </c>
      <c r="AE281" s="40">
        <f t="shared" si="23"/>
        <v>116</v>
      </c>
      <c r="AF281" s="40">
        <f t="shared" si="24"/>
        <v>1.25</v>
      </c>
      <c r="AG281" s="40">
        <f t="shared" si="25"/>
        <v>0.3308823529</v>
      </c>
      <c r="AH281" s="40">
        <f t="shared" si="26"/>
        <v>60</v>
      </c>
      <c r="AI281" s="40">
        <f t="shared" ref="AI281:AJ281" si="324">AF281*AC281</f>
        <v>55</v>
      </c>
      <c r="AJ281" s="40">
        <f t="shared" si="324"/>
        <v>45</v>
      </c>
      <c r="AK281" s="40">
        <f t="shared" si="28"/>
        <v>38</v>
      </c>
      <c r="AL281" s="18">
        <f t="shared" si="29"/>
        <v>2201</v>
      </c>
      <c r="AM281" s="40">
        <f t="shared" si="30"/>
        <v>198</v>
      </c>
      <c r="AN281" s="42">
        <f t="shared" si="31"/>
        <v>0.0899591095</v>
      </c>
      <c r="AO281" s="42">
        <f t="shared" si="32"/>
        <v>0.2258064516</v>
      </c>
      <c r="AP281" s="43">
        <f t="shared" si="33"/>
        <v>0.2515090543</v>
      </c>
      <c r="AQ281" s="43">
        <f t="shared" si="34"/>
        <v>0.5774647887</v>
      </c>
      <c r="AR281" s="43">
        <f t="shared" si="35"/>
        <v>0.4929577465</v>
      </c>
      <c r="AS281" s="43">
        <f t="shared" si="36"/>
        <v>0.5303030303</v>
      </c>
      <c r="AT281" s="43">
        <f t="shared" si="37"/>
        <v>0.4949494949</v>
      </c>
      <c r="AU281" s="43">
        <f t="shared" si="38"/>
        <v>0.5808080808</v>
      </c>
      <c r="AV281" s="44">
        <f t="shared" si="41"/>
        <v>169</v>
      </c>
      <c r="AW281" s="45">
        <f t="shared" si="39"/>
        <v>20</v>
      </c>
      <c r="AX281" s="45">
        <v>4.0</v>
      </c>
      <c r="AY281" s="45"/>
    </row>
    <row r="282">
      <c r="A282" s="60"/>
      <c r="B282" s="60"/>
      <c r="C282" s="60"/>
      <c r="D282" s="46">
        <v>280.0</v>
      </c>
      <c r="E282" s="25"/>
      <c r="F282" s="26">
        <v>4013.0</v>
      </c>
      <c r="G282" s="18">
        <v>3213.0</v>
      </c>
      <c r="H282" s="15">
        <f t="shared" si="6"/>
        <v>438</v>
      </c>
      <c r="I282" s="28">
        <v>35.0</v>
      </c>
      <c r="J282" s="29">
        <v>119.0</v>
      </c>
      <c r="K282" s="30">
        <v>26.0</v>
      </c>
      <c r="L282" s="31">
        <v>173.0</v>
      </c>
      <c r="M282" s="32">
        <v>24.0</v>
      </c>
      <c r="N282" s="33">
        <v>61.0</v>
      </c>
      <c r="O282" s="39">
        <f t="shared" si="7"/>
        <v>0.7176470588</v>
      </c>
      <c r="P282" s="39">
        <f t="shared" si="8"/>
        <v>0.8693467337</v>
      </c>
      <c r="Q282" s="40">
        <f t="shared" si="9"/>
        <v>0.8738279585</v>
      </c>
      <c r="R282" s="17">
        <f t="shared" si="10"/>
        <v>0.3418279585</v>
      </c>
      <c r="S282" s="39">
        <f t="shared" si="11"/>
        <v>-0.004481224809</v>
      </c>
      <c r="T282" s="40">
        <f t="shared" si="12"/>
        <v>0.3408752944</v>
      </c>
      <c r="U282" s="40">
        <f t="shared" si="13"/>
        <v>0.5620781326</v>
      </c>
      <c r="V282" s="40">
        <f t="shared" si="14"/>
        <v>0.5620781326</v>
      </c>
      <c r="W282" s="39">
        <f t="shared" si="15"/>
        <v>0.5575969078</v>
      </c>
      <c r="X282" s="41">
        <f t="shared" si="16"/>
        <v>0.4379218674</v>
      </c>
      <c r="Y282" s="41">
        <f t="shared" si="17"/>
        <v>0.4424030922</v>
      </c>
      <c r="Z282" s="40">
        <f t="shared" si="18"/>
        <v>85</v>
      </c>
      <c r="AA282" s="40">
        <f t="shared" si="19"/>
        <v>199</v>
      </c>
      <c r="AB282" s="40">
        <f t="shared" si="20"/>
        <v>37</v>
      </c>
      <c r="AC282" s="40">
        <f t="shared" si="21"/>
        <v>48</v>
      </c>
      <c r="AD282" s="40">
        <f t="shared" si="22"/>
        <v>88</v>
      </c>
      <c r="AE282" s="40">
        <f t="shared" si="23"/>
        <v>111</v>
      </c>
      <c r="AF282" s="40">
        <f t="shared" si="24"/>
        <v>1.270833333</v>
      </c>
      <c r="AG282" s="40">
        <f t="shared" si="25"/>
        <v>0.2954545455</v>
      </c>
      <c r="AH282" s="40">
        <f t="shared" si="26"/>
        <v>47</v>
      </c>
      <c r="AI282" s="40">
        <f t="shared" ref="AI282:AJ282" si="325">AF282*AC282</f>
        <v>61</v>
      </c>
      <c r="AJ282" s="40">
        <f t="shared" si="325"/>
        <v>26</v>
      </c>
      <c r="AK282" s="40">
        <f t="shared" si="28"/>
        <v>33</v>
      </c>
      <c r="AL282" s="18">
        <f t="shared" si="29"/>
        <v>3213</v>
      </c>
      <c r="AM282" s="40">
        <f t="shared" si="30"/>
        <v>167</v>
      </c>
      <c r="AN282" s="42">
        <f t="shared" si="31"/>
        <v>0.05197634609</v>
      </c>
      <c r="AO282" s="42">
        <f t="shared" si="32"/>
        <v>0.1363211951</v>
      </c>
      <c r="AP282" s="43">
        <f t="shared" si="33"/>
        <v>0.1940639269</v>
      </c>
      <c r="AQ282" s="43">
        <f t="shared" si="34"/>
        <v>0.5296803653</v>
      </c>
      <c r="AR282" s="43">
        <f t="shared" si="35"/>
        <v>0.5456621005</v>
      </c>
      <c r="AS282" s="43">
        <f t="shared" si="36"/>
        <v>0.4371257485</v>
      </c>
      <c r="AT282" s="43">
        <f t="shared" si="37"/>
        <v>0.4790419162</v>
      </c>
      <c r="AU282" s="43">
        <f t="shared" si="38"/>
        <v>0.6467065868</v>
      </c>
      <c r="AV282" s="44">
        <f t="shared" si="41"/>
        <v>140</v>
      </c>
      <c r="AW282" s="45">
        <f t="shared" si="39"/>
        <v>12</v>
      </c>
      <c r="AX282" s="45">
        <v>4.0</v>
      </c>
      <c r="AY282" s="45"/>
    </row>
    <row r="283">
      <c r="A283" s="60"/>
      <c r="B283" s="60"/>
      <c r="C283" s="60"/>
      <c r="D283" s="46">
        <v>281.0</v>
      </c>
      <c r="E283" s="25"/>
      <c r="F283" s="26">
        <v>4017.0</v>
      </c>
      <c r="G283" s="18">
        <v>2502.0</v>
      </c>
      <c r="H283" s="15">
        <f t="shared" si="6"/>
        <v>428</v>
      </c>
      <c r="I283" s="28">
        <v>5.0</v>
      </c>
      <c r="J283" s="29">
        <v>110.0</v>
      </c>
      <c r="K283" s="30">
        <v>6.0</v>
      </c>
      <c r="L283" s="31">
        <v>235.0</v>
      </c>
      <c r="M283" s="32">
        <v>8.0</v>
      </c>
      <c r="N283" s="33">
        <v>64.0</v>
      </c>
      <c r="O283" s="39">
        <f t="shared" si="7"/>
        <v>0.8888888889</v>
      </c>
      <c r="P283" s="39">
        <f t="shared" si="8"/>
        <v>0.9751037344</v>
      </c>
      <c r="Q283" s="40">
        <f t="shared" si="9"/>
        <v>0.9115555556</v>
      </c>
      <c r="R283" s="17">
        <f t="shared" si="10"/>
        <v>0.3795555556</v>
      </c>
      <c r="S283" s="39">
        <f t="shared" si="11"/>
        <v>0.06354817888</v>
      </c>
      <c r="T283" s="40">
        <f t="shared" si="12"/>
        <v>0.3818347183</v>
      </c>
      <c r="U283" s="40">
        <f t="shared" si="13"/>
        <v>0.6834419787</v>
      </c>
      <c r="V283" s="40">
        <f t="shared" si="14"/>
        <v>0.6834419787</v>
      </c>
      <c r="W283" s="39">
        <f t="shared" si="15"/>
        <v>0.7469901576</v>
      </c>
      <c r="X283" s="41">
        <f t="shared" si="16"/>
        <v>0.3165580213</v>
      </c>
      <c r="Y283" s="41">
        <f t="shared" si="17"/>
        <v>0.2530098424</v>
      </c>
      <c r="Z283" s="40">
        <f t="shared" si="18"/>
        <v>72</v>
      </c>
      <c r="AA283" s="40">
        <f t="shared" si="19"/>
        <v>241</v>
      </c>
      <c r="AB283" s="40">
        <f t="shared" si="20"/>
        <v>23</v>
      </c>
      <c r="AC283" s="40">
        <f t="shared" si="21"/>
        <v>49</v>
      </c>
      <c r="AD283" s="40">
        <f t="shared" si="22"/>
        <v>61</v>
      </c>
      <c r="AE283" s="40">
        <f t="shared" si="23"/>
        <v>180</v>
      </c>
      <c r="AF283" s="40">
        <f t="shared" si="24"/>
        <v>1.306122449</v>
      </c>
      <c r="AG283" s="40">
        <f t="shared" si="25"/>
        <v>0.09836065574</v>
      </c>
      <c r="AH283" s="40">
        <f t="shared" si="26"/>
        <v>30</v>
      </c>
      <c r="AI283" s="40">
        <f t="shared" ref="AI283:AJ283" si="326">AF283*AC283</f>
        <v>64</v>
      </c>
      <c r="AJ283" s="40">
        <f t="shared" si="326"/>
        <v>6</v>
      </c>
      <c r="AK283" s="40">
        <f t="shared" si="28"/>
        <v>18</v>
      </c>
      <c r="AL283" s="18">
        <f t="shared" si="29"/>
        <v>2502</v>
      </c>
      <c r="AM283" s="40">
        <f t="shared" si="30"/>
        <v>118</v>
      </c>
      <c r="AN283" s="42">
        <f t="shared" si="31"/>
        <v>0.04716227018</v>
      </c>
      <c r="AO283" s="42">
        <f t="shared" si="32"/>
        <v>0.1710631495</v>
      </c>
      <c r="AP283" s="43">
        <f t="shared" si="33"/>
        <v>0.04439252336</v>
      </c>
      <c r="AQ283" s="43">
        <f t="shared" si="34"/>
        <v>0.5794392523</v>
      </c>
      <c r="AR283" s="43">
        <f t="shared" si="35"/>
        <v>0.4369158879</v>
      </c>
      <c r="AS283" s="43">
        <f t="shared" si="36"/>
        <v>0.3050847458</v>
      </c>
      <c r="AT283" s="43">
        <f t="shared" si="37"/>
        <v>0.406779661</v>
      </c>
      <c r="AU283" s="43">
        <f t="shared" si="38"/>
        <v>0.7966101695</v>
      </c>
      <c r="AV283" s="44">
        <f t="shared" si="41"/>
        <v>217</v>
      </c>
      <c r="AW283" s="45">
        <f t="shared" si="39"/>
        <v>-17</v>
      </c>
      <c r="AX283" s="45">
        <v>4.0</v>
      </c>
      <c r="AY283" s="45"/>
    </row>
    <row r="284">
      <c r="A284" s="60"/>
      <c r="B284" s="60"/>
      <c r="C284" s="60"/>
      <c r="D284" s="46">
        <v>282.0</v>
      </c>
      <c r="E284" s="25"/>
      <c r="F284" s="26">
        <v>4018.0</v>
      </c>
      <c r="G284" s="18">
        <v>615.0</v>
      </c>
      <c r="H284" s="15">
        <f t="shared" si="6"/>
        <v>132</v>
      </c>
      <c r="I284" s="28">
        <v>13.0</v>
      </c>
      <c r="J284" s="29">
        <v>12.0</v>
      </c>
      <c r="K284" s="30">
        <v>15.0</v>
      </c>
      <c r="L284" s="31">
        <v>48.0</v>
      </c>
      <c r="M284" s="32">
        <v>22.0</v>
      </c>
      <c r="N284" s="33">
        <v>22.0</v>
      </c>
      <c r="O284" s="39">
        <f t="shared" si="7"/>
        <v>0.5</v>
      </c>
      <c r="P284" s="39">
        <f t="shared" si="8"/>
        <v>0.7619047619</v>
      </c>
      <c r="Q284" s="40">
        <f t="shared" si="9"/>
        <v>0.8015</v>
      </c>
      <c r="R284" s="17">
        <f t="shared" si="10"/>
        <v>0.2695</v>
      </c>
      <c r="S284" s="39">
        <f t="shared" si="11"/>
        <v>-0.0395952381</v>
      </c>
      <c r="T284" s="40">
        <f t="shared" si="12"/>
        <v>0.2910394571</v>
      </c>
      <c r="U284" s="40">
        <f t="shared" si="13"/>
        <v>0.401640542</v>
      </c>
      <c r="V284" s="40">
        <f t="shared" si="14"/>
        <v>0.401640542</v>
      </c>
      <c r="W284" s="39">
        <f t="shared" si="15"/>
        <v>0.3620453039</v>
      </c>
      <c r="X284" s="41">
        <f t="shared" si="16"/>
        <v>0.598359458</v>
      </c>
      <c r="Y284" s="41">
        <f t="shared" si="17"/>
        <v>0.6379546961</v>
      </c>
      <c r="Z284" s="40">
        <f t="shared" si="18"/>
        <v>44</v>
      </c>
      <c r="AA284" s="40">
        <f t="shared" si="19"/>
        <v>63</v>
      </c>
      <c r="AB284" s="40">
        <f t="shared" si="20"/>
        <v>26</v>
      </c>
      <c r="AC284" s="40">
        <f t="shared" si="21"/>
        <v>18</v>
      </c>
      <c r="AD284" s="40">
        <f t="shared" si="22"/>
        <v>40</v>
      </c>
      <c r="AE284" s="40">
        <f t="shared" si="23"/>
        <v>23</v>
      </c>
      <c r="AF284" s="40">
        <f t="shared" si="24"/>
        <v>1.222222222</v>
      </c>
      <c r="AG284" s="40">
        <f t="shared" si="25"/>
        <v>0.375</v>
      </c>
      <c r="AH284" s="40">
        <f t="shared" si="26"/>
        <v>32</v>
      </c>
      <c r="AI284" s="40">
        <f t="shared" ref="AI284:AJ284" si="327">AF284*AC284</f>
        <v>22</v>
      </c>
      <c r="AJ284" s="40">
        <f t="shared" si="327"/>
        <v>15</v>
      </c>
      <c r="AK284" s="40">
        <f t="shared" si="28"/>
        <v>9</v>
      </c>
      <c r="AL284" s="18">
        <f t="shared" si="29"/>
        <v>615</v>
      </c>
      <c r="AM284" s="40">
        <f t="shared" si="30"/>
        <v>78</v>
      </c>
      <c r="AN284" s="42">
        <f t="shared" si="31"/>
        <v>0.1268292683</v>
      </c>
      <c r="AO284" s="42">
        <f t="shared" si="32"/>
        <v>0.2146341463</v>
      </c>
      <c r="AP284" s="43">
        <f t="shared" si="33"/>
        <v>0.3787878788</v>
      </c>
      <c r="AQ284" s="43">
        <f t="shared" si="34"/>
        <v>0.6287878788</v>
      </c>
      <c r="AR284" s="43">
        <f t="shared" si="35"/>
        <v>0.5227272727</v>
      </c>
      <c r="AS284" s="43">
        <f t="shared" si="36"/>
        <v>0.6025641026</v>
      </c>
      <c r="AT284" s="43">
        <f t="shared" si="37"/>
        <v>0.5256410256</v>
      </c>
      <c r="AU284" s="43">
        <f t="shared" si="38"/>
        <v>0.6923076923</v>
      </c>
      <c r="AV284" s="44">
        <f t="shared" si="41"/>
        <v>39</v>
      </c>
      <c r="AW284" s="45">
        <f t="shared" si="39"/>
        <v>3</v>
      </c>
      <c r="AX284" s="45">
        <v>4.0</v>
      </c>
      <c r="AY284" s="45"/>
    </row>
    <row r="285">
      <c r="A285" s="60"/>
      <c r="B285" s="60"/>
      <c r="C285" s="60"/>
      <c r="D285" s="46">
        <v>283.0</v>
      </c>
      <c r="E285" s="25"/>
      <c r="F285" s="26">
        <v>4019.0</v>
      </c>
      <c r="G285" s="18">
        <v>2418.0</v>
      </c>
      <c r="H285" s="15">
        <f t="shared" si="6"/>
        <v>184</v>
      </c>
      <c r="I285" s="28">
        <v>7.0</v>
      </c>
      <c r="J285" s="29">
        <v>29.0</v>
      </c>
      <c r="K285" s="30">
        <v>10.0</v>
      </c>
      <c r="L285" s="31">
        <v>103.0</v>
      </c>
      <c r="M285" s="32">
        <v>3.0</v>
      </c>
      <c r="N285" s="33">
        <v>32.0</v>
      </c>
      <c r="O285" s="39">
        <f t="shared" si="7"/>
        <v>0.9142857143</v>
      </c>
      <c r="P285" s="39">
        <f t="shared" si="8"/>
        <v>0.9115044248</v>
      </c>
      <c r="Q285" s="40">
        <f t="shared" si="9"/>
        <v>0.9157126531</v>
      </c>
      <c r="R285" s="17">
        <f t="shared" si="10"/>
        <v>0.3837126531</v>
      </c>
      <c r="S285" s="39">
        <f t="shared" si="11"/>
        <v>-0.004208228282</v>
      </c>
      <c r="T285" s="40">
        <f t="shared" si="12"/>
        <v>0.3880373607</v>
      </c>
      <c r="U285" s="40">
        <f t="shared" si="13"/>
        <v>0.7011254408</v>
      </c>
      <c r="V285" s="40">
        <f t="shared" si="14"/>
        <v>0.7011254408</v>
      </c>
      <c r="W285" s="39">
        <f t="shared" si="15"/>
        <v>0.6969172125</v>
      </c>
      <c r="X285" s="41">
        <f t="shared" si="16"/>
        <v>0.2988745592</v>
      </c>
      <c r="Y285" s="41">
        <f t="shared" si="17"/>
        <v>0.3030827875</v>
      </c>
      <c r="Z285" s="40">
        <f t="shared" si="18"/>
        <v>35</v>
      </c>
      <c r="AA285" s="40">
        <f t="shared" si="19"/>
        <v>113</v>
      </c>
      <c r="AB285" s="40">
        <f t="shared" si="20"/>
        <v>10</v>
      </c>
      <c r="AC285" s="40">
        <f t="shared" si="21"/>
        <v>25</v>
      </c>
      <c r="AD285" s="40">
        <f t="shared" si="22"/>
        <v>34</v>
      </c>
      <c r="AE285" s="40">
        <f t="shared" si="23"/>
        <v>79</v>
      </c>
      <c r="AF285" s="40">
        <f t="shared" si="24"/>
        <v>1.28</v>
      </c>
      <c r="AG285" s="40">
        <f t="shared" si="25"/>
        <v>0.2941176471</v>
      </c>
      <c r="AH285" s="40">
        <f t="shared" si="26"/>
        <v>13</v>
      </c>
      <c r="AI285" s="40">
        <f t="shared" ref="AI285:AJ285" si="328">AF285*AC285</f>
        <v>32</v>
      </c>
      <c r="AJ285" s="40">
        <f t="shared" si="328"/>
        <v>10</v>
      </c>
      <c r="AK285" s="40">
        <f t="shared" si="28"/>
        <v>23</v>
      </c>
      <c r="AL285" s="18">
        <f t="shared" si="29"/>
        <v>2418</v>
      </c>
      <c r="AM285" s="40">
        <f t="shared" si="30"/>
        <v>78</v>
      </c>
      <c r="AN285" s="42">
        <f t="shared" si="31"/>
        <v>0.03225806452</v>
      </c>
      <c r="AO285" s="42">
        <f t="shared" si="32"/>
        <v>0.07609594706</v>
      </c>
      <c r="AP285" s="43">
        <f t="shared" si="33"/>
        <v>0.1086956522</v>
      </c>
      <c r="AQ285" s="43">
        <f t="shared" si="34"/>
        <v>0.6141304348</v>
      </c>
      <c r="AR285" s="43">
        <f t="shared" si="35"/>
        <v>0.3858695652</v>
      </c>
      <c r="AS285" s="43">
        <f t="shared" si="36"/>
        <v>0.2948717949</v>
      </c>
      <c r="AT285" s="43">
        <f t="shared" si="37"/>
        <v>0.4615384615</v>
      </c>
      <c r="AU285" s="43">
        <f t="shared" si="38"/>
        <v>0.5769230769</v>
      </c>
      <c r="AV285" s="44">
        <f t="shared" si="41"/>
        <v>80</v>
      </c>
      <c r="AW285" s="45">
        <f t="shared" si="39"/>
        <v>-3</v>
      </c>
      <c r="AX285" s="45">
        <v>4.0</v>
      </c>
      <c r="AY285" s="45"/>
    </row>
    <row r="286">
      <c r="A286" s="60"/>
      <c r="B286" s="60"/>
      <c r="C286" s="60"/>
      <c r="D286" s="46">
        <v>284.0</v>
      </c>
      <c r="E286" s="25"/>
      <c r="F286" s="26">
        <v>4020.0</v>
      </c>
      <c r="G286" s="18">
        <v>1472.0</v>
      </c>
      <c r="H286" s="15">
        <f t="shared" si="6"/>
        <v>179</v>
      </c>
      <c r="I286" s="28">
        <v>2.0</v>
      </c>
      <c r="J286" s="29">
        <v>13.0</v>
      </c>
      <c r="K286" s="30">
        <v>9.0</v>
      </c>
      <c r="L286" s="31">
        <v>109.0</v>
      </c>
      <c r="M286" s="32">
        <v>6.0</v>
      </c>
      <c r="N286" s="33">
        <v>40.0</v>
      </c>
      <c r="O286" s="39">
        <f t="shared" si="7"/>
        <v>0.8695652174</v>
      </c>
      <c r="P286" s="39">
        <f t="shared" si="8"/>
        <v>0.9237288136</v>
      </c>
      <c r="Q286" s="40">
        <f t="shared" si="9"/>
        <v>0.9081436673</v>
      </c>
      <c r="R286" s="17">
        <f t="shared" si="10"/>
        <v>0.3761436673</v>
      </c>
      <c r="S286" s="39">
        <f t="shared" si="11"/>
        <v>0.01558514626</v>
      </c>
      <c r="T286" s="40">
        <f t="shared" si="12"/>
        <v>0.3771371988</v>
      </c>
      <c r="U286" s="40">
        <f t="shared" si="13"/>
        <v>0.6699357155</v>
      </c>
      <c r="V286" s="40">
        <f t="shared" si="14"/>
        <v>0.6699357155</v>
      </c>
      <c r="W286" s="39">
        <f t="shared" si="15"/>
        <v>0.6855208617</v>
      </c>
      <c r="X286" s="41">
        <f t="shared" si="16"/>
        <v>0.3300642845</v>
      </c>
      <c r="Y286" s="41">
        <f t="shared" si="17"/>
        <v>0.3144791383</v>
      </c>
      <c r="Z286" s="40">
        <f t="shared" si="18"/>
        <v>46</v>
      </c>
      <c r="AA286" s="40">
        <f t="shared" si="19"/>
        <v>118</v>
      </c>
      <c r="AB286" s="40">
        <f t="shared" si="20"/>
        <v>15</v>
      </c>
      <c r="AC286" s="40">
        <f t="shared" si="21"/>
        <v>31</v>
      </c>
      <c r="AD286" s="40">
        <f t="shared" si="22"/>
        <v>37</v>
      </c>
      <c r="AE286" s="40">
        <f t="shared" si="23"/>
        <v>81</v>
      </c>
      <c r="AF286" s="40">
        <f t="shared" si="24"/>
        <v>1.290322581</v>
      </c>
      <c r="AG286" s="40">
        <f t="shared" si="25"/>
        <v>0.2432432432</v>
      </c>
      <c r="AH286" s="40">
        <f t="shared" si="26"/>
        <v>19</v>
      </c>
      <c r="AI286" s="40">
        <f t="shared" ref="AI286:AJ286" si="329">AF286*AC286</f>
        <v>40</v>
      </c>
      <c r="AJ286" s="40">
        <f t="shared" si="329"/>
        <v>9</v>
      </c>
      <c r="AK286" s="40">
        <f t="shared" si="28"/>
        <v>20</v>
      </c>
      <c r="AL286" s="18">
        <f t="shared" si="29"/>
        <v>1472</v>
      </c>
      <c r="AM286" s="40">
        <f t="shared" si="30"/>
        <v>88</v>
      </c>
      <c r="AN286" s="42">
        <f t="shared" si="31"/>
        <v>0.0597826087</v>
      </c>
      <c r="AO286" s="42">
        <f t="shared" si="32"/>
        <v>0.1216032609</v>
      </c>
      <c r="AP286" s="43">
        <f t="shared" si="33"/>
        <v>0.09497206704</v>
      </c>
      <c r="AQ286" s="43">
        <f t="shared" si="34"/>
        <v>0.6536312849</v>
      </c>
      <c r="AR286" s="43">
        <f t="shared" si="35"/>
        <v>0.3407821229</v>
      </c>
      <c r="AS286" s="43">
        <f t="shared" si="36"/>
        <v>0.3181818182</v>
      </c>
      <c r="AT286" s="43">
        <f t="shared" si="37"/>
        <v>0.4431818182</v>
      </c>
      <c r="AU286" s="43">
        <f t="shared" si="38"/>
        <v>0.6704545455</v>
      </c>
      <c r="AV286" s="44">
        <f t="shared" si="41"/>
        <v>89</v>
      </c>
      <c r="AW286" s="45">
        <f t="shared" si="39"/>
        <v>-11</v>
      </c>
      <c r="AX286" s="45">
        <v>4.0</v>
      </c>
      <c r="AY286" s="45"/>
    </row>
    <row r="287">
      <c r="A287" s="60"/>
      <c r="B287" s="60"/>
      <c r="C287" s="60"/>
      <c r="D287" s="46">
        <v>285.0</v>
      </c>
      <c r="E287" s="25"/>
      <c r="F287" s="26">
        <v>4021.0</v>
      </c>
      <c r="G287" s="18">
        <v>1018.0</v>
      </c>
      <c r="H287" s="15">
        <f t="shared" si="6"/>
        <v>223</v>
      </c>
      <c r="I287" s="28">
        <v>16.0</v>
      </c>
      <c r="J287" s="29">
        <v>54.0</v>
      </c>
      <c r="K287" s="30">
        <v>13.0</v>
      </c>
      <c r="L287" s="31">
        <v>107.0</v>
      </c>
      <c r="M287" s="32">
        <v>12.0</v>
      </c>
      <c r="N287" s="33">
        <v>21.0</v>
      </c>
      <c r="O287" s="39">
        <f t="shared" si="7"/>
        <v>0.6363636364</v>
      </c>
      <c r="P287" s="39">
        <f t="shared" si="8"/>
        <v>0.8916666667</v>
      </c>
      <c r="Q287" s="40">
        <f t="shared" si="9"/>
        <v>0.8500082645</v>
      </c>
      <c r="R287" s="17">
        <f t="shared" si="10"/>
        <v>0.3180082645</v>
      </c>
      <c r="S287" s="39">
        <f t="shared" si="11"/>
        <v>0.0416584022</v>
      </c>
      <c r="T287" s="40">
        <f t="shared" si="12"/>
        <v>0.32196876</v>
      </c>
      <c r="U287" s="40">
        <f t="shared" si="13"/>
        <v>0.5030347572</v>
      </c>
      <c r="V287" s="40">
        <f t="shared" si="14"/>
        <v>0.5030347572</v>
      </c>
      <c r="W287" s="39">
        <f t="shared" si="15"/>
        <v>0.5446931594</v>
      </c>
      <c r="X287" s="41">
        <f t="shared" si="16"/>
        <v>0.4969652428</v>
      </c>
      <c r="Y287" s="41">
        <f t="shared" si="17"/>
        <v>0.4553068406</v>
      </c>
      <c r="Z287" s="40">
        <f t="shared" si="18"/>
        <v>33</v>
      </c>
      <c r="AA287" s="40">
        <f t="shared" si="19"/>
        <v>120</v>
      </c>
      <c r="AB287" s="40">
        <f t="shared" si="20"/>
        <v>16</v>
      </c>
      <c r="AC287" s="40">
        <f t="shared" si="21"/>
        <v>17</v>
      </c>
      <c r="AD287" s="40">
        <f t="shared" si="22"/>
        <v>55</v>
      </c>
      <c r="AE287" s="40">
        <f t="shared" si="23"/>
        <v>65</v>
      </c>
      <c r="AF287" s="40">
        <f t="shared" si="24"/>
        <v>1.235294118</v>
      </c>
      <c r="AG287" s="40">
        <f t="shared" si="25"/>
        <v>0.2363636364</v>
      </c>
      <c r="AH287" s="40">
        <f t="shared" si="26"/>
        <v>20</v>
      </c>
      <c r="AI287" s="40">
        <f t="shared" ref="AI287:AJ287" si="330">AF287*AC287</f>
        <v>21</v>
      </c>
      <c r="AJ287" s="40">
        <f t="shared" si="330"/>
        <v>13</v>
      </c>
      <c r="AK287" s="40">
        <f t="shared" si="28"/>
        <v>15</v>
      </c>
      <c r="AL287" s="18">
        <f t="shared" si="29"/>
        <v>1018</v>
      </c>
      <c r="AM287" s="40">
        <f t="shared" si="30"/>
        <v>69</v>
      </c>
      <c r="AN287" s="42">
        <f t="shared" si="31"/>
        <v>0.06777996071</v>
      </c>
      <c r="AO287" s="42">
        <f t="shared" si="32"/>
        <v>0.2190569745</v>
      </c>
      <c r="AP287" s="43">
        <f t="shared" si="33"/>
        <v>0.1838565022</v>
      </c>
      <c r="AQ287" s="43">
        <f t="shared" si="34"/>
        <v>0.6053811659</v>
      </c>
      <c r="AR287" s="43">
        <f t="shared" si="35"/>
        <v>0.4618834081</v>
      </c>
      <c r="AS287" s="43">
        <f t="shared" si="36"/>
        <v>0.4782608696</v>
      </c>
      <c r="AT287" s="43">
        <f t="shared" si="37"/>
        <v>0.5072463768</v>
      </c>
      <c r="AU287" s="43">
        <f t="shared" si="38"/>
        <v>0.5942028986</v>
      </c>
      <c r="AV287" s="44">
        <f t="shared" si="41"/>
        <v>92</v>
      </c>
      <c r="AW287" s="45">
        <f t="shared" si="39"/>
        <v>8</v>
      </c>
      <c r="AX287" s="45">
        <v>4.0</v>
      </c>
      <c r="AY287" s="45"/>
    </row>
    <row r="288">
      <c r="A288" s="60"/>
      <c r="B288" s="60"/>
      <c r="C288" s="60"/>
      <c r="D288" s="46">
        <v>286.0</v>
      </c>
      <c r="E288" s="25"/>
      <c r="F288" s="26">
        <v>4022.0</v>
      </c>
      <c r="G288" s="18">
        <v>1715.0</v>
      </c>
      <c r="H288" s="15">
        <f t="shared" si="6"/>
        <v>282</v>
      </c>
      <c r="I288" s="28">
        <v>22.0</v>
      </c>
      <c r="J288" s="29">
        <v>52.0</v>
      </c>
      <c r="K288" s="30">
        <v>20.0</v>
      </c>
      <c r="L288" s="31">
        <v>135.0</v>
      </c>
      <c r="M288" s="32">
        <v>14.0</v>
      </c>
      <c r="N288" s="33">
        <v>39.0</v>
      </c>
      <c r="O288" s="39">
        <f t="shared" si="7"/>
        <v>0.7358490566</v>
      </c>
      <c r="P288" s="39">
        <f t="shared" si="8"/>
        <v>0.8709677419</v>
      </c>
      <c r="Q288" s="40">
        <f t="shared" si="9"/>
        <v>0.8786404414</v>
      </c>
      <c r="R288" s="17">
        <f t="shared" si="10"/>
        <v>0.3466404414</v>
      </c>
      <c r="S288" s="39">
        <f t="shared" si="11"/>
        <v>-0.007672699503</v>
      </c>
      <c r="T288" s="40">
        <f t="shared" si="12"/>
        <v>0.3451567565</v>
      </c>
      <c r="U288" s="40">
        <f t="shared" si="13"/>
        <v>0.5751666844</v>
      </c>
      <c r="V288" s="40">
        <f t="shared" si="14"/>
        <v>0.5751666844</v>
      </c>
      <c r="W288" s="39">
        <f t="shared" si="15"/>
        <v>0.5674939849</v>
      </c>
      <c r="X288" s="41">
        <f t="shared" si="16"/>
        <v>0.4248333156</v>
      </c>
      <c r="Y288" s="41">
        <f t="shared" si="17"/>
        <v>0.4325060151</v>
      </c>
      <c r="Z288" s="40">
        <f t="shared" si="18"/>
        <v>53</v>
      </c>
      <c r="AA288" s="40">
        <f t="shared" si="19"/>
        <v>155</v>
      </c>
      <c r="AB288" s="40">
        <f t="shared" si="20"/>
        <v>23</v>
      </c>
      <c r="AC288" s="40">
        <f t="shared" si="21"/>
        <v>30</v>
      </c>
      <c r="AD288" s="40">
        <f t="shared" si="22"/>
        <v>67</v>
      </c>
      <c r="AE288" s="40">
        <f t="shared" si="23"/>
        <v>88</v>
      </c>
      <c r="AF288" s="40">
        <f t="shared" si="24"/>
        <v>1.3</v>
      </c>
      <c r="AG288" s="40">
        <f t="shared" si="25"/>
        <v>0.2985074627</v>
      </c>
      <c r="AH288" s="40">
        <f t="shared" si="26"/>
        <v>30</v>
      </c>
      <c r="AI288" s="40">
        <f t="shared" ref="AI288:AJ288" si="331">AF288*AC288</f>
        <v>39</v>
      </c>
      <c r="AJ288" s="40">
        <f t="shared" si="331"/>
        <v>20</v>
      </c>
      <c r="AK288" s="40">
        <f t="shared" si="28"/>
        <v>26</v>
      </c>
      <c r="AL288" s="18">
        <f t="shared" si="29"/>
        <v>1715</v>
      </c>
      <c r="AM288" s="40">
        <f t="shared" si="30"/>
        <v>115</v>
      </c>
      <c r="AN288" s="42">
        <f t="shared" si="31"/>
        <v>0.06705539359</v>
      </c>
      <c r="AO288" s="42">
        <f t="shared" si="32"/>
        <v>0.1644314869</v>
      </c>
      <c r="AP288" s="43">
        <f t="shared" si="33"/>
        <v>0.1985815603</v>
      </c>
      <c r="AQ288" s="43">
        <f t="shared" si="34"/>
        <v>0.6063829787</v>
      </c>
      <c r="AR288" s="43">
        <f t="shared" si="35"/>
        <v>0.4503546099</v>
      </c>
      <c r="AS288" s="43">
        <f t="shared" si="36"/>
        <v>0.4347826087</v>
      </c>
      <c r="AT288" s="43">
        <f t="shared" si="37"/>
        <v>0.4869565217</v>
      </c>
      <c r="AU288" s="43">
        <f t="shared" si="38"/>
        <v>0.6</v>
      </c>
      <c r="AV288" s="44">
        <f t="shared" si="41"/>
        <v>109</v>
      </c>
      <c r="AW288" s="45">
        <f t="shared" si="39"/>
        <v>6</v>
      </c>
      <c r="AX288" s="45">
        <v>4.0</v>
      </c>
      <c r="AY288" s="45"/>
    </row>
    <row r="289">
      <c r="A289" s="60"/>
      <c r="B289" s="60"/>
      <c r="C289" s="60"/>
      <c r="D289" s="46">
        <v>287.0</v>
      </c>
      <c r="E289" s="25"/>
      <c r="F289" s="26">
        <v>4024.0</v>
      </c>
      <c r="G289" s="18">
        <v>1993.0</v>
      </c>
      <c r="H289" s="15">
        <f t="shared" si="6"/>
        <v>224</v>
      </c>
      <c r="I289" s="28">
        <v>7.0</v>
      </c>
      <c r="J289" s="29">
        <v>55.0</v>
      </c>
      <c r="K289" s="30">
        <v>8.0</v>
      </c>
      <c r="L289" s="31">
        <v>99.0</v>
      </c>
      <c r="M289" s="32">
        <v>20.0</v>
      </c>
      <c r="N289" s="33">
        <v>35.0</v>
      </c>
      <c r="O289" s="39">
        <f t="shared" si="7"/>
        <v>0.6363636364</v>
      </c>
      <c r="P289" s="39">
        <f t="shared" si="8"/>
        <v>0.9252336449</v>
      </c>
      <c r="Q289" s="40">
        <f t="shared" si="9"/>
        <v>0.8500082645</v>
      </c>
      <c r="R289" s="17">
        <f t="shared" si="10"/>
        <v>0.3180082645</v>
      </c>
      <c r="S289" s="39">
        <f t="shared" si="11"/>
        <v>0.0752253804</v>
      </c>
      <c r="T289" s="40">
        <f t="shared" si="12"/>
        <v>0.32196876</v>
      </c>
      <c r="U289" s="40">
        <f t="shared" si="13"/>
        <v>0.5030347572</v>
      </c>
      <c r="V289" s="40">
        <f t="shared" si="14"/>
        <v>0.5030347572</v>
      </c>
      <c r="W289" s="39">
        <f t="shared" si="15"/>
        <v>0.5782601376</v>
      </c>
      <c r="X289" s="41">
        <f t="shared" si="16"/>
        <v>0.4969652428</v>
      </c>
      <c r="Y289" s="41">
        <f t="shared" si="17"/>
        <v>0.4217398624</v>
      </c>
      <c r="Z289" s="40">
        <f t="shared" si="18"/>
        <v>55</v>
      </c>
      <c r="AA289" s="40">
        <f t="shared" si="19"/>
        <v>107</v>
      </c>
      <c r="AB289" s="40">
        <f t="shared" si="20"/>
        <v>27</v>
      </c>
      <c r="AC289" s="40">
        <f t="shared" si="21"/>
        <v>28</v>
      </c>
      <c r="AD289" s="40">
        <f t="shared" si="22"/>
        <v>45</v>
      </c>
      <c r="AE289" s="40">
        <f t="shared" si="23"/>
        <v>62</v>
      </c>
      <c r="AF289" s="40">
        <f t="shared" si="24"/>
        <v>1.25</v>
      </c>
      <c r="AG289" s="40">
        <f t="shared" si="25"/>
        <v>0.1777777778</v>
      </c>
      <c r="AH289" s="40">
        <f t="shared" si="26"/>
        <v>34</v>
      </c>
      <c r="AI289" s="40">
        <f t="shared" ref="AI289:AJ289" si="332">AF289*AC289</f>
        <v>35</v>
      </c>
      <c r="AJ289" s="40">
        <f t="shared" si="332"/>
        <v>8</v>
      </c>
      <c r="AK289" s="40">
        <f t="shared" si="28"/>
        <v>11</v>
      </c>
      <c r="AL289" s="18">
        <f t="shared" si="29"/>
        <v>1993</v>
      </c>
      <c r="AM289" s="40">
        <f t="shared" si="30"/>
        <v>88</v>
      </c>
      <c r="AN289" s="42">
        <f t="shared" si="31"/>
        <v>0.04415454089</v>
      </c>
      <c r="AO289" s="42">
        <f t="shared" si="32"/>
        <v>0.1123933768</v>
      </c>
      <c r="AP289" s="43">
        <f t="shared" si="33"/>
        <v>0.15625</v>
      </c>
      <c r="AQ289" s="43">
        <f t="shared" si="34"/>
        <v>0.5625</v>
      </c>
      <c r="AR289" s="43">
        <f t="shared" si="35"/>
        <v>0.5223214286</v>
      </c>
      <c r="AS289" s="43">
        <f t="shared" si="36"/>
        <v>0.4772727273</v>
      </c>
      <c r="AT289" s="43">
        <f t="shared" si="37"/>
        <v>0.5113636364</v>
      </c>
      <c r="AU289" s="43">
        <f t="shared" si="38"/>
        <v>0.7840909091</v>
      </c>
      <c r="AV289" s="44">
        <f t="shared" si="41"/>
        <v>88</v>
      </c>
      <c r="AW289" s="45">
        <f t="shared" si="39"/>
        <v>-7</v>
      </c>
      <c r="AX289" s="45">
        <v>4.0</v>
      </c>
      <c r="AY289" s="45"/>
    </row>
    <row r="290">
      <c r="A290" s="60"/>
      <c r="B290" s="60"/>
      <c r="C290" s="60"/>
      <c r="D290" s="46">
        <v>288.0</v>
      </c>
      <c r="E290" s="25"/>
      <c r="F290" s="26">
        <v>4027.0</v>
      </c>
      <c r="G290" s="18">
        <v>1722.0</v>
      </c>
      <c r="H290" s="15">
        <f t="shared" si="6"/>
        <v>199</v>
      </c>
      <c r="I290" s="28">
        <v>10.0</v>
      </c>
      <c r="J290" s="29">
        <v>32.0</v>
      </c>
      <c r="K290" s="30">
        <v>13.0</v>
      </c>
      <c r="L290" s="31">
        <v>111.0</v>
      </c>
      <c r="M290" s="32">
        <v>11.0</v>
      </c>
      <c r="N290" s="33">
        <v>22.0</v>
      </c>
      <c r="O290" s="39">
        <f t="shared" si="7"/>
        <v>0.6666666667</v>
      </c>
      <c r="P290" s="39">
        <f t="shared" si="8"/>
        <v>0.8951612903</v>
      </c>
      <c r="Q290" s="40">
        <f t="shared" si="9"/>
        <v>0.8593333333</v>
      </c>
      <c r="R290" s="17">
        <f t="shared" si="10"/>
        <v>0.3273333333</v>
      </c>
      <c r="S290" s="39">
        <f t="shared" si="11"/>
        <v>0.03582795699</v>
      </c>
      <c r="T290" s="40">
        <f t="shared" si="12"/>
        <v>0.3289764423</v>
      </c>
      <c r="U290" s="40">
        <f t="shared" si="13"/>
        <v>0.5251626203</v>
      </c>
      <c r="V290" s="40">
        <f t="shared" si="14"/>
        <v>0.5251626203</v>
      </c>
      <c r="W290" s="39">
        <f t="shared" si="15"/>
        <v>0.5609905773</v>
      </c>
      <c r="X290" s="41">
        <f t="shared" si="16"/>
        <v>0.4748373797</v>
      </c>
      <c r="Y290" s="41">
        <f t="shared" si="17"/>
        <v>0.4390094227</v>
      </c>
      <c r="Z290" s="40">
        <f t="shared" si="18"/>
        <v>33</v>
      </c>
      <c r="AA290" s="40">
        <f t="shared" si="19"/>
        <v>124</v>
      </c>
      <c r="AB290" s="40">
        <f t="shared" si="20"/>
        <v>16</v>
      </c>
      <c r="AC290" s="40">
        <f t="shared" si="21"/>
        <v>17</v>
      </c>
      <c r="AD290" s="40">
        <f t="shared" si="22"/>
        <v>54</v>
      </c>
      <c r="AE290" s="40">
        <f t="shared" si="23"/>
        <v>70</v>
      </c>
      <c r="AF290" s="40">
        <f t="shared" si="24"/>
        <v>1.294117647</v>
      </c>
      <c r="AG290" s="40">
        <f t="shared" si="25"/>
        <v>0.2407407407</v>
      </c>
      <c r="AH290" s="40">
        <f t="shared" si="26"/>
        <v>21</v>
      </c>
      <c r="AI290" s="40">
        <f t="shared" ref="AI290:AJ290" si="333">AF290*AC290</f>
        <v>22</v>
      </c>
      <c r="AJ290" s="40">
        <f t="shared" si="333"/>
        <v>13</v>
      </c>
      <c r="AK290" s="40">
        <f t="shared" si="28"/>
        <v>17</v>
      </c>
      <c r="AL290" s="18">
        <f t="shared" si="29"/>
        <v>1722</v>
      </c>
      <c r="AM290" s="40">
        <f t="shared" si="30"/>
        <v>73</v>
      </c>
      <c r="AN290" s="42">
        <f t="shared" si="31"/>
        <v>0.04239256678</v>
      </c>
      <c r="AO290" s="42">
        <f t="shared" si="32"/>
        <v>0.1155632985</v>
      </c>
      <c r="AP290" s="43">
        <f t="shared" si="33"/>
        <v>0.1708542714</v>
      </c>
      <c r="AQ290" s="43">
        <f t="shared" si="34"/>
        <v>0.6633165829</v>
      </c>
      <c r="AR290" s="43">
        <f t="shared" si="35"/>
        <v>0.3768844221</v>
      </c>
      <c r="AS290" s="43">
        <f t="shared" si="36"/>
        <v>0.4657534247</v>
      </c>
      <c r="AT290" s="43">
        <f t="shared" si="37"/>
        <v>0.5205479452</v>
      </c>
      <c r="AU290" s="43">
        <f t="shared" si="38"/>
        <v>0.5890410959</v>
      </c>
      <c r="AV290" s="44">
        <f t="shared" si="41"/>
        <v>94</v>
      </c>
      <c r="AW290" s="45">
        <f t="shared" si="39"/>
        <v>0</v>
      </c>
      <c r="AX290" s="45">
        <v>4.0</v>
      </c>
      <c r="AY290" s="45"/>
    </row>
    <row r="291">
      <c r="A291" s="60"/>
      <c r="B291" s="60"/>
      <c r="C291" s="60"/>
      <c r="D291" s="46">
        <v>289.0</v>
      </c>
      <c r="E291" s="25"/>
      <c r="F291" s="26">
        <v>4028.0</v>
      </c>
      <c r="G291" s="18">
        <v>2031.0</v>
      </c>
      <c r="H291" s="15">
        <f t="shared" si="6"/>
        <v>238</v>
      </c>
      <c r="I291" s="28">
        <v>1.0</v>
      </c>
      <c r="J291" s="29">
        <v>47.0</v>
      </c>
      <c r="K291" s="30">
        <v>3.0</v>
      </c>
      <c r="L291" s="31">
        <v>139.0</v>
      </c>
      <c r="M291" s="32">
        <v>1.0</v>
      </c>
      <c r="N291" s="33">
        <v>47.0</v>
      </c>
      <c r="O291" s="39">
        <f t="shared" si="7"/>
        <v>0.9791666667</v>
      </c>
      <c r="P291" s="39">
        <f t="shared" si="8"/>
        <v>0.9788732394</v>
      </c>
      <c r="Q291" s="40">
        <f t="shared" si="9"/>
        <v>0.9246458333</v>
      </c>
      <c r="R291" s="17">
        <f t="shared" si="10"/>
        <v>0.3926458333</v>
      </c>
      <c r="S291" s="39">
        <f t="shared" si="11"/>
        <v>0.0542274061</v>
      </c>
      <c r="T291" s="40">
        <f t="shared" si="12"/>
        <v>0.4040300147</v>
      </c>
      <c r="U291" s="40">
        <f t="shared" si="13"/>
        <v>0.7459685354</v>
      </c>
      <c r="V291" s="40">
        <f t="shared" si="14"/>
        <v>0.7459685354</v>
      </c>
      <c r="W291" s="39">
        <f t="shared" si="15"/>
        <v>0.8001959415</v>
      </c>
      <c r="X291" s="41">
        <f t="shared" si="16"/>
        <v>0.2540314646</v>
      </c>
      <c r="Y291" s="41">
        <f t="shared" si="17"/>
        <v>0.1998040585</v>
      </c>
      <c r="Z291" s="40">
        <f t="shared" si="18"/>
        <v>48</v>
      </c>
      <c r="AA291" s="40">
        <f t="shared" si="19"/>
        <v>142</v>
      </c>
      <c r="AB291" s="40">
        <f t="shared" si="20"/>
        <v>12</v>
      </c>
      <c r="AC291" s="40">
        <f t="shared" si="21"/>
        <v>36</v>
      </c>
      <c r="AD291" s="40">
        <f t="shared" si="22"/>
        <v>28</v>
      </c>
      <c r="AE291" s="40">
        <f t="shared" si="23"/>
        <v>114</v>
      </c>
      <c r="AF291" s="40">
        <f t="shared" si="24"/>
        <v>1.305555556</v>
      </c>
      <c r="AG291" s="40">
        <f t="shared" si="25"/>
        <v>0.1071428571</v>
      </c>
      <c r="AH291" s="40">
        <f t="shared" si="26"/>
        <v>16</v>
      </c>
      <c r="AI291" s="40">
        <f t="shared" ref="AI291:AJ291" si="334">AF291*AC291</f>
        <v>47</v>
      </c>
      <c r="AJ291" s="40">
        <f t="shared" si="334"/>
        <v>3</v>
      </c>
      <c r="AK291" s="40">
        <f t="shared" si="28"/>
        <v>12</v>
      </c>
      <c r="AL291" s="18">
        <f t="shared" si="29"/>
        <v>2031</v>
      </c>
      <c r="AM291" s="40">
        <f t="shared" si="30"/>
        <v>78</v>
      </c>
      <c r="AN291" s="42">
        <f t="shared" si="31"/>
        <v>0.03840472674</v>
      </c>
      <c r="AO291" s="42">
        <f t="shared" si="32"/>
        <v>0.1171836534</v>
      </c>
      <c r="AP291" s="43">
        <f t="shared" si="33"/>
        <v>0.02100840336</v>
      </c>
      <c r="AQ291" s="43">
        <f t="shared" si="34"/>
        <v>0.5924369748</v>
      </c>
      <c r="AR291" s="43">
        <f t="shared" si="35"/>
        <v>0.4033613445</v>
      </c>
      <c r="AS291" s="43">
        <f t="shared" si="36"/>
        <v>0.2435897436</v>
      </c>
      <c r="AT291" s="43">
        <f t="shared" si="37"/>
        <v>0.358974359</v>
      </c>
      <c r="AU291" s="43">
        <f t="shared" si="38"/>
        <v>0.8076923077</v>
      </c>
      <c r="AV291" s="44">
        <f t="shared" si="41"/>
        <v>127</v>
      </c>
      <c r="AW291" s="45">
        <f t="shared" si="39"/>
        <v>-14</v>
      </c>
      <c r="AX291" s="45">
        <v>4.0</v>
      </c>
      <c r="AY291" s="45"/>
    </row>
    <row r="292">
      <c r="A292" s="60"/>
      <c r="B292" s="60"/>
      <c r="C292" s="60"/>
      <c r="D292" s="46">
        <v>290.0</v>
      </c>
      <c r="E292" s="25"/>
      <c r="F292" s="26">
        <v>4030.0</v>
      </c>
      <c r="G292" s="18">
        <v>1978.0</v>
      </c>
      <c r="H292" s="15">
        <f t="shared" si="6"/>
        <v>200</v>
      </c>
      <c r="I292" s="28">
        <v>0.0</v>
      </c>
      <c r="J292" s="29">
        <v>41.0</v>
      </c>
      <c r="K292" s="30">
        <v>3.0</v>
      </c>
      <c r="L292" s="31">
        <v>119.0</v>
      </c>
      <c r="M292" s="32">
        <v>1.0</v>
      </c>
      <c r="N292" s="33">
        <v>36.0</v>
      </c>
      <c r="O292" s="39">
        <f t="shared" si="7"/>
        <v>0.972972973</v>
      </c>
      <c r="P292" s="39">
        <f t="shared" si="8"/>
        <v>0.9754098361</v>
      </c>
      <c r="Q292" s="40">
        <f t="shared" si="9"/>
        <v>0.9238977356</v>
      </c>
      <c r="R292" s="17">
        <f t="shared" si="10"/>
        <v>0.3918977356</v>
      </c>
      <c r="S292" s="39">
        <f t="shared" si="11"/>
        <v>0.05151210049</v>
      </c>
      <c r="T292" s="40">
        <f t="shared" si="12"/>
        <v>0.4024942787</v>
      </c>
      <c r="U292" s="40">
        <f t="shared" si="13"/>
        <v>0.7417075708</v>
      </c>
      <c r="V292" s="40">
        <f t="shared" si="14"/>
        <v>0.7417075708</v>
      </c>
      <c r="W292" s="39">
        <f t="shared" si="15"/>
        <v>0.7932196713</v>
      </c>
      <c r="X292" s="41">
        <f t="shared" si="16"/>
        <v>0.2582924292</v>
      </c>
      <c r="Y292" s="41">
        <f t="shared" si="17"/>
        <v>0.2067803287</v>
      </c>
      <c r="Z292" s="40">
        <f t="shared" si="18"/>
        <v>37</v>
      </c>
      <c r="AA292" s="40">
        <f t="shared" si="19"/>
        <v>122</v>
      </c>
      <c r="AB292" s="40">
        <f t="shared" si="20"/>
        <v>10</v>
      </c>
      <c r="AC292" s="40">
        <f t="shared" si="21"/>
        <v>27</v>
      </c>
      <c r="AD292" s="40">
        <f t="shared" si="22"/>
        <v>25</v>
      </c>
      <c r="AE292" s="40">
        <f t="shared" si="23"/>
        <v>97</v>
      </c>
      <c r="AF292" s="40">
        <f t="shared" si="24"/>
        <v>1.333333333</v>
      </c>
      <c r="AG292" s="40">
        <f t="shared" si="25"/>
        <v>0.12</v>
      </c>
      <c r="AH292" s="40">
        <f t="shared" si="26"/>
        <v>13</v>
      </c>
      <c r="AI292" s="40">
        <f t="shared" ref="AI292:AJ292" si="335">AF292*AC292</f>
        <v>36</v>
      </c>
      <c r="AJ292" s="40">
        <f t="shared" si="335"/>
        <v>3</v>
      </c>
      <c r="AK292" s="40">
        <f t="shared" si="28"/>
        <v>12</v>
      </c>
      <c r="AL292" s="18">
        <f t="shared" si="29"/>
        <v>1978</v>
      </c>
      <c r="AM292" s="40">
        <f t="shared" si="30"/>
        <v>64</v>
      </c>
      <c r="AN292" s="42">
        <f t="shared" si="31"/>
        <v>0.03235591507</v>
      </c>
      <c r="AO292" s="42">
        <f t="shared" si="32"/>
        <v>0.1011122346</v>
      </c>
      <c r="AP292" s="43">
        <f t="shared" si="33"/>
        <v>0.02</v>
      </c>
      <c r="AQ292" s="43">
        <f t="shared" si="34"/>
        <v>0.6</v>
      </c>
      <c r="AR292" s="43">
        <f t="shared" si="35"/>
        <v>0.39</v>
      </c>
      <c r="AS292" s="43">
        <f t="shared" si="36"/>
        <v>0.25</v>
      </c>
      <c r="AT292" s="43">
        <f t="shared" si="37"/>
        <v>0.390625</v>
      </c>
      <c r="AU292" s="43">
        <f t="shared" si="38"/>
        <v>0.765625</v>
      </c>
      <c r="AV292" s="44">
        <f t="shared" si="41"/>
        <v>107</v>
      </c>
      <c r="AW292" s="45">
        <f t="shared" si="39"/>
        <v>-12</v>
      </c>
      <c r="AX292" s="45">
        <v>4.0</v>
      </c>
      <c r="AY292" s="45"/>
    </row>
    <row r="293">
      <c r="A293" s="60"/>
      <c r="B293" s="60"/>
      <c r="C293" s="60"/>
      <c r="D293" s="46">
        <v>291.0</v>
      </c>
      <c r="E293" s="25"/>
      <c r="F293" s="26">
        <v>4032.0</v>
      </c>
      <c r="G293" s="18">
        <v>1293.0</v>
      </c>
      <c r="H293" s="15">
        <f t="shared" si="6"/>
        <v>176</v>
      </c>
      <c r="I293" s="28">
        <v>11.0</v>
      </c>
      <c r="J293" s="29">
        <v>37.0</v>
      </c>
      <c r="K293" s="30">
        <v>17.0</v>
      </c>
      <c r="L293" s="31">
        <v>77.0</v>
      </c>
      <c r="M293" s="32">
        <v>8.0</v>
      </c>
      <c r="N293" s="33">
        <v>26.0</v>
      </c>
      <c r="O293" s="39">
        <f t="shared" si="7"/>
        <v>0.7647058824</v>
      </c>
      <c r="P293" s="39">
        <f t="shared" si="8"/>
        <v>0.8191489362</v>
      </c>
      <c r="Q293" s="40">
        <f t="shared" si="9"/>
        <v>0.8858788927</v>
      </c>
      <c r="R293" s="17">
        <f t="shared" si="10"/>
        <v>0.3538788927</v>
      </c>
      <c r="S293" s="39">
        <f t="shared" si="11"/>
        <v>-0.06672995656</v>
      </c>
      <c r="T293" s="40">
        <f t="shared" si="12"/>
        <v>0.3519799557</v>
      </c>
      <c r="U293" s="40">
        <f t="shared" si="13"/>
        <v>0.5958210122</v>
      </c>
      <c r="V293" s="40">
        <f t="shared" si="14"/>
        <v>0.5958210122</v>
      </c>
      <c r="W293" s="39">
        <f t="shared" si="15"/>
        <v>0.5290910557</v>
      </c>
      <c r="X293" s="41">
        <f t="shared" si="16"/>
        <v>0.4041789878</v>
      </c>
      <c r="Y293" s="41">
        <f t="shared" si="17"/>
        <v>0.4709089443</v>
      </c>
      <c r="Z293" s="40">
        <f t="shared" si="18"/>
        <v>34</v>
      </c>
      <c r="AA293" s="40">
        <f t="shared" si="19"/>
        <v>94</v>
      </c>
      <c r="AB293" s="40">
        <f t="shared" si="20"/>
        <v>14</v>
      </c>
      <c r="AC293" s="40">
        <f t="shared" si="21"/>
        <v>20</v>
      </c>
      <c r="AD293" s="40">
        <f t="shared" si="22"/>
        <v>44</v>
      </c>
      <c r="AE293" s="40">
        <f t="shared" si="23"/>
        <v>50</v>
      </c>
      <c r="AF293" s="40">
        <f t="shared" si="24"/>
        <v>1.3</v>
      </c>
      <c r="AG293" s="40">
        <f t="shared" si="25"/>
        <v>0.3863636364</v>
      </c>
      <c r="AH293" s="40">
        <f t="shared" si="26"/>
        <v>18</v>
      </c>
      <c r="AI293" s="40">
        <f t="shared" ref="AI293:AJ293" si="336">AF293*AC293</f>
        <v>26</v>
      </c>
      <c r="AJ293" s="40">
        <f t="shared" si="336"/>
        <v>17</v>
      </c>
      <c r="AK293" s="40">
        <f t="shared" si="28"/>
        <v>19</v>
      </c>
      <c r="AL293" s="18">
        <f t="shared" si="29"/>
        <v>1293</v>
      </c>
      <c r="AM293" s="40">
        <f t="shared" si="30"/>
        <v>80</v>
      </c>
      <c r="AN293" s="42">
        <f t="shared" si="31"/>
        <v>0.0618716164</v>
      </c>
      <c r="AO293" s="42">
        <f t="shared" si="32"/>
        <v>0.1361175561</v>
      </c>
      <c r="AP293" s="43">
        <f t="shared" si="33"/>
        <v>0.2045454545</v>
      </c>
      <c r="AQ293" s="43">
        <f t="shared" si="34"/>
        <v>0.5454545455</v>
      </c>
      <c r="AR293" s="43">
        <f t="shared" si="35"/>
        <v>0.4659090909</v>
      </c>
      <c r="AS293" s="43">
        <f t="shared" si="36"/>
        <v>0.4375</v>
      </c>
      <c r="AT293" s="43">
        <f t="shared" si="37"/>
        <v>0.4625</v>
      </c>
      <c r="AU293" s="43">
        <f t="shared" si="38"/>
        <v>0.55</v>
      </c>
      <c r="AV293" s="44">
        <f t="shared" si="41"/>
        <v>58</v>
      </c>
      <c r="AW293" s="45">
        <f t="shared" si="39"/>
        <v>1</v>
      </c>
      <c r="AX293" s="45">
        <v>4.0</v>
      </c>
      <c r="AY293" s="45"/>
    </row>
    <row r="294">
      <c r="A294" s="60"/>
      <c r="B294" s="60"/>
      <c r="C294" s="60"/>
      <c r="D294" s="46">
        <v>292.0</v>
      </c>
      <c r="E294" s="25"/>
      <c r="F294" s="26">
        <v>4036.0</v>
      </c>
      <c r="G294" s="18">
        <v>2152.0</v>
      </c>
      <c r="H294" s="15">
        <f t="shared" si="6"/>
        <v>210</v>
      </c>
      <c r="I294" s="28">
        <v>12.0</v>
      </c>
      <c r="J294" s="29">
        <v>40.0</v>
      </c>
      <c r="K294" s="30">
        <v>7.0</v>
      </c>
      <c r="L294" s="31">
        <v>108.0</v>
      </c>
      <c r="M294" s="32">
        <v>8.0</v>
      </c>
      <c r="N294" s="33">
        <v>35.0</v>
      </c>
      <c r="O294" s="39">
        <f t="shared" si="7"/>
        <v>0.8139534884</v>
      </c>
      <c r="P294" s="39">
        <f t="shared" si="8"/>
        <v>0.9391304348</v>
      </c>
      <c r="Q294" s="40">
        <f t="shared" si="9"/>
        <v>0.8971243916</v>
      </c>
      <c r="R294" s="17">
        <f t="shared" si="10"/>
        <v>0.3651243916</v>
      </c>
      <c r="S294" s="39">
        <f t="shared" si="11"/>
        <v>0.04200604322</v>
      </c>
      <c r="T294" s="40">
        <f t="shared" si="12"/>
        <v>0.3637245761</v>
      </c>
      <c r="U294" s="40">
        <f t="shared" si="13"/>
        <v>0.6308074597</v>
      </c>
      <c r="V294" s="40">
        <f t="shared" si="14"/>
        <v>0.6308074597</v>
      </c>
      <c r="W294" s="39">
        <f t="shared" si="15"/>
        <v>0.672813503</v>
      </c>
      <c r="X294" s="41">
        <f t="shared" si="16"/>
        <v>0.3691925403</v>
      </c>
      <c r="Y294" s="41">
        <f t="shared" si="17"/>
        <v>0.327186497</v>
      </c>
      <c r="Z294" s="40">
        <f t="shared" si="18"/>
        <v>43</v>
      </c>
      <c r="AA294" s="40">
        <f t="shared" si="19"/>
        <v>115</v>
      </c>
      <c r="AB294" s="40">
        <f t="shared" si="20"/>
        <v>16</v>
      </c>
      <c r="AC294" s="40">
        <f t="shared" si="21"/>
        <v>27</v>
      </c>
      <c r="AD294" s="40">
        <f t="shared" si="22"/>
        <v>38</v>
      </c>
      <c r="AE294" s="40">
        <f t="shared" si="23"/>
        <v>77</v>
      </c>
      <c r="AF294" s="40">
        <f t="shared" si="24"/>
        <v>1.296296296</v>
      </c>
      <c r="AG294" s="40">
        <f t="shared" si="25"/>
        <v>0.1842105263</v>
      </c>
      <c r="AH294" s="40">
        <f t="shared" si="26"/>
        <v>21</v>
      </c>
      <c r="AI294" s="40">
        <f t="shared" ref="AI294:AJ294" si="337">AF294*AC294</f>
        <v>35</v>
      </c>
      <c r="AJ294" s="40">
        <f t="shared" si="337"/>
        <v>7</v>
      </c>
      <c r="AK294" s="40">
        <f t="shared" si="28"/>
        <v>14</v>
      </c>
      <c r="AL294" s="18">
        <f t="shared" si="29"/>
        <v>2152</v>
      </c>
      <c r="AM294" s="40">
        <f t="shared" si="30"/>
        <v>77</v>
      </c>
      <c r="AN294" s="42">
        <f t="shared" si="31"/>
        <v>0.03578066914</v>
      </c>
      <c r="AO294" s="42">
        <f t="shared" si="32"/>
        <v>0.09758364312</v>
      </c>
      <c r="AP294" s="43">
        <f t="shared" si="33"/>
        <v>0.1285714286</v>
      </c>
      <c r="AQ294" s="43">
        <f t="shared" si="34"/>
        <v>0.6095238095</v>
      </c>
      <c r="AR294" s="43">
        <f t="shared" si="35"/>
        <v>0.4523809524</v>
      </c>
      <c r="AS294" s="43">
        <f t="shared" si="36"/>
        <v>0.3636363636</v>
      </c>
      <c r="AT294" s="43">
        <f t="shared" si="37"/>
        <v>0.4545454545</v>
      </c>
      <c r="AU294" s="43">
        <f t="shared" si="38"/>
        <v>0.7272727273</v>
      </c>
      <c r="AV294" s="44">
        <f t="shared" si="41"/>
        <v>94</v>
      </c>
      <c r="AW294" s="45">
        <f t="shared" si="39"/>
        <v>-1</v>
      </c>
      <c r="AX294" s="45">
        <v>4.0</v>
      </c>
      <c r="AY294" s="45"/>
    </row>
    <row r="295">
      <c r="A295" s="60"/>
      <c r="B295" s="60"/>
      <c r="C295" s="60"/>
      <c r="D295" s="46">
        <v>293.0</v>
      </c>
      <c r="E295" s="25"/>
      <c r="F295" s="26">
        <v>4044.0</v>
      </c>
      <c r="G295" s="18">
        <v>2605.0</v>
      </c>
      <c r="H295" s="15">
        <f t="shared" si="6"/>
        <v>322</v>
      </c>
      <c r="I295" s="28">
        <v>34.0</v>
      </c>
      <c r="J295" s="29">
        <v>59.0</v>
      </c>
      <c r="K295" s="30">
        <v>15.0</v>
      </c>
      <c r="L295" s="31">
        <v>128.0</v>
      </c>
      <c r="M295" s="32">
        <v>26.0</v>
      </c>
      <c r="N295" s="33">
        <v>60.0</v>
      </c>
      <c r="O295" s="39">
        <f t="shared" si="7"/>
        <v>0.6976744186</v>
      </c>
      <c r="P295" s="39">
        <f t="shared" si="8"/>
        <v>0.8951048951</v>
      </c>
      <c r="Q295" s="40">
        <f t="shared" si="9"/>
        <v>0.8683277447</v>
      </c>
      <c r="R295" s="17">
        <f t="shared" si="10"/>
        <v>0.3363277447</v>
      </c>
      <c r="S295" s="39">
        <f t="shared" si="11"/>
        <v>0.02677715038</v>
      </c>
      <c r="T295" s="40">
        <f t="shared" si="12"/>
        <v>0.3361973563</v>
      </c>
      <c r="U295" s="40">
        <f t="shared" si="13"/>
        <v>0.5476613672</v>
      </c>
      <c r="V295" s="40">
        <f t="shared" si="14"/>
        <v>0.5476613672</v>
      </c>
      <c r="W295" s="39">
        <f t="shared" si="15"/>
        <v>0.5744385176</v>
      </c>
      <c r="X295" s="41">
        <f t="shared" si="16"/>
        <v>0.4523386328</v>
      </c>
      <c r="Y295" s="41">
        <f t="shared" si="17"/>
        <v>0.4255614824</v>
      </c>
      <c r="Z295" s="40">
        <f t="shared" si="18"/>
        <v>86</v>
      </c>
      <c r="AA295" s="40">
        <f t="shared" si="19"/>
        <v>143</v>
      </c>
      <c r="AB295" s="40">
        <f t="shared" si="20"/>
        <v>39</v>
      </c>
      <c r="AC295" s="40">
        <f t="shared" si="21"/>
        <v>47</v>
      </c>
      <c r="AD295" s="40">
        <f t="shared" si="22"/>
        <v>61</v>
      </c>
      <c r="AE295" s="40">
        <f t="shared" si="23"/>
        <v>82</v>
      </c>
      <c r="AF295" s="40">
        <f t="shared" si="24"/>
        <v>1.276595745</v>
      </c>
      <c r="AG295" s="40">
        <f t="shared" si="25"/>
        <v>0.2459016393</v>
      </c>
      <c r="AH295" s="40">
        <f t="shared" si="26"/>
        <v>50</v>
      </c>
      <c r="AI295" s="40">
        <f t="shared" ref="AI295:AJ295" si="338">AF295*AC295</f>
        <v>60</v>
      </c>
      <c r="AJ295" s="40">
        <f t="shared" si="338"/>
        <v>15</v>
      </c>
      <c r="AK295" s="40">
        <f t="shared" si="28"/>
        <v>20</v>
      </c>
      <c r="AL295" s="18">
        <f t="shared" si="29"/>
        <v>2605</v>
      </c>
      <c r="AM295" s="40">
        <f t="shared" si="30"/>
        <v>145</v>
      </c>
      <c r="AN295" s="42">
        <f t="shared" si="31"/>
        <v>0.0556621881</v>
      </c>
      <c r="AO295" s="42">
        <f t="shared" si="32"/>
        <v>0.1236084453</v>
      </c>
      <c r="AP295" s="43">
        <f t="shared" si="33"/>
        <v>0.2329192547</v>
      </c>
      <c r="AQ295" s="43">
        <f t="shared" si="34"/>
        <v>0.5838509317</v>
      </c>
      <c r="AR295" s="43">
        <f t="shared" si="35"/>
        <v>0.5559006211</v>
      </c>
      <c r="AS295" s="43">
        <f t="shared" si="36"/>
        <v>0.4482758621</v>
      </c>
      <c r="AT295" s="43">
        <f t="shared" si="37"/>
        <v>0.4827586207</v>
      </c>
      <c r="AU295" s="43">
        <f t="shared" si="38"/>
        <v>0.7586206897</v>
      </c>
      <c r="AV295" s="44">
        <f t="shared" si="41"/>
        <v>108</v>
      </c>
      <c r="AW295" s="45">
        <f t="shared" si="39"/>
        <v>10</v>
      </c>
      <c r="AX295" s="45">
        <v>4.0</v>
      </c>
      <c r="AY295" s="45"/>
    </row>
    <row r="296">
      <c r="A296" s="60"/>
      <c r="B296" s="60"/>
      <c r="C296" s="60"/>
      <c r="D296" s="46">
        <v>294.0</v>
      </c>
      <c r="E296" s="25"/>
      <c r="F296" s="26">
        <v>4046.0</v>
      </c>
      <c r="G296" s="18">
        <v>797.0</v>
      </c>
      <c r="H296" s="15">
        <f t="shared" si="6"/>
        <v>221</v>
      </c>
      <c r="I296" s="28">
        <v>35.0</v>
      </c>
      <c r="J296" s="29">
        <v>44.0</v>
      </c>
      <c r="K296" s="30">
        <v>35.0</v>
      </c>
      <c r="L296" s="31">
        <v>67.0</v>
      </c>
      <c r="M296" s="32">
        <v>16.0</v>
      </c>
      <c r="N296" s="33">
        <v>24.0</v>
      </c>
      <c r="O296" s="39">
        <f t="shared" si="7"/>
        <v>0.6</v>
      </c>
      <c r="P296" s="39">
        <f t="shared" si="8"/>
        <v>0.6568627451</v>
      </c>
      <c r="Q296" s="40">
        <f t="shared" si="9"/>
        <v>0.83812</v>
      </c>
      <c r="R296" s="17">
        <f t="shared" si="10"/>
        <v>0.30612</v>
      </c>
      <c r="S296" s="39">
        <f t="shared" si="11"/>
        <v>-0.1812572549</v>
      </c>
      <c r="T296" s="40">
        <f t="shared" si="12"/>
        <v>0.3136238908</v>
      </c>
      <c r="U296" s="40">
        <f t="shared" si="13"/>
        <v>0.4762926907</v>
      </c>
      <c r="V296" s="40">
        <f t="shared" si="14"/>
        <v>0.4762926907</v>
      </c>
      <c r="W296" s="39">
        <f t="shared" si="15"/>
        <v>0.2950354358</v>
      </c>
      <c r="X296" s="41">
        <f t="shared" si="16"/>
        <v>0.5237073093</v>
      </c>
      <c r="Y296" s="41">
        <f t="shared" si="17"/>
        <v>0.7049645642</v>
      </c>
      <c r="Z296" s="40">
        <f t="shared" si="18"/>
        <v>40</v>
      </c>
      <c r="AA296" s="40">
        <f t="shared" si="19"/>
        <v>102</v>
      </c>
      <c r="AB296" s="40">
        <f t="shared" si="20"/>
        <v>21</v>
      </c>
      <c r="AC296" s="40">
        <f t="shared" si="21"/>
        <v>19</v>
      </c>
      <c r="AD296" s="40">
        <f t="shared" si="22"/>
        <v>72</v>
      </c>
      <c r="AE296" s="40">
        <f t="shared" si="23"/>
        <v>30</v>
      </c>
      <c r="AF296" s="40">
        <f t="shared" si="24"/>
        <v>1.263157895</v>
      </c>
      <c r="AG296" s="40">
        <f t="shared" si="25"/>
        <v>0.4861111111</v>
      </c>
      <c r="AH296" s="40">
        <f t="shared" si="26"/>
        <v>27</v>
      </c>
      <c r="AI296" s="40">
        <f t="shared" ref="AI296:AJ296" si="339">AF296*AC296</f>
        <v>24</v>
      </c>
      <c r="AJ296" s="40">
        <f t="shared" si="339"/>
        <v>35</v>
      </c>
      <c r="AK296" s="40">
        <f t="shared" si="28"/>
        <v>15</v>
      </c>
      <c r="AL296" s="18">
        <f t="shared" si="29"/>
        <v>797</v>
      </c>
      <c r="AM296" s="40">
        <f t="shared" si="30"/>
        <v>101</v>
      </c>
      <c r="AN296" s="42">
        <f t="shared" si="31"/>
        <v>0.1267252196</v>
      </c>
      <c r="AO296" s="42">
        <f t="shared" si="32"/>
        <v>0.2772898369</v>
      </c>
      <c r="AP296" s="43">
        <f t="shared" si="33"/>
        <v>0.3891402715</v>
      </c>
      <c r="AQ296" s="43">
        <f t="shared" si="34"/>
        <v>0.5339366516</v>
      </c>
      <c r="AR296" s="43">
        <f t="shared" si="35"/>
        <v>0.5384615385</v>
      </c>
      <c r="AS296" s="43">
        <f t="shared" si="36"/>
        <v>0.6138613861</v>
      </c>
      <c r="AT296" s="43">
        <f t="shared" si="37"/>
        <v>0.4158415842</v>
      </c>
      <c r="AU296" s="43">
        <f t="shared" si="38"/>
        <v>0.504950495</v>
      </c>
      <c r="AV296" s="44">
        <f t="shared" si="41"/>
        <v>52</v>
      </c>
      <c r="AW296" s="45">
        <f t="shared" si="39"/>
        <v>24</v>
      </c>
      <c r="AX296" s="45">
        <v>4.0</v>
      </c>
      <c r="AY296" s="45"/>
    </row>
    <row r="297">
      <c r="A297" s="60"/>
      <c r="B297" s="60"/>
      <c r="C297" s="60"/>
      <c r="D297" s="46">
        <v>295.0</v>
      </c>
      <c r="E297" s="25"/>
      <c r="F297" s="26">
        <v>4304.0</v>
      </c>
      <c r="G297" s="18">
        <v>3152.0</v>
      </c>
      <c r="H297" s="15">
        <f t="shared" si="6"/>
        <v>439</v>
      </c>
      <c r="I297" s="28">
        <v>11.0</v>
      </c>
      <c r="J297" s="29">
        <v>111.0</v>
      </c>
      <c r="K297" s="30">
        <v>15.0</v>
      </c>
      <c r="L297" s="31">
        <v>222.0</v>
      </c>
      <c r="M297" s="32">
        <v>24.0</v>
      </c>
      <c r="N297" s="33">
        <v>56.0</v>
      </c>
      <c r="O297" s="39">
        <f t="shared" si="7"/>
        <v>0.7</v>
      </c>
      <c r="P297" s="39">
        <f t="shared" si="8"/>
        <v>0.9367088608</v>
      </c>
      <c r="Q297" s="40">
        <f t="shared" si="9"/>
        <v>0.86898</v>
      </c>
      <c r="R297" s="17">
        <f t="shared" si="10"/>
        <v>0.33698</v>
      </c>
      <c r="S297" s="39">
        <f t="shared" si="11"/>
        <v>0.06772886076</v>
      </c>
      <c r="T297" s="40">
        <f t="shared" si="12"/>
        <v>0.3367409685</v>
      </c>
      <c r="U297" s="40">
        <f t="shared" si="13"/>
        <v>0.549343026</v>
      </c>
      <c r="V297" s="40">
        <f t="shared" si="14"/>
        <v>0.549343026</v>
      </c>
      <c r="W297" s="39">
        <f t="shared" si="15"/>
        <v>0.6170718867</v>
      </c>
      <c r="X297" s="41">
        <f t="shared" si="16"/>
        <v>0.450656974</v>
      </c>
      <c r="Y297" s="41">
        <f t="shared" si="17"/>
        <v>0.3829281133</v>
      </c>
      <c r="Z297" s="40">
        <f t="shared" si="18"/>
        <v>80</v>
      </c>
      <c r="AA297" s="40">
        <f t="shared" si="19"/>
        <v>237</v>
      </c>
      <c r="AB297" s="40">
        <f t="shared" si="20"/>
        <v>36</v>
      </c>
      <c r="AC297" s="40">
        <f t="shared" si="21"/>
        <v>44</v>
      </c>
      <c r="AD297" s="40">
        <f t="shared" si="22"/>
        <v>91</v>
      </c>
      <c r="AE297" s="40">
        <f t="shared" si="23"/>
        <v>146</v>
      </c>
      <c r="AF297" s="40">
        <f t="shared" si="24"/>
        <v>1.272727273</v>
      </c>
      <c r="AG297" s="40">
        <f t="shared" si="25"/>
        <v>0.1648351648</v>
      </c>
      <c r="AH297" s="40">
        <f t="shared" si="26"/>
        <v>46</v>
      </c>
      <c r="AI297" s="40">
        <f t="shared" ref="AI297:AJ297" si="340">AF297*AC297</f>
        <v>56</v>
      </c>
      <c r="AJ297" s="40">
        <f t="shared" si="340"/>
        <v>15</v>
      </c>
      <c r="AK297" s="40">
        <f t="shared" si="28"/>
        <v>24</v>
      </c>
      <c r="AL297" s="18">
        <f t="shared" si="29"/>
        <v>3152</v>
      </c>
      <c r="AM297" s="40">
        <f t="shared" si="30"/>
        <v>141</v>
      </c>
      <c r="AN297" s="42">
        <f t="shared" si="31"/>
        <v>0.04473350254</v>
      </c>
      <c r="AO297" s="42">
        <f t="shared" si="32"/>
        <v>0.1392766497</v>
      </c>
      <c r="AP297" s="43">
        <f t="shared" si="33"/>
        <v>0.1138952164</v>
      </c>
      <c r="AQ297" s="43">
        <f t="shared" si="34"/>
        <v>0.5854214123</v>
      </c>
      <c r="AR297" s="43">
        <f t="shared" si="35"/>
        <v>0.4601366743</v>
      </c>
      <c r="AS297" s="43">
        <f t="shared" si="36"/>
        <v>0.4326241135</v>
      </c>
      <c r="AT297" s="43">
        <f t="shared" si="37"/>
        <v>0.4964539007</v>
      </c>
      <c r="AU297" s="43">
        <f t="shared" si="38"/>
        <v>0.7234042553</v>
      </c>
      <c r="AV297" s="44">
        <f t="shared" si="41"/>
        <v>198</v>
      </c>
      <c r="AW297" s="45">
        <f t="shared" si="39"/>
        <v>-11</v>
      </c>
      <c r="AX297" s="45">
        <v>4.0</v>
      </c>
      <c r="AY297" s="45"/>
    </row>
    <row r="298">
      <c r="A298" s="60"/>
      <c r="B298" s="60"/>
      <c r="C298" s="60"/>
      <c r="D298" s="46">
        <v>296.0</v>
      </c>
      <c r="E298" s="25"/>
      <c r="F298" s="26">
        <v>4306.0</v>
      </c>
      <c r="G298" s="18">
        <v>1830.0</v>
      </c>
      <c r="H298" s="15">
        <f t="shared" si="6"/>
        <v>242</v>
      </c>
      <c r="I298" s="28">
        <v>7.0</v>
      </c>
      <c r="J298" s="29">
        <v>50.0</v>
      </c>
      <c r="K298" s="30">
        <v>7.0</v>
      </c>
      <c r="L298" s="31">
        <v>133.0</v>
      </c>
      <c r="M298" s="32">
        <v>3.0</v>
      </c>
      <c r="N298" s="33">
        <v>42.0</v>
      </c>
      <c r="O298" s="39">
        <f t="shared" si="7"/>
        <v>0.9333333333</v>
      </c>
      <c r="P298" s="39">
        <f t="shared" si="8"/>
        <v>0.95</v>
      </c>
      <c r="Q298" s="40">
        <f t="shared" si="9"/>
        <v>0.9185866667</v>
      </c>
      <c r="R298" s="17">
        <f t="shared" si="10"/>
        <v>0.3865866667</v>
      </c>
      <c r="S298" s="39">
        <f t="shared" si="11"/>
        <v>0.03141333333</v>
      </c>
      <c r="T298" s="40">
        <f t="shared" si="12"/>
        <v>0.392710658</v>
      </c>
      <c r="U298" s="40">
        <f t="shared" si="13"/>
        <v>0.7143389818</v>
      </c>
      <c r="V298" s="40">
        <f t="shared" si="14"/>
        <v>0.7143389818</v>
      </c>
      <c r="W298" s="39">
        <f t="shared" si="15"/>
        <v>0.7457523152</v>
      </c>
      <c r="X298" s="41">
        <f t="shared" si="16"/>
        <v>0.2856610182</v>
      </c>
      <c r="Y298" s="41">
        <f t="shared" si="17"/>
        <v>0.2542476848</v>
      </c>
      <c r="Z298" s="40">
        <f t="shared" si="18"/>
        <v>45</v>
      </c>
      <c r="AA298" s="40">
        <f t="shared" si="19"/>
        <v>140</v>
      </c>
      <c r="AB298" s="40">
        <f t="shared" si="20"/>
        <v>13</v>
      </c>
      <c r="AC298" s="40">
        <f t="shared" si="21"/>
        <v>32</v>
      </c>
      <c r="AD298" s="40">
        <f t="shared" si="22"/>
        <v>36</v>
      </c>
      <c r="AE298" s="40">
        <f t="shared" si="23"/>
        <v>104</v>
      </c>
      <c r="AF298" s="40">
        <f t="shared" si="24"/>
        <v>1.3125</v>
      </c>
      <c r="AG298" s="40">
        <f t="shared" si="25"/>
        <v>0.1944444444</v>
      </c>
      <c r="AH298" s="40">
        <f t="shared" si="26"/>
        <v>17</v>
      </c>
      <c r="AI298" s="40">
        <f t="shared" ref="AI298:AJ298" si="341">AF298*AC298</f>
        <v>42</v>
      </c>
      <c r="AJ298" s="40">
        <f t="shared" si="341"/>
        <v>7</v>
      </c>
      <c r="AK298" s="40">
        <f t="shared" si="28"/>
        <v>20</v>
      </c>
      <c r="AL298" s="18">
        <f t="shared" si="29"/>
        <v>1830</v>
      </c>
      <c r="AM298" s="40">
        <f t="shared" si="30"/>
        <v>86</v>
      </c>
      <c r="AN298" s="42">
        <f t="shared" si="31"/>
        <v>0.04699453552</v>
      </c>
      <c r="AO298" s="42">
        <f t="shared" si="32"/>
        <v>0.1322404372</v>
      </c>
      <c r="AP298" s="43">
        <f t="shared" si="33"/>
        <v>0.07024793388</v>
      </c>
      <c r="AQ298" s="43">
        <f t="shared" si="34"/>
        <v>0.5909090909</v>
      </c>
      <c r="AR298" s="43">
        <f t="shared" si="35"/>
        <v>0.4214876033</v>
      </c>
      <c r="AS298" s="43">
        <f t="shared" si="36"/>
        <v>0.2790697674</v>
      </c>
      <c r="AT298" s="43">
        <f t="shared" si="37"/>
        <v>0.4302325581</v>
      </c>
      <c r="AU298" s="43">
        <f t="shared" si="38"/>
        <v>0.6860465116</v>
      </c>
      <c r="AV298" s="44">
        <f t="shared" si="41"/>
        <v>113</v>
      </c>
      <c r="AW298" s="45">
        <f t="shared" si="39"/>
        <v>-7</v>
      </c>
      <c r="AX298" s="45">
        <v>4.0</v>
      </c>
      <c r="AY298" s="45"/>
    </row>
    <row r="299">
      <c r="A299" s="60"/>
      <c r="B299" s="60"/>
      <c r="C299" s="60"/>
      <c r="D299" s="46">
        <v>297.0</v>
      </c>
      <c r="E299" s="25"/>
      <c r="F299" s="26">
        <v>4309.0</v>
      </c>
      <c r="G299" s="18">
        <v>1116.0</v>
      </c>
      <c r="H299" s="15">
        <f t="shared" si="6"/>
        <v>140</v>
      </c>
      <c r="I299" s="28">
        <v>4.0</v>
      </c>
      <c r="J299" s="29">
        <v>39.0</v>
      </c>
      <c r="K299" s="30">
        <v>2.0</v>
      </c>
      <c r="L299" s="31">
        <v>71.0</v>
      </c>
      <c r="M299" s="32">
        <v>4.0</v>
      </c>
      <c r="N299" s="33">
        <v>20.0</v>
      </c>
      <c r="O299" s="39">
        <f t="shared" si="7"/>
        <v>0.8333333333</v>
      </c>
      <c r="P299" s="39">
        <f t="shared" si="8"/>
        <v>0.9726027397</v>
      </c>
      <c r="Q299" s="40">
        <f t="shared" si="9"/>
        <v>0.9011666667</v>
      </c>
      <c r="R299" s="17">
        <f t="shared" si="10"/>
        <v>0.3691666667</v>
      </c>
      <c r="S299" s="39">
        <f t="shared" si="11"/>
        <v>0.07143607306</v>
      </c>
      <c r="T299" s="40">
        <f t="shared" si="12"/>
        <v>0.3683806658</v>
      </c>
      <c r="U299" s="40">
        <f t="shared" si="13"/>
        <v>0.6444875764</v>
      </c>
      <c r="V299" s="40">
        <f t="shared" si="14"/>
        <v>0.6444875764</v>
      </c>
      <c r="W299" s="39">
        <f t="shared" si="15"/>
        <v>0.7159236494</v>
      </c>
      <c r="X299" s="41">
        <f t="shared" si="16"/>
        <v>0.3555124236</v>
      </c>
      <c r="Y299" s="41">
        <f t="shared" si="17"/>
        <v>0.2840763506</v>
      </c>
      <c r="Z299" s="40">
        <f t="shared" si="18"/>
        <v>24</v>
      </c>
      <c r="AA299" s="40">
        <f t="shared" si="19"/>
        <v>73</v>
      </c>
      <c r="AB299" s="40">
        <f t="shared" si="20"/>
        <v>9</v>
      </c>
      <c r="AC299" s="40">
        <f t="shared" si="21"/>
        <v>15</v>
      </c>
      <c r="AD299" s="40">
        <f t="shared" si="22"/>
        <v>21</v>
      </c>
      <c r="AE299" s="40">
        <f t="shared" si="23"/>
        <v>52</v>
      </c>
      <c r="AF299" s="40">
        <f t="shared" si="24"/>
        <v>1.333333333</v>
      </c>
      <c r="AG299" s="40">
        <f t="shared" si="25"/>
        <v>0.09523809524</v>
      </c>
      <c r="AH299" s="40">
        <f t="shared" si="26"/>
        <v>12</v>
      </c>
      <c r="AI299" s="40">
        <f t="shared" ref="AI299:AJ299" si="342">AF299*AC299</f>
        <v>20</v>
      </c>
      <c r="AJ299" s="40">
        <f t="shared" si="342"/>
        <v>2</v>
      </c>
      <c r="AK299" s="40">
        <f t="shared" si="28"/>
        <v>5</v>
      </c>
      <c r="AL299" s="18">
        <f t="shared" si="29"/>
        <v>1116</v>
      </c>
      <c r="AM299" s="40">
        <f t="shared" si="30"/>
        <v>39</v>
      </c>
      <c r="AN299" s="42">
        <f t="shared" si="31"/>
        <v>0.03494623656</v>
      </c>
      <c r="AO299" s="42">
        <f t="shared" si="32"/>
        <v>0.1254480287</v>
      </c>
      <c r="AP299" s="43">
        <f t="shared" si="33"/>
        <v>0.07142857143</v>
      </c>
      <c r="AQ299" s="43">
        <f t="shared" si="34"/>
        <v>0.5642857143</v>
      </c>
      <c r="AR299" s="43">
        <f t="shared" si="35"/>
        <v>0.4785714286</v>
      </c>
      <c r="AS299" s="43">
        <f t="shared" si="36"/>
        <v>0.358974359</v>
      </c>
      <c r="AT299" s="43">
        <f t="shared" si="37"/>
        <v>0.4358974359</v>
      </c>
      <c r="AU299" s="43">
        <f t="shared" si="38"/>
        <v>0.8205128205</v>
      </c>
      <c r="AV299" s="44">
        <f t="shared" si="41"/>
        <v>66</v>
      </c>
      <c r="AW299" s="45">
        <f t="shared" si="39"/>
        <v>-4</v>
      </c>
      <c r="AX299" s="45">
        <v>4.0</v>
      </c>
      <c r="AY299" s="45"/>
    </row>
    <row r="300">
      <c r="A300" s="60"/>
      <c r="B300" s="60"/>
      <c r="C300" s="60"/>
      <c r="D300" s="46">
        <v>298.0</v>
      </c>
      <c r="E300" s="25"/>
      <c r="F300" s="26">
        <v>4387.0</v>
      </c>
      <c r="G300" s="18">
        <v>2206.0</v>
      </c>
      <c r="H300" s="15">
        <f t="shared" si="6"/>
        <v>114</v>
      </c>
      <c r="I300" s="28">
        <v>6.0</v>
      </c>
      <c r="J300" s="29">
        <v>17.0</v>
      </c>
      <c r="K300" s="30">
        <v>4.0</v>
      </c>
      <c r="L300" s="31">
        <v>69.0</v>
      </c>
      <c r="M300" s="32">
        <v>4.0</v>
      </c>
      <c r="N300" s="33">
        <v>14.0</v>
      </c>
      <c r="O300" s="39">
        <f t="shared" si="7"/>
        <v>0.7777777778</v>
      </c>
      <c r="P300" s="39">
        <f t="shared" si="8"/>
        <v>0.9452054795</v>
      </c>
      <c r="Q300" s="40">
        <f t="shared" si="9"/>
        <v>0.889</v>
      </c>
      <c r="R300" s="17">
        <f t="shared" si="10"/>
        <v>0.357</v>
      </c>
      <c r="S300" s="39">
        <f t="shared" si="11"/>
        <v>0.05620547945</v>
      </c>
      <c r="T300" s="40">
        <f t="shared" si="12"/>
        <v>0.3550850909</v>
      </c>
      <c r="U300" s="40">
        <f t="shared" si="13"/>
        <v>0.6051393524</v>
      </c>
      <c r="V300" s="40">
        <f t="shared" si="14"/>
        <v>0.6051393524</v>
      </c>
      <c r="W300" s="39">
        <f t="shared" si="15"/>
        <v>0.6613448318</v>
      </c>
      <c r="X300" s="41">
        <f t="shared" si="16"/>
        <v>0.3948606476</v>
      </c>
      <c r="Y300" s="41">
        <f t="shared" si="17"/>
        <v>0.3386551682</v>
      </c>
      <c r="Z300" s="40">
        <f t="shared" si="18"/>
        <v>18</v>
      </c>
      <c r="AA300" s="40">
        <f t="shared" si="19"/>
        <v>73</v>
      </c>
      <c r="AB300" s="40">
        <f t="shared" si="20"/>
        <v>7</v>
      </c>
      <c r="AC300" s="40">
        <f t="shared" si="21"/>
        <v>11</v>
      </c>
      <c r="AD300" s="40">
        <f t="shared" si="22"/>
        <v>25</v>
      </c>
      <c r="AE300" s="40">
        <f t="shared" si="23"/>
        <v>48</v>
      </c>
      <c r="AF300" s="40">
        <f t="shared" si="24"/>
        <v>1.272727273</v>
      </c>
      <c r="AG300" s="40">
        <f t="shared" si="25"/>
        <v>0.16</v>
      </c>
      <c r="AH300" s="40">
        <f t="shared" si="26"/>
        <v>9</v>
      </c>
      <c r="AI300" s="40">
        <f t="shared" ref="AI300:AJ300" si="343">AF300*AC300</f>
        <v>14</v>
      </c>
      <c r="AJ300" s="40">
        <f t="shared" si="343"/>
        <v>4</v>
      </c>
      <c r="AK300" s="40">
        <f t="shared" si="28"/>
        <v>8</v>
      </c>
      <c r="AL300" s="18">
        <f t="shared" si="29"/>
        <v>2206</v>
      </c>
      <c r="AM300" s="40">
        <f t="shared" si="30"/>
        <v>35</v>
      </c>
      <c r="AN300" s="42">
        <f t="shared" si="31"/>
        <v>0.01586582049</v>
      </c>
      <c r="AO300" s="42">
        <f t="shared" si="32"/>
        <v>0.05167724388</v>
      </c>
      <c r="AP300" s="43">
        <f t="shared" si="33"/>
        <v>0.1228070175</v>
      </c>
      <c r="AQ300" s="43">
        <f t="shared" si="34"/>
        <v>0.6929824561</v>
      </c>
      <c r="AR300" s="43">
        <f t="shared" si="35"/>
        <v>0.3596491228</v>
      </c>
      <c r="AS300" s="43">
        <f t="shared" si="36"/>
        <v>0.3714285714</v>
      </c>
      <c r="AT300" s="43">
        <f t="shared" si="37"/>
        <v>0.4857142857</v>
      </c>
      <c r="AU300" s="43">
        <f t="shared" si="38"/>
        <v>0.6571428571</v>
      </c>
      <c r="AV300" s="44">
        <f t="shared" si="41"/>
        <v>61</v>
      </c>
      <c r="AW300" s="45">
        <f t="shared" si="39"/>
        <v>1</v>
      </c>
      <c r="AX300" s="45">
        <v>4.0</v>
      </c>
      <c r="AY300" s="45"/>
    </row>
    <row r="301">
      <c r="A301" s="60"/>
      <c r="B301" s="60"/>
      <c r="C301" s="60"/>
      <c r="D301" s="46">
        <v>299.0</v>
      </c>
      <c r="E301" s="25"/>
      <c r="F301" s="26">
        <v>4400.0</v>
      </c>
      <c r="G301" s="18">
        <v>3024.0</v>
      </c>
      <c r="H301" s="15">
        <f t="shared" si="6"/>
        <v>404</v>
      </c>
      <c r="I301" s="28">
        <v>23.0</v>
      </c>
      <c r="J301" s="29">
        <v>89.0</v>
      </c>
      <c r="K301" s="30">
        <v>18.0</v>
      </c>
      <c r="L301" s="31">
        <v>194.0</v>
      </c>
      <c r="M301" s="32">
        <v>11.0</v>
      </c>
      <c r="N301" s="33">
        <v>69.0</v>
      </c>
      <c r="O301" s="39">
        <f t="shared" si="7"/>
        <v>0.8625</v>
      </c>
      <c r="P301" s="39">
        <f t="shared" si="8"/>
        <v>0.9150943396</v>
      </c>
      <c r="Q301" s="40">
        <f t="shared" si="9"/>
        <v>0.9068425</v>
      </c>
      <c r="R301" s="17">
        <f t="shared" si="10"/>
        <v>0.3748425</v>
      </c>
      <c r="S301" s="39">
        <f t="shared" si="11"/>
        <v>0.008251839623</v>
      </c>
      <c r="T301" s="40">
        <f t="shared" si="12"/>
        <v>0.3754244102</v>
      </c>
      <c r="U301" s="40">
        <f t="shared" si="13"/>
        <v>0.6649861464</v>
      </c>
      <c r="V301" s="40">
        <f t="shared" si="14"/>
        <v>0.6649861464</v>
      </c>
      <c r="W301" s="39">
        <f t="shared" si="15"/>
        <v>0.673237986</v>
      </c>
      <c r="X301" s="41">
        <f t="shared" si="16"/>
        <v>0.3350138536</v>
      </c>
      <c r="Y301" s="41">
        <f t="shared" si="17"/>
        <v>0.326762014</v>
      </c>
      <c r="Z301" s="40">
        <f t="shared" si="18"/>
        <v>80</v>
      </c>
      <c r="AA301" s="40">
        <f t="shared" si="19"/>
        <v>212</v>
      </c>
      <c r="AB301" s="40">
        <f t="shared" si="20"/>
        <v>27</v>
      </c>
      <c r="AC301" s="40">
        <f t="shared" si="21"/>
        <v>53</v>
      </c>
      <c r="AD301" s="40">
        <f t="shared" si="22"/>
        <v>69</v>
      </c>
      <c r="AE301" s="40">
        <f t="shared" si="23"/>
        <v>143</v>
      </c>
      <c r="AF301" s="40">
        <f t="shared" si="24"/>
        <v>1.301886792</v>
      </c>
      <c r="AG301" s="40">
        <f t="shared" si="25"/>
        <v>0.2608695652</v>
      </c>
      <c r="AH301" s="40">
        <f t="shared" si="26"/>
        <v>35</v>
      </c>
      <c r="AI301" s="40">
        <f t="shared" ref="AI301:AJ301" si="344">AF301*AC301</f>
        <v>69</v>
      </c>
      <c r="AJ301" s="40">
        <f t="shared" si="344"/>
        <v>18</v>
      </c>
      <c r="AK301" s="40">
        <f t="shared" si="28"/>
        <v>37</v>
      </c>
      <c r="AL301" s="18">
        <f t="shared" si="29"/>
        <v>3024</v>
      </c>
      <c r="AM301" s="40">
        <f t="shared" si="30"/>
        <v>159</v>
      </c>
      <c r="AN301" s="42">
        <f t="shared" si="31"/>
        <v>0.05257936508</v>
      </c>
      <c r="AO301" s="42">
        <f t="shared" si="32"/>
        <v>0.1335978836</v>
      </c>
      <c r="AP301" s="43">
        <f t="shared" si="33"/>
        <v>0.1287128713</v>
      </c>
      <c r="AQ301" s="43">
        <f t="shared" si="34"/>
        <v>0.5643564356</v>
      </c>
      <c r="AR301" s="43">
        <f t="shared" si="35"/>
        <v>0.4752475248</v>
      </c>
      <c r="AS301" s="43">
        <f t="shared" si="36"/>
        <v>0.3333333333</v>
      </c>
      <c r="AT301" s="43">
        <f t="shared" si="37"/>
        <v>0.4528301887</v>
      </c>
      <c r="AU301" s="43">
        <f t="shared" si="38"/>
        <v>0.6540880503</v>
      </c>
      <c r="AV301" s="44">
        <f t="shared" si="41"/>
        <v>157</v>
      </c>
      <c r="AW301" s="45">
        <f t="shared" si="39"/>
        <v>-1</v>
      </c>
      <c r="AX301" s="45">
        <v>4.0</v>
      </c>
      <c r="AY301" s="45"/>
    </row>
    <row r="302">
      <c r="A302" s="60"/>
      <c r="B302" s="60"/>
      <c r="C302" s="60"/>
      <c r="D302" s="46">
        <v>300.0</v>
      </c>
      <c r="E302" s="25"/>
      <c r="F302" s="26">
        <v>4402.0</v>
      </c>
      <c r="G302" s="18">
        <v>745.0</v>
      </c>
      <c r="H302" s="15">
        <f t="shared" si="6"/>
        <v>128</v>
      </c>
      <c r="I302" s="28">
        <v>10.0</v>
      </c>
      <c r="J302" s="29">
        <v>43.0</v>
      </c>
      <c r="K302" s="30">
        <v>12.0</v>
      </c>
      <c r="L302" s="31">
        <v>45.0</v>
      </c>
      <c r="M302" s="32">
        <v>11.0</v>
      </c>
      <c r="N302" s="33">
        <v>7.0</v>
      </c>
      <c r="O302" s="39">
        <f t="shared" si="7"/>
        <v>0.3888888889</v>
      </c>
      <c r="P302" s="39">
        <f t="shared" si="8"/>
        <v>0.7894736842</v>
      </c>
      <c r="Q302" s="40">
        <f t="shared" si="9"/>
        <v>0.7540555556</v>
      </c>
      <c r="R302" s="17">
        <f t="shared" si="10"/>
        <v>0.2220555556</v>
      </c>
      <c r="S302" s="39">
        <f t="shared" si="11"/>
        <v>0.03541812865</v>
      </c>
      <c r="T302" s="40">
        <f t="shared" si="12"/>
        <v>0.2665751857</v>
      </c>
      <c r="U302" s="40">
        <f t="shared" si="13"/>
        <v>0.3166569419</v>
      </c>
      <c r="V302" s="40">
        <f t="shared" si="14"/>
        <v>0.3166569419</v>
      </c>
      <c r="W302" s="39">
        <f t="shared" si="15"/>
        <v>0.3520750705</v>
      </c>
      <c r="X302" s="41">
        <f t="shared" si="16"/>
        <v>0.6833430581</v>
      </c>
      <c r="Y302" s="41">
        <f t="shared" si="17"/>
        <v>0.6479249295</v>
      </c>
      <c r="Z302" s="40">
        <f t="shared" si="18"/>
        <v>18</v>
      </c>
      <c r="AA302" s="40">
        <f t="shared" si="19"/>
        <v>57</v>
      </c>
      <c r="AB302" s="40">
        <f t="shared" si="20"/>
        <v>12</v>
      </c>
      <c r="AC302" s="40">
        <f t="shared" si="21"/>
        <v>6</v>
      </c>
      <c r="AD302" s="40">
        <f t="shared" si="22"/>
        <v>37</v>
      </c>
      <c r="AE302" s="40">
        <f t="shared" si="23"/>
        <v>20</v>
      </c>
      <c r="AF302" s="40">
        <f t="shared" si="24"/>
        <v>1.166666667</v>
      </c>
      <c r="AG302" s="40">
        <f t="shared" si="25"/>
        <v>0.3243243243</v>
      </c>
      <c r="AH302" s="40">
        <f t="shared" si="26"/>
        <v>14</v>
      </c>
      <c r="AI302" s="40">
        <f t="shared" ref="AI302:AJ302" si="345">AF302*AC302</f>
        <v>7</v>
      </c>
      <c r="AJ302" s="40">
        <f t="shared" si="345"/>
        <v>12</v>
      </c>
      <c r="AK302" s="40">
        <f t="shared" si="28"/>
        <v>6</v>
      </c>
      <c r="AL302" s="18">
        <f t="shared" si="29"/>
        <v>745</v>
      </c>
      <c r="AM302" s="40">
        <f t="shared" si="30"/>
        <v>39</v>
      </c>
      <c r="AN302" s="42">
        <f t="shared" si="31"/>
        <v>0.05234899329</v>
      </c>
      <c r="AO302" s="42">
        <f t="shared" si="32"/>
        <v>0.1718120805</v>
      </c>
      <c r="AP302" s="43">
        <f t="shared" si="33"/>
        <v>0.2578125</v>
      </c>
      <c r="AQ302" s="43">
        <f t="shared" si="34"/>
        <v>0.515625</v>
      </c>
      <c r="AR302" s="43">
        <f t="shared" si="35"/>
        <v>0.5546875</v>
      </c>
      <c r="AS302" s="43">
        <f t="shared" si="36"/>
        <v>0.6666666667</v>
      </c>
      <c r="AT302" s="43">
        <f t="shared" si="37"/>
        <v>0.5128205128</v>
      </c>
      <c r="AU302" s="43">
        <f t="shared" si="38"/>
        <v>0.5384615385</v>
      </c>
      <c r="AV302" s="44">
        <f t="shared" si="41"/>
        <v>39</v>
      </c>
      <c r="AW302" s="45">
        <f t="shared" si="39"/>
        <v>7</v>
      </c>
      <c r="AX302" s="45">
        <v>4.0</v>
      </c>
      <c r="AY302" s="45"/>
    </row>
    <row r="303">
      <c r="A303" s="60"/>
      <c r="B303" s="60"/>
      <c r="C303" s="60"/>
      <c r="D303" s="46">
        <v>301.0</v>
      </c>
      <c r="E303" s="25"/>
      <c r="F303" s="26">
        <v>4404.0</v>
      </c>
      <c r="G303" s="18">
        <v>2685.0</v>
      </c>
      <c r="H303" s="15">
        <f t="shared" si="6"/>
        <v>382</v>
      </c>
      <c r="I303" s="28">
        <v>21.0</v>
      </c>
      <c r="J303" s="29">
        <v>82.0</v>
      </c>
      <c r="K303" s="30">
        <v>31.0</v>
      </c>
      <c r="L303" s="31">
        <v>176.0</v>
      </c>
      <c r="M303" s="32">
        <v>16.0</v>
      </c>
      <c r="N303" s="33">
        <v>56.0</v>
      </c>
      <c r="O303" s="39">
        <f t="shared" si="7"/>
        <v>0.7777777778</v>
      </c>
      <c r="P303" s="39">
        <f t="shared" si="8"/>
        <v>0.8502415459</v>
      </c>
      <c r="Q303" s="40">
        <f t="shared" si="9"/>
        <v>0.889</v>
      </c>
      <c r="R303" s="17">
        <f t="shared" si="10"/>
        <v>0.357</v>
      </c>
      <c r="S303" s="39">
        <f t="shared" si="11"/>
        <v>-0.03875845411</v>
      </c>
      <c r="T303" s="40">
        <f t="shared" si="12"/>
        <v>0.3550850909</v>
      </c>
      <c r="U303" s="40">
        <f t="shared" si="13"/>
        <v>0.6051393524</v>
      </c>
      <c r="V303" s="40">
        <f t="shared" si="14"/>
        <v>0.6051393524</v>
      </c>
      <c r="W303" s="39">
        <f t="shared" si="15"/>
        <v>0.5663808983</v>
      </c>
      <c r="X303" s="41">
        <f t="shared" si="16"/>
        <v>0.3948606476</v>
      </c>
      <c r="Y303" s="41">
        <f t="shared" si="17"/>
        <v>0.4336191017</v>
      </c>
      <c r="Z303" s="40">
        <f t="shared" si="18"/>
        <v>72</v>
      </c>
      <c r="AA303" s="40">
        <f t="shared" si="19"/>
        <v>207</v>
      </c>
      <c r="AB303" s="40">
        <f t="shared" si="20"/>
        <v>28</v>
      </c>
      <c r="AC303" s="40">
        <f t="shared" si="21"/>
        <v>44</v>
      </c>
      <c r="AD303" s="40">
        <f t="shared" si="22"/>
        <v>90</v>
      </c>
      <c r="AE303" s="40">
        <f t="shared" si="23"/>
        <v>117</v>
      </c>
      <c r="AF303" s="40">
        <f t="shared" si="24"/>
        <v>1.272727273</v>
      </c>
      <c r="AG303" s="40">
        <f t="shared" si="25"/>
        <v>0.3444444444</v>
      </c>
      <c r="AH303" s="40">
        <f t="shared" si="26"/>
        <v>36</v>
      </c>
      <c r="AI303" s="40">
        <f t="shared" ref="AI303:AJ303" si="346">AF303*AC303</f>
        <v>56</v>
      </c>
      <c r="AJ303" s="40">
        <f t="shared" si="346"/>
        <v>31</v>
      </c>
      <c r="AK303" s="40">
        <f t="shared" si="28"/>
        <v>40</v>
      </c>
      <c r="AL303" s="18">
        <f t="shared" si="29"/>
        <v>2685</v>
      </c>
      <c r="AM303" s="40">
        <f t="shared" si="30"/>
        <v>163</v>
      </c>
      <c r="AN303" s="42">
        <f t="shared" si="31"/>
        <v>0.06070763501</v>
      </c>
      <c r="AO303" s="42">
        <f t="shared" si="32"/>
        <v>0.1422718808</v>
      </c>
      <c r="AP303" s="43">
        <f t="shared" si="33"/>
        <v>0.1780104712</v>
      </c>
      <c r="AQ303" s="43">
        <f t="shared" si="34"/>
        <v>0.557591623</v>
      </c>
      <c r="AR303" s="43">
        <f t="shared" si="35"/>
        <v>0.4581151832</v>
      </c>
      <c r="AS303" s="43">
        <f t="shared" si="36"/>
        <v>0.4110429448</v>
      </c>
      <c r="AT303" s="43">
        <f t="shared" si="37"/>
        <v>0.4662576687</v>
      </c>
      <c r="AU303" s="43">
        <f t="shared" si="38"/>
        <v>0.5644171779</v>
      </c>
      <c r="AV303" s="44">
        <f t="shared" si="41"/>
        <v>136</v>
      </c>
      <c r="AW303" s="45">
        <f t="shared" si="39"/>
        <v>1</v>
      </c>
      <c r="AX303" s="45">
        <v>4.0</v>
      </c>
      <c r="AY303" s="45"/>
    </row>
    <row r="304">
      <c r="A304" s="60"/>
      <c r="B304" s="60"/>
      <c r="C304" s="60"/>
      <c r="D304" s="46">
        <v>302.0</v>
      </c>
      <c r="E304" s="25"/>
      <c r="F304" s="26">
        <v>4411.0</v>
      </c>
      <c r="G304" s="18">
        <v>1706.0</v>
      </c>
      <c r="H304" s="15">
        <f t="shared" si="6"/>
        <v>270</v>
      </c>
      <c r="I304" s="28">
        <v>33.0</v>
      </c>
      <c r="J304" s="29">
        <v>48.0</v>
      </c>
      <c r="K304" s="30">
        <v>17.0</v>
      </c>
      <c r="L304" s="31">
        <v>117.0</v>
      </c>
      <c r="M304" s="32">
        <v>14.0</v>
      </c>
      <c r="N304" s="33">
        <v>41.0</v>
      </c>
      <c r="O304" s="39">
        <f t="shared" si="7"/>
        <v>0.7454545455</v>
      </c>
      <c r="P304" s="39">
        <f t="shared" si="8"/>
        <v>0.8731343284</v>
      </c>
      <c r="Q304" s="40">
        <f t="shared" si="9"/>
        <v>0.8811031405</v>
      </c>
      <c r="R304" s="17">
        <f t="shared" si="10"/>
        <v>0.3491031405</v>
      </c>
      <c r="S304" s="39">
        <f t="shared" si="11"/>
        <v>-0.007968812138</v>
      </c>
      <c r="T304" s="40">
        <f t="shared" si="12"/>
        <v>0.3474231467</v>
      </c>
      <c r="U304" s="40">
        <f t="shared" si="13"/>
        <v>0.5820547578</v>
      </c>
      <c r="V304" s="40">
        <f t="shared" si="14"/>
        <v>0.5820547578</v>
      </c>
      <c r="W304" s="39">
        <f t="shared" si="15"/>
        <v>0.5740859456</v>
      </c>
      <c r="X304" s="41">
        <f t="shared" si="16"/>
        <v>0.4179452422</v>
      </c>
      <c r="Y304" s="41">
        <f t="shared" si="17"/>
        <v>0.4259140544</v>
      </c>
      <c r="Z304" s="40">
        <f t="shared" si="18"/>
        <v>55</v>
      </c>
      <c r="AA304" s="40">
        <f t="shared" si="19"/>
        <v>134</v>
      </c>
      <c r="AB304" s="40">
        <f t="shared" si="20"/>
        <v>23</v>
      </c>
      <c r="AC304" s="40">
        <f t="shared" si="21"/>
        <v>32</v>
      </c>
      <c r="AD304" s="40">
        <f t="shared" si="22"/>
        <v>57</v>
      </c>
      <c r="AE304" s="40">
        <f t="shared" si="23"/>
        <v>77</v>
      </c>
      <c r="AF304" s="40">
        <f t="shared" si="24"/>
        <v>1.28125</v>
      </c>
      <c r="AG304" s="40">
        <f t="shared" si="25"/>
        <v>0.298245614</v>
      </c>
      <c r="AH304" s="40">
        <f t="shared" si="26"/>
        <v>29</v>
      </c>
      <c r="AI304" s="40">
        <f t="shared" ref="AI304:AJ304" si="347">AF304*AC304</f>
        <v>41</v>
      </c>
      <c r="AJ304" s="40">
        <f t="shared" si="347"/>
        <v>17</v>
      </c>
      <c r="AK304" s="40">
        <f t="shared" si="28"/>
        <v>23</v>
      </c>
      <c r="AL304" s="18">
        <f t="shared" si="29"/>
        <v>1706</v>
      </c>
      <c r="AM304" s="40">
        <f t="shared" si="30"/>
        <v>110</v>
      </c>
      <c r="AN304" s="42">
        <f t="shared" si="31"/>
        <v>0.06447831184</v>
      </c>
      <c r="AO304" s="42">
        <f t="shared" si="32"/>
        <v>0.1582649472</v>
      </c>
      <c r="AP304" s="43">
        <f t="shared" si="33"/>
        <v>0.237037037</v>
      </c>
      <c r="AQ304" s="43">
        <f t="shared" si="34"/>
        <v>0.6074074074</v>
      </c>
      <c r="AR304" s="43">
        <f t="shared" si="35"/>
        <v>0.5037037037</v>
      </c>
      <c r="AS304" s="43">
        <f t="shared" si="36"/>
        <v>0.4181818182</v>
      </c>
      <c r="AT304" s="43">
        <f t="shared" si="37"/>
        <v>0.4727272727</v>
      </c>
      <c r="AU304" s="43">
        <f t="shared" si="38"/>
        <v>0.6363636364</v>
      </c>
      <c r="AV304" s="44">
        <f t="shared" si="41"/>
        <v>94</v>
      </c>
      <c r="AW304" s="45">
        <f t="shared" si="39"/>
        <v>18</v>
      </c>
      <c r="AX304" s="45">
        <v>4.0</v>
      </c>
      <c r="AY304" s="45"/>
    </row>
    <row r="305">
      <c r="A305" s="60"/>
      <c r="B305" s="60"/>
      <c r="C305" s="60"/>
      <c r="D305" s="46">
        <v>303.0</v>
      </c>
      <c r="E305" s="25"/>
      <c r="F305" s="26">
        <v>4413.0</v>
      </c>
      <c r="G305" s="18">
        <v>892.0</v>
      </c>
      <c r="H305" s="15">
        <f t="shared" si="6"/>
        <v>214</v>
      </c>
      <c r="I305" s="28">
        <v>31.0</v>
      </c>
      <c r="J305" s="29">
        <v>48.0</v>
      </c>
      <c r="K305" s="30">
        <v>19.0</v>
      </c>
      <c r="L305" s="31">
        <v>76.0</v>
      </c>
      <c r="M305" s="32">
        <v>14.0</v>
      </c>
      <c r="N305" s="33">
        <v>26.0</v>
      </c>
      <c r="O305" s="39">
        <f t="shared" si="7"/>
        <v>0.65</v>
      </c>
      <c r="P305" s="39">
        <f t="shared" si="8"/>
        <v>0.8</v>
      </c>
      <c r="Q305" s="40">
        <f t="shared" si="9"/>
        <v>0.85427</v>
      </c>
      <c r="R305" s="17">
        <f t="shared" si="10"/>
        <v>0.32227</v>
      </c>
      <c r="S305" s="39">
        <f t="shared" si="11"/>
        <v>-0.05427</v>
      </c>
      <c r="T305" s="40">
        <f t="shared" si="12"/>
        <v>0.325116196</v>
      </c>
      <c r="U305" s="40">
        <f t="shared" si="13"/>
        <v>0.5130097235</v>
      </c>
      <c r="V305" s="40">
        <f t="shared" si="14"/>
        <v>0.5130097235</v>
      </c>
      <c r="W305" s="39">
        <f t="shared" si="15"/>
        <v>0.4587397235</v>
      </c>
      <c r="X305" s="41">
        <f t="shared" si="16"/>
        <v>0.4869902765</v>
      </c>
      <c r="Y305" s="41">
        <f t="shared" si="17"/>
        <v>0.5412602765</v>
      </c>
      <c r="Z305" s="40">
        <f t="shared" si="18"/>
        <v>40</v>
      </c>
      <c r="AA305" s="40">
        <f t="shared" si="19"/>
        <v>95</v>
      </c>
      <c r="AB305" s="40">
        <f t="shared" si="20"/>
        <v>19</v>
      </c>
      <c r="AC305" s="40">
        <f t="shared" si="21"/>
        <v>21</v>
      </c>
      <c r="AD305" s="40">
        <f t="shared" si="22"/>
        <v>51</v>
      </c>
      <c r="AE305" s="40">
        <f t="shared" si="23"/>
        <v>44</v>
      </c>
      <c r="AF305" s="40">
        <f t="shared" si="24"/>
        <v>1.238095238</v>
      </c>
      <c r="AG305" s="40">
        <f t="shared" si="25"/>
        <v>0.3725490196</v>
      </c>
      <c r="AH305" s="40">
        <f t="shared" si="26"/>
        <v>24</v>
      </c>
      <c r="AI305" s="40">
        <f t="shared" ref="AI305:AJ305" si="348">AF305*AC305</f>
        <v>26</v>
      </c>
      <c r="AJ305" s="40">
        <f t="shared" si="348"/>
        <v>19</v>
      </c>
      <c r="AK305" s="40">
        <f t="shared" si="28"/>
        <v>16</v>
      </c>
      <c r="AL305" s="18">
        <f t="shared" si="29"/>
        <v>892</v>
      </c>
      <c r="AM305" s="40">
        <f t="shared" si="30"/>
        <v>85</v>
      </c>
      <c r="AN305" s="42">
        <f t="shared" si="31"/>
        <v>0.09529147982</v>
      </c>
      <c r="AO305" s="42">
        <f t="shared" si="32"/>
        <v>0.2399103139</v>
      </c>
      <c r="AP305" s="43">
        <f t="shared" si="33"/>
        <v>0.2990654206</v>
      </c>
      <c r="AQ305" s="43">
        <f t="shared" si="34"/>
        <v>0.5654205607</v>
      </c>
      <c r="AR305" s="43">
        <f t="shared" si="35"/>
        <v>0.5560747664</v>
      </c>
      <c r="AS305" s="43">
        <f t="shared" si="36"/>
        <v>0.5058823529</v>
      </c>
      <c r="AT305" s="43">
        <f t="shared" si="37"/>
        <v>0.4705882353</v>
      </c>
      <c r="AU305" s="43">
        <f t="shared" si="38"/>
        <v>0.5882352941</v>
      </c>
      <c r="AV305" s="44">
        <f t="shared" si="41"/>
        <v>60</v>
      </c>
      <c r="AW305" s="45">
        <f t="shared" si="39"/>
        <v>21</v>
      </c>
      <c r="AX305" s="45">
        <v>4.0</v>
      </c>
      <c r="AY305" s="45"/>
    </row>
    <row r="306">
      <c r="A306" s="60"/>
      <c r="B306" s="60"/>
      <c r="C306" s="60"/>
      <c r="D306" s="46">
        <v>304.0</v>
      </c>
      <c r="E306" s="25"/>
      <c r="F306" s="26">
        <v>4414.0</v>
      </c>
      <c r="G306" s="18">
        <v>2817.0</v>
      </c>
      <c r="H306" s="15">
        <f t="shared" si="6"/>
        <v>542</v>
      </c>
      <c r="I306" s="28">
        <v>49.0</v>
      </c>
      <c r="J306" s="29">
        <v>97.0</v>
      </c>
      <c r="K306" s="30">
        <v>47.0</v>
      </c>
      <c r="L306" s="31">
        <v>229.0</v>
      </c>
      <c r="M306" s="32">
        <v>42.0</v>
      </c>
      <c r="N306" s="33">
        <v>78.0</v>
      </c>
      <c r="O306" s="39">
        <f t="shared" si="7"/>
        <v>0.65</v>
      </c>
      <c r="P306" s="39">
        <f t="shared" si="8"/>
        <v>0.8297101449</v>
      </c>
      <c r="Q306" s="40">
        <f t="shared" si="9"/>
        <v>0.85427</v>
      </c>
      <c r="R306" s="17">
        <f t="shared" si="10"/>
        <v>0.32227</v>
      </c>
      <c r="S306" s="39">
        <f t="shared" si="11"/>
        <v>-0.02455985507</v>
      </c>
      <c r="T306" s="40">
        <f t="shared" si="12"/>
        <v>0.325116196</v>
      </c>
      <c r="U306" s="40">
        <f t="shared" si="13"/>
        <v>0.5130097235</v>
      </c>
      <c r="V306" s="40">
        <f t="shared" si="14"/>
        <v>0.5130097235</v>
      </c>
      <c r="W306" s="39">
        <f t="shared" si="15"/>
        <v>0.4884498685</v>
      </c>
      <c r="X306" s="41">
        <f t="shared" si="16"/>
        <v>0.4869902765</v>
      </c>
      <c r="Y306" s="41">
        <f t="shared" si="17"/>
        <v>0.5115501315</v>
      </c>
      <c r="Z306" s="40">
        <f t="shared" si="18"/>
        <v>120</v>
      </c>
      <c r="AA306" s="40">
        <f t="shared" si="19"/>
        <v>276</v>
      </c>
      <c r="AB306" s="40">
        <f t="shared" si="20"/>
        <v>58</v>
      </c>
      <c r="AC306" s="40">
        <f t="shared" si="21"/>
        <v>62</v>
      </c>
      <c r="AD306" s="40">
        <f t="shared" si="22"/>
        <v>141</v>
      </c>
      <c r="AE306" s="40">
        <f t="shared" si="23"/>
        <v>135</v>
      </c>
      <c r="AF306" s="40">
        <f t="shared" si="24"/>
        <v>1.258064516</v>
      </c>
      <c r="AG306" s="40">
        <f t="shared" si="25"/>
        <v>0.3333333333</v>
      </c>
      <c r="AH306" s="40">
        <f t="shared" si="26"/>
        <v>73</v>
      </c>
      <c r="AI306" s="40">
        <f t="shared" ref="AI306:AJ306" si="349">AF306*AC306</f>
        <v>78</v>
      </c>
      <c r="AJ306" s="40">
        <f t="shared" si="349"/>
        <v>47</v>
      </c>
      <c r="AK306" s="40">
        <f t="shared" si="28"/>
        <v>45</v>
      </c>
      <c r="AL306" s="18">
        <f t="shared" si="29"/>
        <v>2817</v>
      </c>
      <c r="AM306" s="40">
        <f t="shared" si="30"/>
        <v>243</v>
      </c>
      <c r="AN306" s="42">
        <f t="shared" si="31"/>
        <v>0.08626198083</v>
      </c>
      <c r="AO306" s="42">
        <f t="shared" si="32"/>
        <v>0.1924032659</v>
      </c>
      <c r="AP306" s="43">
        <f t="shared" si="33"/>
        <v>0.2546125461</v>
      </c>
      <c r="AQ306" s="43">
        <f t="shared" si="34"/>
        <v>0.5904059041</v>
      </c>
      <c r="AR306" s="43">
        <f t="shared" si="35"/>
        <v>0.4907749077</v>
      </c>
      <c r="AS306" s="43">
        <f t="shared" si="36"/>
        <v>0.4938271605</v>
      </c>
      <c r="AT306" s="43">
        <f t="shared" si="37"/>
        <v>0.4855967078</v>
      </c>
      <c r="AU306" s="43">
        <f t="shared" si="38"/>
        <v>0.621399177</v>
      </c>
      <c r="AV306" s="44">
        <f t="shared" si="41"/>
        <v>184</v>
      </c>
      <c r="AW306" s="45">
        <f t="shared" si="39"/>
        <v>18</v>
      </c>
      <c r="AX306" s="45">
        <v>4.0</v>
      </c>
      <c r="AY306" s="45"/>
    </row>
    <row r="307">
      <c r="A307" s="60"/>
      <c r="B307" s="60"/>
      <c r="C307" s="60"/>
      <c r="D307" s="46">
        <v>305.0</v>
      </c>
      <c r="E307" s="25"/>
      <c r="F307" s="26">
        <v>4415.0</v>
      </c>
      <c r="G307" s="18">
        <v>2014.0</v>
      </c>
      <c r="H307" s="15">
        <f t="shared" si="6"/>
        <v>143</v>
      </c>
      <c r="I307" s="28">
        <v>3.0</v>
      </c>
      <c r="J307" s="29">
        <v>29.0</v>
      </c>
      <c r="K307" s="30">
        <v>12.0</v>
      </c>
      <c r="L307" s="31">
        <v>84.0</v>
      </c>
      <c r="M307" s="32">
        <v>2.0</v>
      </c>
      <c r="N307" s="33">
        <v>13.0</v>
      </c>
      <c r="O307" s="39">
        <f t="shared" si="7"/>
        <v>0.8666666667</v>
      </c>
      <c r="P307" s="39">
        <f t="shared" si="8"/>
        <v>0.875</v>
      </c>
      <c r="Q307" s="40">
        <f t="shared" si="9"/>
        <v>0.9076133333</v>
      </c>
      <c r="R307" s="17">
        <f t="shared" si="10"/>
        <v>0.3756133333</v>
      </c>
      <c r="S307" s="39">
        <f t="shared" si="11"/>
        <v>-0.03261333333</v>
      </c>
      <c r="T307" s="40">
        <f t="shared" si="12"/>
        <v>0.3764342086</v>
      </c>
      <c r="U307" s="40">
        <f t="shared" si="13"/>
        <v>0.6679058644</v>
      </c>
      <c r="V307" s="40">
        <f t="shared" si="14"/>
        <v>0.6679058644</v>
      </c>
      <c r="W307" s="39">
        <f t="shared" si="15"/>
        <v>0.635292531</v>
      </c>
      <c r="X307" s="41">
        <f t="shared" si="16"/>
        <v>0.3320941356</v>
      </c>
      <c r="Y307" s="41">
        <f t="shared" si="17"/>
        <v>0.364707469</v>
      </c>
      <c r="Z307" s="40">
        <f t="shared" si="18"/>
        <v>15</v>
      </c>
      <c r="AA307" s="40">
        <f t="shared" si="19"/>
        <v>96</v>
      </c>
      <c r="AB307" s="40">
        <f t="shared" si="20"/>
        <v>5</v>
      </c>
      <c r="AC307" s="40">
        <f t="shared" si="21"/>
        <v>10</v>
      </c>
      <c r="AD307" s="40">
        <f t="shared" si="22"/>
        <v>35</v>
      </c>
      <c r="AE307" s="40">
        <f t="shared" si="23"/>
        <v>61</v>
      </c>
      <c r="AF307" s="40">
        <f t="shared" si="24"/>
        <v>1.3</v>
      </c>
      <c r="AG307" s="40">
        <f t="shared" si="25"/>
        <v>0.3428571429</v>
      </c>
      <c r="AH307" s="40">
        <f t="shared" si="26"/>
        <v>7</v>
      </c>
      <c r="AI307" s="40">
        <f t="shared" ref="AI307:AJ307" si="350">AF307*AC307</f>
        <v>13</v>
      </c>
      <c r="AJ307" s="40">
        <f t="shared" si="350"/>
        <v>12</v>
      </c>
      <c r="AK307" s="40">
        <f t="shared" si="28"/>
        <v>21</v>
      </c>
      <c r="AL307" s="18">
        <f t="shared" si="29"/>
        <v>2014</v>
      </c>
      <c r="AM307" s="40">
        <f t="shared" si="30"/>
        <v>53</v>
      </c>
      <c r="AN307" s="42">
        <f t="shared" si="31"/>
        <v>0.02631578947</v>
      </c>
      <c r="AO307" s="42">
        <f t="shared" si="32"/>
        <v>0.07100297915</v>
      </c>
      <c r="AP307" s="43">
        <f t="shared" si="33"/>
        <v>0.1188811189</v>
      </c>
      <c r="AQ307" s="43">
        <f t="shared" si="34"/>
        <v>0.6223776224</v>
      </c>
      <c r="AR307" s="43">
        <f t="shared" si="35"/>
        <v>0.3286713287</v>
      </c>
      <c r="AS307" s="43">
        <f t="shared" si="36"/>
        <v>0.358490566</v>
      </c>
      <c r="AT307" s="43">
        <f t="shared" si="37"/>
        <v>0.5283018868</v>
      </c>
      <c r="AU307" s="43">
        <f t="shared" si="38"/>
        <v>0.3773584906</v>
      </c>
      <c r="AV307" s="44">
        <f t="shared" si="41"/>
        <v>63</v>
      </c>
      <c r="AW307" s="45">
        <f t="shared" si="39"/>
        <v>-2</v>
      </c>
      <c r="AX307" s="45">
        <v>4.0</v>
      </c>
      <c r="AY307" s="45"/>
    </row>
    <row r="308">
      <c r="A308" s="60"/>
      <c r="B308" s="60"/>
      <c r="C308" s="60"/>
      <c r="D308" s="46">
        <v>306.0</v>
      </c>
      <c r="E308" s="25"/>
      <c r="F308" s="26">
        <v>4417.0</v>
      </c>
      <c r="G308" s="18">
        <v>2780.0</v>
      </c>
      <c r="H308" s="15">
        <f t="shared" si="6"/>
        <v>473</v>
      </c>
      <c r="I308" s="28">
        <v>46.0</v>
      </c>
      <c r="J308" s="29">
        <v>96.0</v>
      </c>
      <c r="K308" s="30">
        <v>29.0</v>
      </c>
      <c r="L308" s="31">
        <v>200.0</v>
      </c>
      <c r="M308" s="32">
        <v>37.0</v>
      </c>
      <c r="N308" s="33">
        <v>65.0</v>
      </c>
      <c r="O308" s="39">
        <f t="shared" si="7"/>
        <v>0.637254902</v>
      </c>
      <c r="P308" s="39">
        <f t="shared" si="8"/>
        <v>0.8733624454</v>
      </c>
      <c r="Q308" s="40">
        <f t="shared" si="9"/>
        <v>0.8502900807</v>
      </c>
      <c r="R308" s="17">
        <f t="shared" si="10"/>
        <v>0.3182900807</v>
      </c>
      <c r="S308" s="39">
        <f t="shared" si="11"/>
        <v>0.02307236468</v>
      </c>
      <c r="T308" s="40">
        <f t="shared" si="12"/>
        <v>0.3221741735</v>
      </c>
      <c r="U308" s="40">
        <f t="shared" si="13"/>
        <v>0.5036875944</v>
      </c>
      <c r="V308" s="40">
        <f t="shared" si="14"/>
        <v>0.5036875944</v>
      </c>
      <c r="W308" s="39">
        <f t="shared" si="15"/>
        <v>0.5267599591</v>
      </c>
      <c r="X308" s="41">
        <f t="shared" si="16"/>
        <v>0.4963124056</v>
      </c>
      <c r="Y308" s="41">
        <f t="shared" si="17"/>
        <v>0.4732400409</v>
      </c>
      <c r="Z308" s="40">
        <f t="shared" si="18"/>
        <v>102</v>
      </c>
      <c r="AA308" s="40">
        <f t="shared" si="19"/>
        <v>229</v>
      </c>
      <c r="AB308" s="40">
        <f t="shared" si="20"/>
        <v>51</v>
      </c>
      <c r="AC308" s="40">
        <f t="shared" si="21"/>
        <v>51</v>
      </c>
      <c r="AD308" s="40">
        <f t="shared" si="22"/>
        <v>108</v>
      </c>
      <c r="AE308" s="40">
        <f t="shared" si="23"/>
        <v>121</v>
      </c>
      <c r="AF308" s="40">
        <f t="shared" si="24"/>
        <v>1.274509804</v>
      </c>
      <c r="AG308" s="40">
        <f t="shared" si="25"/>
        <v>0.2685185185</v>
      </c>
      <c r="AH308" s="40">
        <f t="shared" si="26"/>
        <v>65</v>
      </c>
      <c r="AI308" s="40">
        <f t="shared" ref="AI308:AJ308" si="351">AF308*AC308</f>
        <v>65</v>
      </c>
      <c r="AJ308" s="40">
        <f t="shared" si="351"/>
        <v>29</v>
      </c>
      <c r="AK308" s="40">
        <f t="shared" si="28"/>
        <v>32</v>
      </c>
      <c r="AL308" s="18">
        <f t="shared" si="29"/>
        <v>2780</v>
      </c>
      <c r="AM308" s="40">
        <f t="shared" si="30"/>
        <v>191</v>
      </c>
      <c r="AN308" s="42">
        <f t="shared" si="31"/>
        <v>0.06870503597</v>
      </c>
      <c r="AO308" s="42">
        <f t="shared" si="32"/>
        <v>0.1701438849</v>
      </c>
      <c r="AP308" s="43">
        <f t="shared" si="33"/>
        <v>0.2367864693</v>
      </c>
      <c r="AQ308" s="43">
        <f t="shared" si="34"/>
        <v>0.5983086681</v>
      </c>
      <c r="AR308" s="43">
        <f t="shared" si="35"/>
        <v>0.5158562368</v>
      </c>
      <c r="AS308" s="43">
        <f t="shared" si="36"/>
        <v>0.4921465969</v>
      </c>
      <c r="AT308" s="43">
        <f t="shared" si="37"/>
        <v>0.5078534031</v>
      </c>
      <c r="AU308" s="43">
        <f t="shared" si="38"/>
        <v>0.6806282723</v>
      </c>
      <c r="AV308" s="44">
        <f t="shared" si="41"/>
        <v>168</v>
      </c>
      <c r="AW308" s="45">
        <f t="shared" si="39"/>
        <v>18</v>
      </c>
      <c r="AX308" s="45">
        <v>4.0</v>
      </c>
      <c r="AY308" s="45"/>
    </row>
    <row r="309">
      <c r="A309" s="60"/>
      <c r="B309" s="60"/>
      <c r="C309" s="60"/>
      <c r="D309" s="46">
        <v>307.0</v>
      </c>
      <c r="E309" s="25"/>
      <c r="F309" s="26">
        <v>4421.0</v>
      </c>
      <c r="G309" s="18">
        <v>2298.0</v>
      </c>
      <c r="H309" s="15">
        <f t="shared" si="6"/>
        <v>399</v>
      </c>
      <c r="I309" s="28">
        <v>36.0</v>
      </c>
      <c r="J309" s="29">
        <v>74.0</v>
      </c>
      <c r="K309" s="30">
        <v>29.0</v>
      </c>
      <c r="L309" s="31">
        <v>180.0</v>
      </c>
      <c r="M309" s="32">
        <v>38.0</v>
      </c>
      <c r="N309" s="33">
        <v>42.0</v>
      </c>
      <c r="O309" s="39">
        <f t="shared" si="7"/>
        <v>0.525</v>
      </c>
      <c r="P309" s="39">
        <f t="shared" si="8"/>
        <v>0.8612440191</v>
      </c>
      <c r="Q309" s="40">
        <f t="shared" si="9"/>
        <v>0.811195</v>
      </c>
      <c r="R309" s="17">
        <f t="shared" si="10"/>
        <v>0.279195</v>
      </c>
      <c r="S309" s="39">
        <f t="shared" si="11"/>
        <v>0.05004901914</v>
      </c>
      <c r="T309" s="40">
        <f t="shared" si="12"/>
        <v>0.2966353687</v>
      </c>
      <c r="U309" s="40">
        <f t="shared" si="13"/>
        <v>0.4204609661</v>
      </c>
      <c r="V309" s="40">
        <f t="shared" si="14"/>
        <v>0.4204609661</v>
      </c>
      <c r="W309" s="39">
        <f t="shared" si="15"/>
        <v>0.4705099852</v>
      </c>
      <c r="X309" s="41">
        <f t="shared" si="16"/>
        <v>0.5795390339</v>
      </c>
      <c r="Y309" s="41">
        <f t="shared" si="17"/>
        <v>0.5294900148</v>
      </c>
      <c r="Z309" s="40">
        <f t="shared" si="18"/>
        <v>80</v>
      </c>
      <c r="AA309" s="40">
        <f t="shared" si="19"/>
        <v>209</v>
      </c>
      <c r="AB309" s="40">
        <f t="shared" si="20"/>
        <v>46</v>
      </c>
      <c r="AC309" s="40">
        <f t="shared" si="21"/>
        <v>34</v>
      </c>
      <c r="AD309" s="40">
        <f t="shared" si="22"/>
        <v>111</v>
      </c>
      <c r="AE309" s="40">
        <f t="shared" si="23"/>
        <v>98</v>
      </c>
      <c r="AF309" s="40">
        <f t="shared" si="24"/>
        <v>1.235294118</v>
      </c>
      <c r="AG309" s="40">
        <f t="shared" si="25"/>
        <v>0.2612612613</v>
      </c>
      <c r="AH309" s="40">
        <f t="shared" si="26"/>
        <v>57</v>
      </c>
      <c r="AI309" s="40">
        <f t="shared" ref="AI309:AJ309" si="352">AF309*AC309</f>
        <v>42</v>
      </c>
      <c r="AJ309" s="40">
        <f t="shared" si="352"/>
        <v>29</v>
      </c>
      <c r="AK309" s="40">
        <f t="shared" si="28"/>
        <v>26</v>
      </c>
      <c r="AL309" s="18">
        <f t="shared" si="29"/>
        <v>2298</v>
      </c>
      <c r="AM309" s="40">
        <f t="shared" si="30"/>
        <v>154</v>
      </c>
      <c r="AN309" s="42">
        <f t="shared" si="31"/>
        <v>0.06701479547</v>
      </c>
      <c r="AO309" s="42">
        <f t="shared" si="32"/>
        <v>0.1736292428</v>
      </c>
      <c r="AP309" s="43">
        <f t="shared" si="33"/>
        <v>0.2581453634</v>
      </c>
      <c r="AQ309" s="43">
        <f t="shared" si="34"/>
        <v>0.6365914787</v>
      </c>
      <c r="AR309" s="43">
        <f t="shared" si="35"/>
        <v>0.4761904762</v>
      </c>
      <c r="AS309" s="43">
        <f t="shared" si="36"/>
        <v>0.5584415584</v>
      </c>
      <c r="AT309" s="43">
        <f t="shared" si="37"/>
        <v>0.538961039</v>
      </c>
      <c r="AU309" s="43">
        <f t="shared" si="38"/>
        <v>0.6428571429</v>
      </c>
      <c r="AV309" s="44">
        <f t="shared" si="41"/>
        <v>154</v>
      </c>
      <c r="AW309" s="45">
        <f t="shared" si="39"/>
        <v>17</v>
      </c>
      <c r="AX309" s="45">
        <v>5.0</v>
      </c>
      <c r="AY309" s="45"/>
    </row>
    <row r="310">
      <c r="A310" s="60"/>
      <c r="B310" s="60"/>
      <c r="C310" s="60"/>
      <c r="D310" s="46">
        <v>308.0</v>
      </c>
      <c r="E310" s="25"/>
      <c r="F310" s="26">
        <v>4422.0</v>
      </c>
      <c r="G310" s="18">
        <v>2440.0</v>
      </c>
      <c r="H310" s="15">
        <f t="shared" si="6"/>
        <v>354</v>
      </c>
      <c r="I310" s="28">
        <v>16.0</v>
      </c>
      <c r="J310" s="29">
        <v>70.0</v>
      </c>
      <c r="K310" s="30">
        <v>24.0</v>
      </c>
      <c r="L310" s="31">
        <v>165.0</v>
      </c>
      <c r="M310" s="32">
        <v>36.0</v>
      </c>
      <c r="N310" s="33">
        <v>43.0</v>
      </c>
      <c r="O310" s="39">
        <f t="shared" si="7"/>
        <v>0.5443037975</v>
      </c>
      <c r="P310" s="39">
        <f t="shared" si="8"/>
        <v>0.873015873</v>
      </c>
      <c r="Q310" s="40">
        <f t="shared" si="9"/>
        <v>0.818434706</v>
      </c>
      <c r="R310" s="17">
        <f t="shared" si="10"/>
        <v>0.286434706</v>
      </c>
      <c r="S310" s="39">
        <f t="shared" si="11"/>
        <v>0.05458116704</v>
      </c>
      <c r="T310" s="40">
        <f t="shared" si="12"/>
        <v>0.3009791889</v>
      </c>
      <c r="U310" s="40">
        <f t="shared" si="13"/>
        <v>0.4349203747</v>
      </c>
      <c r="V310" s="40">
        <f t="shared" si="14"/>
        <v>0.4349203747</v>
      </c>
      <c r="W310" s="39">
        <f t="shared" si="15"/>
        <v>0.4895015418</v>
      </c>
      <c r="X310" s="41">
        <f t="shared" si="16"/>
        <v>0.5650796253</v>
      </c>
      <c r="Y310" s="41">
        <f t="shared" si="17"/>
        <v>0.5104984582</v>
      </c>
      <c r="Z310" s="40">
        <f t="shared" si="18"/>
        <v>79</v>
      </c>
      <c r="AA310" s="40">
        <f t="shared" si="19"/>
        <v>189</v>
      </c>
      <c r="AB310" s="40">
        <f t="shared" si="20"/>
        <v>45</v>
      </c>
      <c r="AC310" s="40">
        <f t="shared" si="21"/>
        <v>34</v>
      </c>
      <c r="AD310" s="40">
        <f t="shared" si="22"/>
        <v>96</v>
      </c>
      <c r="AE310" s="40">
        <f t="shared" si="23"/>
        <v>93</v>
      </c>
      <c r="AF310" s="40">
        <f t="shared" si="24"/>
        <v>1.264705882</v>
      </c>
      <c r="AG310" s="40">
        <f t="shared" si="25"/>
        <v>0.25</v>
      </c>
      <c r="AH310" s="40">
        <f t="shared" si="26"/>
        <v>57</v>
      </c>
      <c r="AI310" s="40">
        <f t="shared" ref="AI310:AJ310" si="353">AF310*AC310</f>
        <v>43</v>
      </c>
      <c r="AJ310" s="40">
        <f t="shared" si="353"/>
        <v>24</v>
      </c>
      <c r="AK310" s="40">
        <f t="shared" si="28"/>
        <v>23</v>
      </c>
      <c r="AL310" s="18">
        <f t="shared" si="29"/>
        <v>2440</v>
      </c>
      <c r="AM310" s="40">
        <f t="shared" si="30"/>
        <v>147</v>
      </c>
      <c r="AN310" s="42">
        <f t="shared" si="31"/>
        <v>0.06024590164</v>
      </c>
      <c r="AO310" s="42">
        <f t="shared" si="32"/>
        <v>0.1450819672</v>
      </c>
      <c r="AP310" s="43">
        <f t="shared" si="33"/>
        <v>0.2146892655</v>
      </c>
      <c r="AQ310" s="43">
        <f t="shared" si="34"/>
        <v>0.6129943503</v>
      </c>
      <c r="AR310" s="43">
        <f t="shared" si="35"/>
        <v>0.4661016949</v>
      </c>
      <c r="AS310" s="43">
        <f t="shared" si="36"/>
        <v>0.5510204082</v>
      </c>
      <c r="AT310" s="43">
        <f t="shared" si="37"/>
        <v>0.5442176871</v>
      </c>
      <c r="AU310" s="43">
        <f t="shared" si="38"/>
        <v>0.6802721088</v>
      </c>
      <c r="AV310" s="44">
        <f t="shared" si="41"/>
        <v>142</v>
      </c>
      <c r="AW310" s="45">
        <f t="shared" si="39"/>
        <v>-5</v>
      </c>
      <c r="AX310" s="45">
        <v>5.0</v>
      </c>
      <c r="AY310" s="45"/>
    </row>
    <row r="311">
      <c r="A311" s="60"/>
      <c r="B311" s="60"/>
      <c r="C311" s="60"/>
      <c r="D311" s="46">
        <v>309.0</v>
      </c>
      <c r="E311" s="25"/>
      <c r="F311" s="26">
        <v>4423.0</v>
      </c>
      <c r="G311" s="18">
        <v>3301.0</v>
      </c>
      <c r="H311" s="15">
        <f t="shared" si="6"/>
        <v>498</v>
      </c>
      <c r="I311" s="28">
        <v>41.0</v>
      </c>
      <c r="J311" s="29">
        <v>118.0</v>
      </c>
      <c r="K311" s="30">
        <v>41.0</v>
      </c>
      <c r="L311" s="31">
        <v>202.0</v>
      </c>
      <c r="M311" s="32">
        <v>30.0</v>
      </c>
      <c r="N311" s="33">
        <v>66.0</v>
      </c>
      <c r="O311" s="39">
        <f t="shared" si="7"/>
        <v>0.6875</v>
      </c>
      <c r="P311" s="39">
        <f t="shared" si="8"/>
        <v>0.8312757202</v>
      </c>
      <c r="Q311" s="40">
        <f t="shared" si="9"/>
        <v>0.8654375</v>
      </c>
      <c r="R311" s="17">
        <f t="shared" si="10"/>
        <v>0.3334375</v>
      </c>
      <c r="S311" s="39">
        <f t="shared" si="11"/>
        <v>-0.03416177984</v>
      </c>
      <c r="T311" s="40">
        <f t="shared" si="12"/>
        <v>0.3338224026</v>
      </c>
      <c r="U311" s="40">
        <f t="shared" si="13"/>
        <v>0.540294742</v>
      </c>
      <c r="V311" s="40">
        <f t="shared" si="14"/>
        <v>0.540294742</v>
      </c>
      <c r="W311" s="39">
        <f t="shared" si="15"/>
        <v>0.5061329621</v>
      </c>
      <c r="X311" s="41">
        <f t="shared" si="16"/>
        <v>0.459705258</v>
      </c>
      <c r="Y311" s="41">
        <f t="shared" si="17"/>
        <v>0.4938670379</v>
      </c>
      <c r="Z311" s="40">
        <f t="shared" si="18"/>
        <v>96</v>
      </c>
      <c r="AA311" s="40">
        <f t="shared" si="19"/>
        <v>243</v>
      </c>
      <c r="AB311" s="40">
        <f t="shared" si="20"/>
        <v>44</v>
      </c>
      <c r="AC311" s="40">
        <f t="shared" si="21"/>
        <v>52</v>
      </c>
      <c r="AD311" s="40">
        <f t="shared" si="22"/>
        <v>120</v>
      </c>
      <c r="AE311" s="40">
        <f t="shared" si="23"/>
        <v>123</v>
      </c>
      <c r="AF311" s="40">
        <f t="shared" si="24"/>
        <v>1.269230769</v>
      </c>
      <c r="AG311" s="40">
        <f t="shared" si="25"/>
        <v>0.3416666667</v>
      </c>
      <c r="AH311" s="40">
        <f t="shared" si="26"/>
        <v>56</v>
      </c>
      <c r="AI311" s="40">
        <f t="shared" ref="AI311:AJ311" si="354">AF311*AC311</f>
        <v>66</v>
      </c>
      <c r="AJ311" s="40">
        <f t="shared" si="354"/>
        <v>41</v>
      </c>
      <c r="AK311" s="40">
        <f t="shared" si="28"/>
        <v>42</v>
      </c>
      <c r="AL311" s="18">
        <f t="shared" si="29"/>
        <v>3301</v>
      </c>
      <c r="AM311" s="40">
        <f t="shared" si="30"/>
        <v>205</v>
      </c>
      <c r="AN311" s="42">
        <f t="shared" si="31"/>
        <v>0.06210239321</v>
      </c>
      <c r="AO311" s="42">
        <f t="shared" si="32"/>
        <v>0.1508633747</v>
      </c>
      <c r="AP311" s="43">
        <f t="shared" si="33"/>
        <v>0.2248995984</v>
      </c>
      <c r="AQ311" s="43">
        <f t="shared" si="34"/>
        <v>0.5481927711</v>
      </c>
      <c r="AR311" s="43">
        <f t="shared" si="35"/>
        <v>0.5120481928</v>
      </c>
      <c r="AS311" s="43">
        <f t="shared" si="36"/>
        <v>0.4731707317</v>
      </c>
      <c r="AT311" s="43">
        <f t="shared" si="37"/>
        <v>0.4780487805</v>
      </c>
      <c r="AU311" s="43">
        <f t="shared" si="38"/>
        <v>0.5951219512</v>
      </c>
      <c r="AV311" s="44">
        <f t="shared" si="41"/>
        <v>160</v>
      </c>
      <c r="AW311" s="45">
        <f t="shared" si="39"/>
        <v>15</v>
      </c>
      <c r="AX311" s="45">
        <v>5.0</v>
      </c>
      <c r="AY311" s="45"/>
    </row>
    <row r="312">
      <c r="A312" s="60"/>
      <c r="B312" s="60"/>
      <c r="C312" s="60"/>
      <c r="D312" s="46">
        <v>310.0</v>
      </c>
      <c r="E312" s="25"/>
      <c r="F312" s="26">
        <v>4461.0</v>
      </c>
      <c r="G312" s="18">
        <v>1873.0</v>
      </c>
      <c r="H312" s="15">
        <f t="shared" si="6"/>
        <v>216</v>
      </c>
      <c r="I312" s="28">
        <v>1.0</v>
      </c>
      <c r="J312" s="29">
        <v>39.0</v>
      </c>
      <c r="K312" s="30">
        <v>0.0</v>
      </c>
      <c r="L312" s="31">
        <v>136.0</v>
      </c>
      <c r="M312" s="32">
        <v>2.0</v>
      </c>
      <c r="N312" s="33">
        <v>38.0</v>
      </c>
      <c r="O312" s="39">
        <f t="shared" si="7"/>
        <v>0.95</v>
      </c>
      <c r="P312" s="39">
        <f t="shared" si="8"/>
        <v>1</v>
      </c>
      <c r="Q312" s="40">
        <f t="shared" si="9"/>
        <v>0.92093</v>
      </c>
      <c r="R312" s="17">
        <f t="shared" si="10"/>
        <v>0.38893</v>
      </c>
      <c r="S312" s="39">
        <f t="shared" si="11"/>
        <v>0.07907</v>
      </c>
      <c r="T312" s="40">
        <f t="shared" si="12"/>
        <v>0.3968146951</v>
      </c>
      <c r="U312" s="40">
        <f t="shared" si="13"/>
        <v>0.7258672554</v>
      </c>
      <c r="V312" s="40">
        <f t="shared" si="14"/>
        <v>0.7258672554</v>
      </c>
      <c r="W312" s="39">
        <f t="shared" si="15"/>
        <v>0.8049372554</v>
      </c>
      <c r="X312" s="41">
        <f t="shared" si="16"/>
        <v>0.2741327446</v>
      </c>
      <c r="Y312" s="41">
        <f t="shared" si="17"/>
        <v>0.1950627446</v>
      </c>
      <c r="Z312" s="40">
        <f t="shared" si="18"/>
        <v>40</v>
      </c>
      <c r="AA312" s="40">
        <f t="shared" si="19"/>
        <v>136</v>
      </c>
      <c r="AB312" s="40">
        <f t="shared" si="20"/>
        <v>11</v>
      </c>
      <c r="AC312" s="40">
        <f t="shared" si="21"/>
        <v>29</v>
      </c>
      <c r="AD312" s="40">
        <f t="shared" si="22"/>
        <v>27</v>
      </c>
      <c r="AE312" s="40">
        <f t="shared" si="23"/>
        <v>109</v>
      </c>
      <c r="AF312" s="40">
        <f t="shared" si="24"/>
        <v>1.310344828</v>
      </c>
      <c r="AG312" s="40">
        <f t="shared" si="25"/>
        <v>0</v>
      </c>
      <c r="AH312" s="40">
        <f t="shared" si="26"/>
        <v>14</v>
      </c>
      <c r="AI312" s="40">
        <f t="shared" ref="AI312:AJ312" si="355">AF312*AC312</f>
        <v>38</v>
      </c>
      <c r="AJ312" s="40">
        <f t="shared" si="355"/>
        <v>0</v>
      </c>
      <c r="AK312" s="40">
        <f t="shared" si="28"/>
        <v>0</v>
      </c>
      <c r="AL312" s="18">
        <f t="shared" si="29"/>
        <v>1873</v>
      </c>
      <c r="AM312" s="40">
        <f t="shared" si="30"/>
        <v>52</v>
      </c>
      <c r="AN312" s="42">
        <f t="shared" si="31"/>
        <v>0.02776294714</v>
      </c>
      <c r="AO312" s="42">
        <f t="shared" si="32"/>
        <v>0.1153230112</v>
      </c>
      <c r="AP312" s="43">
        <f t="shared" si="33"/>
        <v>0.01388888889</v>
      </c>
      <c r="AQ312" s="43">
        <f t="shared" si="34"/>
        <v>0.6435185185</v>
      </c>
      <c r="AR312" s="43">
        <f t="shared" si="35"/>
        <v>0.3703703704</v>
      </c>
      <c r="AS312" s="43">
        <f t="shared" si="36"/>
        <v>0.2692307692</v>
      </c>
      <c r="AT312" s="43">
        <f t="shared" si="37"/>
        <v>0.2692307692</v>
      </c>
      <c r="AU312" s="43">
        <f t="shared" si="38"/>
        <v>1</v>
      </c>
      <c r="AV312" s="44">
        <f t="shared" si="41"/>
        <v>136</v>
      </c>
      <c r="AW312" s="45">
        <f t="shared" si="39"/>
        <v>-11</v>
      </c>
      <c r="AX312" s="45">
        <v>5.0</v>
      </c>
      <c r="AY312" s="45"/>
    </row>
    <row r="313">
      <c r="A313" s="60"/>
      <c r="B313" s="60"/>
      <c r="C313" s="60"/>
      <c r="D313" s="46">
        <v>311.0</v>
      </c>
      <c r="E313" s="25"/>
      <c r="F313" s="26">
        <v>4501.0</v>
      </c>
      <c r="G313" s="18">
        <v>2884.0</v>
      </c>
      <c r="H313" s="15">
        <f t="shared" si="6"/>
        <v>442</v>
      </c>
      <c r="I313" s="28">
        <v>30.0</v>
      </c>
      <c r="J313" s="29">
        <v>88.0</v>
      </c>
      <c r="K313" s="30">
        <v>19.0</v>
      </c>
      <c r="L313" s="31">
        <v>237.0</v>
      </c>
      <c r="M313" s="32">
        <v>19.0</v>
      </c>
      <c r="N313" s="33">
        <v>49.0</v>
      </c>
      <c r="O313" s="39">
        <f t="shared" si="7"/>
        <v>0.7205882353</v>
      </c>
      <c r="P313" s="39">
        <f t="shared" si="8"/>
        <v>0.92578125</v>
      </c>
      <c r="Q313" s="40">
        <f t="shared" si="9"/>
        <v>0.8746185121</v>
      </c>
      <c r="R313" s="17">
        <f t="shared" si="10"/>
        <v>0.3426185121</v>
      </c>
      <c r="S313" s="39">
        <f t="shared" si="11"/>
        <v>0.05116273789</v>
      </c>
      <c r="T313" s="40">
        <f t="shared" si="12"/>
        <v>0.3415659392</v>
      </c>
      <c r="U313" s="40">
        <f t="shared" si="13"/>
        <v>0.5641962645</v>
      </c>
      <c r="V313" s="40">
        <f t="shared" si="14"/>
        <v>0.5641962645</v>
      </c>
      <c r="W313" s="39">
        <f t="shared" si="15"/>
        <v>0.6153590024</v>
      </c>
      <c r="X313" s="41">
        <f t="shared" si="16"/>
        <v>0.4358037355</v>
      </c>
      <c r="Y313" s="41">
        <f t="shared" si="17"/>
        <v>0.3846409976</v>
      </c>
      <c r="Z313" s="40">
        <f t="shared" si="18"/>
        <v>68</v>
      </c>
      <c r="AA313" s="40">
        <f t="shared" si="19"/>
        <v>256</v>
      </c>
      <c r="AB313" s="40">
        <f t="shared" si="20"/>
        <v>30</v>
      </c>
      <c r="AC313" s="40">
        <f t="shared" si="21"/>
        <v>38</v>
      </c>
      <c r="AD313" s="40">
        <f t="shared" si="22"/>
        <v>98</v>
      </c>
      <c r="AE313" s="40">
        <f t="shared" si="23"/>
        <v>158</v>
      </c>
      <c r="AF313" s="40">
        <f t="shared" si="24"/>
        <v>1.289473684</v>
      </c>
      <c r="AG313" s="40">
        <f t="shared" si="25"/>
        <v>0.193877551</v>
      </c>
      <c r="AH313" s="40">
        <f t="shared" si="26"/>
        <v>39</v>
      </c>
      <c r="AI313" s="40">
        <f t="shared" ref="AI313:AJ313" si="356">AF313*AC313</f>
        <v>49</v>
      </c>
      <c r="AJ313" s="40">
        <f t="shared" si="356"/>
        <v>19</v>
      </c>
      <c r="AK313" s="40">
        <f t="shared" si="28"/>
        <v>31</v>
      </c>
      <c r="AL313" s="18">
        <f t="shared" si="29"/>
        <v>2884</v>
      </c>
      <c r="AM313" s="40">
        <f t="shared" si="30"/>
        <v>138</v>
      </c>
      <c r="AN313" s="42">
        <f t="shared" si="31"/>
        <v>0.04785020804</v>
      </c>
      <c r="AO313" s="42">
        <f t="shared" si="32"/>
        <v>0.153259362</v>
      </c>
      <c r="AP313" s="43">
        <f t="shared" si="33"/>
        <v>0.1538461538</v>
      </c>
      <c r="AQ313" s="43">
        <f t="shared" si="34"/>
        <v>0.6470588235</v>
      </c>
      <c r="AR313" s="43">
        <f t="shared" si="35"/>
        <v>0.4208144796</v>
      </c>
      <c r="AS313" s="43">
        <f t="shared" si="36"/>
        <v>0.4202898551</v>
      </c>
      <c r="AT313" s="43">
        <f t="shared" si="37"/>
        <v>0.5072463768</v>
      </c>
      <c r="AU313" s="43">
        <f t="shared" si="38"/>
        <v>0.6376811594</v>
      </c>
      <c r="AV313" s="44">
        <f t="shared" si="41"/>
        <v>206</v>
      </c>
      <c r="AW313" s="45">
        <f t="shared" si="39"/>
        <v>10</v>
      </c>
      <c r="AX313" s="45">
        <v>5.0</v>
      </c>
      <c r="AY313" s="45"/>
    </row>
    <row r="314">
      <c r="A314" s="60"/>
      <c r="B314" s="60"/>
      <c r="C314" s="60"/>
      <c r="D314" s="46">
        <v>312.0</v>
      </c>
      <c r="E314" s="25"/>
      <c r="F314" s="26">
        <v>4502.0</v>
      </c>
      <c r="G314" s="18">
        <v>1124.0</v>
      </c>
      <c r="H314" s="15">
        <f t="shared" si="6"/>
        <v>182</v>
      </c>
      <c r="I314" s="28">
        <v>16.0</v>
      </c>
      <c r="J314" s="29">
        <v>37.0</v>
      </c>
      <c r="K314" s="30">
        <v>8.0</v>
      </c>
      <c r="L314" s="31">
        <v>76.0</v>
      </c>
      <c r="M314" s="32">
        <v>12.0</v>
      </c>
      <c r="N314" s="33">
        <v>33.0</v>
      </c>
      <c r="O314" s="39">
        <f t="shared" si="7"/>
        <v>0.7333333333</v>
      </c>
      <c r="P314" s="39">
        <f t="shared" si="8"/>
        <v>0.9047619048</v>
      </c>
      <c r="Q314" s="40">
        <f t="shared" si="9"/>
        <v>0.8779866667</v>
      </c>
      <c r="R314" s="17">
        <f t="shared" si="10"/>
        <v>0.3459866667</v>
      </c>
      <c r="S314" s="39">
        <f t="shared" si="11"/>
        <v>0.0267752381</v>
      </c>
      <c r="T314" s="40">
        <f t="shared" si="12"/>
        <v>0.3445639759</v>
      </c>
      <c r="U314" s="40">
        <f t="shared" si="13"/>
        <v>0.5733605111</v>
      </c>
      <c r="V314" s="40">
        <f t="shared" si="14"/>
        <v>0.5733605111</v>
      </c>
      <c r="W314" s="39">
        <f t="shared" si="15"/>
        <v>0.6001357492</v>
      </c>
      <c r="X314" s="41">
        <f t="shared" si="16"/>
        <v>0.4266394889</v>
      </c>
      <c r="Y314" s="41">
        <f t="shared" si="17"/>
        <v>0.3998642508</v>
      </c>
      <c r="Z314" s="40">
        <f t="shared" si="18"/>
        <v>45</v>
      </c>
      <c r="AA314" s="40">
        <f t="shared" si="19"/>
        <v>84</v>
      </c>
      <c r="AB314" s="40">
        <f t="shared" si="20"/>
        <v>19</v>
      </c>
      <c r="AC314" s="40">
        <f t="shared" si="21"/>
        <v>26</v>
      </c>
      <c r="AD314" s="40">
        <f t="shared" si="22"/>
        <v>34</v>
      </c>
      <c r="AE314" s="40">
        <f t="shared" si="23"/>
        <v>50</v>
      </c>
      <c r="AF314" s="40">
        <f t="shared" si="24"/>
        <v>1.269230769</v>
      </c>
      <c r="AG314" s="40">
        <f t="shared" si="25"/>
        <v>0.2352941176</v>
      </c>
      <c r="AH314" s="40">
        <f t="shared" si="26"/>
        <v>24</v>
      </c>
      <c r="AI314" s="40">
        <f t="shared" ref="AI314:AJ314" si="357">AF314*AC314</f>
        <v>33</v>
      </c>
      <c r="AJ314" s="40">
        <f t="shared" si="357"/>
        <v>8</v>
      </c>
      <c r="AK314" s="40">
        <f t="shared" si="28"/>
        <v>12</v>
      </c>
      <c r="AL314" s="18">
        <f t="shared" si="29"/>
        <v>1124</v>
      </c>
      <c r="AM314" s="40">
        <f t="shared" si="30"/>
        <v>77</v>
      </c>
      <c r="AN314" s="42">
        <f t="shared" si="31"/>
        <v>0.06850533808</v>
      </c>
      <c r="AO314" s="42">
        <f t="shared" si="32"/>
        <v>0.1619217082</v>
      </c>
      <c r="AP314" s="43">
        <f t="shared" si="33"/>
        <v>0.1978021978</v>
      </c>
      <c r="AQ314" s="43">
        <f t="shared" si="34"/>
        <v>0.5714285714</v>
      </c>
      <c r="AR314" s="43">
        <f t="shared" si="35"/>
        <v>0.5384615385</v>
      </c>
      <c r="AS314" s="43">
        <f t="shared" si="36"/>
        <v>0.4155844156</v>
      </c>
      <c r="AT314" s="43">
        <f t="shared" si="37"/>
        <v>0.4675324675</v>
      </c>
      <c r="AU314" s="43">
        <f t="shared" si="38"/>
        <v>0.7402597403</v>
      </c>
      <c r="AV314" s="44">
        <f t="shared" si="41"/>
        <v>64</v>
      </c>
      <c r="AW314" s="45">
        <f t="shared" si="39"/>
        <v>4</v>
      </c>
      <c r="AX314" s="45">
        <v>5.0</v>
      </c>
      <c r="AY314" s="45"/>
    </row>
    <row r="315">
      <c r="A315" s="60"/>
      <c r="B315" s="60"/>
      <c r="C315" s="60"/>
      <c r="D315" s="46">
        <v>313.0</v>
      </c>
      <c r="E315" s="25"/>
      <c r="F315" s="26">
        <v>4504.0</v>
      </c>
      <c r="G315" s="18">
        <v>2024.0</v>
      </c>
      <c r="H315" s="15">
        <f t="shared" si="6"/>
        <v>291</v>
      </c>
      <c r="I315" s="28">
        <v>13.0</v>
      </c>
      <c r="J315" s="29">
        <v>56.0</v>
      </c>
      <c r="K315" s="30">
        <v>18.0</v>
      </c>
      <c r="L315" s="31">
        <v>136.0</v>
      </c>
      <c r="M315" s="32">
        <v>15.0</v>
      </c>
      <c r="N315" s="33">
        <v>53.0</v>
      </c>
      <c r="O315" s="39">
        <f t="shared" si="7"/>
        <v>0.7794117647</v>
      </c>
      <c r="P315" s="39">
        <f t="shared" si="8"/>
        <v>0.8831168831</v>
      </c>
      <c r="Q315" s="40">
        <f t="shared" si="9"/>
        <v>0.889383218</v>
      </c>
      <c r="R315" s="17">
        <f t="shared" si="10"/>
        <v>0.357383218</v>
      </c>
      <c r="S315" s="39">
        <f t="shared" si="11"/>
        <v>-0.006266334876</v>
      </c>
      <c r="T315" s="40">
        <f t="shared" si="12"/>
        <v>0.3554738573</v>
      </c>
      <c r="U315" s="40">
        <f t="shared" si="13"/>
        <v>0.6063025084</v>
      </c>
      <c r="V315" s="40">
        <f t="shared" si="14"/>
        <v>0.6063025084</v>
      </c>
      <c r="W315" s="39">
        <f t="shared" si="15"/>
        <v>0.6000361736</v>
      </c>
      <c r="X315" s="41">
        <f t="shared" si="16"/>
        <v>0.3936974916</v>
      </c>
      <c r="Y315" s="41">
        <f t="shared" si="17"/>
        <v>0.3999638264</v>
      </c>
      <c r="Z315" s="40">
        <f t="shared" si="18"/>
        <v>68</v>
      </c>
      <c r="AA315" s="40">
        <f t="shared" si="19"/>
        <v>154</v>
      </c>
      <c r="AB315" s="40">
        <f t="shared" si="20"/>
        <v>27</v>
      </c>
      <c r="AC315" s="40">
        <f t="shared" si="21"/>
        <v>41</v>
      </c>
      <c r="AD315" s="40">
        <f t="shared" si="22"/>
        <v>62</v>
      </c>
      <c r="AE315" s="40">
        <f t="shared" si="23"/>
        <v>92</v>
      </c>
      <c r="AF315" s="40">
        <f t="shared" si="24"/>
        <v>1.292682927</v>
      </c>
      <c r="AG315" s="40">
        <f t="shared" si="25"/>
        <v>0.2903225806</v>
      </c>
      <c r="AH315" s="40">
        <f t="shared" si="26"/>
        <v>35</v>
      </c>
      <c r="AI315" s="40">
        <f t="shared" ref="AI315:AJ315" si="358">AF315*AC315</f>
        <v>53</v>
      </c>
      <c r="AJ315" s="40">
        <f t="shared" si="358"/>
        <v>18</v>
      </c>
      <c r="AK315" s="40">
        <f t="shared" si="28"/>
        <v>27</v>
      </c>
      <c r="AL315" s="18">
        <f t="shared" si="29"/>
        <v>2024</v>
      </c>
      <c r="AM315" s="40">
        <f t="shared" si="30"/>
        <v>133</v>
      </c>
      <c r="AN315" s="42">
        <f t="shared" si="31"/>
        <v>0.06571146245</v>
      </c>
      <c r="AO315" s="42">
        <f t="shared" si="32"/>
        <v>0.1437747036</v>
      </c>
      <c r="AP315" s="43">
        <f t="shared" si="33"/>
        <v>0.1580756014</v>
      </c>
      <c r="AQ315" s="43">
        <f t="shared" si="34"/>
        <v>0.5635738832</v>
      </c>
      <c r="AR315" s="43">
        <f t="shared" si="35"/>
        <v>0.470790378</v>
      </c>
      <c r="AS315" s="43">
        <f t="shared" si="36"/>
        <v>0.3984962406</v>
      </c>
      <c r="AT315" s="43">
        <f t="shared" si="37"/>
        <v>0.4661654135</v>
      </c>
      <c r="AU315" s="43">
        <f t="shared" si="38"/>
        <v>0.6616541353</v>
      </c>
      <c r="AV315" s="44">
        <f t="shared" si="41"/>
        <v>109</v>
      </c>
      <c r="AW315" s="45">
        <f t="shared" si="39"/>
        <v>-7</v>
      </c>
      <c r="AX315" s="45">
        <v>5.0</v>
      </c>
      <c r="AY315" s="45"/>
    </row>
    <row r="316">
      <c r="A316" s="60"/>
      <c r="B316" s="60"/>
      <c r="C316" s="60"/>
      <c r="D316" s="46">
        <v>314.0</v>
      </c>
      <c r="E316" s="25"/>
      <c r="F316" s="26">
        <v>4505.0</v>
      </c>
      <c r="G316" s="18">
        <v>1501.0</v>
      </c>
      <c r="H316" s="15">
        <f t="shared" si="6"/>
        <v>185</v>
      </c>
      <c r="I316" s="28">
        <v>12.0</v>
      </c>
      <c r="J316" s="29">
        <v>46.0</v>
      </c>
      <c r="K316" s="30">
        <v>5.0</v>
      </c>
      <c r="L316" s="31">
        <v>93.0</v>
      </c>
      <c r="M316" s="32">
        <v>7.0</v>
      </c>
      <c r="N316" s="33">
        <v>22.0</v>
      </c>
      <c r="O316" s="39">
        <f t="shared" si="7"/>
        <v>0.7586206897</v>
      </c>
      <c r="P316" s="39">
        <f t="shared" si="8"/>
        <v>0.9489795918</v>
      </c>
      <c r="Q316" s="40">
        <f t="shared" si="9"/>
        <v>0.88439239</v>
      </c>
      <c r="R316" s="17">
        <f t="shared" si="10"/>
        <v>0.35239239</v>
      </c>
      <c r="S316" s="39">
        <f t="shared" si="11"/>
        <v>0.06458720182</v>
      </c>
      <c r="T316" s="40">
        <f t="shared" si="12"/>
        <v>0.3505374958</v>
      </c>
      <c r="U316" s="40">
        <f t="shared" si="13"/>
        <v>0.5914751674</v>
      </c>
      <c r="V316" s="40">
        <f t="shared" si="14"/>
        <v>0.5914751674</v>
      </c>
      <c r="W316" s="39">
        <f t="shared" si="15"/>
        <v>0.6560623692</v>
      </c>
      <c r="X316" s="41">
        <f t="shared" si="16"/>
        <v>0.4085248326</v>
      </c>
      <c r="Y316" s="41">
        <f t="shared" si="17"/>
        <v>0.3439376308</v>
      </c>
      <c r="Z316" s="40">
        <f t="shared" si="18"/>
        <v>29</v>
      </c>
      <c r="AA316" s="40">
        <f t="shared" si="19"/>
        <v>98</v>
      </c>
      <c r="AB316" s="40">
        <f t="shared" si="20"/>
        <v>12</v>
      </c>
      <c r="AC316" s="40">
        <f t="shared" si="21"/>
        <v>17</v>
      </c>
      <c r="AD316" s="40">
        <f t="shared" si="22"/>
        <v>34</v>
      </c>
      <c r="AE316" s="40">
        <f t="shared" si="23"/>
        <v>64</v>
      </c>
      <c r="AF316" s="40">
        <f t="shared" si="24"/>
        <v>1.294117647</v>
      </c>
      <c r="AG316" s="40">
        <f t="shared" si="25"/>
        <v>0.1470588235</v>
      </c>
      <c r="AH316" s="40">
        <f t="shared" si="26"/>
        <v>16</v>
      </c>
      <c r="AI316" s="40">
        <f t="shared" ref="AI316:AJ316" si="359">AF316*AC316</f>
        <v>22</v>
      </c>
      <c r="AJ316" s="40">
        <f t="shared" si="359"/>
        <v>5</v>
      </c>
      <c r="AK316" s="40">
        <f t="shared" si="28"/>
        <v>9</v>
      </c>
      <c r="AL316" s="18">
        <f t="shared" si="29"/>
        <v>1501</v>
      </c>
      <c r="AM316" s="40">
        <f t="shared" si="30"/>
        <v>52</v>
      </c>
      <c r="AN316" s="42">
        <f t="shared" si="31"/>
        <v>0.03464357095</v>
      </c>
      <c r="AO316" s="42">
        <f t="shared" si="32"/>
        <v>0.1232511659</v>
      </c>
      <c r="AP316" s="43">
        <f t="shared" si="33"/>
        <v>0.1297297297</v>
      </c>
      <c r="AQ316" s="43">
        <f t="shared" si="34"/>
        <v>0.6054054054</v>
      </c>
      <c r="AR316" s="43">
        <f t="shared" si="35"/>
        <v>0.4702702703</v>
      </c>
      <c r="AS316" s="43">
        <f t="shared" si="36"/>
        <v>0.4038461538</v>
      </c>
      <c r="AT316" s="43">
        <f t="shared" si="37"/>
        <v>0.4807692308</v>
      </c>
      <c r="AU316" s="43">
        <f t="shared" si="38"/>
        <v>0.7307692308</v>
      </c>
      <c r="AV316" s="44">
        <f t="shared" si="41"/>
        <v>84</v>
      </c>
      <c r="AW316" s="45">
        <f t="shared" si="39"/>
        <v>3</v>
      </c>
      <c r="AX316" s="45">
        <v>5.0</v>
      </c>
      <c r="AY316" s="45"/>
    </row>
    <row r="317">
      <c r="A317" s="60"/>
      <c r="B317" s="60"/>
      <c r="C317" s="60"/>
      <c r="D317" s="46">
        <v>315.0</v>
      </c>
      <c r="E317" s="25"/>
      <c r="F317" s="26">
        <v>4506.0</v>
      </c>
      <c r="G317" s="18">
        <v>1406.0</v>
      </c>
      <c r="H317" s="15">
        <f t="shared" si="6"/>
        <v>211</v>
      </c>
      <c r="I317" s="28">
        <v>11.0</v>
      </c>
      <c r="J317" s="29">
        <v>40.0</v>
      </c>
      <c r="K317" s="30">
        <v>12.0</v>
      </c>
      <c r="L317" s="31">
        <v>91.0</v>
      </c>
      <c r="M317" s="32">
        <v>18.0</v>
      </c>
      <c r="N317" s="33">
        <v>39.0</v>
      </c>
      <c r="O317" s="39">
        <f t="shared" si="7"/>
        <v>0.6842105263</v>
      </c>
      <c r="P317" s="39">
        <f t="shared" si="8"/>
        <v>0.8834951456</v>
      </c>
      <c r="Q317" s="40">
        <f t="shared" si="9"/>
        <v>0.8644903047</v>
      </c>
      <c r="R317" s="17">
        <f t="shared" si="10"/>
        <v>0.3324903047</v>
      </c>
      <c r="S317" s="39">
        <f t="shared" si="11"/>
        <v>0.01900484092</v>
      </c>
      <c r="T317" s="40">
        <f t="shared" si="12"/>
        <v>0.3330557277</v>
      </c>
      <c r="U317" s="40">
        <f t="shared" si="13"/>
        <v>0.5379097727</v>
      </c>
      <c r="V317" s="40">
        <f t="shared" si="14"/>
        <v>0.5379097727</v>
      </c>
      <c r="W317" s="39">
        <f t="shared" si="15"/>
        <v>0.5569146136</v>
      </c>
      <c r="X317" s="41">
        <f t="shared" si="16"/>
        <v>0.4620902273</v>
      </c>
      <c r="Y317" s="41">
        <f t="shared" si="17"/>
        <v>0.4430853864</v>
      </c>
      <c r="Z317" s="40">
        <f t="shared" si="18"/>
        <v>57</v>
      </c>
      <c r="AA317" s="40">
        <f t="shared" si="19"/>
        <v>103</v>
      </c>
      <c r="AB317" s="40">
        <f t="shared" si="20"/>
        <v>26</v>
      </c>
      <c r="AC317" s="40">
        <f t="shared" si="21"/>
        <v>31</v>
      </c>
      <c r="AD317" s="40">
        <f t="shared" si="22"/>
        <v>46</v>
      </c>
      <c r="AE317" s="40">
        <f t="shared" si="23"/>
        <v>57</v>
      </c>
      <c r="AF317" s="40">
        <f t="shared" si="24"/>
        <v>1.258064516</v>
      </c>
      <c r="AG317" s="40">
        <f t="shared" si="25"/>
        <v>0.2608695652</v>
      </c>
      <c r="AH317" s="40">
        <f t="shared" si="26"/>
        <v>33</v>
      </c>
      <c r="AI317" s="40">
        <f t="shared" ref="AI317:AJ317" si="360">AF317*AC317</f>
        <v>39</v>
      </c>
      <c r="AJ317" s="40">
        <f t="shared" si="360"/>
        <v>12</v>
      </c>
      <c r="AK317" s="40">
        <f t="shared" si="28"/>
        <v>15</v>
      </c>
      <c r="AL317" s="18">
        <f t="shared" si="29"/>
        <v>1406</v>
      </c>
      <c r="AM317" s="40">
        <f t="shared" si="30"/>
        <v>99</v>
      </c>
      <c r="AN317" s="42">
        <f t="shared" si="31"/>
        <v>0.07041251778</v>
      </c>
      <c r="AO317" s="42">
        <f t="shared" si="32"/>
        <v>0.1500711238</v>
      </c>
      <c r="AP317" s="43">
        <f t="shared" si="33"/>
        <v>0.1943127962</v>
      </c>
      <c r="AQ317" s="43">
        <f t="shared" si="34"/>
        <v>0.5687203791</v>
      </c>
      <c r="AR317" s="43">
        <f t="shared" si="35"/>
        <v>0.5118483412</v>
      </c>
      <c r="AS317" s="43">
        <f t="shared" si="36"/>
        <v>0.4545454545</v>
      </c>
      <c r="AT317" s="43">
        <f t="shared" si="37"/>
        <v>0.4848484848</v>
      </c>
      <c r="AU317" s="43">
        <f t="shared" si="38"/>
        <v>0.7272727273</v>
      </c>
      <c r="AV317" s="44">
        <f t="shared" si="41"/>
        <v>76</v>
      </c>
      <c r="AW317" s="45">
        <f t="shared" si="39"/>
        <v>-4</v>
      </c>
      <c r="AX317" s="45">
        <v>5.0</v>
      </c>
      <c r="AY317" s="45"/>
    </row>
    <row r="318">
      <c r="A318" s="60"/>
      <c r="B318" s="60"/>
      <c r="C318" s="60"/>
      <c r="D318" s="46">
        <v>316.0</v>
      </c>
      <c r="E318" s="25"/>
      <c r="F318" s="26">
        <v>4508.0</v>
      </c>
      <c r="G318" s="18">
        <v>2926.0</v>
      </c>
      <c r="H318" s="15">
        <f t="shared" si="6"/>
        <v>374</v>
      </c>
      <c r="I318" s="28">
        <v>14.0</v>
      </c>
      <c r="J318" s="29">
        <v>78.0</v>
      </c>
      <c r="K318" s="30">
        <v>7.0</v>
      </c>
      <c r="L318" s="31">
        <v>216.0</v>
      </c>
      <c r="M318" s="32">
        <v>4.0</v>
      </c>
      <c r="N318" s="33">
        <v>55.0</v>
      </c>
      <c r="O318" s="39">
        <f t="shared" si="7"/>
        <v>0.9322033898</v>
      </c>
      <c r="P318" s="39">
        <f t="shared" si="8"/>
        <v>0.9686098655</v>
      </c>
      <c r="Q318" s="40">
        <f t="shared" si="9"/>
        <v>0.9184220052</v>
      </c>
      <c r="R318" s="17">
        <f t="shared" si="10"/>
        <v>0.3864220052</v>
      </c>
      <c r="S318" s="39">
        <f t="shared" si="11"/>
        <v>0.0501878603</v>
      </c>
      <c r="T318" s="40">
        <f t="shared" si="12"/>
        <v>0.3924329207</v>
      </c>
      <c r="U318" s="40">
        <f t="shared" si="13"/>
        <v>0.7135562788</v>
      </c>
      <c r="V318" s="40">
        <f t="shared" si="14"/>
        <v>0.7135562788</v>
      </c>
      <c r="W318" s="39">
        <f t="shared" si="15"/>
        <v>0.7637441391</v>
      </c>
      <c r="X318" s="41">
        <f t="shared" si="16"/>
        <v>0.2864437212</v>
      </c>
      <c r="Y318" s="41">
        <f t="shared" si="17"/>
        <v>0.2362558609</v>
      </c>
      <c r="Z318" s="40">
        <f t="shared" si="18"/>
        <v>59</v>
      </c>
      <c r="AA318" s="40">
        <f t="shared" si="19"/>
        <v>223</v>
      </c>
      <c r="AB318" s="40">
        <f t="shared" si="20"/>
        <v>17</v>
      </c>
      <c r="AC318" s="40">
        <f t="shared" si="21"/>
        <v>42</v>
      </c>
      <c r="AD318" s="40">
        <f t="shared" si="22"/>
        <v>53</v>
      </c>
      <c r="AE318" s="40">
        <f t="shared" si="23"/>
        <v>170</v>
      </c>
      <c r="AF318" s="40">
        <f t="shared" si="24"/>
        <v>1.30952381</v>
      </c>
      <c r="AG318" s="40">
        <f t="shared" si="25"/>
        <v>0.1320754717</v>
      </c>
      <c r="AH318" s="40">
        <f t="shared" si="26"/>
        <v>22</v>
      </c>
      <c r="AI318" s="40">
        <f t="shared" ref="AI318:AJ318" si="361">AF318*AC318</f>
        <v>55</v>
      </c>
      <c r="AJ318" s="40">
        <f t="shared" si="361"/>
        <v>7</v>
      </c>
      <c r="AK318" s="40">
        <f t="shared" si="28"/>
        <v>22</v>
      </c>
      <c r="AL318" s="18">
        <f t="shared" si="29"/>
        <v>2926</v>
      </c>
      <c r="AM318" s="40">
        <f t="shared" si="30"/>
        <v>106</v>
      </c>
      <c r="AN318" s="42">
        <f t="shared" si="31"/>
        <v>0.03622693096</v>
      </c>
      <c r="AO318" s="42">
        <f t="shared" si="32"/>
        <v>0.1278195489</v>
      </c>
      <c r="AP318" s="43">
        <f t="shared" si="33"/>
        <v>0.06684491979</v>
      </c>
      <c r="AQ318" s="43">
        <f t="shared" si="34"/>
        <v>0.6256684492</v>
      </c>
      <c r="AR318" s="43">
        <f t="shared" si="35"/>
        <v>0.4037433155</v>
      </c>
      <c r="AS318" s="43">
        <f t="shared" si="36"/>
        <v>0.2735849057</v>
      </c>
      <c r="AT318" s="43">
        <f t="shared" si="37"/>
        <v>0.4150943396</v>
      </c>
      <c r="AU318" s="43">
        <f t="shared" si="38"/>
        <v>0.7264150943</v>
      </c>
      <c r="AV318" s="44">
        <f t="shared" si="41"/>
        <v>194</v>
      </c>
      <c r="AW318" s="45">
        <f t="shared" si="39"/>
        <v>-4</v>
      </c>
      <c r="AX318" s="45">
        <v>5.0</v>
      </c>
      <c r="AY318" s="45"/>
    </row>
    <row r="319">
      <c r="A319" s="60"/>
      <c r="B319" s="60"/>
      <c r="C319" s="60"/>
      <c r="D319" s="46">
        <v>317.0</v>
      </c>
      <c r="E319" s="25"/>
      <c r="F319" s="26">
        <v>4512.0</v>
      </c>
      <c r="G319" s="18">
        <v>2848.0</v>
      </c>
      <c r="H319" s="15">
        <f t="shared" si="6"/>
        <v>437</v>
      </c>
      <c r="I319" s="28">
        <v>43.0</v>
      </c>
      <c r="J319" s="29">
        <v>75.0</v>
      </c>
      <c r="K319" s="30">
        <v>34.0</v>
      </c>
      <c r="L319" s="31">
        <v>188.0</v>
      </c>
      <c r="M319" s="32">
        <v>32.0</v>
      </c>
      <c r="N319" s="33">
        <v>65.0</v>
      </c>
      <c r="O319" s="39">
        <f t="shared" si="7"/>
        <v>0.6701030928</v>
      </c>
      <c r="P319" s="39">
        <f t="shared" si="8"/>
        <v>0.8468468468</v>
      </c>
      <c r="Q319" s="40">
        <f t="shared" si="9"/>
        <v>0.8603574237</v>
      </c>
      <c r="R319" s="17">
        <f t="shared" si="10"/>
        <v>0.3283574237</v>
      </c>
      <c r="S319" s="39">
        <f t="shared" si="11"/>
        <v>-0.0135105769</v>
      </c>
      <c r="T319" s="40">
        <f t="shared" si="12"/>
        <v>0.329774197</v>
      </c>
      <c r="U319" s="40">
        <f t="shared" si="13"/>
        <v>0.5276631277</v>
      </c>
      <c r="V319" s="40">
        <f t="shared" si="14"/>
        <v>0.5276631277</v>
      </c>
      <c r="W319" s="39">
        <f t="shared" si="15"/>
        <v>0.5141525508</v>
      </c>
      <c r="X319" s="41">
        <f t="shared" si="16"/>
        <v>0.4723368723</v>
      </c>
      <c r="Y319" s="41">
        <f t="shared" si="17"/>
        <v>0.4858474492</v>
      </c>
      <c r="Z319" s="40">
        <f t="shared" si="18"/>
        <v>97</v>
      </c>
      <c r="AA319" s="40">
        <f t="shared" si="19"/>
        <v>222</v>
      </c>
      <c r="AB319" s="40">
        <f t="shared" si="20"/>
        <v>46</v>
      </c>
      <c r="AC319" s="40">
        <f t="shared" si="21"/>
        <v>51</v>
      </c>
      <c r="AD319" s="40">
        <f t="shared" si="22"/>
        <v>108</v>
      </c>
      <c r="AE319" s="40">
        <f t="shared" si="23"/>
        <v>114</v>
      </c>
      <c r="AF319" s="40">
        <f t="shared" si="24"/>
        <v>1.274509804</v>
      </c>
      <c r="AG319" s="40">
        <f t="shared" si="25"/>
        <v>0.3148148148</v>
      </c>
      <c r="AH319" s="40">
        <f t="shared" si="26"/>
        <v>59</v>
      </c>
      <c r="AI319" s="40">
        <f t="shared" ref="AI319:AJ319" si="362">AF319*AC319</f>
        <v>65</v>
      </c>
      <c r="AJ319" s="40">
        <f t="shared" si="362"/>
        <v>34</v>
      </c>
      <c r="AK319" s="40">
        <f t="shared" si="28"/>
        <v>36</v>
      </c>
      <c r="AL319" s="18">
        <f t="shared" si="29"/>
        <v>2848</v>
      </c>
      <c r="AM319" s="40">
        <f t="shared" si="30"/>
        <v>194</v>
      </c>
      <c r="AN319" s="42">
        <f t="shared" si="31"/>
        <v>0.06811797753</v>
      </c>
      <c r="AO319" s="42">
        <f t="shared" si="32"/>
        <v>0.1534410112</v>
      </c>
      <c r="AP319" s="43">
        <f t="shared" si="33"/>
        <v>0.2494279176</v>
      </c>
      <c r="AQ319" s="43">
        <f t="shared" si="34"/>
        <v>0.6018306636</v>
      </c>
      <c r="AR319" s="43">
        <f t="shared" si="35"/>
        <v>0.4919908467</v>
      </c>
      <c r="AS319" s="43">
        <f t="shared" si="36"/>
        <v>0.4793814433</v>
      </c>
      <c r="AT319" s="43">
        <f t="shared" si="37"/>
        <v>0.4896907216</v>
      </c>
      <c r="AU319" s="43">
        <f t="shared" si="38"/>
        <v>0.6391752577</v>
      </c>
      <c r="AV319" s="44">
        <f t="shared" si="41"/>
        <v>152</v>
      </c>
      <c r="AW319" s="45">
        <f t="shared" si="39"/>
        <v>16</v>
      </c>
      <c r="AX319" s="45">
        <v>5.0</v>
      </c>
      <c r="AY319" s="45"/>
    </row>
    <row r="320">
      <c r="A320" s="60"/>
      <c r="B320" s="60"/>
      <c r="C320" s="60"/>
      <c r="D320" s="46">
        <v>318.0</v>
      </c>
      <c r="E320" s="25"/>
      <c r="F320" s="26">
        <v>4526.0</v>
      </c>
      <c r="G320" s="18">
        <v>2735.0</v>
      </c>
      <c r="H320" s="15">
        <f t="shared" si="6"/>
        <v>415</v>
      </c>
      <c r="I320" s="28">
        <v>2.0</v>
      </c>
      <c r="J320" s="29">
        <v>99.0</v>
      </c>
      <c r="K320" s="30">
        <v>9.0</v>
      </c>
      <c r="L320" s="31">
        <v>248.0</v>
      </c>
      <c r="M320" s="32">
        <v>5.0</v>
      </c>
      <c r="N320" s="33">
        <v>52.0</v>
      </c>
      <c r="O320" s="39">
        <f t="shared" si="7"/>
        <v>0.9122807018</v>
      </c>
      <c r="P320" s="39">
        <f t="shared" si="8"/>
        <v>0.9649805447</v>
      </c>
      <c r="Q320" s="40">
        <f t="shared" si="9"/>
        <v>0.9153979686</v>
      </c>
      <c r="R320" s="17">
        <f t="shared" si="10"/>
        <v>0.3833979686</v>
      </c>
      <c r="S320" s="39">
        <f t="shared" si="11"/>
        <v>0.04958257614</v>
      </c>
      <c r="T320" s="40">
        <f t="shared" si="12"/>
        <v>0.3875464953</v>
      </c>
      <c r="U320" s="40">
        <f t="shared" si="13"/>
        <v>0.6997321206</v>
      </c>
      <c r="V320" s="40">
        <f t="shared" si="14"/>
        <v>0.6997321206</v>
      </c>
      <c r="W320" s="39">
        <f t="shared" si="15"/>
        <v>0.7493146967</v>
      </c>
      <c r="X320" s="41">
        <f t="shared" si="16"/>
        <v>0.3002678794</v>
      </c>
      <c r="Y320" s="41">
        <f t="shared" si="17"/>
        <v>0.2506853033</v>
      </c>
      <c r="Z320" s="40">
        <f t="shared" si="18"/>
        <v>57</v>
      </c>
      <c r="AA320" s="40">
        <f t="shared" si="19"/>
        <v>257</v>
      </c>
      <c r="AB320" s="40">
        <f t="shared" si="20"/>
        <v>17</v>
      </c>
      <c r="AC320" s="40">
        <f t="shared" si="21"/>
        <v>40</v>
      </c>
      <c r="AD320" s="40">
        <f t="shared" si="22"/>
        <v>64</v>
      </c>
      <c r="AE320" s="40">
        <f t="shared" si="23"/>
        <v>193</v>
      </c>
      <c r="AF320" s="40">
        <f t="shared" si="24"/>
        <v>1.3</v>
      </c>
      <c r="AG320" s="40">
        <f t="shared" si="25"/>
        <v>0.140625</v>
      </c>
      <c r="AH320" s="40">
        <f t="shared" si="26"/>
        <v>22</v>
      </c>
      <c r="AI320" s="40">
        <f t="shared" ref="AI320:AJ320" si="363">AF320*AC320</f>
        <v>52</v>
      </c>
      <c r="AJ320" s="40">
        <f t="shared" si="363"/>
        <v>9</v>
      </c>
      <c r="AK320" s="40">
        <f t="shared" si="28"/>
        <v>27</v>
      </c>
      <c r="AL320" s="18">
        <f t="shared" si="29"/>
        <v>2735</v>
      </c>
      <c r="AM320" s="40">
        <f t="shared" si="30"/>
        <v>110</v>
      </c>
      <c r="AN320" s="42">
        <f t="shared" si="31"/>
        <v>0.04021937843</v>
      </c>
      <c r="AO320" s="42">
        <f t="shared" si="32"/>
        <v>0.1517367459</v>
      </c>
      <c r="AP320" s="43">
        <f t="shared" si="33"/>
        <v>0.03855421687</v>
      </c>
      <c r="AQ320" s="43">
        <f t="shared" si="34"/>
        <v>0.6144578313</v>
      </c>
      <c r="AR320" s="43">
        <f t="shared" si="35"/>
        <v>0.3807228916</v>
      </c>
      <c r="AS320" s="43">
        <f t="shared" si="36"/>
        <v>0.2818181818</v>
      </c>
      <c r="AT320" s="43">
        <f t="shared" si="37"/>
        <v>0.4454545455</v>
      </c>
      <c r="AU320" s="43">
        <f t="shared" si="38"/>
        <v>0.6727272727</v>
      </c>
      <c r="AV320" s="44">
        <f t="shared" si="41"/>
        <v>221</v>
      </c>
      <c r="AW320" s="45">
        <f t="shared" si="39"/>
        <v>-15</v>
      </c>
      <c r="AX320" s="45">
        <v>5.0</v>
      </c>
      <c r="AY320" s="45"/>
    </row>
    <row r="321">
      <c r="A321" s="60"/>
      <c r="B321" s="60"/>
      <c r="C321" s="60"/>
      <c r="D321" s="46">
        <v>319.0</v>
      </c>
      <c r="E321" s="25"/>
      <c r="F321" s="26">
        <v>4528.0</v>
      </c>
      <c r="G321" s="18">
        <v>1841.0</v>
      </c>
      <c r="H321" s="15">
        <f t="shared" si="6"/>
        <v>217</v>
      </c>
      <c r="I321" s="28">
        <v>4.0</v>
      </c>
      <c r="J321" s="29">
        <v>52.0</v>
      </c>
      <c r="K321" s="30">
        <v>12.0</v>
      </c>
      <c r="L321" s="31">
        <v>117.0</v>
      </c>
      <c r="M321" s="32">
        <v>3.0</v>
      </c>
      <c r="N321" s="33">
        <v>29.0</v>
      </c>
      <c r="O321" s="39">
        <f t="shared" si="7"/>
        <v>0.90625</v>
      </c>
      <c r="P321" s="39">
        <f t="shared" si="8"/>
        <v>0.9069767442</v>
      </c>
      <c r="Q321" s="40">
        <f t="shared" si="9"/>
        <v>0.9144375</v>
      </c>
      <c r="R321" s="17">
        <f t="shared" si="10"/>
        <v>0.3824375</v>
      </c>
      <c r="S321" s="39">
        <f t="shared" si="11"/>
        <v>-0.007460755814</v>
      </c>
      <c r="T321" s="40">
        <f t="shared" si="12"/>
        <v>0.3860712846</v>
      </c>
      <c r="U321" s="40">
        <f t="shared" si="13"/>
        <v>0.6955384619</v>
      </c>
      <c r="V321" s="40">
        <f t="shared" si="14"/>
        <v>0.6955384619</v>
      </c>
      <c r="W321" s="39">
        <f t="shared" si="15"/>
        <v>0.6880777061</v>
      </c>
      <c r="X321" s="41">
        <f t="shared" si="16"/>
        <v>0.3044615381</v>
      </c>
      <c r="Y321" s="41">
        <f t="shared" si="17"/>
        <v>0.3119222939</v>
      </c>
      <c r="Z321" s="40">
        <f t="shared" si="18"/>
        <v>32</v>
      </c>
      <c r="AA321" s="40">
        <f t="shared" si="19"/>
        <v>129</v>
      </c>
      <c r="AB321" s="40">
        <f t="shared" si="20"/>
        <v>10</v>
      </c>
      <c r="AC321" s="40">
        <f t="shared" si="21"/>
        <v>22</v>
      </c>
      <c r="AD321" s="40">
        <f t="shared" si="22"/>
        <v>40</v>
      </c>
      <c r="AE321" s="40">
        <f t="shared" si="23"/>
        <v>89</v>
      </c>
      <c r="AF321" s="40">
        <f t="shared" si="24"/>
        <v>1.318181818</v>
      </c>
      <c r="AG321" s="40">
        <f t="shared" si="25"/>
        <v>0.3</v>
      </c>
      <c r="AH321" s="40">
        <f t="shared" si="26"/>
        <v>13</v>
      </c>
      <c r="AI321" s="40">
        <f t="shared" ref="AI321:AJ321" si="364">AF321*AC321</f>
        <v>29</v>
      </c>
      <c r="AJ321" s="40">
        <f t="shared" si="364"/>
        <v>12</v>
      </c>
      <c r="AK321" s="40">
        <f t="shared" si="28"/>
        <v>27</v>
      </c>
      <c r="AL321" s="18">
        <f t="shared" si="29"/>
        <v>1841</v>
      </c>
      <c r="AM321" s="40">
        <f t="shared" si="30"/>
        <v>81</v>
      </c>
      <c r="AN321" s="42">
        <f t="shared" si="31"/>
        <v>0.04399782727</v>
      </c>
      <c r="AO321" s="42">
        <f t="shared" si="32"/>
        <v>0.1178707224</v>
      </c>
      <c r="AP321" s="43">
        <f t="shared" si="33"/>
        <v>0.08755760369</v>
      </c>
      <c r="AQ321" s="43">
        <f t="shared" si="34"/>
        <v>0.5714285714</v>
      </c>
      <c r="AR321" s="43">
        <f t="shared" si="35"/>
        <v>0.4055299539</v>
      </c>
      <c r="AS321" s="43">
        <f t="shared" si="36"/>
        <v>0.3086419753</v>
      </c>
      <c r="AT321" s="43">
        <f t="shared" si="37"/>
        <v>0.4938271605</v>
      </c>
      <c r="AU321" s="43">
        <f t="shared" si="38"/>
        <v>0.5185185185</v>
      </c>
      <c r="AV321" s="44">
        <f t="shared" si="41"/>
        <v>90</v>
      </c>
      <c r="AW321" s="45">
        <f t="shared" si="39"/>
        <v>-6</v>
      </c>
      <c r="AX321" s="45">
        <v>5.0</v>
      </c>
      <c r="AY321" s="45"/>
    </row>
    <row r="322">
      <c r="A322" s="60"/>
      <c r="B322" s="60"/>
      <c r="C322" s="60"/>
      <c r="D322" s="46">
        <v>320.0</v>
      </c>
      <c r="E322" s="25"/>
      <c r="F322" s="26">
        <v>4529.0</v>
      </c>
      <c r="G322" s="18">
        <v>2399.0</v>
      </c>
      <c r="H322" s="15">
        <f t="shared" si="6"/>
        <v>198</v>
      </c>
      <c r="I322" s="28">
        <v>5.0</v>
      </c>
      <c r="J322" s="29">
        <v>38.0</v>
      </c>
      <c r="K322" s="30">
        <v>13.0</v>
      </c>
      <c r="L322" s="31">
        <v>101.0</v>
      </c>
      <c r="M322" s="32">
        <v>11.0</v>
      </c>
      <c r="N322" s="33">
        <v>30.0</v>
      </c>
      <c r="O322" s="39">
        <f t="shared" si="7"/>
        <v>0.7317073171</v>
      </c>
      <c r="P322" s="39">
        <f t="shared" si="8"/>
        <v>0.8859649123</v>
      </c>
      <c r="Q322" s="40">
        <f t="shared" si="9"/>
        <v>0.8775621654</v>
      </c>
      <c r="R322" s="17">
        <f t="shared" si="10"/>
        <v>0.3455621654</v>
      </c>
      <c r="S322" s="39">
        <f t="shared" si="11"/>
        <v>0.008402746903</v>
      </c>
      <c r="T322" s="40">
        <f t="shared" si="12"/>
        <v>0.3441810134</v>
      </c>
      <c r="U322" s="40">
        <f t="shared" si="13"/>
        <v>0.5721926284</v>
      </c>
      <c r="V322" s="40">
        <f t="shared" si="14"/>
        <v>0.5721926284</v>
      </c>
      <c r="W322" s="39">
        <f t="shared" si="15"/>
        <v>0.5805953753</v>
      </c>
      <c r="X322" s="41">
        <f t="shared" si="16"/>
        <v>0.4278073716</v>
      </c>
      <c r="Y322" s="41">
        <f t="shared" si="17"/>
        <v>0.4194046247</v>
      </c>
      <c r="Z322" s="40">
        <f t="shared" si="18"/>
        <v>41</v>
      </c>
      <c r="AA322" s="40">
        <f t="shared" si="19"/>
        <v>114</v>
      </c>
      <c r="AB322" s="40">
        <f t="shared" si="20"/>
        <v>18</v>
      </c>
      <c r="AC322" s="40">
        <f t="shared" si="21"/>
        <v>23</v>
      </c>
      <c r="AD322" s="40">
        <f t="shared" si="22"/>
        <v>48</v>
      </c>
      <c r="AE322" s="40">
        <f t="shared" si="23"/>
        <v>66</v>
      </c>
      <c r="AF322" s="40">
        <f t="shared" si="24"/>
        <v>1.304347826</v>
      </c>
      <c r="AG322" s="40">
        <f t="shared" si="25"/>
        <v>0.2708333333</v>
      </c>
      <c r="AH322" s="40">
        <f t="shared" si="26"/>
        <v>23</v>
      </c>
      <c r="AI322" s="40">
        <f t="shared" ref="AI322:AJ322" si="365">AF322*AC322</f>
        <v>30</v>
      </c>
      <c r="AJ322" s="40">
        <f t="shared" si="365"/>
        <v>13</v>
      </c>
      <c r="AK322" s="40">
        <f t="shared" si="28"/>
        <v>18</v>
      </c>
      <c r="AL322" s="18">
        <f t="shared" si="29"/>
        <v>2399</v>
      </c>
      <c r="AM322" s="40">
        <f t="shared" si="30"/>
        <v>84</v>
      </c>
      <c r="AN322" s="42">
        <f t="shared" si="31"/>
        <v>0.03501458941</v>
      </c>
      <c r="AO322" s="42">
        <f t="shared" si="32"/>
        <v>0.08253438933</v>
      </c>
      <c r="AP322" s="43">
        <f t="shared" si="33"/>
        <v>0.1464646465</v>
      </c>
      <c r="AQ322" s="43">
        <f t="shared" si="34"/>
        <v>0.5909090909</v>
      </c>
      <c r="AR322" s="43">
        <f t="shared" si="35"/>
        <v>0.4242424242</v>
      </c>
      <c r="AS322" s="43">
        <f t="shared" si="36"/>
        <v>0.4285714286</v>
      </c>
      <c r="AT322" s="43">
        <f t="shared" si="37"/>
        <v>0.4880952381</v>
      </c>
      <c r="AU322" s="43">
        <f t="shared" si="38"/>
        <v>0.630952381</v>
      </c>
      <c r="AV322" s="44">
        <f t="shared" si="41"/>
        <v>83</v>
      </c>
      <c r="AW322" s="45">
        <f t="shared" si="39"/>
        <v>-7</v>
      </c>
      <c r="AX322" s="45">
        <v>5.0</v>
      </c>
      <c r="AY322" s="45"/>
    </row>
    <row r="323">
      <c r="A323" s="60"/>
      <c r="B323" s="60"/>
      <c r="C323" s="60"/>
      <c r="D323" s="46">
        <v>321.0</v>
      </c>
      <c r="E323" s="25"/>
      <c r="F323" s="26">
        <v>4541.0</v>
      </c>
      <c r="G323" s="18">
        <v>3526.0</v>
      </c>
      <c r="H323" s="15">
        <f t="shared" si="6"/>
        <v>309</v>
      </c>
      <c r="I323" s="28">
        <v>20.0</v>
      </c>
      <c r="J323" s="29">
        <v>57.0</v>
      </c>
      <c r="K323" s="30">
        <v>10.0</v>
      </c>
      <c r="L323" s="31">
        <v>163.0</v>
      </c>
      <c r="M323" s="32">
        <v>15.0</v>
      </c>
      <c r="N323" s="33">
        <v>44.0</v>
      </c>
      <c r="O323" s="39">
        <f t="shared" si="7"/>
        <v>0.7457627119</v>
      </c>
      <c r="P323" s="39">
        <f t="shared" si="8"/>
        <v>0.9421965318</v>
      </c>
      <c r="Q323" s="40">
        <f t="shared" si="9"/>
        <v>0.8811812698</v>
      </c>
      <c r="R323" s="17">
        <f t="shared" si="10"/>
        <v>0.3491812698</v>
      </c>
      <c r="S323" s="39">
        <f t="shared" si="11"/>
        <v>0.06101526204</v>
      </c>
      <c r="T323" s="40">
        <f t="shared" si="12"/>
        <v>0.3474959376</v>
      </c>
      <c r="U323" s="40">
        <f t="shared" si="13"/>
        <v>0.5822755282</v>
      </c>
      <c r="V323" s="40">
        <f t="shared" si="14"/>
        <v>0.5822755282</v>
      </c>
      <c r="W323" s="39">
        <f t="shared" si="15"/>
        <v>0.6432907903</v>
      </c>
      <c r="X323" s="41">
        <f t="shared" si="16"/>
        <v>0.4177244718</v>
      </c>
      <c r="Y323" s="41">
        <f t="shared" si="17"/>
        <v>0.3567092097</v>
      </c>
      <c r="Z323" s="40">
        <f t="shared" si="18"/>
        <v>59</v>
      </c>
      <c r="AA323" s="40">
        <f t="shared" si="19"/>
        <v>173</v>
      </c>
      <c r="AB323" s="40">
        <f t="shared" si="20"/>
        <v>25</v>
      </c>
      <c r="AC323" s="40">
        <f t="shared" si="21"/>
        <v>34</v>
      </c>
      <c r="AD323" s="40">
        <f t="shared" si="22"/>
        <v>62</v>
      </c>
      <c r="AE323" s="40">
        <f t="shared" si="23"/>
        <v>111</v>
      </c>
      <c r="AF323" s="40">
        <f t="shared" si="24"/>
        <v>1.294117647</v>
      </c>
      <c r="AG323" s="40">
        <f t="shared" si="25"/>
        <v>0.1612903226</v>
      </c>
      <c r="AH323" s="40">
        <f t="shared" si="26"/>
        <v>32</v>
      </c>
      <c r="AI323" s="40">
        <f t="shared" ref="AI323:AJ323" si="366">AF323*AC323</f>
        <v>44</v>
      </c>
      <c r="AJ323" s="40">
        <f t="shared" si="366"/>
        <v>10</v>
      </c>
      <c r="AK323" s="40">
        <f t="shared" si="28"/>
        <v>18</v>
      </c>
      <c r="AL323" s="18">
        <f t="shared" si="29"/>
        <v>3526</v>
      </c>
      <c r="AM323" s="40">
        <f t="shared" si="30"/>
        <v>104</v>
      </c>
      <c r="AN323" s="42">
        <f t="shared" si="31"/>
        <v>0.02949517867</v>
      </c>
      <c r="AO323" s="42">
        <f t="shared" si="32"/>
        <v>0.08763471356</v>
      </c>
      <c r="AP323" s="43">
        <f t="shared" si="33"/>
        <v>0.145631068</v>
      </c>
      <c r="AQ323" s="43">
        <f t="shared" si="34"/>
        <v>0.640776699</v>
      </c>
      <c r="AR323" s="43">
        <f t="shared" si="35"/>
        <v>0.4401294498</v>
      </c>
      <c r="AS323" s="43">
        <f t="shared" si="36"/>
        <v>0.4038461538</v>
      </c>
      <c r="AT323" s="43">
        <f t="shared" si="37"/>
        <v>0.4807692308</v>
      </c>
      <c r="AU323" s="43">
        <f t="shared" si="38"/>
        <v>0.7307692308</v>
      </c>
      <c r="AV323" s="44">
        <f t="shared" si="41"/>
        <v>145</v>
      </c>
      <c r="AW323" s="45">
        <f t="shared" si="39"/>
        <v>3</v>
      </c>
      <c r="AX323" s="45">
        <v>5.0</v>
      </c>
      <c r="AY323" s="45"/>
    </row>
    <row r="324">
      <c r="A324" s="60"/>
      <c r="B324" s="60"/>
      <c r="C324" s="60"/>
      <c r="D324" s="46">
        <v>322.0</v>
      </c>
      <c r="E324" s="25"/>
      <c r="F324" s="26">
        <v>4543.0</v>
      </c>
      <c r="G324" s="18">
        <v>2234.0</v>
      </c>
      <c r="H324" s="15">
        <f t="shared" si="6"/>
        <v>156</v>
      </c>
      <c r="I324" s="28">
        <v>7.0</v>
      </c>
      <c r="J324" s="29">
        <v>22.0</v>
      </c>
      <c r="K324" s="30">
        <v>3.0</v>
      </c>
      <c r="L324" s="31">
        <v>102.0</v>
      </c>
      <c r="M324" s="32">
        <v>4.0</v>
      </c>
      <c r="N324" s="33">
        <v>18.0</v>
      </c>
      <c r="O324" s="39">
        <f t="shared" si="7"/>
        <v>0.8181818182</v>
      </c>
      <c r="P324" s="39">
        <f t="shared" si="8"/>
        <v>0.9714285714</v>
      </c>
      <c r="Q324" s="40">
        <f t="shared" si="9"/>
        <v>0.8980247934</v>
      </c>
      <c r="R324" s="17">
        <f t="shared" si="10"/>
        <v>0.3660247934</v>
      </c>
      <c r="S324" s="39">
        <f t="shared" si="11"/>
        <v>0.07340377804</v>
      </c>
      <c r="T324" s="40">
        <f t="shared" si="12"/>
        <v>0.3647388011</v>
      </c>
      <c r="U324" s="40">
        <f t="shared" si="13"/>
        <v>0.6337963541</v>
      </c>
      <c r="V324" s="40">
        <f t="shared" si="14"/>
        <v>0.6337963541</v>
      </c>
      <c r="W324" s="39">
        <f t="shared" si="15"/>
        <v>0.7072001322</v>
      </c>
      <c r="X324" s="41">
        <f t="shared" si="16"/>
        <v>0.3662036459</v>
      </c>
      <c r="Y324" s="41">
        <f t="shared" si="17"/>
        <v>0.2927998678</v>
      </c>
      <c r="Z324" s="40">
        <f t="shared" si="18"/>
        <v>22</v>
      </c>
      <c r="AA324" s="40">
        <f t="shared" si="19"/>
        <v>105</v>
      </c>
      <c r="AB324" s="40">
        <f t="shared" si="20"/>
        <v>8</v>
      </c>
      <c r="AC324" s="40">
        <f t="shared" si="21"/>
        <v>14</v>
      </c>
      <c r="AD324" s="40">
        <f t="shared" si="22"/>
        <v>31</v>
      </c>
      <c r="AE324" s="40">
        <f t="shared" si="23"/>
        <v>74</v>
      </c>
      <c r="AF324" s="40">
        <f t="shared" si="24"/>
        <v>1.285714286</v>
      </c>
      <c r="AG324" s="40">
        <f t="shared" si="25"/>
        <v>0.09677419355</v>
      </c>
      <c r="AH324" s="40">
        <f t="shared" si="26"/>
        <v>10</v>
      </c>
      <c r="AI324" s="40">
        <f t="shared" ref="AI324:AJ324" si="367">AF324*AC324</f>
        <v>18</v>
      </c>
      <c r="AJ324" s="40">
        <f t="shared" si="367"/>
        <v>3</v>
      </c>
      <c r="AK324" s="40">
        <f t="shared" si="28"/>
        <v>7</v>
      </c>
      <c r="AL324" s="18">
        <f t="shared" si="29"/>
        <v>2234</v>
      </c>
      <c r="AM324" s="40">
        <f t="shared" si="30"/>
        <v>38</v>
      </c>
      <c r="AN324" s="42">
        <f t="shared" si="31"/>
        <v>0.01700984781</v>
      </c>
      <c r="AO324" s="42">
        <f t="shared" si="32"/>
        <v>0.06982990152</v>
      </c>
      <c r="AP324" s="43">
        <f t="shared" si="33"/>
        <v>0.08974358974</v>
      </c>
      <c r="AQ324" s="43">
        <f t="shared" si="34"/>
        <v>0.7243589744</v>
      </c>
      <c r="AR324" s="43">
        <f t="shared" si="35"/>
        <v>0.3269230769</v>
      </c>
      <c r="AS324" s="43">
        <f t="shared" si="36"/>
        <v>0.3421052632</v>
      </c>
      <c r="AT324" s="43">
        <f t="shared" si="37"/>
        <v>0.4473684211</v>
      </c>
      <c r="AU324" s="43">
        <f t="shared" si="38"/>
        <v>0.7368421053</v>
      </c>
      <c r="AV324" s="44">
        <f t="shared" si="41"/>
        <v>95</v>
      </c>
      <c r="AW324" s="45">
        <f t="shared" si="39"/>
        <v>1</v>
      </c>
      <c r="AX324" s="45">
        <v>5.0</v>
      </c>
      <c r="AY324" s="45"/>
    </row>
    <row r="325">
      <c r="A325" s="60"/>
      <c r="B325" s="60"/>
      <c r="C325" s="60"/>
      <c r="D325" s="46">
        <v>323.0</v>
      </c>
      <c r="E325" s="25"/>
      <c r="F325" s="26">
        <v>4547.0</v>
      </c>
      <c r="G325" s="18">
        <v>2569.0</v>
      </c>
      <c r="H325" s="15">
        <f t="shared" si="6"/>
        <v>246</v>
      </c>
      <c r="I325" s="28">
        <v>6.0</v>
      </c>
      <c r="J325" s="29">
        <v>28.0</v>
      </c>
      <c r="K325" s="30">
        <v>11.0</v>
      </c>
      <c r="L325" s="31">
        <v>152.0</v>
      </c>
      <c r="M325" s="32">
        <v>10.0</v>
      </c>
      <c r="N325" s="33">
        <v>39.0</v>
      </c>
      <c r="O325" s="39">
        <f t="shared" si="7"/>
        <v>0.7959183673</v>
      </c>
      <c r="P325" s="39">
        <f t="shared" si="8"/>
        <v>0.9325153374</v>
      </c>
      <c r="Q325" s="40">
        <f t="shared" si="9"/>
        <v>0.8931682632</v>
      </c>
      <c r="R325" s="17">
        <f t="shared" si="10"/>
        <v>0.3611682632</v>
      </c>
      <c r="S325" s="39">
        <f t="shared" si="11"/>
        <v>0.0393470742</v>
      </c>
      <c r="T325" s="40">
        <f t="shared" si="12"/>
        <v>0.3594089599</v>
      </c>
      <c r="U325" s="40">
        <f t="shared" si="13"/>
        <v>0.6180325889</v>
      </c>
      <c r="V325" s="40">
        <f t="shared" si="14"/>
        <v>0.6180325889</v>
      </c>
      <c r="W325" s="39">
        <f t="shared" si="15"/>
        <v>0.6573796631</v>
      </c>
      <c r="X325" s="41">
        <f t="shared" si="16"/>
        <v>0.3819674111</v>
      </c>
      <c r="Y325" s="41">
        <f t="shared" si="17"/>
        <v>0.3426203369</v>
      </c>
      <c r="Z325" s="40">
        <f t="shared" si="18"/>
        <v>49</v>
      </c>
      <c r="AA325" s="40">
        <f t="shared" si="19"/>
        <v>163</v>
      </c>
      <c r="AB325" s="40">
        <f t="shared" si="20"/>
        <v>19</v>
      </c>
      <c r="AC325" s="40">
        <f t="shared" si="21"/>
        <v>30</v>
      </c>
      <c r="AD325" s="40">
        <f t="shared" si="22"/>
        <v>56</v>
      </c>
      <c r="AE325" s="40">
        <f t="shared" si="23"/>
        <v>107</v>
      </c>
      <c r="AF325" s="40">
        <f t="shared" si="24"/>
        <v>1.3</v>
      </c>
      <c r="AG325" s="40">
        <f t="shared" si="25"/>
        <v>0.1964285714</v>
      </c>
      <c r="AH325" s="40">
        <f t="shared" si="26"/>
        <v>25</v>
      </c>
      <c r="AI325" s="40">
        <f t="shared" ref="AI325:AJ325" si="368">AF325*AC325</f>
        <v>39</v>
      </c>
      <c r="AJ325" s="40">
        <f t="shared" si="368"/>
        <v>11</v>
      </c>
      <c r="AK325" s="40">
        <f t="shared" si="28"/>
        <v>21</v>
      </c>
      <c r="AL325" s="18">
        <f t="shared" si="29"/>
        <v>2569</v>
      </c>
      <c r="AM325" s="40">
        <f t="shared" si="30"/>
        <v>96</v>
      </c>
      <c r="AN325" s="42">
        <f t="shared" si="31"/>
        <v>0.03736862592</v>
      </c>
      <c r="AO325" s="42">
        <f t="shared" si="32"/>
        <v>0.09575710393</v>
      </c>
      <c r="AP325" s="43">
        <f t="shared" si="33"/>
        <v>0.1097560976</v>
      </c>
      <c r="AQ325" s="43">
        <f t="shared" si="34"/>
        <v>0.6829268293</v>
      </c>
      <c r="AR325" s="43">
        <f t="shared" si="35"/>
        <v>0.337398374</v>
      </c>
      <c r="AS325" s="43">
        <f t="shared" si="36"/>
        <v>0.375</v>
      </c>
      <c r="AT325" s="43">
        <f t="shared" si="37"/>
        <v>0.4791666667</v>
      </c>
      <c r="AU325" s="43">
        <f t="shared" si="38"/>
        <v>0.6666666667</v>
      </c>
      <c r="AV325" s="44">
        <f t="shared" si="41"/>
        <v>131</v>
      </c>
      <c r="AW325" s="45">
        <f t="shared" si="39"/>
        <v>-9</v>
      </c>
      <c r="AX325" s="45">
        <v>5.0</v>
      </c>
      <c r="AY325" s="45"/>
    </row>
    <row r="326">
      <c r="A326" s="60"/>
      <c r="B326" s="60"/>
      <c r="C326" s="60"/>
      <c r="D326" s="46">
        <v>324.0</v>
      </c>
      <c r="E326" s="25"/>
      <c r="F326" s="26">
        <v>4548.0</v>
      </c>
      <c r="G326" s="18">
        <v>1991.0</v>
      </c>
      <c r="H326" s="15">
        <f t="shared" si="6"/>
        <v>168</v>
      </c>
      <c r="I326" s="28">
        <v>6.0</v>
      </c>
      <c r="J326" s="29">
        <v>38.0</v>
      </c>
      <c r="K326" s="30">
        <v>13.0</v>
      </c>
      <c r="L326" s="31">
        <v>90.0</v>
      </c>
      <c r="M326" s="32">
        <v>1.0</v>
      </c>
      <c r="N326" s="33">
        <v>20.0</v>
      </c>
      <c r="O326" s="39">
        <f t="shared" si="7"/>
        <v>0.9523809524</v>
      </c>
      <c r="P326" s="39">
        <f t="shared" si="8"/>
        <v>0.8737864078</v>
      </c>
      <c r="Q326" s="40">
        <f t="shared" si="9"/>
        <v>0.9212517007</v>
      </c>
      <c r="R326" s="17">
        <f t="shared" si="10"/>
        <v>0.3892517007</v>
      </c>
      <c r="S326" s="39">
        <f t="shared" si="11"/>
        <v>-0.04746529291</v>
      </c>
      <c r="T326" s="40">
        <f t="shared" si="12"/>
        <v>0.3974021174</v>
      </c>
      <c r="U326" s="40">
        <f t="shared" si="13"/>
        <v>0.7275116373</v>
      </c>
      <c r="V326" s="40">
        <f t="shared" si="14"/>
        <v>0.7275116373</v>
      </c>
      <c r="W326" s="39">
        <f t="shared" si="15"/>
        <v>0.6800463444</v>
      </c>
      <c r="X326" s="41">
        <f t="shared" si="16"/>
        <v>0.2724883627</v>
      </c>
      <c r="Y326" s="41">
        <f t="shared" si="17"/>
        <v>0.3199536556</v>
      </c>
      <c r="Z326" s="40">
        <f t="shared" si="18"/>
        <v>21</v>
      </c>
      <c r="AA326" s="40">
        <f t="shared" si="19"/>
        <v>103</v>
      </c>
      <c r="AB326" s="40">
        <f t="shared" si="20"/>
        <v>6</v>
      </c>
      <c r="AC326" s="40">
        <f t="shared" si="21"/>
        <v>15</v>
      </c>
      <c r="AD326" s="40">
        <f t="shared" si="22"/>
        <v>33</v>
      </c>
      <c r="AE326" s="40">
        <f t="shared" si="23"/>
        <v>70</v>
      </c>
      <c r="AF326" s="40">
        <f t="shared" si="24"/>
        <v>1.333333333</v>
      </c>
      <c r="AG326" s="40">
        <f t="shared" si="25"/>
        <v>0.3939393939</v>
      </c>
      <c r="AH326" s="40">
        <f t="shared" si="26"/>
        <v>8</v>
      </c>
      <c r="AI326" s="40">
        <f t="shared" ref="AI326:AJ326" si="369">AF326*AC326</f>
        <v>20</v>
      </c>
      <c r="AJ326" s="40">
        <f t="shared" si="369"/>
        <v>13</v>
      </c>
      <c r="AK326" s="40">
        <f t="shared" si="28"/>
        <v>28</v>
      </c>
      <c r="AL326" s="18">
        <f t="shared" si="29"/>
        <v>1991</v>
      </c>
      <c r="AM326" s="40">
        <f t="shared" si="30"/>
        <v>69</v>
      </c>
      <c r="AN326" s="42">
        <f t="shared" si="31"/>
        <v>0.03465595178</v>
      </c>
      <c r="AO326" s="42">
        <f t="shared" si="32"/>
        <v>0.08437970869</v>
      </c>
      <c r="AP326" s="43">
        <f t="shared" si="33"/>
        <v>0.119047619</v>
      </c>
      <c r="AQ326" s="43">
        <f t="shared" si="34"/>
        <v>0.5773809524</v>
      </c>
      <c r="AR326" s="43">
        <f t="shared" si="35"/>
        <v>0.3869047619</v>
      </c>
      <c r="AS326" s="43">
        <f t="shared" si="36"/>
        <v>0.3043478261</v>
      </c>
      <c r="AT326" s="43">
        <f t="shared" si="37"/>
        <v>0.5217391304</v>
      </c>
      <c r="AU326" s="43">
        <f t="shared" si="38"/>
        <v>0.4057971014</v>
      </c>
      <c r="AV326" s="44">
        <f t="shared" si="41"/>
        <v>62</v>
      </c>
      <c r="AW326" s="45">
        <f t="shared" si="39"/>
        <v>-1</v>
      </c>
      <c r="AX326" s="45">
        <v>5.0</v>
      </c>
      <c r="AY326" s="45"/>
    </row>
    <row r="327">
      <c r="A327" s="60"/>
      <c r="B327" s="60"/>
      <c r="C327" s="60"/>
      <c r="D327" s="46">
        <v>325.0</v>
      </c>
      <c r="E327" s="25"/>
      <c r="F327" s="26">
        <v>4553.0</v>
      </c>
      <c r="G327" s="18">
        <v>1921.0</v>
      </c>
      <c r="H327" s="15">
        <f t="shared" si="6"/>
        <v>122</v>
      </c>
      <c r="I327" s="28">
        <v>4.0</v>
      </c>
      <c r="J327" s="29">
        <v>19.0</v>
      </c>
      <c r="K327" s="30">
        <v>1.0</v>
      </c>
      <c r="L327" s="31">
        <v>68.0</v>
      </c>
      <c r="M327" s="32">
        <v>6.0</v>
      </c>
      <c r="N327" s="33">
        <v>24.0</v>
      </c>
      <c r="O327" s="39">
        <f t="shared" si="7"/>
        <v>0.8</v>
      </c>
      <c r="P327" s="39">
        <f t="shared" si="8"/>
        <v>0.9855072464</v>
      </c>
      <c r="Q327" s="40">
        <f t="shared" si="9"/>
        <v>0.89408</v>
      </c>
      <c r="R327" s="17">
        <f t="shared" si="10"/>
        <v>0.36208</v>
      </c>
      <c r="S327" s="39">
        <f t="shared" si="11"/>
        <v>0.09142724638</v>
      </c>
      <c r="T327" s="40">
        <f t="shared" si="12"/>
        <v>0.3603841801</v>
      </c>
      <c r="U327" s="40">
        <f t="shared" si="13"/>
        <v>0.6209275024</v>
      </c>
      <c r="V327" s="40">
        <f t="shared" si="14"/>
        <v>0.6209275024</v>
      </c>
      <c r="W327" s="39">
        <f t="shared" si="15"/>
        <v>0.7123547487</v>
      </c>
      <c r="X327" s="41">
        <f t="shared" si="16"/>
        <v>0.3790724976</v>
      </c>
      <c r="Y327" s="41">
        <f t="shared" si="17"/>
        <v>0.2876452513</v>
      </c>
      <c r="Z327" s="40">
        <f t="shared" si="18"/>
        <v>30</v>
      </c>
      <c r="AA327" s="40">
        <f t="shared" si="19"/>
        <v>69</v>
      </c>
      <c r="AB327" s="40">
        <f t="shared" si="20"/>
        <v>11</v>
      </c>
      <c r="AC327" s="40">
        <f t="shared" si="21"/>
        <v>19</v>
      </c>
      <c r="AD327" s="40">
        <f t="shared" si="22"/>
        <v>20</v>
      </c>
      <c r="AE327" s="40">
        <f t="shared" si="23"/>
        <v>49</v>
      </c>
      <c r="AF327" s="40">
        <f t="shared" si="24"/>
        <v>1.263157895</v>
      </c>
      <c r="AG327" s="40">
        <f t="shared" si="25"/>
        <v>0.05</v>
      </c>
      <c r="AH327" s="40">
        <f t="shared" si="26"/>
        <v>14</v>
      </c>
      <c r="AI327" s="40">
        <f t="shared" ref="AI327:AJ327" si="370">AF327*AC327</f>
        <v>24</v>
      </c>
      <c r="AJ327" s="40">
        <f t="shared" si="370"/>
        <v>1</v>
      </c>
      <c r="AK327" s="40">
        <f t="shared" si="28"/>
        <v>2</v>
      </c>
      <c r="AL327" s="18">
        <f t="shared" si="29"/>
        <v>1921</v>
      </c>
      <c r="AM327" s="40">
        <f t="shared" si="30"/>
        <v>41</v>
      </c>
      <c r="AN327" s="42">
        <f t="shared" si="31"/>
        <v>0.02134305049</v>
      </c>
      <c r="AO327" s="42">
        <f t="shared" si="32"/>
        <v>0.06350858928</v>
      </c>
      <c r="AP327" s="43">
        <f t="shared" si="33"/>
        <v>0.09016393443</v>
      </c>
      <c r="AQ327" s="43">
        <f t="shared" si="34"/>
        <v>0.6393442623</v>
      </c>
      <c r="AR327" s="43">
        <f t="shared" si="35"/>
        <v>0.4344262295</v>
      </c>
      <c r="AS327" s="43">
        <f t="shared" si="36"/>
        <v>0.3658536585</v>
      </c>
      <c r="AT327" s="43">
        <f t="shared" si="37"/>
        <v>0.3902439024</v>
      </c>
      <c r="AU327" s="43">
        <f t="shared" si="38"/>
        <v>0.9268292683</v>
      </c>
      <c r="AV327" s="44">
        <f t="shared" si="41"/>
        <v>66</v>
      </c>
      <c r="AW327" s="45">
        <f t="shared" si="39"/>
        <v>-4</v>
      </c>
      <c r="AX327" s="45">
        <v>5.0</v>
      </c>
      <c r="AY327" s="45"/>
    </row>
    <row r="328">
      <c r="A328" s="60"/>
      <c r="B328" s="60"/>
      <c r="C328" s="60"/>
      <c r="D328" s="46">
        <v>326.0</v>
      </c>
      <c r="E328" s="25"/>
      <c r="F328" s="26">
        <v>4555.0</v>
      </c>
      <c r="G328" s="18">
        <v>3603.0</v>
      </c>
      <c r="H328" s="15">
        <f t="shared" si="6"/>
        <v>267</v>
      </c>
      <c r="I328" s="28">
        <v>13.0</v>
      </c>
      <c r="J328" s="29">
        <v>48.0</v>
      </c>
      <c r="K328" s="30">
        <v>15.0</v>
      </c>
      <c r="L328" s="31">
        <v>133.0</v>
      </c>
      <c r="M328" s="32">
        <v>18.0</v>
      </c>
      <c r="N328" s="33">
        <v>40.0</v>
      </c>
      <c r="O328" s="39">
        <f t="shared" si="7"/>
        <v>0.6896551724</v>
      </c>
      <c r="P328" s="39">
        <f t="shared" si="8"/>
        <v>0.8986486486</v>
      </c>
      <c r="Q328" s="40">
        <f t="shared" si="9"/>
        <v>0.8660546968</v>
      </c>
      <c r="R328" s="17">
        <f t="shared" si="10"/>
        <v>0.3340546968</v>
      </c>
      <c r="S328" s="39">
        <f t="shared" si="11"/>
        <v>0.03259395186</v>
      </c>
      <c r="T328" s="40">
        <f t="shared" si="12"/>
        <v>0.3343250162</v>
      </c>
      <c r="U328" s="40">
        <f t="shared" si="13"/>
        <v>0.5418564373</v>
      </c>
      <c r="V328" s="40">
        <f t="shared" si="14"/>
        <v>0.5418564373</v>
      </c>
      <c r="W328" s="39">
        <f t="shared" si="15"/>
        <v>0.5744503892</v>
      </c>
      <c r="X328" s="41">
        <f t="shared" si="16"/>
        <v>0.4581435627</v>
      </c>
      <c r="Y328" s="41">
        <f t="shared" si="17"/>
        <v>0.4255496108</v>
      </c>
      <c r="Z328" s="40">
        <f t="shared" si="18"/>
        <v>58</v>
      </c>
      <c r="AA328" s="40">
        <f t="shared" si="19"/>
        <v>148</v>
      </c>
      <c r="AB328" s="40">
        <f t="shared" si="20"/>
        <v>27</v>
      </c>
      <c r="AC328" s="40">
        <f t="shared" si="21"/>
        <v>31</v>
      </c>
      <c r="AD328" s="40">
        <f t="shared" si="22"/>
        <v>63</v>
      </c>
      <c r="AE328" s="40">
        <f t="shared" si="23"/>
        <v>85</v>
      </c>
      <c r="AF328" s="40">
        <f t="shared" si="24"/>
        <v>1.290322581</v>
      </c>
      <c r="AG328" s="40">
        <f t="shared" si="25"/>
        <v>0.2380952381</v>
      </c>
      <c r="AH328" s="40">
        <f t="shared" si="26"/>
        <v>35</v>
      </c>
      <c r="AI328" s="40">
        <f t="shared" ref="AI328:AJ328" si="371">AF328*AC328</f>
        <v>40</v>
      </c>
      <c r="AJ328" s="40">
        <f t="shared" si="371"/>
        <v>15</v>
      </c>
      <c r="AK328" s="40">
        <f t="shared" si="28"/>
        <v>20</v>
      </c>
      <c r="AL328" s="18">
        <f t="shared" si="29"/>
        <v>3603</v>
      </c>
      <c r="AM328" s="40">
        <f t="shared" si="30"/>
        <v>110</v>
      </c>
      <c r="AN328" s="42">
        <f t="shared" si="31"/>
        <v>0.03053011379</v>
      </c>
      <c r="AO328" s="42">
        <f t="shared" si="32"/>
        <v>0.07410491257</v>
      </c>
      <c r="AP328" s="43">
        <f t="shared" si="33"/>
        <v>0.1722846442</v>
      </c>
      <c r="AQ328" s="43">
        <f t="shared" si="34"/>
        <v>0.6142322097</v>
      </c>
      <c r="AR328" s="43">
        <f t="shared" si="35"/>
        <v>0.4456928839</v>
      </c>
      <c r="AS328" s="43">
        <f t="shared" si="36"/>
        <v>0.4545454545</v>
      </c>
      <c r="AT328" s="43">
        <f t="shared" si="37"/>
        <v>0.5</v>
      </c>
      <c r="AU328" s="43">
        <f t="shared" si="38"/>
        <v>0.6818181818</v>
      </c>
      <c r="AV328" s="44">
        <f t="shared" si="41"/>
        <v>113</v>
      </c>
      <c r="AW328" s="45">
        <f t="shared" si="39"/>
        <v>-4</v>
      </c>
      <c r="AX328" s="45">
        <v>5.0</v>
      </c>
      <c r="AY328" s="45"/>
    </row>
    <row r="329">
      <c r="A329" s="60"/>
      <c r="B329" s="60"/>
      <c r="C329" s="60"/>
      <c r="D329" s="46">
        <v>327.0</v>
      </c>
      <c r="E329" s="25"/>
      <c r="F329" s="26">
        <v>4559.0</v>
      </c>
      <c r="G329" s="18">
        <v>2078.0</v>
      </c>
      <c r="H329" s="15">
        <f t="shared" si="6"/>
        <v>180</v>
      </c>
      <c r="I329" s="28">
        <v>14.0</v>
      </c>
      <c r="J329" s="29">
        <v>29.0</v>
      </c>
      <c r="K329" s="30">
        <v>8.0</v>
      </c>
      <c r="L329" s="31">
        <v>86.0</v>
      </c>
      <c r="M329" s="32">
        <v>15.0</v>
      </c>
      <c r="N329" s="33">
        <v>28.0</v>
      </c>
      <c r="O329" s="39">
        <f t="shared" si="7"/>
        <v>0.6511627907</v>
      </c>
      <c r="P329" s="39">
        <f t="shared" si="8"/>
        <v>0.914893617</v>
      </c>
      <c r="Q329" s="40">
        <f t="shared" si="9"/>
        <v>0.8546284478</v>
      </c>
      <c r="R329" s="17">
        <f t="shared" si="10"/>
        <v>0.3226284478</v>
      </c>
      <c r="S329" s="39">
        <f t="shared" si="11"/>
        <v>0.06026516921</v>
      </c>
      <c r="T329" s="40">
        <f t="shared" si="12"/>
        <v>0.3253850382</v>
      </c>
      <c r="U329" s="40">
        <f t="shared" si="13"/>
        <v>0.5138589764</v>
      </c>
      <c r="V329" s="40">
        <f t="shared" si="14"/>
        <v>0.5138589764</v>
      </c>
      <c r="W329" s="39">
        <f t="shared" si="15"/>
        <v>0.5741241456</v>
      </c>
      <c r="X329" s="41">
        <f t="shared" si="16"/>
        <v>0.4861410236</v>
      </c>
      <c r="Y329" s="41">
        <f t="shared" si="17"/>
        <v>0.4258758544</v>
      </c>
      <c r="Z329" s="40">
        <f t="shared" si="18"/>
        <v>43</v>
      </c>
      <c r="AA329" s="40">
        <f t="shared" si="19"/>
        <v>94</v>
      </c>
      <c r="AB329" s="40">
        <f t="shared" si="20"/>
        <v>21</v>
      </c>
      <c r="AC329" s="40">
        <f t="shared" si="21"/>
        <v>22</v>
      </c>
      <c r="AD329" s="40">
        <f t="shared" si="22"/>
        <v>40</v>
      </c>
      <c r="AE329" s="40">
        <f t="shared" si="23"/>
        <v>54</v>
      </c>
      <c r="AF329" s="40">
        <f t="shared" si="24"/>
        <v>1.272727273</v>
      </c>
      <c r="AG329" s="40">
        <f t="shared" si="25"/>
        <v>0.2</v>
      </c>
      <c r="AH329" s="40">
        <f t="shared" si="26"/>
        <v>27</v>
      </c>
      <c r="AI329" s="40">
        <f t="shared" ref="AI329:AJ329" si="372">AF329*AC329</f>
        <v>28</v>
      </c>
      <c r="AJ329" s="40">
        <f t="shared" si="372"/>
        <v>8</v>
      </c>
      <c r="AK329" s="40">
        <f t="shared" si="28"/>
        <v>11</v>
      </c>
      <c r="AL329" s="18">
        <f t="shared" si="29"/>
        <v>2078</v>
      </c>
      <c r="AM329" s="40">
        <f t="shared" si="30"/>
        <v>74</v>
      </c>
      <c r="AN329" s="42">
        <f t="shared" si="31"/>
        <v>0.03561116458</v>
      </c>
      <c r="AO329" s="42">
        <f t="shared" si="32"/>
        <v>0.08662175168</v>
      </c>
      <c r="AP329" s="43">
        <f t="shared" si="33"/>
        <v>0.2055555556</v>
      </c>
      <c r="AQ329" s="43">
        <f t="shared" si="34"/>
        <v>0.6388888889</v>
      </c>
      <c r="AR329" s="43">
        <f t="shared" si="35"/>
        <v>0.4777777778</v>
      </c>
      <c r="AS329" s="43">
        <f t="shared" si="36"/>
        <v>0.472972973</v>
      </c>
      <c r="AT329" s="43">
        <f t="shared" si="37"/>
        <v>0.5135135135</v>
      </c>
      <c r="AU329" s="43">
        <f t="shared" si="38"/>
        <v>0.7432432432</v>
      </c>
      <c r="AV329" s="44">
        <f t="shared" si="41"/>
        <v>75</v>
      </c>
      <c r="AW329" s="45">
        <f t="shared" si="39"/>
        <v>2</v>
      </c>
      <c r="AX329" s="45">
        <v>5.0</v>
      </c>
      <c r="AY329" s="45"/>
    </row>
    <row r="330">
      <c r="A330" s="60"/>
      <c r="B330" s="60"/>
      <c r="C330" s="60"/>
      <c r="D330" s="46">
        <v>328.0</v>
      </c>
      <c r="E330" s="25"/>
      <c r="F330" s="26">
        <v>4562.0</v>
      </c>
      <c r="G330" s="18">
        <v>1374.0</v>
      </c>
      <c r="H330" s="15">
        <f t="shared" si="6"/>
        <v>123</v>
      </c>
      <c r="I330" s="28">
        <v>4.0</v>
      </c>
      <c r="J330" s="29">
        <v>29.0</v>
      </c>
      <c r="K330" s="30">
        <v>4.0</v>
      </c>
      <c r="L330" s="31">
        <v>61.0</v>
      </c>
      <c r="M330" s="32">
        <v>9.0</v>
      </c>
      <c r="N330" s="33">
        <v>16.0</v>
      </c>
      <c r="O330" s="39">
        <f t="shared" si="7"/>
        <v>0.64</v>
      </c>
      <c r="P330" s="39">
        <f t="shared" si="8"/>
        <v>0.9384615385</v>
      </c>
      <c r="Q330" s="40">
        <f t="shared" si="9"/>
        <v>0.8511552</v>
      </c>
      <c r="R330" s="17">
        <f t="shared" si="10"/>
        <v>0.3191552</v>
      </c>
      <c r="S330" s="39">
        <f t="shared" si="11"/>
        <v>0.08730633846</v>
      </c>
      <c r="T330" s="40">
        <f t="shared" si="12"/>
        <v>0.3228071119</v>
      </c>
      <c r="U330" s="40">
        <f t="shared" si="13"/>
        <v>0.5056975587</v>
      </c>
      <c r="V330" s="40">
        <f t="shared" si="14"/>
        <v>0.5056975587</v>
      </c>
      <c r="W330" s="39">
        <f t="shared" si="15"/>
        <v>0.5930038971</v>
      </c>
      <c r="X330" s="41">
        <f t="shared" si="16"/>
        <v>0.4943024413</v>
      </c>
      <c r="Y330" s="41">
        <f t="shared" si="17"/>
        <v>0.4069961029</v>
      </c>
      <c r="Z330" s="40">
        <f t="shared" si="18"/>
        <v>25</v>
      </c>
      <c r="AA330" s="40">
        <f t="shared" si="19"/>
        <v>65</v>
      </c>
      <c r="AB330" s="40">
        <f t="shared" si="20"/>
        <v>12</v>
      </c>
      <c r="AC330" s="40">
        <f t="shared" si="21"/>
        <v>13</v>
      </c>
      <c r="AD330" s="40">
        <f t="shared" si="22"/>
        <v>26</v>
      </c>
      <c r="AE330" s="40">
        <f t="shared" si="23"/>
        <v>39</v>
      </c>
      <c r="AF330" s="40">
        <f t="shared" si="24"/>
        <v>1.230769231</v>
      </c>
      <c r="AG330" s="40">
        <f t="shared" si="25"/>
        <v>0.1538461538</v>
      </c>
      <c r="AH330" s="40">
        <f t="shared" si="26"/>
        <v>15</v>
      </c>
      <c r="AI330" s="40">
        <f t="shared" ref="AI330:AJ330" si="373">AF330*AC330</f>
        <v>16</v>
      </c>
      <c r="AJ330" s="40">
        <f t="shared" si="373"/>
        <v>4</v>
      </c>
      <c r="AK330" s="40">
        <f t="shared" si="28"/>
        <v>6</v>
      </c>
      <c r="AL330" s="18">
        <f t="shared" si="29"/>
        <v>1374</v>
      </c>
      <c r="AM330" s="40">
        <f t="shared" si="30"/>
        <v>41</v>
      </c>
      <c r="AN330" s="42">
        <f t="shared" si="31"/>
        <v>0.02983988355</v>
      </c>
      <c r="AO330" s="42">
        <f t="shared" si="32"/>
        <v>0.08951965066</v>
      </c>
      <c r="AP330" s="43">
        <f t="shared" si="33"/>
        <v>0.1382113821</v>
      </c>
      <c r="AQ330" s="43">
        <f t="shared" si="34"/>
        <v>0.6016260163</v>
      </c>
      <c r="AR330" s="43">
        <f t="shared" si="35"/>
        <v>0.4715447154</v>
      </c>
      <c r="AS330" s="43">
        <f t="shared" si="36"/>
        <v>0.4634146341</v>
      </c>
      <c r="AT330" s="43">
        <f t="shared" si="37"/>
        <v>0.512195122</v>
      </c>
      <c r="AU330" s="43">
        <f t="shared" si="38"/>
        <v>0.756097561</v>
      </c>
      <c r="AV330" s="44">
        <f t="shared" si="41"/>
        <v>55</v>
      </c>
      <c r="AW330" s="45">
        <f t="shared" si="39"/>
        <v>-2</v>
      </c>
      <c r="AX330" s="45">
        <v>5.0</v>
      </c>
      <c r="AY330" s="45"/>
    </row>
    <row r="331">
      <c r="A331" s="60"/>
      <c r="B331" s="60"/>
      <c r="C331" s="60"/>
      <c r="D331" s="46">
        <v>329.0</v>
      </c>
      <c r="E331" s="25"/>
      <c r="F331" s="26">
        <v>4564.0</v>
      </c>
      <c r="G331" s="18">
        <v>2237.0</v>
      </c>
      <c r="H331" s="15">
        <f t="shared" si="6"/>
        <v>203</v>
      </c>
      <c r="I331" s="28">
        <v>14.0</v>
      </c>
      <c r="J331" s="29">
        <v>39.0</v>
      </c>
      <c r="K331" s="30">
        <v>14.0</v>
      </c>
      <c r="L331" s="31">
        <v>104.0</v>
      </c>
      <c r="M331" s="32">
        <v>11.0</v>
      </c>
      <c r="N331" s="33">
        <v>21.0</v>
      </c>
      <c r="O331" s="39">
        <f t="shared" si="7"/>
        <v>0.65625</v>
      </c>
      <c r="P331" s="39">
        <f t="shared" si="8"/>
        <v>0.8813559322</v>
      </c>
      <c r="Q331" s="40">
        <f t="shared" si="9"/>
        <v>0.8561875</v>
      </c>
      <c r="R331" s="17">
        <f t="shared" si="10"/>
        <v>0.3241875</v>
      </c>
      <c r="S331" s="39">
        <f t="shared" si="11"/>
        <v>0.0251684322</v>
      </c>
      <c r="T331" s="40">
        <f t="shared" si="12"/>
        <v>0.326562065</v>
      </c>
      <c r="U331" s="40">
        <f t="shared" si="13"/>
        <v>0.5175720228</v>
      </c>
      <c r="V331" s="40">
        <f t="shared" si="14"/>
        <v>0.5175720228</v>
      </c>
      <c r="W331" s="39">
        <f t="shared" si="15"/>
        <v>0.542740455</v>
      </c>
      <c r="X331" s="41">
        <f t="shared" si="16"/>
        <v>0.4824279772</v>
      </c>
      <c r="Y331" s="41">
        <f t="shared" si="17"/>
        <v>0.457259545</v>
      </c>
      <c r="Z331" s="40">
        <f t="shared" si="18"/>
        <v>32</v>
      </c>
      <c r="AA331" s="40">
        <f t="shared" si="19"/>
        <v>118</v>
      </c>
      <c r="AB331" s="40">
        <f t="shared" si="20"/>
        <v>15</v>
      </c>
      <c r="AC331" s="40">
        <f t="shared" si="21"/>
        <v>17</v>
      </c>
      <c r="AD331" s="40">
        <f t="shared" si="22"/>
        <v>54</v>
      </c>
      <c r="AE331" s="40">
        <f t="shared" si="23"/>
        <v>64</v>
      </c>
      <c r="AF331" s="40">
        <f t="shared" si="24"/>
        <v>1.235294118</v>
      </c>
      <c r="AG331" s="40">
        <f t="shared" si="25"/>
        <v>0.2592592593</v>
      </c>
      <c r="AH331" s="40">
        <f t="shared" si="26"/>
        <v>19</v>
      </c>
      <c r="AI331" s="40">
        <f t="shared" ref="AI331:AJ331" si="374">AF331*AC331</f>
        <v>21</v>
      </c>
      <c r="AJ331" s="40">
        <f t="shared" si="374"/>
        <v>14</v>
      </c>
      <c r="AK331" s="40">
        <f t="shared" si="28"/>
        <v>17</v>
      </c>
      <c r="AL331" s="18">
        <f t="shared" si="29"/>
        <v>2237</v>
      </c>
      <c r="AM331" s="40">
        <f t="shared" si="30"/>
        <v>71</v>
      </c>
      <c r="AN331" s="42">
        <f t="shared" si="31"/>
        <v>0.03173893608</v>
      </c>
      <c r="AO331" s="42">
        <f t="shared" si="32"/>
        <v>0.09074653554</v>
      </c>
      <c r="AP331" s="43">
        <f t="shared" si="33"/>
        <v>0.1921182266</v>
      </c>
      <c r="AQ331" s="43">
        <f t="shared" si="34"/>
        <v>0.6354679803</v>
      </c>
      <c r="AR331" s="43">
        <f t="shared" si="35"/>
        <v>0.4187192118</v>
      </c>
      <c r="AS331" s="43">
        <f t="shared" si="36"/>
        <v>0.4647887324</v>
      </c>
      <c r="AT331" s="43">
        <f t="shared" si="37"/>
        <v>0.5070422535</v>
      </c>
      <c r="AU331" s="43">
        <f t="shared" si="38"/>
        <v>0.5633802817</v>
      </c>
      <c r="AV331" s="44">
        <f t="shared" si="41"/>
        <v>87</v>
      </c>
      <c r="AW331" s="45">
        <f t="shared" si="39"/>
        <v>6</v>
      </c>
      <c r="AX331" s="45">
        <v>5.0</v>
      </c>
      <c r="AY331" s="45"/>
    </row>
    <row r="332">
      <c r="A332" s="60"/>
      <c r="B332" s="60"/>
      <c r="C332" s="60"/>
      <c r="D332" s="46">
        <v>330.0</v>
      </c>
      <c r="E332" s="25"/>
      <c r="F332" s="26">
        <v>4581.0</v>
      </c>
      <c r="G332" s="18">
        <v>3299.0</v>
      </c>
      <c r="H332" s="15">
        <f t="shared" si="6"/>
        <v>435</v>
      </c>
      <c r="I332" s="28">
        <v>26.0</v>
      </c>
      <c r="J332" s="29">
        <v>75.0</v>
      </c>
      <c r="K332" s="30">
        <v>26.0</v>
      </c>
      <c r="L332" s="31">
        <v>223.0</v>
      </c>
      <c r="M332" s="32">
        <v>26.0</v>
      </c>
      <c r="N332" s="33">
        <v>59.0</v>
      </c>
      <c r="O332" s="39">
        <f t="shared" si="7"/>
        <v>0.6941176471</v>
      </c>
      <c r="P332" s="39">
        <f t="shared" si="8"/>
        <v>0.8955823293</v>
      </c>
      <c r="Q332" s="40">
        <f t="shared" si="9"/>
        <v>0.8673241522</v>
      </c>
      <c r="R332" s="17">
        <f t="shared" si="10"/>
        <v>0.3353241522</v>
      </c>
      <c r="S332" s="39">
        <f t="shared" si="11"/>
        <v>0.02825817707</v>
      </c>
      <c r="T332" s="40">
        <f t="shared" si="12"/>
        <v>0.3353665003</v>
      </c>
      <c r="U332" s="40">
        <f t="shared" si="13"/>
        <v>0.5450878805</v>
      </c>
      <c r="V332" s="40">
        <f t="shared" si="14"/>
        <v>0.5450878805</v>
      </c>
      <c r="W332" s="39">
        <f t="shared" si="15"/>
        <v>0.5733460576</v>
      </c>
      <c r="X332" s="41">
        <f t="shared" si="16"/>
        <v>0.4549121195</v>
      </c>
      <c r="Y332" s="41">
        <f t="shared" si="17"/>
        <v>0.4266539424</v>
      </c>
      <c r="Z332" s="40">
        <f t="shared" si="18"/>
        <v>85</v>
      </c>
      <c r="AA332" s="40">
        <f t="shared" si="19"/>
        <v>249</v>
      </c>
      <c r="AB332" s="40">
        <f t="shared" si="20"/>
        <v>39</v>
      </c>
      <c r="AC332" s="40">
        <f t="shared" si="21"/>
        <v>46</v>
      </c>
      <c r="AD332" s="40">
        <f t="shared" si="22"/>
        <v>106</v>
      </c>
      <c r="AE332" s="40">
        <f t="shared" si="23"/>
        <v>143</v>
      </c>
      <c r="AF332" s="40">
        <f t="shared" si="24"/>
        <v>1.282608696</v>
      </c>
      <c r="AG332" s="40">
        <f t="shared" si="25"/>
        <v>0.2452830189</v>
      </c>
      <c r="AH332" s="40">
        <f t="shared" si="26"/>
        <v>50</v>
      </c>
      <c r="AI332" s="40">
        <f t="shared" ref="AI332:AJ332" si="375">AF332*AC332</f>
        <v>59</v>
      </c>
      <c r="AJ332" s="40">
        <f t="shared" si="375"/>
        <v>26</v>
      </c>
      <c r="AK332" s="40">
        <f t="shared" si="28"/>
        <v>35</v>
      </c>
      <c r="AL332" s="18">
        <f t="shared" si="29"/>
        <v>3299</v>
      </c>
      <c r="AM332" s="40">
        <f t="shared" si="30"/>
        <v>170</v>
      </c>
      <c r="AN332" s="42">
        <f t="shared" si="31"/>
        <v>0.0515307669</v>
      </c>
      <c r="AO332" s="42">
        <f t="shared" si="32"/>
        <v>0.1318581388</v>
      </c>
      <c r="AP332" s="43">
        <f t="shared" si="33"/>
        <v>0.1793103448</v>
      </c>
      <c r="AQ332" s="43">
        <f t="shared" si="34"/>
        <v>0.632183908</v>
      </c>
      <c r="AR332" s="43">
        <f t="shared" si="35"/>
        <v>0.4275862069</v>
      </c>
      <c r="AS332" s="43">
        <f t="shared" si="36"/>
        <v>0.4470588235</v>
      </c>
      <c r="AT332" s="43">
        <f t="shared" si="37"/>
        <v>0.5</v>
      </c>
      <c r="AU332" s="43">
        <f t="shared" si="38"/>
        <v>0.6411764706</v>
      </c>
      <c r="AV332" s="44">
        <f t="shared" si="41"/>
        <v>188</v>
      </c>
      <c r="AW332" s="45">
        <f t="shared" si="39"/>
        <v>2</v>
      </c>
      <c r="AX332" s="45">
        <v>5.0</v>
      </c>
      <c r="AY332" s="45"/>
    </row>
    <row r="333">
      <c r="A333" s="60"/>
      <c r="B333" s="60"/>
      <c r="C333" s="60"/>
      <c r="D333" s="46">
        <v>331.0</v>
      </c>
      <c r="E333" s="25"/>
      <c r="F333" s="26">
        <v>4583.0</v>
      </c>
      <c r="G333" s="18">
        <v>2932.0</v>
      </c>
      <c r="H333" s="15">
        <f t="shared" si="6"/>
        <v>449</v>
      </c>
      <c r="I333" s="28">
        <v>19.0</v>
      </c>
      <c r="J333" s="29">
        <v>89.0</v>
      </c>
      <c r="K333" s="30">
        <v>22.0</v>
      </c>
      <c r="L333" s="31">
        <v>241.0</v>
      </c>
      <c r="M333" s="32">
        <v>17.0</v>
      </c>
      <c r="N333" s="33">
        <v>61.0</v>
      </c>
      <c r="O333" s="39">
        <f t="shared" si="7"/>
        <v>0.7820512821</v>
      </c>
      <c r="P333" s="39">
        <f t="shared" si="8"/>
        <v>0.9163498099</v>
      </c>
      <c r="Q333" s="40">
        <f t="shared" si="9"/>
        <v>0.8899990138</v>
      </c>
      <c r="R333" s="17">
        <f t="shared" si="10"/>
        <v>0.3579990138</v>
      </c>
      <c r="S333" s="39">
        <f t="shared" si="11"/>
        <v>0.02635079608</v>
      </c>
      <c r="T333" s="40">
        <f t="shared" si="12"/>
        <v>0.3561021576</v>
      </c>
      <c r="U333" s="40">
        <f t="shared" si="13"/>
        <v>0.6081806893</v>
      </c>
      <c r="V333" s="40">
        <f t="shared" si="14"/>
        <v>0.6081806893</v>
      </c>
      <c r="W333" s="39">
        <f t="shared" si="15"/>
        <v>0.6345314854</v>
      </c>
      <c r="X333" s="41">
        <f t="shared" si="16"/>
        <v>0.3918193107</v>
      </c>
      <c r="Y333" s="41">
        <f t="shared" si="17"/>
        <v>0.3654685146</v>
      </c>
      <c r="Z333" s="40">
        <f t="shared" si="18"/>
        <v>78</v>
      </c>
      <c r="AA333" s="40">
        <f t="shared" si="19"/>
        <v>263</v>
      </c>
      <c r="AB333" s="40">
        <f t="shared" si="20"/>
        <v>31</v>
      </c>
      <c r="AC333" s="40">
        <f t="shared" si="21"/>
        <v>47</v>
      </c>
      <c r="AD333" s="40">
        <f t="shared" si="22"/>
        <v>96</v>
      </c>
      <c r="AE333" s="40">
        <f t="shared" si="23"/>
        <v>167</v>
      </c>
      <c r="AF333" s="40">
        <f t="shared" si="24"/>
        <v>1.29787234</v>
      </c>
      <c r="AG333" s="40">
        <f t="shared" si="25"/>
        <v>0.2291666667</v>
      </c>
      <c r="AH333" s="40">
        <f t="shared" si="26"/>
        <v>40</v>
      </c>
      <c r="AI333" s="40">
        <f t="shared" ref="AI333:AJ333" si="376">AF333*AC333</f>
        <v>61</v>
      </c>
      <c r="AJ333" s="40">
        <f t="shared" si="376"/>
        <v>22</v>
      </c>
      <c r="AK333" s="40">
        <f t="shared" si="28"/>
        <v>38</v>
      </c>
      <c r="AL333" s="18">
        <f t="shared" si="29"/>
        <v>2932</v>
      </c>
      <c r="AM333" s="40">
        <f t="shared" si="30"/>
        <v>161</v>
      </c>
      <c r="AN333" s="42">
        <f t="shared" si="31"/>
        <v>0.05491132333</v>
      </c>
      <c r="AO333" s="42">
        <f t="shared" si="32"/>
        <v>0.1531377899</v>
      </c>
      <c r="AP333" s="43">
        <f t="shared" si="33"/>
        <v>0.1291759465</v>
      </c>
      <c r="AQ333" s="43">
        <f t="shared" si="34"/>
        <v>0.6169265033</v>
      </c>
      <c r="AR333" s="43">
        <f t="shared" si="35"/>
        <v>0.4142538976</v>
      </c>
      <c r="AS333" s="43">
        <f t="shared" si="36"/>
        <v>0.3850931677</v>
      </c>
      <c r="AT333" s="43">
        <f t="shared" si="37"/>
        <v>0.4844720497</v>
      </c>
      <c r="AU333" s="43">
        <f t="shared" si="38"/>
        <v>0.6273291925</v>
      </c>
      <c r="AV333" s="44">
        <f t="shared" si="41"/>
        <v>203</v>
      </c>
      <c r="AW333" s="45">
        <f t="shared" si="39"/>
        <v>-4</v>
      </c>
      <c r="AX333" s="45">
        <v>5.0</v>
      </c>
      <c r="AY333" s="45"/>
    </row>
    <row r="334">
      <c r="A334" s="60"/>
      <c r="B334" s="60"/>
      <c r="C334" s="60"/>
      <c r="D334" s="46">
        <v>332.0</v>
      </c>
      <c r="E334" s="25"/>
      <c r="F334" s="26">
        <v>4585.0</v>
      </c>
      <c r="G334" s="18">
        <v>1222.0</v>
      </c>
      <c r="H334" s="15">
        <f t="shared" si="6"/>
        <v>116</v>
      </c>
      <c r="I334" s="28">
        <v>14.0</v>
      </c>
      <c r="J334" s="29">
        <v>10.0</v>
      </c>
      <c r="K334" s="30">
        <v>5.0</v>
      </c>
      <c r="L334" s="31">
        <v>48.0</v>
      </c>
      <c r="M334" s="32">
        <v>3.0</v>
      </c>
      <c r="N334" s="33">
        <v>36.0</v>
      </c>
      <c r="O334" s="39">
        <f t="shared" si="7"/>
        <v>0.9230769231</v>
      </c>
      <c r="P334" s="39">
        <f t="shared" si="8"/>
        <v>0.9056603774</v>
      </c>
      <c r="Q334" s="40">
        <f t="shared" si="9"/>
        <v>0.9170650888</v>
      </c>
      <c r="R334" s="17">
        <f t="shared" si="10"/>
        <v>0.3850650888</v>
      </c>
      <c r="S334" s="39">
        <f t="shared" si="11"/>
        <v>-0.0114047114</v>
      </c>
      <c r="T334" s="40">
        <f t="shared" si="12"/>
        <v>0.390192004</v>
      </c>
      <c r="U334" s="40">
        <f t="shared" si="13"/>
        <v>0.7072291455</v>
      </c>
      <c r="V334" s="40">
        <f t="shared" si="14"/>
        <v>0.7072291455</v>
      </c>
      <c r="W334" s="39">
        <f t="shared" si="15"/>
        <v>0.6958244341</v>
      </c>
      <c r="X334" s="41">
        <f t="shared" si="16"/>
        <v>0.2927708545</v>
      </c>
      <c r="Y334" s="41">
        <f t="shared" si="17"/>
        <v>0.3041755659</v>
      </c>
      <c r="Z334" s="40">
        <f t="shared" si="18"/>
        <v>39</v>
      </c>
      <c r="AA334" s="40">
        <f t="shared" si="19"/>
        <v>53</v>
      </c>
      <c r="AB334" s="40">
        <f t="shared" si="20"/>
        <v>11</v>
      </c>
      <c r="AC334" s="40">
        <f t="shared" si="21"/>
        <v>28</v>
      </c>
      <c r="AD334" s="40">
        <f t="shared" si="22"/>
        <v>16</v>
      </c>
      <c r="AE334" s="40">
        <f t="shared" si="23"/>
        <v>37</v>
      </c>
      <c r="AF334" s="40">
        <f t="shared" si="24"/>
        <v>1.285714286</v>
      </c>
      <c r="AG334" s="40">
        <f t="shared" si="25"/>
        <v>0.3125</v>
      </c>
      <c r="AH334" s="40">
        <f t="shared" si="26"/>
        <v>14</v>
      </c>
      <c r="AI334" s="40">
        <f t="shared" ref="AI334:AJ334" si="377">AF334*AC334</f>
        <v>36</v>
      </c>
      <c r="AJ334" s="40">
        <f t="shared" si="377"/>
        <v>5</v>
      </c>
      <c r="AK334" s="40">
        <f t="shared" si="28"/>
        <v>12</v>
      </c>
      <c r="AL334" s="18">
        <f t="shared" si="29"/>
        <v>1222</v>
      </c>
      <c r="AM334" s="40">
        <f t="shared" si="30"/>
        <v>67</v>
      </c>
      <c r="AN334" s="42">
        <f t="shared" si="31"/>
        <v>0.05482815057</v>
      </c>
      <c r="AO334" s="42">
        <f t="shared" si="32"/>
        <v>0.09492635025</v>
      </c>
      <c r="AP334" s="43">
        <f t="shared" si="33"/>
        <v>0.1896551724</v>
      </c>
      <c r="AQ334" s="43">
        <f t="shared" si="34"/>
        <v>0.5603448276</v>
      </c>
      <c r="AR334" s="43">
        <f t="shared" si="35"/>
        <v>0.5431034483</v>
      </c>
      <c r="AS334" s="43">
        <f t="shared" si="36"/>
        <v>0.2835820896</v>
      </c>
      <c r="AT334" s="43">
        <f t="shared" si="37"/>
        <v>0.3880597015</v>
      </c>
      <c r="AU334" s="43">
        <f t="shared" si="38"/>
        <v>0.7462686567</v>
      </c>
      <c r="AV334" s="44">
        <f t="shared" si="41"/>
        <v>36</v>
      </c>
      <c r="AW334" s="45">
        <f t="shared" si="39"/>
        <v>3</v>
      </c>
      <c r="AX334" s="45">
        <v>5.0</v>
      </c>
      <c r="AY334" s="45"/>
    </row>
    <row r="335">
      <c r="A335" s="60"/>
      <c r="B335" s="60"/>
      <c r="C335" s="60"/>
      <c r="D335" s="46">
        <v>333.0</v>
      </c>
      <c r="E335" s="25"/>
      <c r="F335" s="26">
        <v>4586.0</v>
      </c>
      <c r="G335" s="18">
        <v>3208.0</v>
      </c>
      <c r="H335" s="15">
        <f t="shared" si="6"/>
        <v>450</v>
      </c>
      <c r="I335" s="28">
        <v>17.0</v>
      </c>
      <c r="J335" s="29">
        <v>109.0</v>
      </c>
      <c r="K335" s="30">
        <v>22.0</v>
      </c>
      <c r="L335" s="31">
        <v>224.0</v>
      </c>
      <c r="M335" s="32">
        <v>27.0</v>
      </c>
      <c r="N335" s="33">
        <v>51.0</v>
      </c>
      <c r="O335" s="39">
        <f t="shared" si="7"/>
        <v>0.6538461538</v>
      </c>
      <c r="P335" s="39">
        <f t="shared" si="8"/>
        <v>0.9105691057</v>
      </c>
      <c r="Q335" s="40">
        <f t="shared" si="9"/>
        <v>0.8554526627</v>
      </c>
      <c r="R335" s="17">
        <f t="shared" si="10"/>
        <v>0.3234526627</v>
      </c>
      <c r="S335" s="39">
        <f t="shared" si="11"/>
        <v>0.05511644297</v>
      </c>
      <c r="T335" s="40">
        <f t="shared" si="12"/>
        <v>0.3260057167</v>
      </c>
      <c r="U335" s="40">
        <f t="shared" si="13"/>
        <v>0.5158179998</v>
      </c>
      <c r="V335" s="40">
        <f t="shared" si="14"/>
        <v>0.5158179998</v>
      </c>
      <c r="W335" s="39">
        <f t="shared" si="15"/>
        <v>0.5709344428</v>
      </c>
      <c r="X335" s="41">
        <f t="shared" si="16"/>
        <v>0.4841820002</v>
      </c>
      <c r="Y335" s="41">
        <f t="shared" si="17"/>
        <v>0.4290655572</v>
      </c>
      <c r="Z335" s="40">
        <f t="shared" si="18"/>
        <v>78</v>
      </c>
      <c r="AA335" s="40">
        <f t="shared" si="19"/>
        <v>246</v>
      </c>
      <c r="AB335" s="40">
        <f t="shared" si="20"/>
        <v>38</v>
      </c>
      <c r="AC335" s="40">
        <f t="shared" si="21"/>
        <v>40</v>
      </c>
      <c r="AD335" s="40">
        <f t="shared" si="22"/>
        <v>106</v>
      </c>
      <c r="AE335" s="40">
        <f t="shared" si="23"/>
        <v>140</v>
      </c>
      <c r="AF335" s="40">
        <f t="shared" si="24"/>
        <v>1.275</v>
      </c>
      <c r="AG335" s="40">
        <f t="shared" si="25"/>
        <v>0.2075471698</v>
      </c>
      <c r="AH335" s="40">
        <f t="shared" si="26"/>
        <v>48</v>
      </c>
      <c r="AI335" s="40">
        <f t="shared" ref="AI335:AJ335" si="378">AF335*AC335</f>
        <v>51</v>
      </c>
      <c r="AJ335" s="40">
        <f t="shared" si="378"/>
        <v>22</v>
      </c>
      <c r="AK335" s="40">
        <f t="shared" si="28"/>
        <v>29</v>
      </c>
      <c r="AL335" s="18">
        <f t="shared" si="29"/>
        <v>3208</v>
      </c>
      <c r="AM335" s="40">
        <f t="shared" si="30"/>
        <v>150</v>
      </c>
      <c r="AN335" s="42">
        <f t="shared" si="31"/>
        <v>0.04675810474</v>
      </c>
      <c r="AO335" s="42">
        <f t="shared" si="32"/>
        <v>0.1402743142</v>
      </c>
      <c r="AP335" s="43">
        <f t="shared" si="33"/>
        <v>0.1466666667</v>
      </c>
      <c r="AQ335" s="43">
        <f t="shared" si="34"/>
        <v>0.5955555556</v>
      </c>
      <c r="AR335" s="43">
        <f t="shared" si="35"/>
        <v>0.4533333333</v>
      </c>
      <c r="AS335" s="43">
        <f t="shared" si="36"/>
        <v>0.4666666667</v>
      </c>
      <c r="AT335" s="43">
        <f t="shared" si="37"/>
        <v>0.5133333333</v>
      </c>
      <c r="AU335" s="43">
        <f t="shared" si="38"/>
        <v>0.66</v>
      </c>
      <c r="AV335" s="44">
        <f t="shared" si="41"/>
        <v>195</v>
      </c>
      <c r="AW335" s="45">
        <f t="shared" si="39"/>
        <v>-4</v>
      </c>
      <c r="AX335" s="45">
        <v>6.0</v>
      </c>
      <c r="AY335" s="45"/>
    </row>
    <row r="336">
      <c r="A336" s="60"/>
      <c r="B336" s="60"/>
      <c r="C336" s="60"/>
      <c r="D336" s="46">
        <v>334.0</v>
      </c>
      <c r="E336" s="25"/>
      <c r="F336" s="26">
        <v>4597.0</v>
      </c>
      <c r="G336" s="18">
        <v>3296.0</v>
      </c>
      <c r="H336" s="15">
        <f t="shared" si="6"/>
        <v>211</v>
      </c>
      <c r="I336" s="28">
        <v>10.0</v>
      </c>
      <c r="J336" s="29">
        <v>44.0</v>
      </c>
      <c r="K336" s="30">
        <v>6.0</v>
      </c>
      <c r="L336" s="31">
        <v>97.0</v>
      </c>
      <c r="M336" s="32">
        <v>11.0</v>
      </c>
      <c r="N336" s="33">
        <v>43.0</v>
      </c>
      <c r="O336" s="39">
        <f t="shared" si="7"/>
        <v>0.7962962963</v>
      </c>
      <c r="P336" s="39">
        <f t="shared" si="8"/>
        <v>0.9417475728</v>
      </c>
      <c r="Q336" s="40">
        <f t="shared" si="9"/>
        <v>0.8932530864</v>
      </c>
      <c r="R336" s="17">
        <f t="shared" si="10"/>
        <v>0.3612530864</v>
      </c>
      <c r="S336" s="39">
        <f t="shared" si="11"/>
        <v>0.0484944864</v>
      </c>
      <c r="T336" s="40">
        <f t="shared" si="12"/>
        <v>0.3594992218</v>
      </c>
      <c r="U336" s="40">
        <f t="shared" si="13"/>
        <v>0.6183007294</v>
      </c>
      <c r="V336" s="40">
        <f t="shared" si="14"/>
        <v>0.6183007294</v>
      </c>
      <c r="W336" s="39">
        <f t="shared" si="15"/>
        <v>0.6667952158</v>
      </c>
      <c r="X336" s="41">
        <f t="shared" si="16"/>
        <v>0.3816992706</v>
      </c>
      <c r="Y336" s="41">
        <f t="shared" si="17"/>
        <v>0.3332047842</v>
      </c>
      <c r="Z336" s="40">
        <f t="shared" si="18"/>
        <v>54</v>
      </c>
      <c r="AA336" s="40">
        <f t="shared" si="19"/>
        <v>103</v>
      </c>
      <c r="AB336" s="40">
        <f t="shared" si="20"/>
        <v>21</v>
      </c>
      <c r="AC336" s="40">
        <f t="shared" si="21"/>
        <v>33</v>
      </c>
      <c r="AD336" s="40">
        <f t="shared" si="22"/>
        <v>34</v>
      </c>
      <c r="AE336" s="40">
        <f t="shared" si="23"/>
        <v>69</v>
      </c>
      <c r="AF336" s="40">
        <f t="shared" si="24"/>
        <v>1.303030303</v>
      </c>
      <c r="AG336" s="40">
        <f t="shared" si="25"/>
        <v>0.1764705882</v>
      </c>
      <c r="AH336" s="40">
        <f t="shared" si="26"/>
        <v>27</v>
      </c>
      <c r="AI336" s="40">
        <f t="shared" ref="AI336:AJ336" si="379">AF336*AC336</f>
        <v>43</v>
      </c>
      <c r="AJ336" s="40">
        <f t="shared" si="379"/>
        <v>6</v>
      </c>
      <c r="AK336" s="40">
        <f t="shared" si="28"/>
        <v>12</v>
      </c>
      <c r="AL336" s="18">
        <f t="shared" si="29"/>
        <v>3296</v>
      </c>
      <c r="AM336" s="40">
        <f t="shared" si="30"/>
        <v>88</v>
      </c>
      <c r="AN336" s="42">
        <f t="shared" si="31"/>
        <v>0.02669902913</v>
      </c>
      <c r="AO336" s="42">
        <f t="shared" si="32"/>
        <v>0.06401699029</v>
      </c>
      <c r="AP336" s="43">
        <f t="shared" si="33"/>
        <v>0.1279620853</v>
      </c>
      <c r="AQ336" s="43">
        <f t="shared" si="34"/>
        <v>0.5592417062</v>
      </c>
      <c r="AR336" s="43">
        <f t="shared" si="35"/>
        <v>0.5118483412</v>
      </c>
      <c r="AS336" s="43">
        <f t="shared" si="36"/>
        <v>0.375</v>
      </c>
      <c r="AT336" s="43">
        <f t="shared" si="37"/>
        <v>0.4431818182</v>
      </c>
      <c r="AU336" s="43">
        <f t="shared" si="38"/>
        <v>0.7954545455</v>
      </c>
      <c r="AV336" s="44">
        <f t="shared" si="41"/>
        <v>85</v>
      </c>
      <c r="AW336" s="45">
        <f t="shared" si="39"/>
        <v>-6</v>
      </c>
      <c r="AX336" s="45">
        <v>6.0</v>
      </c>
      <c r="AY336" s="45"/>
    </row>
    <row r="337">
      <c r="A337" s="60"/>
      <c r="B337" s="60"/>
      <c r="C337" s="60"/>
      <c r="D337" s="46">
        <v>335.0</v>
      </c>
      <c r="E337" s="25"/>
      <c r="F337" s="26">
        <v>4605.0</v>
      </c>
      <c r="G337" s="18">
        <v>945.0</v>
      </c>
      <c r="H337" s="15">
        <f t="shared" si="6"/>
        <v>108</v>
      </c>
      <c r="I337" s="28">
        <v>5.0</v>
      </c>
      <c r="J337" s="29">
        <v>12.0</v>
      </c>
      <c r="K337" s="30">
        <v>5.0</v>
      </c>
      <c r="L337" s="31">
        <v>61.0</v>
      </c>
      <c r="M337" s="32">
        <v>3.0</v>
      </c>
      <c r="N337" s="33">
        <v>22.0</v>
      </c>
      <c r="O337" s="39">
        <f t="shared" si="7"/>
        <v>0.88</v>
      </c>
      <c r="P337" s="39">
        <f t="shared" si="8"/>
        <v>0.9242424242</v>
      </c>
      <c r="Q337" s="40">
        <f t="shared" si="9"/>
        <v>0.9100128</v>
      </c>
      <c r="R337" s="17">
        <f t="shared" si="10"/>
        <v>0.3780128</v>
      </c>
      <c r="S337" s="39">
        <f t="shared" si="11"/>
        <v>0.01422962424</v>
      </c>
      <c r="T337" s="40">
        <f t="shared" si="12"/>
        <v>0.3796715037</v>
      </c>
      <c r="U337" s="40">
        <f t="shared" si="13"/>
        <v>0.6772346997</v>
      </c>
      <c r="V337" s="40">
        <f t="shared" si="14"/>
        <v>0.6772346997</v>
      </c>
      <c r="W337" s="39">
        <f t="shared" si="15"/>
        <v>0.6914643239</v>
      </c>
      <c r="X337" s="41">
        <f t="shared" si="16"/>
        <v>0.3227653003</v>
      </c>
      <c r="Y337" s="41">
        <f t="shared" si="17"/>
        <v>0.3085356761</v>
      </c>
      <c r="Z337" s="40">
        <f t="shared" si="18"/>
        <v>25</v>
      </c>
      <c r="AA337" s="40">
        <f t="shared" si="19"/>
        <v>66</v>
      </c>
      <c r="AB337" s="40">
        <f t="shared" si="20"/>
        <v>8</v>
      </c>
      <c r="AC337" s="40">
        <f t="shared" si="21"/>
        <v>17</v>
      </c>
      <c r="AD337" s="40">
        <f t="shared" si="22"/>
        <v>20</v>
      </c>
      <c r="AE337" s="40">
        <f t="shared" si="23"/>
        <v>46</v>
      </c>
      <c r="AF337" s="40">
        <f t="shared" si="24"/>
        <v>1.294117647</v>
      </c>
      <c r="AG337" s="40">
        <f t="shared" si="25"/>
        <v>0.25</v>
      </c>
      <c r="AH337" s="40">
        <f t="shared" si="26"/>
        <v>10</v>
      </c>
      <c r="AI337" s="40">
        <f t="shared" ref="AI337:AJ337" si="380">AF337*AC337</f>
        <v>22</v>
      </c>
      <c r="AJ337" s="40">
        <f t="shared" si="380"/>
        <v>5</v>
      </c>
      <c r="AK337" s="40">
        <f t="shared" si="28"/>
        <v>12</v>
      </c>
      <c r="AL337" s="18">
        <f t="shared" si="29"/>
        <v>945</v>
      </c>
      <c r="AM337" s="40">
        <f t="shared" si="30"/>
        <v>49</v>
      </c>
      <c r="AN337" s="42">
        <f t="shared" si="31"/>
        <v>0.05185185185</v>
      </c>
      <c r="AO337" s="42">
        <f t="shared" si="32"/>
        <v>0.1142857143</v>
      </c>
      <c r="AP337" s="43">
        <f t="shared" si="33"/>
        <v>0.1203703704</v>
      </c>
      <c r="AQ337" s="43">
        <f t="shared" si="34"/>
        <v>0.6388888889</v>
      </c>
      <c r="AR337" s="43">
        <f t="shared" si="35"/>
        <v>0.3888888889</v>
      </c>
      <c r="AS337" s="43">
        <f t="shared" si="36"/>
        <v>0.306122449</v>
      </c>
      <c r="AT337" s="43">
        <f t="shared" si="37"/>
        <v>0.4489795918</v>
      </c>
      <c r="AU337" s="43">
        <f t="shared" si="38"/>
        <v>0.6530612245</v>
      </c>
      <c r="AV337" s="44">
        <f t="shared" si="41"/>
        <v>49</v>
      </c>
      <c r="AW337" s="45">
        <f t="shared" si="39"/>
        <v>-2</v>
      </c>
      <c r="AX337" s="45">
        <v>6.0</v>
      </c>
      <c r="AY337" s="45"/>
    </row>
    <row r="338">
      <c r="A338" s="60"/>
      <c r="B338" s="60"/>
      <c r="C338" s="60"/>
      <c r="D338" s="46">
        <v>336.0</v>
      </c>
      <c r="E338" s="25"/>
      <c r="F338" s="26">
        <v>4623.0</v>
      </c>
      <c r="G338" s="18">
        <v>1589.0</v>
      </c>
      <c r="H338" s="15">
        <f t="shared" si="6"/>
        <v>342</v>
      </c>
      <c r="I338" s="28">
        <v>14.0</v>
      </c>
      <c r="J338" s="29">
        <v>76.0</v>
      </c>
      <c r="K338" s="30">
        <v>26.0</v>
      </c>
      <c r="L338" s="31">
        <v>136.0</v>
      </c>
      <c r="M338" s="32">
        <v>24.0</v>
      </c>
      <c r="N338" s="33">
        <v>66.0</v>
      </c>
      <c r="O338" s="39">
        <f t="shared" si="7"/>
        <v>0.7333333333</v>
      </c>
      <c r="P338" s="39">
        <f t="shared" si="8"/>
        <v>0.8395061728</v>
      </c>
      <c r="Q338" s="40">
        <f t="shared" si="9"/>
        <v>0.8779866667</v>
      </c>
      <c r="R338" s="17">
        <f t="shared" si="10"/>
        <v>0.3459866667</v>
      </c>
      <c r="S338" s="39">
        <f t="shared" si="11"/>
        <v>-0.03848049383</v>
      </c>
      <c r="T338" s="40">
        <f t="shared" si="12"/>
        <v>0.3445639759</v>
      </c>
      <c r="U338" s="40">
        <f t="shared" si="13"/>
        <v>0.5733605111</v>
      </c>
      <c r="V338" s="40">
        <f t="shared" si="14"/>
        <v>0.5733605111</v>
      </c>
      <c r="W338" s="39">
        <f t="shared" si="15"/>
        <v>0.5348800172</v>
      </c>
      <c r="X338" s="41">
        <f t="shared" si="16"/>
        <v>0.4266394889</v>
      </c>
      <c r="Y338" s="41">
        <f t="shared" si="17"/>
        <v>0.4651199828</v>
      </c>
      <c r="Z338" s="40">
        <f t="shared" si="18"/>
        <v>90</v>
      </c>
      <c r="AA338" s="40">
        <f t="shared" si="19"/>
        <v>162</v>
      </c>
      <c r="AB338" s="40">
        <f t="shared" si="20"/>
        <v>38</v>
      </c>
      <c r="AC338" s="40">
        <f t="shared" si="21"/>
        <v>52</v>
      </c>
      <c r="AD338" s="40">
        <f t="shared" si="22"/>
        <v>75</v>
      </c>
      <c r="AE338" s="40">
        <f t="shared" si="23"/>
        <v>87</v>
      </c>
      <c r="AF338" s="40">
        <f t="shared" si="24"/>
        <v>1.269230769</v>
      </c>
      <c r="AG338" s="40">
        <f t="shared" si="25"/>
        <v>0.3466666667</v>
      </c>
      <c r="AH338" s="40">
        <f t="shared" si="26"/>
        <v>48</v>
      </c>
      <c r="AI338" s="40">
        <f t="shared" ref="AI338:AJ338" si="381">AF338*AC338</f>
        <v>66</v>
      </c>
      <c r="AJ338" s="40">
        <f t="shared" si="381"/>
        <v>26</v>
      </c>
      <c r="AK338" s="40">
        <f t="shared" si="28"/>
        <v>30</v>
      </c>
      <c r="AL338" s="18">
        <f t="shared" si="29"/>
        <v>1589</v>
      </c>
      <c r="AM338" s="40">
        <f t="shared" si="30"/>
        <v>170</v>
      </c>
      <c r="AN338" s="42">
        <f t="shared" si="31"/>
        <v>0.1069855255</v>
      </c>
      <c r="AO338" s="42">
        <f t="shared" si="32"/>
        <v>0.2152297042</v>
      </c>
      <c r="AP338" s="43">
        <f t="shared" si="33"/>
        <v>0.1871345029</v>
      </c>
      <c r="AQ338" s="43">
        <f t="shared" si="34"/>
        <v>0.5087719298</v>
      </c>
      <c r="AR338" s="43">
        <f t="shared" si="35"/>
        <v>0.5263157895</v>
      </c>
      <c r="AS338" s="43">
        <f t="shared" si="36"/>
        <v>0.4352941176</v>
      </c>
      <c r="AT338" s="43">
        <f t="shared" si="37"/>
        <v>0.4588235294</v>
      </c>
      <c r="AU338" s="43">
        <f t="shared" si="38"/>
        <v>0.6705882353</v>
      </c>
      <c r="AV338" s="44">
        <f t="shared" si="41"/>
        <v>106</v>
      </c>
      <c r="AW338" s="45">
        <f t="shared" si="39"/>
        <v>-10</v>
      </c>
      <c r="AX338" s="45">
        <v>6.0</v>
      </c>
      <c r="AY338" s="45"/>
    </row>
    <row r="339">
      <c r="A339" s="60"/>
      <c r="B339" s="60"/>
      <c r="C339" s="60"/>
      <c r="D339" s="46">
        <v>337.0</v>
      </c>
      <c r="E339" s="25"/>
      <c r="F339" s="26">
        <v>4633.0</v>
      </c>
      <c r="G339" s="18">
        <v>1838.0</v>
      </c>
      <c r="H339" s="15">
        <f t="shared" si="6"/>
        <v>290</v>
      </c>
      <c r="I339" s="28">
        <v>18.0</v>
      </c>
      <c r="J339" s="29">
        <v>44.0</v>
      </c>
      <c r="K339" s="30">
        <v>20.0</v>
      </c>
      <c r="L339" s="31">
        <v>157.0</v>
      </c>
      <c r="M339" s="32">
        <v>19.0</v>
      </c>
      <c r="N339" s="33">
        <v>32.0</v>
      </c>
      <c r="O339" s="39">
        <f t="shared" si="7"/>
        <v>0.6274509804</v>
      </c>
      <c r="P339" s="39">
        <f t="shared" si="8"/>
        <v>0.8870056497</v>
      </c>
      <c r="Q339" s="40">
        <f t="shared" si="9"/>
        <v>0.8471649366</v>
      </c>
      <c r="R339" s="17">
        <f t="shared" si="10"/>
        <v>0.3151649366</v>
      </c>
      <c r="S339" s="39">
        <f t="shared" si="11"/>
        <v>0.03984071315</v>
      </c>
      <c r="T339" s="40">
        <f t="shared" si="12"/>
        <v>0.3199169449</v>
      </c>
      <c r="U339" s="40">
        <f t="shared" si="13"/>
        <v>0.4964995821</v>
      </c>
      <c r="V339" s="40">
        <f t="shared" si="14"/>
        <v>0.4964995821</v>
      </c>
      <c r="W339" s="39">
        <f t="shared" si="15"/>
        <v>0.5363402952</v>
      </c>
      <c r="X339" s="41">
        <f t="shared" si="16"/>
        <v>0.5035004179</v>
      </c>
      <c r="Y339" s="41">
        <f t="shared" si="17"/>
        <v>0.4636597048</v>
      </c>
      <c r="Z339" s="40">
        <f t="shared" si="18"/>
        <v>51</v>
      </c>
      <c r="AA339" s="40">
        <f t="shared" si="19"/>
        <v>177</v>
      </c>
      <c r="AB339" s="40">
        <f t="shared" si="20"/>
        <v>26</v>
      </c>
      <c r="AC339" s="40">
        <f t="shared" si="21"/>
        <v>25</v>
      </c>
      <c r="AD339" s="40">
        <f t="shared" si="22"/>
        <v>82</v>
      </c>
      <c r="AE339" s="40">
        <f t="shared" si="23"/>
        <v>95</v>
      </c>
      <c r="AF339" s="40">
        <f t="shared" si="24"/>
        <v>1.28</v>
      </c>
      <c r="AG339" s="40">
        <f t="shared" si="25"/>
        <v>0.243902439</v>
      </c>
      <c r="AH339" s="40">
        <f t="shared" si="26"/>
        <v>33</v>
      </c>
      <c r="AI339" s="40">
        <f t="shared" ref="AI339:AJ339" si="382">AF339*AC339</f>
        <v>32</v>
      </c>
      <c r="AJ339" s="40">
        <f t="shared" si="382"/>
        <v>20</v>
      </c>
      <c r="AK339" s="40">
        <f t="shared" si="28"/>
        <v>23</v>
      </c>
      <c r="AL339" s="18">
        <f t="shared" si="29"/>
        <v>1838</v>
      </c>
      <c r="AM339" s="40">
        <f t="shared" si="30"/>
        <v>108</v>
      </c>
      <c r="AN339" s="42">
        <f t="shared" si="31"/>
        <v>0.05875952122</v>
      </c>
      <c r="AO339" s="42">
        <f t="shared" si="32"/>
        <v>0.1577801959</v>
      </c>
      <c r="AP339" s="43">
        <f t="shared" si="33"/>
        <v>0.1965517241</v>
      </c>
      <c r="AQ339" s="43">
        <f t="shared" si="34"/>
        <v>0.6689655172</v>
      </c>
      <c r="AR339" s="43">
        <f t="shared" si="35"/>
        <v>0.3896551724</v>
      </c>
      <c r="AS339" s="43">
        <f t="shared" si="36"/>
        <v>0.4907407407</v>
      </c>
      <c r="AT339" s="43">
        <f t="shared" si="37"/>
        <v>0.5185185185</v>
      </c>
      <c r="AU339" s="43">
        <f t="shared" si="38"/>
        <v>0.6018518519</v>
      </c>
      <c r="AV339" s="44">
        <f t="shared" si="41"/>
        <v>134</v>
      </c>
      <c r="AW339" s="45">
        <f t="shared" si="39"/>
        <v>4</v>
      </c>
      <c r="AX339" s="45">
        <v>6.0</v>
      </c>
      <c r="AY339" s="45"/>
    </row>
    <row r="340">
      <c r="A340" s="60"/>
      <c r="B340" s="60"/>
      <c r="C340" s="60"/>
      <c r="D340" s="46">
        <v>338.0</v>
      </c>
      <c r="E340" s="25"/>
      <c r="F340" s="26">
        <v>4650.0</v>
      </c>
      <c r="G340" s="18">
        <v>2048.0</v>
      </c>
      <c r="H340" s="15">
        <f t="shared" si="6"/>
        <v>156</v>
      </c>
      <c r="I340" s="28">
        <v>5.0</v>
      </c>
      <c r="J340" s="29">
        <v>30.0</v>
      </c>
      <c r="K340" s="30">
        <v>4.0</v>
      </c>
      <c r="L340" s="31">
        <v>86.0</v>
      </c>
      <c r="M340" s="32">
        <v>4.0</v>
      </c>
      <c r="N340" s="33">
        <v>27.0</v>
      </c>
      <c r="O340" s="39">
        <f t="shared" si="7"/>
        <v>0.8709677419</v>
      </c>
      <c r="P340" s="39">
        <f t="shared" si="8"/>
        <v>0.9555555556</v>
      </c>
      <c r="Q340" s="40">
        <f t="shared" si="9"/>
        <v>0.9083985432</v>
      </c>
      <c r="R340" s="17">
        <f t="shared" si="10"/>
        <v>0.3763985432</v>
      </c>
      <c r="S340" s="39">
        <f t="shared" si="11"/>
        <v>0.04715701237</v>
      </c>
      <c r="T340" s="40">
        <f t="shared" si="12"/>
        <v>0.377477509</v>
      </c>
      <c r="U340" s="40">
        <f t="shared" si="13"/>
        <v>0.6709175325</v>
      </c>
      <c r="V340" s="40">
        <f t="shared" si="14"/>
        <v>0.6709175325</v>
      </c>
      <c r="W340" s="39">
        <f t="shared" si="15"/>
        <v>0.7180745449</v>
      </c>
      <c r="X340" s="41">
        <f t="shared" si="16"/>
        <v>0.3290824675</v>
      </c>
      <c r="Y340" s="41">
        <f t="shared" si="17"/>
        <v>0.2819254551</v>
      </c>
      <c r="Z340" s="40">
        <f t="shared" si="18"/>
        <v>31</v>
      </c>
      <c r="AA340" s="40">
        <f t="shared" si="19"/>
        <v>90</v>
      </c>
      <c r="AB340" s="40">
        <f t="shared" si="20"/>
        <v>10</v>
      </c>
      <c r="AC340" s="40">
        <f t="shared" si="21"/>
        <v>21</v>
      </c>
      <c r="AD340" s="40">
        <f t="shared" si="22"/>
        <v>25</v>
      </c>
      <c r="AE340" s="40">
        <f t="shared" si="23"/>
        <v>65</v>
      </c>
      <c r="AF340" s="40">
        <f t="shared" si="24"/>
        <v>1.285714286</v>
      </c>
      <c r="AG340" s="40">
        <f t="shared" si="25"/>
        <v>0.16</v>
      </c>
      <c r="AH340" s="40">
        <f t="shared" si="26"/>
        <v>13</v>
      </c>
      <c r="AI340" s="40">
        <f t="shared" ref="AI340:AJ340" si="383">AF340*AC340</f>
        <v>27</v>
      </c>
      <c r="AJ340" s="40">
        <f t="shared" si="383"/>
        <v>4</v>
      </c>
      <c r="AK340" s="40">
        <f t="shared" si="28"/>
        <v>10</v>
      </c>
      <c r="AL340" s="18">
        <f t="shared" si="29"/>
        <v>2048</v>
      </c>
      <c r="AM340" s="40">
        <f t="shared" si="30"/>
        <v>54</v>
      </c>
      <c r="AN340" s="42">
        <f t="shared" si="31"/>
        <v>0.0263671875</v>
      </c>
      <c r="AO340" s="42">
        <f t="shared" si="32"/>
        <v>0.076171875</v>
      </c>
      <c r="AP340" s="43">
        <f t="shared" si="33"/>
        <v>0.08333333333</v>
      </c>
      <c r="AQ340" s="43">
        <f t="shared" si="34"/>
        <v>0.608974359</v>
      </c>
      <c r="AR340" s="43">
        <f t="shared" si="35"/>
        <v>0.4230769231</v>
      </c>
      <c r="AS340" s="43">
        <f t="shared" si="36"/>
        <v>0.3148148148</v>
      </c>
      <c r="AT340" s="43">
        <f t="shared" si="37"/>
        <v>0.4259259259</v>
      </c>
      <c r="AU340" s="43">
        <f t="shared" si="38"/>
        <v>0.7407407407</v>
      </c>
      <c r="AV340" s="44">
        <f t="shared" si="41"/>
        <v>76</v>
      </c>
      <c r="AW340" s="45">
        <f t="shared" si="39"/>
        <v>-4</v>
      </c>
      <c r="AX340" s="45">
        <v>6.0</v>
      </c>
      <c r="AY340" s="45"/>
    </row>
    <row r="341">
      <c r="A341" s="60"/>
      <c r="B341" s="60"/>
      <c r="C341" s="60"/>
      <c r="D341" s="46">
        <v>339.0</v>
      </c>
      <c r="E341" s="25"/>
      <c r="F341" s="26">
        <v>4716.0</v>
      </c>
      <c r="G341" s="18">
        <v>2051.0</v>
      </c>
      <c r="H341" s="15">
        <f t="shared" si="6"/>
        <v>246</v>
      </c>
      <c r="I341" s="28">
        <v>18.0</v>
      </c>
      <c r="J341" s="29">
        <v>60.0</v>
      </c>
      <c r="K341" s="30">
        <v>19.0</v>
      </c>
      <c r="L341" s="31">
        <v>102.0</v>
      </c>
      <c r="M341" s="32">
        <v>12.0</v>
      </c>
      <c r="N341" s="33">
        <v>35.0</v>
      </c>
      <c r="O341" s="39">
        <f t="shared" si="7"/>
        <v>0.7446808511</v>
      </c>
      <c r="P341" s="39">
        <f t="shared" si="8"/>
        <v>0.8429752066</v>
      </c>
      <c r="Q341" s="40">
        <f t="shared" si="9"/>
        <v>0.8809067451</v>
      </c>
      <c r="R341" s="17">
        <f t="shared" si="10"/>
        <v>0.3489067451</v>
      </c>
      <c r="S341" s="39">
        <f t="shared" si="11"/>
        <v>-0.03793153852</v>
      </c>
      <c r="T341" s="40">
        <f t="shared" si="12"/>
        <v>0.3472404169</v>
      </c>
      <c r="U341" s="40">
        <f t="shared" si="13"/>
        <v>0.5815004242</v>
      </c>
      <c r="V341" s="40">
        <f t="shared" si="14"/>
        <v>0.5815004242</v>
      </c>
      <c r="W341" s="39">
        <f t="shared" si="15"/>
        <v>0.5435688857</v>
      </c>
      <c r="X341" s="41">
        <f t="shared" si="16"/>
        <v>0.4184995758</v>
      </c>
      <c r="Y341" s="41">
        <f t="shared" si="17"/>
        <v>0.4564311143</v>
      </c>
      <c r="Z341" s="40">
        <f t="shared" si="18"/>
        <v>47</v>
      </c>
      <c r="AA341" s="40">
        <f t="shared" si="19"/>
        <v>121</v>
      </c>
      <c r="AB341" s="40">
        <f t="shared" si="20"/>
        <v>20</v>
      </c>
      <c r="AC341" s="40">
        <f t="shared" si="21"/>
        <v>27</v>
      </c>
      <c r="AD341" s="40">
        <f t="shared" si="22"/>
        <v>55</v>
      </c>
      <c r="AE341" s="40">
        <f t="shared" si="23"/>
        <v>66</v>
      </c>
      <c r="AF341" s="40">
        <f t="shared" si="24"/>
        <v>1.296296296</v>
      </c>
      <c r="AG341" s="40">
        <f t="shared" si="25"/>
        <v>0.3454545455</v>
      </c>
      <c r="AH341" s="40">
        <f t="shared" si="26"/>
        <v>26</v>
      </c>
      <c r="AI341" s="40">
        <f t="shared" ref="AI341:AJ341" si="384">AF341*AC341</f>
        <v>35</v>
      </c>
      <c r="AJ341" s="40">
        <f t="shared" si="384"/>
        <v>19</v>
      </c>
      <c r="AK341" s="40">
        <f t="shared" si="28"/>
        <v>23</v>
      </c>
      <c r="AL341" s="18">
        <f t="shared" si="29"/>
        <v>2051</v>
      </c>
      <c r="AM341" s="40">
        <f t="shared" si="30"/>
        <v>103</v>
      </c>
      <c r="AN341" s="42">
        <f t="shared" si="31"/>
        <v>0.05021940517</v>
      </c>
      <c r="AO341" s="42">
        <f t="shared" si="32"/>
        <v>0.119941492</v>
      </c>
      <c r="AP341" s="43">
        <f t="shared" si="33"/>
        <v>0.1991869919</v>
      </c>
      <c r="AQ341" s="43">
        <f t="shared" si="34"/>
        <v>0.5365853659</v>
      </c>
      <c r="AR341" s="43">
        <f t="shared" si="35"/>
        <v>0.5081300813</v>
      </c>
      <c r="AS341" s="43">
        <f t="shared" si="36"/>
        <v>0.4368932039</v>
      </c>
      <c r="AT341" s="43">
        <f t="shared" si="37"/>
        <v>0.4757281553</v>
      </c>
      <c r="AU341" s="43">
        <f t="shared" si="38"/>
        <v>0.5922330097</v>
      </c>
      <c r="AV341" s="44">
        <f t="shared" si="41"/>
        <v>79</v>
      </c>
      <c r="AW341" s="45">
        <f t="shared" si="39"/>
        <v>4</v>
      </c>
      <c r="AX341" s="45">
        <v>6.0</v>
      </c>
      <c r="AY341" s="45"/>
    </row>
    <row r="342">
      <c r="A342" s="60"/>
      <c r="B342" s="60"/>
      <c r="C342" s="60"/>
      <c r="D342" s="46">
        <v>340.0</v>
      </c>
      <c r="E342" s="25"/>
      <c r="F342" s="26">
        <v>5002.0</v>
      </c>
      <c r="G342" s="18">
        <v>2381.0</v>
      </c>
      <c r="H342" s="15">
        <f t="shared" si="6"/>
        <v>206</v>
      </c>
      <c r="I342" s="28">
        <v>15.0</v>
      </c>
      <c r="J342" s="29">
        <v>47.0</v>
      </c>
      <c r="K342" s="30">
        <v>10.0</v>
      </c>
      <c r="L342" s="31">
        <v>100.0</v>
      </c>
      <c r="M342" s="32">
        <v>10.0</v>
      </c>
      <c r="N342" s="33">
        <v>24.0</v>
      </c>
      <c r="O342" s="39">
        <f t="shared" si="7"/>
        <v>0.7058823529</v>
      </c>
      <c r="P342" s="39">
        <f t="shared" si="8"/>
        <v>0.9090909091</v>
      </c>
      <c r="Q342" s="40">
        <f t="shared" si="9"/>
        <v>0.870615917</v>
      </c>
      <c r="R342" s="17">
        <f t="shared" si="10"/>
        <v>0.338615917</v>
      </c>
      <c r="S342" s="39">
        <f t="shared" si="11"/>
        <v>0.03847499214</v>
      </c>
      <c r="T342" s="40">
        <f t="shared" si="12"/>
        <v>0.338117258</v>
      </c>
      <c r="U342" s="40">
        <f t="shared" si="13"/>
        <v>0.5535930976</v>
      </c>
      <c r="V342" s="40">
        <f t="shared" si="14"/>
        <v>0.5535930976</v>
      </c>
      <c r="W342" s="39">
        <f t="shared" si="15"/>
        <v>0.5920680897</v>
      </c>
      <c r="X342" s="41">
        <f t="shared" si="16"/>
        <v>0.4464069024</v>
      </c>
      <c r="Y342" s="41">
        <f t="shared" si="17"/>
        <v>0.4079319103</v>
      </c>
      <c r="Z342" s="40">
        <f t="shared" si="18"/>
        <v>34</v>
      </c>
      <c r="AA342" s="40">
        <f t="shared" si="19"/>
        <v>110</v>
      </c>
      <c r="AB342" s="40">
        <f t="shared" si="20"/>
        <v>15</v>
      </c>
      <c r="AC342" s="40">
        <f t="shared" si="21"/>
        <v>19</v>
      </c>
      <c r="AD342" s="40">
        <f t="shared" si="22"/>
        <v>45</v>
      </c>
      <c r="AE342" s="40">
        <f t="shared" si="23"/>
        <v>65</v>
      </c>
      <c r="AF342" s="40">
        <f t="shared" si="24"/>
        <v>1.263157895</v>
      </c>
      <c r="AG342" s="40">
        <f t="shared" si="25"/>
        <v>0.2222222222</v>
      </c>
      <c r="AH342" s="40">
        <f t="shared" si="26"/>
        <v>19</v>
      </c>
      <c r="AI342" s="40">
        <f t="shared" ref="AI342:AJ342" si="385">AF342*AC342</f>
        <v>24</v>
      </c>
      <c r="AJ342" s="40">
        <f t="shared" si="385"/>
        <v>10</v>
      </c>
      <c r="AK342" s="40">
        <f t="shared" si="28"/>
        <v>14</v>
      </c>
      <c r="AL342" s="18">
        <f t="shared" si="29"/>
        <v>2381</v>
      </c>
      <c r="AM342" s="40">
        <f t="shared" si="30"/>
        <v>67</v>
      </c>
      <c r="AN342" s="42">
        <f t="shared" si="31"/>
        <v>0.02813943721</v>
      </c>
      <c r="AO342" s="42">
        <f t="shared" si="32"/>
        <v>0.08651826963</v>
      </c>
      <c r="AP342" s="43">
        <f t="shared" si="33"/>
        <v>0.1699029126</v>
      </c>
      <c r="AQ342" s="43">
        <f t="shared" si="34"/>
        <v>0.6067961165</v>
      </c>
      <c r="AR342" s="43">
        <f t="shared" si="35"/>
        <v>0.4660194175</v>
      </c>
      <c r="AS342" s="43">
        <f t="shared" si="36"/>
        <v>0.4328358209</v>
      </c>
      <c r="AT342" s="43">
        <f t="shared" si="37"/>
        <v>0.4925373134</v>
      </c>
      <c r="AU342" s="43">
        <f t="shared" si="38"/>
        <v>0.6417910448</v>
      </c>
      <c r="AV342" s="44">
        <f t="shared" si="41"/>
        <v>86</v>
      </c>
      <c r="AW342" s="45">
        <f t="shared" si="39"/>
        <v>6</v>
      </c>
      <c r="AX342" s="45">
        <v>6.0</v>
      </c>
      <c r="AY342" s="45"/>
    </row>
    <row r="343">
      <c r="A343" s="60"/>
      <c r="B343" s="60"/>
      <c r="C343" s="60"/>
      <c r="D343" s="46">
        <v>341.0</v>
      </c>
      <c r="E343" s="25"/>
      <c r="F343" s="26">
        <v>5005.0</v>
      </c>
      <c r="G343" s="18">
        <v>2052.0</v>
      </c>
      <c r="H343" s="15">
        <f t="shared" si="6"/>
        <v>203</v>
      </c>
      <c r="I343" s="28">
        <v>14.0</v>
      </c>
      <c r="J343" s="29">
        <v>29.0</v>
      </c>
      <c r="K343" s="30">
        <v>6.0</v>
      </c>
      <c r="L343" s="31">
        <v>120.0</v>
      </c>
      <c r="M343" s="32">
        <v>10.0</v>
      </c>
      <c r="N343" s="33">
        <v>24.0</v>
      </c>
      <c r="O343" s="39">
        <f t="shared" si="7"/>
        <v>0.7058823529</v>
      </c>
      <c r="P343" s="39">
        <f t="shared" si="8"/>
        <v>0.9523809524</v>
      </c>
      <c r="Q343" s="40">
        <f t="shared" si="9"/>
        <v>0.870615917</v>
      </c>
      <c r="R343" s="17">
        <f t="shared" si="10"/>
        <v>0.338615917</v>
      </c>
      <c r="S343" s="39">
        <f t="shared" si="11"/>
        <v>0.08176503543</v>
      </c>
      <c r="T343" s="40">
        <f t="shared" si="12"/>
        <v>0.338117258</v>
      </c>
      <c r="U343" s="40">
        <f t="shared" si="13"/>
        <v>0.5535930976</v>
      </c>
      <c r="V343" s="40">
        <f t="shared" si="14"/>
        <v>0.5535930976</v>
      </c>
      <c r="W343" s="39">
        <f t="shared" si="15"/>
        <v>0.635358133</v>
      </c>
      <c r="X343" s="41">
        <f t="shared" si="16"/>
        <v>0.4464069024</v>
      </c>
      <c r="Y343" s="41">
        <f t="shared" si="17"/>
        <v>0.364641867</v>
      </c>
      <c r="Z343" s="40">
        <f t="shared" si="18"/>
        <v>34</v>
      </c>
      <c r="AA343" s="40">
        <f t="shared" si="19"/>
        <v>126</v>
      </c>
      <c r="AB343" s="40">
        <f t="shared" si="20"/>
        <v>15</v>
      </c>
      <c r="AC343" s="40">
        <f t="shared" si="21"/>
        <v>19</v>
      </c>
      <c r="AD343" s="40">
        <f t="shared" si="22"/>
        <v>46</v>
      </c>
      <c r="AE343" s="40">
        <f t="shared" si="23"/>
        <v>80</v>
      </c>
      <c r="AF343" s="40">
        <f t="shared" si="24"/>
        <v>1.263157895</v>
      </c>
      <c r="AG343" s="40">
        <f t="shared" si="25"/>
        <v>0.1304347826</v>
      </c>
      <c r="AH343" s="40">
        <f t="shared" si="26"/>
        <v>19</v>
      </c>
      <c r="AI343" s="40">
        <f t="shared" ref="AI343:AJ343" si="386">AF343*AC343</f>
        <v>24</v>
      </c>
      <c r="AJ343" s="40">
        <f t="shared" si="386"/>
        <v>6</v>
      </c>
      <c r="AK343" s="40">
        <f t="shared" si="28"/>
        <v>10</v>
      </c>
      <c r="AL343" s="18">
        <f t="shared" si="29"/>
        <v>2052</v>
      </c>
      <c r="AM343" s="40">
        <f t="shared" si="30"/>
        <v>59</v>
      </c>
      <c r="AN343" s="42">
        <f t="shared" si="31"/>
        <v>0.02875243665</v>
      </c>
      <c r="AO343" s="42">
        <f t="shared" si="32"/>
        <v>0.09892787524</v>
      </c>
      <c r="AP343" s="43">
        <f t="shared" si="33"/>
        <v>0.1477832512</v>
      </c>
      <c r="AQ343" s="43">
        <f t="shared" si="34"/>
        <v>0.7093596059</v>
      </c>
      <c r="AR343" s="43">
        <f t="shared" si="35"/>
        <v>0.3793103448</v>
      </c>
      <c r="AS343" s="43">
        <f t="shared" si="36"/>
        <v>0.4237288136</v>
      </c>
      <c r="AT343" s="43">
        <f t="shared" si="37"/>
        <v>0.4915254237</v>
      </c>
      <c r="AU343" s="43">
        <f t="shared" si="38"/>
        <v>0.7288135593</v>
      </c>
      <c r="AV343" s="44">
        <f t="shared" si="41"/>
        <v>110</v>
      </c>
      <c r="AW343" s="45">
        <f t="shared" si="39"/>
        <v>5</v>
      </c>
      <c r="AX343" s="45">
        <v>6.0</v>
      </c>
      <c r="AY343" s="45"/>
    </row>
    <row r="344">
      <c r="A344" s="60"/>
      <c r="B344" s="60"/>
      <c r="C344" s="60"/>
      <c r="D344" s="46">
        <v>342.0</v>
      </c>
      <c r="E344" s="25"/>
      <c r="F344" s="26">
        <v>5007.0</v>
      </c>
      <c r="G344" s="18">
        <v>2110.0</v>
      </c>
      <c r="H344" s="15">
        <f t="shared" si="6"/>
        <v>159</v>
      </c>
      <c r="I344" s="28">
        <v>7.0</v>
      </c>
      <c r="J344" s="29">
        <v>31.0</v>
      </c>
      <c r="K344" s="30">
        <v>14.0</v>
      </c>
      <c r="L344" s="31">
        <v>69.0</v>
      </c>
      <c r="M344" s="32">
        <v>10.0</v>
      </c>
      <c r="N344" s="33">
        <v>28.0</v>
      </c>
      <c r="O344" s="39">
        <f t="shared" si="7"/>
        <v>0.7368421053</v>
      </c>
      <c r="P344" s="39">
        <f t="shared" si="8"/>
        <v>0.8313253012</v>
      </c>
      <c r="Q344" s="40">
        <f t="shared" si="9"/>
        <v>0.8788975069</v>
      </c>
      <c r="R344" s="17">
        <f t="shared" si="10"/>
        <v>0.3468975069</v>
      </c>
      <c r="S344" s="39">
        <f t="shared" si="11"/>
        <v>-0.04757220572</v>
      </c>
      <c r="T344" s="40">
        <f t="shared" si="12"/>
        <v>0.3453908401</v>
      </c>
      <c r="U344" s="40">
        <f t="shared" si="13"/>
        <v>0.5758794007</v>
      </c>
      <c r="V344" s="40">
        <f t="shared" si="14"/>
        <v>0.5758794007</v>
      </c>
      <c r="W344" s="39">
        <f t="shared" si="15"/>
        <v>0.528307195</v>
      </c>
      <c r="X344" s="41">
        <f t="shared" si="16"/>
        <v>0.4241205993</v>
      </c>
      <c r="Y344" s="41">
        <f t="shared" si="17"/>
        <v>0.471692805</v>
      </c>
      <c r="Z344" s="40">
        <f t="shared" si="18"/>
        <v>38</v>
      </c>
      <c r="AA344" s="40">
        <f t="shared" si="19"/>
        <v>83</v>
      </c>
      <c r="AB344" s="40">
        <f t="shared" si="20"/>
        <v>16</v>
      </c>
      <c r="AC344" s="40">
        <f t="shared" si="21"/>
        <v>22</v>
      </c>
      <c r="AD344" s="40">
        <f t="shared" si="22"/>
        <v>39</v>
      </c>
      <c r="AE344" s="40">
        <f t="shared" si="23"/>
        <v>44</v>
      </c>
      <c r="AF344" s="40">
        <f t="shared" si="24"/>
        <v>1.272727273</v>
      </c>
      <c r="AG344" s="40">
        <f t="shared" si="25"/>
        <v>0.358974359</v>
      </c>
      <c r="AH344" s="40">
        <f t="shared" si="26"/>
        <v>20</v>
      </c>
      <c r="AI344" s="40">
        <f t="shared" ref="AI344:AJ344" si="387">AF344*AC344</f>
        <v>28</v>
      </c>
      <c r="AJ344" s="40">
        <f t="shared" si="387"/>
        <v>14</v>
      </c>
      <c r="AK344" s="40">
        <f t="shared" si="28"/>
        <v>16</v>
      </c>
      <c r="AL344" s="18">
        <f t="shared" si="29"/>
        <v>2110</v>
      </c>
      <c r="AM344" s="40">
        <f t="shared" si="30"/>
        <v>78</v>
      </c>
      <c r="AN344" s="42">
        <f t="shared" si="31"/>
        <v>0.03696682464</v>
      </c>
      <c r="AO344" s="42">
        <f t="shared" si="32"/>
        <v>0.07535545024</v>
      </c>
      <c r="AP344" s="43">
        <f t="shared" si="33"/>
        <v>0.1949685535</v>
      </c>
      <c r="AQ344" s="43">
        <f t="shared" si="34"/>
        <v>0.5408805031</v>
      </c>
      <c r="AR344" s="43">
        <f t="shared" si="35"/>
        <v>0.4779874214</v>
      </c>
      <c r="AS344" s="43">
        <f t="shared" si="36"/>
        <v>0.4358974359</v>
      </c>
      <c r="AT344" s="43">
        <f t="shared" si="37"/>
        <v>0.4615384615</v>
      </c>
      <c r="AU344" s="43">
        <f t="shared" si="38"/>
        <v>0.6153846154</v>
      </c>
      <c r="AV344" s="44">
        <f t="shared" si="41"/>
        <v>53</v>
      </c>
      <c r="AW344" s="45">
        <f t="shared" si="39"/>
        <v>-3</v>
      </c>
      <c r="AX344" s="45">
        <v>6.0</v>
      </c>
      <c r="AY344" s="45"/>
    </row>
    <row r="345">
      <c r="A345" s="60"/>
      <c r="B345" s="60"/>
      <c r="C345" s="60"/>
      <c r="D345" s="46">
        <v>343.0</v>
      </c>
      <c r="E345" s="25"/>
      <c r="F345" s="26">
        <v>5008.0</v>
      </c>
      <c r="G345" s="18">
        <v>2352.0</v>
      </c>
      <c r="H345" s="15">
        <f t="shared" si="6"/>
        <v>208</v>
      </c>
      <c r="I345" s="28">
        <v>5.0</v>
      </c>
      <c r="J345" s="29">
        <v>44.0</v>
      </c>
      <c r="K345" s="30">
        <v>6.0</v>
      </c>
      <c r="L345" s="31">
        <v>93.0</v>
      </c>
      <c r="M345" s="32">
        <v>10.0</v>
      </c>
      <c r="N345" s="33">
        <v>50.0</v>
      </c>
      <c r="O345" s="39">
        <f t="shared" si="7"/>
        <v>0.8333333333</v>
      </c>
      <c r="P345" s="39">
        <f t="shared" si="8"/>
        <v>0.9393939394</v>
      </c>
      <c r="Q345" s="40">
        <f t="shared" si="9"/>
        <v>0.9011666667</v>
      </c>
      <c r="R345" s="17">
        <f t="shared" si="10"/>
        <v>0.3691666667</v>
      </c>
      <c r="S345" s="39">
        <f t="shared" si="11"/>
        <v>0.03822727273</v>
      </c>
      <c r="T345" s="40">
        <f t="shared" si="12"/>
        <v>0.3683806658</v>
      </c>
      <c r="U345" s="40">
        <f t="shared" si="13"/>
        <v>0.6444875764</v>
      </c>
      <c r="V345" s="40">
        <f t="shared" si="14"/>
        <v>0.6444875764</v>
      </c>
      <c r="W345" s="39">
        <f t="shared" si="15"/>
        <v>0.6827148491</v>
      </c>
      <c r="X345" s="41">
        <f t="shared" si="16"/>
        <v>0.3555124236</v>
      </c>
      <c r="Y345" s="41">
        <f t="shared" si="17"/>
        <v>0.3172851509</v>
      </c>
      <c r="Z345" s="40">
        <f t="shared" si="18"/>
        <v>60</v>
      </c>
      <c r="AA345" s="40">
        <f t="shared" si="19"/>
        <v>99</v>
      </c>
      <c r="AB345" s="40">
        <f t="shared" si="20"/>
        <v>21</v>
      </c>
      <c r="AC345" s="40">
        <f t="shared" si="21"/>
        <v>39</v>
      </c>
      <c r="AD345" s="40">
        <f t="shared" si="22"/>
        <v>31</v>
      </c>
      <c r="AE345" s="40">
        <f t="shared" si="23"/>
        <v>68</v>
      </c>
      <c r="AF345" s="40">
        <f t="shared" si="24"/>
        <v>1.282051282</v>
      </c>
      <c r="AG345" s="40">
        <f t="shared" si="25"/>
        <v>0.1935483871</v>
      </c>
      <c r="AH345" s="40">
        <f t="shared" si="26"/>
        <v>27</v>
      </c>
      <c r="AI345" s="40">
        <f t="shared" ref="AI345:AJ345" si="388">AF345*AC345</f>
        <v>50</v>
      </c>
      <c r="AJ345" s="40">
        <f t="shared" si="388"/>
        <v>6</v>
      </c>
      <c r="AK345" s="40">
        <f t="shared" si="28"/>
        <v>13</v>
      </c>
      <c r="AL345" s="18">
        <f t="shared" si="29"/>
        <v>2352</v>
      </c>
      <c r="AM345" s="40">
        <f t="shared" si="30"/>
        <v>96</v>
      </c>
      <c r="AN345" s="42">
        <f t="shared" si="31"/>
        <v>0.04081632653</v>
      </c>
      <c r="AO345" s="42">
        <f t="shared" si="32"/>
        <v>0.08843537415</v>
      </c>
      <c r="AP345" s="43">
        <f t="shared" si="33"/>
        <v>0.1009615385</v>
      </c>
      <c r="AQ345" s="43">
        <f t="shared" si="34"/>
        <v>0.5192307692</v>
      </c>
      <c r="AR345" s="43">
        <f t="shared" si="35"/>
        <v>0.5240384615</v>
      </c>
      <c r="AS345" s="43">
        <f t="shared" si="36"/>
        <v>0.34375</v>
      </c>
      <c r="AT345" s="43">
        <f t="shared" si="37"/>
        <v>0.4166666667</v>
      </c>
      <c r="AU345" s="43">
        <f t="shared" si="38"/>
        <v>0.8020833333</v>
      </c>
      <c r="AV345" s="44">
        <f t="shared" si="41"/>
        <v>80</v>
      </c>
      <c r="AW345" s="45">
        <f t="shared" si="39"/>
        <v>-12</v>
      </c>
      <c r="AX345" s="45">
        <v>6.0</v>
      </c>
      <c r="AY345" s="45"/>
    </row>
    <row r="346">
      <c r="A346" s="60"/>
      <c r="B346" s="60"/>
      <c r="C346" s="60"/>
      <c r="D346" s="46">
        <v>344.0</v>
      </c>
      <c r="E346" s="25"/>
      <c r="F346" s="26">
        <v>5011.0</v>
      </c>
      <c r="G346" s="18">
        <v>1449.0</v>
      </c>
      <c r="H346" s="15">
        <f t="shared" si="6"/>
        <v>208</v>
      </c>
      <c r="I346" s="28">
        <v>12.0</v>
      </c>
      <c r="J346" s="29">
        <v>42.0</v>
      </c>
      <c r="K346" s="30">
        <v>9.0</v>
      </c>
      <c r="L346" s="31">
        <v>98.0</v>
      </c>
      <c r="M346" s="32">
        <v>15.0</v>
      </c>
      <c r="N346" s="33">
        <v>32.0</v>
      </c>
      <c r="O346" s="39">
        <f t="shared" si="7"/>
        <v>0.6808510638</v>
      </c>
      <c r="P346" s="39">
        <f t="shared" si="8"/>
        <v>0.9158878505</v>
      </c>
      <c r="Q346" s="40">
        <f t="shared" si="9"/>
        <v>0.8635165233</v>
      </c>
      <c r="R346" s="17">
        <f t="shared" si="10"/>
        <v>0.3315165233</v>
      </c>
      <c r="S346" s="39">
        <f t="shared" si="11"/>
        <v>0.05237132715</v>
      </c>
      <c r="T346" s="40">
        <f t="shared" si="12"/>
        <v>0.3322733298</v>
      </c>
      <c r="U346" s="40">
        <f t="shared" si="13"/>
        <v>0.5354723972</v>
      </c>
      <c r="V346" s="40">
        <f t="shared" si="14"/>
        <v>0.5354723972</v>
      </c>
      <c r="W346" s="39">
        <f t="shared" si="15"/>
        <v>0.5878437244</v>
      </c>
      <c r="X346" s="41">
        <f t="shared" si="16"/>
        <v>0.4645276028</v>
      </c>
      <c r="Y346" s="41">
        <f t="shared" si="17"/>
        <v>0.4121562756</v>
      </c>
      <c r="Z346" s="40">
        <f t="shared" si="18"/>
        <v>47</v>
      </c>
      <c r="AA346" s="40">
        <f t="shared" si="19"/>
        <v>107</v>
      </c>
      <c r="AB346" s="40">
        <f t="shared" si="20"/>
        <v>22</v>
      </c>
      <c r="AC346" s="40">
        <f t="shared" si="21"/>
        <v>25</v>
      </c>
      <c r="AD346" s="40">
        <f t="shared" si="22"/>
        <v>44</v>
      </c>
      <c r="AE346" s="40">
        <f t="shared" si="23"/>
        <v>63</v>
      </c>
      <c r="AF346" s="40">
        <f t="shared" si="24"/>
        <v>1.28</v>
      </c>
      <c r="AG346" s="40">
        <f t="shared" si="25"/>
        <v>0.2045454545</v>
      </c>
      <c r="AH346" s="40">
        <f t="shared" si="26"/>
        <v>28</v>
      </c>
      <c r="AI346" s="40">
        <f t="shared" ref="AI346:AJ346" si="389">AF346*AC346</f>
        <v>32</v>
      </c>
      <c r="AJ346" s="40">
        <f t="shared" si="389"/>
        <v>9</v>
      </c>
      <c r="AK346" s="40">
        <f t="shared" si="28"/>
        <v>13</v>
      </c>
      <c r="AL346" s="18">
        <f t="shared" si="29"/>
        <v>1449</v>
      </c>
      <c r="AM346" s="40">
        <f t="shared" si="30"/>
        <v>82</v>
      </c>
      <c r="AN346" s="42">
        <f t="shared" si="31"/>
        <v>0.05659075224</v>
      </c>
      <c r="AO346" s="42">
        <f t="shared" si="32"/>
        <v>0.143547274</v>
      </c>
      <c r="AP346" s="43">
        <f t="shared" si="33"/>
        <v>0.1730769231</v>
      </c>
      <c r="AQ346" s="43">
        <f t="shared" si="34"/>
        <v>0.6009615385</v>
      </c>
      <c r="AR346" s="43">
        <f t="shared" si="35"/>
        <v>0.4855769231</v>
      </c>
      <c r="AS346" s="43">
        <f t="shared" si="36"/>
        <v>0.4512195122</v>
      </c>
      <c r="AT346" s="43">
        <f t="shared" si="37"/>
        <v>0.5</v>
      </c>
      <c r="AU346" s="43">
        <f t="shared" si="38"/>
        <v>0.7317073171</v>
      </c>
      <c r="AV346" s="44">
        <f t="shared" si="41"/>
        <v>85</v>
      </c>
      <c r="AW346" s="45">
        <f t="shared" si="39"/>
        <v>-1</v>
      </c>
      <c r="AX346" s="45">
        <v>6.0</v>
      </c>
      <c r="AY346" s="45"/>
    </row>
    <row r="347">
      <c r="A347" s="60"/>
      <c r="B347" s="60"/>
      <c r="C347" s="60"/>
      <c r="D347" s="46">
        <v>345.0</v>
      </c>
      <c r="E347" s="25"/>
      <c r="F347" s="26">
        <v>5012.0</v>
      </c>
      <c r="G347" s="18">
        <v>1644.0</v>
      </c>
      <c r="H347" s="15">
        <f t="shared" si="6"/>
        <v>203</v>
      </c>
      <c r="I347" s="28">
        <v>7.0</v>
      </c>
      <c r="J347" s="29">
        <v>38.0</v>
      </c>
      <c r="K347" s="30">
        <v>7.0</v>
      </c>
      <c r="L347" s="31">
        <v>115.0</v>
      </c>
      <c r="M347" s="32">
        <v>17.0</v>
      </c>
      <c r="N347" s="33">
        <v>19.0</v>
      </c>
      <c r="O347" s="39">
        <f t="shared" si="7"/>
        <v>0.5277777778</v>
      </c>
      <c r="P347" s="39">
        <f t="shared" si="8"/>
        <v>0.9426229508</v>
      </c>
      <c r="Q347" s="40">
        <f t="shared" si="9"/>
        <v>0.81225</v>
      </c>
      <c r="R347" s="17">
        <f t="shared" si="10"/>
        <v>0.28025</v>
      </c>
      <c r="S347" s="39">
        <f t="shared" si="11"/>
        <v>0.1303729508</v>
      </c>
      <c r="T347" s="40">
        <f t="shared" si="12"/>
        <v>0.2972592059</v>
      </c>
      <c r="U347" s="40">
        <f t="shared" si="13"/>
        <v>0.4225455273</v>
      </c>
      <c r="V347" s="40">
        <f t="shared" si="14"/>
        <v>0.4225455273</v>
      </c>
      <c r="W347" s="39">
        <f t="shared" si="15"/>
        <v>0.5529184781</v>
      </c>
      <c r="X347" s="41">
        <f t="shared" si="16"/>
        <v>0.5774544727</v>
      </c>
      <c r="Y347" s="41">
        <f t="shared" si="17"/>
        <v>0.4470815219</v>
      </c>
      <c r="Z347" s="40">
        <f t="shared" si="18"/>
        <v>36</v>
      </c>
      <c r="AA347" s="40">
        <f t="shared" si="19"/>
        <v>122</v>
      </c>
      <c r="AB347" s="40">
        <f t="shared" si="20"/>
        <v>21</v>
      </c>
      <c r="AC347" s="40">
        <f t="shared" si="21"/>
        <v>15</v>
      </c>
      <c r="AD347" s="40">
        <f t="shared" si="22"/>
        <v>55</v>
      </c>
      <c r="AE347" s="40">
        <f t="shared" si="23"/>
        <v>67</v>
      </c>
      <c r="AF347" s="40">
        <f t="shared" si="24"/>
        <v>1.266666667</v>
      </c>
      <c r="AG347" s="40">
        <f t="shared" si="25"/>
        <v>0.1272727273</v>
      </c>
      <c r="AH347" s="40">
        <f t="shared" si="26"/>
        <v>27</v>
      </c>
      <c r="AI347" s="40">
        <f t="shared" ref="AI347:AJ347" si="390">AF347*AC347</f>
        <v>19</v>
      </c>
      <c r="AJ347" s="40">
        <f t="shared" si="390"/>
        <v>7</v>
      </c>
      <c r="AK347" s="40">
        <f t="shared" si="28"/>
        <v>9</v>
      </c>
      <c r="AL347" s="18">
        <f t="shared" si="29"/>
        <v>1644</v>
      </c>
      <c r="AM347" s="40">
        <f t="shared" si="30"/>
        <v>62</v>
      </c>
      <c r="AN347" s="42">
        <f t="shared" si="31"/>
        <v>0.03771289538</v>
      </c>
      <c r="AO347" s="42">
        <f t="shared" si="32"/>
        <v>0.1234793187</v>
      </c>
      <c r="AP347" s="43">
        <f t="shared" si="33"/>
        <v>0.1527093596</v>
      </c>
      <c r="AQ347" s="43">
        <f t="shared" si="34"/>
        <v>0.684729064</v>
      </c>
      <c r="AR347" s="43">
        <f t="shared" si="35"/>
        <v>0.3990147783</v>
      </c>
      <c r="AS347" s="43">
        <f t="shared" si="36"/>
        <v>0.5483870968</v>
      </c>
      <c r="AT347" s="43">
        <f t="shared" si="37"/>
        <v>0.5806451613</v>
      </c>
      <c r="AU347" s="43">
        <f t="shared" si="38"/>
        <v>0.7419354839</v>
      </c>
      <c r="AV347" s="44">
        <f t="shared" si="41"/>
        <v>106</v>
      </c>
      <c r="AW347" s="45">
        <f t="shared" si="39"/>
        <v>-3</v>
      </c>
      <c r="AX347" s="45">
        <v>6.0</v>
      </c>
      <c r="AY347" s="45"/>
    </row>
    <row r="348">
      <c r="A348" s="60"/>
      <c r="B348" s="60"/>
      <c r="C348" s="60"/>
      <c r="D348" s="46">
        <v>346.0</v>
      </c>
      <c r="E348" s="25"/>
      <c r="F348" s="26">
        <v>5013.0</v>
      </c>
      <c r="G348" s="18">
        <v>2027.0</v>
      </c>
      <c r="H348" s="15">
        <f t="shared" si="6"/>
        <v>178</v>
      </c>
      <c r="I348" s="28">
        <v>4.0</v>
      </c>
      <c r="J348" s="29">
        <v>30.0</v>
      </c>
      <c r="K348" s="30">
        <v>15.0</v>
      </c>
      <c r="L348" s="31">
        <v>90.0</v>
      </c>
      <c r="M348" s="32">
        <v>10.0</v>
      </c>
      <c r="N348" s="33">
        <v>29.0</v>
      </c>
      <c r="O348" s="39">
        <f t="shared" si="7"/>
        <v>0.7435897436</v>
      </c>
      <c r="P348" s="39">
        <f t="shared" si="8"/>
        <v>0.8571428571</v>
      </c>
      <c r="Q348" s="40">
        <f t="shared" si="9"/>
        <v>0.8806291913</v>
      </c>
      <c r="R348" s="17">
        <f t="shared" si="10"/>
        <v>0.3486291913</v>
      </c>
      <c r="S348" s="39">
        <f t="shared" si="11"/>
        <v>-0.02348633418</v>
      </c>
      <c r="T348" s="40">
        <f t="shared" si="12"/>
        <v>0.3469827742</v>
      </c>
      <c r="U348" s="40">
        <f t="shared" si="13"/>
        <v>0.580718529</v>
      </c>
      <c r="V348" s="40">
        <f t="shared" si="14"/>
        <v>0.580718529</v>
      </c>
      <c r="W348" s="39">
        <f t="shared" si="15"/>
        <v>0.5572321948</v>
      </c>
      <c r="X348" s="41">
        <f t="shared" si="16"/>
        <v>0.419281471</v>
      </c>
      <c r="Y348" s="41">
        <f t="shared" si="17"/>
        <v>0.4427678052</v>
      </c>
      <c r="Z348" s="40">
        <f t="shared" si="18"/>
        <v>39</v>
      </c>
      <c r="AA348" s="40">
        <f t="shared" si="19"/>
        <v>105</v>
      </c>
      <c r="AB348" s="40">
        <f t="shared" si="20"/>
        <v>16</v>
      </c>
      <c r="AC348" s="40">
        <f t="shared" si="21"/>
        <v>23</v>
      </c>
      <c r="AD348" s="40">
        <f t="shared" si="22"/>
        <v>46</v>
      </c>
      <c r="AE348" s="40">
        <f t="shared" si="23"/>
        <v>59</v>
      </c>
      <c r="AF348" s="40">
        <f t="shared" si="24"/>
        <v>1.260869565</v>
      </c>
      <c r="AG348" s="40">
        <f t="shared" si="25"/>
        <v>0.3260869565</v>
      </c>
      <c r="AH348" s="40">
        <f t="shared" si="26"/>
        <v>20</v>
      </c>
      <c r="AI348" s="40">
        <f t="shared" ref="AI348:AJ348" si="391">AF348*AC348</f>
        <v>29</v>
      </c>
      <c r="AJ348" s="40">
        <f t="shared" si="391"/>
        <v>15</v>
      </c>
      <c r="AK348" s="40">
        <f t="shared" si="28"/>
        <v>19</v>
      </c>
      <c r="AL348" s="18">
        <f t="shared" si="29"/>
        <v>2027</v>
      </c>
      <c r="AM348" s="40">
        <f t="shared" si="30"/>
        <v>83</v>
      </c>
      <c r="AN348" s="42">
        <f t="shared" si="31"/>
        <v>0.04094721263</v>
      </c>
      <c r="AO348" s="42">
        <f t="shared" si="32"/>
        <v>0.08781450419</v>
      </c>
      <c r="AP348" s="43">
        <f t="shared" si="33"/>
        <v>0.1629213483</v>
      </c>
      <c r="AQ348" s="43">
        <f t="shared" si="34"/>
        <v>0.5842696629</v>
      </c>
      <c r="AR348" s="43">
        <f t="shared" si="35"/>
        <v>0.4101123596</v>
      </c>
      <c r="AS348" s="43">
        <f t="shared" si="36"/>
        <v>0.421686747</v>
      </c>
      <c r="AT348" s="43">
        <f t="shared" si="37"/>
        <v>0.4698795181</v>
      </c>
      <c r="AU348" s="43">
        <f t="shared" si="38"/>
        <v>0.5903614458</v>
      </c>
      <c r="AV348" s="44">
        <f t="shared" si="41"/>
        <v>71</v>
      </c>
      <c r="AW348" s="45">
        <f t="shared" si="39"/>
        <v>-6</v>
      </c>
      <c r="AX348" s="45">
        <v>6.0</v>
      </c>
      <c r="AY348" s="45"/>
    </row>
    <row r="349">
      <c r="A349" s="60"/>
      <c r="B349" s="60"/>
      <c r="C349" s="60"/>
      <c r="D349" s="46">
        <v>347.0</v>
      </c>
      <c r="E349" s="25"/>
      <c r="F349" s="26">
        <v>5017.0</v>
      </c>
      <c r="G349" s="18">
        <v>2059.0</v>
      </c>
      <c r="H349" s="15">
        <f t="shared" si="6"/>
        <v>307</v>
      </c>
      <c r="I349" s="28">
        <v>28.0</v>
      </c>
      <c r="J349" s="29">
        <v>42.0</v>
      </c>
      <c r="K349" s="30">
        <v>15.0</v>
      </c>
      <c r="L349" s="31">
        <v>130.0</v>
      </c>
      <c r="M349" s="32">
        <v>32.0</v>
      </c>
      <c r="N349" s="33">
        <v>60.0</v>
      </c>
      <c r="O349" s="39">
        <f t="shared" si="7"/>
        <v>0.652173913</v>
      </c>
      <c r="P349" s="39">
        <f t="shared" si="8"/>
        <v>0.8965517241</v>
      </c>
      <c r="Q349" s="40">
        <f t="shared" si="9"/>
        <v>0.8549395085</v>
      </c>
      <c r="R349" s="17">
        <f t="shared" si="10"/>
        <v>0.3229395085</v>
      </c>
      <c r="S349" s="39">
        <f t="shared" si="11"/>
        <v>0.04161221563</v>
      </c>
      <c r="T349" s="40">
        <f t="shared" si="12"/>
        <v>0.3256188722</v>
      </c>
      <c r="U349" s="40">
        <f t="shared" si="13"/>
        <v>0.5145972887</v>
      </c>
      <c r="V349" s="40">
        <f t="shared" si="14"/>
        <v>0.5145972887</v>
      </c>
      <c r="W349" s="39">
        <f t="shared" si="15"/>
        <v>0.5562095043</v>
      </c>
      <c r="X349" s="41">
        <f t="shared" si="16"/>
        <v>0.4854027113</v>
      </c>
      <c r="Y349" s="41">
        <f t="shared" si="17"/>
        <v>0.4437904957</v>
      </c>
      <c r="Z349" s="40">
        <f t="shared" si="18"/>
        <v>92</v>
      </c>
      <c r="AA349" s="40">
        <f t="shared" si="19"/>
        <v>145</v>
      </c>
      <c r="AB349" s="40">
        <f t="shared" si="20"/>
        <v>45</v>
      </c>
      <c r="AC349" s="40">
        <f t="shared" si="21"/>
        <v>47</v>
      </c>
      <c r="AD349" s="40">
        <f t="shared" si="22"/>
        <v>64</v>
      </c>
      <c r="AE349" s="40">
        <f t="shared" si="23"/>
        <v>81</v>
      </c>
      <c r="AF349" s="40">
        <f t="shared" si="24"/>
        <v>1.276595745</v>
      </c>
      <c r="AG349" s="40">
        <f t="shared" si="25"/>
        <v>0.234375</v>
      </c>
      <c r="AH349" s="40">
        <f t="shared" si="26"/>
        <v>57</v>
      </c>
      <c r="AI349" s="40">
        <f t="shared" ref="AI349:AJ349" si="392">AF349*AC349</f>
        <v>60</v>
      </c>
      <c r="AJ349" s="40">
        <f t="shared" si="392"/>
        <v>15</v>
      </c>
      <c r="AK349" s="40">
        <f t="shared" si="28"/>
        <v>19</v>
      </c>
      <c r="AL349" s="18">
        <f t="shared" si="29"/>
        <v>2059</v>
      </c>
      <c r="AM349" s="40">
        <f t="shared" si="30"/>
        <v>151</v>
      </c>
      <c r="AN349" s="42">
        <f t="shared" si="31"/>
        <v>0.07333657115</v>
      </c>
      <c r="AO349" s="42">
        <f t="shared" si="32"/>
        <v>0.1491015056</v>
      </c>
      <c r="AP349" s="43">
        <f t="shared" si="33"/>
        <v>0.2442996743</v>
      </c>
      <c r="AQ349" s="43">
        <f t="shared" si="34"/>
        <v>0.6188925081</v>
      </c>
      <c r="AR349" s="43">
        <f t="shared" si="35"/>
        <v>0.5276872964</v>
      </c>
      <c r="AS349" s="43">
        <f t="shared" si="36"/>
        <v>0.4768211921</v>
      </c>
      <c r="AT349" s="43">
        <f t="shared" si="37"/>
        <v>0.5033112583</v>
      </c>
      <c r="AU349" s="43">
        <f t="shared" si="38"/>
        <v>0.7748344371</v>
      </c>
      <c r="AV349" s="44">
        <f t="shared" si="41"/>
        <v>111</v>
      </c>
      <c r="AW349" s="45">
        <f t="shared" si="39"/>
        <v>3</v>
      </c>
      <c r="AX349" s="45">
        <v>6.0</v>
      </c>
      <c r="AY349" s="45"/>
    </row>
    <row r="350">
      <c r="A350" s="60"/>
      <c r="B350" s="60"/>
      <c r="C350" s="60"/>
      <c r="D350" s="46">
        <v>348.0</v>
      </c>
      <c r="E350" s="25"/>
      <c r="F350" s="26">
        <v>5018.0</v>
      </c>
      <c r="G350" s="18">
        <v>1342.0</v>
      </c>
      <c r="H350" s="15">
        <f t="shared" si="6"/>
        <v>201</v>
      </c>
      <c r="I350" s="28">
        <v>2.0</v>
      </c>
      <c r="J350" s="29">
        <v>42.0</v>
      </c>
      <c r="K350" s="30">
        <v>15.0</v>
      </c>
      <c r="L350" s="31">
        <v>109.0</v>
      </c>
      <c r="M350" s="32">
        <v>13.0</v>
      </c>
      <c r="N350" s="33">
        <v>20.0</v>
      </c>
      <c r="O350" s="39">
        <f t="shared" si="7"/>
        <v>0.6060606061</v>
      </c>
      <c r="P350" s="39">
        <f t="shared" si="8"/>
        <v>0.8790322581</v>
      </c>
      <c r="Q350" s="40">
        <f t="shared" si="9"/>
        <v>0.84015427</v>
      </c>
      <c r="R350" s="17">
        <f t="shared" si="10"/>
        <v>0.30815427</v>
      </c>
      <c r="S350" s="39">
        <f t="shared" si="11"/>
        <v>0.03887798809</v>
      </c>
      <c r="T350" s="40">
        <f t="shared" si="12"/>
        <v>0.3150098164</v>
      </c>
      <c r="U350" s="40">
        <f t="shared" si="13"/>
        <v>0.4807642418</v>
      </c>
      <c r="V350" s="40">
        <f t="shared" si="14"/>
        <v>0.4807642418</v>
      </c>
      <c r="W350" s="39">
        <f t="shared" si="15"/>
        <v>0.5196422299</v>
      </c>
      <c r="X350" s="41">
        <f t="shared" si="16"/>
        <v>0.5192357582</v>
      </c>
      <c r="Y350" s="41">
        <f t="shared" si="17"/>
        <v>0.4803577701</v>
      </c>
      <c r="Z350" s="40">
        <f t="shared" si="18"/>
        <v>33</v>
      </c>
      <c r="AA350" s="40">
        <f t="shared" si="19"/>
        <v>124</v>
      </c>
      <c r="AB350" s="40">
        <f t="shared" si="20"/>
        <v>17</v>
      </c>
      <c r="AC350" s="40">
        <f t="shared" si="21"/>
        <v>16</v>
      </c>
      <c r="AD350" s="40">
        <f t="shared" si="22"/>
        <v>60</v>
      </c>
      <c r="AE350" s="40">
        <f t="shared" si="23"/>
        <v>64</v>
      </c>
      <c r="AF350" s="40">
        <f t="shared" si="24"/>
        <v>1.25</v>
      </c>
      <c r="AG350" s="40">
        <f t="shared" si="25"/>
        <v>0.25</v>
      </c>
      <c r="AH350" s="40">
        <f t="shared" si="26"/>
        <v>21</v>
      </c>
      <c r="AI350" s="40">
        <f t="shared" ref="AI350:AJ350" si="393">AF350*AC350</f>
        <v>20</v>
      </c>
      <c r="AJ350" s="40">
        <f t="shared" si="393"/>
        <v>15</v>
      </c>
      <c r="AK350" s="40">
        <f t="shared" si="28"/>
        <v>16</v>
      </c>
      <c r="AL350" s="18">
        <f t="shared" si="29"/>
        <v>1342</v>
      </c>
      <c r="AM350" s="40">
        <f t="shared" si="30"/>
        <v>72</v>
      </c>
      <c r="AN350" s="42">
        <f t="shared" si="31"/>
        <v>0.05365126677</v>
      </c>
      <c r="AO350" s="42">
        <f t="shared" si="32"/>
        <v>0.1497764531</v>
      </c>
      <c r="AP350" s="43">
        <f t="shared" si="33"/>
        <v>0.1492537313</v>
      </c>
      <c r="AQ350" s="43">
        <f t="shared" si="34"/>
        <v>0.6169154229</v>
      </c>
      <c r="AR350" s="43">
        <f t="shared" si="35"/>
        <v>0.3830845771</v>
      </c>
      <c r="AS350" s="43">
        <f t="shared" si="36"/>
        <v>0.5</v>
      </c>
      <c r="AT350" s="43">
        <f t="shared" si="37"/>
        <v>0.5138888889</v>
      </c>
      <c r="AU350" s="43">
        <f t="shared" si="38"/>
        <v>0.5694444444</v>
      </c>
      <c r="AV350" s="44">
        <f t="shared" si="41"/>
        <v>93</v>
      </c>
      <c r="AW350" s="45">
        <f t="shared" si="39"/>
        <v>-6</v>
      </c>
      <c r="AX350" s="45">
        <v>6.0</v>
      </c>
      <c r="AY350" s="45"/>
    </row>
    <row r="351">
      <c r="A351" s="60"/>
      <c r="B351" s="60"/>
      <c r="C351" s="60"/>
      <c r="D351" s="46">
        <v>349.0</v>
      </c>
      <c r="E351" s="25"/>
      <c r="F351" s="26">
        <v>5022.0</v>
      </c>
      <c r="G351" s="18">
        <v>1827.0</v>
      </c>
      <c r="H351" s="15">
        <f t="shared" si="6"/>
        <v>148</v>
      </c>
      <c r="I351" s="28">
        <v>6.0</v>
      </c>
      <c r="J351" s="29">
        <v>27.0</v>
      </c>
      <c r="K351" s="30">
        <v>6.0</v>
      </c>
      <c r="L351" s="31">
        <v>88.0</v>
      </c>
      <c r="M351" s="32">
        <v>5.0</v>
      </c>
      <c r="N351" s="33">
        <v>16.0</v>
      </c>
      <c r="O351" s="39">
        <f t="shared" si="7"/>
        <v>0.7619047619</v>
      </c>
      <c r="P351" s="39">
        <f t="shared" si="8"/>
        <v>0.9361702128</v>
      </c>
      <c r="Q351" s="40">
        <f t="shared" si="9"/>
        <v>0.8851972789</v>
      </c>
      <c r="R351" s="17">
        <f t="shared" si="10"/>
        <v>0.3531972789</v>
      </c>
      <c r="S351" s="39">
        <f t="shared" si="11"/>
        <v>0.05097293385</v>
      </c>
      <c r="T351" s="40">
        <f t="shared" si="12"/>
        <v>0.3513157266</v>
      </c>
      <c r="U351" s="40">
        <f t="shared" si="13"/>
        <v>0.5938211785</v>
      </c>
      <c r="V351" s="40">
        <f t="shared" si="14"/>
        <v>0.5938211785</v>
      </c>
      <c r="W351" s="39">
        <f t="shared" si="15"/>
        <v>0.6447941123</v>
      </c>
      <c r="X351" s="41">
        <f t="shared" si="16"/>
        <v>0.4061788215</v>
      </c>
      <c r="Y351" s="41">
        <f t="shared" si="17"/>
        <v>0.3552058877</v>
      </c>
      <c r="Z351" s="40">
        <f t="shared" si="18"/>
        <v>21</v>
      </c>
      <c r="AA351" s="40">
        <f t="shared" si="19"/>
        <v>94</v>
      </c>
      <c r="AB351" s="40">
        <f t="shared" si="20"/>
        <v>9</v>
      </c>
      <c r="AC351" s="40">
        <f t="shared" si="21"/>
        <v>12</v>
      </c>
      <c r="AD351" s="40">
        <f t="shared" si="22"/>
        <v>33</v>
      </c>
      <c r="AE351" s="40">
        <f t="shared" si="23"/>
        <v>61</v>
      </c>
      <c r="AF351" s="40">
        <f t="shared" si="24"/>
        <v>1.333333333</v>
      </c>
      <c r="AG351" s="40">
        <f t="shared" si="25"/>
        <v>0.1818181818</v>
      </c>
      <c r="AH351" s="40">
        <f t="shared" si="26"/>
        <v>12</v>
      </c>
      <c r="AI351" s="40">
        <f t="shared" ref="AI351:AJ351" si="394">AF351*AC351</f>
        <v>16</v>
      </c>
      <c r="AJ351" s="40">
        <f t="shared" si="394"/>
        <v>6</v>
      </c>
      <c r="AK351" s="40">
        <f t="shared" si="28"/>
        <v>11</v>
      </c>
      <c r="AL351" s="18">
        <f t="shared" si="29"/>
        <v>1827</v>
      </c>
      <c r="AM351" s="40">
        <f t="shared" si="30"/>
        <v>45</v>
      </c>
      <c r="AN351" s="42">
        <f t="shared" si="31"/>
        <v>0.02463054187</v>
      </c>
      <c r="AO351" s="42">
        <f t="shared" si="32"/>
        <v>0.08100711549</v>
      </c>
      <c r="AP351" s="43">
        <f t="shared" si="33"/>
        <v>0.1148648649</v>
      </c>
      <c r="AQ351" s="43">
        <f t="shared" si="34"/>
        <v>0.6689189189</v>
      </c>
      <c r="AR351" s="43">
        <f t="shared" si="35"/>
        <v>0.3648648649</v>
      </c>
      <c r="AS351" s="43">
        <f t="shared" si="36"/>
        <v>0.4</v>
      </c>
      <c r="AT351" s="43">
        <f t="shared" si="37"/>
        <v>0.5111111111</v>
      </c>
      <c r="AU351" s="43">
        <f t="shared" si="38"/>
        <v>0.6222222222</v>
      </c>
      <c r="AV351" s="44">
        <f t="shared" si="41"/>
        <v>77</v>
      </c>
      <c r="AW351" s="45">
        <f t="shared" si="39"/>
        <v>-1</v>
      </c>
      <c r="AX351" s="45">
        <v>6.0</v>
      </c>
      <c r="AY351" s="45"/>
    </row>
    <row r="352">
      <c r="A352" s="60"/>
      <c r="B352" s="60"/>
      <c r="C352" s="60"/>
      <c r="D352" s="46">
        <v>350.0</v>
      </c>
      <c r="E352" s="25"/>
      <c r="F352" s="26">
        <v>5023.0</v>
      </c>
      <c r="G352" s="18">
        <v>2227.0</v>
      </c>
      <c r="H352" s="15">
        <f t="shared" si="6"/>
        <v>522</v>
      </c>
      <c r="I352" s="28">
        <v>45.0</v>
      </c>
      <c r="J352" s="29">
        <v>75.0</v>
      </c>
      <c r="K352" s="30">
        <v>42.0</v>
      </c>
      <c r="L352" s="31">
        <v>183.0</v>
      </c>
      <c r="M352" s="32">
        <v>92.0</v>
      </c>
      <c r="N352" s="33">
        <v>85.0</v>
      </c>
      <c r="O352" s="39">
        <f t="shared" si="7"/>
        <v>0.4802259887</v>
      </c>
      <c r="P352" s="39">
        <f t="shared" si="8"/>
        <v>0.8133333333</v>
      </c>
      <c r="Q352" s="40">
        <f t="shared" si="9"/>
        <v>0.7935766542</v>
      </c>
      <c r="R352" s="17">
        <f t="shared" si="10"/>
        <v>0.2615766542</v>
      </c>
      <c r="S352" s="39">
        <f t="shared" si="11"/>
        <v>0.01975667912</v>
      </c>
      <c r="T352" s="40">
        <f t="shared" si="12"/>
        <v>0.2866370761</v>
      </c>
      <c r="U352" s="40">
        <f t="shared" si="13"/>
        <v>0.3866777381</v>
      </c>
      <c r="V352" s="40">
        <f t="shared" si="14"/>
        <v>0.3866777381</v>
      </c>
      <c r="W352" s="39">
        <f t="shared" si="15"/>
        <v>0.4064344172</v>
      </c>
      <c r="X352" s="41">
        <f t="shared" si="16"/>
        <v>0.6133222619</v>
      </c>
      <c r="Y352" s="41">
        <f t="shared" si="17"/>
        <v>0.5935655828</v>
      </c>
      <c r="Z352" s="40">
        <f t="shared" si="18"/>
        <v>177</v>
      </c>
      <c r="AA352" s="40">
        <f t="shared" si="19"/>
        <v>225</v>
      </c>
      <c r="AB352" s="40">
        <f t="shared" si="20"/>
        <v>109</v>
      </c>
      <c r="AC352" s="40">
        <f t="shared" si="21"/>
        <v>68</v>
      </c>
      <c r="AD352" s="40">
        <f t="shared" si="22"/>
        <v>134</v>
      </c>
      <c r="AE352" s="40">
        <f t="shared" si="23"/>
        <v>91</v>
      </c>
      <c r="AF352" s="40">
        <f t="shared" si="24"/>
        <v>1.25</v>
      </c>
      <c r="AG352" s="40">
        <f t="shared" si="25"/>
        <v>0.3134328358</v>
      </c>
      <c r="AH352" s="40">
        <f t="shared" si="26"/>
        <v>136</v>
      </c>
      <c r="AI352" s="40">
        <f t="shared" ref="AI352:AJ352" si="395">AF352*AC352</f>
        <v>85</v>
      </c>
      <c r="AJ352" s="40">
        <f t="shared" si="395"/>
        <v>42</v>
      </c>
      <c r="AK352" s="40">
        <f t="shared" si="28"/>
        <v>29</v>
      </c>
      <c r="AL352" s="18">
        <f t="shared" si="29"/>
        <v>2227</v>
      </c>
      <c r="AM352" s="40">
        <f t="shared" si="30"/>
        <v>292</v>
      </c>
      <c r="AN352" s="42">
        <f t="shared" si="31"/>
        <v>0.1311180961</v>
      </c>
      <c r="AO352" s="42">
        <f t="shared" si="32"/>
        <v>0.2343960485</v>
      </c>
      <c r="AP352" s="43">
        <f t="shared" si="33"/>
        <v>0.3429118774</v>
      </c>
      <c r="AQ352" s="43">
        <f t="shared" si="34"/>
        <v>0.6130268199</v>
      </c>
      <c r="AR352" s="43">
        <f t="shared" si="35"/>
        <v>0.5689655172</v>
      </c>
      <c r="AS352" s="43">
        <f t="shared" si="36"/>
        <v>0.6095890411</v>
      </c>
      <c r="AT352" s="43">
        <f t="shared" si="37"/>
        <v>0.5650684932</v>
      </c>
      <c r="AU352" s="43">
        <f t="shared" si="38"/>
        <v>0.7568493151</v>
      </c>
      <c r="AV352" s="44">
        <f t="shared" si="41"/>
        <v>154</v>
      </c>
      <c r="AW352" s="45">
        <f t="shared" si="39"/>
        <v>1</v>
      </c>
      <c r="AX352" s="45">
        <v>6.0</v>
      </c>
      <c r="AY352" s="45"/>
    </row>
    <row r="353">
      <c r="A353" s="60"/>
      <c r="B353" s="60"/>
      <c r="C353" s="60"/>
      <c r="D353" s="46">
        <v>351.0</v>
      </c>
      <c r="E353" s="25"/>
      <c r="F353" s="26">
        <v>5024.0</v>
      </c>
      <c r="G353" s="18">
        <v>2199.0</v>
      </c>
      <c r="H353" s="15">
        <f t="shared" si="6"/>
        <v>590</v>
      </c>
      <c r="I353" s="28">
        <v>62.0</v>
      </c>
      <c r="J353" s="29">
        <v>99.0</v>
      </c>
      <c r="K353" s="30">
        <v>58.0</v>
      </c>
      <c r="L353" s="31">
        <v>216.0</v>
      </c>
      <c r="M353" s="32">
        <v>72.0</v>
      </c>
      <c r="N353" s="33">
        <v>83.0</v>
      </c>
      <c r="O353" s="39">
        <f t="shared" si="7"/>
        <v>0.535483871</v>
      </c>
      <c r="P353" s="39">
        <f t="shared" si="8"/>
        <v>0.7883211679</v>
      </c>
      <c r="Q353" s="40">
        <f t="shared" si="9"/>
        <v>0.8151535068</v>
      </c>
      <c r="R353" s="17">
        <f t="shared" si="10"/>
        <v>0.2831535068</v>
      </c>
      <c r="S353" s="39">
        <f t="shared" si="11"/>
        <v>-0.02683233888</v>
      </c>
      <c r="T353" s="40">
        <f t="shared" si="12"/>
        <v>0.2989920158</v>
      </c>
      <c r="U353" s="40">
        <f t="shared" si="13"/>
        <v>0.4283216574</v>
      </c>
      <c r="V353" s="40">
        <f t="shared" si="14"/>
        <v>0.4283216574</v>
      </c>
      <c r="W353" s="39">
        <f t="shared" si="15"/>
        <v>0.4014893186</v>
      </c>
      <c r="X353" s="41">
        <f t="shared" si="16"/>
        <v>0.5716783426</v>
      </c>
      <c r="Y353" s="41">
        <f t="shared" si="17"/>
        <v>0.5985106814</v>
      </c>
      <c r="Z353" s="40">
        <f t="shared" si="18"/>
        <v>155</v>
      </c>
      <c r="AA353" s="40">
        <f t="shared" si="19"/>
        <v>274</v>
      </c>
      <c r="AB353" s="40">
        <f t="shared" si="20"/>
        <v>89</v>
      </c>
      <c r="AC353" s="40">
        <f t="shared" si="21"/>
        <v>66</v>
      </c>
      <c r="AD353" s="40">
        <f t="shared" si="22"/>
        <v>164</v>
      </c>
      <c r="AE353" s="40">
        <f t="shared" si="23"/>
        <v>110</v>
      </c>
      <c r="AF353" s="40">
        <f t="shared" si="24"/>
        <v>1.257575758</v>
      </c>
      <c r="AG353" s="40">
        <f t="shared" si="25"/>
        <v>0.3536585366</v>
      </c>
      <c r="AH353" s="40">
        <f t="shared" si="26"/>
        <v>112</v>
      </c>
      <c r="AI353" s="40">
        <f t="shared" ref="AI353:AJ353" si="396">AF353*AC353</f>
        <v>83</v>
      </c>
      <c r="AJ353" s="40">
        <f t="shared" si="396"/>
        <v>58</v>
      </c>
      <c r="AK353" s="40">
        <f t="shared" si="28"/>
        <v>39</v>
      </c>
      <c r="AL353" s="18">
        <f t="shared" si="29"/>
        <v>2199</v>
      </c>
      <c r="AM353" s="40">
        <f t="shared" si="30"/>
        <v>292</v>
      </c>
      <c r="AN353" s="42">
        <f t="shared" si="31"/>
        <v>0.1327876307</v>
      </c>
      <c r="AO353" s="42">
        <f t="shared" si="32"/>
        <v>0.2683037744</v>
      </c>
      <c r="AP353" s="43">
        <f t="shared" si="33"/>
        <v>0.3254237288</v>
      </c>
      <c r="AQ353" s="43">
        <f t="shared" si="34"/>
        <v>0.593220339</v>
      </c>
      <c r="AR353" s="43">
        <f t="shared" si="35"/>
        <v>0.5355932203</v>
      </c>
      <c r="AS353" s="43">
        <f t="shared" si="36"/>
        <v>0.5821917808</v>
      </c>
      <c r="AT353" s="43">
        <f t="shared" si="37"/>
        <v>0.5171232877</v>
      </c>
      <c r="AU353" s="43">
        <f t="shared" si="38"/>
        <v>0.6678082192</v>
      </c>
      <c r="AV353" s="44">
        <f t="shared" si="41"/>
        <v>177</v>
      </c>
      <c r="AW353" s="45">
        <f t="shared" si="39"/>
        <v>22</v>
      </c>
      <c r="AX353" s="45">
        <v>6.0</v>
      </c>
      <c r="AY353" s="45"/>
    </row>
    <row r="354">
      <c r="A354" s="60"/>
      <c r="B354" s="60"/>
      <c r="C354" s="60"/>
      <c r="D354" s="46">
        <v>352.0</v>
      </c>
      <c r="E354" s="25"/>
      <c r="F354" s="26">
        <v>5025.0</v>
      </c>
      <c r="G354" s="18">
        <v>2539.0</v>
      </c>
      <c r="H354" s="15">
        <f t="shared" si="6"/>
        <v>546</v>
      </c>
      <c r="I354" s="28">
        <v>54.0</v>
      </c>
      <c r="J354" s="29">
        <v>97.0</v>
      </c>
      <c r="K354" s="30">
        <v>41.0</v>
      </c>
      <c r="L354" s="31">
        <v>203.0</v>
      </c>
      <c r="M354" s="32">
        <v>71.0</v>
      </c>
      <c r="N354" s="33">
        <v>80.0</v>
      </c>
      <c r="O354" s="39">
        <f t="shared" si="7"/>
        <v>0.5298013245</v>
      </c>
      <c r="P354" s="39">
        <f t="shared" si="8"/>
        <v>0.8319672131</v>
      </c>
      <c r="Q354" s="40">
        <f t="shared" si="9"/>
        <v>0.8130157449</v>
      </c>
      <c r="R354" s="17">
        <f t="shared" si="10"/>
        <v>0.2810157449</v>
      </c>
      <c r="S354" s="39">
        <f t="shared" si="11"/>
        <v>0.01895146819</v>
      </c>
      <c r="T354" s="40">
        <f t="shared" si="12"/>
        <v>0.2977139172</v>
      </c>
      <c r="U354" s="40">
        <f t="shared" si="13"/>
        <v>0.4240632573</v>
      </c>
      <c r="V354" s="40">
        <f t="shared" si="14"/>
        <v>0.4240632573</v>
      </c>
      <c r="W354" s="39">
        <f t="shared" si="15"/>
        <v>0.4430147255</v>
      </c>
      <c r="X354" s="41">
        <f t="shared" si="16"/>
        <v>0.5759367427</v>
      </c>
      <c r="Y354" s="41">
        <f t="shared" si="17"/>
        <v>0.5569852745</v>
      </c>
      <c r="Z354" s="40">
        <f t="shared" si="18"/>
        <v>151</v>
      </c>
      <c r="AA354" s="40">
        <f t="shared" si="19"/>
        <v>244</v>
      </c>
      <c r="AB354" s="40">
        <f t="shared" si="20"/>
        <v>87</v>
      </c>
      <c r="AC354" s="40">
        <f t="shared" si="21"/>
        <v>64</v>
      </c>
      <c r="AD354" s="40">
        <f t="shared" si="22"/>
        <v>136</v>
      </c>
      <c r="AE354" s="40">
        <f t="shared" si="23"/>
        <v>108</v>
      </c>
      <c r="AF354" s="40">
        <f t="shared" si="24"/>
        <v>1.25</v>
      </c>
      <c r="AG354" s="40">
        <f t="shared" si="25"/>
        <v>0.3014705882</v>
      </c>
      <c r="AH354" s="40">
        <f t="shared" si="26"/>
        <v>109</v>
      </c>
      <c r="AI354" s="40">
        <f t="shared" ref="AI354:AJ354" si="397">AF354*AC354</f>
        <v>80</v>
      </c>
      <c r="AJ354" s="40">
        <f t="shared" si="397"/>
        <v>41</v>
      </c>
      <c r="AK354" s="40">
        <f t="shared" si="28"/>
        <v>33</v>
      </c>
      <c r="AL354" s="18">
        <f t="shared" si="29"/>
        <v>2539</v>
      </c>
      <c r="AM354" s="40">
        <f t="shared" si="30"/>
        <v>263</v>
      </c>
      <c r="AN354" s="42">
        <f t="shared" si="31"/>
        <v>0.1035840882</v>
      </c>
      <c r="AO354" s="42">
        <f t="shared" si="32"/>
        <v>0.2150452934</v>
      </c>
      <c r="AP354" s="43">
        <f t="shared" si="33"/>
        <v>0.304029304</v>
      </c>
      <c r="AQ354" s="43">
        <f t="shared" si="34"/>
        <v>0.6007326007</v>
      </c>
      <c r="AR354" s="43">
        <f t="shared" si="35"/>
        <v>0.5531135531</v>
      </c>
      <c r="AS354" s="43">
        <f t="shared" si="36"/>
        <v>0.5703422053</v>
      </c>
      <c r="AT354" s="43">
        <f t="shared" si="37"/>
        <v>0.5399239544</v>
      </c>
      <c r="AU354" s="43">
        <f t="shared" si="38"/>
        <v>0.7186311787</v>
      </c>
      <c r="AV354" s="44">
        <f t="shared" si="41"/>
        <v>170</v>
      </c>
      <c r="AW354" s="45">
        <f t="shared" si="39"/>
        <v>16</v>
      </c>
      <c r="AX354" s="45">
        <v>7.0</v>
      </c>
      <c r="AY354" s="45"/>
    </row>
    <row r="355">
      <c r="A355" s="60"/>
      <c r="B355" s="60"/>
      <c r="C355" s="60"/>
      <c r="D355" s="46">
        <v>353.0</v>
      </c>
      <c r="E355" s="25"/>
      <c r="F355" s="26">
        <v>5029.0</v>
      </c>
      <c r="G355" s="18">
        <v>1646.0</v>
      </c>
      <c r="H355" s="15">
        <f t="shared" si="6"/>
        <v>229</v>
      </c>
      <c r="I355" s="28">
        <v>2.0</v>
      </c>
      <c r="J355" s="29">
        <v>38.0</v>
      </c>
      <c r="K355" s="30">
        <v>22.0</v>
      </c>
      <c r="L355" s="31">
        <v>116.0</v>
      </c>
      <c r="M355" s="32">
        <v>11.0</v>
      </c>
      <c r="N355" s="33">
        <v>40.0</v>
      </c>
      <c r="O355" s="39">
        <f t="shared" si="7"/>
        <v>0.7843137255</v>
      </c>
      <c r="P355" s="39">
        <f t="shared" si="8"/>
        <v>0.8405797101</v>
      </c>
      <c r="Q355" s="40">
        <f t="shared" si="9"/>
        <v>0.8905236448</v>
      </c>
      <c r="R355" s="17">
        <f t="shared" si="10"/>
        <v>0.3585236448</v>
      </c>
      <c r="S355" s="39">
        <f t="shared" si="11"/>
        <v>-0.04994393461</v>
      </c>
      <c r="T355" s="40">
        <f t="shared" si="12"/>
        <v>0.3566409885</v>
      </c>
      <c r="U355" s="40">
        <f t="shared" si="13"/>
        <v>0.6097898096</v>
      </c>
      <c r="V355" s="40">
        <f t="shared" si="14"/>
        <v>0.6097898096</v>
      </c>
      <c r="W355" s="39">
        <f t="shared" si="15"/>
        <v>0.559845875</v>
      </c>
      <c r="X355" s="41">
        <f t="shared" si="16"/>
        <v>0.3902101904</v>
      </c>
      <c r="Y355" s="41">
        <f t="shared" si="17"/>
        <v>0.440154125</v>
      </c>
      <c r="Z355" s="40">
        <f t="shared" si="18"/>
        <v>51</v>
      </c>
      <c r="AA355" s="40">
        <f t="shared" si="19"/>
        <v>138</v>
      </c>
      <c r="AB355" s="40">
        <f t="shared" si="20"/>
        <v>20</v>
      </c>
      <c r="AC355" s="40">
        <f t="shared" si="21"/>
        <v>31</v>
      </c>
      <c r="AD355" s="40">
        <f t="shared" si="22"/>
        <v>61</v>
      </c>
      <c r="AE355" s="40">
        <f t="shared" si="23"/>
        <v>77</v>
      </c>
      <c r="AF355" s="40">
        <f t="shared" si="24"/>
        <v>1.290322581</v>
      </c>
      <c r="AG355" s="40">
        <f t="shared" si="25"/>
        <v>0.3606557377</v>
      </c>
      <c r="AH355" s="40">
        <f t="shared" si="26"/>
        <v>26</v>
      </c>
      <c r="AI355" s="40">
        <f t="shared" ref="AI355:AJ355" si="398">AF355*AC355</f>
        <v>40</v>
      </c>
      <c r="AJ355" s="40">
        <f t="shared" si="398"/>
        <v>22</v>
      </c>
      <c r="AK355" s="40">
        <f t="shared" si="28"/>
        <v>28</v>
      </c>
      <c r="AL355" s="18">
        <f t="shared" si="29"/>
        <v>1646</v>
      </c>
      <c r="AM355" s="40">
        <f t="shared" si="30"/>
        <v>116</v>
      </c>
      <c r="AN355" s="42">
        <f t="shared" si="31"/>
        <v>0.07047387606</v>
      </c>
      <c r="AO355" s="42">
        <f t="shared" si="32"/>
        <v>0.1391251519</v>
      </c>
      <c r="AP355" s="43">
        <f t="shared" si="33"/>
        <v>0.1528384279</v>
      </c>
      <c r="AQ355" s="43">
        <f t="shared" si="34"/>
        <v>0.5633187773</v>
      </c>
      <c r="AR355" s="43">
        <f t="shared" si="35"/>
        <v>0.3973799127</v>
      </c>
      <c r="AS355" s="43">
        <f t="shared" si="36"/>
        <v>0.4137931034</v>
      </c>
      <c r="AT355" s="43">
        <f t="shared" si="37"/>
        <v>0.4655172414</v>
      </c>
      <c r="AU355" s="43">
        <f t="shared" si="38"/>
        <v>0.5689655172</v>
      </c>
      <c r="AV355" s="44">
        <f t="shared" si="41"/>
        <v>88</v>
      </c>
      <c r="AW355" s="45">
        <f t="shared" si="39"/>
        <v>-13</v>
      </c>
      <c r="AX355" s="45">
        <v>7.0</v>
      </c>
      <c r="AY355" s="45"/>
    </row>
    <row r="356">
      <c r="A356" s="60"/>
      <c r="B356" s="60"/>
      <c r="C356" s="60"/>
      <c r="D356" s="46">
        <v>354.0</v>
      </c>
      <c r="E356" s="25"/>
      <c r="F356" s="26">
        <v>5030.0</v>
      </c>
      <c r="G356" s="18">
        <v>2183.0</v>
      </c>
      <c r="H356" s="15">
        <f t="shared" si="6"/>
        <v>354</v>
      </c>
      <c r="I356" s="28">
        <v>21.0</v>
      </c>
      <c r="J356" s="29">
        <v>59.0</v>
      </c>
      <c r="K356" s="30">
        <v>31.0</v>
      </c>
      <c r="L356" s="31">
        <v>196.0</v>
      </c>
      <c r="M356" s="32">
        <v>15.0</v>
      </c>
      <c r="N356" s="33">
        <v>32.0</v>
      </c>
      <c r="O356" s="39">
        <f t="shared" si="7"/>
        <v>0.6808510638</v>
      </c>
      <c r="P356" s="39">
        <f t="shared" si="8"/>
        <v>0.8634361233</v>
      </c>
      <c r="Q356" s="40">
        <f t="shared" si="9"/>
        <v>0.8635165233</v>
      </c>
      <c r="R356" s="17">
        <f t="shared" si="10"/>
        <v>0.3315165233</v>
      </c>
      <c r="S356" s="39">
        <f t="shared" si="11"/>
        <v>-0.0000803999657</v>
      </c>
      <c r="T356" s="40">
        <f t="shared" si="12"/>
        <v>0.3322733298</v>
      </c>
      <c r="U356" s="40">
        <f t="shared" si="13"/>
        <v>0.5354723972</v>
      </c>
      <c r="V356" s="40">
        <f t="shared" si="14"/>
        <v>0.5354723972</v>
      </c>
      <c r="W356" s="39">
        <f t="shared" si="15"/>
        <v>0.5353919972</v>
      </c>
      <c r="X356" s="41">
        <f t="shared" si="16"/>
        <v>0.4645276028</v>
      </c>
      <c r="Y356" s="41">
        <f t="shared" si="17"/>
        <v>0.4646080028</v>
      </c>
      <c r="Z356" s="40">
        <f t="shared" si="18"/>
        <v>47</v>
      </c>
      <c r="AA356" s="40">
        <f t="shared" si="19"/>
        <v>227</v>
      </c>
      <c r="AB356" s="40">
        <f t="shared" si="20"/>
        <v>22</v>
      </c>
      <c r="AC356" s="40">
        <f t="shared" si="21"/>
        <v>25</v>
      </c>
      <c r="AD356" s="40">
        <f t="shared" si="22"/>
        <v>105</v>
      </c>
      <c r="AE356" s="40">
        <f t="shared" si="23"/>
        <v>122</v>
      </c>
      <c r="AF356" s="40">
        <f t="shared" si="24"/>
        <v>1.28</v>
      </c>
      <c r="AG356" s="40">
        <f t="shared" si="25"/>
        <v>0.2952380952</v>
      </c>
      <c r="AH356" s="40">
        <f t="shared" si="26"/>
        <v>28</v>
      </c>
      <c r="AI356" s="40">
        <f t="shared" ref="AI356:AJ356" si="399">AF356*AC356</f>
        <v>32</v>
      </c>
      <c r="AJ356" s="40">
        <f t="shared" si="399"/>
        <v>31</v>
      </c>
      <c r="AK356" s="40">
        <f t="shared" si="28"/>
        <v>36</v>
      </c>
      <c r="AL356" s="18">
        <f t="shared" si="29"/>
        <v>2183</v>
      </c>
      <c r="AM356" s="40">
        <f t="shared" si="30"/>
        <v>127</v>
      </c>
      <c r="AN356" s="42">
        <f t="shared" si="31"/>
        <v>0.05817682089</v>
      </c>
      <c r="AO356" s="42">
        <f t="shared" si="32"/>
        <v>0.1621621622</v>
      </c>
      <c r="AP356" s="43">
        <f t="shared" si="33"/>
        <v>0.1892655367</v>
      </c>
      <c r="AQ356" s="43">
        <f t="shared" si="34"/>
        <v>0.6553672316</v>
      </c>
      <c r="AR356" s="43">
        <f t="shared" si="35"/>
        <v>0.3587570621</v>
      </c>
      <c r="AS356" s="43">
        <f t="shared" si="36"/>
        <v>0.4645669291</v>
      </c>
      <c r="AT356" s="43">
        <f t="shared" si="37"/>
        <v>0.5039370079</v>
      </c>
      <c r="AU356" s="43">
        <f t="shared" si="38"/>
        <v>0.4724409449</v>
      </c>
      <c r="AV356" s="44">
        <f t="shared" si="41"/>
        <v>160</v>
      </c>
      <c r="AW356" s="45">
        <f t="shared" si="39"/>
        <v>8</v>
      </c>
      <c r="AX356" s="45">
        <v>7.0</v>
      </c>
      <c r="AY356" s="45"/>
    </row>
    <row r="357">
      <c r="A357" s="60"/>
      <c r="B357" s="60"/>
      <c r="C357" s="60"/>
      <c r="D357" s="46">
        <v>355.0</v>
      </c>
      <c r="E357" s="25"/>
      <c r="F357" s="26">
        <v>5031.0</v>
      </c>
      <c r="G357" s="18">
        <v>2250.0</v>
      </c>
      <c r="H357" s="15">
        <f t="shared" si="6"/>
        <v>234</v>
      </c>
      <c r="I357" s="28">
        <v>12.0</v>
      </c>
      <c r="J357" s="29">
        <v>39.0</v>
      </c>
      <c r="K357" s="30">
        <v>5.0</v>
      </c>
      <c r="L357" s="31">
        <v>130.0</v>
      </c>
      <c r="M357" s="32">
        <v>11.0</v>
      </c>
      <c r="N357" s="33">
        <v>37.0</v>
      </c>
      <c r="O357" s="39">
        <f t="shared" si="7"/>
        <v>0.7708333333</v>
      </c>
      <c r="P357" s="39">
        <f t="shared" si="8"/>
        <v>0.962962963</v>
      </c>
      <c r="Q357" s="40">
        <f t="shared" si="9"/>
        <v>0.8873541667</v>
      </c>
      <c r="R357" s="17">
        <f t="shared" si="10"/>
        <v>0.3553541667</v>
      </c>
      <c r="S357" s="39">
        <f t="shared" si="11"/>
        <v>0.0756087963</v>
      </c>
      <c r="T357" s="40">
        <f t="shared" si="12"/>
        <v>0.3534343812</v>
      </c>
      <c r="U357" s="40">
        <f t="shared" si="13"/>
        <v>0.6001918908</v>
      </c>
      <c r="V357" s="40">
        <f t="shared" si="14"/>
        <v>0.6001918908</v>
      </c>
      <c r="W357" s="39">
        <f t="shared" si="15"/>
        <v>0.6758006871</v>
      </c>
      <c r="X357" s="41">
        <f t="shared" si="16"/>
        <v>0.3998081092</v>
      </c>
      <c r="Y357" s="41">
        <f t="shared" si="17"/>
        <v>0.3241993129</v>
      </c>
      <c r="Z357" s="40">
        <f t="shared" si="18"/>
        <v>48</v>
      </c>
      <c r="AA357" s="40">
        <f t="shared" si="19"/>
        <v>135</v>
      </c>
      <c r="AB357" s="40">
        <f t="shared" si="20"/>
        <v>19</v>
      </c>
      <c r="AC357" s="40">
        <f t="shared" si="21"/>
        <v>29</v>
      </c>
      <c r="AD357" s="40">
        <f t="shared" si="22"/>
        <v>44</v>
      </c>
      <c r="AE357" s="40">
        <f t="shared" si="23"/>
        <v>91</v>
      </c>
      <c r="AF357" s="40">
        <f t="shared" si="24"/>
        <v>1.275862069</v>
      </c>
      <c r="AG357" s="40">
        <f t="shared" si="25"/>
        <v>0.1136363636</v>
      </c>
      <c r="AH357" s="40">
        <f t="shared" si="26"/>
        <v>24</v>
      </c>
      <c r="AI357" s="40">
        <f t="shared" ref="AI357:AJ357" si="400">AF357*AC357</f>
        <v>37</v>
      </c>
      <c r="AJ357" s="40">
        <f t="shared" si="400"/>
        <v>5</v>
      </c>
      <c r="AK357" s="40">
        <f t="shared" si="28"/>
        <v>10</v>
      </c>
      <c r="AL357" s="18">
        <f t="shared" si="29"/>
        <v>2250</v>
      </c>
      <c r="AM357" s="40">
        <f t="shared" si="30"/>
        <v>76</v>
      </c>
      <c r="AN357" s="42">
        <f t="shared" si="31"/>
        <v>0.03377777778</v>
      </c>
      <c r="AO357" s="42">
        <f t="shared" si="32"/>
        <v>0.104</v>
      </c>
      <c r="AP357" s="43">
        <f t="shared" si="33"/>
        <v>0.1196581197</v>
      </c>
      <c r="AQ357" s="43">
        <f t="shared" si="34"/>
        <v>0.6538461538</v>
      </c>
      <c r="AR357" s="43">
        <f t="shared" si="35"/>
        <v>0.4230769231</v>
      </c>
      <c r="AS357" s="43">
        <f t="shared" si="36"/>
        <v>0.3815789474</v>
      </c>
      <c r="AT357" s="43">
        <f t="shared" si="37"/>
        <v>0.4473684211</v>
      </c>
      <c r="AU357" s="43">
        <f t="shared" si="38"/>
        <v>0.8026315789</v>
      </c>
      <c r="AV357" s="44">
        <f t="shared" si="41"/>
        <v>120</v>
      </c>
      <c r="AW357" s="45">
        <f t="shared" si="39"/>
        <v>-1</v>
      </c>
      <c r="AX357" s="45">
        <v>7.0</v>
      </c>
      <c r="AY357" s="45"/>
    </row>
    <row r="358">
      <c r="A358" s="60"/>
      <c r="B358" s="60"/>
      <c r="C358" s="60"/>
      <c r="D358" s="46">
        <v>356.0</v>
      </c>
      <c r="E358" s="25"/>
      <c r="F358" s="26">
        <v>5037.0</v>
      </c>
      <c r="G358" s="18">
        <v>2518.0</v>
      </c>
      <c r="H358" s="15">
        <f t="shared" si="6"/>
        <v>709</v>
      </c>
      <c r="I358" s="28">
        <v>92.0</v>
      </c>
      <c r="J358" s="29">
        <v>110.0</v>
      </c>
      <c r="K358" s="30">
        <v>70.0</v>
      </c>
      <c r="L358" s="31">
        <v>221.0</v>
      </c>
      <c r="M358" s="32">
        <v>99.0</v>
      </c>
      <c r="N358" s="33">
        <v>117.0</v>
      </c>
      <c r="O358" s="39">
        <f t="shared" si="7"/>
        <v>0.5416666667</v>
      </c>
      <c r="P358" s="39">
        <f t="shared" si="8"/>
        <v>0.7594501718</v>
      </c>
      <c r="Q358" s="40">
        <f t="shared" si="9"/>
        <v>0.8174583333</v>
      </c>
      <c r="R358" s="17">
        <f t="shared" si="10"/>
        <v>0.2854583333</v>
      </c>
      <c r="S358" s="39">
        <f t="shared" si="11"/>
        <v>-0.05800816151</v>
      </c>
      <c r="T358" s="40">
        <f t="shared" si="12"/>
        <v>0.3003845937</v>
      </c>
      <c r="U358" s="40">
        <f t="shared" si="13"/>
        <v>0.4329487486</v>
      </c>
      <c r="V358" s="40">
        <f t="shared" si="14"/>
        <v>0.4329487486</v>
      </c>
      <c r="W358" s="39">
        <f t="shared" si="15"/>
        <v>0.3749405871</v>
      </c>
      <c r="X358" s="41">
        <f t="shared" si="16"/>
        <v>0.5670512514</v>
      </c>
      <c r="Y358" s="41">
        <f t="shared" si="17"/>
        <v>0.6250594129</v>
      </c>
      <c r="Z358" s="40">
        <f t="shared" si="18"/>
        <v>216</v>
      </c>
      <c r="AA358" s="40">
        <f t="shared" si="19"/>
        <v>291</v>
      </c>
      <c r="AB358" s="40">
        <f t="shared" si="20"/>
        <v>122</v>
      </c>
      <c r="AC358" s="40">
        <f t="shared" si="21"/>
        <v>94</v>
      </c>
      <c r="AD358" s="40">
        <f t="shared" si="22"/>
        <v>182</v>
      </c>
      <c r="AE358" s="40">
        <f t="shared" si="23"/>
        <v>109</v>
      </c>
      <c r="AF358" s="40">
        <f t="shared" si="24"/>
        <v>1.244680851</v>
      </c>
      <c r="AG358" s="40">
        <f t="shared" si="25"/>
        <v>0.3846153846</v>
      </c>
      <c r="AH358" s="40">
        <f t="shared" si="26"/>
        <v>152</v>
      </c>
      <c r="AI358" s="40">
        <f t="shared" ref="AI358:AJ358" si="401">AF358*AC358</f>
        <v>117</v>
      </c>
      <c r="AJ358" s="40">
        <f t="shared" si="401"/>
        <v>70</v>
      </c>
      <c r="AK358" s="40">
        <f t="shared" si="28"/>
        <v>42</v>
      </c>
      <c r="AL358" s="18">
        <f t="shared" si="29"/>
        <v>2518</v>
      </c>
      <c r="AM358" s="40">
        <f t="shared" si="30"/>
        <v>381</v>
      </c>
      <c r="AN358" s="42">
        <f t="shared" si="31"/>
        <v>0.1513105639</v>
      </c>
      <c r="AO358" s="42">
        <f t="shared" si="32"/>
        <v>0.2815726767</v>
      </c>
      <c r="AP358" s="43">
        <f t="shared" si="33"/>
        <v>0.3681241185</v>
      </c>
      <c r="AQ358" s="43">
        <f t="shared" si="34"/>
        <v>0.581100141</v>
      </c>
      <c r="AR358" s="43">
        <f t="shared" si="35"/>
        <v>0.5895627645</v>
      </c>
      <c r="AS358" s="43">
        <f t="shared" si="36"/>
        <v>0.5826771654</v>
      </c>
      <c r="AT358" s="43">
        <f t="shared" si="37"/>
        <v>0.5091863517</v>
      </c>
      <c r="AU358" s="43">
        <f t="shared" si="38"/>
        <v>0.7060367454</v>
      </c>
      <c r="AV358" s="44">
        <f t="shared" si="41"/>
        <v>179</v>
      </c>
      <c r="AW358" s="45">
        <f t="shared" si="39"/>
        <v>39</v>
      </c>
      <c r="AX358" s="45">
        <v>7.0</v>
      </c>
      <c r="AY358" s="45"/>
    </row>
    <row r="359">
      <c r="A359" s="60"/>
      <c r="B359" s="60"/>
      <c r="C359" s="60"/>
      <c r="D359" s="46">
        <v>357.0</v>
      </c>
      <c r="E359" s="25"/>
      <c r="F359" s="26">
        <v>5038.0</v>
      </c>
      <c r="G359" s="18">
        <v>1881.0</v>
      </c>
      <c r="H359" s="15">
        <f t="shared" si="6"/>
        <v>156</v>
      </c>
      <c r="I359" s="28">
        <v>5.0</v>
      </c>
      <c r="J359" s="29">
        <v>30.0</v>
      </c>
      <c r="K359" s="30">
        <v>4.0</v>
      </c>
      <c r="L359" s="31">
        <v>72.0</v>
      </c>
      <c r="M359" s="32">
        <v>22.0</v>
      </c>
      <c r="N359" s="33">
        <v>23.0</v>
      </c>
      <c r="O359" s="39">
        <f t="shared" si="7"/>
        <v>0.5111111111</v>
      </c>
      <c r="P359" s="39">
        <f t="shared" si="8"/>
        <v>0.9473684211</v>
      </c>
      <c r="Q359" s="40">
        <f t="shared" si="9"/>
        <v>0.8058533333</v>
      </c>
      <c r="R359" s="17">
        <f t="shared" si="10"/>
        <v>0.2738533333</v>
      </c>
      <c r="S359" s="39">
        <f t="shared" si="11"/>
        <v>0.1415150877</v>
      </c>
      <c r="T359" s="40">
        <f t="shared" si="12"/>
        <v>0.2935223892</v>
      </c>
      <c r="U359" s="40">
        <f t="shared" si="13"/>
        <v>0.410018424</v>
      </c>
      <c r="V359" s="40">
        <f t="shared" si="14"/>
        <v>0.410018424</v>
      </c>
      <c r="W359" s="39">
        <f t="shared" si="15"/>
        <v>0.5515335117</v>
      </c>
      <c r="X359" s="41">
        <f t="shared" si="16"/>
        <v>0.589981576</v>
      </c>
      <c r="Y359" s="41">
        <f t="shared" si="17"/>
        <v>0.4484664883</v>
      </c>
      <c r="Z359" s="40">
        <f t="shared" si="18"/>
        <v>45</v>
      </c>
      <c r="AA359" s="40">
        <f t="shared" si="19"/>
        <v>76</v>
      </c>
      <c r="AB359" s="40">
        <f t="shared" si="20"/>
        <v>27</v>
      </c>
      <c r="AC359" s="40">
        <f t="shared" si="21"/>
        <v>18</v>
      </c>
      <c r="AD359" s="40">
        <f t="shared" si="22"/>
        <v>34</v>
      </c>
      <c r="AE359" s="40">
        <f t="shared" si="23"/>
        <v>42</v>
      </c>
      <c r="AF359" s="40">
        <f t="shared" si="24"/>
        <v>1.277777778</v>
      </c>
      <c r="AG359" s="40">
        <f t="shared" si="25"/>
        <v>0.1176470588</v>
      </c>
      <c r="AH359" s="40">
        <f t="shared" si="26"/>
        <v>35</v>
      </c>
      <c r="AI359" s="40">
        <f t="shared" ref="AI359:AJ359" si="402">AF359*AC359</f>
        <v>23</v>
      </c>
      <c r="AJ359" s="40">
        <f t="shared" si="402"/>
        <v>4</v>
      </c>
      <c r="AK359" s="40">
        <f t="shared" si="28"/>
        <v>5</v>
      </c>
      <c r="AL359" s="18">
        <f t="shared" si="29"/>
        <v>1881</v>
      </c>
      <c r="AM359" s="40">
        <f t="shared" si="30"/>
        <v>67</v>
      </c>
      <c r="AN359" s="42">
        <f t="shared" si="31"/>
        <v>0.03561935141</v>
      </c>
      <c r="AO359" s="42">
        <f t="shared" si="32"/>
        <v>0.08293460925</v>
      </c>
      <c r="AP359" s="43">
        <f t="shared" si="33"/>
        <v>0.1987179487</v>
      </c>
      <c r="AQ359" s="43">
        <f t="shared" si="34"/>
        <v>0.6346153846</v>
      </c>
      <c r="AR359" s="43">
        <f t="shared" si="35"/>
        <v>0.5128205128</v>
      </c>
      <c r="AS359" s="43">
        <f t="shared" si="36"/>
        <v>0.5820895522</v>
      </c>
      <c r="AT359" s="43">
        <f t="shared" si="37"/>
        <v>0.5970149254</v>
      </c>
      <c r="AU359" s="43">
        <f t="shared" si="38"/>
        <v>0.8656716418</v>
      </c>
      <c r="AV359" s="44">
        <f t="shared" si="41"/>
        <v>67</v>
      </c>
      <c r="AW359" s="45">
        <f t="shared" si="39"/>
        <v>-8</v>
      </c>
      <c r="AX359" s="45">
        <v>7.0</v>
      </c>
      <c r="AY359" s="45"/>
    </row>
    <row r="360">
      <c r="A360" s="60"/>
      <c r="B360" s="60"/>
      <c r="C360" s="60"/>
      <c r="D360" s="46">
        <v>358.0</v>
      </c>
      <c r="E360" s="25"/>
      <c r="F360" s="26">
        <v>5040.0</v>
      </c>
      <c r="G360" s="18">
        <v>2216.0</v>
      </c>
      <c r="H360" s="15">
        <f t="shared" si="6"/>
        <v>259</v>
      </c>
      <c r="I360" s="28">
        <v>11.0</v>
      </c>
      <c r="J360" s="29">
        <v>49.0</v>
      </c>
      <c r="K360" s="30">
        <v>19.0</v>
      </c>
      <c r="L360" s="31">
        <v>121.0</v>
      </c>
      <c r="M360" s="32">
        <v>19.0</v>
      </c>
      <c r="N360" s="33">
        <v>40.0</v>
      </c>
      <c r="O360" s="39">
        <f t="shared" si="7"/>
        <v>0.6779661017</v>
      </c>
      <c r="P360" s="39">
        <f t="shared" si="8"/>
        <v>0.8642857143</v>
      </c>
      <c r="Q360" s="40">
        <f t="shared" si="9"/>
        <v>0.8626750934</v>
      </c>
      <c r="R360" s="17">
        <f t="shared" si="10"/>
        <v>0.3306750934</v>
      </c>
      <c r="S360" s="39">
        <f t="shared" si="11"/>
        <v>0.001610620922</v>
      </c>
      <c r="T360" s="40">
        <f t="shared" si="12"/>
        <v>0.3316019155</v>
      </c>
      <c r="U360" s="40">
        <f t="shared" si="13"/>
        <v>0.5333779394</v>
      </c>
      <c r="V360" s="40">
        <f t="shared" si="14"/>
        <v>0.5333779394</v>
      </c>
      <c r="W360" s="39">
        <f t="shared" si="15"/>
        <v>0.5349885603</v>
      </c>
      <c r="X360" s="41">
        <f t="shared" si="16"/>
        <v>0.4666220606</v>
      </c>
      <c r="Y360" s="41">
        <f t="shared" si="17"/>
        <v>0.4650114397</v>
      </c>
      <c r="Z360" s="40">
        <f t="shared" si="18"/>
        <v>59</v>
      </c>
      <c r="AA360" s="40">
        <f t="shared" si="19"/>
        <v>140</v>
      </c>
      <c r="AB360" s="40">
        <f t="shared" si="20"/>
        <v>28</v>
      </c>
      <c r="AC360" s="40">
        <f t="shared" si="21"/>
        <v>31</v>
      </c>
      <c r="AD360" s="40">
        <f t="shared" si="22"/>
        <v>65</v>
      </c>
      <c r="AE360" s="40">
        <f t="shared" si="23"/>
        <v>75</v>
      </c>
      <c r="AF360" s="40">
        <f t="shared" si="24"/>
        <v>1.290322581</v>
      </c>
      <c r="AG360" s="40">
        <f t="shared" si="25"/>
        <v>0.2923076923</v>
      </c>
      <c r="AH360" s="40">
        <f t="shared" si="26"/>
        <v>36</v>
      </c>
      <c r="AI360" s="40">
        <f t="shared" ref="AI360:AJ360" si="403">AF360*AC360</f>
        <v>40</v>
      </c>
      <c r="AJ360" s="40">
        <f t="shared" si="403"/>
        <v>19</v>
      </c>
      <c r="AK360" s="40">
        <f t="shared" si="28"/>
        <v>22</v>
      </c>
      <c r="AL360" s="18">
        <f t="shared" si="29"/>
        <v>2216</v>
      </c>
      <c r="AM360" s="40">
        <f t="shared" si="30"/>
        <v>117</v>
      </c>
      <c r="AN360" s="42">
        <f t="shared" si="31"/>
        <v>0.05279783394</v>
      </c>
      <c r="AO360" s="42">
        <f t="shared" si="32"/>
        <v>0.1168772563</v>
      </c>
      <c r="AP360" s="43">
        <f t="shared" si="33"/>
        <v>0.1891891892</v>
      </c>
      <c r="AQ360" s="43">
        <f t="shared" si="34"/>
        <v>0.583011583</v>
      </c>
      <c r="AR360" s="43">
        <f t="shared" si="35"/>
        <v>0.4594594595</v>
      </c>
      <c r="AS360" s="43">
        <f t="shared" si="36"/>
        <v>0.4700854701</v>
      </c>
      <c r="AT360" s="43">
        <f t="shared" si="37"/>
        <v>0.4957264957</v>
      </c>
      <c r="AU360" s="43">
        <f t="shared" si="38"/>
        <v>0.6495726496</v>
      </c>
      <c r="AV360" s="44">
        <f t="shared" si="41"/>
        <v>99</v>
      </c>
      <c r="AW360" s="45">
        <f t="shared" si="39"/>
        <v>-6</v>
      </c>
      <c r="AX360" s="45">
        <v>7.0</v>
      </c>
      <c r="AY360" s="45"/>
    </row>
    <row r="361">
      <c r="A361" s="60"/>
      <c r="B361" s="60"/>
      <c r="C361" s="60"/>
      <c r="D361" s="46">
        <v>359.0</v>
      </c>
      <c r="E361" s="25"/>
      <c r="F361" s="26">
        <v>5044.0</v>
      </c>
      <c r="G361" s="18">
        <v>1255.0</v>
      </c>
      <c r="H361" s="15">
        <f t="shared" si="6"/>
        <v>129</v>
      </c>
      <c r="I361" s="28">
        <v>3.0</v>
      </c>
      <c r="J361" s="29">
        <v>16.0</v>
      </c>
      <c r="K361" s="30">
        <v>14.0</v>
      </c>
      <c r="L361" s="31">
        <v>62.0</v>
      </c>
      <c r="M361" s="32">
        <v>11.0</v>
      </c>
      <c r="N361" s="33">
        <v>23.0</v>
      </c>
      <c r="O361" s="39">
        <f t="shared" si="7"/>
        <v>0.6764705882</v>
      </c>
      <c r="P361" s="39">
        <f t="shared" si="8"/>
        <v>0.8157894737</v>
      </c>
      <c r="Q361" s="40">
        <f t="shared" si="9"/>
        <v>0.8622370242</v>
      </c>
      <c r="R361" s="17">
        <f t="shared" si="10"/>
        <v>0.3302370242</v>
      </c>
      <c r="S361" s="39">
        <f t="shared" si="11"/>
        <v>-0.04644755054</v>
      </c>
      <c r="T361" s="40">
        <f t="shared" si="12"/>
        <v>0.3312540391</v>
      </c>
      <c r="U361" s="40">
        <f t="shared" si="13"/>
        <v>0.5322917193</v>
      </c>
      <c r="V361" s="40">
        <f t="shared" si="14"/>
        <v>0.5322917193</v>
      </c>
      <c r="W361" s="39">
        <f t="shared" si="15"/>
        <v>0.4858441688</v>
      </c>
      <c r="X361" s="41">
        <f t="shared" si="16"/>
        <v>0.4677082807</v>
      </c>
      <c r="Y361" s="41">
        <f t="shared" si="17"/>
        <v>0.5141558312</v>
      </c>
      <c r="Z361" s="40">
        <f t="shared" si="18"/>
        <v>34</v>
      </c>
      <c r="AA361" s="40">
        <f t="shared" si="19"/>
        <v>76</v>
      </c>
      <c r="AB361" s="40">
        <f t="shared" si="20"/>
        <v>16</v>
      </c>
      <c r="AC361" s="40">
        <f t="shared" si="21"/>
        <v>18</v>
      </c>
      <c r="AD361" s="40">
        <f t="shared" si="22"/>
        <v>39</v>
      </c>
      <c r="AE361" s="40">
        <f t="shared" si="23"/>
        <v>37</v>
      </c>
      <c r="AF361" s="40">
        <f t="shared" si="24"/>
        <v>1.277777778</v>
      </c>
      <c r="AG361" s="40">
        <f t="shared" si="25"/>
        <v>0.358974359</v>
      </c>
      <c r="AH361" s="40">
        <f t="shared" si="26"/>
        <v>20</v>
      </c>
      <c r="AI361" s="40">
        <f t="shared" ref="AI361:AJ361" si="404">AF361*AC361</f>
        <v>23</v>
      </c>
      <c r="AJ361" s="40">
        <f t="shared" si="404"/>
        <v>14</v>
      </c>
      <c r="AK361" s="40">
        <f t="shared" si="28"/>
        <v>13</v>
      </c>
      <c r="AL361" s="18">
        <f t="shared" si="29"/>
        <v>1255</v>
      </c>
      <c r="AM361" s="40">
        <f t="shared" si="30"/>
        <v>70</v>
      </c>
      <c r="AN361" s="42">
        <f t="shared" si="31"/>
        <v>0.05577689243</v>
      </c>
      <c r="AO361" s="42">
        <f t="shared" si="32"/>
        <v>0.1027888446</v>
      </c>
      <c r="AP361" s="43">
        <f t="shared" si="33"/>
        <v>0.2170542636</v>
      </c>
      <c r="AQ361" s="43">
        <f t="shared" si="34"/>
        <v>0.5891472868</v>
      </c>
      <c r="AR361" s="43">
        <f t="shared" si="35"/>
        <v>0.4108527132</v>
      </c>
      <c r="AS361" s="43">
        <f t="shared" si="36"/>
        <v>0.4857142857</v>
      </c>
      <c r="AT361" s="43">
        <f t="shared" si="37"/>
        <v>0.4714285714</v>
      </c>
      <c r="AU361" s="43">
        <f t="shared" si="38"/>
        <v>0.6142857143</v>
      </c>
      <c r="AV361" s="44">
        <f t="shared" si="41"/>
        <v>49</v>
      </c>
      <c r="AW361" s="45">
        <f t="shared" si="39"/>
        <v>-6</v>
      </c>
      <c r="AX361" s="45">
        <v>7.0</v>
      </c>
      <c r="AY361" s="45"/>
    </row>
    <row r="362">
      <c r="A362" s="60"/>
      <c r="B362" s="60"/>
      <c r="C362" s="60"/>
      <c r="D362" s="46">
        <v>360.0</v>
      </c>
      <c r="E362" s="25"/>
      <c r="F362" s="26">
        <v>5045.0</v>
      </c>
      <c r="G362" s="18">
        <v>1675.0</v>
      </c>
      <c r="H362" s="15">
        <f t="shared" si="6"/>
        <v>176</v>
      </c>
      <c r="I362" s="28">
        <v>10.0</v>
      </c>
      <c r="J362" s="29">
        <v>26.0</v>
      </c>
      <c r="K362" s="30">
        <v>7.0</v>
      </c>
      <c r="L362" s="31">
        <v>79.0</v>
      </c>
      <c r="M362" s="32">
        <v>20.0</v>
      </c>
      <c r="N362" s="33">
        <v>34.0</v>
      </c>
      <c r="O362" s="39">
        <f t="shared" si="7"/>
        <v>0.6296296296</v>
      </c>
      <c r="P362" s="39">
        <f t="shared" si="8"/>
        <v>0.9186046512</v>
      </c>
      <c r="Q362" s="40">
        <f t="shared" si="9"/>
        <v>0.8478641975</v>
      </c>
      <c r="R362" s="17">
        <f t="shared" si="10"/>
        <v>0.3158641975</v>
      </c>
      <c r="S362" s="39">
        <f t="shared" si="11"/>
        <v>0.07074045363</v>
      </c>
      <c r="T362" s="40">
        <f t="shared" si="12"/>
        <v>0.3204181101</v>
      </c>
      <c r="U362" s="40">
        <f t="shared" si="13"/>
        <v>0.4980982141</v>
      </c>
      <c r="V362" s="40">
        <f t="shared" si="14"/>
        <v>0.4980982141</v>
      </c>
      <c r="W362" s="39">
        <f t="shared" si="15"/>
        <v>0.5688386677</v>
      </c>
      <c r="X362" s="41">
        <f t="shared" si="16"/>
        <v>0.5019017859</v>
      </c>
      <c r="Y362" s="41">
        <f t="shared" si="17"/>
        <v>0.4311613323</v>
      </c>
      <c r="Z362" s="40">
        <f t="shared" si="18"/>
        <v>54</v>
      </c>
      <c r="AA362" s="40">
        <f t="shared" si="19"/>
        <v>86</v>
      </c>
      <c r="AB362" s="40">
        <f t="shared" si="20"/>
        <v>27</v>
      </c>
      <c r="AC362" s="40">
        <f t="shared" si="21"/>
        <v>27</v>
      </c>
      <c r="AD362" s="40">
        <f t="shared" si="22"/>
        <v>37</v>
      </c>
      <c r="AE362" s="40">
        <f t="shared" si="23"/>
        <v>49</v>
      </c>
      <c r="AF362" s="40">
        <f t="shared" si="24"/>
        <v>1.259259259</v>
      </c>
      <c r="AG362" s="40">
        <f t="shared" si="25"/>
        <v>0.1891891892</v>
      </c>
      <c r="AH362" s="40">
        <f t="shared" si="26"/>
        <v>34</v>
      </c>
      <c r="AI362" s="40">
        <f t="shared" ref="AI362:AJ362" si="405">AF362*AC362</f>
        <v>34</v>
      </c>
      <c r="AJ362" s="40">
        <f t="shared" si="405"/>
        <v>7</v>
      </c>
      <c r="AK362" s="40">
        <f t="shared" si="28"/>
        <v>9</v>
      </c>
      <c r="AL362" s="18">
        <f t="shared" si="29"/>
        <v>1675</v>
      </c>
      <c r="AM362" s="40">
        <f t="shared" si="30"/>
        <v>84</v>
      </c>
      <c r="AN362" s="42">
        <f t="shared" si="31"/>
        <v>0.05014925373</v>
      </c>
      <c r="AO362" s="42">
        <f t="shared" si="32"/>
        <v>0.1050746269</v>
      </c>
      <c r="AP362" s="43">
        <f t="shared" si="33"/>
        <v>0.2102272727</v>
      </c>
      <c r="AQ362" s="43">
        <f t="shared" si="34"/>
        <v>0.6193181818</v>
      </c>
      <c r="AR362" s="43">
        <f t="shared" si="35"/>
        <v>0.5113636364</v>
      </c>
      <c r="AS362" s="43">
        <f t="shared" si="36"/>
        <v>0.4880952381</v>
      </c>
      <c r="AT362" s="43">
        <f t="shared" si="37"/>
        <v>0.5119047619</v>
      </c>
      <c r="AU362" s="43">
        <f t="shared" si="38"/>
        <v>0.8095238095</v>
      </c>
      <c r="AV362" s="44">
        <f t="shared" si="41"/>
        <v>70</v>
      </c>
      <c r="AW362" s="45">
        <f t="shared" si="39"/>
        <v>-4</v>
      </c>
      <c r="AX362" s="45">
        <v>7.0</v>
      </c>
      <c r="AY362" s="45"/>
    </row>
    <row r="363">
      <c r="A363" s="60"/>
      <c r="B363" s="60"/>
      <c r="C363" s="60"/>
      <c r="D363" s="46">
        <v>361.0</v>
      </c>
      <c r="E363" s="25"/>
      <c r="F363" s="26">
        <v>5046.0</v>
      </c>
      <c r="G363" s="18">
        <v>2067.0</v>
      </c>
      <c r="H363" s="15">
        <f t="shared" si="6"/>
        <v>220</v>
      </c>
      <c r="I363" s="28">
        <v>16.0</v>
      </c>
      <c r="J363" s="29">
        <v>33.0</v>
      </c>
      <c r="K363" s="30">
        <v>13.0</v>
      </c>
      <c r="L363" s="31">
        <v>99.0</v>
      </c>
      <c r="M363" s="32">
        <v>19.0</v>
      </c>
      <c r="N363" s="33">
        <v>40.0</v>
      </c>
      <c r="O363" s="39">
        <f t="shared" si="7"/>
        <v>0.6779661017</v>
      </c>
      <c r="P363" s="39">
        <f t="shared" si="8"/>
        <v>0.8839285714</v>
      </c>
      <c r="Q363" s="40">
        <f t="shared" si="9"/>
        <v>0.8626750934</v>
      </c>
      <c r="R363" s="17">
        <f t="shared" si="10"/>
        <v>0.3306750934</v>
      </c>
      <c r="S363" s="39">
        <f t="shared" si="11"/>
        <v>0.02125347806</v>
      </c>
      <c r="T363" s="40">
        <f t="shared" si="12"/>
        <v>0.3316019155</v>
      </c>
      <c r="U363" s="40">
        <f t="shared" si="13"/>
        <v>0.5333779394</v>
      </c>
      <c r="V363" s="40">
        <f t="shared" si="14"/>
        <v>0.5333779394</v>
      </c>
      <c r="W363" s="39">
        <f t="shared" si="15"/>
        <v>0.5546314174</v>
      </c>
      <c r="X363" s="41">
        <f t="shared" si="16"/>
        <v>0.4666220606</v>
      </c>
      <c r="Y363" s="41">
        <f t="shared" si="17"/>
        <v>0.4453685826</v>
      </c>
      <c r="Z363" s="40">
        <f t="shared" si="18"/>
        <v>59</v>
      </c>
      <c r="AA363" s="40">
        <f t="shared" si="19"/>
        <v>112</v>
      </c>
      <c r="AB363" s="40">
        <f t="shared" si="20"/>
        <v>28</v>
      </c>
      <c r="AC363" s="40">
        <f t="shared" si="21"/>
        <v>31</v>
      </c>
      <c r="AD363" s="40">
        <f t="shared" si="22"/>
        <v>50</v>
      </c>
      <c r="AE363" s="40">
        <f t="shared" si="23"/>
        <v>62</v>
      </c>
      <c r="AF363" s="40">
        <f t="shared" si="24"/>
        <v>1.290322581</v>
      </c>
      <c r="AG363" s="40">
        <f t="shared" si="25"/>
        <v>0.26</v>
      </c>
      <c r="AH363" s="40">
        <f t="shared" si="26"/>
        <v>36</v>
      </c>
      <c r="AI363" s="40">
        <f t="shared" ref="AI363:AJ363" si="406">AF363*AC363</f>
        <v>40</v>
      </c>
      <c r="AJ363" s="40">
        <f t="shared" si="406"/>
        <v>13</v>
      </c>
      <c r="AK363" s="40">
        <f t="shared" si="28"/>
        <v>16</v>
      </c>
      <c r="AL363" s="18">
        <f t="shared" si="29"/>
        <v>2067</v>
      </c>
      <c r="AM363" s="40">
        <f t="shared" si="30"/>
        <v>105</v>
      </c>
      <c r="AN363" s="42">
        <f t="shared" si="31"/>
        <v>0.05079825835</v>
      </c>
      <c r="AO363" s="42">
        <f t="shared" si="32"/>
        <v>0.1064344461</v>
      </c>
      <c r="AP363" s="43">
        <f t="shared" si="33"/>
        <v>0.2181818182</v>
      </c>
      <c r="AQ363" s="43">
        <f t="shared" si="34"/>
        <v>0.6090909091</v>
      </c>
      <c r="AR363" s="43">
        <f t="shared" si="35"/>
        <v>0.4909090909</v>
      </c>
      <c r="AS363" s="43">
        <f t="shared" si="36"/>
        <v>0.4666666667</v>
      </c>
      <c r="AT363" s="43">
        <f t="shared" si="37"/>
        <v>0.4952380952</v>
      </c>
      <c r="AU363" s="43">
        <f t="shared" si="38"/>
        <v>0.7238095238</v>
      </c>
      <c r="AV363" s="44">
        <f t="shared" si="41"/>
        <v>83</v>
      </c>
      <c r="AW363" s="45">
        <f t="shared" si="39"/>
        <v>-1</v>
      </c>
      <c r="AX363" s="45">
        <v>7.0</v>
      </c>
      <c r="AY363" s="45"/>
    </row>
    <row r="364">
      <c r="A364" s="60"/>
      <c r="B364" s="60"/>
      <c r="C364" s="60"/>
      <c r="D364" s="46">
        <v>362.0</v>
      </c>
      <c r="E364" s="25"/>
      <c r="F364" s="26">
        <v>5047.0</v>
      </c>
      <c r="G364" s="18">
        <v>2131.0</v>
      </c>
      <c r="H364" s="15">
        <f t="shared" si="6"/>
        <v>295</v>
      </c>
      <c r="I364" s="28">
        <v>9.0</v>
      </c>
      <c r="J364" s="29">
        <v>44.0</v>
      </c>
      <c r="K364" s="30">
        <v>35.0</v>
      </c>
      <c r="L364" s="31">
        <v>162.0</v>
      </c>
      <c r="M364" s="32">
        <v>11.0</v>
      </c>
      <c r="N364" s="33">
        <v>34.0</v>
      </c>
      <c r="O364" s="39">
        <f t="shared" si="7"/>
        <v>0.7555555556</v>
      </c>
      <c r="P364" s="39">
        <f t="shared" si="8"/>
        <v>0.8223350254</v>
      </c>
      <c r="Q364" s="40">
        <f t="shared" si="9"/>
        <v>0.8836355556</v>
      </c>
      <c r="R364" s="17">
        <f t="shared" si="10"/>
        <v>0.3516355556</v>
      </c>
      <c r="S364" s="39">
        <f t="shared" si="11"/>
        <v>-0.06130053017</v>
      </c>
      <c r="T364" s="40">
        <f t="shared" si="12"/>
        <v>0.3498116543</v>
      </c>
      <c r="U364" s="40">
        <f t="shared" si="13"/>
        <v>0.5892842105</v>
      </c>
      <c r="V364" s="40">
        <f t="shared" si="14"/>
        <v>0.5892842105</v>
      </c>
      <c r="W364" s="39">
        <f t="shared" si="15"/>
        <v>0.5279836803</v>
      </c>
      <c r="X364" s="41">
        <f t="shared" si="16"/>
        <v>0.4107157895</v>
      </c>
      <c r="Y364" s="41">
        <f t="shared" si="17"/>
        <v>0.4720163197</v>
      </c>
      <c r="Z364" s="40">
        <f t="shared" si="18"/>
        <v>45</v>
      </c>
      <c r="AA364" s="40">
        <f t="shared" si="19"/>
        <v>197</v>
      </c>
      <c r="AB364" s="40">
        <f t="shared" si="20"/>
        <v>18</v>
      </c>
      <c r="AC364" s="40">
        <f t="shared" si="21"/>
        <v>27</v>
      </c>
      <c r="AD364" s="40">
        <f t="shared" si="22"/>
        <v>93</v>
      </c>
      <c r="AE364" s="40">
        <f t="shared" si="23"/>
        <v>104</v>
      </c>
      <c r="AF364" s="40">
        <f t="shared" si="24"/>
        <v>1.259259259</v>
      </c>
      <c r="AG364" s="40">
        <f t="shared" si="25"/>
        <v>0.376344086</v>
      </c>
      <c r="AH364" s="40">
        <f t="shared" si="26"/>
        <v>23</v>
      </c>
      <c r="AI364" s="40">
        <f t="shared" ref="AI364:AJ364" si="407">AF364*AC364</f>
        <v>34</v>
      </c>
      <c r="AJ364" s="40">
        <f t="shared" si="407"/>
        <v>35</v>
      </c>
      <c r="AK364" s="40">
        <f t="shared" si="28"/>
        <v>39</v>
      </c>
      <c r="AL364" s="18">
        <f t="shared" si="29"/>
        <v>2131</v>
      </c>
      <c r="AM364" s="40">
        <f t="shared" si="30"/>
        <v>131</v>
      </c>
      <c r="AN364" s="42">
        <f t="shared" si="31"/>
        <v>0.06147348663</v>
      </c>
      <c r="AO364" s="42">
        <f t="shared" si="32"/>
        <v>0.1384326607</v>
      </c>
      <c r="AP364" s="43">
        <f t="shared" si="33"/>
        <v>0.186440678</v>
      </c>
      <c r="AQ364" s="43">
        <f t="shared" si="34"/>
        <v>0.6169491525</v>
      </c>
      <c r="AR364" s="43">
        <f t="shared" si="35"/>
        <v>0.3322033898</v>
      </c>
      <c r="AS364" s="43">
        <f t="shared" si="36"/>
        <v>0.4427480916</v>
      </c>
      <c r="AT364" s="43">
        <f t="shared" si="37"/>
        <v>0.4732824427</v>
      </c>
      <c r="AU364" s="43">
        <f t="shared" si="38"/>
        <v>0.4351145038</v>
      </c>
      <c r="AV364" s="44">
        <f t="shared" si="41"/>
        <v>123</v>
      </c>
      <c r="AW364" s="45">
        <f t="shared" si="39"/>
        <v>-3</v>
      </c>
      <c r="AX364" s="45">
        <v>7.0</v>
      </c>
      <c r="AY364" s="45"/>
    </row>
    <row r="365">
      <c r="A365" s="60"/>
      <c r="B365" s="60"/>
      <c r="C365" s="60"/>
      <c r="D365" s="46">
        <v>363.0</v>
      </c>
      <c r="E365" s="25"/>
      <c r="F365" s="26">
        <v>5049.0</v>
      </c>
      <c r="G365" s="18">
        <v>670.0</v>
      </c>
      <c r="H365" s="15">
        <f t="shared" si="6"/>
        <v>153</v>
      </c>
      <c r="I365" s="28">
        <v>13.0</v>
      </c>
      <c r="J365" s="29">
        <v>31.0</v>
      </c>
      <c r="K365" s="30">
        <v>9.0</v>
      </c>
      <c r="L365" s="31">
        <v>71.0</v>
      </c>
      <c r="M365" s="32">
        <v>8.0</v>
      </c>
      <c r="N365" s="33">
        <v>21.0</v>
      </c>
      <c r="O365" s="39">
        <f t="shared" si="7"/>
        <v>0.724137931</v>
      </c>
      <c r="P365" s="39">
        <f t="shared" si="8"/>
        <v>0.8875</v>
      </c>
      <c r="Q365" s="40">
        <f t="shared" si="9"/>
        <v>0.8755659929</v>
      </c>
      <c r="R365" s="17">
        <f t="shared" si="10"/>
        <v>0.3435659929</v>
      </c>
      <c r="S365" s="39">
        <f t="shared" si="11"/>
        <v>0.01193400713</v>
      </c>
      <c r="T365" s="40">
        <f t="shared" si="12"/>
        <v>0.3424000806</v>
      </c>
      <c r="U365" s="40">
        <f t="shared" si="13"/>
        <v>0.5667509747</v>
      </c>
      <c r="V365" s="40">
        <f t="shared" si="14"/>
        <v>0.5667509747</v>
      </c>
      <c r="W365" s="39">
        <f t="shared" si="15"/>
        <v>0.5786849818</v>
      </c>
      <c r="X365" s="41">
        <f t="shared" si="16"/>
        <v>0.4332490253</v>
      </c>
      <c r="Y365" s="41">
        <f t="shared" si="17"/>
        <v>0.4213150182</v>
      </c>
      <c r="Z365" s="40">
        <f t="shared" si="18"/>
        <v>29</v>
      </c>
      <c r="AA365" s="40">
        <f t="shared" si="19"/>
        <v>80</v>
      </c>
      <c r="AB365" s="40">
        <f t="shared" si="20"/>
        <v>13</v>
      </c>
      <c r="AC365" s="40">
        <f t="shared" si="21"/>
        <v>16</v>
      </c>
      <c r="AD365" s="40">
        <f t="shared" si="22"/>
        <v>34</v>
      </c>
      <c r="AE365" s="40">
        <f t="shared" si="23"/>
        <v>46</v>
      </c>
      <c r="AF365" s="40">
        <f t="shared" si="24"/>
        <v>1.3125</v>
      </c>
      <c r="AG365" s="40">
        <f t="shared" si="25"/>
        <v>0.2647058824</v>
      </c>
      <c r="AH365" s="40">
        <f t="shared" si="26"/>
        <v>17</v>
      </c>
      <c r="AI365" s="40">
        <f t="shared" ref="AI365:AJ365" si="408">AF365*AC365</f>
        <v>21</v>
      </c>
      <c r="AJ365" s="40">
        <f t="shared" si="408"/>
        <v>9</v>
      </c>
      <c r="AK365" s="40">
        <f t="shared" si="28"/>
        <v>12</v>
      </c>
      <c r="AL365" s="18">
        <f t="shared" si="29"/>
        <v>670</v>
      </c>
      <c r="AM365" s="40">
        <f t="shared" si="30"/>
        <v>59</v>
      </c>
      <c r="AN365" s="42">
        <f t="shared" si="31"/>
        <v>0.08805970149</v>
      </c>
      <c r="AO365" s="42">
        <f t="shared" si="32"/>
        <v>0.228358209</v>
      </c>
      <c r="AP365" s="43">
        <f t="shared" si="33"/>
        <v>0.1960784314</v>
      </c>
      <c r="AQ365" s="43">
        <f t="shared" si="34"/>
        <v>0.6013071895</v>
      </c>
      <c r="AR365" s="43">
        <f t="shared" si="35"/>
        <v>0.477124183</v>
      </c>
      <c r="AS365" s="43">
        <f t="shared" si="36"/>
        <v>0.4406779661</v>
      </c>
      <c r="AT365" s="43">
        <f t="shared" si="37"/>
        <v>0.4915254237</v>
      </c>
      <c r="AU365" s="43">
        <f t="shared" si="38"/>
        <v>0.6440677966</v>
      </c>
      <c r="AV365" s="44">
        <f t="shared" si="41"/>
        <v>59</v>
      </c>
      <c r="AW365" s="45">
        <f t="shared" si="39"/>
        <v>4</v>
      </c>
      <c r="AX365" s="45">
        <v>7.0</v>
      </c>
      <c r="AY365" s="45"/>
    </row>
    <row r="366">
      <c r="A366" s="60"/>
      <c r="B366" s="60"/>
      <c r="C366" s="60"/>
      <c r="D366" s="46">
        <v>364.0</v>
      </c>
      <c r="E366" s="25"/>
      <c r="F366" s="26">
        <v>5323.0</v>
      </c>
      <c r="G366" s="18">
        <v>2721.0</v>
      </c>
      <c r="H366" s="15">
        <f t="shared" si="6"/>
        <v>314</v>
      </c>
      <c r="I366" s="28">
        <v>15.0</v>
      </c>
      <c r="J366" s="29">
        <v>63.0</v>
      </c>
      <c r="K366" s="30">
        <v>14.0</v>
      </c>
      <c r="L366" s="31">
        <v>158.0</v>
      </c>
      <c r="M366" s="32">
        <v>22.0</v>
      </c>
      <c r="N366" s="33">
        <v>42.0</v>
      </c>
      <c r="O366" s="39">
        <f t="shared" si="7"/>
        <v>0.65625</v>
      </c>
      <c r="P366" s="39">
        <f t="shared" si="8"/>
        <v>0.9186046512</v>
      </c>
      <c r="Q366" s="40">
        <f t="shared" si="9"/>
        <v>0.8561875</v>
      </c>
      <c r="R366" s="17">
        <f t="shared" si="10"/>
        <v>0.3241875</v>
      </c>
      <c r="S366" s="39">
        <f t="shared" si="11"/>
        <v>0.06241715116</v>
      </c>
      <c r="T366" s="40">
        <f t="shared" si="12"/>
        <v>0.326562065</v>
      </c>
      <c r="U366" s="40">
        <f t="shared" si="13"/>
        <v>0.5175720228</v>
      </c>
      <c r="V366" s="40">
        <f t="shared" si="14"/>
        <v>0.5175720228</v>
      </c>
      <c r="W366" s="39">
        <f t="shared" si="15"/>
        <v>0.579989174</v>
      </c>
      <c r="X366" s="41">
        <f t="shared" si="16"/>
        <v>0.4824279772</v>
      </c>
      <c r="Y366" s="41">
        <f t="shared" si="17"/>
        <v>0.420010826</v>
      </c>
      <c r="Z366" s="40">
        <f t="shared" si="18"/>
        <v>64</v>
      </c>
      <c r="AA366" s="40">
        <f t="shared" si="19"/>
        <v>172</v>
      </c>
      <c r="AB366" s="40">
        <f t="shared" si="20"/>
        <v>31</v>
      </c>
      <c r="AC366" s="40">
        <f t="shared" si="21"/>
        <v>33</v>
      </c>
      <c r="AD366" s="40">
        <f t="shared" si="22"/>
        <v>72</v>
      </c>
      <c r="AE366" s="40">
        <f t="shared" si="23"/>
        <v>100</v>
      </c>
      <c r="AF366" s="40">
        <f t="shared" si="24"/>
        <v>1.272727273</v>
      </c>
      <c r="AG366" s="40">
        <f t="shared" si="25"/>
        <v>0.1944444444</v>
      </c>
      <c r="AH366" s="40">
        <f t="shared" si="26"/>
        <v>39</v>
      </c>
      <c r="AI366" s="40">
        <f t="shared" ref="AI366:AJ366" si="409">AF366*AC366</f>
        <v>42</v>
      </c>
      <c r="AJ366" s="40">
        <f t="shared" si="409"/>
        <v>14</v>
      </c>
      <c r="AK366" s="40">
        <f t="shared" si="28"/>
        <v>19</v>
      </c>
      <c r="AL366" s="18">
        <f t="shared" si="29"/>
        <v>2721</v>
      </c>
      <c r="AM366" s="40">
        <f t="shared" si="30"/>
        <v>114</v>
      </c>
      <c r="AN366" s="42">
        <f t="shared" si="31"/>
        <v>0.04189636163</v>
      </c>
      <c r="AO366" s="42">
        <f t="shared" si="32"/>
        <v>0.1153987505</v>
      </c>
      <c r="AP366" s="43">
        <f t="shared" si="33"/>
        <v>0.1624203822</v>
      </c>
      <c r="AQ366" s="43">
        <f t="shared" si="34"/>
        <v>0.6210191083</v>
      </c>
      <c r="AR366" s="43">
        <f t="shared" si="35"/>
        <v>0.4522292994</v>
      </c>
      <c r="AS366" s="43">
        <f t="shared" si="36"/>
        <v>0.4649122807</v>
      </c>
      <c r="AT366" s="43">
        <f t="shared" si="37"/>
        <v>0.5087719298</v>
      </c>
      <c r="AU366" s="43">
        <f t="shared" si="38"/>
        <v>0.7105263158</v>
      </c>
      <c r="AV366" s="44">
        <f t="shared" si="41"/>
        <v>139</v>
      </c>
      <c r="AW366" s="45">
        <f t="shared" si="39"/>
        <v>-2</v>
      </c>
      <c r="AX366" s="45">
        <v>8.0</v>
      </c>
      <c r="AY366" s="45"/>
    </row>
    <row r="367">
      <c r="A367" s="60"/>
      <c r="B367" s="60"/>
      <c r="C367" s="60"/>
      <c r="D367" s="46">
        <v>365.0</v>
      </c>
      <c r="E367" s="25"/>
      <c r="F367" s="26">
        <v>5324.0</v>
      </c>
      <c r="G367" s="18">
        <v>2270.0</v>
      </c>
      <c r="H367" s="15">
        <f t="shared" si="6"/>
        <v>449</v>
      </c>
      <c r="I367" s="28">
        <v>27.0</v>
      </c>
      <c r="J367" s="29">
        <v>85.0</v>
      </c>
      <c r="K367" s="30">
        <v>46.0</v>
      </c>
      <c r="L367" s="31">
        <v>156.0</v>
      </c>
      <c r="M367" s="32">
        <v>47.0</v>
      </c>
      <c r="N367" s="33">
        <v>88.0</v>
      </c>
      <c r="O367" s="39">
        <f t="shared" si="7"/>
        <v>0.6518518519</v>
      </c>
      <c r="P367" s="39">
        <f t="shared" si="8"/>
        <v>0.7722772277</v>
      </c>
      <c r="Q367" s="40">
        <f t="shared" si="9"/>
        <v>0.8548404938</v>
      </c>
      <c r="R367" s="17">
        <f t="shared" si="10"/>
        <v>0.3228404938</v>
      </c>
      <c r="S367" s="39">
        <f t="shared" si="11"/>
        <v>-0.0825632661</v>
      </c>
      <c r="T367" s="40">
        <f t="shared" si="12"/>
        <v>0.3255443859</v>
      </c>
      <c r="U367" s="40">
        <f t="shared" si="13"/>
        <v>0.5143621396</v>
      </c>
      <c r="V367" s="40">
        <f t="shared" si="14"/>
        <v>0.5143621396</v>
      </c>
      <c r="W367" s="39">
        <f t="shared" si="15"/>
        <v>0.4317988735</v>
      </c>
      <c r="X367" s="41">
        <f t="shared" si="16"/>
        <v>0.4856378604</v>
      </c>
      <c r="Y367" s="41">
        <f t="shared" si="17"/>
        <v>0.5682011265</v>
      </c>
      <c r="Z367" s="40">
        <f t="shared" si="18"/>
        <v>135</v>
      </c>
      <c r="AA367" s="40">
        <f t="shared" si="19"/>
        <v>202</v>
      </c>
      <c r="AB367" s="40">
        <f t="shared" si="20"/>
        <v>66</v>
      </c>
      <c r="AC367" s="40">
        <f t="shared" si="21"/>
        <v>69</v>
      </c>
      <c r="AD367" s="40">
        <f t="shared" si="22"/>
        <v>115</v>
      </c>
      <c r="AE367" s="40">
        <f t="shared" si="23"/>
        <v>87</v>
      </c>
      <c r="AF367" s="40">
        <f t="shared" si="24"/>
        <v>1.275362319</v>
      </c>
      <c r="AG367" s="40">
        <f t="shared" si="25"/>
        <v>0.4</v>
      </c>
      <c r="AH367" s="40">
        <f t="shared" si="26"/>
        <v>84</v>
      </c>
      <c r="AI367" s="40">
        <f t="shared" ref="AI367:AJ367" si="410">AF367*AC367</f>
        <v>88</v>
      </c>
      <c r="AJ367" s="40">
        <f t="shared" si="410"/>
        <v>46</v>
      </c>
      <c r="AK367" s="40">
        <f t="shared" si="28"/>
        <v>35</v>
      </c>
      <c r="AL367" s="18">
        <f t="shared" si="29"/>
        <v>2270</v>
      </c>
      <c r="AM367" s="40">
        <f t="shared" si="30"/>
        <v>253</v>
      </c>
      <c r="AN367" s="42">
        <f t="shared" si="31"/>
        <v>0.1114537445</v>
      </c>
      <c r="AO367" s="42">
        <f t="shared" si="32"/>
        <v>0.1977973568</v>
      </c>
      <c r="AP367" s="43">
        <f t="shared" si="33"/>
        <v>0.2672605791</v>
      </c>
      <c r="AQ367" s="43">
        <f t="shared" si="34"/>
        <v>0.5122494432</v>
      </c>
      <c r="AR367" s="43">
        <f t="shared" si="35"/>
        <v>0.5501113586</v>
      </c>
      <c r="AS367" s="43">
        <f t="shared" si="36"/>
        <v>0.5138339921</v>
      </c>
      <c r="AT367" s="43">
        <f t="shared" si="37"/>
        <v>0.4703557312</v>
      </c>
      <c r="AU367" s="43">
        <f t="shared" si="38"/>
        <v>0.6798418972</v>
      </c>
      <c r="AV367" s="44">
        <f t="shared" si="41"/>
        <v>121</v>
      </c>
      <c r="AW367" s="45">
        <f t="shared" si="39"/>
        <v>-10</v>
      </c>
      <c r="AX367" s="45">
        <v>8.0</v>
      </c>
      <c r="AY367" s="45"/>
    </row>
    <row r="368">
      <c r="A368" s="60"/>
      <c r="B368" s="60"/>
      <c r="C368" s="60"/>
      <c r="D368" s="46">
        <v>366.0</v>
      </c>
      <c r="E368" s="25"/>
      <c r="F368" s="26">
        <v>5330.0</v>
      </c>
      <c r="G368" s="18">
        <v>2448.0</v>
      </c>
      <c r="H368" s="15">
        <f t="shared" si="6"/>
        <v>284</v>
      </c>
      <c r="I368" s="28">
        <v>16.0</v>
      </c>
      <c r="J368" s="29">
        <v>48.0</v>
      </c>
      <c r="K368" s="30">
        <v>8.0</v>
      </c>
      <c r="L368" s="31">
        <v>130.0</v>
      </c>
      <c r="M368" s="32">
        <v>35.0</v>
      </c>
      <c r="N368" s="33">
        <v>47.0</v>
      </c>
      <c r="O368" s="39">
        <f t="shared" si="7"/>
        <v>0.5731707317</v>
      </c>
      <c r="P368" s="39">
        <f t="shared" si="8"/>
        <v>0.9420289855</v>
      </c>
      <c r="Q368" s="40">
        <f t="shared" si="9"/>
        <v>0.8288604997</v>
      </c>
      <c r="R368" s="17">
        <f t="shared" si="10"/>
        <v>0.2968604997</v>
      </c>
      <c r="S368" s="39">
        <f t="shared" si="11"/>
        <v>0.1131684858</v>
      </c>
      <c r="T368" s="40">
        <f t="shared" si="12"/>
        <v>0.3075121599</v>
      </c>
      <c r="U368" s="40">
        <f t="shared" si="13"/>
        <v>0.4564267981</v>
      </c>
      <c r="V368" s="40">
        <f t="shared" si="14"/>
        <v>0.4564267981</v>
      </c>
      <c r="W368" s="39">
        <f t="shared" si="15"/>
        <v>0.5695952839</v>
      </c>
      <c r="X368" s="41">
        <f t="shared" si="16"/>
        <v>0.5435732019</v>
      </c>
      <c r="Y368" s="41">
        <f t="shared" si="17"/>
        <v>0.4304047161</v>
      </c>
      <c r="Z368" s="40">
        <f t="shared" si="18"/>
        <v>82</v>
      </c>
      <c r="AA368" s="40">
        <f t="shared" si="19"/>
        <v>138</v>
      </c>
      <c r="AB368" s="40">
        <f t="shared" si="20"/>
        <v>45</v>
      </c>
      <c r="AC368" s="40">
        <f t="shared" si="21"/>
        <v>37</v>
      </c>
      <c r="AD368" s="40">
        <f t="shared" si="22"/>
        <v>59</v>
      </c>
      <c r="AE368" s="40">
        <f t="shared" si="23"/>
        <v>79</v>
      </c>
      <c r="AF368" s="40">
        <f t="shared" si="24"/>
        <v>1.27027027</v>
      </c>
      <c r="AG368" s="40">
        <f t="shared" si="25"/>
        <v>0.1355932203</v>
      </c>
      <c r="AH368" s="40">
        <f t="shared" si="26"/>
        <v>57</v>
      </c>
      <c r="AI368" s="40">
        <f t="shared" ref="AI368:AJ368" si="411">AF368*AC368</f>
        <v>47</v>
      </c>
      <c r="AJ368" s="40">
        <f t="shared" si="411"/>
        <v>8</v>
      </c>
      <c r="AK368" s="40">
        <f t="shared" si="28"/>
        <v>11</v>
      </c>
      <c r="AL368" s="18">
        <f t="shared" si="29"/>
        <v>2448</v>
      </c>
      <c r="AM368" s="40">
        <f t="shared" si="30"/>
        <v>123</v>
      </c>
      <c r="AN368" s="42">
        <f t="shared" si="31"/>
        <v>0.05024509804</v>
      </c>
      <c r="AO368" s="42">
        <f t="shared" si="32"/>
        <v>0.1160130719</v>
      </c>
      <c r="AP368" s="43">
        <f t="shared" si="33"/>
        <v>0.2077464789</v>
      </c>
      <c r="AQ368" s="43">
        <f t="shared" si="34"/>
        <v>0.6373239437</v>
      </c>
      <c r="AR368" s="43">
        <f t="shared" si="35"/>
        <v>0.514084507</v>
      </c>
      <c r="AS368" s="43">
        <f t="shared" si="36"/>
        <v>0.5284552846</v>
      </c>
      <c r="AT368" s="43">
        <f t="shared" si="37"/>
        <v>0.5528455285</v>
      </c>
      <c r="AU368" s="43">
        <f t="shared" si="38"/>
        <v>0.8455284553</v>
      </c>
      <c r="AV368" s="44">
        <f t="shared" si="41"/>
        <v>119</v>
      </c>
      <c r="AW368" s="45">
        <f t="shared" si="39"/>
        <v>-6</v>
      </c>
      <c r="AX368" s="45">
        <v>8.0</v>
      </c>
      <c r="AY368" s="45"/>
    </row>
    <row r="369">
      <c r="A369" s="60"/>
      <c r="B369" s="60"/>
      <c r="C369" s="60"/>
      <c r="D369" s="46">
        <v>367.0</v>
      </c>
      <c r="E369" s="25"/>
      <c r="F369" s="26">
        <v>5350.0</v>
      </c>
      <c r="G369" s="18">
        <v>3063.0</v>
      </c>
      <c r="H369" s="15">
        <f t="shared" si="6"/>
        <v>522</v>
      </c>
      <c r="I369" s="28">
        <v>19.0</v>
      </c>
      <c r="J369" s="29">
        <v>95.0</v>
      </c>
      <c r="K369" s="30">
        <v>26.0</v>
      </c>
      <c r="L369" s="31">
        <v>244.0</v>
      </c>
      <c r="M369" s="32">
        <v>26.0</v>
      </c>
      <c r="N369" s="33">
        <v>112.0</v>
      </c>
      <c r="O369" s="39">
        <f t="shared" si="7"/>
        <v>0.8115942029</v>
      </c>
      <c r="P369" s="39">
        <f t="shared" si="8"/>
        <v>0.9037037037</v>
      </c>
      <c r="Q369" s="40">
        <f t="shared" si="9"/>
        <v>0.8966175173</v>
      </c>
      <c r="R369" s="17">
        <f t="shared" si="10"/>
        <v>0.3646175173</v>
      </c>
      <c r="S369" s="39">
        <f t="shared" si="11"/>
        <v>0.007086186375</v>
      </c>
      <c r="T369" s="40">
        <f t="shared" si="12"/>
        <v>0.3631590687</v>
      </c>
      <c r="U369" s="40">
        <f t="shared" si="13"/>
        <v>0.6291387304</v>
      </c>
      <c r="V369" s="40">
        <f t="shared" si="14"/>
        <v>0.6291387304</v>
      </c>
      <c r="W369" s="39">
        <f t="shared" si="15"/>
        <v>0.6362249168</v>
      </c>
      <c r="X369" s="41">
        <f t="shared" si="16"/>
        <v>0.3708612696</v>
      </c>
      <c r="Y369" s="41">
        <f t="shared" si="17"/>
        <v>0.3637750832</v>
      </c>
      <c r="Z369" s="40">
        <f t="shared" si="18"/>
        <v>138</v>
      </c>
      <c r="AA369" s="40">
        <f t="shared" si="19"/>
        <v>270</v>
      </c>
      <c r="AB369" s="40">
        <f t="shared" si="20"/>
        <v>51</v>
      </c>
      <c r="AC369" s="40">
        <f t="shared" si="21"/>
        <v>87</v>
      </c>
      <c r="AD369" s="40">
        <f t="shared" si="22"/>
        <v>98</v>
      </c>
      <c r="AE369" s="40">
        <f t="shared" si="23"/>
        <v>172</v>
      </c>
      <c r="AF369" s="40">
        <f t="shared" si="24"/>
        <v>1.287356322</v>
      </c>
      <c r="AG369" s="40">
        <f t="shared" si="25"/>
        <v>0.2653061224</v>
      </c>
      <c r="AH369" s="40">
        <f t="shared" si="26"/>
        <v>66</v>
      </c>
      <c r="AI369" s="40">
        <f t="shared" ref="AI369:AJ369" si="412">AF369*AC369</f>
        <v>112</v>
      </c>
      <c r="AJ369" s="40">
        <f t="shared" si="412"/>
        <v>26</v>
      </c>
      <c r="AK369" s="40">
        <f t="shared" si="28"/>
        <v>46</v>
      </c>
      <c r="AL369" s="18">
        <f t="shared" si="29"/>
        <v>3063</v>
      </c>
      <c r="AM369" s="40">
        <f t="shared" si="30"/>
        <v>250</v>
      </c>
      <c r="AN369" s="42">
        <f t="shared" si="31"/>
        <v>0.08161932746</v>
      </c>
      <c r="AO369" s="42">
        <f t="shared" si="32"/>
        <v>0.1704211557</v>
      </c>
      <c r="AP369" s="43">
        <f t="shared" si="33"/>
        <v>0.1360153257</v>
      </c>
      <c r="AQ369" s="43">
        <f t="shared" si="34"/>
        <v>0.5536398467</v>
      </c>
      <c r="AR369" s="43">
        <f t="shared" si="35"/>
        <v>0.4827586207</v>
      </c>
      <c r="AS369" s="43">
        <f t="shared" si="36"/>
        <v>0.368</v>
      </c>
      <c r="AT369" s="43">
        <f t="shared" si="37"/>
        <v>0.448</v>
      </c>
      <c r="AU369" s="43">
        <f t="shared" si="38"/>
        <v>0.712</v>
      </c>
      <c r="AV369" s="44">
        <f t="shared" si="41"/>
        <v>198</v>
      </c>
      <c r="AW369" s="45">
        <f t="shared" si="39"/>
        <v>-21</v>
      </c>
      <c r="AX369" s="45">
        <v>8.0</v>
      </c>
      <c r="AY369" s="45"/>
    </row>
    <row r="370">
      <c r="A370" s="60"/>
      <c r="B370" s="60"/>
      <c r="C370" s="60"/>
      <c r="D370" s="46">
        <v>368.0</v>
      </c>
      <c r="E370" s="25"/>
      <c r="F370" s="26">
        <v>5372.0</v>
      </c>
      <c r="G370" s="18">
        <v>1870.0</v>
      </c>
      <c r="H370" s="15">
        <f t="shared" si="6"/>
        <v>258</v>
      </c>
      <c r="I370" s="28">
        <v>13.0</v>
      </c>
      <c r="J370" s="29">
        <v>50.0</v>
      </c>
      <c r="K370" s="30">
        <v>14.0</v>
      </c>
      <c r="L370" s="31">
        <v>128.0</v>
      </c>
      <c r="M370" s="32">
        <v>9.0</v>
      </c>
      <c r="N370" s="33">
        <v>44.0</v>
      </c>
      <c r="O370" s="39">
        <f t="shared" si="7"/>
        <v>0.8301886792</v>
      </c>
      <c r="P370" s="39">
        <f t="shared" si="8"/>
        <v>0.9014084507</v>
      </c>
      <c r="Q370" s="40">
        <f t="shared" si="9"/>
        <v>0.9005254539</v>
      </c>
      <c r="R370" s="17">
        <f t="shared" si="10"/>
        <v>0.3685254539</v>
      </c>
      <c r="S370" s="39">
        <f t="shared" si="11"/>
        <v>0.000882996806</v>
      </c>
      <c r="T370" s="40">
        <f t="shared" si="12"/>
        <v>0.3676238362</v>
      </c>
      <c r="U370" s="40">
        <f t="shared" si="13"/>
        <v>0.6422710695</v>
      </c>
      <c r="V370" s="40">
        <f t="shared" si="14"/>
        <v>0.6422710695</v>
      </c>
      <c r="W370" s="39">
        <f t="shared" si="15"/>
        <v>0.6431540663</v>
      </c>
      <c r="X370" s="41">
        <f t="shared" si="16"/>
        <v>0.3577289305</v>
      </c>
      <c r="Y370" s="41">
        <f t="shared" si="17"/>
        <v>0.3568459337</v>
      </c>
      <c r="Z370" s="40">
        <f t="shared" si="18"/>
        <v>53</v>
      </c>
      <c r="AA370" s="40">
        <f t="shared" si="19"/>
        <v>142</v>
      </c>
      <c r="AB370" s="40">
        <f t="shared" si="20"/>
        <v>19</v>
      </c>
      <c r="AC370" s="40">
        <f t="shared" si="21"/>
        <v>34</v>
      </c>
      <c r="AD370" s="40">
        <f t="shared" si="22"/>
        <v>51</v>
      </c>
      <c r="AE370" s="40">
        <f t="shared" si="23"/>
        <v>91</v>
      </c>
      <c r="AF370" s="40">
        <f t="shared" si="24"/>
        <v>1.294117647</v>
      </c>
      <c r="AG370" s="40">
        <f t="shared" si="25"/>
        <v>0.2745098039</v>
      </c>
      <c r="AH370" s="40">
        <f t="shared" si="26"/>
        <v>25</v>
      </c>
      <c r="AI370" s="40">
        <f t="shared" ref="AI370:AJ370" si="413">AF370*AC370</f>
        <v>44</v>
      </c>
      <c r="AJ370" s="40">
        <f t="shared" si="413"/>
        <v>14</v>
      </c>
      <c r="AK370" s="40">
        <f t="shared" si="28"/>
        <v>25</v>
      </c>
      <c r="AL370" s="18">
        <f t="shared" si="29"/>
        <v>1870</v>
      </c>
      <c r="AM370" s="40">
        <f t="shared" si="30"/>
        <v>108</v>
      </c>
      <c r="AN370" s="42">
        <f t="shared" si="31"/>
        <v>0.0577540107</v>
      </c>
      <c r="AO370" s="42">
        <f t="shared" si="32"/>
        <v>0.1379679144</v>
      </c>
      <c r="AP370" s="43">
        <f t="shared" si="33"/>
        <v>0.1395348837</v>
      </c>
      <c r="AQ370" s="43">
        <f t="shared" si="34"/>
        <v>0.5813953488</v>
      </c>
      <c r="AR370" s="43">
        <f t="shared" si="35"/>
        <v>0.4496124031</v>
      </c>
      <c r="AS370" s="43">
        <f t="shared" si="36"/>
        <v>0.3611111111</v>
      </c>
      <c r="AT370" s="43">
        <f t="shared" si="37"/>
        <v>0.462962963</v>
      </c>
      <c r="AU370" s="43">
        <f t="shared" si="38"/>
        <v>0.6388888889</v>
      </c>
      <c r="AV370" s="44">
        <f t="shared" si="41"/>
        <v>103</v>
      </c>
      <c r="AW370" s="45">
        <f t="shared" si="39"/>
        <v>-3</v>
      </c>
      <c r="AX370" s="45">
        <v>8.0</v>
      </c>
      <c r="AY370" s="45"/>
    </row>
    <row r="371">
      <c r="A371" s="60"/>
      <c r="B371" s="60"/>
      <c r="C371" s="60"/>
      <c r="D371" s="46">
        <v>369.0</v>
      </c>
      <c r="E371" s="25"/>
      <c r="F371" s="26">
        <v>5384.0</v>
      </c>
      <c r="G371" s="18">
        <v>1859.0</v>
      </c>
      <c r="H371" s="15">
        <f t="shared" si="6"/>
        <v>311</v>
      </c>
      <c r="I371" s="28">
        <v>11.0</v>
      </c>
      <c r="J371" s="29">
        <v>54.0</v>
      </c>
      <c r="K371" s="30">
        <v>11.0</v>
      </c>
      <c r="L371" s="31">
        <v>180.0</v>
      </c>
      <c r="M371" s="32">
        <v>12.0</v>
      </c>
      <c r="N371" s="33">
        <v>43.0</v>
      </c>
      <c r="O371" s="39">
        <f t="shared" si="7"/>
        <v>0.7818181818</v>
      </c>
      <c r="P371" s="39">
        <f t="shared" si="8"/>
        <v>0.942408377</v>
      </c>
      <c r="Q371" s="40">
        <f t="shared" si="9"/>
        <v>0.8899447934</v>
      </c>
      <c r="R371" s="17">
        <f t="shared" si="10"/>
        <v>0.3579447934</v>
      </c>
      <c r="S371" s="39">
        <f t="shared" si="11"/>
        <v>0.05246358357</v>
      </c>
      <c r="T371" s="40">
        <f t="shared" si="12"/>
        <v>0.3560466568</v>
      </c>
      <c r="U371" s="40">
        <f t="shared" si="13"/>
        <v>0.6080148619</v>
      </c>
      <c r="V371" s="40">
        <f t="shared" si="14"/>
        <v>0.6080148619</v>
      </c>
      <c r="W371" s="39">
        <f t="shared" si="15"/>
        <v>0.6604784455</v>
      </c>
      <c r="X371" s="41">
        <f t="shared" si="16"/>
        <v>0.3919851381</v>
      </c>
      <c r="Y371" s="41">
        <f t="shared" si="17"/>
        <v>0.3395215545</v>
      </c>
      <c r="Z371" s="40">
        <f t="shared" si="18"/>
        <v>55</v>
      </c>
      <c r="AA371" s="40">
        <f t="shared" si="19"/>
        <v>191</v>
      </c>
      <c r="AB371" s="40">
        <f t="shared" si="20"/>
        <v>22</v>
      </c>
      <c r="AC371" s="40">
        <f t="shared" si="21"/>
        <v>33</v>
      </c>
      <c r="AD371" s="40">
        <f t="shared" si="22"/>
        <v>65</v>
      </c>
      <c r="AE371" s="40">
        <f t="shared" si="23"/>
        <v>126</v>
      </c>
      <c r="AF371" s="40">
        <f t="shared" si="24"/>
        <v>1.303030303</v>
      </c>
      <c r="AG371" s="40">
        <f t="shared" si="25"/>
        <v>0.1692307692</v>
      </c>
      <c r="AH371" s="40">
        <f t="shared" si="26"/>
        <v>29</v>
      </c>
      <c r="AI371" s="40">
        <f t="shared" ref="AI371:AJ371" si="414">AF371*AC371</f>
        <v>43</v>
      </c>
      <c r="AJ371" s="40">
        <f t="shared" si="414"/>
        <v>11</v>
      </c>
      <c r="AK371" s="40">
        <f t="shared" si="28"/>
        <v>21</v>
      </c>
      <c r="AL371" s="18">
        <f t="shared" si="29"/>
        <v>1859</v>
      </c>
      <c r="AM371" s="40">
        <f t="shared" si="30"/>
        <v>104</v>
      </c>
      <c r="AN371" s="42">
        <f t="shared" si="31"/>
        <v>0.05594405594</v>
      </c>
      <c r="AO371" s="42">
        <f t="shared" si="32"/>
        <v>0.1672942442</v>
      </c>
      <c r="AP371" s="43">
        <f t="shared" si="33"/>
        <v>0.1093247588</v>
      </c>
      <c r="AQ371" s="43">
        <f t="shared" si="34"/>
        <v>0.652733119</v>
      </c>
      <c r="AR371" s="43">
        <f t="shared" si="35"/>
        <v>0.38585209</v>
      </c>
      <c r="AS371" s="43">
        <f t="shared" si="36"/>
        <v>0.3846153846</v>
      </c>
      <c r="AT371" s="43">
        <f t="shared" si="37"/>
        <v>0.4807692308</v>
      </c>
      <c r="AU371" s="43">
        <f t="shared" si="38"/>
        <v>0.6923076923</v>
      </c>
      <c r="AV371" s="44">
        <f t="shared" si="41"/>
        <v>159</v>
      </c>
      <c r="AW371" s="45">
        <f t="shared" si="39"/>
        <v>-6</v>
      </c>
      <c r="AX371" s="45">
        <v>8.0</v>
      </c>
      <c r="AY371" s="45"/>
    </row>
    <row r="372">
      <c r="A372" s="60"/>
      <c r="B372" s="60"/>
      <c r="C372" s="60"/>
      <c r="D372" s="46">
        <v>370.0</v>
      </c>
      <c r="E372" s="25"/>
      <c r="F372" s="26">
        <v>5395.0</v>
      </c>
      <c r="G372" s="18">
        <v>608.0</v>
      </c>
      <c r="H372" s="15">
        <f t="shared" si="6"/>
        <v>188</v>
      </c>
      <c r="I372" s="28">
        <v>15.0</v>
      </c>
      <c r="J372" s="29">
        <v>25.0</v>
      </c>
      <c r="K372" s="30">
        <v>19.0</v>
      </c>
      <c r="L372" s="31">
        <v>96.0</v>
      </c>
      <c r="M372" s="32">
        <v>11.0</v>
      </c>
      <c r="N372" s="33">
        <v>22.0</v>
      </c>
      <c r="O372" s="39">
        <f t="shared" si="7"/>
        <v>0.6666666667</v>
      </c>
      <c r="P372" s="39">
        <f t="shared" si="8"/>
        <v>0.8347826087</v>
      </c>
      <c r="Q372" s="40">
        <f t="shared" si="9"/>
        <v>0.8593333333</v>
      </c>
      <c r="R372" s="17">
        <f t="shared" si="10"/>
        <v>0.3273333333</v>
      </c>
      <c r="S372" s="39">
        <f t="shared" si="11"/>
        <v>-0.02455072464</v>
      </c>
      <c r="T372" s="40">
        <f t="shared" si="12"/>
        <v>0.3289764423</v>
      </c>
      <c r="U372" s="40">
        <f t="shared" si="13"/>
        <v>0.5251626203</v>
      </c>
      <c r="V372" s="40">
        <f t="shared" si="14"/>
        <v>0.5251626203</v>
      </c>
      <c r="W372" s="39">
        <f t="shared" si="15"/>
        <v>0.5006118957</v>
      </c>
      <c r="X372" s="41">
        <f t="shared" si="16"/>
        <v>0.4748373797</v>
      </c>
      <c r="Y372" s="41">
        <f t="shared" si="17"/>
        <v>0.4993881043</v>
      </c>
      <c r="Z372" s="40">
        <f t="shared" si="18"/>
        <v>33</v>
      </c>
      <c r="AA372" s="40">
        <f t="shared" si="19"/>
        <v>115</v>
      </c>
      <c r="AB372" s="40">
        <f t="shared" si="20"/>
        <v>16</v>
      </c>
      <c r="AC372" s="40">
        <f t="shared" si="21"/>
        <v>17</v>
      </c>
      <c r="AD372" s="40">
        <f t="shared" si="22"/>
        <v>57</v>
      </c>
      <c r="AE372" s="40">
        <f t="shared" si="23"/>
        <v>58</v>
      </c>
      <c r="AF372" s="40">
        <f t="shared" si="24"/>
        <v>1.294117647</v>
      </c>
      <c r="AG372" s="40">
        <f t="shared" si="25"/>
        <v>0.3333333333</v>
      </c>
      <c r="AH372" s="40">
        <f t="shared" si="26"/>
        <v>21</v>
      </c>
      <c r="AI372" s="40">
        <f t="shared" ref="AI372:AJ372" si="415">AF372*AC372</f>
        <v>22</v>
      </c>
      <c r="AJ372" s="40">
        <f t="shared" si="415"/>
        <v>19</v>
      </c>
      <c r="AK372" s="40">
        <f t="shared" si="28"/>
        <v>19</v>
      </c>
      <c r="AL372" s="18">
        <f t="shared" si="29"/>
        <v>608</v>
      </c>
      <c r="AM372" s="40">
        <f t="shared" si="30"/>
        <v>81</v>
      </c>
      <c r="AN372" s="42">
        <f t="shared" si="31"/>
        <v>0.1332236842</v>
      </c>
      <c r="AO372" s="42">
        <f t="shared" si="32"/>
        <v>0.3092105263</v>
      </c>
      <c r="AP372" s="43">
        <f t="shared" si="33"/>
        <v>0.2393617021</v>
      </c>
      <c r="AQ372" s="43">
        <f t="shared" si="34"/>
        <v>0.6489361702</v>
      </c>
      <c r="AR372" s="43">
        <f t="shared" si="35"/>
        <v>0.3882978723</v>
      </c>
      <c r="AS372" s="43">
        <f t="shared" si="36"/>
        <v>0.4938271605</v>
      </c>
      <c r="AT372" s="43">
        <f t="shared" si="37"/>
        <v>0.4938271605</v>
      </c>
      <c r="AU372" s="43">
        <f t="shared" si="38"/>
        <v>0.5308641975</v>
      </c>
      <c r="AV372" s="44">
        <f t="shared" si="41"/>
        <v>77</v>
      </c>
      <c r="AW372" s="45">
        <f t="shared" si="39"/>
        <v>5</v>
      </c>
      <c r="AX372" s="45">
        <v>8.0</v>
      </c>
      <c r="AY372" s="45"/>
    </row>
    <row r="373">
      <c r="A373" s="60"/>
      <c r="B373" s="60"/>
      <c r="C373" s="60"/>
      <c r="D373" s="46">
        <v>371.0</v>
      </c>
      <c r="E373" s="25"/>
      <c r="F373" s="26">
        <v>5405.0</v>
      </c>
      <c r="G373" s="18">
        <v>2659.0</v>
      </c>
      <c r="H373" s="15">
        <f t="shared" si="6"/>
        <v>306</v>
      </c>
      <c r="I373" s="28">
        <v>12.0</v>
      </c>
      <c r="J373" s="29">
        <v>62.0</v>
      </c>
      <c r="K373" s="30">
        <v>11.0</v>
      </c>
      <c r="L373" s="31">
        <v>150.0</v>
      </c>
      <c r="M373" s="32">
        <v>23.0</v>
      </c>
      <c r="N373" s="33">
        <v>48.0</v>
      </c>
      <c r="O373" s="39">
        <f t="shared" si="7"/>
        <v>0.676056338</v>
      </c>
      <c r="P373" s="39">
        <f t="shared" si="8"/>
        <v>0.9316770186</v>
      </c>
      <c r="Q373" s="40">
        <f t="shared" si="9"/>
        <v>0.8621154533</v>
      </c>
      <c r="R373" s="17">
        <f t="shared" si="10"/>
        <v>0.3301154533</v>
      </c>
      <c r="S373" s="39">
        <f t="shared" si="11"/>
        <v>0.06956156535</v>
      </c>
      <c r="T373" s="40">
        <f t="shared" si="12"/>
        <v>0.3311576998</v>
      </c>
      <c r="U373" s="40">
        <f t="shared" si="13"/>
        <v>0.5319907822</v>
      </c>
      <c r="V373" s="40">
        <f t="shared" si="14"/>
        <v>0.5319907822</v>
      </c>
      <c r="W373" s="39">
        <f t="shared" si="15"/>
        <v>0.6015523475</v>
      </c>
      <c r="X373" s="41">
        <f t="shared" si="16"/>
        <v>0.4680092178</v>
      </c>
      <c r="Y373" s="41">
        <f t="shared" si="17"/>
        <v>0.3984476525</v>
      </c>
      <c r="Z373" s="40">
        <f t="shared" si="18"/>
        <v>71</v>
      </c>
      <c r="AA373" s="40">
        <f t="shared" si="19"/>
        <v>161</v>
      </c>
      <c r="AB373" s="40">
        <f t="shared" si="20"/>
        <v>33</v>
      </c>
      <c r="AC373" s="40">
        <f t="shared" si="21"/>
        <v>38</v>
      </c>
      <c r="AD373" s="40">
        <f t="shared" si="22"/>
        <v>64</v>
      </c>
      <c r="AE373" s="40">
        <f t="shared" si="23"/>
        <v>97</v>
      </c>
      <c r="AF373" s="40">
        <f t="shared" si="24"/>
        <v>1.263157895</v>
      </c>
      <c r="AG373" s="40">
        <f t="shared" si="25"/>
        <v>0.171875</v>
      </c>
      <c r="AH373" s="40">
        <f t="shared" si="26"/>
        <v>42</v>
      </c>
      <c r="AI373" s="40">
        <f t="shared" ref="AI373:AJ373" si="416">AF373*AC373</f>
        <v>48</v>
      </c>
      <c r="AJ373" s="40">
        <f t="shared" si="416"/>
        <v>11</v>
      </c>
      <c r="AK373" s="40">
        <f t="shared" si="28"/>
        <v>17</v>
      </c>
      <c r="AL373" s="18">
        <f t="shared" si="29"/>
        <v>2659</v>
      </c>
      <c r="AM373" s="40">
        <f t="shared" si="30"/>
        <v>118</v>
      </c>
      <c r="AN373" s="42">
        <f t="shared" si="31"/>
        <v>0.04437758556</v>
      </c>
      <c r="AO373" s="42">
        <f t="shared" si="32"/>
        <v>0.1150808575</v>
      </c>
      <c r="AP373" s="43">
        <f t="shared" si="33"/>
        <v>0.1503267974</v>
      </c>
      <c r="AQ373" s="43">
        <f t="shared" si="34"/>
        <v>0.6045751634</v>
      </c>
      <c r="AR373" s="43">
        <f t="shared" si="35"/>
        <v>0.4738562092</v>
      </c>
      <c r="AS373" s="43">
        <f t="shared" si="36"/>
        <v>0.4491525424</v>
      </c>
      <c r="AT373" s="43">
        <f t="shared" si="37"/>
        <v>0.5</v>
      </c>
      <c r="AU373" s="43">
        <f t="shared" si="38"/>
        <v>0.7627118644</v>
      </c>
      <c r="AV373" s="44">
        <f t="shared" si="41"/>
        <v>133</v>
      </c>
      <c r="AW373" s="45">
        <f t="shared" si="39"/>
        <v>-7</v>
      </c>
      <c r="AX373" s="45">
        <v>8.0</v>
      </c>
      <c r="AY373" s="45"/>
    </row>
    <row r="374">
      <c r="A374" s="60"/>
      <c r="B374" s="60"/>
      <c r="C374" s="60"/>
      <c r="D374" s="46">
        <v>372.0</v>
      </c>
      <c r="E374" s="25"/>
      <c r="F374" s="26">
        <v>5412.0</v>
      </c>
      <c r="G374" s="18">
        <v>3126.0</v>
      </c>
      <c r="H374" s="15">
        <f t="shared" si="6"/>
        <v>337</v>
      </c>
      <c r="I374" s="28">
        <v>21.0</v>
      </c>
      <c r="J374" s="29">
        <v>70.0</v>
      </c>
      <c r="K374" s="30">
        <v>20.0</v>
      </c>
      <c r="L374" s="31">
        <v>148.0</v>
      </c>
      <c r="M374" s="32">
        <v>21.0</v>
      </c>
      <c r="N374" s="33">
        <v>57.0</v>
      </c>
      <c r="O374" s="39">
        <f t="shared" si="7"/>
        <v>0.7307692308</v>
      </c>
      <c r="P374" s="39">
        <f t="shared" si="8"/>
        <v>0.880952381</v>
      </c>
      <c r="Q374" s="40">
        <f t="shared" si="9"/>
        <v>0.877316568</v>
      </c>
      <c r="R374" s="17">
        <f t="shared" si="10"/>
        <v>0.345316568</v>
      </c>
      <c r="S374" s="39">
        <f t="shared" si="11"/>
        <v>0.003635812905</v>
      </c>
      <c r="T374" s="40">
        <f t="shared" si="12"/>
        <v>0.3439601365</v>
      </c>
      <c r="U374" s="40">
        <f t="shared" si="13"/>
        <v>0.571518679</v>
      </c>
      <c r="V374" s="40">
        <f t="shared" si="14"/>
        <v>0.571518679</v>
      </c>
      <c r="W374" s="39">
        <f t="shared" si="15"/>
        <v>0.5751544919</v>
      </c>
      <c r="X374" s="41">
        <f t="shared" si="16"/>
        <v>0.428481321</v>
      </c>
      <c r="Y374" s="41">
        <f t="shared" si="17"/>
        <v>0.4248455081</v>
      </c>
      <c r="Z374" s="40">
        <f t="shared" si="18"/>
        <v>78</v>
      </c>
      <c r="AA374" s="40">
        <f t="shared" si="19"/>
        <v>168</v>
      </c>
      <c r="AB374" s="40">
        <f t="shared" si="20"/>
        <v>33</v>
      </c>
      <c r="AC374" s="40">
        <f t="shared" si="21"/>
        <v>45</v>
      </c>
      <c r="AD374" s="40">
        <f t="shared" si="22"/>
        <v>71</v>
      </c>
      <c r="AE374" s="40">
        <f t="shared" si="23"/>
        <v>97</v>
      </c>
      <c r="AF374" s="40">
        <f t="shared" si="24"/>
        <v>1.266666667</v>
      </c>
      <c r="AG374" s="40">
        <f t="shared" si="25"/>
        <v>0.2816901408</v>
      </c>
      <c r="AH374" s="40">
        <f t="shared" si="26"/>
        <v>42</v>
      </c>
      <c r="AI374" s="40">
        <f t="shared" ref="AI374:AJ374" si="417">AF374*AC374</f>
        <v>57</v>
      </c>
      <c r="AJ374" s="40">
        <f t="shared" si="417"/>
        <v>20</v>
      </c>
      <c r="AK374" s="40">
        <f t="shared" si="28"/>
        <v>27</v>
      </c>
      <c r="AL374" s="18">
        <f t="shared" si="29"/>
        <v>3126</v>
      </c>
      <c r="AM374" s="40">
        <f t="shared" si="30"/>
        <v>146</v>
      </c>
      <c r="AN374" s="42">
        <f t="shared" si="31"/>
        <v>0.04670505438</v>
      </c>
      <c r="AO374" s="42">
        <f t="shared" si="32"/>
        <v>0.1078055022</v>
      </c>
      <c r="AP374" s="43">
        <f t="shared" si="33"/>
        <v>0.1839762611</v>
      </c>
      <c r="AQ374" s="43">
        <f t="shared" si="34"/>
        <v>0.5637982196</v>
      </c>
      <c r="AR374" s="43">
        <f t="shared" si="35"/>
        <v>0.5014836795</v>
      </c>
      <c r="AS374" s="43">
        <f t="shared" si="36"/>
        <v>0.4246575342</v>
      </c>
      <c r="AT374" s="43">
        <f t="shared" si="37"/>
        <v>0.4726027397</v>
      </c>
      <c r="AU374" s="43">
        <f t="shared" si="38"/>
        <v>0.6780821918</v>
      </c>
      <c r="AV374" s="44">
        <f t="shared" si="41"/>
        <v>121</v>
      </c>
      <c r="AW374" s="45">
        <f t="shared" si="39"/>
        <v>0</v>
      </c>
      <c r="AX374" s="45">
        <v>8.0</v>
      </c>
      <c r="AY374" s="45"/>
    </row>
    <row r="375">
      <c r="A375" s="60"/>
      <c r="B375" s="60"/>
      <c r="C375" s="60"/>
      <c r="D375" s="46">
        <v>373.0</v>
      </c>
      <c r="E375" s="25"/>
      <c r="F375" s="26">
        <v>5417.0</v>
      </c>
      <c r="G375" s="18">
        <v>2272.0</v>
      </c>
      <c r="H375" s="15">
        <f t="shared" si="6"/>
        <v>331</v>
      </c>
      <c r="I375" s="28">
        <v>16.0</v>
      </c>
      <c r="J375" s="29">
        <v>58.0</v>
      </c>
      <c r="K375" s="30">
        <v>22.0</v>
      </c>
      <c r="L375" s="31">
        <v>142.0</v>
      </c>
      <c r="M375" s="32">
        <v>34.0</v>
      </c>
      <c r="N375" s="33">
        <v>59.0</v>
      </c>
      <c r="O375" s="39">
        <f t="shared" si="7"/>
        <v>0.6344086022</v>
      </c>
      <c r="P375" s="39">
        <f t="shared" si="8"/>
        <v>0.8658536585</v>
      </c>
      <c r="Q375" s="40">
        <f t="shared" si="9"/>
        <v>0.8493884842</v>
      </c>
      <c r="R375" s="17">
        <f t="shared" si="10"/>
        <v>0.3173884842</v>
      </c>
      <c r="S375" s="39">
        <f t="shared" si="11"/>
        <v>0.01646517432</v>
      </c>
      <c r="T375" s="40">
        <f t="shared" si="12"/>
        <v>0.3215183233</v>
      </c>
      <c r="U375" s="40">
        <f t="shared" si="13"/>
        <v>0.5016022948</v>
      </c>
      <c r="V375" s="40">
        <f t="shared" si="14"/>
        <v>0.5016022948</v>
      </c>
      <c r="W375" s="39">
        <f t="shared" si="15"/>
        <v>0.5180674692</v>
      </c>
      <c r="X375" s="41">
        <f t="shared" si="16"/>
        <v>0.4983977052</v>
      </c>
      <c r="Y375" s="41">
        <f t="shared" si="17"/>
        <v>0.4819325308</v>
      </c>
      <c r="Z375" s="40">
        <f t="shared" si="18"/>
        <v>93</v>
      </c>
      <c r="AA375" s="40">
        <f t="shared" si="19"/>
        <v>164</v>
      </c>
      <c r="AB375" s="40">
        <f t="shared" si="20"/>
        <v>46</v>
      </c>
      <c r="AC375" s="40">
        <f t="shared" si="21"/>
        <v>47</v>
      </c>
      <c r="AD375" s="40">
        <f t="shared" si="22"/>
        <v>79</v>
      </c>
      <c r="AE375" s="40">
        <f t="shared" si="23"/>
        <v>85</v>
      </c>
      <c r="AF375" s="40">
        <f t="shared" si="24"/>
        <v>1.255319149</v>
      </c>
      <c r="AG375" s="40">
        <f t="shared" si="25"/>
        <v>0.2784810127</v>
      </c>
      <c r="AH375" s="40">
        <f t="shared" si="26"/>
        <v>58</v>
      </c>
      <c r="AI375" s="40">
        <f t="shared" ref="AI375:AJ375" si="418">AF375*AC375</f>
        <v>59</v>
      </c>
      <c r="AJ375" s="40">
        <f t="shared" si="418"/>
        <v>22</v>
      </c>
      <c r="AK375" s="40">
        <f t="shared" si="28"/>
        <v>24</v>
      </c>
      <c r="AL375" s="18">
        <f t="shared" si="29"/>
        <v>2272</v>
      </c>
      <c r="AM375" s="40">
        <f t="shared" si="30"/>
        <v>163</v>
      </c>
      <c r="AN375" s="42">
        <f t="shared" si="31"/>
        <v>0.07174295775</v>
      </c>
      <c r="AO375" s="42">
        <f t="shared" si="32"/>
        <v>0.1456866197</v>
      </c>
      <c r="AP375" s="43">
        <f t="shared" si="33"/>
        <v>0.2175226586</v>
      </c>
      <c r="AQ375" s="43">
        <f t="shared" si="34"/>
        <v>0.580060423</v>
      </c>
      <c r="AR375" s="43">
        <f t="shared" si="35"/>
        <v>0.5045317221</v>
      </c>
      <c r="AS375" s="43">
        <f t="shared" si="36"/>
        <v>0.490797546</v>
      </c>
      <c r="AT375" s="43">
        <f t="shared" si="37"/>
        <v>0.5030674847</v>
      </c>
      <c r="AU375" s="43">
        <f t="shared" si="38"/>
        <v>0.717791411</v>
      </c>
      <c r="AV375" s="44">
        <f t="shared" si="41"/>
        <v>118</v>
      </c>
      <c r="AW375" s="45">
        <f t="shared" si="39"/>
        <v>-8</v>
      </c>
      <c r="AX375" s="45">
        <v>8.0</v>
      </c>
      <c r="AY375" s="45"/>
    </row>
    <row r="376">
      <c r="A376" s="60"/>
      <c r="B376" s="60"/>
      <c r="C376" s="60"/>
      <c r="D376" s="46">
        <v>374.0</v>
      </c>
      <c r="E376" s="25"/>
      <c r="F376" s="26">
        <v>5425.0</v>
      </c>
      <c r="G376" s="18">
        <v>2550.0</v>
      </c>
      <c r="H376" s="15">
        <f t="shared" si="6"/>
        <v>408</v>
      </c>
      <c r="I376" s="28">
        <v>28.0</v>
      </c>
      <c r="J376" s="29">
        <v>91.0</v>
      </c>
      <c r="K376" s="30">
        <v>13.0</v>
      </c>
      <c r="L376" s="31">
        <v>200.0</v>
      </c>
      <c r="M376" s="32">
        <v>15.0</v>
      </c>
      <c r="N376" s="33">
        <v>61.0</v>
      </c>
      <c r="O376" s="39">
        <f t="shared" si="7"/>
        <v>0.8026315789</v>
      </c>
      <c r="P376" s="39">
        <f t="shared" si="8"/>
        <v>0.9389671362</v>
      </c>
      <c r="Q376" s="40">
        <f t="shared" si="9"/>
        <v>0.8946627424</v>
      </c>
      <c r="R376" s="17">
        <f t="shared" si="10"/>
        <v>0.3626627424</v>
      </c>
      <c r="S376" s="39">
        <f t="shared" si="11"/>
        <v>0.04430439377</v>
      </c>
      <c r="T376" s="40">
        <f t="shared" si="12"/>
        <v>0.3610133975</v>
      </c>
      <c r="U376" s="40">
        <f t="shared" si="13"/>
        <v>0.6227927891</v>
      </c>
      <c r="V376" s="40">
        <f t="shared" si="14"/>
        <v>0.6227927891</v>
      </c>
      <c r="W376" s="39">
        <f t="shared" si="15"/>
        <v>0.6670971828</v>
      </c>
      <c r="X376" s="41">
        <f t="shared" si="16"/>
        <v>0.3772072109</v>
      </c>
      <c r="Y376" s="41">
        <f t="shared" si="17"/>
        <v>0.3329028172</v>
      </c>
      <c r="Z376" s="40">
        <f t="shared" si="18"/>
        <v>76</v>
      </c>
      <c r="AA376" s="40">
        <f t="shared" si="19"/>
        <v>213</v>
      </c>
      <c r="AB376" s="40">
        <f t="shared" si="20"/>
        <v>29</v>
      </c>
      <c r="AC376" s="40">
        <f t="shared" si="21"/>
        <v>47</v>
      </c>
      <c r="AD376" s="40">
        <f t="shared" si="22"/>
        <v>71</v>
      </c>
      <c r="AE376" s="40">
        <f t="shared" si="23"/>
        <v>142</v>
      </c>
      <c r="AF376" s="40">
        <f t="shared" si="24"/>
        <v>1.29787234</v>
      </c>
      <c r="AG376" s="40">
        <f t="shared" si="25"/>
        <v>0.1830985915</v>
      </c>
      <c r="AH376" s="40">
        <f t="shared" si="26"/>
        <v>38</v>
      </c>
      <c r="AI376" s="40">
        <f t="shared" ref="AI376:AJ376" si="419">AF376*AC376</f>
        <v>61</v>
      </c>
      <c r="AJ376" s="40">
        <f t="shared" si="419"/>
        <v>13</v>
      </c>
      <c r="AK376" s="40">
        <f t="shared" si="28"/>
        <v>26</v>
      </c>
      <c r="AL376" s="18">
        <f t="shared" si="29"/>
        <v>2550</v>
      </c>
      <c r="AM376" s="40">
        <f t="shared" si="30"/>
        <v>138</v>
      </c>
      <c r="AN376" s="42">
        <f t="shared" si="31"/>
        <v>0.05411764706</v>
      </c>
      <c r="AO376" s="42">
        <f t="shared" si="32"/>
        <v>0.16</v>
      </c>
      <c r="AP376" s="43">
        <f t="shared" si="33"/>
        <v>0.137254902</v>
      </c>
      <c r="AQ376" s="43">
        <f t="shared" si="34"/>
        <v>0.5955882353</v>
      </c>
      <c r="AR376" s="43">
        <f t="shared" si="35"/>
        <v>0.4779411765</v>
      </c>
      <c r="AS376" s="43">
        <f t="shared" si="36"/>
        <v>0.3695652174</v>
      </c>
      <c r="AT376" s="43">
        <f t="shared" si="37"/>
        <v>0.4637681159</v>
      </c>
      <c r="AU376" s="43">
        <f t="shared" si="38"/>
        <v>0.7173913043</v>
      </c>
      <c r="AV376" s="44">
        <f t="shared" si="41"/>
        <v>174</v>
      </c>
      <c r="AW376" s="45">
        <f t="shared" si="39"/>
        <v>5</v>
      </c>
      <c r="AX376" s="45">
        <v>8.0</v>
      </c>
      <c r="AY376" s="45"/>
    </row>
    <row r="377">
      <c r="A377" s="60"/>
      <c r="B377" s="60"/>
      <c r="C377" s="60"/>
      <c r="D377" s="46">
        <v>375.0</v>
      </c>
      <c r="E377" s="25"/>
      <c r="F377" s="26">
        <v>5501.0</v>
      </c>
      <c r="G377" s="18">
        <v>916.0</v>
      </c>
      <c r="H377" s="15">
        <f t="shared" si="6"/>
        <v>247</v>
      </c>
      <c r="I377" s="28">
        <v>17.0</v>
      </c>
      <c r="J377" s="29">
        <v>42.0</v>
      </c>
      <c r="K377" s="30">
        <v>17.0</v>
      </c>
      <c r="L377" s="31">
        <v>90.0</v>
      </c>
      <c r="M377" s="32">
        <v>40.0</v>
      </c>
      <c r="N377" s="33">
        <v>41.0</v>
      </c>
      <c r="O377" s="39">
        <f t="shared" si="7"/>
        <v>0.5061728395</v>
      </c>
      <c r="P377" s="39">
        <f t="shared" si="8"/>
        <v>0.8411214953</v>
      </c>
      <c r="Q377" s="40">
        <f t="shared" si="9"/>
        <v>0.8039272977</v>
      </c>
      <c r="R377" s="17">
        <f t="shared" si="10"/>
        <v>0.2719272977</v>
      </c>
      <c r="S377" s="39">
        <f t="shared" si="11"/>
        <v>0.03719419766</v>
      </c>
      <c r="T377" s="40">
        <f t="shared" si="12"/>
        <v>0.2924180458</v>
      </c>
      <c r="U377" s="40">
        <f t="shared" si="13"/>
        <v>0.4062975502</v>
      </c>
      <c r="V377" s="40">
        <f t="shared" si="14"/>
        <v>0.4062975502</v>
      </c>
      <c r="W377" s="39">
        <f t="shared" si="15"/>
        <v>0.4434917479</v>
      </c>
      <c r="X377" s="41">
        <f t="shared" si="16"/>
        <v>0.5937024498</v>
      </c>
      <c r="Y377" s="41">
        <f t="shared" si="17"/>
        <v>0.5565082521</v>
      </c>
      <c r="Z377" s="40">
        <f t="shared" si="18"/>
        <v>81</v>
      </c>
      <c r="AA377" s="40">
        <f t="shared" si="19"/>
        <v>107</v>
      </c>
      <c r="AB377" s="40">
        <f t="shared" si="20"/>
        <v>48</v>
      </c>
      <c r="AC377" s="40">
        <f t="shared" si="21"/>
        <v>33</v>
      </c>
      <c r="AD377" s="40">
        <f t="shared" si="22"/>
        <v>60</v>
      </c>
      <c r="AE377" s="40">
        <f t="shared" si="23"/>
        <v>47</v>
      </c>
      <c r="AF377" s="40">
        <f t="shared" si="24"/>
        <v>1.242424242</v>
      </c>
      <c r="AG377" s="40">
        <f t="shared" si="25"/>
        <v>0.2833333333</v>
      </c>
      <c r="AH377" s="40">
        <f t="shared" si="26"/>
        <v>60</v>
      </c>
      <c r="AI377" s="40">
        <f t="shared" ref="AI377:AJ377" si="420">AF377*AC377</f>
        <v>41</v>
      </c>
      <c r="AJ377" s="40">
        <f t="shared" si="420"/>
        <v>17</v>
      </c>
      <c r="AK377" s="40">
        <f t="shared" si="28"/>
        <v>13</v>
      </c>
      <c r="AL377" s="18">
        <f t="shared" si="29"/>
        <v>916</v>
      </c>
      <c r="AM377" s="40">
        <f t="shared" si="30"/>
        <v>131</v>
      </c>
      <c r="AN377" s="42">
        <f t="shared" si="31"/>
        <v>0.1430131004</v>
      </c>
      <c r="AO377" s="42">
        <f t="shared" si="32"/>
        <v>0.269650655</v>
      </c>
      <c r="AP377" s="43">
        <f t="shared" si="33"/>
        <v>0.2995951417</v>
      </c>
      <c r="AQ377" s="43">
        <f t="shared" si="34"/>
        <v>0.5951417004</v>
      </c>
      <c r="AR377" s="43">
        <f t="shared" si="35"/>
        <v>0.5668016194</v>
      </c>
      <c r="AS377" s="43">
        <f t="shared" si="36"/>
        <v>0.5877862595</v>
      </c>
      <c r="AT377" s="43">
        <f t="shared" si="37"/>
        <v>0.5572519084</v>
      </c>
      <c r="AU377" s="43">
        <f t="shared" si="38"/>
        <v>0.7709923664</v>
      </c>
      <c r="AV377" s="44">
        <f t="shared" si="41"/>
        <v>77</v>
      </c>
      <c r="AW377" s="45">
        <f t="shared" si="39"/>
        <v>-3</v>
      </c>
      <c r="AX377" s="45">
        <v>8.0</v>
      </c>
      <c r="AY377" s="45"/>
    </row>
    <row r="378">
      <c r="A378" s="60"/>
      <c r="B378" s="60"/>
      <c r="C378" s="60"/>
      <c r="D378" s="46">
        <v>376.0</v>
      </c>
      <c r="E378" s="25"/>
      <c r="F378" s="26">
        <v>5504.0</v>
      </c>
      <c r="G378" s="18">
        <v>2412.0</v>
      </c>
      <c r="H378" s="15">
        <f t="shared" si="6"/>
        <v>495</v>
      </c>
      <c r="I378" s="28">
        <v>45.0</v>
      </c>
      <c r="J378" s="29">
        <v>81.0</v>
      </c>
      <c r="K378" s="30">
        <v>47.0</v>
      </c>
      <c r="L378" s="31">
        <v>180.0</v>
      </c>
      <c r="M378" s="32">
        <v>50.0</v>
      </c>
      <c r="N378" s="33">
        <v>92.0</v>
      </c>
      <c r="O378" s="39">
        <f t="shared" si="7"/>
        <v>0.6478873239</v>
      </c>
      <c r="P378" s="39">
        <f t="shared" si="8"/>
        <v>0.7929515419</v>
      </c>
      <c r="Q378" s="40">
        <f t="shared" si="9"/>
        <v>0.8536167427</v>
      </c>
      <c r="R378" s="17">
        <f t="shared" si="10"/>
        <v>0.3216167427</v>
      </c>
      <c r="S378" s="39">
        <f t="shared" si="11"/>
        <v>-0.06066520086</v>
      </c>
      <c r="T378" s="40">
        <f t="shared" si="12"/>
        <v>0.3246279196</v>
      </c>
      <c r="U378" s="40">
        <f t="shared" si="13"/>
        <v>0.5114661835</v>
      </c>
      <c r="V378" s="40">
        <f t="shared" si="14"/>
        <v>0.5114661835</v>
      </c>
      <c r="W378" s="39">
        <f t="shared" si="15"/>
        <v>0.4508009826</v>
      </c>
      <c r="X378" s="41">
        <f t="shared" si="16"/>
        <v>0.4885338165</v>
      </c>
      <c r="Y378" s="41">
        <f t="shared" si="17"/>
        <v>0.5491990174</v>
      </c>
      <c r="Z378" s="40">
        <f t="shared" si="18"/>
        <v>142</v>
      </c>
      <c r="AA378" s="40">
        <f t="shared" si="19"/>
        <v>227</v>
      </c>
      <c r="AB378" s="40">
        <f t="shared" si="20"/>
        <v>69</v>
      </c>
      <c r="AC378" s="40">
        <f t="shared" si="21"/>
        <v>73</v>
      </c>
      <c r="AD378" s="40">
        <f t="shared" si="22"/>
        <v>125</v>
      </c>
      <c r="AE378" s="40">
        <f t="shared" si="23"/>
        <v>102</v>
      </c>
      <c r="AF378" s="40">
        <f t="shared" si="24"/>
        <v>1.260273973</v>
      </c>
      <c r="AG378" s="40">
        <f t="shared" si="25"/>
        <v>0.376</v>
      </c>
      <c r="AH378" s="40">
        <f t="shared" si="26"/>
        <v>87</v>
      </c>
      <c r="AI378" s="40">
        <f t="shared" ref="AI378:AJ378" si="421">AF378*AC378</f>
        <v>92</v>
      </c>
      <c r="AJ378" s="40">
        <f t="shared" si="421"/>
        <v>47</v>
      </c>
      <c r="AK378" s="40">
        <f t="shared" si="28"/>
        <v>38</v>
      </c>
      <c r="AL378" s="18">
        <f t="shared" si="29"/>
        <v>2412</v>
      </c>
      <c r="AM378" s="40">
        <f t="shared" si="30"/>
        <v>264</v>
      </c>
      <c r="AN378" s="42">
        <f t="shared" si="31"/>
        <v>0.1094527363</v>
      </c>
      <c r="AO378" s="42">
        <f t="shared" si="32"/>
        <v>0.2052238806</v>
      </c>
      <c r="AP378" s="43">
        <f t="shared" si="33"/>
        <v>0.2868686869</v>
      </c>
      <c r="AQ378" s="43">
        <f t="shared" si="34"/>
        <v>0.5555555556</v>
      </c>
      <c r="AR378" s="43">
        <f t="shared" si="35"/>
        <v>0.5414141414</v>
      </c>
      <c r="AS378" s="43">
        <f t="shared" si="36"/>
        <v>0.5075757576</v>
      </c>
      <c r="AT378" s="43">
        <f t="shared" si="37"/>
        <v>0.4734848485</v>
      </c>
      <c r="AU378" s="43">
        <f t="shared" si="38"/>
        <v>0.678030303</v>
      </c>
      <c r="AV378" s="44">
        <f t="shared" si="41"/>
        <v>142</v>
      </c>
      <c r="AW378" s="45">
        <f t="shared" si="39"/>
        <v>8</v>
      </c>
      <c r="AX378" s="45">
        <v>8.0</v>
      </c>
      <c r="AY378" s="45"/>
    </row>
    <row r="379">
      <c r="A379" s="60"/>
      <c r="B379" s="60"/>
      <c r="C379" s="60"/>
      <c r="D379" s="46">
        <v>377.0</v>
      </c>
      <c r="E379" s="25"/>
      <c r="F379" s="26">
        <v>5513.0</v>
      </c>
      <c r="G379" s="18">
        <v>2591.0</v>
      </c>
      <c r="H379" s="15">
        <f t="shared" si="6"/>
        <v>383</v>
      </c>
      <c r="I379" s="28">
        <v>45.0</v>
      </c>
      <c r="J379" s="29">
        <v>79.0</v>
      </c>
      <c r="K379" s="30">
        <v>23.0</v>
      </c>
      <c r="L379" s="31">
        <v>142.0</v>
      </c>
      <c r="M379" s="32">
        <v>46.0</v>
      </c>
      <c r="N379" s="33">
        <v>48.0</v>
      </c>
      <c r="O379" s="39">
        <f t="shared" si="7"/>
        <v>0.5106382979</v>
      </c>
      <c r="P379" s="39">
        <f t="shared" si="8"/>
        <v>0.8606060606</v>
      </c>
      <c r="Q379" s="40">
        <f t="shared" si="9"/>
        <v>0.8056695337</v>
      </c>
      <c r="R379" s="17">
        <f t="shared" si="10"/>
        <v>0.2736695337</v>
      </c>
      <c r="S379" s="39">
        <f t="shared" si="11"/>
        <v>0.05493652688</v>
      </c>
      <c r="T379" s="40">
        <f t="shared" si="12"/>
        <v>0.2934165975</v>
      </c>
      <c r="U379" s="40">
        <f t="shared" si="13"/>
        <v>0.4096623518</v>
      </c>
      <c r="V379" s="40">
        <f t="shared" si="14"/>
        <v>0.4096623518</v>
      </c>
      <c r="W379" s="39">
        <f t="shared" si="15"/>
        <v>0.4645988787</v>
      </c>
      <c r="X379" s="41">
        <f t="shared" si="16"/>
        <v>0.5903376482</v>
      </c>
      <c r="Y379" s="41">
        <f t="shared" si="17"/>
        <v>0.5354011213</v>
      </c>
      <c r="Z379" s="40">
        <f t="shared" si="18"/>
        <v>94</v>
      </c>
      <c r="AA379" s="40">
        <f t="shared" si="19"/>
        <v>165</v>
      </c>
      <c r="AB379" s="40">
        <f t="shared" si="20"/>
        <v>55</v>
      </c>
      <c r="AC379" s="40">
        <f t="shared" si="21"/>
        <v>39</v>
      </c>
      <c r="AD379" s="40">
        <f t="shared" si="22"/>
        <v>88</v>
      </c>
      <c r="AE379" s="40">
        <f t="shared" si="23"/>
        <v>77</v>
      </c>
      <c r="AF379" s="40">
        <f t="shared" si="24"/>
        <v>1.230769231</v>
      </c>
      <c r="AG379" s="40">
        <f t="shared" si="25"/>
        <v>0.2613636364</v>
      </c>
      <c r="AH379" s="40">
        <f t="shared" si="26"/>
        <v>68</v>
      </c>
      <c r="AI379" s="40">
        <f t="shared" ref="AI379:AJ379" si="422">AF379*AC379</f>
        <v>48</v>
      </c>
      <c r="AJ379" s="40">
        <f t="shared" si="422"/>
        <v>23</v>
      </c>
      <c r="AK379" s="40">
        <f t="shared" si="28"/>
        <v>20</v>
      </c>
      <c r="AL379" s="18">
        <f t="shared" si="29"/>
        <v>2591</v>
      </c>
      <c r="AM379" s="40">
        <f t="shared" si="30"/>
        <v>159</v>
      </c>
      <c r="AN379" s="42">
        <f t="shared" si="31"/>
        <v>0.06136626785</v>
      </c>
      <c r="AO379" s="42">
        <f t="shared" si="32"/>
        <v>0.1478193748</v>
      </c>
      <c r="AP379" s="43">
        <f t="shared" si="33"/>
        <v>0.2976501305</v>
      </c>
      <c r="AQ379" s="43">
        <f t="shared" si="34"/>
        <v>0.6083550914</v>
      </c>
      <c r="AR379" s="43">
        <f t="shared" si="35"/>
        <v>0.5691906005</v>
      </c>
      <c r="AS379" s="43">
        <f t="shared" si="36"/>
        <v>0.572327044</v>
      </c>
      <c r="AT379" s="43">
        <f t="shared" si="37"/>
        <v>0.5534591195</v>
      </c>
      <c r="AU379" s="43">
        <f t="shared" si="38"/>
        <v>0.7295597484</v>
      </c>
      <c r="AV379" s="44">
        <f t="shared" si="41"/>
        <v>122</v>
      </c>
      <c r="AW379" s="45">
        <f t="shared" si="39"/>
        <v>23</v>
      </c>
      <c r="AX379" s="45">
        <v>8.0</v>
      </c>
      <c r="AY379" s="45"/>
    </row>
    <row r="380">
      <c r="A380" s="60"/>
      <c r="B380" s="60"/>
      <c r="C380" s="60"/>
      <c r="D380" s="46">
        <v>378.0</v>
      </c>
      <c r="E380" s="25"/>
      <c r="F380" s="26">
        <v>5530.0</v>
      </c>
      <c r="G380" s="18">
        <v>3327.0</v>
      </c>
      <c r="H380" s="15">
        <f t="shared" si="6"/>
        <v>1096</v>
      </c>
      <c r="I380" s="28">
        <v>78.0</v>
      </c>
      <c r="J380" s="29">
        <v>127.0</v>
      </c>
      <c r="K380" s="30">
        <v>189.0</v>
      </c>
      <c r="L380" s="31">
        <v>526.0</v>
      </c>
      <c r="M380" s="32">
        <v>68.0</v>
      </c>
      <c r="N380" s="33">
        <v>108.0</v>
      </c>
      <c r="O380" s="39">
        <f t="shared" si="7"/>
        <v>0.6136363636</v>
      </c>
      <c r="P380" s="39">
        <f t="shared" si="8"/>
        <v>0.7356643357</v>
      </c>
      <c r="Q380" s="40">
        <f t="shared" si="9"/>
        <v>0.8426673554</v>
      </c>
      <c r="R380" s="17">
        <f t="shared" si="10"/>
        <v>0.3106673554</v>
      </c>
      <c r="S380" s="39">
        <f t="shared" si="11"/>
        <v>-0.1070030197</v>
      </c>
      <c r="T380" s="40">
        <f t="shared" si="12"/>
        <v>0.3167449739</v>
      </c>
      <c r="U380" s="40">
        <f t="shared" si="13"/>
        <v>0.4863454495</v>
      </c>
      <c r="V380" s="40">
        <f t="shared" si="14"/>
        <v>0.4863454495</v>
      </c>
      <c r="W380" s="39">
        <f t="shared" si="15"/>
        <v>0.3793424298</v>
      </c>
      <c r="X380" s="41">
        <f t="shared" si="16"/>
        <v>0.5136545505</v>
      </c>
      <c r="Y380" s="41">
        <f t="shared" si="17"/>
        <v>0.6206575702</v>
      </c>
      <c r="Z380" s="40">
        <f t="shared" si="18"/>
        <v>176</v>
      </c>
      <c r="AA380" s="40">
        <f t="shared" si="19"/>
        <v>715</v>
      </c>
      <c r="AB380" s="40">
        <f t="shared" si="20"/>
        <v>90</v>
      </c>
      <c r="AC380" s="40">
        <f t="shared" si="21"/>
        <v>86</v>
      </c>
      <c r="AD380" s="40">
        <f t="shared" si="22"/>
        <v>444</v>
      </c>
      <c r="AE380" s="40">
        <f t="shared" si="23"/>
        <v>271</v>
      </c>
      <c r="AF380" s="40">
        <f t="shared" si="24"/>
        <v>1.255813953</v>
      </c>
      <c r="AG380" s="40">
        <f t="shared" si="25"/>
        <v>0.4256756757</v>
      </c>
      <c r="AH380" s="40">
        <f t="shared" si="26"/>
        <v>113</v>
      </c>
      <c r="AI380" s="40">
        <f t="shared" ref="AI380:AJ380" si="423">AF380*AC380</f>
        <v>108</v>
      </c>
      <c r="AJ380" s="40">
        <f t="shared" si="423"/>
        <v>189</v>
      </c>
      <c r="AK380" s="40">
        <f t="shared" si="28"/>
        <v>115</v>
      </c>
      <c r="AL380" s="18">
        <f t="shared" si="29"/>
        <v>3327</v>
      </c>
      <c r="AM380" s="40">
        <f t="shared" si="30"/>
        <v>525</v>
      </c>
      <c r="AN380" s="42">
        <f t="shared" si="31"/>
        <v>0.1577998197</v>
      </c>
      <c r="AO380" s="42">
        <f t="shared" si="32"/>
        <v>0.3294259092</v>
      </c>
      <c r="AP380" s="43">
        <f t="shared" si="33"/>
        <v>0.3056569343</v>
      </c>
      <c r="AQ380" s="43">
        <f t="shared" si="34"/>
        <v>0.6131386861</v>
      </c>
      <c r="AR380" s="43">
        <f t="shared" si="35"/>
        <v>0.3476277372</v>
      </c>
      <c r="AS380" s="43">
        <f t="shared" si="36"/>
        <v>0.5752380952</v>
      </c>
      <c r="AT380" s="43">
        <f t="shared" si="37"/>
        <v>0.4342857143</v>
      </c>
      <c r="AU380" s="43">
        <f t="shared" si="38"/>
        <v>0.420952381</v>
      </c>
      <c r="AV380" s="44">
        <f t="shared" si="41"/>
        <v>411</v>
      </c>
      <c r="AW380" s="45">
        <f t="shared" si="39"/>
        <v>33</v>
      </c>
      <c r="AX380" s="45">
        <v>8.0</v>
      </c>
      <c r="AY380" s="45"/>
    </row>
    <row r="381">
      <c r="A381" s="60"/>
      <c r="B381" s="60"/>
      <c r="C381" s="60"/>
      <c r="D381" s="46">
        <v>379.0</v>
      </c>
      <c r="E381" s="25"/>
      <c r="F381" s="26">
        <v>5531.0</v>
      </c>
      <c r="G381" s="18">
        <v>572.0</v>
      </c>
      <c r="H381" s="15">
        <f t="shared" si="6"/>
        <v>156</v>
      </c>
      <c r="I381" s="28">
        <v>7.0</v>
      </c>
      <c r="J381" s="29">
        <v>14.0</v>
      </c>
      <c r="K381" s="30">
        <v>17.0</v>
      </c>
      <c r="L381" s="31">
        <v>68.0</v>
      </c>
      <c r="M381" s="32">
        <v>22.0</v>
      </c>
      <c r="N381" s="33">
        <v>28.0</v>
      </c>
      <c r="O381" s="39">
        <f t="shared" si="7"/>
        <v>0.56</v>
      </c>
      <c r="P381" s="39">
        <f t="shared" si="8"/>
        <v>0.8</v>
      </c>
      <c r="Q381" s="40">
        <f t="shared" si="9"/>
        <v>0.8241632</v>
      </c>
      <c r="R381" s="17">
        <f t="shared" si="10"/>
        <v>0.2921632</v>
      </c>
      <c r="S381" s="39">
        <f t="shared" si="11"/>
        <v>-0.0241632</v>
      </c>
      <c r="T381" s="40">
        <f t="shared" si="12"/>
        <v>0.3045259205</v>
      </c>
      <c r="U381" s="40">
        <f t="shared" si="13"/>
        <v>0.4466314675</v>
      </c>
      <c r="V381" s="40">
        <f t="shared" si="14"/>
        <v>0.4466314675</v>
      </c>
      <c r="W381" s="39">
        <f t="shared" si="15"/>
        <v>0.4224682675</v>
      </c>
      <c r="X381" s="41">
        <f t="shared" si="16"/>
        <v>0.5533685325</v>
      </c>
      <c r="Y381" s="41">
        <f t="shared" si="17"/>
        <v>0.5775317325</v>
      </c>
      <c r="Z381" s="40">
        <f t="shared" si="18"/>
        <v>50</v>
      </c>
      <c r="AA381" s="40">
        <f t="shared" si="19"/>
        <v>85</v>
      </c>
      <c r="AB381" s="40">
        <f t="shared" si="20"/>
        <v>28</v>
      </c>
      <c r="AC381" s="40">
        <f t="shared" si="21"/>
        <v>22</v>
      </c>
      <c r="AD381" s="40">
        <f t="shared" si="22"/>
        <v>49</v>
      </c>
      <c r="AE381" s="40">
        <f t="shared" si="23"/>
        <v>36</v>
      </c>
      <c r="AF381" s="40">
        <f t="shared" si="24"/>
        <v>1.272727273</v>
      </c>
      <c r="AG381" s="40">
        <f t="shared" si="25"/>
        <v>0.3469387755</v>
      </c>
      <c r="AH381" s="40">
        <f t="shared" si="26"/>
        <v>36</v>
      </c>
      <c r="AI381" s="40">
        <f t="shared" ref="AI381:AJ381" si="424">AF381*AC381</f>
        <v>28</v>
      </c>
      <c r="AJ381" s="40">
        <f t="shared" si="424"/>
        <v>17</v>
      </c>
      <c r="AK381" s="40">
        <f t="shared" si="28"/>
        <v>12</v>
      </c>
      <c r="AL381" s="18">
        <f t="shared" si="29"/>
        <v>572</v>
      </c>
      <c r="AM381" s="40">
        <f t="shared" si="30"/>
        <v>93</v>
      </c>
      <c r="AN381" s="42">
        <f t="shared" si="31"/>
        <v>0.1625874126</v>
      </c>
      <c r="AO381" s="42">
        <f t="shared" si="32"/>
        <v>0.2727272727</v>
      </c>
      <c r="AP381" s="43">
        <f t="shared" si="33"/>
        <v>0.2948717949</v>
      </c>
      <c r="AQ381" s="43">
        <f t="shared" si="34"/>
        <v>0.6217948718</v>
      </c>
      <c r="AR381" s="43">
        <f t="shared" si="35"/>
        <v>0.4551282051</v>
      </c>
      <c r="AS381" s="43">
        <f t="shared" si="36"/>
        <v>0.5698924731</v>
      </c>
      <c r="AT381" s="43">
        <f t="shared" si="37"/>
        <v>0.5161290323</v>
      </c>
      <c r="AU381" s="43">
        <f t="shared" si="38"/>
        <v>0.688172043</v>
      </c>
      <c r="AV381" s="44">
        <f t="shared" si="41"/>
        <v>56</v>
      </c>
      <c r="AW381" s="45">
        <f t="shared" si="39"/>
        <v>-7</v>
      </c>
      <c r="AX381" s="45">
        <v>8.0</v>
      </c>
      <c r="AY381" s="45"/>
    </row>
    <row r="382">
      <c r="A382" s="60"/>
      <c r="B382" s="60"/>
      <c r="C382" s="60"/>
      <c r="D382" s="46">
        <v>380.0</v>
      </c>
      <c r="E382" s="25"/>
      <c r="F382" s="26">
        <v>5533.0</v>
      </c>
      <c r="G382" s="18">
        <v>2049.0</v>
      </c>
      <c r="H382" s="15">
        <f t="shared" si="6"/>
        <v>560</v>
      </c>
      <c r="I382" s="28">
        <v>30.0</v>
      </c>
      <c r="J382" s="29">
        <v>98.0</v>
      </c>
      <c r="K382" s="30">
        <v>41.0</v>
      </c>
      <c r="L382" s="31">
        <v>255.0</v>
      </c>
      <c r="M382" s="32">
        <v>56.0</v>
      </c>
      <c r="N382" s="33">
        <v>80.0</v>
      </c>
      <c r="O382" s="39">
        <f t="shared" si="7"/>
        <v>0.5882352941</v>
      </c>
      <c r="P382" s="39">
        <f t="shared" si="8"/>
        <v>0.8614864865</v>
      </c>
      <c r="Q382" s="40">
        <f t="shared" si="9"/>
        <v>0.8341107266</v>
      </c>
      <c r="R382" s="17">
        <f t="shared" si="10"/>
        <v>0.3021107266</v>
      </c>
      <c r="S382" s="39">
        <f t="shared" si="11"/>
        <v>0.02737575984</v>
      </c>
      <c r="T382" s="40">
        <f t="shared" si="12"/>
        <v>0.3109391529</v>
      </c>
      <c r="U382" s="40">
        <f t="shared" si="13"/>
        <v>0.4675957936</v>
      </c>
      <c r="V382" s="40">
        <f t="shared" si="14"/>
        <v>0.4675957936</v>
      </c>
      <c r="W382" s="39">
        <f t="shared" si="15"/>
        <v>0.4949715535</v>
      </c>
      <c r="X382" s="41">
        <f t="shared" si="16"/>
        <v>0.5324042064</v>
      </c>
      <c r="Y382" s="41">
        <f t="shared" si="17"/>
        <v>0.5050284465</v>
      </c>
      <c r="Z382" s="40">
        <f t="shared" si="18"/>
        <v>136</v>
      </c>
      <c r="AA382" s="40">
        <f t="shared" si="19"/>
        <v>296</v>
      </c>
      <c r="AB382" s="40">
        <f t="shared" si="20"/>
        <v>72</v>
      </c>
      <c r="AC382" s="40">
        <f t="shared" si="21"/>
        <v>64</v>
      </c>
      <c r="AD382" s="40">
        <f t="shared" si="22"/>
        <v>149</v>
      </c>
      <c r="AE382" s="40">
        <f t="shared" si="23"/>
        <v>147</v>
      </c>
      <c r="AF382" s="40">
        <f t="shared" si="24"/>
        <v>1.25</v>
      </c>
      <c r="AG382" s="40">
        <f t="shared" si="25"/>
        <v>0.2751677852</v>
      </c>
      <c r="AH382" s="40">
        <f t="shared" si="26"/>
        <v>90</v>
      </c>
      <c r="AI382" s="40">
        <f t="shared" ref="AI382:AJ382" si="425">AF382*AC382</f>
        <v>80</v>
      </c>
      <c r="AJ382" s="40">
        <f t="shared" si="425"/>
        <v>41</v>
      </c>
      <c r="AK382" s="40">
        <f t="shared" si="28"/>
        <v>40</v>
      </c>
      <c r="AL382" s="18">
        <f t="shared" si="29"/>
        <v>2049</v>
      </c>
      <c r="AM382" s="40">
        <f t="shared" si="30"/>
        <v>251</v>
      </c>
      <c r="AN382" s="42">
        <f t="shared" si="31"/>
        <v>0.1224987799</v>
      </c>
      <c r="AO382" s="42">
        <f t="shared" si="32"/>
        <v>0.2733040508</v>
      </c>
      <c r="AP382" s="43">
        <f t="shared" si="33"/>
        <v>0.2267857143</v>
      </c>
      <c r="AQ382" s="43">
        <f t="shared" si="34"/>
        <v>0.6089285714</v>
      </c>
      <c r="AR382" s="43">
        <f t="shared" si="35"/>
        <v>0.4714285714</v>
      </c>
      <c r="AS382" s="43">
        <f t="shared" si="36"/>
        <v>0.5219123506</v>
      </c>
      <c r="AT382" s="43">
        <f t="shared" si="37"/>
        <v>0.5179282869</v>
      </c>
      <c r="AU382" s="43">
        <f t="shared" si="38"/>
        <v>0.6772908367</v>
      </c>
      <c r="AV382" s="44">
        <f t="shared" si="41"/>
        <v>215</v>
      </c>
      <c r="AW382" s="45">
        <f t="shared" si="39"/>
        <v>-4</v>
      </c>
      <c r="AX382" s="45">
        <v>8.0</v>
      </c>
      <c r="AY382" s="45"/>
    </row>
    <row r="383">
      <c r="A383" s="60"/>
      <c r="B383" s="60"/>
      <c r="C383" s="60"/>
      <c r="D383" s="46">
        <v>381.0</v>
      </c>
      <c r="E383" s="25"/>
      <c r="F383" s="26">
        <v>5545.0</v>
      </c>
      <c r="G383" s="18">
        <v>1158.0</v>
      </c>
      <c r="H383" s="15">
        <f t="shared" si="6"/>
        <v>103</v>
      </c>
      <c r="I383" s="28">
        <v>7.0</v>
      </c>
      <c r="J383" s="29">
        <v>19.0</v>
      </c>
      <c r="K383" s="30">
        <v>11.0</v>
      </c>
      <c r="L383" s="31">
        <v>54.0</v>
      </c>
      <c r="M383" s="32">
        <v>0.0</v>
      </c>
      <c r="N383" s="33">
        <v>12.0</v>
      </c>
      <c r="O383" s="39">
        <f t="shared" si="7"/>
        <v>1</v>
      </c>
      <c r="P383" s="39">
        <f t="shared" si="8"/>
        <v>0.8307692308</v>
      </c>
      <c r="Q383" s="40">
        <f t="shared" si="9"/>
        <v>0.927</v>
      </c>
      <c r="R383" s="17">
        <f t="shared" si="10"/>
        <v>0.395</v>
      </c>
      <c r="S383" s="39">
        <f t="shared" si="11"/>
        <v>-0.09623076923</v>
      </c>
      <c r="T383" s="40">
        <f t="shared" si="12"/>
        <v>0.4092095487</v>
      </c>
      <c r="U383" s="40">
        <f t="shared" si="13"/>
        <v>0.7602713331</v>
      </c>
      <c r="V383" s="40">
        <f t="shared" si="14"/>
        <v>0.7602713331</v>
      </c>
      <c r="W383" s="39">
        <f t="shared" si="15"/>
        <v>0.6640405639</v>
      </c>
      <c r="X383" s="41">
        <f t="shared" si="16"/>
        <v>0.2397286669</v>
      </c>
      <c r="Y383" s="41">
        <f t="shared" si="17"/>
        <v>0.3359594361</v>
      </c>
      <c r="Z383" s="40">
        <f t="shared" si="18"/>
        <v>12</v>
      </c>
      <c r="AA383" s="40">
        <f t="shared" si="19"/>
        <v>65</v>
      </c>
      <c r="AB383" s="40">
        <f t="shared" si="20"/>
        <v>3</v>
      </c>
      <c r="AC383" s="40">
        <f t="shared" si="21"/>
        <v>9</v>
      </c>
      <c r="AD383" s="40">
        <f t="shared" si="22"/>
        <v>22</v>
      </c>
      <c r="AE383" s="40">
        <f t="shared" si="23"/>
        <v>43</v>
      </c>
      <c r="AF383" s="40">
        <f t="shared" si="24"/>
        <v>1.333333333</v>
      </c>
      <c r="AG383" s="40">
        <f t="shared" si="25"/>
        <v>0.5</v>
      </c>
      <c r="AH383" s="40">
        <f t="shared" si="26"/>
        <v>4</v>
      </c>
      <c r="AI383" s="40">
        <f t="shared" ref="AI383:AJ383" si="426">AF383*AC383</f>
        <v>12</v>
      </c>
      <c r="AJ383" s="40">
        <f t="shared" si="426"/>
        <v>11</v>
      </c>
      <c r="AK383" s="40">
        <f t="shared" si="28"/>
        <v>22</v>
      </c>
      <c r="AL383" s="18">
        <f t="shared" si="29"/>
        <v>1158</v>
      </c>
      <c r="AM383" s="40">
        <f t="shared" si="30"/>
        <v>49</v>
      </c>
      <c r="AN383" s="42">
        <f t="shared" si="31"/>
        <v>0.04231433506</v>
      </c>
      <c r="AO383" s="42">
        <f t="shared" si="32"/>
        <v>0.08894645941</v>
      </c>
      <c r="AP383" s="43">
        <f t="shared" si="33"/>
        <v>0.1747572816</v>
      </c>
      <c r="AQ383" s="43">
        <f t="shared" si="34"/>
        <v>0.5922330097</v>
      </c>
      <c r="AR383" s="43">
        <f t="shared" si="35"/>
        <v>0.3689320388</v>
      </c>
      <c r="AS383" s="43">
        <f t="shared" si="36"/>
        <v>0.306122449</v>
      </c>
      <c r="AT383" s="43">
        <f t="shared" si="37"/>
        <v>0.5306122449</v>
      </c>
      <c r="AU383" s="43">
        <f t="shared" si="38"/>
        <v>0.3265306122</v>
      </c>
      <c r="AV383" s="44">
        <f t="shared" si="41"/>
        <v>32</v>
      </c>
      <c r="AW383" s="45">
        <f t="shared" si="39"/>
        <v>3</v>
      </c>
      <c r="AX383" s="45">
        <v>8.0</v>
      </c>
      <c r="AY383" s="45"/>
    </row>
    <row r="384">
      <c r="A384" s="60"/>
      <c r="B384" s="60"/>
      <c r="C384" s="60"/>
      <c r="D384" s="46">
        <v>382.0</v>
      </c>
      <c r="E384" s="25"/>
      <c r="F384" s="26">
        <v>5550.0</v>
      </c>
      <c r="G384" s="18">
        <v>760.0</v>
      </c>
      <c r="H384" s="15">
        <f t="shared" si="6"/>
        <v>209</v>
      </c>
      <c r="I384" s="28">
        <v>15.0</v>
      </c>
      <c r="J384" s="29">
        <v>21.0</v>
      </c>
      <c r="K384" s="30">
        <v>19.0</v>
      </c>
      <c r="L384" s="31">
        <v>88.0</v>
      </c>
      <c r="M384" s="32">
        <v>42.0</v>
      </c>
      <c r="N384" s="33">
        <v>24.0</v>
      </c>
      <c r="O384" s="39">
        <f t="shared" si="7"/>
        <v>0.3636363636</v>
      </c>
      <c r="P384" s="39">
        <f t="shared" si="8"/>
        <v>0.8224299065</v>
      </c>
      <c r="Q384" s="40">
        <f t="shared" si="9"/>
        <v>0.7422809917</v>
      </c>
      <c r="R384" s="17">
        <f t="shared" si="10"/>
        <v>0.2102809917</v>
      </c>
      <c r="S384" s="39">
        <f t="shared" si="11"/>
        <v>0.08014891481</v>
      </c>
      <c r="T384" s="40">
        <f t="shared" si="12"/>
        <v>0.2611078206</v>
      </c>
      <c r="U384" s="40">
        <f t="shared" si="13"/>
        <v>0.2970265143</v>
      </c>
      <c r="V384" s="40">
        <f t="shared" si="14"/>
        <v>0.2970265143</v>
      </c>
      <c r="W384" s="39">
        <f t="shared" si="15"/>
        <v>0.3771754291</v>
      </c>
      <c r="X384" s="41">
        <f t="shared" si="16"/>
        <v>0.7029734857</v>
      </c>
      <c r="Y384" s="41">
        <f t="shared" si="17"/>
        <v>0.6228245709</v>
      </c>
      <c r="Z384" s="40">
        <f t="shared" si="18"/>
        <v>66</v>
      </c>
      <c r="AA384" s="40">
        <f t="shared" si="19"/>
        <v>107</v>
      </c>
      <c r="AB384" s="40">
        <f t="shared" si="20"/>
        <v>46</v>
      </c>
      <c r="AC384" s="40">
        <f t="shared" si="21"/>
        <v>20</v>
      </c>
      <c r="AD384" s="40">
        <f t="shared" si="22"/>
        <v>67</v>
      </c>
      <c r="AE384" s="40">
        <f t="shared" si="23"/>
        <v>40</v>
      </c>
      <c r="AF384" s="40">
        <f t="shared" si="24"/>
        <v>1.2</v>
      </c>
      <c r="AG384" s="40">
        <f t="shared" si="25"/>
        <v>0.2835820896</v>
      </c>
      <c r="AH384" s="40">
        <f t="shared" si="26"/>
        <v>55</v>
      </c>
      <c r="AI384" s="40">
        <f t="shared" ref="AI384:AJ384" si="427">AF384*AC384</f>
        <v>24</v>
      </c>
      <c r="AJ384" s="40">
        <f t="shared" si="427"/>
        <v>19</v>
      </c>
      <c r="AK384" s="40">
        <f t="shared" si="28"/>
        <v>11</v>
      </c>
      <c r="AL384" s="18">
        <f t="shared" si="29"/>
        <v>760</v>
      </c>
      <c r="AM384" s="40">
        <f t="shared" si="30"/>
        <v>109</v>
      </c>
      <c r="AN384" s="42">
        <f t="shared" si="31"/>
        <v>0.1434210526</v>
      </c>
      <c r="AO384" s="42">
        <f t="shared" si="32"/>
        <v>0.275</v>
      </c>
      <c r="AP384" s="43">
        <f t="shared" si="33"/>
        <v>0.3636363636</v>
      </c>
      <c r="AQ384" s="43">
        <f t="shared" si="34"/>
        <v>0.6937799043</v>
      </c>
      <c r="AR384" s="43">
        <f t="shared" si="35"/>
        <v>0.4880382775</v>
      </c>
      <c r="AS384" s="43">
        <f t="shared" si="36"/>
        <v>0.6788990826</v>
      </c>
      <c r="AT384" s="43">
        <f t="shared" si="37"/>
        <v>0.6055045872</v>
      </c>
      <c r="AU384" s="43">
        <f t="shared" si="38"/>
        <v>0.7247706422</v>
      </c>
      <c r="AV384" s="44">
        <f t="shared" si="41"/>
        <v>77</v>
      </c>
      <c r="AW384" s="45">
        <f t="shared" si="39"/>
        <v>2</v>
      </c>
      <c r="AX384" s="45">
        <v>8.0</v>
      </c>
      <c r="AY384" s="45"/>
    </row>
    <row r="385">
      <c r="A385" s="60"/>
      <c r="B385" s="60"/>
      <c r="C385" s="60"/>
      <c r="D385" s="46">
        <v>383.0</v>
      </c>
      <c r="E385" s="25"/>
      <c r="F385" s="26">
        <v>5554.0</v>
      </c>
      <c r="G385" s="18">
        <v>1799.0</v>
      </c>
      <c r="H385" s="15">
        <f t="shared" si="6"/>
        <v>409</v>
      </c>
      <c r="I385" s="28">
        <v>24.0</v>
      </c>
      <c r="J385" s="29">
        <v>71.0</v>
      </c>
      <c r="K385" s="30">
        <v>32.0</v>
      </c>
      <c r="L385" s="31">
        <v>182.0</v>
      </c>
      <c r="M385" s="32">
        <v>29.0</v>
      </c>
      <c r="N385" s="33">
        <v>71.0</v>
      </c>
      <c r="O385" s="39">
        <f t="shared" si="7"/>
        <v>0.71</v>
      </c>
      <c r="P385" s="39">
        <f t="shared" si="8"/>
        <v>0.8504672897</v>
      </c>
      <c r="Q385" s="40">
        <f t="shared" si="9"/>
        <v>0.8717492</v>
      </c>
      <c r="R385" s="17">
        <f t="shared" si="10"/>
        <v>0.3397492</v>
      </c>
      <c r="S385" s="39">
        <f t="shared" si="11"/>
        <v>-0.02128191028</v>
      </c>
      <c r="T385" s="40">
        <f t="shared" si="12"/>
        <v>0.3390817434</v>
      </c>
      <c r="U385" s="40">
        <f t="shared" si="13"/>
        <v>0.5565651439</v>
      </c>
      <c r="V385" s="40">
        <f t="shared" si="14"/>
        <v>0.5565651439</v>
      </c>
      <c r="W385" s="39">
        <f t="shared" si="15"/>
        <v>0.5352832337</v>
      </c>
      <c r="X385" s="41">
        <f t="shared" si="16"/>
        <v>0.4434348561</v>
      </c>
      <c r="Y385" s="41">
        <f t="shared" si="17"/>
        <v>0.4647167663</v>
      </c>
      <c r="Z385" s="40">
        <f t="shared" si="18"/>
        <v>100</v>
      </c>
      <c r="AA385" s="40">
        <f t="shared" si="19"/>
        <v>214</v>
      </c>
      <c r="AB385" s="40">
        <f t="shared" si="20"/>
        <v>44</v>
      </c>
      <c r="AC385" s="40">
        <f t="shared" si="21"/>
        <v>56</v>
      </c>
      <c r="AD385" s="40">
        <f t="shared" si="22"/>
        <v>99</v>
      </c>
      <c r="AE385" s="40">
        <f t="shared" si="23"/>
        <v>115</v>
      </c>
      <c r="AF385" s="40">
        <f t="shared" si="24"/>
        <v>1.267857143</v>
      </c>
      <c r="AG385" s="40">
        <f t="shared" si="25"/>
        <v>0.3232323232</v>
      </c>
      <c r="AH385" s="40">
        <f t="shared" si="26"/>
        <v>56</v>
      </c>
      <c r="AI385" s="40">
        <f t="shared" ref="AI385:AJ385" si="428">AF385*AC385</f>
        <v>71</v>
      </c>
      <c r="AJ385" s="40">
        <f t="shared" si="428"/>
        <v>32</v>
      </c>
      <c r="AK385" s="40">
        <f t="shared" si="28"/>
        <v>37</v>
      </c>
      <c r="AL385" s="18">
        <f t="shared" si="29"/>
        <v>1799</v>
      </c>
      <c r="AM385" s="40">
        <f t="shared" si="30"/>
        <v>196</v>
      </c>
      <c r="AN385" s="42">
        <f t="shared" si="31"/>
        <v>0.1089494163</v>
      </c>
      <c r="AO385" s="42">
        <f t="shared" si="32"/>
        <v>0.227348527</v>
      </c>
      <c r="AP385" s="43">
        <f t="shared" si="33"/>
        <v>0.2078239609</v>
      </c>
      <c r="AQ385" s="43">
        <f t="shared" si="34"/>
        <v>0.5745721271</v>
      </c>
      <c r="AR385" s="43">
        <f t="shared" si="35"/>
        <v>0.4767726161</v>
      </c>
      <c r="AS385" s="43">
        <f t="shared" si="36"/>
        <v>0.4489795918</v>
      </c>
      <c r="AT385" s="43">
        <f t="shared" si="37"/>
        <v>0.4744897959</v>
      </c>
      <c r="AU385" s="43">
        <f t="shared" si="38"/>
        <v>0.6479591837</v>
      </c>
      <c r="AV385" s="44">
        <f t="shared" si="41"/>
        <v>145</v>
      </c>
      <c r="AW385" s="45">
        <f t="shared" si="39"/>
        <v>-3</v>
      </c>
      <c r="AX385" s="45">
        <v>9.0</v>
      </c>
      <c r="AY385" s="45"/>
    </row>
    <row r="386">
      <c r="A386" s="60"/>
      <c r="B386" s="60"/>
      <c r="C386" s="60"/>
      <c r="D386" s="46">
        <v>384.0</v>
      </c>
      <c r="E386" s="25"/>
      <c r="F386" s="26">
        <v>5556.0</v>
      </c>
      <c r="G386" s="18">
        <v>2533.0</v>
      </c>
      <c r="H386" s="15">
        <f t="shared" si="6"/>
        <v>674</v>
      </c>
      <c r="I386" s="28">
        <v>85.0</v>
      </c>
      <c r="J386" s="29">
        <v>113.0</v>
      </c>
      <c r="K386" s="30">
        <v>69.0</v>
      </c>
      <c r="L386" s="31">
        <v>192.0</v>
      </c>
      <c r="M386" s="32">
        <v>112.0</v>
      </c>
      <c r="N386" s="33">
        <v>103.0</v>
      </c>
      <c r="O386" s="39">
        <f t="shared" si="7"/>
        <v>0.4790697674</v>
      </c>
      <c r="P386" s="39">
        <f t="shared" si="8"/>
        <v>0.7356321839</v>
      </c>
      <c r="Q386" s="40">
        <f t="shared" si="9"/>
        <v>0.7931063926</v>
      </c>
      <c r="R386" s="17">
        <f t="shared" si="10"/>
        <v>0.2611063926</v>
      </c>
      <c r="S386" s="39">
        <f t="shared" si="11"/>
        <v>-0.05747420874</v>
      </c>
      <c r="T386" s="40">
        <f t="shared" si="12"/>
        <v>0.2863803112</v>
      </c>
      <c r="U386" s="40">
        <f t="shared" si="13"/>
        <v>0.3858007195</v>
      </c>
      <c r="V386" s="40">
        <f t="shared" si="14"/>
        <v>0.3858007195</v>
      </c>
      <c r="W386" s="39">
        <f t="shared" si="15"/>
        <v>0.3283265108</v>
      </c>
      <c r="X386" s="41">
        <f t="shared" si="16"/>
        <v>0.6141992805</v>
      </c>
      <c r="Y386" s="41">
        <f t="shared" si="17"/>
        <v>0.6716734892</v>
      </c>
      <c r="Z386" s="40">
        <f t="shared" si="18"/>
        <v>215</v>
      </c>
      <c r="AA386" s="40">
        <f t="shared" si="19"/>
        <v>261</v>
      </c>
      <c r="AB386" s="40">
        <f t="shared" si="20"/>
        <v>132</v>
      </c>
      <c r="AC386" s="40">
        <f t="shared" si="21"/>
        <v>83</v>
      </c>
      <c r="AD386" s="40">
        <f t="shared" si="22"/>
        <v>175</v>
      </c>
      <c r="AE386" s="40">
        <f t="shared" si="23"/>
        <v>86</v>
      </c>
      <c r="AF386" s="40">
        <f t="shared" si="24"/>
        <v>1.240963855</v>
      </c>
      <c r="AG386" s="40">
        <f t="shared" si="25"/>
        <v>0.3942857143</v>
      </c>
      <c r="AH386" s="40">
        <f t="shared" si="26"/>
        <v>164</v>
      </c>
      <c r="AI386" s="40">
        <f t="shared" ref="AI386:AJ386" si="429">AF386*AC386</f>
        <v>103</v>
      </c>
      <c r="AJ386" s="40">
        <f t="shared" si="429"/>
        <v>69</v>
      </c>
      <c r="AK386" s="40">
        <f t="shared" si="28"/>
        <v>34</v>
      </c>
      <c r="AL386" s="18">
        <f t="shared" si="29"/>
        <v>2533</v>
      </c>
      <c r="AM386" s="40">
        <f t="shared" si="30"/>
        <v>370</v>
      </c>
      <c r="AN386" s="42">
        <f t="shared" si="31"/>
        <v>0.1460718516</v>
      </c>
      <c r="AO386" s="42">
        <f t="shared" si="32"/>
        <v>0.2660876431</v>
      </c>
      <c r="AP386" s="43">
        <f t="shared" si="33"/>
        <v>0.3946587537</v>
      </c>
      <c r="AQ386" s="43">
        <f t="shared" si="34"/>
        <v>0.5771513353</v>
      </c>
      <c r="AR386" s="43">
        <f t="shared" si="35"/>
        <v>0.6127596439</v>
      </c>
      <c r="AS386" s="43">
        <f t="shared" si="36"/>
        <v>0.6297297297</v>
      </c>
      <c r="AT386" s="43">
        <f t="shared" si="37"/>
        <v>0.5351351351</v>
      </c>
      <c r="AU386" s="43">
        <f t="shared" si="38"/>
        <v>0.7216216216</v>
      </c>
      <c r="AV386" s="44">
        <f t="shared" si="41"/>
        <v>158</v>
      </c>
      <c r="AW386" s="45">
        <f t="shared" si="39"/>
        <v>33</v>
      </c>
      <c r="AX386" s="45">
        <v>9.0</v>
      </c>
      <c r="AY386" s="45"/>
    </row>
    <row r="387">
      <c r="A387" s="60"/>
      <c r="B387" s="60"/>
      <c r="C387" s="60"/>
      <c r="D387" s="46">
        <v>385.0</v>
      </c>
      <c r="E387" s="25"/>
      <c r="F387" s="26">
        <v>5560.0</v>
      </c>
      <c r="G387" s="18">
        <v>2000.0</v>
      </c>
      <c r="H387" s="15">
        <f t="shared" si="6"/>
        <v>474</v>
      </c>
      <c r="I387" s="28">
        <v>32.0</v>
      </c>
      <c r="J387" s="29">
        <v>112.0</v>
      </c>
      <c r="K387" s="30">
        <v>30.0</v>
      </c>
      <c r="L387" s="31">
        <v>222.0</v>
      </c>
      <c r="M387" s="32">
        <v>29.0</v>
      </c>
      <c r="N387" s="33">
        <v>49.0</v>
      </c>
      <c r="O387" s="39">
        <f t="shared" si="7"/>
        <v>0.6282051282</v>
      </c>
      <c r="P387" s="39">
        <f t="shared" si="8"/>
        <v>0.880952381</v>
      </c>
      <c r="Q387" s="40">
        <f t="shared" si="9"/>
        <v>0.8474072978</v>
      </c>
      <c r="R387" s="17">
        <f t="shared" si="10"/>
        <v>0.3154072978</v>
      </c>
      <c r="S387" s="39">
        <f t="shared" si="11"/>
        <v>0.03354508312</v>
      </c>
      <c r="T387" s="40">
        <f t="shared" si="12"/>
        <v>0.3200903967</v>
      </c>
      <c r="U387" s="40">
        <f t="shared" si="13"/>
        <v>0.4970530387</v>
      </c>
      <c r="V387" s="40">
        <f t="shared" si="14"/>
        <v>0.4970530387</v>
      </c>
      <c r="W387" s="39">
        <f t="shared" si="15"/>
        <v>0.5305981219</v>
      </c>
      <c r="X387" s="41">
        <f t="shared" si="16"/>
        <v>0.5029469613</v>
      </c>
      <c r="Y387" s="41">
        <f t="shared" si="17"/>
        <v>0.4694018781</v>
      </c>
      <c r="Z387" s="40">
        <f t="shared" si="18"/>
        <v>78</v>
      </c>
      <c r="AA387" s="40">
        <f t="shared" si="19"/>
        <v>252</v>
      </c>
      <c r="AB387" s="40">
        <f t="shared" si="20"/>
        <v>39</v>
      </c>
      <c r="AC387" s="40">
        <f t="shared" si="21"/>
        <v>39</v>
      </c>
      <c r="AD387" s="40">
        <f t="shared" si="22"/>
        <v>118</v>
      </c>
      <c r="AE387" s="40">
        <f t="shared" si="23"/>
        <v>134</v>
      </c>
      <c r="AF387" s="40">
        <f t="shared" si="24"/>
        <v>1.256410256</v>
      </c>
      <c r="AG387" s="40">
        <f t="shared" si="25"/>
        <v>0.2542372881</v>
      </c>
      <c r="AH387" s="40">
        <f t="shared" si="26"/>
        <v>49</v>
      </c>
      <c r="AI387" s="40">
        <f t="shared" ref="AI387:AJ387" si="430">AF387*AC387</f>
        <v>49</v>
      </c>
      <c r="AJ387" s="40">
        <f t="shared" si="430"/>
        <v>30</v>
      </c>
      <c r="AK387" s="40">
        <f t="shared" si="28"/>
        <v>34</v>
      </c>
      <c r="AL387" s="18">
        <f t="shared" si="29"/>
        <v>2000</v>
      </c>
      <c r="AM387" s="40">
        <f t="shared" si="30"/>
        <v>162</v>
      </c>
      <c r="AN387" s="42">
        <f t="shared" si="31"/>
        <v>0.081</v>
      </c>
      <c r="AO387" s="42">
        <f t="shared" si="32"/>
        <v>0.237</v>
      </c>
      <c r="AP387" s="43">
        <f t="shared" si="33"/>
        <v>0.1919831224</v>
      </c>
      <c r="AQ387" s="43">
        <f t="shared" si="34"/>
        <v>0.5970464135</v>
      </c>
      <c r="AR387" s="43">
        <f t="shared" si="35"/>
        <v>0.4683544304</v>
      </c>
      <c r="AS387" s="43">
        <f t="shared" si="36"/>
        <v>0.487654321</v>
      </c>
      <c r="AT387" s="43">
        <f t="shared" si="37"/>
        <v>0.512345679</v>
      </c>
      <c r="AU387" s="43">
        <f t="shared" si="38"/>
        <v>0.6049382716</v>
      </c>
      <c r="AV387" s="44">
        <f t="shared" si="41"/>
        <v>188</v>
      </c>
      <c r="AW387" s="45">
        <f t="shared" si="39"/>
        <v>12</v>
      </c>
      <c r="AX387" s="45">
        <v>9.0</v>
      </c>
      <c r="AY387" s="45"/>
    </row>
    <row r="388">
      <c r="A388" s="60"/>
      <c r="B388" s="60"/>
      <c r="C388" s="60"/>
      <c r="D388" s="46">
        <v>386.0</v>
      </c>
      <c r="E388" s="25"/>
      <c r="F388" s="26">
        <v>5563.0</v>
      </c>
      <c r="G388" s="18">
        <v>1682.0</v>
      </c>
      <c r="H388" s="15">
        <f t="shared" si="6"/>
        <v>107</v>
      </c>
      <c r="I388" s="28">
        <v>3.0</v>
      </c>
      <c r="J388" s="29">
        <v>19.0</v>
      </c>
      <c r="K388" s="30">
        <v>5.0</v>
      </c>
      <c r="L388" s="31">
        <v>61.0</v>
      </c>
      <c r="M388" s="32">
        <v>2.0</v>
      </c>
      <c r="N388" s="33">
        <v>17.0</v>
      </c>
      <c r="O388" s="39">
        <f t="shared" si="7"/>
        <v>0.8947368421</v>
      </c>
      <c r="P388" s="39">
        <f t="shared" si="8"/>
        <v>0.9242424242</v>
      </c>
      <c r="Q388" s="40">
        <f t="shared" si="9"/>
        <v>0.9125457064</v>
      </c>
      <c r="R388" s="17">
        <f t="shared" si="10"/>
        <v>0.3805457064</v>
      </c>
      <c r="S388" s="39">
        <f t="shared" si="11"/>
        <v>0.01169671787</v>
      </c>
      <c r="T388" s="40">
        <f t="shared" si="12"/>
        <v>0.3832600698</v>
      </c>
      <c r="U388" s="40">
        <f t="shared" si="13"/>
        <v>0.6875205638</v>
      </c>
      <c r="V388" s="40">
        <f t="shared" si="14"/>
        <v>0.6875205638</v>
      </c>
      <c r="W388" s="39">
        <f t="shared" si="15"/>
        <v>0.6992172817</v>
      </c>
      <c r="X388" s="41">
        <f t="shared" si="16"/>
        <v>0.3124794362</v>
      </c>
      <c r="Y388" s="41">
        <f t="shared" si="17"/>
        <v>0.3007827183</v>
      </c>
      <c r="Z388" s="40">
        <f t="shared" si="18"/>
        <v>19</v>
      </c>
      <c r="AA388" s="40">
        <f t="shared" si="19"/>
        <v>66</v>
      </c>
      <c r="AB388" s="40">
        <f t="shared" si="20"/>
        <v>6</v>
      </c>
      <c r="AC388" s="40">
        <f t="shared" si="21"/>
        <v>13</v>
      </c>
      <c r="AD388" s="40">
        <f t="shared" si="22"/>
        <v>20</v>
      </c>
      <c r="AE388" s="40">
        <f t="shared" si="23"/>
        <v>46</v>
      </c>
      <c r="AF388" s="40">
        <f t="shared" si="24"/>
        <v>1.307692308</v>
      </c>
      <c r="AG388" s="40">
        <f t="shared" si="25"/>
        <v>0.25</v>
      </c>
      <c r="AH388" s="40">
        <f t="shared" si="26"/>
        <v>8</v>
      </c>
      <c r="AI388" s="40">
        <f t="shared" ref="AI388:AJ388" si="431">AF388*AC388</f>
        <v>17</v>
      </c>
      <c r="AJ388" s="40">
        <f t="shared" si="431"/>
        <v>5</v>
      </c>
      <c r="AK388" s="40">
        <f t="shared" si="28"/>
        <v>12</v>
      </c>
      <c r="AL388" s="18">
        <f t="shared" si="29"/>
        <v>1682</v>
      </c>
      <c r="AM388" s="40">
        <f t="shared" si="30"/>
        <v>42</v>
      </c>
      <c r="AN388" s="42">
        <f t="shared" si="31"/>
        <v>0.02497027348</v>
      </c>
      <c r="AO388" s="42">
        <f t="shared" si="32"/>
        <v>0.06361474435</v>
      </c>
      <c r="AP388" s="43">
        <f t="shared" si="33"/>
        <v>0.09345794393</v>
      </c>
      <c r="AQ388" s="43">
        <f t="shared" si="34"/>
        <v>0.6168224299</v>
      </c>
      <c r="AR388" s="43">
        <f t="shared" si="35"/>
        <v>0.3831775701</v>
      </c>
      <c r="AS388" s="43">
        <f t="shared" si="36"/>
        <v>0.3095238095</v>
      </c>
      <c r="AT388" s="43">
        <f t="shared" si="37"/>
        <v>0.4761904762</v>
      </c>
      <c r="AU388" s="43">
        <f t="shared" si="38"/>
        <v>0.5952380952</v>
      </c>
      <c r="AV388" s="44">
        <f t="shared" si="41"/>
        <v>49</v>
      </c>
      <c r="AW388" s="45">
        <f t="shared" si="39"/>
        <v>-3</v>
      </c>
      <c r="AX388" s="45">
        <v>9.0</v>
      </c>
      <c r="AY388" s="45"/>
    </row>
    <row r="389">
      <c r="A389" s="60"/>
      <c r="B389" s="60"/>
      <c r="C389" s="60"/>
      <c r="D389" s="46">
        <v>387.0</v>
      </c>
      <c r="E389" s="25"/>
      <c r="F389" s="26">
        <v>5565.0</v>
      </c>
      <c r="G389" s="18">
        <v>1927.0</v>
      </c>
      <c r="H389" s="15">
        <f t="shared" si="6"/>
        <v>266</v>
      </c>
      <c r="I389" s="28">
        <v>6.0</v>
      </c>
      <c r="J389" s="29">
        <v>38.0</v>
      </c>
      <c r="K389" s="30">
        <v>15.0</v>
      </c>
      <c r="L389" s="31">
        <v>132.0</v>
      </c>
      <c r="M389" s="32">
        <v>19.0</v>
      </c>
      <c r="N389" s="33">
        <v>56.0</v>
      </c>
      <c r="O389" s="39">
        <f t="shared" si="7"/>
        <v>0.7466666667</v>
      </c>
      <c r="P389" s="39">
        <f t="shared" si="8"/>
        <v>0.8979591837</v>
      </c>
      <c r="Q389" s="40">
        <f t="shared" si="9"/>
        <v>0.8814101333</v>
      </c>
      <c r="R389" s="17">
        <f t="shared" si="10"/>
        <v>0.3494101333</v>
      </c>
      <c r="S389" s="39">
        <f t="shared" si="11"/>
        <v>0.01654905034</v>
      </c>
      <c r="T389" s="40">
        <f t="shared" si="12"/>
        <v>0.3477094863</v>
      </c>
      <c r="U389" s="40">
        <f t="shared" si="13"/>
        <v>0.5829230448</v>
      </c>
      <c r="V389" s="40">
        <f t="shared" si="14"/>
        <v>0.5829230448</v>
      </c>
      <c r="W389" s="39">
        <f t="shared" si="15"/>
        <v>0.5994720952</v>
      </c>
      <c r="X389" s="41">
        <f t="shared" si="16"/>
        <v>0.4170769552</v>
      </c>
      <c r="Y389" s="41">
        <f t="shared" si="17"/>
        <v>0.4005279048</v>
      </c>
      <c r="Z389" s="40">
        <f t="shared" si="18"/>
        <v>75</v>
      </c>
      <c r="AA389" s="40">
        <f t="shared" si="19"/>
        <v>147</v>
      </c>
      <c r="AB389" s="40">
        <f t="shared" si="20"/>
        <v>31</v>
      </c>
      <c r="AC389" s="40">
        <f t="shared" si="21"/>
        <v>44</v>
      </c>
      <c r="AD389" s="40">
        <f t="shared" si="22"/>
        <v>59</v>
      </c>
      <c r="AE389" s="40">
        <f t="shared" si="23"/>
        <v>88</v>
      </c>
      <c r="AF389" s="40">
        <f t="shared" si="24"/>
        <v>1.272727273</v>
      </c>
      <c r="AG389" s="40">
        <f t="shared" si="25"/>
        <v>0.2542372881</v>
      </c>
      <c r="AH389" s="40">
        <f t="shared" si="26"/>
        <v>39</v>
      </c>
      <c r="AI389" s="40">
        <f t="shared" ref="AI389:AJ389" si="432">AF389*AC389</f>
        <v>56</v>
      </c>
      <c r="AJ389" s="40">
        <f t="shared" si="432"/>
        <v>15</v>
      </c>
      <c r="AK389" s="40">
        <f t="shared" si="28"/>
        <v>22</v>
      </c>
      <c r="AL389" s="18">
        <f t="shared" si="29"/>
        <v>1927</v>
      </c>
      <c r="AM389" s="40">
        <f t="shared" si="30"/>
        <v>132</v>
      </c>
      <c r="AN389" s="42">
        <f t="shared" si="31"/>
        <v>0.06850025947</v>
      </c>
      <c r="AO389" s="42">
        <f t="shared" si="32"/>
        <v>0.1380384017</v>
      </c>
      <c r="AP389" s="43">
        <f t="shared" si="33"/>
        <v>0.1503759398</v>
      </c>
      <c r="AQ389" s="43">
        <f t="shared" si="34"/>
        <v>0.5902255639</v>
      </c>
      <c r="AR389" s="43">
        <f t="shared" si="35"/>
        <v>0.4473684211</v>
      </c>
      <c r="AS389" s="43">
        <f t="shared" si="36"/>
        <v>0.4090909091</v>
      </c>
      <c r="AT389" s="43">
        <f t="shared" si="37"/>
        <v>0.4621212121</v>
      </c>
      <c r="AU389" s="43">
        <f t="shared" si="38"/>
        <v>0.7196969697</v>
      </c>
      <c r="AV389" s="44">
        <f t="shared" si="41"/>
        <v>110</v>
      </c>
      <c r="AW389" s="45">
        <f t="shared" si="39"/>
        <v>-14</v>
      </c>
      <c r="AX389" s="45">
        <v>9.0</v>
      </c>
      <c r="AY389" s="45"/>
    </row>
    <row r="390">
      <c r="A390" s="60"/>
      <c r="B390" s="60"/>
      <c r="C390" s="60"/>
      <c r="D390" s="46">
        <v>388.0</v>
      </c>
      <c r="E390" s="25"/>
      <c r="F390" s="26">
        <v>5566.0</v>
      </c>
      <c r="G390" s="18">
        <v>3340.0</v>
      </c>
      <c r="H390" s="15">
        <f t="shared" si="6"/>
        <v>721</v>
      </c>
      <c r="I390" s="28">
        <v>42.0</v>
      </c>
      <c r="J390" s="29">
        <v>147.0</v>
      </c>
      <c r="K390" s="30">
        <v>54.0</v>
      </c>
      <c r="L390" s="31">
        <v>324.0</v>
      </c>
      <c r="M390" s="32">
        <v>53.0</v>
      </c>
      <c r="N390" s="33">
        <v>101.0</v>
      </c>
      <c r="O390" s="39">
        <f t="shared" si="7"/>
        <v>0.6558441558</v>
      </c>
      <c r="P390" s="39">
        <f t="shared" si="8"/>
        <v>0.8571428571</v>
      </c>
      <c r="Q390" s="40">
        <f t="shared" si="9"/>
        <v>0.8560636701</v>
      </c>
      <c r="R390" s="17">
        <f t="shared" si="10"/>
        <v>0.3240636701</v>
      </c>
      <c r="S390" s="39">
        <f t="shared" si="11"/>
        <v>0.001079187047</v>
      </c>
      <c r="T390" s="40">
        <f t="shared" si="12"/>
        <v>0.3264681146</v>
      </c>
      <c r="U390" s="40">
        <f t="shared" si="13"/>
        <v>0.517275951</v>
      </c>
      <c r="V390" s="40">
        <f t="shared" si="14"/>
        <v>0.517275951</v>
      </c>
      <c r="W390" s="39">
        <f t="shared" si="15"/>
        <v>0.5183551381</v>
      </c>
      <c r="X390" s="41">
        <f t="shared" si="16"/>
        <v>0.482724049</v>
      </c>
      <c r="Y390" s="41">
        <f t="shared" si="17"/>
        <v>0.4816448619</v>
      </c>
      <c r="Z390" s="40">
        <f t="shared" si="18"/>
        <v>154</v>
      </c>
      <c r="AA390" s="40">
        <f t="shared" si="19"/>
        <v>378</v>
      </c>
      <c r="AB390" s="40">
        <f t="shared" si="20"/>
        <v>74</v>
      </c>
      <c r="AC390" s="40">
        <f t="shared" si="21"/>
        <v>80</v>
      </c>
      <c r="AD390" s="40">
        <f t="shared" si="22"/>
        <v>182</v>
      </c>
      <c r="AE390" s="40">
        <f t="shared" si="23"/>
        <v>196</v>
      </c>
      <c r="AF390" s="40">
        <f t="shared" si="24"/>
        <v>1.2625</v>
      </c>
      <c r="AG390" s="40">
        <f t="shared" si="25"/>
        <v>0.2967032967</v>
      </c>
      <c r="AH390" s="40">
        <f t="shared" si="26"/>
        <v>93</v>
      </c>
      <c r="AI390" s="40">
        <f t="shared" ref="AI390:AJ390" si="433">AF390*AC390</f>
        <v>101</v>
      </c>
      <c r="AJ390" s="40">
        <f t="shared" si="433"/>
        <v>54</v>
      </c>
      <c r="AK390" s="40">
        <f t="shared" si="28"/>
        <v>58</v>
      </c>
      <c r="AL390" s="18">
        <f t="shared" si="29"/>
        <v>3340</v>
      </c>
      <c r="AM390" s="40">
        <f t="shared" si="30"/>
        <v>306</v>
      </c>
      <c r="AN390" s="42">
        <f t="shared" si="31"/>
        <v>0.09161676647</v>
      </c>
      <c r="AO390" s="42">
        <f t="shared" si="32"/>
        <v>0.2158682635</v>
      </c>
      <c r="AP390" s="43">
        <f t="shared" si="33"/>
        <v>0.2066574202</v>
      </c>
      <c r="AQ390" s="43">
        <f t="shared" si="34"/>
        <v>0.5811373093</v>
      </c>
      <c r="AR390" s="43">
        <f t="shared" si="35"/>
        <v>0.4757281553</v>
      </c>
      <c r="AS390" s="43">
        <f t="shared" si="36"/>
        <v>0.4803921569</v>
      </c>
      <c r="AT390" s="43">
        <f t="shared" si="37"/>
        <v>0.4934640523</v>
      </c>
      <c r="AU390" s="43">
        <f t="shared" si="38"/>
        <v>0.6339869281</v>
      </c>
      <c r="AV390" s="44">
        <f t="shared" si="41"/>
        <v>266</v>
      </c>
      <c r="AW390" s="45">
        <f t="shared" si="39"/>
        <v>2</v>
      </c>
      <c r="AX390" s="45">
        <v>9.0</v>
      </c>
      <c r="AY390" s="45"/>
    </row>
    <row r="391">
      <c r="A391" s="60"/>
      <c r="B391" s="60"/>
      <c r="C391" s="60"/>
      <c r="D391" s="46">
        <v>389.0</v>
      </c>
      <c r="E391" s="25"/>
      <c r="F391" s="26">
        <v>5569.0</v>
      </c>
      <c r="G391" s="18">
        <v>2635.0</v>
      </c>
      <c r="H391" s="15">
        <f t="shared" si="6"/>
        <v>526</v>
      </c>
      <c r="I391" s="28">
        <v>34.0</v>
      </c>
      <c r="J391" s="29">
        <v>91.0</v>
      </c>
      <c r="K391" s="30">
        <v>47.0</v>
      </c>
      <c r="L391" s="31">
        <v>231.0</v>
      </c>
      <c r="M391" s="32">
        <v>50.0</v>
      </c>
      <c r="N391" s="33">
        <v>73.0</v>
      </c>
      <c r="O391" s="39">
        <f t="shared" si="7"/>
        <v>0.593495935</v>
      </c>
      <c r="P391" s="39">
        <f t="shared" si="8"/>
        <v>0.8309352518</v>
      </c>
      <c r="Q391" s="40">
        <f t="shared" si="9"/>
        <v>0.8359133452</v>
      </c>
      <c r="R391" s="17">
        <f t="shared" si="10"/>
        <v>0.3039133452</v>
      </c>
      <c r="S391" s="39">
        <f t="shared" si="11"/>
        <v>-0.004978093432</v>
      </c>
      <c r="T391" s="40">
        <f t="shared" si="12"/>
        <v>0.3121387333</v>
      </c>
      <c r="U391" s="40">
        <f t="shared" si="13"/>
        <v>0.471487405</v>
      </c>
      <c r="V391" s="40">
        <f t="shared" si="14"/>
        <v>0.471487405</v>
      </c>
      <c r="W391" s="39">
        <f t="shared" si="15"/>
        <v>0.4665093116</v>
      </c>
      <c r="X391" s="41">
        <f t="shared" si="16"/>
        <v>0.528512595</v>
      </c>
      <c r="Y391" s="41">
        <f t="shared" si="17"/>
        <v>0.5334906884</v>
      </c>
      <c r="Z391" s="40">
        <f t="shared" si="18"/>
        <v>123</v>
      </c>
      <c r="AA391" s="40">
        <f t="shared" si="19"/>
        <v>278</v>
      </c>
      <c r="AB391" s="40">
        <f t="shared" si="20"/>
        <v>65</v>
      </c>
      <c r="AC391" s="40">
        <f t="shared" si="21"/>
        <v>58</v>
      </c>
      <c r="AD391" s="40">
        <f t="shared" si="22"/>
        <v>148</v>
      </c>
      <c r="AE391" s="40">
        <f t="shared" si="23"/>
        <v>130</v>
      </c>
      <c r="AF391" s="40">
        <f t="shared" si="24"/>
        <v>1.25862069</v>
      </c>
      <c r="AG391" s="40">
        <f t="shared" si="25"/>
        <v>0.3175675676</v>
      </c>
      <c r="AH391" s="40">
        <f t="shared" si="26"/>
        <v>82</v>
      </c>
      <c r="AI391" s="40">
        <f t="shared" ref="AI391:AJ391" si="434">AF391*AC391</f>
        <v>73</v>
      </c>
      <c r="AJ391" s="40">
        <f t="shared" si="434"/>
        <v>47</v>
      </c>
      <c r="AK391" s="40">
        <f t="shared" si="28"/>
        <v>41</v>
      </c>
      <c r="AL391" s="18">
        <f t="shared" si="29"/>
        <v>2635</v>
      </c>
      <c r="AM391" s="40">
        <f t="shared" si="30"/>
        <v>243</v>
      </c>
      <c r="AN391" s="42">
        <f t="shared" si="31"/>
        <v>0.09222011385</v>
      </c>
      <c r="AO391" s="42">
        <f t="shared" si="32"/>
        <v>0.1996204934</v>
      </c>
      <c r="AP391" s="43">
        <f t="shared" si="33"/>
        <v>0.2490494297</v>
      </c>
      <c r="AQ391" s="43">
        <f t="shared" si="34"/>
        <v>0.5988593156</v>
      </c>
      <c r="AR391" s="43">
        <f t="shared" si="35"/>
        <v>0.4714828897</v>
      </c>
      <c r="AS391" s="43">
        <f t="shared" si="36"/>
        <v>0.5308641975</v>
      </c>
      <c r="AT391" s="43">
        <f t="shared" si="37"/>
        <v>0.5061728395</v>
      </c>
      <c r="AU391" s="43">
        <f t="shared" si="38"/>
        <v>0.6378600823</v>
      </c>
      <c r="AV391" s="44">
        <f t="shared" si="41"/>
        <v>190</v>
      </c>
      <c r="AW391" s="45">
        <f t="shared" si="39"/>
        <v>2</v>
      </c>
      <c r="AX391" s="45">
        <v>9.0</v>
      </c>
      <c r="AY391" s="45"/>
    </row>
    <row r="392">
      <c r="A392" s="60"/>
      <c r="B392" s="60"/>
      <c r="C392" s="60"/>
      <c r="D392" s="46">
        <v>390.0</v>
      </c>
      <c r="E392" s="25"/>
      <c r="F392" s="26">
        <v>5570.0</v>
      </c>
      <c r="G392" s="18">
        <v>3157.0</v>
      </c>
      <c r="H392" s="15">
        <f t="shared" si="6"/>
        <v>477</v>
      </c>
      <c r="I392" s="28">
        <v>16.0</v>
      </c>
      <c r="J392" s="29">
        <v>59.0</v>
      </c>
      <c r="K392" s="30">
        <v>38.0</v>
      </c>
      <c r="L392" s="31">
        <v>268.0</v>
      </c>
      <c r="M392" s="32">
        <v>28.0</v>
      </c>
      <c r="N392" s="33">
        <v>68.0</v>
      </c>
      <c r="O392" s="39">
        <f t="shared" si="7"/>
        <v>0.7083333333</v>
      </c>
      <c r="P392" s="39">
        <f t="shared" si="8"/>
        <v>0.8758169935</v>
      </c>
      <c r="Q392" s="40">
        <f t="shared" si="9"/>
        <v>0.8712916667</v>
      </c>
      <c r="R392" s="17">
        <f t="shared" si="10"/>
        <v>0.3392916667</v>
      </c>
      <c r="S392" s="39">
        <f t="shared" si="11"/>
        <v>0.004525326797</v>
      </c>
      <c r="T392" s="40">
        <f t="shared" si="12"/>
        <v>0.3386912491</v>
      </c>
      <c r="U392" s="40">
        <f t="shared" si="13"/>
        <v>0.55536247</v>
      </c>
      <c r="V392" s="40">
        <f t="shared" si="14"/>
        <v>0.55536247</v>
      </c>
      <c r="W392" s="39">
        <f t="shared" si="15"/>
        <v>0.5598877968</v>
      </c>
      <c r="X392" s="41">
        <f t="shared" si="16"/>
        <v>0.44463753</v>
      </c>
      <c r="Y392" s="41">
        <f t="shared" si="17"/>
        <v>0.4401122032</v>
      </c>
      <c r="Z392" s="40">
        <f t="shared" si="18"/>
        <v>96</v>
      </c>
      <c r="AA392" s="40">
        <f t="shared" si="19"/>
        <v>306</v>
      </c>
      <c r="AB392" s="40">
        <f t="shared" si="20"/>
        <v>43</v>
      </c>
      <c r="AC392" s="40">
        <f t="shared" si="21"/>
        <v>53</v>
      </c>
      <c r="AD392" s="40">
        <f t="shared" si="22"/>
        <v>135</v>
      </c>
      <c r="AE392" s="40">
        <f t="shared" si="23"/>
        <v>171</v>
      </c>
      <c r="AF392" s="40">
        <f t="shared" si="24"/>
        <v>1.283018868</v>
      </c>
      <c r="AG392" s="40">
        <f t="shared" si="25"/>
        <v>0.2814814815</v>
      </c>
      <c r="AH392" s="40">
        <f t="shared" si="26"/>
        <v>55</v>
      </c>
      <c r="AI392" s="40">
        <f t="shared" ref="AI392:AJ392" si="435">AF392*AC392</f>
        <v>68</v>
      </c>
      <c r="AJ392" s="40">
        <f t="shared" si="435"/>
        <v>38</v>
      </c>
      <c r="AK392" s="40">
        <f t="shared" si="28"/>
        <v>48</v>
      </c>
      <c r="AL392" s="18">
        <f t="shared" si="29"/>
        <v>3157</v>
      </c>
      <c r="AM392" s="40">
        <f t="shared" si="30"/>
        <v>209</v>
      </c>
      <c r="AN392" s="42">
        <f t="shared" si="31"/>
        <v>0.06620209059</v>
      </c>
      <c r="AO392" s="42">
        <f t="shared" si="32"/>
        <v>0.1510928096</v>
      </c>
      <c r="AP392" s="43">
        <f t="shared" si="33"/>
        <v>0.1719077568</v>
      </c>
      <c r="AQ392" s="43">
        <f t="shared" si="34"/>
        <v>0.6540880503</v>
      </c>
      <c r="AR392" s="43">
        <f t="shared" si="35"/>
        <v>0.358490566</v>
      </c>
      <c r="AS392" s="43">
        <f t="shared" si="36"/>
        <v>0.4449760766</v>
      </c>
      <c r="AT392" s="43">
        <f t="shared" si="37"/>
        <v>0.4928229665</v>
      </c>
      <c r="AU392" s="43">
        <f t="shared" si="38"/>
        <v>0.5885167464</v>
      </c>
      <c r="AV392" s="44">
        <f t="shared" si="41"/>
        <v>220</v>
      </c>
      <c r="AW392" s="45">
        <f t="shared" si="39"/>
        <v>-11</v>
      </c>
      <c r="AX392" s="45">
        <v>9.0</v>
      </c>
      <c r="AY392" s="45"/>
    </row>
    <row r="393">
      <c r="A393" s="60"/>
      <c r="B393" s="60"/>
      <c r="C393" s="60"/>
      <c r="D393" s="46">
        <v>391.0</v>
      </c>
      <c r="E393" s="25"/>
      <c r="F393" s="26">
        <v>5571.0</v>
      </c>
      <c r="G393" s="18">
        <v>1712.0</v>
      </c>
      <c r="H393" s="15">
        <f t="shared" si="6"/>
        <v>152</v>
      </c>
      <c r="I393" s="28">
        <v>5.0</v>
      </c>
      <c r="J393" s="29">
        <v>23.0</v>
      </c>
      <c r="K393" s="30">
        <v>9.0</v>
      </c>
      <c r="L393" s="31">
        <v>85.0</v>
      </c>
      <c r="M393" s="32">
        <v>10.0</v>
      </c>
      <c r="N393" s="33">
        <v>20.0</v>
      </c>
      <c r="O393" s="39">
        <f t="shared" si="7"/>
        <v>0.6666666667</v>
      </c>
      <c r="P393" s="39">
        <f t="shared" si="8"/>
        <v>0.9042553191</v>
      </c>
      <c r="Q393" s="40">
        <f t="shared" si="9"/>
        <v>0.8593333333</v>
      </c>
      <c r="R393" s="17">
        <f t="shared" si="10"/>
        <v>0.3273333333</v>
      </c>
      <c r="S393" s="39">
        <f t="shared" si="11"/>
        <v>0.04492198582</v>
      </c>
      <c r="T393" s="40">
        <f t="shared" si="12"/>
        <v>0.3289764423</v>
      </c>
      <c r="U393" s="40">
        <f t="shared" si="13"/>
        <v>0.5251626203</v>
      </c>
      <c r="V393" s="40">
        <f t="shared" si="14"/>
        <v>0.5251626203</v>
      </c>
      <c r="W393" s="39">
        <f t="shared" si="15"/>
        <v>0.5700846061</v>
      </c>
      <c r="X393" s="41">
        <f t="shared" si="16"/>
        <v>0.4748373797</v>
      </c>
      <c r="Y393" s="41">
        <f t="shared" si="17"/>
        <v>0.4299153939</v>
      </c>
      <c r="Z393" s="40">
        <f t="shared" si="18"/>
        <v>30</v>
      </c>
      <c r="AA393" s="40">
        <f t="shared" si="19"/>
        <v>94</v>
      </c>
      <c r="AB393" s="40">
        <f t="shared" si="20"/>
        <v>14</v>
      </c>
      <c r="AC393" s="40">
        <f t="shared" si="21"/>
        <v>16</v>
      </c>
      <c r="AD393" s="40">
        <f t="shared" si="22"/>
        <v>40</v>
      </c>
      <c r="AE393" s="40">
        <f t="shared" si="23"/>
        <v>54</v>
      </c>
      <c r="AF393" s="40">
        <f t="shared" si="24"/>
        <v>1.25</v>
      </c>
      <c r="AG393" s="40">
        <f t="shared" si="25"/>
        <v>0.225</v>
      </c>
      <c r="AH393" s="40">
        <f t="shared" si="26"/>
        <v>18</v>
      </c>
      <c r="AI393" s="40">
        <f t="shared" ref="AI393:AJ393" si="436">AF393*AC393</f>
        <v>20</v>
      </c>
      <c r="AJ393" s="40">
        <f t="shared" si="436"/>
        <v>9</v>
      </c>
      <c r="AK393" s="40">
        <f t="shared" si="28"/>
        <v>12</v>
      </c>
      <c r="AL393" s="18">
        <f t="shared" si="29"/>
        <v>1712</v>
      </c>
      <c r="AM393" s="40">
        <f t="shared" si="30"/>
        <v>59</v>
      </c>
      <c r="AN393" s="42">
        <f t="shared" si="31"/>
        <v>0.03446261682</v>
      </c>
      <c r="AO393" s="42">
        <f t="shared" si="32"/>
        <v>0.08878504673</v>
      </c>
      <c r="AP393" s="43">
        <f t="shared" si="33"/>
        <v>0.1578947368</v>
      </c>
      <c r="AQ393" s="43">
        <f t="shared" si="34"/>
        <v>0.6578947368</v>
      </c>
      <c r="AR393" s="43">
        <f t="shared" si="35"/>
        <v>0.3815789474</v>
      </c>
      <c r="AS393" s="43">
        <f t="shared" si="36"/>
        <v>0.4576271186</v>
      </c>
      <c r="AT393" s="43">
        <f t="shared" si="37"/>
        <v>0.5084745763</v>
      </c>
      <c r="AU393" s="43">
        <f t="shared" si="38"/>
        <v>0.6440677966</v>
      </c>
      <c r="AV393" s="44">
        <f t="shared" si="41"/>
        <v>73</v>
      </c>
      <c r="AW393" s="45">
        <f t="shared" si="39"/>
        <v>-3</v>
      </c>
      <c r="AX393" s="45">
        <v>9.0</v>
      </c>
      <c r="AY393" s="45"/>
    </row>
    <row r="394">
      <c r="A394" s="60"/>
      <c r="B394" s="60"/>
      <c r="C394" s="60"/>
      <c r="D394" s="46">
        <v>392.0</v>
      </c>
      <c r="E394" s="25"/>
      <c r="F394" s="26">
        <v>5572.0</v>
      </c>
      <c r="G394" s="18">
        <v>2097.0</v>
      </c>
      <c r="H394" s="15">
        <f t="shared" si="6"/>
        <v>307</v>
      </c>
      <c r="I394" s="28">
        <v>22.0</v>
      </c>
      <c r="J394" s="29">
        <v>68.0</v>
      </c>
      <c r="K394" s="30">
        <v>19.0</v>
      </c>
      <c r="L394" s="31">
        <v>130.0</v>
      </c>
      <c r="M394" s="32">
        <v>15.0</v>
      </c>
      <c r="N394" s="33">
        <v>53.0</v>
      </c>
      <c r="O394" s="39">
        <f t="shared" si="7"/>
        <v>0.7794117647</v>
      </c>
      <c r="P394" s="39">
        <f t="shared" si="8"/>
        <v>0.8724832215</v>
      </c>
      <c r="Q394" s="40">
        <f t="shared" si="9"/>
        <v>0.889383218</v>
      </c>
      <c r="R394" s="17">
        <f t="shared" si="10"/>
        <v>0.357383218</v>
      </c>
      <c r="S394" s="39">
        <f t="shared" si="11"/>
        <v>-0.01689999652</v>
      </c>
      <c r="T394" s="40">
        <f t="shared" si="12"/>
        <v>0.3554738573</v>
      </c>
      <c r="U394" s="40">
        <f t="shared" si="13"/>
        <v>0.6063025084</v>
      </c>
      <c r="V394" s="40">
        <f t="shared" si="14"/>
        <v>0.6063025084</v>
      </c>
      <c r="W394" s="39">
        <f t="shared" si="15"/>
        <v>0.5894025119</v>
      </c>
      <c r="X394" s="41">
        <f t="shared" si="16"/>
        <v>0.3936974916</v>
      </c>
      <c r="Y394" s="41">
        <f t="shared" si="17"/>
        <v>0.4105974881</v>
      </c>
      <c r="Z394" s="40">
        <f t="shared" si="18"/>
        <v>68</v>
      </c>
      <c r="AA394" s="40">
        <f t="shared" si="19"/>
        <v>149</v>
      </c>
      <c r="AB394" s="40">
        <f t="shared" si="20"/>
        <v>27</v>
      </c>
      <c r="AC394" s="40">
        <f t="shared" si="21"/>
        <v>41</v>
      </c>
      <c r="AD394" s="40">
        <f t="shared" si="22"/>
        <v>61</v>
      </c>
      <c r="AE394" s="40">
        <f t="shared" si="23"/>
        <v>88</v>
      </c>
      <c r="AF394" s="40">
        <f t="shared" si="24"/>
        <v>1.292682927</v>
      </c>
      <c r="AG394" s="40">
        <f t="shared" si="25"/>
        <v>0.3114754098</v>
      </c>
      <c r="AH394" s="40">
        <f t="shared" si="26"/>
        <v>35</v>
      </c>
      <c r="AI394" s="40">
        <f t="shared" ref="AI394:AJ394" si="437">AF394*AC394</f>
        <v>53</v>
      </c>
      <c r="AJ394" s="40">
        <f t="shared" si="437"/>
        <v>19</v>
      </c>
      <c r="AK394" s="40">
        <f t="shared" si="28"/>
        <v>27</v>
      </c>
      <c r="AL394" s="18">
        <f t="shared" si="29"/>
        <v>2097</v>
      </c>
      <c r="AM394" s="40">
        <f t="shared" si="30"/>
        <v>134</v>
      </c>
      <c r="AN394" s="42">
        <f t="shared" si="31"/>
        <v>0.06390081068</v>
      </c>
      <c r="AO394" s="42">
        <f t="shared" si="32"/>
        <v>0.1463996185</v>
      </c>
      <c r="AP394" s="43">
        <f t="shared" si="33"/>
        <v>0.1824104235</v>
      </c>
      <c r="AQ394" s="43">
        <f t="shared" si="34"/>
        <v>0.5439739414</v>
      </c>
      <c r="AR394" s="43">
        <f t="shared" si="35"/>
        <v>0.5146579805</v>
      </c>
      <c r="AS394" s="43">
        <f t="shared" si="36"/>
        <v>0.4029850746</v>
      </c>
      <c r="AT394" s="43">
        <f t="shared" si="37"/>
        <v>0.4626865672</v>
      </c>
      <c r="AU394" s="43">
        <f t="shared" si="38"/>
        <v>0.6567164179</v>
      </c>
      <c r="AV394" s="44">
        <f t="shared" si="41"/>
        <v>103</v>
      </c>
      <c r="AW394" s="45">
        <f t="shared" si="39"/>
        <v>2</v>
      </c>
      <c r="AX394" s="45">
        <v>9.0</v>
      </c>
      <c r="AY394" s="45"/>
    </row>
    <row r="395">
      <c r="A395" s="60"/>
      <c r="B395" s="60"/>
      <c r="C395" s="60"/>
      <c r="D395" s="46">
        <v>393.0</v>
      </c>
      <c r="E395" s="25"/>
      <c r="F395" s="26">
        <v>5577.0</v>
      </c>
      <c r="G395" s="18">
        <v>941.0</v>
      </c>
      <c r="H395" s="15">
        <f t="shared" si="6"/>
        <v>120</v>
      </c>
      <c r="I395" s="28">
        <v>11.0</v>
      </c>
      <c r="J395" s="29">
        <v>17.0</v>
      </c>
      <c r="K395" s="30">
        <v>6.0</v>
      </c>
      <c r="L395" s="31">
        <v>59.0</v>
      </c>
      <c r="M395" s="32">
        <v>15.0</v>
      </c>
      <c r="N395" s="33">
        <v>12.0</v>
      </c>
      <c r="O395" s="39">
        <f t="shared" si="7"/>
        <v>0.4444444444</v>
      </c>
      <c r="P395" s="39">
        <f t="shared" si="8"/>
        <v>0.9076923077</v>
      </c>
      <c r="Q395" s="40">
        <f t="shared" si="9"/>
        <v>0.7786666667</v>
      </c>
      <c r="R395" s="17">
        <f t="shared" si="10"/>
        <v>0.2466666667</v>
      </c>
      <c r="S395" s="39">
        <f t="shared" si="11"/>
        <v>0.129025641</v>
      </c>
      <c r="T395" s="40">
        <f t="shared" si="12"/>
        <v>0.2787242874</v>
      </c>
      <c r="U395" s="40">
        <f t="shared" si="13"/>
        <v>0.3594268414</v>
      </c>
      <c r="V395" s="40">
        <f t="shared" si="14"/>
        <v>0.3594268414</v>
      </c>
      <c r="W395" s="39">
        <f t="shared" si="15"/>
        <v>0.4884524824</v>
      </c>
      <c r="X395" s="41">
        <f t="shared" si="16"/>
        <v>0.6405731586</v>
      </c>
      <c r="Y395" s="41">
        <f t="shared" si="17"/>
        <v>0.5115475176</v>
      </c>
      <c r="Z395" s="40">
        <f t="shared" si="18"/>
        <v>27</v>
      </c>
      <c r="AA395" s="40">
        <f t="shared" si="19"/>
        <v>65</v>
      </c>
      <c r="AB395" s="40">
        <f t="shared" si="20"/>
        <v>17</v>
      </c>
      <c r="AC395" s="40">
        <f t="shared" si="21"/>
        <v>10</v>
      </c>
      <c r="AD395" s="40">
        <f t="shared" si="22"/>
        <v>33</v>
      </c>
      <c r="AE395" s="40">
        <f t="shared" si="23"/>
        <v>32</v>
      </c>
      <c r="AF395" s="40">
        <f t="shared" si="24"/>
        <v>1.2</v>
      </c>
      <c r="AG395" s="40">
        <f t="shared" si="25"/>
        <v>0.1818181818</v>
      </c>
      <c r="AH395" s="40">
        <f t="shared" si="26"/>
        <v>20</v>
      </c>
      <c r="AI395" s="40">
        <f t="shared" ref="AI395:AJ395" si="438">AF395*AC395</f>
        <v>12</v>
      </c>
      <c r="AJ395" s="40">
        <f t="shared" si="438"/>
        <v>6</v>
      </c>
      <c r="AK395" s="40">
        <f t="shared" si="28"/>
        <v>6</v>
      </c>
      <c r="AL395" s="18">
        <f t="shared" si="29"/>
        <v>941</v>
      </c>
      <c r="AM395" s="40">
        <f t="shared" si="30"/>
        <v>44</v>
      </c>
      <c r="AN395" s="42">
        <f t="shared" si="31"/>
        <v>0.04675876727</v>
      </c>
      <c r="AO395" s="42">
        <f t="shared" si="32"/>
        <v>0.1275239107</v>
      </c>
      <c r="AP395" s="43">
        <f t="shared" si="33"/>
        <v>0.2666666667</v>
      </c>
      <c r="AQ395" s="43">
        <f t="shared" si="34"/>
        <v>0.7083333333</v>
      </c>
      <c r="AR395" s="43">
        <f t="shared" si="35"/>
        <v>0.4583333333</v>
      </c>
      <c r="AS395" s="43">
        <f t="shared" si="36"/>
        <v>0.5909090909</v>
      </c>
      <c r="AT395" s="43">
        <f t="shared" si="37"/>
        <v>0.5909090909</v>
      </c>
      <c r="AU395" s="43">
        <f t="shared" si="38"/>
        <v>0.7272727273</v>
      </c>
      <c r="AV395" s="44">
        <f t="shared" si="41"/>
        <v>53</v>
      </c>
      <c r="AW395" s="45">
        <f t="shared" si="39"/>
        <v>6</v>
      </c>
      <c r="AX395" s="45">
        <v>9.0</v>
      </c>
      <c r="AY395" s="45"/>
    </row>
    <row r="396">
      <c r="A396" s="60"/>
      <c r="B396" s="60"/>
      <c r="C396" s="60"/>
      <c r="D396" s="46">
        <v>394.0</v>
      </c>
      <c r="E396" s="25"/>
      <c r="F396" s="26">
        <v>5578.0</v>
      </c>
      <c r="G396" s="18">
        <v>1554.0</v>
      </c>
      <c r="H396" s="15">
        <f t="shared" si="6"/>
        <v>155</v>
      </c>
      <c r="I396" s="28">
        <v>15.0</v>
      </c>
      <c r="J396" s="29">
        <v>26.0</v>
      </c>
      <c r="K396" s="30">
        <v>9.0</v>
      </c>
      <c r="L396" s="31">
        <v>70.0</v>
      </c>
      <c r="M396" s="32">
        <v>16.0</v>
      </c>
      <c r="N396" s="33">
        <v>19.0</v>
      </c>
      <c r="O396" s="39">
        <f t="shared" si="7"/>
        <v>0.5428571429</v>
      </c>
      <c r="P396" s="39">
        <f t="shared" si="8"/>
        <v>0.8860759494</v>
      </c>
      <c r="Q396" s="40">
        <f t="shared" si="9"/>
        <v>0.8178995918</v>
      </c>
      <c r="R396" s="17">
        <f t="shared" si="10"/>
        <v>0.2858995918</v>
      </c>
      <c r="S396" s="39">
        <f t="shared" si="11"/>
        <v>0.06817635753</v>
      </c>
      <c r="T396" s="40">
        <f t="shared" si="12"/>
        <v>0.3006529649</v>
      </c>
      <c r="U396" s="40">
        <f t="shared" si="13"/>
        <v>0.4338389414</v>
      </c>
      <c r="V396" s="40">
        <f t="shared" si="14"/>
        <v>0.4338389414</v>
      </c>
      <c r="W396" s="39">
        <f t="shared" si="15"/>
        <v>0.5020152989</v>
      </c>
      <c r="X396" s="41">
        <f t="shared" si="16"/>
        <v>0.5661610586</v>
      </c>
      <c r="Y396" s="41">
        <f t="shared" si="17"/>
        <v>0.4979847011</v>
      </c>
      <c r="Z396" s="40">
        <f t="shared" si="18"/>
        <v>35</v>
      </c>
      <c r="AA396" s="40">
        <f t="shared" si="19"/>
        <v>79</v>
      </c>
      <c r="AB396" s="40">
        <f t="shared" si="20"/>
        <v>20</v>
      </c>
      <c r="AC396" s="40">
        <f t="shared" si="21"/>
        <v>15</v>
      </c>
      <c r="AD396" s="40">
        <f t="shared" si="22"/>
        <v>39</v>
      </c>
      <c r="AE396" s="40">
        <f t="shared" si="23"/>
        <v>40</v>
      </c>
      <c r="AF396" s="40">
        <f t="shared" si="24"/>
        <v>1.266666667</v>
      </c>
      <c r="AG396" s="40">
        <f t="shared" si="25"/>
        <v>0.2307692308</v>
      </c>
      <c r="AH396" s="40">
        <f t="shared" si="26"/>
        <v>25</v>
      </c>
      <c r="AI396" s="40">
        <f t="shared" ref="AI396:AJ396" si="439">AF396*AC396</f>
        <v>19</v>
      </c>
      <c r="AJ396" s="40">
        <f t="shared" si="439"/>
        <v>9</v>
      </c>
      <c r="AK396" s="40">
        <f t="shared" si="28"/>
        <v>9</v>
      </c>
      <c r="AL396" s="18">
        <f t="shared" si="29"/>
        <v>1554</v>
      </c>
      <c r="AM396" s="40">
        <f t="shared" si="30"/>
        <v>62</v>
      </c>
      <c r="AN396" s="42">
        <f t="shared" si="31"/>
        <v>0.0398970399</v>
      </c>
      <c r="AO396" s="42">
        <f t="shared" si="32"/>
        <v>0.09974259974</v>
      </c>
      <c r="AP396" s="43">
        <f t="shared" si="33"/>
        <v>0.2580645161</v>
      </c>
      <c r="AQ396" s="43">
        <f t="shared" si="34"/>
        <v>0.6516129032</v>
      </c>
      <c r="AR396" s="43">
        <f t="shared" si="35"/>
        <v>0.4903225806</v>
      </c>
      <c r="AS396" s="43">
        <f t="shared" si="36"/>
        <v>0.5483870968</v>
      </c>
      <c r="AT396" s="43">
        <f t="shared" si="37"/>
        <v>0.5483870968</v>
      </c>
      <c r="AU396" s="43">
        <f t="shared" si="38"/>
        <v>0.7096774194</v>
      </c>
      <c r="AV396" s="44">
        <f t="shared" si="41"/>
        <v>61</v>
      </c>
      <c r="AW396" s="45">
        <f t="shared" si="39"/>
        <v>6</v>
      </c>
      <c r="AX396" s="45">
        <v>9.0</v>
      </c>
      <c r="AY396" s="45"/>
    </row>
    <row r="397">
      <c r="A397" s="60"/>
      <c r="B397" s="60"/>
      <c r="C397" s="60"/>
      <c r="D397" s="46">
        <v>395.0</v>
      </c>
      <c r="E397" s="25"/>
      <c r="F397" s="26">
        <v>5581.0</v>
      </c>
      <c r="G397" s="18">
        <v>2113.0</v>
      </c>
      <c r="H397" s="15">
        <f t="shared" si="6"/>
        <v>101</v>
      </c>
      <c r="I397" s="28">
        <v>4.0</v>
      </c>
      <c r="J397" s="29">
        <v>14.0</v>
      </c>
      <c r="K397" s="30">
        <v>7.0</v>
      </c>
      <c r="L397" s="31">
        <v>59.0</v>
      </c>
      <c r="M397" s="32">
        <v>4.0</v>
      </c>
      <c r="N397" s="33">
        <v>13.0</v>
      </c>
      <c r="O397" s="39">
        <f t="shared" si="7"/>
        <v>0.7647058824</v>
      </c>
      <c r="P397" s="39">
        <f t="shared" si="8"/>
        <v>0.8939393939</v>
      </c>
      <c r="Q397" s="40">
        <f t="shared" si="9"/>
        <v>0.8858788927</v>
      </c>
      <c r="R397" s="17">
        <f t="shared" si="10"/>
        <v>0.3538788927</v>
      </c>
      <c r="S397" s="39">
        <f t="shared" si="11"/>
        <v>0.008060501206</v>
      </c>
      <c r="T397" s="40">
        <f t="shared" si="12"/>
        <v>0.3519799557</v>
      </c>
      <c r="U397" s="40">
        <f t="shared" si="13"/>
        <v>0.5958210122</v>
      </c>
      <c r="V397" s="40">
        <f t="shared" si="14"/>
        <v>0.5958210122</v>
      </c>
      <c r="W397" s="39">
        <f t="shared" si="15"/>
        <v>0.6038815134</v>
      </c>
      <c r="X397" s="41">
        <f t="shared" si="16"/>
        <v>0.4041789878</v>
      </c>
      <c r="Y397" s="41">
        <f t="shared" si="17"/>
        <v>0.3961184866</v>
      </c>
      <c r="Z397" s="40">
        <f t="shared" si="18"/>
        <v>17</v>
      </c>
      <c r="AA397" s="40">
        <f t="shared" si="19"/>
        <v>66</v>
      </c>
      <c r="AB397" s="40">
        <f t="shared" si="20"/>
        <v>7</v>
      </c>
      <c r="AC397" s="40">
        <f t="shared" si="21"/>
        <v>10</v>
      </c>
      <c r="AD397" s="40">
        <f t="shared" si="22"/>
        <v>26</v>
      </c>
      <c r="AE397" s="40">
        <f t="shared" si="23"/>
        <v>40</v>
      </c>
      <c r="AF397" s="40">
        <f t="shared" si="24"/>
        <v>1.3</v>
      </c>
      <c r="AG397" s="40">
        <f t="shared" si="25"/>
        <v>0.2692307692</v>
      </c>
      <c r="AH397" s="40">
        <f t="shared" si="26"/>
        <v>9</v>
      </c>
      <c r="AI397" s="40">
        <f t="shared" ref="AI397:AJ397" si="440">AF397*AC397</f>
        <v>13</v>
      </c>
      <c r="AJ397" s="40">
        <f t="shared" si="440"/>
        <v>7</v>
      </c>
      <c r="AK397" s="40">
        <f t="shared" si="28"/>
        <v>11</v>
      </c>
      <c r="AL397" s="18">
        <f t="shared" si="29"/>
        <v>2113</v>
      </c>
      <c r="AM397" s="40">
        <f t="shared" si="30"/>
        <v>40</v>
      </c>
      <c r="AN397" s="42">
        <f t="shared" si="31"/>
        <v>0.01893043067</v>
      </c>
      <c r="AO397" s="42">
        <f t="shared" si="32"/>
        <v>0.04779933743</v>
      </c>
      <c r="AP397" s="43">
        <f t="shared" si="33"/>
        <v>0.1485148515</v>
      </c>
      <c r="AQ397" s="43">
        <f t="shared" si="34"/>
        <v>0.6633663366</v>
      </c>
      <c r="AR397" s="43">
        <f t="shared" si="35"/>
        <v>0.3465346535</v>
      </c>
      <c r="AS397" s="43">
        <f t="shared" si="36"/>
        <v>0.4</v>
      </c>
      <c r="AT397" s="43">
        <f t="shared" si="37"/>
        <v>0.5</v>
      </c>
      <c r="AU397" s="43">
        <f t="shared" si="38"/>
        <v>0.55</v>
      </c>
      <c r="AV397" s="44">
        <f t="shared" si="41"/>
        <v>48</v>
      </c>
      <c r="AW397" s="45">
        <f t="shared" si="39"/>
        <v>-1</v>
      </c>
      <c r="AX397" s="45">
        <v>9.0</v>
      </c>
      <c r="AY397" s="45"/>
    </row>
    <row r="398">
      <c r="A398" s="60"/>
      <c r="B398" s="60"/>
      <c r="C398" s="60"/>
      <c r="D398" s="46">
        <v>396.0</v>
      </c>
      <c r="E398" s="25"/>
      <c r="F398" s="26">
        <v>5582.0</v>
      </c>
      <c r="G398" s="18">
        <v>1702.0</v>
      </c>
      <c r="H398" s="15">
        <f t="shared" si="6"/>
        <v>179</v>
      </c>
      <c r="I398" s="28">
        <v>11.0</v>
      </c>
      <c r="J398" s="29">
        <v>23.0</v>
      </c>
      <c r="K398" s="30">
        <v>6.0</v>
      </c>
      <c r="L398" s="31">
        <v>108.0</v>
      </c>
      <c r="M398" s="32">
        <v>11.0</v>
      </c>
      <c r="N398" s="33">
        <v>20.0</v>
      </c>
      <c r="O398" s="39">
        <f t="shared" si="7"/>
        <v>0.6451612903</v>
      </c>
      <c r="P398" s="39">
        <f t="shared" si="8"/>
        <v>0.9473684211</v>
      </c>
      <c r="Q398" s="40">
        <f t="shared" si="9"/>
        <v>0.8527700312</v>
      </c>
      <c r="R398" s="17">
        <f t="shared" si="10"/>
        <v>0.3207700312</v>
      </c>
      <c r="S398" s="39">
        <f t="shared" si="11"/>
        <v>0.09459838984</v>
      </c>
      <c r="T398" s="40">
        <f t="shared" si="12"/>
        <v>0.3239982351</v>
      </c>
      <c r="U398" s="40">
        <f t="shared" si="13"/>
        <v>0.5094735044</v>
      </c>
      <c r="V398" s="40">
        <f t="shared" si="14"/>
        <v>0.5094735044</v>
      </c>
      <c r="W398" s="39">
        <f t="shared" si="15"/>
        <v>0.6040718943</v>
      </c>
      <c r="X398" s="41">
        <f t="shared" si="16"/>
        <v>0.4905264956</v>
      </c>
      <c r="Y398" s="41">
        <f t="shared" si="17"/>
        <v>0.3959281057</v>
      </c>
      <c r="Z398" s="40">
        <f t="shared" si="18"/>
        <v>31</v>
      </c>
      <c r="AA398" s="40">
        <f t="shared" si="19"/>
        <v>114</v>
      </c>
      <c r="AB398" s="40">
        <f t="shared" si="20"/>
        <v>15</v>
      </c>
      <c r="AC398" s="40">
        <f t="shared" si="21"/>
        <v>16</v>
      </c>
      <c r="AD398" s="40">
        <f t="shared" si="22"/>
        <v>45</v>
      </c>
      <c r="AE398" s="40">
        <f t="shared" si="23"/>
        <v>69</v>
      </c>
      <c r="AF398" s="40">
        <f t="shared" si="24"/>
        <v>1.25</v>
      </c>
      <c r="AG398" s="40">
        <f t="shared" si="25"/>
        <v>0.1333333333</v>
      </c>
      <c r="AH398" s="40">
        <f t="shared" si="26"/>
        <v>19</v>
      </c>
      <c r="AI398" s="40">
        <f t="shared" ref="AI398:AJ398" si="441">AF398*AC398</f>
        <v>20</v>
      </c>
      <c r="AJ398" s="40">
        <f t="shared" si="441"/>
        <v>6</v>
      </c>
      <c r="AK398" s="40">
        <f t="shared" si="28"/>
        <v>9</v>
      </c>
      <c r="AL398" s="18">
        <f t="shared" si="29"/>
        <v>1702</v>
      </c>
      <c r="AM398" s="40">
        <f t="shared" si="30"/>
        <v>54</v>
      </c>
      <c r="AN398" s="42">
        <f t="shared" si="31"/>
        <v>0.03172737955</v>
      </c>
      <c r="AO398" s="42">
        <f t="shared" si="32"/>
        <v>0.1051703878</v>
      </c>
      <c r="AP398" s="43">
        <f t="shared" si="33"/>
        <v>0.156424581</v>
      </c>
      <c r="AQ398" s="43">
        <f t="shared" si="34"/>
        <v>0.7262569832</v>
      </c>
      <c r="AR398" s="43">
        <f t="shared" si="35"/>
        <v>0.3631284916</v>
      </c>
      <c r="AS398" s="43">
        <f t="shared" si="36"/>
        <v>0.462962963</v>
      </c>
      <c r="AT398" s="43">
        <f t="shared" si="37"/>
        <v>0.5185185185</v>
      </c>
      <c r="AU398" s="43">
        <f t="shared" si="38"/>
        <v>0.7222222222</v>
      </c>
      <c r="AV398" s="44">
        <f t="shared" si="41"/>
        <v>99</v>
      </c>
      <c r="AW398" s="45">
        <f t="shared" si="39"/>
        <v>3</v>
      </c>
      <c r="AX398" s="45">
        <v>10.0</v>
      </c>
      <c r="AY398" s="45"/>
    </row>
    <row r="399">
      <c r="A399" s="60"/>
      <c r="B399" s="60"/>
      <c r="C399" s="60"/>
      <c r="D399" s="46">
        <v>397.0</v>
      </c>
      <c r="E399" s="25"/>
      <c r="F399" s="26">
        <v>5585.0</v>
      </c>
      <c r="G399" s="18">
        <v>1460.0</v>
      </c>
      <c r="H399" s="15">
        <f t="shared" si="6"/>
        <v>142</v>
      </c>
      <c r="I399" s="28">
        <v>4.0</v>
      </c>
      <c r="J399" s="29">
        <v>25.0</v>
      </c>
      <c r="K399" s="30">
        <v>8.0</v>
      </c>
      <c r="L399" s="31">
        <v>71.0</v>
      </c>
      <c r="M399" s="32">
        <v>9.0</v>
      </c>
      <c r="N399" s="33">
        <v>25.0</v>
      </c>
      <c r="O399" s="39">
        <f t="shared" si="7"/>
        <v>0.7352941176</v>
      </c>
      <c r="P399" s="39">
        <f t="shared" si="8"/>
        <v>0.8987341772</v>
      </c>
      <c r="Q399" s="40">
        <f t="shared" si="9"/>
        <v>0.8784965398</v>
      </c>
      <c r="R399" s="17">
        <f t="shared" si="10"/>
        <v>0.3464965398</v>
      </c>
      <c r="S399" s="39">
        <f t="shared" si="11"/>
        <v>0.02023763742</v>
      </c>
      <c r="T399" s="40">
        <f t="shared" si="12"/>
        <v>0.3450259676</v>
      </c>
      <c r="U399" s="40">
        <f t="shared" si="13"/>
        <v>0.574768341</v>
      </c>
      <c r="V399" s="40">
        <f t="shared" si="14"/>
        <v>0.574768341</v>
      </c>
      <c r="W399" s="39">
        <f t="shared" si="15"/>
        <v>0.5950059784</v>
      </c>
      <c r="X399" s="41">
        <f t="shared" si="16"/>
        <v>0.425231659</v>
      </c>
      <c r="Y399" s="41">
        <f t="shared" si="17"/>
        <v>0.4049940216</v>
      </c>
      <c r="Z399" s="40">
        <f t="shared" si="18"/>
        <v>34</v>
      </c>
      <c r="AA399" s="40">
        <f t="shared" si="19"/>
        <v>79</v>
      </c>
      <c r="AB399" s="40">
        <f t="shared" si="20"/>
        <v>14</v>
      </c>
      <c r="AC399" s="40">
        <f t="shared" si="21"/>
        <v>20</v>
      </c>
      <c r="AD399" s="40">
        <f t="shared" si="22"/>
        <v>32</v>
      </c>
      <c r="AE399" s="40">
        <f t="shared" si="23"/>
        <v>47</v>
      </c>
      <c r="AF399" s="40">
        <f t="shared" si="24"/>
        <v>1.25</v>
      </c>
      <c r="AG399" s="40">
        <f t="shared" si="25"/>
        <v>0.25</v>
      </c>
      <c r="AH399" s="40">
        <f t="shared" si="26"/>
        <v>18</v>
      </c>
      <c r="AI399" s="40">
        <f t="shared" ref="AI399:AJ399" si="442">AF399*AC399</f>
        <v>25</v>
      </c>
      <c r="AJ399" s="40">
        <f t="shared" si="442"/>
        <v>8</v>
      </c>
      <c r="AK399" s="40">
        <f t="shared" si="28"/>
        <v>12</v>
      </c>
      <c r="AL399" s="18">
        <f t="shared" si="29"/>
        <v>1460</v>
      </c>
      <c r="AM399" s="40">
        <f t="shared" si="30"/>
        <v>63</v>
      </c>
      <c r="AN399" s="42">
        <f t="shared" si="31"/>
        <v>0.04315068493</v>
      </c>
      <c r="AO399" s="42">
        <f t="shared" si="32"/>
        <v>0.09726027397</v>
      </c>
      <c r="AP399" s="43">
        <f t="shared" si="33"/>
        <v>0.1478873239</v>
      </c>
      <c r="AQ399" s="43">
        <f t="shared" si="34"/>
        <v>0.5915492958</v>
      </c>
      <c r="AR399" s="43">
        <f t="shared" si="35"/>
        <v>0.4436619718</v>
      </c>
      <c r="AS399" s="43">
        <f t="shared" si="36"/>
        <v>0.4126984127</v>
      </c>
      <c r="AT399" s="43">
        <f t="shared" si="37"/>
        <v>0.4761904762</v>
      </c>
      <c r="AU399" s="43">
        <f t="shared" si="38"/>
        <v>0.6825396825</v>
      </c>
      <c r="AV399" s="44">
        <f t="shared" si="41"/>
        <v>59</v>
      </c>
      <c r="AW399" s="45">
        <f t="shared" si="39"/>
        <v>-5</v>
      </c>
      <c r="AX399" s="45">
        <v>10.0</v>
      </c>
      <c r="AY399" s="45"/>
    </row>
    <row r="400">
      <c r="A400" s="60"/>
      <c r="B400" s="60"/>
      <c r="C400" s="60"/>
      <c r="D400" s="46">
        <v>398.0</v>
      </c>
      <c r="E400" s="25"/>
      <c r="F400" s="26">
        <v>5586.0</v>
      </c>
      <c r="G400" s="18">
        <v>1444.0</v>
      </c>
      <c r="H400" s="15">
        <f t="shared" si="6"/>
        <v>142</v>
      </c>
      <c r="I400" s="28">
        <v>1.0</v>
      </c>
      <c r="J400" s="29">
        <v>35.0</v>
      </c>
      <c r="K400" s="30">
        <v>4.0</v>
      </c>
      <c r="L400" s="31">
        <v>77.0</v>
      </c>
      <c r="M400" s="32">
        <v>4.0</v>
      </c>
      <c r="N400" s="33">
        <v>21.0</v>
      </c>
      <c r="O400" s="39">
        <f t="shared" si="7"/>
        <v>0.84</v>
      </c>
      <c r="P400" s="39">
        <f t="shared" si="8"/>
        <v>0.950617284</v>
      </c>
      <c r="Q400" s="40">
        <f t="shared" si="9"/>
        <v>0.9025072</v>
      </c>
      <c r="R400" s="17">
        <f t="shared" si="10"/>
        <v>0.3705072</v>
      </c>
      <c r="S400" s="39">
        <f t="shared" si="11"/>
        <v>0.04811008395</v>
      </c>
      <c r="T400" s="40">
        <f t="shared" si="12"/>
        <v>0.3699868234</v>
      </c>
      <c r="U400" s="40">
        <f t="shared" si="13"/>
        <v>0.6491824032</v>
      </c>
      <c r="V400" s="40">
        <f t="shared" si="14"/>
        <v>0.6491824032</v>
      </c>
      <c r="W400" s="39">
        <f t="shared" si="15"/>
        <v>0.6972924872</v>
      </c>
      <c r="X400" s="41">
        <f t="shared" si="16"/>
        <v>0.3508175968</v>
      </c>
      <c r="Y400" s="41">
        <f t="shared" si="17"/>
        <v>0.3027075128</v>
      </c>
      <c r="Z400" s="40">
        <f t="shared" si="18"/>
        <v>25</v>
      </c>
      <c r="AA400" s="40">
        <f t="shared" si="19"/>
        <v>81</v>
      </c>
      <c r="AB400" s="40">
        <f t="shared" si="20"/>
        <v>9</v>
      </c>
      <c r="AC400" s="40">
        <f t="shared" si="21"/>
        <v>16</v>
      </c>
      <c r="AD400" s="40">
        <f t="shared" si="22"/>
        <v>25</v>
      </c>
      <c r="AE400" s="40">
        <f t="shared" si="23"/>
        <v>56</v>
      </c>
      <c r="AF400" s="40">
        <f t="shared" si="24"/>
        <v>1.3125</v>
      </c>
      <c r="AG400" s="40">
        <f t="shared" si="25"/>
        <v>0.16</v>
      </c>
      <c r="AH400" s="40">
        <f t="shared" si="26"/>
        <v>12</v>
      </c>
      <c r="AI400" s="40">
        <f t="shared" ref="AI400:AJ400" si="443">AF400*AC400</f>
        <v>21</v>
      </c>
      <c r="AJ400" s="40">
        <f t="shared" si="443"/>
        <v>4</v>
      </c>
      <c r="AK400" s="40">
        <f t="shared" si="28"/>
        <v>9</v>
      </c>
      <c r="AL400" s="18">
        <f t="shared" si="29"/>
        <v>1444</v>
      </c>
      <c r="AM400" s="40">
        <f t="shared" si="30"/>
        <v>46</v>
      </c>
      <c r="AN400" s="42">
        <f t="shared" si="31"/>
        <v>0.03185595568</v>
      </c>
      <c r="AO400" s="42">
        <f t="shared" si="32"/>
        <v>0.09833795014</v>
      </c>
      <c r="AP400" s="43">
        <f t="shared" si="33"/>
        <v>0.06338028169</v>
      </c>
      <c r="AQ400" s="43">
        <f t="shared" si="34"/>
        <v>0.5774647887</v>
      </c>
      <c r="AR400" s="43">
        <f t="shared" si="35"/>
        <v>0.4295774648</v>
      </c>
      <c r="AS400" s="43">
        <f t="shared" si="36"/>
        <v>0.347826087</v>
      </c>
      <c r="AT400" s="43">
        <f t="shared" si="37"/>
        <v>0.4565217391</v>
      </c>
      <c r="AU400" s="43">
        <f t="shared" si="38"/>
        <v>0.7173913043</v>
      </c>
      <c r="AV400" s="44">
        <f t="shared" si="41"/>
        <v>68</v>
      </c>
      <c r="AW400" s="45">
        <f t="shared" si="39"/>
        <v>-7</v>
      </c>
      <c r="AX400" s="45">
        <v>10.0</v>
      </c>
      <c r="AY400" s="45"/>
    </row>
    <row r="401">
      <c r="A401" s="60"/>
      <c r="B401" s="60"/>
      <c r="C401" s="60"/>
      <c r="D401" s="46">
        <v>399.0</v>
      </c>
      <c r="E401" s="25"/>
      <c r="F401" s="26">
        <v>5587.0</v>
      </c>
      <c r="G401" s="18">
        <v>2966.0</v>
      </c>
      <c r="H401" s="15">
        <f t="shared" si="6"/>
        <v>480</v>
      </c>
      <c r="I401" s="28">
        <v>18.0</v>
      </c>
      <c r="J401" s="29">
        <v>78.0</v>
      </c>
      <c r="K401" s="30">
        <v>26.0</v>
      </c>
      <c r="L401" s="31">
        <v>267.0</v>
      </c>
      <c r="M401" s="32">
        <v>25.0</v>
      </c>
      <c r="N401" s="33">
        <v>66.0</v>
      </c>
      <c r="O401" s="39">
        <f t="shared" si="7"/>
        <v>0.7252747253</v>
      </c>
      <c r="P401" s="39">
        <f t="shared" si="8"/>
        <v>0.9112627986</v>
      </c>
      <c r="Q401" s="40">
        <f t="shared" si="9"/>
        <v>0.8758678904</v>
      </c>
      <c r="R401" s="17">
        <f t="shared" si="10"/>
        <v>0.3438678904</v>
      </c>
      <c r="S401" s="39">
        <f t="shared" si="11"/>
        <v>0.03539490828</v>
      </c>
      <c r="T401" s="40">
        <f t="shared" si="12"/>
        <v>0.3426673551</v>
      </c>
      <c r="U401" s="40">
        <f t="shared" si="13"/>
        <v>0.5675687417</v>
      </c>
      <c r="V401" s="40">
        <f t="shared" si="14"/>
        <v>0.5675687417</v>
      </c>
      <c r="W401" s="39">
        <f t="shared" si="15"/>
        <v>0.60296365</v>
      </c>
      <c r="X401" s="41">
        <f t="shared" si="16"/>
        <v>0.4324312583</v>
      </c>
      <c r="Y401" s="41">
        <f t="shared" si="17"/>
        <v>0.39703635</v>
      </c>
      <c r="Z401" s="40">
        <f t="shared" si="18"/>
        <v>91</v>
      </c>
      <c r="AA401" s="40">
        <f t="shared" si="19"/>
        <v>293</v>
      </c>
      <c r="AB401" s="40">
        <f t="shared" si="20"/>
        <v>39</v>
      </c>
      <c r="AC401" s="40">
        <f t="shared" si="21"/>
        <v>52</v>
      </c>
      <c r="AD401" s="40">
        <f t="shared" si="22"/>
        <v>116</v>
      </c>
      <c r="AE401" s="40">
        <f t="shared" si="23"/>
        <v>177</v>
      </c>
      <c r="AF401" s="40">
        <f t="shared" si="24"/>
        <v>1.269230769</v>
      </c>
      <c r="AG401" s="40">
        <f t="shared" si="25"/>
        <v>0.224137931</v>
      </c>
      <c r="AH401" s="40">
        <f t="shared" si="26"/>
        <v>50</v>
      </c>
      <c r="AI401" s="40">
        <f t="shared" ref="AI401:AJ401" si="444">AF401*AC401</f>
        <v>66</v>
      </c>
      <c r="AJ401" s="40">
        <f t="shared" si="444"/>
        <v>26</v>
      </c>
      <c r="AK401" s="40">
        <f t="shared" si="28"/>
        <v>40</v>
      </c>
      <c r="AL401" s="18">
        <f t="shared" si="29"/>
        <v>2966</v>
      </c>
      <c r="AM401" s="40">
        <f t="shared" si="30"/>
        <v>182</v>
      </c>
      <c r="AN401" s="42">
        <f t="shared" si="31"/>
        <v>0.06136210384</v>
      </c>
      <c r="AO401" s="42">
        <f t="shared" si="32"/>
        <v>0.16183412</v>
      </c>
      <c r="AP401" s="43">
        <f t="shared" si="33"/>
        <v>0.14375</v>
      </c>
      <c r="AQ401" s="43">
        <f t="shared" si="34"/>
        <v>0.6458333333</v>
      </c>
      <c r="AR401" s="43">
        <f t="shared" si="35"/>
        <v>0.3895833333</v>
      </c>
      <c r="AS401" s="43">
        <f t="shared" si="36"/>
        <v>0.4175824176</v>
      </c>
      <c r="AT401" s="43">
        <f t="shared" si="37"/>
        <v>0.4945054945</v>
      </c>
      <c r="AU401" s="43">
        <f t="shared" si="38"/>
        <v>0.6373626374</v>
      </c>
      <c r="AV401" s="44">
        <f t="shared" si="41"/>
        <v>227</v>
      </c>
      <c r="AW401" s="45">
        <f t="shared" si="39"/>
        <v>-7</v>
      </c>
      <c r="AX401" s="45">
        <v>10.0</v>
      </c>
      <c r="AY401" s="45"/>
    </row>
    <row r="402">
      <c r="A402" s="60"/>
      <c r="B402" s="60"/>
      <c r="C402" s="60"/>
      <c r="D402" s="46">
        <v>400.0</v>
      </c>
      <c r="E402" s="25"/>
      <c r="F402" s="26">
        <v>5591.0</v>
      </c>
      <c r="G402" s="18">
        <v>769.0</v>
      </c>
      <c r="H402" s="15">
        <f t="shared" si="6"/>
        <v>104</v>
      </c>
      <c r="I402" s="28">
        <v>2.0</v>
      </c>
      <c r="J402" s="29">
        <v>12.0</v>
      </c>
      <c r="K402" s="30">
        <v>6.0</v>
      </c>
      <c r="L402" s="31">
        <v>69.0</v>
      </c>
      <c r="M402" s="32">
        <v>4.0</v>
      </c>
      <c r="N402" s="33">
        <v>11.0</v>
      </c>
      <c r="O402" s="39">
        <f t="shared" si="7"/>
        <v>0.7333333333</v>
      </c>
      <c r="P402" s="39">
        <f t="shared" si="8"/>
        <v>0.92</v>
      </c>
      <c r="Q402" s="40">
        <f t="shared" si="9"/>
        <v>0.8779866667</v>
      </c>
      <c r="R402" s="17">
        <f t="shared" si="10"/>
        <v>0.3459866667</v>
      </c>
      <c r="S402" s="39">
        <f t="shared" si="11"/>
        <v>0.04201333333</v>
      </c>
      <c r="T402" s="40">
        <f t="shared" si="12"/>
        <v>0.3445639759</v>
      </c>
      <c r="U402" s="40">
        <f t="shared" si="13"/>
        <v>0.5733605111</v>
      </c>
      <c r="V402" s="40">
        <f t="shared" si="14"/>
        <v>0.5733605111</v>
      </c>
      <c r="W402" s="39">
        <f t="shared" si="15"/>
        <v>0.6153738444</v>
      </c>
      <c r="X402" s="41">
        <f t="shared" si="16"/>
        <v>0.4266394889</v>
      </c>
      <c r="Y402" s="41">
        <f t="shared" si="17"/>
        <v>0.3846261556</v>
      </c>
      <c r="Z402" s="40">
        <f t="shared" si="18"/>
        <v>15</v>
      </c>
      <c r="AA402" s="40">
        <f t="shared" si="19"/>
        <v>75</v>
      </c>
      <c r="AB402" s="40">
        <f t="shared" si="20"/>
        <v>6</v>
      </c>
      <c r="AC402" s="40">
        <f t="shared" si="21"/>
        <v>9</v>
      </c>
      <c r="AD402" s="40">
        <f t="shared" si="22"/>
        <v>29</v>
      </c>
      <c r="AE402" s="40">
        <f t="shared" si="23"/>
        <v>46</v>
      </c>
      <c r="AF402" s="40">
        <f t="shared" si="24"/>
        <v>1.222222222</v>
      </c>
      <c r="AG402" s="40">
        <f t="shared" si="25"/>
        <v>0.2068965517</v>
      </c>
      <c r="AH402" s="40">
        <f t="shared" si="26"/>
        <v>7</v>
      </c>
      <c r="AI402" s="40">
        <f t="shared" ref="AI402:AJ402" si="445">AF402*AC402</f>
        <v>11</v>
      </c>
      <c r="AJ402" s="40">
        <f t="shared" si="445"/>
        <v>6</v>
      </c>
      <c r="AK402" s="40">
        <f t="shared" si="28"/>
        <v>10</v>
      </c>
      <c r="AL402" s="18">
        <f t="shared" si="29"/>
        <v>769</v>
      </c>
      <c r="AM402" s="40">
        <f t="shared" si="30"/>
        <v>34</v>
      </c>
      <c r="AN402" s="42">
        <f t="shared" si="31"/>
        <v>0.04421326398</v>
      </c>
      <c r="AO402" s="42">
        <f t="shared" si="32"/>
        <v>0.1352405722</v>
      </c>
      <c r="AP402" s="43">
        <f t="shared" si="33"/>
        <v>0.1153846154</v>
      </c>
      <c r="AQ402" s="43">
        <f t="shared" si="34"/>
        <v>0.7211538462</v>
      </c>
      <c r="AR402" s="43">
        <f t="shared" si="35"/>
        <v>0.2788461538</v>
      </c>
      <c r="AS402" s="43">
        <f t="shared" si="36"/>
        <v>0.3823529412</v>
      </c>
      <c r="AT402" s="43">
        <f t="shared" si="37"/>
        <v>0.5</v>
      </c>
      <c r="AU402" s="43">
        <f t="shared" si="38"/>
        <v>0.5294117647</v>
      </c>
      <c r="AV402" s="44">
        <f t="shared" si="41"/>
        <v>59</v>
      </c>
      <c r="AW402" s="45">
        <f t="shared" si="39"/>
        <v>-1</v>
      </c>
      <c r="AX402" s="45">
        <v>10.0</v>
      </c>
      <c r="AY402" s="45"/>
    </row>
    <row r="403">
      <c r="A403" s="60"/>
      <c r="B403" s="60"/>
      <c r="C403" s="60"/>
      <c r="D403" s="46">
        <v>401.0</v>
      </c>
      <c r="E403" s="25"/>
      <c r="F403" s="26">
        <v>5593.0</v>
      </c>
      <c r="G403" s="18">
        <v>1952.0</v>
      </c>
      <c r="H403" s="15">
        <f t="shared" si="6"/>
        <v>414</v>
      </c>
      <c r="I403" s="28">
        <v>25.0</v>
      </c>
      <c r="J403" s="29">
        <v>98.0</v>
      </c>
      <c r="K403" s="30">
        <v>27.0</v>
      </c>
      <c r="L403" s="31">
        <v>190.0</v>
      </c>
      <c r="M403" s="32">
        <v>36.0</v>
      </c>
      <c r="N403" s="33">
        <v>38.0</v>
      </c>
      <c r="O403" s="39">
        <f t="shared" si="7"/>
        <v>0.5135135135</v>
      </c>
      <c r="P403" s="39">
        <f t="shared" si="8"/>
        <v>0.8755760369</v>
      </c>
      <c r="Q403" s="40">
        <f t="shared" si="9"/>
        <v>0.8067852447</v>
      </c>
      <c r="R403" s="17">
        <f t="shared" si="10"/>
        <v>0.2747852447</v>
      </c>
      <c r="S403" s="39">
        <f t="shared" si="11"/>
        <v>0.06879079216</v>
      </c>
      <c r="T403" s="40">
        <f t="shared" si="12"/>
        <v>0.2940601105</v>
      </c>
      <c r="U403" s="40">
        <f t="shared" si="13"/>
        <v>0.4118270628</v>
      </c>
      <c r="V403" s="40">
        <f t="shared" si="14"/>
        <v>0.4118270628</v>
      </c>
      <c r="W403" s="39">
        <f t="shared" si="15"/>
        <v>0.4806178549</v>
      </c>
      <c r="X403" s="41">
        <f t="shared" si="16"/>
        <v>0.5881729372</v>
      </c>
      <c r="Y403" s="41">
        <f t="shared" si="17"/>
        <v>0.5193821451</v>
      </c>
      <c r="Z403" s="40">
        <f t="shared" si="18"/>
        <v>74</v>
      </c>
      <c r="AA403" s="40">
        <f t="shared" si="19"/>
        <v>217</v>
      </c>
      <c r="AB403" s="40">
        <f t="shared" si="20"/>
        <v>44</v>
      </c>
      <c r="AC403" s="40">
        <f t="shared" si="21"/>
        <v>30</v>
      </c>
      <c r="AD403" s="40">
        <f t="shared" si="22"/>
        <v>113</v>
      </c>
      <c r="AE403" s="40">
        <f t="shared" si="23"/>
        <v>104</v>
      </c>
      <c r="AF403" s="40">
        <f t="shared" si="24"/>
        <v>1.266666667</v>
      </c>
      <c r="AG403" s="40">
        <f t="shared" si="25"/>
        <v>0.2389380531</v>
      </c>
      <c r="AH403" s="40">
        <f t="shared" si="26"/>
        <v>56</v>
      </c>
      <c r="AI403" s="40">
        <f t="shared" ref="AI403:AJ403" si="446">AF403*AC403</f>
        <v>38</v>
      </c>
      <c r="AJ403" s="40">
        <f t="shared" si="446"/>
        <v>27</v>
      </c>
      <c r="AK403" s="40">
        <f t="shared" si="28"/>
        <v>25</v>
      </c>
      <c r="AL403" s="18">
        <f t="shared" si="29"/>
        <v>1952</v>
      </c>
      <c r="AM403" s="40">
        <f t="shared" si="30"/>
        <v>146</v>
      </c>
      <c r="AN403" s="42">
        <f t="shared" si="31"/>
        <v>0.07479508197</v>
      </c>
      <c r="AO403" s="42">
        <f t="shared" si="32"/>
        <v>0.2120901639</v>
      </c>
      <c r="AP403" s="43">
        <f t="shared" si="33"/>
        <v>0.2125603865</v>
      </c>
      <c r="AQ403" s="43">
        <f t="shared" si="34"/>
        <v>0.6062801932</v>
      </c>
      <c r="AR403" s="43">
        <f t="shared" si="35"/>
        <v>0.4758454106</v>
      </c>
      <c r="AS403" s="43">
        <f t="shared" si="36"/>
        <v>0.5684931507</v>
      </c>
      <c r="AT403" s="43">
        <f t="shared" si="37"/>
        <v>0.5547945205</v>
      </c>
      <c r="AU403" s="43">
        <f t="shared" si="38"/>
        <v>0.6438356164</v>
      </c>
      <c r="AV403" s="44">
        <f t="shared" si="41"/>
        <v>165</v>
      </c>
      <c r="AW403" s="45">
        <f t="shared" si="39"/>
        <v>5</v>
      </c>
      <c r="AX403" s="45">
        <v>10.0</v>
      </c>
      <c r="AY403" s="45"/>
    </row>
    <row r="404">
      <c r="A404" s="60"/>
      <c r="B404" s="60"/>
      <c r="C404" s="60"/>
      <c r="D404" s="46">
        <v>402.0</v>
      </c>
      <c r="E404" s="25"/>
      <c r="F404" s="26">
        <v>5597.0</v>
      </c>
      <c r="G404" s="18">
        <v>2462.0</v>
      </c>
      <c r="H404" s="15">
        <f t="shared" si="6"/>
        <v>201</v>
      </c>
      <c r="I404" s="28">
        <v>8.0</v>
      </c>
      <c r="J404" s="29">
        <v>37.0</v>
      </c>
      <c r="K404" s="30">
        <v>4.0</v>
      </c>
      <c r="L404" s="31">
        <v>100.0</v>
      </c>
      <c r="M404" s="32">
        <v>8.0</v>
      </c>
      <c r="N404" s="33">
        <v>44.0</v>
      </c>
      <c r="O404" s="39">
        <f t="shared" si="7"/>
        <v>0.8461538462</v>
      </c>
      <c r="P404" s="39">
        <f t="shared" si="8"/>
        <v>0.9615384615</v>
      </c>
      <c r="Q404" s="40">
        <f t="shared" si="9"/>
        <v>0.9037218935</v>
      </c>
      <c r="R404" s="17">
        <f t="shared" si="10"/>
        <v>0.3717218935</v>
      </c>
      <c r="S404" s="39">
        <f t="shared" si="11"/>
        <v>0.05781656805</v>
      </c>
      <c r="T404" s="40">
        <f t="shared" si="12"/>
        <v>0.3714714533</v>
      </c>
      <c r="U404" s="40">
        <f t="shared" si="13"/>
        <v>0.653511093</v>
      </c>
      <c r="V404" s="40">
        <f t="shared" si="14"/>
        <v>0.653511093</v>
      </c>
      <c r="W404" s="39">
        <f t="shared" si="15"/>
        <v>0.7113276611</v>
      </c>
      <c r="X404" s="41">
        <f t="shared" si="16"/>
        <v>0.346488907</v>
      </c>
      <c r="Y404" s="41">
        <f t="shared" si="17"/>
        <v>0.2886723389</v>
      </c>
      <c r="Z404" s="40">
        <f t="shared" si="18"/>
        <v>52</v>
      </c>
      <c r="AA404" s="40">
        <f t="shared" si="19"/>
        <v>104</v>
      </c>
      <c r="AB404" s="40">
        <f t="shared" si="20"/>
        <v>18</v>
      </c>
      <c r="AC404" s="40">
        <f t="shared" si="21"/>
        <v>34</v>
      </c>
      <c r="AD404" s="40">
        <f t="shared" si="22"/>
        <v>30</v>
      </c>
      <c r="AE404" s="40">
        <f t="shared" si="23"/>
        <v>74</v>
      </c>
      <c r="AF404" s="40">
        <f t="shared" si="24"/>
        <v>1.294117647</v>
      </c>
      <c r="AG404" s="40">
        <f t="shared" si="25"/>
        <v>0.1333333333</v>
      </c>
      <c r="AH404" s="40">
        <f t="shared" si="26"/>
        <v>23</v>
      </c>
      <c r="AI404" s="40">
        <f t="shared" ref="AI404:AJ404" si="447">AF404*AC404</f>
        <v>44</v>
      </c>
      <c r="AJ404" s="40">
        <f t="shared" si="447"/>
        <v>4</v>
      </c>
      <c r="AK404" s="40">
        <f t="shared" si="28"/>
        <v>10</v>
      </c>
      <c r="AL404" s="18">
        <f t="shared" si="29"/>
        <v>2462</v>
      </c>
      <c r="AM404" s="40">
        <f t="shared" si="30"/>
        <v>81</v>
      </c>
      <c r="AN404" s="42">
        <f t="shared" si="31"/>
        <v>0.03290008123</v>
      </c>
      <c r="AO404" s="42">
        <f t="shared" si="32"/>
        <v>0.08164094232</v>
      </c>
      <c r="AP404" s="43">
        <f t="shared" si="33"/>
        <v>0.09950248756</v>
      </c>
      <c r="AQ404" s="43">
        <f t="shared" si="34"/>
        <v>0.5771144279</v>
      </c>
      <c r="AR404" s="43">
        <f t="shared" si="35"/>
        <v>0.4825870647</v>
      </c>
      <c r="AS404" s="43">
        <f t="shared" si="36"/>
        <v>0.3333333333</v>
      </c>
      <c r="AT404" s="43">
        <f t="shared" si="37"/>
        <v>0.4074074074</v>
      </c>
      <c r="AU404" s="43">
        <f t="shared" si="38"/>
        <v>0.8271604938</v>
      </c>
      <c r="AV404" s="44">
        <f t="shared" si="41"/>
        <v>90</v>
      </c>
      <c r="AW404" s="45">
        <f t="shared" si="39"/>
        <v>-7</v>
      </c>
      <c r="AX404" s="45">
        <v>10.0</v>
      </c>
      <c r="AY404" s="45"/>
    </row>
    <row r="405">
      <c r="A405" s="60"/>
      <c r="B405" s="60"/>
      <c r="C405" s="60"/>
      <c r="D405" s="46">
        <v>403.0</v>
      </c>
      <c r="E405" s="25"/>
      <c r="F405" s="26">
        <v>5603.0</v>
      </c>
      <c r="G405" s="18">
        <v>1061.0</v>
      </c>
      <c r="H405" s="15">
        <f t="shared" si="6"/>
        <v>170</v>
      </c>
      <c r="I405" s="28">
        <v>6.0</v>
      </c>
      <c r="J405" s="29">
        <v>29.0</v>
      </c>
      <c r="K405" s="30">
        <v>16.0</v>
      </c>
      <c r="L405" s="31">
        <v>63.0</v>
      </c>
      <c r="M405" s="32">
        <v>10.0</v>
      </c>
      <c r="N405" s="33">
        <v>46.0</v>
      </c>
      <c r="O405" s="39">
        <f t="shared" si="7"/>
        <v>0.8214285714</v>
      </c>
      <c r="P405" s="39">
        <f t="shared" si="8"/>
        <v>0.7974683544</v>
      </c>
      <c r="Q405" s="40">
        <f t="shared" si="9"/>
        <v>0.8987091837</v>
      </c>
      <c r="R405" s="17">
        <f t="shared" si="10"/>
        <v>0.3667091837</v>
      </c>
      <c r="S405" s="39">
        <f t="shared" si="11"/>
        <v>-0.1012408292</v>
      </c>
      <c r="T405" s="40">
        <f t="shared" si="12"/>
        <v>0.3655182062</v>
      </c>
      <c r="U405" s="40">
        <f t="shared" si="13"/>
        <v>0.636089822</v>
      </c>
      <c r="V405" s="40">
        <f t="shared" si="14"/>
        <v>0.636089822</v>
      </c>
      <c r="W405" s="39">
        <f t="shared" si="15"/>
        <v>0.5348489928</v>
      </c>
      <c r="X405" s="41">
        <f t="shared" si="16"/>
        <v>0.363910178</v>
      </c>
      <c r="Y405" s="41">
        <f t="shared" si="17"/>
        <v>0.4651510072</v>
      </c>
      <c r="Z405" s="40">
        <f t="shared" si="18"/>
        <v>56</v>
      </c>
      <c r="AA405" s="40">
        <f t="shared" si="19"/>
        <v>79</v>
      </c>
      <c r="AB405" s="40">
        <f t="shared" si="20"/>
        <v>20</v>
      </c>
      <c r="AC405" s="40">
        <f t="shared" si="21"/>
        <v>36</v>
      </c>
      <c r="AD405" s="40">
        <f t="shared" si="22"/>
        <v>37</v>
      </c>
      <c r="AE405" s="40">
        <f t="shared" si="23"/>
        <v>42</v>
      </c>
      <c r="AF405" s="40">
        <f t="shared" si="24"/>
        <v>1.277777778</v>
      </c>
      <c r="AG405" s="40">
        <f t="shared" si="25"/>
        <v>0.4324324324</v>
      </c>
      <c r="AH405" s="40">
        <f t="shared" si="26"/>
        <v>26</v>
      </c>
      <c r="AI405" s="40">
        <f t="shared" ref="AI405:AJ405" si="448">AF405*AC405</f>
        <v>46</v>
      </c>
      <c r="AJ405" s="40">
        <f t="shared" si="448"/>
        <v>16</v>
      </c>
      <c r="AK405" s="40">
        <f t="shared" si="28"/>
        <v>18</v>
      </c>
      <c r="AL405" s="18">
        <f t="shared" si="29"/>
        <v>1061</v>
      </c>
      <c r="AM405" s="40">
        <f t="shared" si="30"/>
        <v>106</v>
      </c>
      <c r="AN405" s="42">
        <f t="shared" si="31"/>
        <v>0.09990574929</v>
      </c>
      <c r="AO405" s="42">
        <f t="shared" si="32"/>
        <v>0.1602262017</v>
      </c>
      <c r="AP405" s="43">
        <f t="shared" si="33"/>
        <v>0.1882352941</v>
      </c>
      <c r="AQ405" s="43">
        <f t="shared" si="34"/>
        <v>0.4647058824</v>
      </c>
      <c r="AR405" s="43">
        <f t="shared" si="35"/>
        <v>0.5352941176</v>
      </c>
      <c r="AS405" s="43">
        <f t="shared" si="36"/>
        <v>0.3962264151</v>
      </c>
      <c r="AT405" s="43">
        <f t="shared" si="37"/>
        <v>0.4150943396</v>
      </c>
      <c r="AU405" s="43">
        <f t="shared" si="38"/>
        <v>0.679245283</v>
      </c>
      <c r="AV405" s="44">
        <f t="shared" si="41"/>
        <v>45</v>
      </c>
      <c r="AW405" s="45">
        <f t="shared" si="39"/>
        <v>-10</v>
      </c>
      <c r="AX405" s="45">
        <v>10.0</v>
      </c>
      <c r="AY405" s="45"/>
    </row>
    <row r="406">
      <c r="A406" s="60"/>
      <c r="B406" s="60"/>
      <c r="C406" s="60"/>
      <c r="D406" s="46">
        <v>404.0</v>
      </c>
      <c r="E406" s="25"/>
      <c r="F406" s="26">
        <v>5612.0</v>
      </c>
      <c r="G406" s="18">
        <v>2855.0</v>
      </c>
      <c r="H406" s="15">
        <f t="shared" si="6"/>
        <v>282</v>
      </c>
      <c r="I406" s="28">
        <v>9.0</v>
      </c>
      <c r="J406" s="29">
        <v>46.0</v>
      </c>
      <c r="K406" s="30">
        <v>24.0</v>
      </c>
      <c r="L406" s="31">
        <v>129.0</v>
      </c>
      <c r="M406" s="32">
        <v>17.0</v>
      </c>
      <c r="N406" s="33">
        <v>57.0</v>
      </c>
      <c r="O406" s="39">
        <f t="shared" si="7"/>
        <v>0.7702702703</v>
      </c>
      <c r="P406" s="39">
        <f t="shared" si="8"/>
        <v>0.8431372549</v>
      </c>
      <c r="Q406" s="40">
        <f t="shared" si="9"/>
        <v>0.8872195033</v>
      </c>
      <c r="R406" s="17">
        <f t="shared" si="10"/>
        <v>0.3552195033</v>
      </c>
      <c r="S406" s="39">
        <f t="shared" si="11"/>
        <v>-0.04408224839</v>
      </c>
      <c r="T406" s="40">
        <f t="shared" si="12"/>
        <v>0.3533006498</v>
      </c>
      <c r="U406" s="40">
        <f t="shared" si="13"/>
        <v>0.5997904571</v>
      </c>
      <c r="V406" s="40">
        <f t="shared" si="14"/>
        <v>0.5997904571</v>
      </c>
      <c r="W406" s="39">
        <f t="shared" si="15"/>
        <v>0.5557082087</v>
      </c>
      <c r="X406" s="41">
        <f t="shared" si="16"/>
        <v>0.4002095429</v>
      </c>
      <c r="Y406" s="41">
        <f t="shared" si="17"/>
        <v>0.4442917913</v>
      </c>
      <c r="Z406" s="40">
        <f t="shared" si="18"/>
        <v>74</v>
      </c>
      <c r="AA406" s="40">
        <f t="shared" si="19"/>
        <v>153</v>
      </c>
      <c r="AB406" s="40">
        <f t="shared" si="20"/>
        <v>30</v>
      </c>
      <c r="AC406" s="40">
        <f t="shared" si="21"/>
        <v>44</v>
      </c>
      <c r="AD406" s="40">
        <f t="shared" si="22"/>
        <v>68</v>
      </c>
      <c r="AE406" s="40">
        <f t="shared" si="23"/>
        <v>85</v>
      </c>
      <c r="AF406" s="40">
        <f t="shared" si="24"/>
        <v>1.295454545</v>
      </c>
      <c r="AG406" s="40">
        <f t="shared" si="25"/>
        <v>0.3529411765</v>
      </c>
      <c r="AH406" s="40">
        <f t="shared" si="26"/>
        <v>39</v>
      </c>
      <c r="AI406" s="40">
        <f t="shared" ref="AI406:AJ406" si="449">AF406*AC406</f>
        <v>57</v>
      </c>
      <c r="AJ406" s="40">
        <f t="shared" si="449"/>
        <v>24</v>
      </c>
      <c r="AK406" s="40">
        <f t="shared" si="28"/>
        <v>30</v>
      </c>
      <c r="AL406" s="18">
        <f t="shared" si="29"/>
        <v>2855</v>
      </c>
      <c r="AM406" s="40">
        <f t="shared" si="30"/>
        <v>150</v>
      </c>
      <c r="AN406" s="42">
        <f t="shared" si="31"/>
        <v>0.05253940455</v>
      </c>
      <c r="AO406" s="42">
        <f t="shared" si="32"/>
        <v>0.09877408056</v>
      </c>
      <c r="AP406" s="43">
        <f t="shared" si="33"/>
        <v>0.1773049645</v>
      </c>
      <c r="AQ406" s="43">
        <f t="shared" si="34"/>
        <v>0.5496453901</v>
      </c>
      <c r="AR406" s="43">
        <f t="shared" si="35"/>
        <v>0.4574468085</v>
      </c>
      <c r="AS406" s="43">
        <f t="shared" si="36"/>
        <v>0.42</v>
      </c>
      <c r="AT406" s="43">
        <f t="shared" si="37"/>
        <v>0.46</v>
      </c>
      <c r="AU406" s="43">
        <f t="shared" si="38"/>
        <v>0.64</v>
      </c>
      <c r="AV406" s="44">
        <f t="shared" si="41"/>
        <v>99</v>
      </c>
      <c r="AW406" s="45">
        <f t="shared" si="39"/>
        <v>-13</v>
      </c>
      <c r="AX406" s="45">
        <v>10.0</v>
      </c>
      <c r="AY406" s="45"/>
    </row>
    <row r="407">
      <c r="A407" s="60"/>
      <c r="B407" s="60"/>
      <c r="C407" s="60"/>
      <c r="D407" s="46">
        <v>405.0</v>
      </c>
      <c r="E407" s="25"/>
      <c r="F407" s="26">
        <v>5620.0</v>
      </c>
      <c r="G407" s="18">
        <v>2808.0</v>
      </c>
      <c r="H407" s="15">
        <f t="shared" si="6"/>
        <v>333</v>
      </c>
      <c r="I407" s="28">
        <v>12.0</v>
      </c>
      <c r="J407" s="29">
        <v>58.0</v>
      </c>
      <c r="K407" s="30">
        <v>24.0</v>
      </c>
      <c r="L407" s="31">
        <v>170.0</v>
      </c>
      <c r="M407" s="32">
        <v>32.0</v>
      </c>
      <c r="N407" s="33">
        <v>37.0</v>
      </c>
      <c r="O407" s="39">
        <f t="shared" si="7"/>
        <v>0.5362318841</v>
      </c>
      <c r="P407" s="39">
        <f t="shared" si="8"/>
        <v>0.8762886598</v>
      </c>
      <c r="Q407" s="40">
        <f t="shared" si="9"/>
        <v>0.8154335224</v>
      </c>
      <c r="R407" s="17">
        <f t="shared" si="10"/>
        <v>0.2834335224</v>
      </c>
      <c r="S407" s="39">
        <f t="shared" si="11"/>
        <v>0.06085513742</v>
      </c>
      <c r="T407" s="40">
        <f t="shared" si="12"/>
        <v>0.2991603851</v>
      </c>
      <c r="U407" s="40">
        <f t="shared" si="13"/>
        <v>0.428881799</v>
      </c>
      <c r="V407" s="40">
        <f t="shared" si="14"/>
        <v>0.428881799</v>
      </c>
      <c r="W407" s="39">
        <f t="shared" si="15"/>
        <v>0.4897369365</v>
      </c>
      <c r="X407" s="41">
        <f t="shared" si="16"/>
        <v>0.571118201</v>
      </c>
      <c r="Y407" s="41">
        <f t="shared" si="17"/>
        <v>0.5102630635</v>
      </c>
      <c r="Z407" s="40">
        <f t="shared" si="18"/>
        <v>69</v>
      </c>
      <c r="AA407" s="40">
        <f t="shared" si="19"/>
        <v>194</v>
      </c>
      <c r="AB407" s="40">
        <f t="shared" si="20"/>
        <v>39</v>
      </c>
      <c r="AC407" s="40">
        <f t="shared" si="21"/>
        <v>30</v>
      </c>
      <c r="AD407" s="40">
        <f t="shared" si="22"/>
        <v>99</v>
      </c>
      <c r="AE407" s="40">
        <f t="shared" si="23"/>
        <v>95</v>
      </c>
      <c r="AF407" s="40">
        <f t="shared" si="24"/>
        <v>1.233333333</v>
      </c>
      <c r="AG407" s="40">
        <f t="shared" si="25"/>
        <v>0.2424242424</v>
      </c>
      <c r="AH407" s="40">
        <f t="shared" si="26"/>
        <v>48</v>
      </c>
      <c r="AI407" s="40">
        <f t="shared" ref="AI407:AJ407" si="450">AF407*AC407</f>
        <v>37</v>
      </c>
      <c r="AJ407" s="40">
        <f t="shared" si="450"/>
        <v>24</v>
      </c>
      <c r="AK407" s="40">
        <f t="shared" si="28"/>
        <v>23</v>
      </c>
      <c r="AL407" s="18">
        <f t="shared" si="29"/>
        <v>2808</v>
      </c>
      <c r="AM407" s="40">
        <f t="shared" si="30"/>
        <v>132</v>
      </c>
      <c r="AN407" s="42">
        <f t="shared" si="31"/>
        <v>0.04700854701</v>
      </c>
      <c r="AO407" s="42">
        <f t="shared" si="32"/>
        <v>0.1185897436</v>
      </c>
      <c r="AP407" s="43">
        <f t="shared" si="33"/>
        <v>0.2042042042</v>
      </c>
      <c r="AQ407" s="43">
        <f t="shared" si="34"/>
        <v>0.6426426426</v>
      </c>
      <c r="AR407" s="43">
        <f t="shared" si="35"/>
        <v>0.4174174174</v>
      </c>
      <c r="AS407" s="43">
        <f t="shared" si="36"/>
        <v>0.5454545455</v>
      </c>
      <c r="AT407" s="43">
        <f t="shared" si="37"/>
        <v>0.5378787879</v>
      </c>
      <c r="AU407" s="43">
        <f t="shared" si="38"/>
        <v>0.6439393939</v>
      </c>
      <c r="AV407" s="44">
        <f t="shared" si="41"/>
        <v>147</v>
      </c>
      <c r="AW407" s="45">
        <f t="shared" si="39"/>
        <v>-4</v>
      </c>
      <c r="AX407" s="45">
        <v>10.0</v>
      </c>
      <c r="AY407" s="45"/>
    </row>
    <row r="408">
      <c r="A408" s="60"/>
      <c r="B408" s="60"/>
      <c r="C408" s="60"/>
      <c r="D408" s="46">
        <v>406.0</v>
      </c>
      <c r="E408" s="25"/>
      <c r="F408" s="26">
        <v>5622.0</v>
      </c>
      <c r="G408" s="18">
        <v>2384.0</v>
      </c>
      <c r="H408" s="15">
        <f t="shared" si="6"/>
        <v>248</v>
      </c>
      <c r="I408" s="28">
        <v>13.0</v>
      </c>
      <c r="J408" s="29">
        <v>42.0</v>
      </c>
      <c r="K408" s="30">
        <v>20.0</v>
      </c>
      <c r="L408" s="31">
        <v>142.0</v>
      </c>
      <c r="M408" s="32">
        <v>6.0</v>
      </c>
      <c r="N408" s="33">
        <v>25.0</v>
      </c>
      <c r="O408" s="39">
        <f t="shared" si="7"/>
        <v>0.8064516129</v>
      </c>
      <c r="P408" s="39">
        <f t="shared" si="8"/>
        <v>0.8765432099</v>
      </c>
      <c r="Q408" s="40">
        <f t="shared" si="9"/>
        <v>0.8955015609</v>
      </c>
      <c r="R408" s="17">
        <f t="shared" si="10"/>
        <v>0.3635015609</v>
      </c>
      <c r="S408" s="39">
        <f t="shared" si="11"/>
        <v>-0.018958351</v>
      </c>
      <c r="T408" s="40">
        <f t="shared" si="12"/>
        <v>0.3619274144</v>
      </c>
      <c r="U408" s="40">
        <f t="shared" si="13"/>
        <v>0.6254988364</v>
      </c>
      <c r="V408" s="40">
        <f t="shared" si="14"/>
        <v>0.6254988364</v>
      </c>
      <c r="W408" s="39">
        <f t="shared" si="15"/>
        <v>0.6065404854</v>
      </c>
      <c r="X408" s="41">
        <f t="shared" si="16"/>
        <v>0.3745011636</v>
      </c>
      <c r="Y408" s="41">
        <f t="shared" si="17"/>
        <v>0.3934595146</v>
      </c>
      <c r="Z408" s="40">
        <f t="shared" si="18"/>
        <v>31</v>
      </c>
      <c r="AA408" s="40">
        <f t="shared" si="19"/>
        <v>162</v>
      </c>
      <c r="AB408" s="40">
        <f t="shared" si="20"/>
        <v>12</v>
      </c>
      <c r="AC408" s="40">
        <f t="shared" si="21"/>
        <v>19</v>
      </c>
      <c r="AD408" s="40">
        <f t="shared" si="22"/>
        <v>64</v>
      </c>
      <c r="AE408" s="40">
        <f t="shared" si="23"/>
        <v>98</v>
      </c>
      <c r="AF408" s="40">
        <f t="shared" si="24"/>
        <v>1.315789474</v>
      </c>
      <c r="AG408" s="40">
        <f t="shared" si="25"/>
        <v>0.3125</v>
      </c>
      <c r="AH408" s="40">
        <f t="shared" si="26"/>
        <v>16</v>
      </c>
      <c r="AI408" s="40">
        <f t="shared" ref="AI408:AJ408" si="451">AF408*AC408</f>
        <v>25</v>
      </c>
      <c r="AJ408" s="40">
        <f t="shared" si="451"/>
        <v>20</v>
      </c>
      <c r="AK408" s="40">
        <f t="shared" si="28"/>
        <v>31</v>
      </c>
      <c r="AL408" s="18">
        <f t="shared" si="29"/>
        <v>2384</v>
      </c>
      <c r="AM408" s="40">
        <f t="shared" si="30"/>
        <v>92</v>
      </c>
      <c r="AN408" s="42">
        <f t="shared" si="31"/>
        <v>0.03859060403</v>
      </c>
      <c r="AO408" s="42">
        <f t="shared" si="32"/>
        <v>0.1040268456</v>
      </c>
      <c r="AP408" s="43">
        <f t="shared" si="33"/>
        <v>0.1572580645</v>
      </c>
      <c r="AQ408" s="43">
        <f t="shared" si="34"/>
        <v>0.6491935484</v>
      </c>
      <c r="AR408" s="43">
        <f t="shared" si="35"/>
        <v>0.3467741935</v>
      </c>
      <c r="AS408" s="43">
        <f t="shared" si="36"/>
        <v>0.3913043478</v>
      </c>
      <c r="AT408" s="43">
        <f t="shared" si="37"/>
        <v>0.5108695652</v>
      </c>
      <c r="AU408" s="43">
        <f t="shared" si="38"/>
        <v>0.4456521739</v>
      </c>
      <c r="AV408" s="44">
        <f t="shared" si="41"/>
        <v>111</v>
      </c>
      <c r="AW408" s="45">
        <f t="shared" si="39"/>
        <v>3</v>
      </c>
      <c r="AX408" s="45">
        <v>11.0</v>
      </c>
      <c r="AY408" s="45"/>
    </row>
    <row r="409">
      <c r="A409" s="60"/>
      <c r="B409" s="60"/>
      <c r="C409" s="60"/>
      <c r="D409" s="46">
        <v>407.0</v>
      </c>
      <c r="E409" s="25"/>
      <c r="F409" s="26">
        <v>5624.0</v>
      </c>
      <c r="G409" s="18">
        <v>1053.0</v>
      </c>
      <c r="H409" s="15">
        <f t="shared" si="6"/>
        <v>150</v>
      </c>
      <c r="I409" s="28">
        <v>15.0</v>
      </c>
      <c r="J409" s="29">
        <v>27.0</v>
      </c>
      <c r="K409" s="30">
        <v>10.0</v>
      </c>
      <c r="L409" s="31">
        <v>70.0</v>
      </c>
      <c r="M409" s="32">
        <v>12.0</v>
      </c>
      <c r="N409" s="33">
        <v>16.0</v>
      </c>
      <c r="O409" s="39">
        <f t="shared" si="7"/>
        <v>0.5714285714</v>
      </c>
      <c r="P409" s="39">
        <f t="shared" si="8"/>
        <v>0.875</v>
      </c>
      <c r="Q409" s="40">
        <f t="shared" si="9"/>
        <v>0.828244898</v>
      </c>
      <c r="R409" s="17">
        <f t="shared" si="10"/>
        <v>0.296244898</v>
      </c>
      <c r="S409" s="39">
        <f t="shared" si="11"/>
        <v>0.04675510204</v>
      </c>
      <c r="T409" s="40">
        <f t="shared" si="12"/>
        <v>0.3071166227</v>
      </c>
      <c r="U409" s="40">
        <f t="shared" si="13"/>
        <v>0.4551327564</v>
      </c>
      <c r="V409" s="40">
        <f t="shared" si="14"/>
        <v>0.4551327564</v>
      </c>
      <c r="W409" s="39">
        <f t="shared" si="15"/>
        <v>0.5018878584</v>
      </c>
      <c r="X409" s="41">
        <f t="shared" si="16"/>
        <v>0.5448672436</v>
      </c>
      <c r="Y409" s="41">
        <f t="shared" si="17"/>
        <v>0.4981121416</v>
      </c>
      <c r="Z409" s="40">
        <f t="shared" si="18"/>
        <v>28</v>
      </c>
      <c r="AA409" s="40">
        <f t="shared" si="19"/>
        <v>80</v>
      </c>
      <c r="AB409" s="40">
        <f t="shared" si="20"/>
        <v>15</v>
      </c>
      <c r="AC409" s="40">
        <f t="shared" si="21"/>
        <v>13</v>
      </c>
      <c r="AD409" s="40">
        <f t="shared" si="22"/>
        <v>40</v>
      </c>
      <c r="AE409" s="40">
        <f t="shared" si="23"/>
        <v>40</v>
      </c>
      <c r="AF409" s="40">
        <f t="shared" si="24"/>
        <v>1.230769231</v>
      </c>
      <c r="AG409" s="40">
        <f t="shared" si="25"/>
        <v>0.25</v>
      </c>
      <c r="AH409" s="40">
        <f t="shared" si="26"/>
        <v>18</v>
      </c>
      <c r="AI409" s="40">
        <f t="shared" ref="AI409:AJ409" si="452">AF409*AC409</f>
        <v>16</v>
      </c>
      <c r="AJ409" s="40">
        <f t="shared" si="452"/>
        <v>10</v>
      </c>
      <c r="AK409" s="40">
        <f t="shared" si="28"/>
        <v>10</v>
      </c>
      <c r="AL409" s="18">
        <f t="shared" si="29"/>
        <v>1053</v>
      </c>
      <c r="AM409" s="40">
        <f t="shared" si="30"/>
        <v>54</v>
      </c>
      <c r="AN409" s="42">
        <f t="shared" si="31"/>
        <v>0.05128205128</v>
      </c>
      <c r="AO409" s="42">
        <f t="shared" si="32"/>
        <v>0.1424501425</v>
      </c>
      <c r="AP409" s="43">
        <f t="shared" si="33"/>
        <v>0.2466666667</v>
      </c>
      <c r="AQ409" s="43">
        <f t="shared" si="34"/>
        <v>0.6466666667</v>
      </c>
      <c r="AR409" s="43">
        <f t="shared" si="35"/>
        <v>0.4666666667</v>
      </c>
      <c r="AS409" s="43">
        <f t="shared" si="36"/>
        <v>0.5185185185</v>
      </c>
      <c r="AT409" s="43">
        <f t="shared" si="37"/>
        <v>0.5185185185</v>
      </c>
      <c r="AU409" s="43">
        <f t="shared" si="38"/>
        <v>0.6296296296</v>
      </c>
      <c r="AV409" s="44">
        <f t="shared" si="41"/>
        <v>60</v>
      </c>
      <c r="AW409" s="45">
        <f t="shared" si="39"/>
        <v>9</v>
      </c>
      <c r="AX409" s="45">
        <v>11.0</v>
      </c>
      <c r="AY409" s="45"/>
    </row>
    <row r="410">
      <c r="A410" s="60"/>
      <c r="B410" s="60"/>
      <c r="C410" s="60"/>
      <c r="D410" s="46">
        <v>408.0</v>
      </c>
      <c r="E410" s="25"/>
      <c r="F410" s="26">
        <v>5625.0</v>
      </c>
      <c r="G410" s="18">
        <v>3153.0</v>
      </c>
      <c r="H410" s="15">
        <f t="shared" si="6"/>
        <v>397</v>
      </c>
      <c r="I410" s="28">
        <v>22.0</v>
      </c>
      <c r="J410" s="29">
        <v>52.0</v>
      </c>
      <c r="K410" s="30">
        <v>25.0</v>
      </c>
      <c r="L410" s="31">
        <v>191.0</v>
      </c>
      <c r="M410" s="32">
        <v>39.0</v>
      </c>
      <c r="N410" s="33">
        <v>68.0</v>
      </c>
      <c r="O410" s="39">
        <f t="shared" si="7"/>
        <v>0.6355140187</v>
      </c>
      <c r="P410" s="39">
        <f t="shared" si="8"/>
        <v>0.8842592593</v>
      </c>
      <c r="Q410" s="40">
        <f t="shared" si="9"/>
        <v>0.8497391912</v>
      </c>
      <c r="R410" s="17">
        <f t="shared" si="10"/>
        <v>0.3177391912</v>
      </c>
      <c r="S410" s="39">
        <f t="shared" si="11"/>
        <v>0.03452006806</v>
      </c>
      <c r="T410" s="40">
        <f t="shared" si="12"/>
        <v>0.3217729846</v>
      </c>
      <c r="U410" s="40">
        <f t="shared" si="13"/>
        <v>0.5024123115</v>
      </c>
      <c r="V410" s="40">
        <f t="shared" si="14"/>
        <v>0.5024123115</v>
      </c>
      <c r="W410" s="39">
        <f t="shared" si="15"/>
        <v>0.5369323796</v>
      </c>
      <c r="X410" s="41">
        <f t="shared" si="16"/>
        <v>0.4975876885</v>
      </c>
      <c r="Y410" s="41">
        <f t="shared" si="17"/>
        <v>0.4630676204</v>
      </c>
      <c r="Z410" s="40">
        <f t="shared" si="18"/>
        <v>107</v>
      </c>
      <c r="AA410" s="40">
        <f t="shared" si="19"/>
        <v>216</v>
      </c>
      <c r="AB410" s="40">
        <f t="shared" si="20"/>
        <v>53</v>
      </c>
      <c r="AC410" s="40">
        <f t="shared" si="21"/>
        <v>54</v>
      </c>
      <c r="AD410" s="40">
        <f t="shared" si="22"/>
        <v>100</v>
      </c>
      <c r="AE410" s="40">
        <f t="shared" si="23"/>
        <v>116</v>
      </c>
      <c r="AF410" s="40">
        <f t="shared" si="24"/>
        <v>1.259259259</v>
      </c>
      <c r="AG410" s="40">
        <f t="shared" si="25"/>
        <v>0.25</v>
      </c>
      <c r="AH410" s="40">
        <f t="shared" si="26"/>
        <v>67</v>
      </c>
      <c r="AI410" s="40">
        <f t="shared" ref="AI410:AJ410" si="453">AF410*AC410</f>
        <v>68</v>
      </c>
      <c r="AJ410" s="40">
        <f t="shared" si="453"/>
        <v>25</v>
      </c>
      <c r="AK410" s="40">
        <f t="shared" si="28"/>
        <v>29</v>
      </c>
      <c r="AL410" s="18">
        <f t="shared" si="29"/>
        <v>3153</v>
      </c>
      <c r="AM410" s="40">
        <f t="shared" si="30"/>
        <v>189</v>
      </c>
      <c r="AN410" s="42">
        <f t="shared" si="31"/>
        <v>0.05994291151</v>
      </c>
      <c r="AO410" s="42">
        <f t="shared" si="32"/>
        <v>0.12591183</v>
      </c>
      <c r="AP410" s="43">
        <f t="shared" si="33"/>
        <v>0.2166246851</v>
      </c>
      <c r="AQ410" s="43">
        <f t="shared" si="34"/>
        <v>0.6347607053</v>
      </c>
      <c r="AR410" s="43">
        <f t="shared" si="35"/>
        <v>0.4559193955</v>
      </c>
      <c r="AS410" s="43">
        <f t="shared" si="36"/>
        <v>0.4867724868</v>
      </c>
      <c r="AT410" s="43">
        <f t="shared" si="37"/>
        <v>0.5079365079</v>
      </c>
      <c r="AU410" s="43">
        <f t="shared" si="38"/>
        <v>0.7142857143</v>
      </c>
      <c r="AV410" s="44">
        <f t="shared" si="41"/>
        <v>162</v>
      </c>
      <c r="AW410" s="45">
        <f t="shared" si="39"/>
        <v>-6</v>
      </c>
      <c r="AX410" s="45">
        <v>11.0</v>
      </c>
      <c r="AY410" s="45"/>
    </row>
    <row r="411">
      <c r="A411" s="60"/>
      <c r="B411" s="60"/>
      <c r="C411" s="60"/>
      <c r="D411" s="46">
        <v>409.0</v>
      </c>
      <c r="E411" s="25"/>
      <c r="F411" s="26">
        <v>5633.0</v>
      </c>
      <c r="G411" s="18">
        <v>1185.0</v>
      </c>
      <c r="H411" s="15">
        <f t="shared" si="6"/>
        <v>103</v>
      </c>
      <c r="I411" s="28">
        <v>2.0</v>
      </c>
      <c r="J411" s="29">
        <v>7.0</v>
      </c>
      <c r="K411" s="30">
        <v>10.0</v>
      </c>
      <c r="L411" s="31">
        <v>54.0</v>
      </c>
      <c r="M411" s="32">
        <v>5.0</v>
      </c>
      <c r="N411" s="33">
        <v>25.0</v>
      </c>
      <c r="O411" s="39">
        <f t="shared" si="7"/>
        <v>0.8333333333</v>
      </c>
      <c r="P411" s="39">
        <f t="shared" si="8"/>
        <v>0.84375</v>
      </c>
      <c r="Q411" s="40">
        <f t="shared" si="9"/>
        <v>0.9011666667</v>
      </c>
      <c r="R411" s="17">
        <f t="shared" si="10"/>
        <v>0.3691666667</v>
      </c>
      <c r="S411" s="39">
        <f t="shared" si="11"/>
        <v>-0.05741666667</v>
      </c>
      <c r="T411" s="40">
        <f t="shared" si="12"/>
        <v>0.3683806658</v>
      </c>
      <c r="U411" s="40">
        <f t="shared" si="13"/>
        <v>0.6444875764</v>
      </c>
      <c r="V411" s="40">
        <f t="shared" si="14"/>
        <v>0.6444875764</v>
      </c>
      <c r="W411" s="39">
        <f t="shared" si="15"/>
        <v>0.5870709097</v>
      </c>
      <c r="X411" s="41">
        <f t="shared" si="16"/>
        <v>0.3555124236</v>
      </c>
      <c r="Y411" s="41">
        <f t="shared" si="17"/>
        <v>0.4129290903</v>
      </c>
      <c r="Z411" s="40">
        <f t="shared" si="18"/>
        <v>30</v>
      </c>
      <c r="AA411" s="40">
        <f t="shared" si="19"/>
        <v>64</v>
      </c>
      <c r="AB411" s="40">
        <f t="shared" si="20"/>
        <v>11</v>
      </c>
      <c r="AC411" s="40">
        <f t="shared" si="21"/>
        <v>19</v>
      </c>
      <c r="AD411" s="40">
        <f t="shared" si="22"/>
        <v>26</v>
      </c>
      <c r="AE411" s="40">
        <f t="shared" si="23"/>
        <v>38</v>
      </c>
      <c r="AF411" s="40">
        <f t="shared" si="24"/>
        <v>1.315789474</v>
      </c>
      <c r="AG411" s="40">
        <f t="shared" si="25"/>
        <v>0.3846153846</v>
      </c>
      <c r="AH411" s="40">
        <f t="shared" si="26"/>
        <v>14</v>
      </c>
      <c r="AI411" s="40">
        <f t="shared" ref="AI411:AJ411" si="454">AF411*AC411</f>
        <v>25</v>
      </c>
      <c r="AJ411" s="40">
        <f t="shared" si="454"/>
        <v>10</v>
      </c>
      <c r="AK411" s="40">
        <f t="shared" si="28"/>
        <v>15</v>
      </c>
      <c r="AL411" s="18">
        <f t="shared" si="29"/>
        <v>1185</v>
      </c>
      <c r="AM411" s="40">
        <f t="shared" si="30"/>
        <v>64</v>
      </c>
      <c r="AN411" s="42">
        <f t="shared" si="31"/>
        <v>0.05400843882</v>
      </c>
      <c r="AO411" s="42">
        <f t="shared" si="32"/>
        <v>0.08691983122</v>
      </c>
      <c r="AP411" s="43">
        <f t="shared" si="33"/>
        <v>0.1650485437</v>
      </c>
      <c r="AQ411" s="43">
        <f t="shared" si="34"/>
        <v>0.5922330097</v>
      </c>
      <c r="AR411" s="43">
        <f t="shared" si="35"/>
        <v>0.3786407767</v>
      </c>
      <c r="AS411" s="43">
        <f t="shared" si="36"/>
        <v>0.375</v>
      </c>
      <c r="AT411" s="43">
        <f t="shared" si="37"/>
        <v>0.453125</v>
      </c>
      <c r="AU411" s="43">
        <f t="shared" si="38"/>
        <v>0.609375</v>
      </c>
      <c r="AV411" s="44">
        <f t="shared" si="41"/>
        <v>39</v>
      </c>
      <c r="AW411" s="45">
        <f t="shared" si="39"/>
        <v>-7</v>
      </c>
      <c r="AX411" s="45">
        <v>11.0</v>
      </c>
      <c r="AY411" s="45"/>
    </row>
    <row r="412">
      <c r="A412" s="60"/>
      <c r="B412" s="60"/>
      <c r="C412" s="60"/>
      <c r="D412" s="46">
        <v>410.0</v>
      </c>
      <c r="E412" s="25"/>
      <c r="F412" s="26">
        <v>5635.0</v>
      </c>
      <c r="G412" s="18">
        <v>1712.0</v>
      </c>
      <c r="H412" s="15">
        <f t="shared" si="6"/>
        <v>156</v>
      </c>
      <c r="I412" s="28">
        <v>9.0</v>
      </c>
      <c r="J412" s="29">
        <v>29.0</v>
      </c>
      <c r="K412" s="30">
        <v>11.0</v>
      </c>
      <c r="L412" s="31">
        <v>76.0</v>
      </c>
      <c r="M412" s="32">
        <v>9.0</v>
      </c>
      <c r="N412" s="33">
        <v>22.0</v>
      </c>
      <c r="O412" s="39">
        <f t="shared" si="7"/>
        <v>0.7096774194</v>
      </c>
      <c r="P412" s="39">
        <f t="shared" si="8"/>
        <v>0.8735632184</v>
      </c>
      <c r="Q412" s="40">
        <f t="shared" si="9"/>
        <v>0.87166077</v>
      </c>
      <c r="R412" s="17">
        <f t="shared" si="10"/>
        <v>0.33966077</v>
      </c>
      <c r="S412" s="39">
        <f t="shared" si="11"/>
        <v>0.00190244836</v>
      </c>
      <c r="T412" s="40">
        <f t="shared" si="12"/>
        <v>0.3390061525</v>
      </c>
      <c r="U412" s="40">
        <f t="shared" si="13"/>
        <v>0.5563323998</v>
      </c>
      <c r="V412" s="40">
        <f t="shared" si="14"/>
        <v>0.5563323998</v>
      </c>
      <c r="W412" s="39">
        <f t="shared" si="15"/>
        <v>0.5582348482</v>
      </c>
      <c r="X412" s="41">
        <f t="shared" si="16"/>
        <v>0.4436676002</v>
      </c>
      <c r="Y412" s="41">
        <f t="shared" si="17"/>
        <v>0.4417651518</v>
      </c>
      <c r="Z412" s="40">
        <f t="shared" si="18"/>
        <v>31</v>
      </c>
      <c r="AA412" s="40">
        <f t="shared" si="19"/>
        <v>87</v>
      </c>
      <c r="AB412" s="40">
        <f t="shared" si="20"/>
        <v>14</v>
      </c>
      <c r="AC412" s="40">
        <f t="shared" si="21"/>
        <v>17</v>
      </c>
      <c r="AD412" s="40">
        <f t="shared" si="22"/>
        <v>38</v>
      </c>
      <c r="AE412" s="40">
        <f t="shared" si="23"/>
        <v>49</v>
      </c>
      <c r="AF412" s="40">
        <f t="shared" si="24"/>
        <v>1.294117647</v>
      </c>
      <c r="AG412" s="40">
        <f t="shared" si="25"/>
        <v>0.2894736842</v>
      </c>
      <c r="AH412" s="40">
        <f t="shared" si="26"/>
        <v>18</v>
      </c>
      <c r="AI412" s="40">
        <f t="shared" ref="AI412:AJ412" si="455">AF412*AC412</f>
        <v>22</v>
      </c>
      <c r="AJ412" s="40">
        <f t="shared" si="455"/>
        <v>11</v>
      </c>
      <c r="AK412" s="40">
        <f t="shared" si="28"/>
        <v>14</v>
      </c>
      <c r="AL412" s="18">
        <f t="shared" si="29"/>
        <v>1712</v>
      </c>
      <c r="AM412" s="40">
        <f t="shared" si="30"/>
        <v>65</v>
      </c>
      <c r="AN412" s="42">
        <f t="shared" si="31"/>
        <v>0.03796728972</v>
      </c>
      <c r="AO412" s="42">
        <f t="shared" si="32"/>
        <v>0.09112149533</v>
      </c>
      <c r="AP412" s="43">
        <f t="shared" si="33"/>
        <v>0.1858974359</v>
      </c>
      <c r="AQ412" s="43">
        <f t="shared" si="34"/>
        <v>0.6025641026</v>
      </c>
      <c r="AR412" s="43">
        <f t="shared" si="35"/>
        <v>0.4423076923</v>
      </c>
      <c r="AS412" s="43">
        <f t="shared" si="36"/>
        <v>0.4461538462</v>
      </c>
      <c r="AT412" s="43">
        <f t="shared" si="37"/>
        <v>0.4923076923</v>
      </c>
      <c r="AU412" s="43">
        <f t="shared" si="38"/>
        <v>0.6153846154</v>
      </c>
      <c r="AV412" s="44">
        <f t="shared" si="41"/>
        <v>62</v>
      </c>
      <c r="AW412" s="45">
        <f t="shared" si="39"/>
        <v>0</v>
      </c>
      <c r="AX412" s="45">
        <v>11.0</v>
      </c>
      <c r="AY412" s="45"/>
    </row>
    <row r="413">
      <c r="A413" s="60"/>
      <c r="B413" s="60"/>
      <c r="C413" s="60"/>
      <c r="D413" s="46">
        <v>411.0</v>
      </c>
      <c r="E413" s="25"/>
      <c r="F413" s="26">
        <v>5652.0</v>
      </c>
      <c r="G413" s="18">
        <v>1211.0</v>
      </c>
      <c r="H413" s="15">
        <f t="shared" si="6"/>
        <v>417</v>
      </c>
      <c r="I413" s="28">
        <v>38.0</v>
      </c>
      <c r="J413" s="29">
        <v>65.0</v>
      </c>
      <c r="K413" s="30">
        <v>48.0</v>
      </c>
      <c r="L413" s="31">
        <v>156.0</v>
      </c>
      <c r="M413" s="32">
        <v>52.0</v>
      </c>
      <c r="N413" s="33">
        <v>58.0</v>
      </c>
      <c r="O413" s="39">
        <f t="shared" si="7"/>
        <v>0.5272727273</v>
      </c>
      <c r="P413" s="39">
        <f t="shared" si="8"/>
        <v>0.7647058824</v>
      </c>
      <c r="Q413" s="40">
        <f t="shared" si="9"/>
        <v>0.8120585124</v>
      </c>
      <c r="R413" s="17">
        <f t="shared" si="10"/>
        <v>0.2800585124</v>
      </c>
      <c r="S413" s="39">
        <f t="shared" si="11"/>
        <v>-0.04735263004</v>
      </c>
      <c r="T413" s="40">
        <f t="shared" si="12"/>
        <v>0.2971457502</v>
      </c>
      <c r="U413" s="40">
        <f t="shared" si="13"/>
        <v>0.4221666136</v>
      </c>
      <c r="V413" s="40">
        <f t="shared" si="14"/>
        <v>0.4221666136</v>
      </c>
      <c r="W413" s="39">
        <f t="shared" si="15"/>
        <v>0.3748139836</v>
      </c>
      <c r="X413" s="41">
        <f t="shared" si="16"/>
        <v>0.5778333864</v>
      </c>
      <c r="Y413" s="41">
        <f t="shared" si="17"/>
        <v>0.6251860164</v>
      </c>
      <c r="Z413" s="40">
        <f t="shared" si="18"/>
        <v>110</v>
      </c>
      <c r="AA413" s="40">
        <f t="shared" si="19"/>
        <v>204</v>
      </c>
      <c r="AB413" s="40">
        <f t="shared" si="20"/>
        <v>64</v>
      </c>
      <c r="AC413" s="40">
        <f t="shared" si="21"/>
        <v>46</v>
      </c>
      <c r="AD413" s="40">
        <f t="shared" si="22"/>
        <v>128</v>
      </c>
      <c r="AE413" s="40">
        <f t="shared" si="23"/>
        <v>76</v>
      </c>
      <c r="AF413" s="40">
        <f t="shared" si="24"/>
        <v>1.260869565</v>
      </c>
      <c r="AG413" s="40">
        <f t="shared" si="25"/>
        <v>0.375</v>
      </c>
      <c r="AH413" s="40">
        <f t="shared" si="26"/>
        <v>81</v>
      </c>
      <c r="AI413" s="40">
        <f t="shared" ref="AI413:AJ413" si="456">AF413*AC413</f>
        <v>58</v>
      </c>
      <c r="AJ413" s="40">
        <f t="shared" si="456"/>
        <v>48</v>
      </c>
      <c r="AK413" s="40">
        <f t="shared" si="28"/>
        <v>29</v>
      </c>
      <c r="AL413" s="18">
        <f t="shared" si="29"/>
        <v>1211</v>
      </c>
      <c r="AM413" s="40">
        <f t="shared" si="30"/>
        <v>216</v>
      </c>
      <c r="AN413" s="42">
        <f t="shared" si="31"/>
        <v>0.1783649876</v>
      </c>
      <c r="AO413" s="42">
        <f t="shared" si="32"/>
        <v>0.3443435178</v>
      </c>
      <c r="AP413" s="43">
        <f t="shared" si="33"/>
        <v>0.3309352518</v>
      </c>
      <c r="AQ413" s="43">
        <f t="shared" si="34"/>
        <v>0.5899280576</v>
      </c>
      <c r="AR413" s="43">
        <f t="shared" si="35"/>
        <v>0.5107913669</v>
      </c>
      <c r="AS413" s="43">
        <f t="shared" si="36"/>
        <v>0.5972222222</v>
      </c>
      <c r="AT413" s="43">
        <f t="shared" si="37"/>
        <v>0.5092592593</v>
      </c>
      <c r="AU413" s="43">
        <f t="shared" si="38"/>
        <v>0.6435185185</v>
      </c>
      <c r="AV413" s="44">
        <f t="shared" si="41"/>
        <v>127</v>
      </c>
      <c r="AW413" s="45">
        <f t="shared" si="39"/>
        <v>9</v>
      </c>
      <c r="AX413" s="45">
        <v>11.0</v>
      </c>
      <c r="AY413" s="45"/>
    </row>
    <row r="414">
      <c r="A414" s="60"/>
      <c r="B414" s="60"/>
      <c r="C414" s="60"/>
      <c r="D414" s="46">
        <v>412.0</v>
      </c>
      <c r="E414" s="25"/>
      <c r="F414" s="26">
        <v>6001.0</v>
      </c>
      <c r="G414" s="18">
        <v>2316.0</v>
      </c>
      <c r="H414" s="15">
        <f t="shared" si="6"/>
        <v>436</v>
      </c>
      <c r="I414" s="28">
        <v>27.0</v>
      </c>
      <c r="J414" s="29">
        <v>51.0</v>
      </c>
      <c r="K414" s="30">
        <v>52.0</v>
      </c>
      <c r="L414" s="31">
        <v>220.0</v>
      </c>
      <c r="M414" s="32">
        <v>33.0</v>
      </c>
      <c r="N414" s="33">
        <v>53.0</v>
      </c>
      <c r="O414" s="39">
        <f t="shared" si="7"/>
        <v>0.6162790698</v>
      </c>
      <c r="P414" s="39">
        <f t="shared" si="8"/>
        <v>0.8088235294</v>
      </c>
      <c r="Q414" s="40">
        <f t="shared" si="9"/>
        <v>0.8435362358</v>
      </c>
      <c r="R414" s="17">
        <f t="shared" si="10"/>
        <v>0.3115362358</v>
      </c>
      <c r="S414" s="39">
        <f t="shared" si="11"/>
        <v>-0.03471270639</v>
      </c>
      <c r="T414" s="40">
        <f t="shared" si="12"/>
        <v>0.31735098</v>
      </c>
      <c r="U414" s="40">
        <f t="shared" si="13"/>
        <v>0.4882902406</v>
      </c>
      <c r="V414" s="40">
        <f t="shared" si="14"/>
        <v>0.4882902406</v>
      </c>
      <c r="W414" s="39">
        <f t="shared" si="15"/>
        <v>0.4535775342</v>
      </c>
      <c r="X414" s="41">
        <f t="shared" si="16"/>
        <v>0.5117097594</v>
      </c>
      <c r="Y414" s="41">
        <f t="shared" si="17"/>
        <v>0.5464224658</v>
      </c>
      <c r="Z414" s="40">
        <f t="shared" si="18"/>
        <v>86</v>
      </c>
      <c r="AA414" s="40">
        <f t="shared" si="19"/>
        <v>272</v>
      </c>
      <c r="AB414" s="40">
        <f t="shared" si="20"/>
        <v>44</v>
      </c>
      <c r="AC414" s="40">
        <f t="shared" si="21"/>
        <v>42</v>
      </c>
      <c r="AD414" s="40">
        <f t="shared" si="22"/>
        <v>149</v>
      </c>
      <c r="AE414" s="40">
        <f t="shared" si="23"/>
        <v>123</v>
      </c>
      <c r="AF414" s="40">
        <f t="shared" si="24"/>
        <v>1.261904762</v>
      </c>
      <c r="AG414" s="40">
        <f t="shared" si="25"/>
        <v>0.3489932886</v>
      </c>
      <c r="AH414" s="40">
        <f t="shared" si="26"/>
        <v>56</v>
      </c>
      <c r="AI414" s="40">
        <f t="shared" ref="AI414:AJ414" si="457">AF414*AC414</f>
        <v>53</v>
      </c>
      <c r="AJ414" s="40">
        <f t="shared" si="457"/>
        <v>52</v>
      </c>
      <c r="AK414" s="40">
        <f t="shared" si="28"/>
        <v>43</v>
      </c>
      <c r="AL414" s="18">
        <f t="shared" si="29"/>
        <v>2316</v>
      </c>
      <c r="AM414" s="40">
        <f t="shared" si="30"/>
        <v>204</v>
      </c>
      <c r="AN414" s="42">
        <f t="shared" si="31"/>
        <v>0.08808290155</v>
      </c>
      <c r="AO414" s="42">
        <f t="shared" si="32"/>
        <v>0.1882556131</v>
      </c>
      <c r="AP414" s="43">
        <f t="shared" si="33"/>
        <v>0.2568807339</v>
      </c>
      <c r="AQ414" s="43">
        <f t="shared" si="34"/>
        <v>0.6422018349</v>
      </c>
      <c r="AR414" s="43">
        <f t="shared" si="35"/>
        <v>0.376146789</v>
      </c>
      <c r="AS414" s="43">
        <f t="shared" si="36"/>
        <v>0.5294117647</v>
      </c>
      <c r="AT414" s="43">
        <f t="shared" si="37"/>
        <v>0.4852941176</v>
      </c>
      <c r="AU414" s="43">
        <f t="shared" si="38"/>
        <v>0.5343137255</v>
      </c>
      <c r="AV414" s="44">
        <f t="shared" si="41"/>
        <v>177</v>
      </c>
      <c r="AW414" s="45">
        <f t="shared" si="39"/>
        <v>4</v>
      </c>
      <c r="AX414" s="45">
        <v>11.0</v>
      </c>
      <c r="AY414" s="45"/>
    </row>
    <row r="415">
      <c r="A415" s="60"/>
      <c r="B415" s="60"/>
      <c r="C415" s="60"/>
      <c r="D415" s="46">
        <v>413.0</v>
      </c>
      <c r="E415" s="25"/>
      <c r="F415" s="26">
        <v>6003.0</v>
      </c>
      <c r="G415" s="18">
        <v>1099.0</v>
      </c>
      <c r="H415" s="15">
        <f t="shared" si="6"/>
        <v>480</v>
      </c>
      <c r="I415" s="28">
        <v>48.0</v>
      </c>
      <c r="J415" s="29">
        <v>90.0</v>
      </c>
      <c r="K415" s="30">
        <v>69.0</v>
      </c>
      <c r="L415" s="31">
        <v>203.0</v>
      </c>
      <c r="M415" s="32">
        <v>27.0</v>
      </c>
      <c r="N415" s="33">
        <v>43.0</v>
      </c>
      <c r="O415" s="39">
        <f t="shared" si="7"/>
        <v>0.6142857143</v>
      </c>
      <c r="P415" s="39">
        <f t="shared" si="8"/>
        <v>0.7463235294</v>
      </c>
      <c r="Q415" s="40">
        <f t="shared" si="9"/>
        <v>0.8428812245</v>
      </c>
      <c r="R415" s="17">
        <f t="shared" si="10"/>
        <v>0.3108812245</v>
      </c>
      <c r="S415" s="39">
        <f t="shared" si="11"/>
        <v>-0.09655769508</v>
      </c>
      <c r="T415" s="40">
        <f t="shared" si="12"/>
        <v>0.3168938439</v>
      </c>
      <c r="U415" s="40">
        <f t="shared" si="13"/>
        <v>0.4868234149</v>
      </c>
      <c r="V415" s="40">
        <f t="shared" si="14"/>
        <v>0.4868234149</v>
      </c>
      <c r="W415" s="39">
        <f t="shared" si="15"/>
        <v>0.3902657198</v>
      </c>
      <c r="X415" s="41">
        <f t="shared" si="16"/>
        <v>0.5131765851</v>
      </c>
      <c r="Y415" s="41">
        <f t="shared" si="17"/>
        <v>0.6097342802</v>
      </c>
      <c r="Z415" s="40">
        <f t="shared" si="18"/>
        <v>70</v>
      </c>
      <c r="AA415" s="40">
        <f t="shared" si="19"/>
        <v>272</v>
      </c>
      <c r="AB415" s="40">
        <f t="shared" si="20"/>
        <v>36</v>
      </c>
      <c r="AC415" s="40">
        <f t="shared" si="21"/>
        <v>34</v>
      </c>
      <c r="AD415" s="40">
        <f t="shared" si="22"/>
        <v>166</v>
      </c>
      <c r="AE415" s="40">
        <f t="shared" si="23"/>
        <v>106</v>
      </c>
      <c r="AF415" s="40">
        <f t="shared" si="24"/>
        <v>1.264705882</v>
      </c>
      <c r="AG415" s="40">
        <f t="shared" si="25"/>
        <v>0.4156626506</v>
      </c>
      <c r="AH415" s="40">
        <f t="shared" si="26"/>
        <v>46</v>
      </c>
      <c r="AI415" s="40">
        <f t="shared" ref="AI415:AJ415" si="458">AF415*AC415</f>
        <v>43</v>
      </c>
      <c r="AJ415" s="40">
        <f t="shared" si="458"/>
        <v>69</v>
      </c>
      <c r="AK415" s="40">
        <f t="shared" si="28"/>
        <v>44</v>
      </c>
      <c r="AL415" s="18">
        <f t="shared" si="29"/>
        <v>1099</v>
      </c>
      <c r="AM415" s="40">
        <f t="shared" si="30"/>
        <v>202</v>
      </c>
      <c r="AN415" s="42">
        <f t="shared" si="31"/>
        <v>0.1838034577</v>
      </c>
      <c r="AO415" s="42">
        <f t="shared" si="32"/>
        <v>0.4367606915</v>
      </c>
      <c r="AP415" s="43">
        <f t="shared" si="33"/>
        <v>0.3</v>
      </c>
      <c r="AQ415" s="43">
        <f t="shared" si="34"/>
        <v>0.5791666667</v>
      </c>
      <c r="AR415" s="43">
        <f t="shared" si="35"/>
        <v>0.4333333333</v>
      </c>
      <c r="AS415" s="43">
        <f t="shared" si="36"/>
        <v>0.5693069307</v>
      </c>
      <c r="AT415" s="43">
        <f t="shared" si="37"/>
        <v>0.4455445545</v>
      </c>
      <c r="AU415" s="43">
        <f t="shared" si="38"/>
        <v>0.4405940594</v>
      </c>
      <c r="AV415" s="44">
        <f t="shared" si="41"/>
        <v>159</v>
      </c>
      <c r="AW415" s="45">
        <f t="shared" si="39"/>
        <v>29</v>
      </c>
      <c r="AX415" s="45">
        <v>11.0</v>
      </c>
      <c r="AY415" s="45"/>
    </row>
    <row r="416">
      <c r="A416" s="60"/>
      <c r="B416" s="60"/>
      <c r="C416" s="60"/>
      <c r="D416" s="46">
        <v>414.0</v>
      </c>
      <c r="E416" s="25"/>
      <c r="F416" s="26">
        <v>6004.0</v>
      </c>
      <c r="G416" s="18">
        <v>1458.0</v>
      </c>
      <c r="H416" s="15">
        <f t="shared" si="6"/>
        <v>652</v>
      </c>
      <c r="I416" s="28">
        <v>55.0</v>
      </c>
      <c r="J416" s="29">
        <v>137.0</v>
      </c>
      <c r="K416" s="30">
        <v>83.0</v>
      </c>
      <c r="L416" s="31">
        <v>294.0</v>
      </c>
      <c r="M416" s="32">
        <v>33.0</v>
      </c>
      <c r="N416" s="33">
        <v>50.0</v>
      </c>
      <c r="O416" s="39">
        <f t="shared" si="7"/>
        <v>0.6024096386</v>
      </c>
      <c r="P416" s="39">
        <f t="shared" si="8"/>
        <v>0.7798408488</v>
      </c>
      <c r="Q416" s="40">
        <f t="shared" si="9"/>
        <v>0.8389313398</v>
      </c>
      <c r="R416" s="17">
        <f t="shared" si="10"/>
        <v>0.3069313398</v>
      </c>
      <c r="S416" s="39">
        <f t="shared" si="11"/>
        <v>-0.05909049101</v>
      </c>
      <c r="T416" s="40">
        <f t="shared" si="12"/>
        <v>0.3141746872</v>
      </c>
      <c r="U416" s="40">
        <f t="shared" si="13"/>
        <v>0.4780712395</v>
      </c>
      <c r="V416" s="40">
        <f t="shared" si="14"/>
        <v>0.4780712395</v>
      </c>
      <c r="W416" s="39">
        <f t="shared" si="15"/>
        <v>0.4189807484</v>
      </c>
      <c r="X416" s="41">
        <f t="shared" si="16"/>
        <v>0.5219287605</v>
      </c>
      <c r="Y416" s="41">
        <f t="shared" si="17"/>
        <v>0.5810192516</v>
      </c>
      <c r="Z416" s="40">
        <f t="shared" si="18"/>
        <v>83</v>
      </c>
      <c r="AA416" s="40">
        <f t="shared" si="19"/>
        <v>377</v>
      </c>
      <c r="AB416" s="40">
        <f t="shared" si="20"/>
        <v>43</v>
      </c>
      <c r="AC416" s="40">
        <f t="shared" si="21"/>
        <v>40</v>
      </c>
      <c r="AD416" s="40">
        <f t="shared" si="22"/>
        <v>219</v>
      </c>
      <c r="AE416" s="40">
        <f t="shared" si="23"/>
        <v>158</v>
      </c>
      <c r="AF416" s="40">
        <f t="shared" si="24"/>
        <v>1.25</v>
      </c>
      <c r="AG416" s="40">
        <f t="shared" si="25"/>
        <v>0.3789954338</v>
      </c>
      <c r="AH416" s="40">
        <f t="shared" si="26"/>
        <v>54</v>
      </c>
      <c r="AI416" s="40">
        <f t="shared" ref="AI416:AJ416" si="459">AF416*AC416</f>
        <v>50</v>
      </c>
      <c r="AJ416" s="40">
        <f t="shared" si="459"/>
        <v>83</v>
      </c>
      <c r="AK416" s="40">
        <f t="shared" si="28"/>
        <v>60</v>
      </c>
      <c r="AL416" s="18">
        <f t="shared" si="29"/>
        <v>1458</v>
      </c>
      <c r="AM416" s="40">
        <f t="shared" si="30"/>
        <v>247</v>
      </c>
      <c r="AN416" s="42">
        <f t="shared" si="31"/>
        <v>0.1694101509</v>
      </c>
      <c r="AO416" s="42">
        <f t="shared" si="32"/>
        <v>0.4471879287</v>
      </c>
      <c r="AP416" s="43">
        <f t="shared" si="33"/>
        <v>0.2622699387</v>
      </c>
      <c r="AQ416" s="43">
        <f t="shared" si="34"/>
        <v>0.5858895706</v>
      </c>
      <c r="AR416" s="43">
        <f t="shared" si="35"/>
        <v>0.4217791411</v>
      </c>
      <c r="AS416" s="43">
        <f t="shared" si="36"/>
        <v>0.5546558704</v>
      </c>
      <c r="AT416" s="43">
        <f t="shared" si="37"/>
        <v>0.4615384615</v>
      </c>
      <c r="AU416" s="43">
        <f t="shared" si="38"/>
        <v>0.4210526316</v>
      </c>
      <c r="AV416" s="44">
        <f t="shared" si="41"/>
        <v>234</v>
      </c>
      <c r="AW416" s="45">
        <f t="shared" si="39"/>
        <v>34</v>
      </c>
      <c r="AX416" s="45">
        <v>11.0</v>
      </c>
      <c r="AY416" s="45"/>
    </row>
    <row r="417">
      <c r="A417" s="60"/>
      <c r="B417" s="60"/>
      <c r="C417" s="60"/>
      <c r="D417" s="46">
        <v>415.0</v>
      </c>
      <c r="E417" s="25"/>
      <c r="F417" s="26">
        <v>6007.0</v>
      </c>
      <c r="G417" s="18">
        <v>2030.0</v>
      </c>
      <c r="H417" s="15">
        <f t="shared" si="6"/>
        <v>399</v>
      </c>
      <c r="I417" s="28">
        <v>40.0</v>
      </c>
      <c r="J417" s="29">
        <v>58.0</v>
      </c>
      <c r="K417" s="30">
        <v>36.0</v>
      </c>
      <c r="L417" s="31">
        <v>162.0</v>
      </c>
      <c r="M417" s="32">
        <v>49.0</v>
      </c>
      <c r="N417" s="33">
        <v>54.0</v>
      </c>
      <c r="O417" s="39">
        <f t="shared" si="7"/>
        <v>0.5242718447</v>
      </c>
      <c r="P417" s="39">
        <f t="shared" si="8"/>
        <v>0.8181818182</v>
      </c>
      <c r="Q417" s="40">
        <f t="shared" si="9"/>
        <v>0.8109177114</v>
      </c>
      <c r="R417" s="17">
        <f t="shared" si="10"/>
        <v>0.2789177114</v>
      </c>
      <c r="S417" s="39">
        <f t="shared" si="11"/>
        <v>0.007264106805</v>
      </c>
      <c r="T417" s="40">
        <f t="shared" si="12"/>
        <v>0.296471907</v>
      </c>
      <c r="U417" s="40">
        <f t="shared" si="13"/>
        <v>0.4199143108</v>
      </c>
      <c r="V417" s="40">
        <f t="shared" si="14"/>
        <v>0.4199143108</v>
      </c>
      <c r="W417" s="39">
        <f t="shared" si="15"/>
        <v>0.4271784176</v>
      </c>
      <c r="X417" s="41">
        <f t="shared" si="16"/>
        <v>0.5800856892</v>
      </c>
      <c r="Y417" s="41">
        <f t="shared" si="17"/>
        <v>0.5728215824</v>
      </c>
      <c r="Z417" s="40">
        <f t="shared" si="18"/>
        <v>103</v>
      </c>
      <c r="AA417" s="40">
        <f t="shared" si="19"/>
        <v>198</v>
      </c>
      <c r="AB417" s="40">
        <f t="shared" si="20"/>
        <v>60</v>
      </c>
      <c r="AC417" s="40">
        <f t="shared" si="21"/>
        <v>43</v>
      </c>
      <c r="AD417" s="40">
        <f t="shared" si="22"/>
        <v>113</v>
      </c>
      <c r="AE417" s="40">
        <f t="shared" si="23"/>
        <v>85</v>
      </c>
      <c r="AF417" s="40">
        <f t="shared" si="24"/>
        <v>1.255813953</v>
      </c>
      <c r="AG417" s="40">
        <f t="shared" si="25"/>
        <v>0.3185840708</v>
      </c>
      <c r="AH417" s="40">
        <f t="shared" si="26"/>
        <v>75</v>
      </c>
      <c r="AI417" s="40">
        <f t="shared" ref="AI417:AJ417" si="460">AF417*AC417</f>
        <v>54</v>
      </c>
      <c r="AJ417" s="40">
        <f t="shared" si="460"/>
        <v>36</v>
      </c>
      <c r="AK417" s="40">
        <f t="shared" si="28"/>
        <v>27</v>
      </c>
      <c r="AL417" s="18">
        <f t="shared" si="29"/>
        <v>2030</v>
      </c>
      <c r="AM417" s="40">
        <f t="shared" si="30"/>
        <v>192</v>
      </c>
      <c r="AN417" s="42">
        <f t="shared" si="31"/>
        <v>0.09458128079</v>
      </c>
      <c r="AO417" s="42">
        <f t="shared" si="32"/>
        <v>0.1965517241</v>
      </c>
      <c r="AP417" s="43">
        <f t="shared" si="33"/>
        <v>0.313283208</v>
      </c>
      <c r="AQ417" s="43">
        <f t="shared" si="34"/>
        <v>0.6290726817</v>
      </c>
      <c r="AR417" s="43">
        <f t="shared" si="35"/>
        <v>0.5037593985</v>
      </c>
      <c r="AS417" s="43">
        <f t="shared" si="36"/>
        <v>0.578125</v>
      </c>
      <c r="AT417" s="43">
        <f t="shared" si="37"/>
        <v>0.53125</v>
      </c>
      <c r="AU417" s="43">
        <f t="shared" si="38"/>
        <v>0.671875</v>
      </c>
      <c r="AV417" s="44">
        <f t="shared" si="41"/>
        <v>135</v>
      </c>
      <c r="AW417" s="45">
        <f t="shared" si="39"/>
        <v>14</v>
      </c>
      <c r="AX417" s="45">
        <v>11.0</v>
      </c>
      <c r="AY417" s="45"/>
    </row>
    <row r="418">
      <c r="A418" s="60"/>
      <c r="B418" s="60"/>
      <c r="C418" s="60"/>
      <c r="D418" s="46">
        <v>416.0</v>
      </c>
      <c r="E418" s="25"/>
      <c r="F418" s="26">
        <v>6009.0</v>
      </c>
      <c r="G418" s="18">
        <v>1588.0</v>
      </c>
      <c r="H418" s="15">
        <f t="shared" si="6"/>
        <v>307</v>
      </c>
      <c r="I418" s="28">
        <v>13.0</v>
      </c>
      <c r="J418" s="29">
        <v>47.0</v>
      </c>
      <c r="K418" s="30">
        <v>33.0</v>
      </c>
      <c r="L418" s="31">
        <v>147.0</v>
      </c>
      <c r="M418" s="32">
        <v>24.0</v>
      </c>
      <c r="N418" s="33">
        <v>43.0</v>
      </c>
      <c r="O418" s="39">
        <f t="shared" si="7"/>
        <v>0.6417910448</v>
      </c>
      <c r="P418" s="39">
        <f t="shared" si="8"/>
        <v>0.8166666667</v>
      </c>
      <c r="Q418" s="40">
        <f t="shared" si="9"/>
        <v>0.851717309</v>
      </c>
      <c r="R418" s="17">
        <f t="shared" si="10"/>
        <v>0.319717309</v>
      </c>
      <c r="S418" s="39">
        <f t="shared" si="11"/>
        <v>-0.03505064231</v>
      </c>
      <c r="T418" s="40">
        <f t="shared" si="12"/>
        <v>0.3232202893</v>
      </c>
      <c r="U418" s="40">
        <f t="shared" si="13"/>
        <v>0.5070083347</v>
      </c>
      <c r="V418" s="40">
        <f t="shared" si="14"/>
        <v>0.5070083347</v>
      </c>
      <c r="W418" s="39">
        <f t="shared" si="15"/>
        <v>0.4719576923</v>
      </c>
      <c r="X418" s="41">
        <f t="shared" si="16"/>
        <v>0.4929916653</v>
      </c>
      <c r="Y418" s="41">
        <f t="shared" si="17"/>
        <v>0.5280423077</v>
      </c>
      <c r="Z418" s="40">
        <f t="shared" si="18"/>
        <v>67</v>
      </c>
      <c r="AA418" s="40">
        <f t="shared" si="19"/>
        <v>180</v>
      </c>
      <c r="AB418" s="40">
        <f t="shared" si="20"/>
        <v>33</v>
      </c>
      <c r="AC418" s="40">
        <f t="shared" si="21"/>
        <v>34</v>
      </c>
      <c r="AD418" s="40">
        <f t="shared" si="22"/>
        <v>95</v>
      </c>
      <c r="AE418" s="40">
        <f t="shared" si="23"/>
        <v>85</v>
      </c>
      <c r="AF418" s="40">
        <f t="shared" si="24"/>
        <v>1.264705882</v>
      </c>
      <c r="AG418" s="40">
        <f t="shared" si="25"/>
        <v>0.3473684211</v>
      </c>
      <c r="AH418" s="40">
        <f t="shared" si="26"/>
        <v>42</v>
      </c>
      <c r="AI418" s="40">
        <f t="shared" ref="AI418:AJ418" si="461">AF418*AC418</f>
        <v>43</v>
      </c>
      <c r="AJ418" s="40">
        <f t="shared" si="461"/>
        <v>33</v>
      </c>
      <c r="AK418" s="40">
        <f t="shared" si="28"/>
        <v>30</v>
      </c>
      <c r="AL418" s="18">
        <f t="shared" si="29"/>
        <v>1588</v>
      </c>
      <c r="AM418" s="40">
        <f t="shared" si="30"/>
        <v>148</v>
      </c>
      <c r="AN418" s="42">
        <f t="shared" si="31"/>
        <v>0.09319899244</v>
      </c>
      <c r="AO418" s="42">
        <f t="shared" si="32"/>
        <v>0.193324937</v>
      </c>
      <c r="AP418" s="43">
        <f t="shared" si="33"/>
        <v>0.2280130293</v>
      </c>
      <c r="AQ418" s="43">
        <f t="shared" si="34"/>
        <v>0.5993485342</v>
      </c>
      <c r="AR418" s="43">
        <f t="shared" si="35"/>
        <v>0.4136807818</v>
      </c>
      <c r="AS418" s="43">
        <f t="shared" si="36"/>
        <v>0.5067567568</v>
      </c>
      <c r="AT418" s="43">
        <f t="shared" si="37"/>
        <v>0.4864864865</v>
      </c>
      <c r="AU418" s="43">
        <f t="shared" si="38"/>
        <v>0.5743243243</v>
      </c>
      <c r="AV418" s="44">
        <f t="shared" si="41"/>
        <v>117</v>
      </c>
      <c r="AW418" s="45">
        <f t="shared" si="39"/>
        <v>-5</v>
      </c>
      <c r="AX418" s="45">
        <v>11.0</v>
      </c>
      <c r="AY418" s="45"/>
    </row>
    <row r="419">
      <c r="A419" s="60"/>
      <c r="B419" s="60"/>
      <c r="C419" s="60"/>
      <c r="D419" s="46">
        <v>417.0</v>
      </c>
      <c r="E419" s="25"/>
      <c r="F419" s="26">
        <v>6011.0</v>
      </c>
      <c r="G419" s="18">
        <v>1013.0</v>
      </c>
      <c r="H419" s="15">
        <f t="shared" si="6"/>
        <v>196</v>
      </c>
      <c r="I419" s="28">
        <v>13.0</v>
      </c>
      <c r="J419" s="29">
        <v>29.0</v>
      </c>
      <c r="K419" s="30">
        <v>16.0</v>
      </c>
      <c r="L419" s="31">
        <v>95.0</v>
      </c>
      <c r="M419" s="32">
        <v>16.0</v>
      </c>
      <c r="N419" s="33">
        <v>27.0</v>
      </c>
      <c r="O419" s="39">
        <f t="shared" si="7"/>
        <v>0.6279069767</v>
      </c>
      <c r="P419" s="39">
        <f t="shared" si="8"/>
        <v>0.8558558559</v>
      </c>
      <c r="Q419" s="40">
        <f t="shared" si="9"/>
        <v>0.8473115197</v>
      </c>
      <c r="R419" s="17">
        <f t="shared" si="10"/>
        <v>0.3153115197</v>
      </c>
      <c r="S419" s="39">
        <f t="shared" si="11"/>
        <v>0.008544336115</v>
      </c>
      <c r="T419" s="40">
        <f t="shared" si="12"/>
        <v>0.3200218191</v>
      </c>
      <c r="U419" s="40">
        <f t="shared" si="13"/>
        <v>0.4968342409</v>
      </c>
      <c r="V419" s="40">
        <f t="shared" si="14"/>
        <v>0.4968342409</v>
      </c>
      <c r="W419" s="39">
        <f t="shared" si="15"/>
        <v>0.505378577</v>
      </c>
      <c r="X419" s="41">
        <f t="shared" si="16"/>
        <v>0.5031657591</v>
      </c>
      <c r="Y419" s="41">
        <f t="shared" si="17"/>
        <v>0.494621423</v>
      </c>
      <c r="Z419" s="40">
        <f t="shared" si="18"/>
        <v>43</v>
      </c>
      <c r="AA419" s="40">
        <f t="shared" si="19"/>
        <v>111</v>
      </c>
      <c r="AB419" s="40">
        <f t="shared" si="20"/>
        <v>22</v>
      </c>
      <c r="AC419" s="40">
        <f t="shared" si="21"/>
        <v>21</v>
      </c>
      <c r="AD419" s="40">
        <f t="shared" si="22"/>
        <v>55</v>
      </c>
      <c r="AE419" s="40">
        <f t="shared" si="23"/>
        <v>56</v>
      </c>
      <c r="AF419" s="40">
        <f t="shared" si="24"/>
        <v>1.285714286</v>
      </c>
      <c r="AG419" s="40">
        <f t="shared" si="25"/>
        <v>0.2909090909</v>
      </c>
      <c r="AH419" s="40">
        <f t="shared" si="26"/>
        <v>28</v>
      </c>
      <c r="AI419" s="40">
        <f t="shared" ref="AI419:AJ419" si="462">AF419*AC419</f>
        <v>27</v>
      </c>
      <c r="AJ419" s="40">
        <f t="shared" si="462"/>
        <v>16</v>
      </c>
      <c r="AK419" s="40">
        <f t="shared" si="28"/>
        <v>16</v>
      </c>
      <c r="AL419" s="18">
        <f t="shared" si="29"/>
        <v>1013</v>
      </c>
      <c r="AM419" s="40">
        <f t="shared" si="30"/>
        <v>87</v>
      </c>
      <c r="AN419" s="42">
        <f t="shared" si="31"/>
        <v>0.08588351431</v>
      </c>
      <c r="AO419" s="42">
        <f t="shared" si="32"/>
        <v>0.1934846989</v>
      </c>
      <c r="AP419" s="43">
        <f t="shared" si="33"/>
        <v>0.2295918367</v>
      </c>
      <c r="AQ419" s="43">
        <f t="shared" si="34"/>
        <v>0.6326530612</v>
      </c>
      <c r="AR419" s="43">
        <f t="shared" si="35"/>
        <v>0.4336734694</v>
      </c>
      <c r="AS419" s="43">
        <f t="shared" si="36"/>
        <v>0.5057471264</v>
      </c>
      <c r="AT419" s="43">
        <f t="shared" si="37"/>
        <v>0.5057471264</v>
      </c>
      <c r="AU419" s="43">
        <f t="shared" si="38"/>
        <v>0.632183908</v>
      </c>
      <c r="AV419" s="44">
        <f t="shared" si="41"/>
        <v>79</v>
      </c>
      <c r="AW419" s="45">
        <f t="shared" si="39"/>
        <v>1</v>
      </c>
      <c r="AX419" s="45">
        <v>11.0</v>
      </c>
      <c r="AY419" s="45"/>
    </row>
    <row r="420">
      <c r="A420" s="60"/>
      <c r="B420" s="60"/>
      <c r="C420" s="60"/>
      <c r="D420" s="46">
        <v>418.0</v>
      </c>
      <c r="E420" s="25"/>
      <c r="F420" s="26">
        <v>6012.0</v>
      </c>
      <c r="G420" s="18">
        <v>1030.0</v>
      </c>
      <c r="H420" s="15">
        <f t="shared" si="6"/>
        <v>178</v>
      </c>
      <c r="I420" s="28">
        <v>10.0</v>
      </c>
      <c r="J420" s="29">
        <v>32.0</v>
      </c>
      <c r="K420" s="30">
        <v>19.0</v>
      </c>
      <c r="L420" s="31">
        <v>62.0</v>
      </c>
      <c r="M420" s="32">
        <v>32.0</v>
      </c>
      <c r="N420" s="33">
        <v>23.0</v>
      </c>
      <c r="O420" s="39">
        <f t="shared" si="7"/>
        <v>0.4181818182</v>
      </c>
      <c r="P420" s="39">
        <f t="shared" si="8"/>
        <v>0.7654320988</v>
      </c>
      <c r="Q420" s="40">
        <f t="shared" si="9"/>
        <v>0.7672538843</v>
      </c>
      <c r="R420" s="17">
        <f t="shared" si="10"/>
        <v>0.2352538843</v>
      </c>
      <c r="S420" s="39">
        <f t="shared" si="11"/>
        <v>-0.001821785532</v>
      </c>
      <c r="T420" s="40">
        <f t="shared" si="12"/>
        <v>0.2729603634</v>
      </c>
      <c r="U420" s="40">
        <f t="shared" si="13"/>
        <v>0.3392789583</v>
      </c>
      <c r="V420" s="40">
        <f t="shared" si="14"/>
        <v>0.3392789583</v>
      </c>
      <c r="W420" s="39">
        <f t="shared" si="15"/>
        <v>0.3374571728</v>
      </c>
      <c r="X420" s="41">
        <f t="shared" si="16"/>
        <v>0.6607210417</v>
      </c>
      <c r="Y420" s="41">
        <f t="shared" si="17"/>
        <v>0.6625428272</v>
      </c>
      <c r="Z420" s="40">
        <f t="shared" si="18"/>
        <v>55</v>
      </c>
      <c r="AA420" s="40">
        <f t="shared" si="19"/>
        <v>81</v>
      </c>
      <c r="AB420" s="40">
        <f t="shared" si="20"/>
        <v>36</v>
      </c>
      <c r="AC420" s="40">
        <f t="shared" si="21"/>
        <v>19</v>
      </c>
      <c r="AD420" s="40">
        <f t="shared" si="22"/>
        <v>54</v>
      </c>
      <c r="AE420" s="40">
        <f t="shared" si="23"/>
        <v>27</v>
      </c>
      <c r="AF420" s="40">
        <f t="shared" si="24"/>
        <v>1.210526316</v>
      </c>
      <c r="AG420" s="40">
        <f t="shared" si="25"/>
        <v>0.3518518519</v>
      </c>
      <c r="AH420" s="40">
        <f t="shared" si="26"/>
        <v>44</v>
      </c>
      <c r="AI420" s="40">
        <f t="shared" ref="AI420:AJ420" si="463">AF420*AC420</f>
        <v>23</v>
      </c>
      <c r="AJ420" s="40">
        <f t="shared" si="463"/>
        <v>19</v>
      </c>
      <c r="AK420" s="40">
        <f t="shared" si="28"/>
        <v>10</v>
      </c>
      <c r="AL420" s="18">
        <f t="shared" si="29"/>
        <v>1030</v>
      </c>
      <c r="AM420" s="40">
        <f t="shared" si="30"/>
        <v>96</v>
      </c>
      <c r="AN420" s="42">
        <f t="shared" si="31"/>
        <v>0.0932038835</v>
      </c>
      <c r="AO420" s="42">
        <f t="shared" si="32"/>
        <v>0.172815534</v>
      </c>
      <c r="AP420" s="43">
        <f t="shared" si="33"/>
        <v>0.3426966292</v>
      </c>
      <c r="AQ420" s="43">
        <f t="shared" si="34"/>
        <v>0.5842696629</v>
      </c>
      <c r="AR420" s="43">
        <f t="shared" si="35"/>
        <v>0.5449438202</v>
      </c>
      <c r="AS420" s="43">
        <f t="shared" si="36"/>
        <v>0.65625</v>
      </c>
      <c r="AT420" s="43">
        <f t="shared" si="37"/>
        <v>0.5625</v>
      </c>
      <c r="AU420" s="43">
        <f t="shared" si="38"/>
        <v>0.6979166667</v>
      </c>
      <c r="AV420" s="44">
        <f t="shared" si="41"/>
        <v>52</v>
      </c>
      <c r="AW420" s="45">
        <f t="shared" si="39"/>
        <v>-2</v>
      </c>
      <c r="AX420" s="61">
        <v>12.0</v>
      </c>
      <c r="AY420" s="45"/>
    </row>
    <row r="421">
      <c r="A421" s="60"/>
      <c r="B421" s="60"/>
      <c r="C421" s="60"/>
      <c r="D421" s="46">
        <v>419.0</v>
      </c>
      <c r="E421" s="25"/>
      <c r="F421" s="26">
        <v>6014.0</v>
      </c>
      <c r="G421" s="18">
        <v>1399.0</v>
      </c>
      <c r="H421" s="15">
        <f t="shared" si="6"/>
        <v>269</v>
      </c>
      <c r="I421" s="28">
        <v>24.0</v>
      </c>
      <c r="J421" s="29">
        <v>52.0</v>
      </c>
      <c r="K421" s="30">
        <v>22.0</v>
      </c>
      <c r="L421" s="31">
        <v>135.0</v>
      </c>
      <c r="M421" s="32">
        <v>17.0</v>
      </c>
      <c r="N421" s="33">
        <v>19.0</v>
      </c>
      <c r="O421" s="39">
        <f t="shared" si="7"/>
        <v>0.5277777778</v>
      </c>
      <c r="P421" s="39">
        <f t="shared" si="8"/>
        <v>0.8598726115</v>
      </c>
      <c r="Q421" s="40">
        <f t="shared" si="9"/>
        <v>0.81225</v>
      </c>
      <c r="R421" s="17">
        <f t="shared" si="10"/>
        <v>0.28025</v>
      </c>
      <c r="S421" s="39">
        <f t="shared" si="11"/>
        <v>0.04762261146</v>
      </c>
      <c r="T421" s="40">
        <f t="shared" si="12"/>
        <v>0.2972592059</v>
      </c>
      <c r="U421" s="40">
        <f t="shared" si="13"/>
        <v>0.4225455273</v>
      </c>
      <c r="V421" s="40">
        <f t="shared" si="14"/>
        <v>0.4225455273</v>
      </c>
      <c r="W421" s="39">
        <f t="shared" si="15"/>
        <v>0.4701681387</v>
      </c>
      <c r="X421" s="41">
        <f t="shared" si="16"/>
        <v>0.5774544727</v>
      </c>
      <c r="Y421" s="41">
        <f t="shared" si="17"/>
        <v>0.5298318613</v>
      </c>
      <c r="Z421" s="40">
        <f t="shared" si="18"/>
        <v>36</v>
      </c>
      <c r="AA421" s="40">
        <f t="shared" si="19"/>
        <v>157</v>
      </c>
      <c r="AB421" s="40">
        <f t="shared" si="20"/>
        <v>21</v>
      </c>
      <c r="AC421" s="40">
        <f t="shared" si="21"/>
        <v>15</v>
      </c>
      <c r="AD421" s="40">
        <f t="shared" si="22"/>
        <v>83</v>
      </c>
      <c r="AE421" s="40">
        <f t="shared" si="23"/>
        <v>74</v>
      </c>
      <c r="AF421" s="40">
        <f t="shared" si="24"/>
        <v>1.266666667</v>
      </c>
      <c r="AG421" s="40">
        <f t="shared" si="25"/>
        <v>0.265060241</v>
      </c>
      <c r="AH421" s="40">
        <f t="shared" si="26"/>
        <v>27</v>
      </c>
      <c r="AI421" s="40">
        <f t="shared" ref="AI421:AJ421" si="464">AF421*AC421</f>
        <v>19</v>
      </c>
      <c r="AJ421" s="40">
        <f t="shared" si="464"/>
        <v>22</v>
      </c>
      <c r="AK421" s="40">
        <f t="shared" si="28"/>
        <v>20</v>
      </c>
      <c r="AL421" s="18">
        <f t="shared" si="29"/>
        <v>1399</v>
      </c>
      <c r="AM421" s="40">
        <f t="shared" si="30"/>
        <v>88</v>
      </c>
      <c r="AN421" s="42">
        <f t="shared" si="31"/>
        <v>0.06290207291</v>
      </c>
      <c r="AO421" s="42">
        <f t="shared" si="32"/>
        <v>0.1922802001</v>
      </c>
      <c r="AP421" s="43">
        <f t="shared" si="33"/>
        <v>0.2342007435</v>
      </c>
      <c r="AQ421" s="43">
        <f t="shared" si="34"/>
        <v>0.6542750929</v>
      </c>
      <c r="AR421" s="43">
        <f t="shared" si="35"/>
        <v>0.4163568773</v>
      </c>
      <c r="AS421" s="43">
        <f t="shared" si="36"/>
        <v>0.5568181818</v>
      </c>
      <c r="AT421" s="43">
        <f t="shared" si="37"/>
        <v>0.5340909091</v>
      </c>
      <c r="AU421" s="43">
        <f t="shared" si="38"/>
        <v>0.5227272727</v>
      </c>
      <c r="AV421" s="44">
        <f t="shared" si="41"/>
        <v>115</v>
      </c>
      <c r="AW421" s="45">
        <f t="shared" si="39"/>
        <v>14</v>
      </c>
      <c r="AX421" s="45">
        <v>12.0</v>
      </c>
      <c r="AY421" s="45"/>
    </row>
    <row r="422">
      <c r="A422" s="60"/>
      <c r="B422" s="60"/>
      <c r="C422" s="60"/>
      <c r="D422" s="46">
        <v>420.0</v>
      </c>
      <c r="E422" s="25"/>
      <c r="F422" s="26">
        <v>6015.0</v>
      </c>
      <c r="G422" s="18">
        <v>1359.0</v>
      </c>
      <c r="H422" s="15">
        <f t="shared" si="6"/>
        <v>184</v>
      </c>
      <c r="I422" s="28">
        <v>11.0</v>
      </c>
      <c r="J422" s="29">
        <v>35.0</v>
      </c>
      <c r="K422" s="30">
        <v>12.0</v>
      </c>
      <c r="L422" s="31">
        <v>89.0</v>
      </c>
      <c r="M422" s="32">
        <v>17.0</v>
      </c>
      <c r="N422" s="33">
        <v>20.0</v>
      </c>
      <c r="O422" s="39">
        <f t="shared" si="7"/>
        <v>0.5405405405</v>
      </c>
      <c r="P422" s="39">
        <f t="shared" si="8"/>
        <v>0.8811881188</v>
      </c>
      <c r="Q422" s="40">
        <f t="shared" si="9"/>
        <v>0.8170401753</v>
      </c>
      <c r="R422" s="17">
        <f t="shared" si="10"/>
        <v>0.2850401753</v>
      </c>
      <c r="S422" s="39">
        <f t="shared" si="11"/>
        <v>0.0641479435</v>
      </c>
      <c r="T422" s="40">
        <f t="shared" si="12"/>
        <v>0.3001307989</v>
      </c>
      <c r="U422" s="40">
        <f t="shared" si="13"/>
        <v>0.4321064553</v>
      </c>
      <c r="V422" s="40">
        <f t="shared" si="14"/>
        <v>0.4321064553</v>
      </c>
      <c r="W422" s="39">
        <f t="shared" si="15"/>
        <v>0.4962543989</v>
      </c>
      <c r="X422" s="41">
        <f t="shared" si="16"/>
        <v>0.5678935447</v>
      </c>
      <c r="Y422" s="41">
        <f t="shared" si="17"/>
        <v>0.5037456011</v>
      </c>
      <c r="Z422" s="40">
        <f t="shared" si="18"/>
        <v>37</v>
      </c>
      <c r="AA422" s="40">
        <f t="shared" si="19"/>
        <v>101</v>
      </c>
      <c r="AB422" s="40">
        <f t="shared" si="20"/>
        <v>21</v>
      </c>
      <c r="AC422" s="40">
        <f t="shared" si="21"/>
        <v>16</v>
      </c>
      <c r="AD422" s="40">
        <f t="shared" si="22"/>
        <v>51</v>
      </c>
      <c r="AE422" s="40">
        <f t="shared" si="23"/>
        <v>50</v>
      </c>
      <c r="AF422" s="40">
        <f t="shared" si="24"/>
        <v>1.25</v>
      </c>
      <c r="AG422" s="40">
        <f t="shared" si="25"/>
        <v>0.2352941176</v>
      </c>
      <c r="AH422" s="40">
        <f t="shared" si="26"/>
        <v>26</v>
      </c>
      <c r="AI422" s="40">
        <f t="shared" ref="AI422:AJ422" si="465">AF422*AC422</f>
        <v>20</v>
      </c>
      <c r="AJ422" s="40">
        <f t="shared" si="465"/>
        <v>12</v>
      </c>
      <c r="AK422" s="40">
        <f t="shared" si="28"/>
        <v>12</v>
      </c>
      <c r="AL422" s="18">
        <f t="shared" si="29"/>
        <v>1359</v>
      </c>
      <c r="AM422" s="40">
        <f t="shared" si="30"/>
        <v>70</v>
      </c>
      <c r="AN422" s="42">
        <f t="shared" si="31"/>
        <v>0.0515084621</v>
      </c>
      <c r="AO422" s="42">
        <f t="shared" si="32"/>
        <v>0.1353936718</v>
      </c>
      <c r="AP422" s="43">
        <f t="shared" si="33"/>
        <v>0.2173913043</v>
      </c>
      <c r="AQ422" s="43">
        <f t="shared" si="34"/>
        <v>0.6358695652</v>
      </c>
      <c r="AR422" s="43">
        <f t="shared" si="35"/>
        <v>0.4510869565</v>
      </c>
      <c r="AS422" s="43">
        <f t="shared" si="36"/>
        <v>0.5428571429</v>
      </c>
      <c r="AT422" s="43">
        <f t="shared" si="37"/>
        <v>0.5428571429</v>
      </c>
      <c r="AU422" s="43">
        <f t="shared" si="38"/>
        <v>0.6571428571</v>
      </c>
      <c r="AV422" s="44">
        <f t="shared" si="41"/>
        <v>77</v>
      </c>
      <c r="AW422" s="45">
        <f t="shared" si="39"/>
        <v>2</v>
      </c>
      <c r="AX422" s="45">
        <v>12.0</v>
      </c>
      <c r="AY422" s="45"/>
    </row>
    <row r="423">
      <c r="A423" s="60"/>
      <c r="B423" s="60"/>
      <c r="C423" s="60"/>
      <c r="D423" s="46">
        <v>421.0</v>
      </c>
      <c r="E423" s="25"/>
      <c r="F423" s="26">
        <v>6016.0</v>
      </c>
      <c r="G423" s="18">
        <v>2203.0</v>
      </c>
      <c r="H423" s="15">
        <f t="shared" si="6"/>
        <v>344</v>
      </c>
      <c r="I423" s="28">
        <v>30.0</v>
      </c>
      <c r="J423" s="29">
        <v>82.0</v>
      </c>
      <c r="K423" s="30">
        <v>26.0</v>
      </c>
      <c r="L423" s="31">
        <v>159.0</v>
      </c>
      <c r="M423" s="32">
        <v>21.0</v>
      </c>
      <c r="N423" s="33">
        <v>26.0</v>
      </c>
      <c r="O423" s="39">
        <f t="shared" si="7"/>
        <v>0.5531914894</v>
      </c>
      <c r="P423" s="39">
        <f t="shared" si="8"/>
        <v>0.8594594595</v>
      </c>
      <c r="Q423" s="40">
        <f t="shared" si="9"/>
        <v>0.82169579</v>
      </c>
      <c r="R423" s="17">
        <f t="shared" si="10"/>
        <v>0.28969579</v>
      </c>
      <c r="S423" s="39">
        <f t="shared" si="11"/>
        <v>0.03776366951</v>
      </c>
      <c r="T423" s="40">
        <f t="shared" si="12"/>
        <v>0.3029858429</v>
      </c>
      <c r="U423" s="40">
        <f t="shared" si="13"/>
        <v>0.4415566071</v>
      </c>
      <c r="V423" s="40">
        <f t="shared" si="14"/>
        <v>0.4415566071</v>
      </c>
      <c r="W423" s="39">
        <f t="shared" si="15"/>
        <v>0.4793202766</v>
      </c>
      <c r="X423" s="41">
        <f t="shared" si="16"/>
        <v>0.5584433929</v>
      </c>
      <c r="Y423" s="41">
        <f t="shared" si="17"/>
        <v>0.5206797234</v>
      </c>
      <c r="Z423" s="40">
        <f t="shared" si="18"/>
        <v>47</v>
      </c>
      <c r="AA423" s="40">
        <f t="shared" si="19"/>
        <v>185</v>
      </c>
      <c r="AB423" s="40">
        <f t="shared" si="20"/>
        <v>26</v>
      </c>
      <c r="AC423" s="40">
        <f t="shared" si="21"/>
        <v>21</v>
      </c>
      <c r="AD423" s="40">
        <f t="shared" si="22"/>
        <v>96</v>
      </c>
      <c r="AE423" s="40">
        <f t="shared" si="23"/>
        <v>89</v>
      </c>
      <c r="AF423" s="40">
        <f t="shared" si="24"/>
        <v>1.238095238</v>
      </c>
      <c r="AG423" s="40">
        <f t="shared" si="25"/>
        <v>0.2708333333</v>
      </c>
      <c r="AH423" s="40">
        <f t="shared" si="26"/>
        <v>32</v>
      </c>
      <c r="AI423" s="40">
        <f t="shared" ref="AI423:AJ423" si="466">AF423*AC423</f>
        <v>26</v>
      </c>
      <c r="AJ423" s="40">
        <f t="shared" si="466"/>
        <v>26</v>
      </c>
      <c r="AK423" s="40">
        <f t="shared" si="28"/>
        <v>24</v>
      </c>
      <c r="AL423" s="18">
        <f t="shared" si="29"/>
        <v>2203</v>
      </c>
      <c r="AM423" s="40">
        <f t="shared" si="30"/>
        <v>108</v>
      </c>
      <c r="AN423" s="42">
        <f t="shared" si="31"/>
        <v>0.0490240581</v>
      </c>
      <c r="AO423" s="42">
        <f t="shared" si="32"/>
        <v>0.1561507036</v>
      </c>
      <c r="AP423" s="43">
        <f t="shared" si="33"/>
        <v>0.2238372093</v>
      </c>
      <c r="AQ423" s="43">
        <f t="shared" si="34"/>
        <v>0.6104651163</v>
      </c>
      <c r="AR423" s="43">
        <f t="shared" si="35"/>
        <v>0.4622093023</v>
      </c>
      <c r="AS423" s="43">
        <f t="shared" si="36"/>
        <v>0.537037037</v>
      </c>
      <c r="AT423" s="43">
        <f t="shared" si="37"/>
        <v>0.5185185185</v>
      </c>
      <c r="AU423" s="43">
        <f t="shared" si="38"/>
        <v>0.537037037</v>
      </c>
      <c r="AV423" s="44">
        <f t="shared" si="41"/>
        <v>135</v>
      </c>
      <c r="AW423" s="45">
        <f t="shared" si="39"/>
        <v>19</v>
      </c>
      <c r="AX423" s="45">
        <v>12.0</v>
      </c>
      <c r="AY423" s="45"/>
    </row>
    <row r="424">
      <c r="A424" s="60"/>
      <c r="B424" s="60"/>
      <c r="C424" s="60"/>
      <c r="D424" s="46">
        <v>422.0</v>
      </c>
      <c r="E424" s="25"/>
      <c r="F424" s="26">
        <v>6017.0</v>
      </c>
      <c r="G424" s="18">
        <v>2829.0</v>
      </c>
      <c r="H424" s="15">
        <f t="shared" si="6"/>
        <v>512</v>
      </c>
      <c r="I424" s="28">
        <v>46.0</v>
      </c>
      <c r="J424" s="29">
        <v>91.0</v>
      </c>
      <c r="K424" s="30">
        <v>29.0</v>
      </c>
      <c r="L424" s="31">
        <v>224.0</v>
      </c>
      <c r="M424" s="32">
        <v>47.0</v>
      </c>
      <c r="N424" s="33">
        <v>75.0</v>
      </c>
      <c r="O424" s="39">
        <f t="shared" si="7"/>
        <v>0.6147540984</v>
      </c>
      <c r="P424" s="39">
        <f t="shared" si="8"/>
        <v>0.8853754941</v>
      </c>
      <c r="Q424" s="40">
        <f t="shared" si="9"/>
        <v>0.84303534</v>
      </c>
      <c r="R424" s="17">
        <f t="shared" si="10"/>
        <v>0.31103534</v>
      </c>
      <c r="S424" s="39">
        <f t="shared" si="11"/>
        <v>0.04234015411</v>
      </c>
      <c r="T424" s="40">
        <f t="shared" si="12"/>
        <v>0.3170012394</v>
      </c>
      <c r="U424" s="40">
        <f t="shared" si="13"/>
        <v>0.4871681353</v>
      </c>
      <c r="V424" s="40">
        <f t="shared" si="14"/>
        <v>0.4871681353</v>
      </c>
      <c r="W424" s="39">
        <f t="shared" si="15"/>
        <v>0.5295082894</v>
      </c>
      <c r="X424" s="41">
        <f t="shared" si="16"/>
        <v>0.5128318647</v>
      </c>
      <c r="Y424" s="41">
        <f t="shared" si="17"/>
        <v>0.4704917106</v>
      </c>
      <c r="Z424" s="40">
        <f t="shared" si="18"/>
        <v>122</v>
      </c>
      <c r="AA424" s="40">
        <f t="shared" si="19"/>
        <v>253</v>
      </c>
      <c r="AB424" s="40">
        <f t="shared" si="20"/>
        <v>63</v>
      </c>
      <c r="AC424" s="40">
        <f t="shared" si="21"/>
        <v>59</v>
      </c>
      <c r="AD424" s="40">
        <f t="shared" si="22"/>
        <v>119</v>
      </c>
      <c r="AE424" s="40">
        <f t="shared" si="23"/>
        <v>134</v>
      </c>
      <c r="AF424" s="40">
        <f t="shared" si="24"/>
        <v>1.271186441</v>
      </c>
      <c r="AG424" s="40">
        <f t="shared" si="25"/>
        <v>0.243697479</v>
      </c>
      <c r="AH424" s="40">
        <f t="shared" si="26"/>
        <v>80</v>
      </c>
      <c r="AI424" s="40">
        <f t="shared" ref="AI424:AJ424" si="467">AF424*AC424</f>
        <v>75</v>
      </c>
      <c r="AJ424" s="40">
        <f t="shared" si="467"/>
        <v>29</v>
      </c>
      <c r="AK424" s="40">
        <f t="shared" si="28"/>
        <v>33</v>
      </c>
      <c r="AL424" s="18">
        <f t="shared" si="29"/>
        <v>2829</v>
      </c>
      <c r="AM424" s="40">
        <f t="shared" si="30"/>
        <v>217</v>
      </c>
      <c r="AN424" s="42">
        <f t="shared" si="31"/>
        <v>0.07670554966</v>
      </c>
      <c r="AO424" s="42">
        <f t="shared" si="32"/>
        <v>0.1809826794</v>
      </c>
      <c r="AP424" s="43">
        <f t="shared" si="33"/>
        <v>0.23828125</v>
      </c>
      <c r="AQ424" s="43">
        <f t="shared" si="34"/>
        <v>0.619140625</v>
      </c>
      <c r="AR424" s="43">
        <f t="shared" si="35"/>
        <v>0.505859375</v>
      </c>
      <c r="AS424" s="43">
        <f t="shared" si="36"/>
        <v>0.5023041475</v>
      </c>
      <c r="AT424" s="43">
        <f t="shared" si="37"/>
        <v>0.5207373272</v>
      </c>
      <c r="AU424" s="43">
        <f t="shared" si="38"/>
        <v>0.7142857143</v>
      </c>
      <c r="AV424" s="44">
        <f t="shared" si="41"/>
        <v>191</v>
      </c>
      <c r="AW424" s="45">
        <f t="shared" si="39"/>
        <v>13</v>
      </c>
      <c r="AX424" s="45">
        <v>12.0</v>
      </c>
      <c r="AY424" s="45"/>
    </row>
    <row r="425">
      <c r="A425" s="60"/>
      <c r="B425" s="60"/>
      <c r="C425" s="60"/>
      <c r="D425" s="46">
        <v>423.0</v>
      </c>
      <c r="E425" s="25"/>
      <c r="F425" s="26">
        <v>6018.0</v>
      </c>
      <c r="G425" s="18">
        <v>909.0</v>
      </c>
      <c r="H425" s="15">
        <f t="shared" si="6"/>
        <v>274</v>
      </c>
      <c r="I425" s="28">
        <v>12.0</v>
      </c>
      <c r="J425" s="29">
        <v>45.0</v>
      </c>
      <c r="K425" s="30">
        <v>31.0</v>
      </c>
      <c r="L425" s="31">
        <v>143.0</v>
      </c>
      <c r="M425" s="32">
        <v>15.0</v>
      </c>
      <c r="N425" s="33">
        <v>28.0</v>
      </c>
      <c r="O425" s="39">
        <f t="shared" si="7"/>
        <v>0.6511627907</v>
      </c>
      <c r="P425" s="39">
        <f t="shared" si="8"/>
        <v>0.8218390805</v>
      </c>
      <c r="Q425" s="40">
        <f t="shared" si="9"/>
        <v>0.8546284478</v>
      </c>
      <c r="R425" s="17">
        <f t="shared" si="10"/>
        <v>0.3226284478</v>
      </c>
      <c r="S425" s="39">
        <f t="shared" si="11"/>
        <v>-0.03278936735</v>
      </c>
      <c r="T425" s="40">
        <f t="shared" si="12"/>
        <v>0.3253850382</v>
      </c>
      <c r="U425" s="40">
        <f t="shared" si="13"/>
        <v>0.5138589764</v>
      </c>
      <c r="V425" s="40">
        <f t="shared" si="14"/>
        <v>0.5138589764</v>
      </c>
      <c r="W425" s="39">
        <f t="shared" si="15"/>
        <v>0.4810696091</v>
      </c>
      <c r="X425" s="41">
        <f t="shared" si="16"/>
        <v>0.4861410236</v>
      </c>
      <c r="Y425" s="41">
        <f t="shared" si="17"/>
        <v>0.5189303909</v>
      </c>
      <c r="Z425" s="40">
        <f t="shared" si="18"/>
        <v>43</v>
      </c>
      <c r="AA425" s="40">
        <f t="shared" si="19"/>
        <v>174</v>
      </c>
      <c r="AB425" s="40">
        <f t="shared" si="20"/>
        <v>21</v>
      </c>
      <c r="AC425" s="40">
        <f t="shared" si="21"/>
        <v>22</v>
      </c>
      <c r="AD425" s="40">
        <f t="shared" si="22"/>
        <v>90</v>
      </c>
      <c r="AE425" s="40">
        <f t="shared" si="23"/>
        <v>84</v>
      </c>
      <c r="AF425" s="40">
        <f t="shared" si="24"/>
        <v>1.272727273</v>
      </c>
      <c r="AG425" s="40">
        <f t="shared" si="25"/>
        <v>0.3444444444</v>
      </c>
      <c r="AH425" s="40">
        <f t="shared" si="26"/>
        <v>27</v>
      </c>
      <c r="AI425" s="40">
        <f t="shared" ref="AI425:AJ425" si="468">AF425*AC425</f>
        <v>28</v>
      </c>
      <c r="AJ425" s="40">
        <f t="shared" si="468"/>
        <v>31</v>
      </c>
      <c r="AK425" s="40">
        <f t="shared" si="28"/>
        <v>29</v>
      </c>
      <c r="AL425" s="18">
        <f t="shared" si="29"/>
        <v>909</v>
      </c>
      <c r="AM425" s="40">
        <f t="shared" si="30"/>
        <v>115</v>
      </c>
      <c r="AN425" s="42">
        <f t="shared" si="31"/>
        <v>0.1265126513</v>
      </c>
      <c r="AO425" s="42">
        <f t="shared" si="32"/>
        <v>0.301430143</v>
      </c>
      <c r="AP425" s="43">
        <f t="shared" si="33"/>
        <v>0.2116788321</v>
      </c>
      <c r="AQ425" s="43">
        <f t="shared" si="34"/>
        <v>0.6204379562</v>
      </c>
      <c r="AR425" s="43">
        <f t="shared" si="35"/>
        <v>0.3649635036</v>
      </c>
      <c r="AS425" s="43">
        <f t="shared" si="36"/>
        <v>0.5043478261</v>
      </c>
      <c r="AT425" s="43">
        <f t="shared" si="37"/>
        <v>0.4869565217</v>
      </c>
      <c r="AU425" s="43">
        <f t="shared" si="38"/>
        <v>0.4782608696</v>
      </c>
      <c r="AV425" s="44">
        <f t="shared" si="41"/>
        <v>114</v>
      </c>
      <c r="AW425" s="45">
        <f t="shared" si="39"/>
        <v>0</v>
      </c>
      <c r="AX425" s="45">
        <v>12.0</v>
      </c>
      <c r="AY425" s="45"/>
    </row>
    <row r="426">
      <c r="A426" s="60"/>
      <c r="B426" s="60"/>
      <c r="C426" s="60"/>
      <c r="D426" s="46">
        <v>424.0</v>
      </c>
      <c r="E426" s="25"/>
      <c r="F426" s="26">
        <v>6030.0</v>
      </c>
      <c r="G426" s="18">
        <v>1171.0</v>
      </c>
      <c r="H426" s="15">
        <f t="shared" si="6"/>
        <v>198</v>
      </c>
      <c r="I426" s="28">
        <v>10.0</v>
      </c>
      <c r="J426" s="29">
        <v>24.0</v>
      </c>
      <c r="K426" s="30">
        <v>10.0</v>
      </c>
      <c r="L426" s="31">
        <v>106.0</v>
      </c>
      <c r="M426" s="32">
        <v>13.0</v>
      </c>
      <c r="N426" s="33">
        <v>35.0</v>
      </c>
      <c r="O426" s="39">
        <f t="shared" si="7"/>
        <v>0.7291666667</v>
      </c>
      <c r="P426" s="39">
        <f t="shared" si="8"/>
        <v>0.9137931034</v>
      </c>
      <c r="Q426" s="40">
        <f t="shared" si="9"/>
        <v>0.8768958333</v>
      </c>
      <c r="R426" s="17">
        <f t="shared" si="10"/>
        <v>0.3448958333</v>
      </c>
      <c r="S426" s="39">
        <f t="shared" si="11"/>
        <v>0.03689727011</v>
      </c>
      <c r="T426" s="40">
        <f t="shared" si="12"/>
        <v>0.3435829119</v>
      </c>
      <c r="U426" s="40">
        <f t="shared" si="13"/>
        <v>0.5703670588</v>
      </c>
      <c r="V426" s="40">
        <f t="shared" si="14"/>
        <v>0.5703670588</v>
      </c>
      <c r="W426" s="39">
        <f t="shared" si="15"/>
        <v>0.607264329</v>
      </c>
      <c r="X426" s="41">
        <f t="shared" si="16"/>
        <v>0.4296329412</v>
      </c>
      <c r="Y426" s="41">
        <f t="shared" si="17"/>
        <v>0.392735671</v>
      </c>
      <c r="Z426" s="40">
        <f t="shared" si="18"/>
        <v>48</v>
      </c>
      <c r="AA426" s="40">
        <f t="shared" si="19"/>
        <v>116</v>
      </c>
      <c r="AB426" s="40">
        <f t="shared" si="20"/>
        <v>21</v>
      </c>
      <c r="AC426" s="40">
        <f t="shared" si="21"/>
        <v>27</v>
      </c>
      <c r="AD426" s="40">
        <f t="shared" si="22"/>
        <v>46</v>
      </c>
      <c r="AE426" s="40">
        <f t="shared" si="23"/>
        <v>70</v>
      </c>
      <c r="AF426" s="40">
        <f t="shared" si="24"/>
        <v>1.296296296</v>
      </c>
      <c r="AG426" s="40">
        <f t="shared" si="25"/>
        <v>0.2173913043</v>
      </c>
      <c r="AH426" s="40">
        <f t="shared" si="26"/>
        <v>27</v>
      </c>
      <c r="AI426" s="40">
        <f t="shared" ref="AI426:AJ426" si="469">AF426*AC426</f>
        <v>35</v>
      </c>
      <c r="AJ426" s="40">
        <f t="shared" si="469"/>
        <v>10</v>
      </c>
      <c r="AK426" s="40">
        <f t="shared" si="28"/>
        <v>15</v>
      </c>
      <c r="AL426" s="18">
        <f t="shared" si="29"/>
        <v>1171</v>
      </c>
      <c r="AM426" s="40">
        <f t="shared" si="30"/>
        <v>87</v>
      </c>
      <c r="AN426" s="42">
        <f t="shared" si="31"/>
        <v>0.07429547395</v>
      </c>
      <c r="AO426" s="42">
        <f t="shared" si="32"/>
        <v>0.1690862511</v>
      </c>
      <c r="AP426" s="43">
        <f t="shared" si="33"/>
        <v>0.1666666667</v>
      </c>
      <c r="AQ426" s="43">
        <f t="shared" si="34"/>
        <v>0.6515151515</v>
      </c>
      <c r="AR426" s="43">
        <f t="shared" si="35"/>
        <v>0.4141414141</v>
      </c>
      <c r="AS426" s="43">
        <f t="shared" si="36"/>
        <v>0.4252873563</v>
      </c>
      <c r="AT426" s="43">
        <f t="shared" si="37"/>
        <v>0.4827586207</v>
      </c>
      <c r="AU426" s="43">
        <f t="shared" si="38"/>
        <v>0.7126436782</v>
      </c>
      <c r="AV426" s="44">
        <f t="shared" si="41"/>
        <v>91</v>
      </c>
      <c r="AW426" s="45">
        <f t="shared" si="39"/>
        <v>-4</v>
      </c>
      <c r="AX426" s="45">
        <v>12.0</v>
      </c>
      <c r="AY426" s="45"/>
    </row>
    <row r="427">
      <c r="A427" s="60"/>
      <c r="B427" s="60"/>
      <c r="C427" s="60"/>
      <c r="D427" s="46">
        <v>425.0</v>
      </c>
      <c r="E427" s="25"/>
      <c r="F427" s="26">
        <v>6031.0</v>
      </c>
      <c r="G427" s="18">
        <v>1096.0</v>
      </c>
      <c r="H427" s="15">
        <f t="shared" si="6"/>
        <v>146</v>
      </c>
      <c r="I427" s="28">
        <v>6.0</v>
      </c>
      <c r="J427" s="29">
        <v>31.0</v>
      </c>
      <c r="K427" s="30">
        <v>4.0</v>
      </c>
      <c r="L427" s="31">
        <v>70.0</v>
      </c>
      <c r="M427" s="32">
        <v>10.0</v>
      </c>
      <c r="N427" s="33">
        <v>25.0</v>
      </c>
      <c r="O427" s="39">
        <f t="shared" si="7"/>
        <v>0.7142857143</v>
      </c>
      <c r="P427" s="39">
        <f t="shared" si="8"/>
        <v>0.9459459459</v>
      </c>
      <c r="Q427" s="40">
        <f t="shared" si="9"/>
        <v>0.8729183673</v>
      </c>
      <c r="R427" s="17">
        <f t="shared" si="10"/>
        <v>0.3409183673</v>
      </c>
      <c r="S427" s="39">
        <f t="shared" si="11"/>
        <v>0.0730275786</v>
      </c>
      <c r="T427" s="40">
        <f t="shared" si="12"/>
        <v>0.340086542</v>
      </c>
      <c r="U427" s="40">
        <f t="shared" si="13"/>
        <v>0.559655883</v>
      </c>
      <c r="V427" s="40">
        <f t="shared" si="14"/>
        <v>0.559655883</v>
      </c>
      <c r="W427" s="39">
        <f t="shared" si="15"/>
        <v>0.6326834616</v>
      </c>
      <c r="X427" s="41">
        <f t="shared" si="16"/>
        <v>0.440344117</v>
      </c>
      <c r="Y427" s="41">
        <f t="shared" si="17"/>
        <v>0.3673165384</v>
      </c>
      <c r="Z427" s="40">
        <f t="shared" si="18"/>
        <v>35</v>
      </c>
      <c r="AA427" s="40">
        <f t="shared" si="19"/>
        <v>74</v>
      </c>
      <c r="AB427" s="40">
        <f t="shared" si="20"/>
        <v>15</v>
      </c>
      <c r="AC427" s="40">
        <f t="shared" si="21"/>
        <v>20</v>
      </c>
      <c r="AD427" s="40">
        <f t="shared" si="22"/>
        <v>27</v>
      </c>
      <c r="AE427" s="40">
        <f t="shared" si="23"/>
        <v>47</v>
      </c>
      <c r="AF427" s="40">
        <f t="shared" si="24"/>
        <v>1.25</v>
      </c>
      <c r="AG427" s="40">
        <f t="shared" si="25"/>
        <v>0.1481481481</v>
      </c>
      <c r="AH427" s="40">
        <f t="shared" si="26"/>
        <v>19</v>
      </c>
      <c r="AI427" s="40">
        <f t="shared" ref="AI427:AJ427" si="470">AF427*AC427</f>
        <v>25</v>
      </c>
      <c r="AJ427" s="40">
        <f t="shared" si="470"/>
        <v>4</v>
      </c>
      <c r="AK427" s="40">
        <f t="shared" si="28"/>
        <v>7</v>
      </c>
      <c r="AL427" s="18">
        <f t="shared" si="29"/>
        <v>1096</v>
      </c>
      <c r="AM427" s="40">
        <f t="shared" si="30"/>
        <v>55</v>
      </c>
      <c r="AN427" s="42">
        <f t="shared" si="31"/>
        <v>0.05018248175</v>
      </c>
      <c r="AO427" s="42">
        <f t="shared" si="32"/>
        <v>0.1332116788</v>
      </c>
      <c r="AP427" s="43">
        <f t="shared" si="33"/>
        <v>0.1369863014</v>
      </c>
      <c r="AQ427" s="43">
        <f t="shared" si="34"/>
        <v>0.5890410959</v>
      </c>
      <c r="AR427" s="43">
        <f t="shared" si="35"/>
        <v>0.4931506849</v>
      </c>
      <c r="AS427" s="43">
        <f t="shared" si="36"/>
        <v>0.4181818182</v>
      </c>
      <c r="AT427" s="43">
        <f t="shared" si="37"/>
        <v>0.4727272727</v>
      </c>
      <c r="AU427" s="43">
        <f t="shared" si="38"/>
        <v>0.8</v>
      </c>
      <c r="AV427" s="44">
        <f t="shared" si="41"/>
        <v>63</v>
      </c>
      <c r="AW427" s="45">
        <f t="shared" si="39"/>
        <v>-3</v>
      </c>
      <c r="AX427" s="45">
        <v>12.0</v>
      </c>
      <c r="AY427" s="45"/>
    </row>
    <row r="428">
      <c r="A428" s="60"/>
      <c r="B428" s="60"/>
      <c r="C428" s="60"/>
      <c r="D428" s="46">
        <v>426.0</v>
      </c>
      <c r="E428" s="25"/>
      <c r="F428" s="26">
        <v>6033.0</v>
      </c>
      <c r="G428" s="18">
        <v>1635.0</v>
      </c>
      <c r="H428" s="15">
        <f t="shared" si="6"/>
        <v>218</v>
      </c>
      <c r="I428" s="28">
        <v>11.0</v>
      </c>
      <c r="J428" s="29">
        <v>45.0</v>
      </c>
      <c r="K428" s="30">
        <v>23.0</v>
      </c>
      <c r="L428" s="31">
        <v>108.0</v>
      </c>
      <c r="M428" s="32">
        <v>5.0</v>
      </c>
      <c r="N428" s="33">
        <v>26.0</v>
      </c>
      <c r="O428" s="39">
        <f t="shared" si="7"/>
        <v>0.8387096774</v>
      </c>
      <c r="P428" s="39">
        <f t="shared" si="8"/>
        <v>0.8244274809</v>
      </c>
      <c r="Q428" s="40">
        <f t="shared" si="9"/>
        <v>0.9022497399</v>
      </c>
      <c r="R428" s="17">
        <f t="shared" si="10"/>
        <v>0.3702497399</v>
      </c>
      <c r="S428" s="39">
        <f t="shared" si="11"/>
        <v>-0.07782225894</v>
      </c>
      <c r="T428" s="40">
        <f t="shared" si="12"/>
        <v>0.3696757762</v>
      </c>
      <c r="U428" s="40">
        <f t="shared" si="13"/>
        <v>0.6482741676</v>
      </c>
      <c r="V428" s="40">
        <f t="shared" si="14"/>
        <v>0.6482741676</v>
      </c>
      <c r="W428" s="39">
        <f t="shared" si="15"/>
        <v>0.5704519087</v>
      </c>
      <c r="X428" s="41">
        <f t="shared" si="16"/>
        <v>0.3517258324</v>
      </c>
      <c r="Y428" s="41">
        <f t="shared" si="17"/>
        <v>0.4295480913</v>
      </c>
      <c r="Z428" s="40">
        <f t="shared" si="18"/>
        <v>31</v>
      </c>
      <c r="AA428" s="40">
        <f t="shared" si="19"/>
        <v>131</v>
      </c>
      <c r="AB428" s="40">
        <f t="shared" si="20"/>
        <v>11</v>
      </c>
      <c r="AC428" s="40">
        <f t="shared" si="21"/>
        <v>20</v>
      </c>
      <c r="AD428" s="40">
        <f t="shared" si="22"/>
        <v>56</v>
      </c>
      <c r="AE428" s="40">
        <f t="shared" si="23"/>
        <v>75</v>
      </c>
      <c r="AF428" s="40">
        <f t="shared" si="24"/>
        <v>1.3</v>
      </c>
      <c r="AG428" s="40">
        <f t="shared" si="25"/>
        <v>0.4107142857</v>
      </c>
      <c r="AH428" s="40">
        <f t="shared" si="26"/>
        <v>14</v>
      </c>
      <c r="AI428" s="40">
        <f t="shared" ref="AI428:AJ428" si="471">AF428*AC428</f>
        <v>26</v>
      </c>
      <c r="AJ428" s="40">
        <f t="shared" si="471"/>
        <v>23</v>
      </c>
      <c r="AK428" s="40">
        <f t="shared" si="28"/>
        <v>31</v>
      </c>
      <c r="AL428" s="18">
        <f t="shared" si="29"/>
        <v>1635</v>
      </c>
      <c r="AM428" s="40">
        <f t="shared" si="30"/>
        <v>94</v>
      </c>
      <c r="AN428" s="42">
        <f t="shared" si="31"/>
        <v>0.05749235474</v>
      </c>
      <c r="AO428" s="42">
        <f t="shared" si="32"/>
        <v>0.1333333333</v>
      </c>
      <c r="AP428" s="43">
        <f t="shared" si="33"/>
        <v>0.1788990826</v>
      </c>
      <c r="AQ428" s="43">
        <f t="shared" si="34"/>
        <v>0.5688073394</v>
      </c>
      <c r="AR428" s="43">
        <f t="shared" si="35"/>
        <v>0.3990825688</v>
      </c>
      <c r="AS428" s="43">
        <f t="shared" si="36"/>
        <v>0.3936170213</v>
      </c>
      <c r="AT428" s="43">
        <f t="shared" si="37"/>
        <v>0.4787234043</v>
      </c>
      <c r="AU428" s="43">
        <f t="shared" si="38"/>
        <v>0.4255319149</v>
      </c>
      <c r="AV428" s="44">
        <f t="shared" si="41"/>
        <v>77</v>
      </c>
      <c r="AW428" s="45">
        <f t="shared" si="39"/>
        <v>2</v>
      </c>
      <c r="AX428" s="45">
        <v>12.0</v>
      </c>
      <c r="AY428" s="45"/>
    </row>
    <row r="429">
      <c r="A429" s="60"/>
      <c r="B429" s="60"/>
      <c r="C429" s="60"/>
      <c r="D429" s="46">
        <v>427.0</v>
      </c>
      <c r="E429" s="25"/>
      <c r="F429" s="26">
        <v>6036.0</v>
      </c>
      <c r="G429" s="18">
        <v>1465.0</v>
      </c>
      <c r="H429" s="15">
        <f t="shared" si="6"/>
        <v>312</v>
      </c>
      <c r="I429" s="28">
        <v>36.0</v>
      </c>
      <c r="J429" s="29">
        <v>53.0</v>
      </c>
      <c r="K429" s="30">
        <v>17.0</v>
      </c>
      <c r="L429" s="31">
        <v>151.0</v>
      </c>
      <c r="M429" s="32">
        <v>25.0</v>
      </c>
      <c r="N429" s="33">
        <v>30.0</v>
      </c>
      <c r="O429" s="39">
        <f t="shared" si="7"/>
        <v>0.5454545455</v>
      </c>
      <c r="P429" s="39">
        <f t="shared" si="8"/>
        <v>0.8988095238</v>
      </c>
      <c r="Q429" s="40">
        <f t="shared" si="9"/>
        <v>0.8188595041</v>
      </c>
      <c r="R429" s="17">
        <f t="shared" si="10"/>
        <v>0.2868595041</v>
      </c>
      <c r="S429" s="39">
        <f t="shared" si="11"/>
        <v>0.07995001968</v>
      </c>
      <c r="T429" s="40">
        <f t="shared" si="12"/>
        <v>0.3012387654</v>
      </c>
      <c r="U429" s="40">
        <f t="shared" si="13"/>
        <v>0.4357803554</v>
      </c>
      <c r="V429" s="40">
        <f t="shared" si="14"/>
        <v>0.4357803554</v>
      </c>
      <c r="W429" s="39">
        <f t="shared" si="15"/>
        <v>0.5157303751</v>
      </c>
      <c r="X429" s="41">
        <f t="shared" si="16"/>
        <v>0.5642196446</v>
      </c>
      <c r="Y429" s="41">
        <f t="shared" si="17"/>
        <v>0.4842696249</v>
      </c>
      <c r="Z429" s="40">
        <f t="shared" si="18"/>
        <v>55</v>
      </c>
      <c r="AA429" s="40">
        <f t="shared" si="19"/>
        <v>168</v>
      </c>
      <c r="AB429" s="40">
        <f t="shared" si="20"/>
        <v>31</v>
      </c>
      <c r="AC429" s="40">
        <f t="shared" si="21"/>
        <v>24</v>
      </c>
      <c r="AD429" s="40">
        <f t="shared" si="22"/>
        <v>81</v>
      </c>
      <c r="AE429" s="40">
        <f t="shared" si="23"/>
        <v>87</v>
      </c>
      <c r="AF429" s="40">
        <f t="shared" si="24"/>
        <v>1.25</v>
      </c>
      <c r="AG429" s="40">
        <f t="shared" si="25"/>
        <v>0.2098765432</v>
      </c>
      <c r="AH429" s="40">
        <f t="shared" si="26"/>
        <v>39</v>
      </c>
      <c r="AI429" s="40">
        <f t="shared" ref="AI429:AJ429" si="472">AF429*AC429</f>
        <v>30</v>
      </c>
      <c r="AJ429" s="40">
        <f t="shared" si="472"/>
        <v>17</v>
      </c>
      <c r="AK429" s="40">
        <f t="shared" si="28"/>
        <v>18</v>
      </c>
      <c r="AL429" s="18">
        <f t="shared" si="29"/>
        <v>1465</v>
      </c>
      <c r="AM429" s="40">
        <f t="shared" si="30"/>
        <v>104</v>
      </c>
      <c r="AN429" s="42">
        <f t="shared" si="31"/>
        <v>0.07098976109</v>
      </c>
      <c r="AO429" s="42">
        <f t="shared" si="32"/>
        <v>0.2129692833</v>
      </c>
      <c r="AP429" s="43">
        <f t="shared" si="33"/>
        <v>0.25</v>
      </c>
      <c r="AQ429" s="43">
        <f t="shared" si="34"/>
        <v>0.6794871795</v>
      </c>
      <c r="AR429" s="43">
        <f t="shared" si="35"/>
        <v>0.4615384615</v>
      </c>
      <c r="AS429" s="43">
        <f t="shared" si="36"/>
        <v>0.5384615385</v>
      </c>
      <c r="AT429" s="43">
        <f t="shared" si="37"/>
        <v>0.5480769231</v>
      </c>
      <c r="AU429" s="43">
        <f t="shared" si="38"/>
        <v>0.6634615385</v>
      </c>
      <c r="AV429" s="44">
        <f t="shared" si="41"/>
        <v>133</v>
      </c>
      <c r="AW429" s="45">
        <f t="shared" si="39"/>
        <v>22</v>
      </c>
      <c r="AX429" s="45">
        <v>12.0</v>
      </c>
      <c r="AY429" s="45"/>
    </row>
    <row r="430">
      <c r="A430" s="60"/>
      <c r="B430" s="60"/>
      <c r="C430" s="60"/>
      <c r="D430" s="46">
        <v>428.0</v>
      </c>
      <c r="E430" s="25"/>
      <c r="F430" s="26">
        <v>6037.0</v>
      </c>
      <c r="G430" s="18">
        <v>1876.0</v>
      </c>
      <c r="H430" s="15">
        <f t="shared" si="6"/>
        <v>296</v>
      </c>
      <c r="I430" s="28">
        <v>15.0</v>
      </c>
      <c r="J430" s="29">
        <v>35.0</v>
      </c>
      <c r="K430" s="30">
        <v>23.0</v>
      </c>
      <c r="L430" s="31">
        <v>129.0</v>
      </c>
      <c r="M430" s="32">
        <v>40.0</v>
      </c>
      <c r="N430" s="33">
        <v>54.0</v>
      </c>
      <c r="O430" s="39">
        <f t="shared" si="7"/>
        <v>0.5744680851</v>
      </c>
      <c r="P430" s="39">
        <f t="shared" si="8"/>
        <v>0.8486842105</v>
      </c>
      <c r="Q430" s="40">
        <f t="shared" si="9"/>
        <v>0.8293177909</v>
      </c>
      <c r="R430" s="17">
        <f t="shared" si="10"/>
        <v>0.2973177909</v>
      </c>
      <c r="S430" s="39">
        <f t="shared" si="11"/>
        <v>0.01936641967</v>
      </c>
      <c r="T430" s="40">
        <f t="shared" si="12"/>
        <v>0.3078068142</v>
      </c>
      <c r="U430" s="40">
        <f t="shared" si="13"/>
        <v>0.4573901232</v>
      </c>
      <c r="V430" s="40">
        <f t="shared" si="14"/>
        <v>0.4573901232</v>
      </c>
      <c r="W430" s="39">
        <f t="shared" si="15"/>
        <v>0.4767565429</v>
      </c>
      <c r="X430" s="41">
        <f t="shared" si="16"/>
        <v>0.5426098768</v>
      </c>
      <c r="Y430" s="41">
        <f t="shared" si="17"/>
        <v>0.5232434571</v>
      </c>
      <c r="Z430" s="40">
        <f t="shared" si="18"/>
        <v>94</v>
      </c>
      <c r="AA430" s="40">
        <f t="shared" si="19"/>
        <v>152</v>
      </c>
      <c r="AB430" s="40">
        <f t="shared" si="20"/>
        <v>51</v>
      </c>
      <c r="AC430" s="40">
        <f t="shared" si="21"/>
        <v>43</v>
      </c>
      <c r="AD430" s="40">
        <f t="shared" si="22"/>
        <v>80</v>
      </c>
      <c r="AE430" s="40">
        <f t="shared" si="23"/>
        <v>72</v>
      </c>
      <c r="AF430" s="40">
        <f t="shared" si="24"/>
        <v>1.255813953</v>
      </c>
      <c r="AG430" s="40">
        <f t="shared" si="25"/>
        <v>0.2875</v>
      </c>
      <c r="AH430" s="40">
        <f t="shared" si="26"/>
        <v>64</v>
      </c>
      <c r="AI430" s="40">
        <f t="shared" ref="AI430:AJ430" si="473">AF430*AC430</f>
        <v>54</v>
      </c>
      <c r="AJ430" s="40">
        <f t="shared" si="473"/>
        <v>23</v>
      </c>
      <c r="AK430" s="40">
        <f t="shared" si="28"/>
        <v>21</v>
      </c>
      <c r="AL430" s="18">
        <f t="shared" si="29"/>
        <v>1876</v>
      </c>
      <c r="AM430" s="40">
        <f t="shared" si="30"/>
        <v>162</v>
      </c>
      <c r="AN430" s="42">
        <f t="shared" si="31"/>
        <v>0.08635394456</v>
      </c>
      <c r="AO430" s="42">
        <f t="shared" si="32"/>
        <v>0.157782516</v>
      </c>
      <c r="AP430" s="43">
        <f t="shared" si="33"/>
        <v>0.2635135135</v>
      </c>
      <c r="AQ430" s="43">
        <f t="shared" si="34"/>
        <v>0.6216216216</v>
      </c>
      <c r="AR430" s="43">
        <f t="shared" si="35"/>
        <v>0.4864864865</v>
      </c>
      <c r="AS430" s="43">
        <f t="shared" si="36"/>
        <v>0.537037037</v>
      </c>
      <c r="AT430" s="43">
        <f t="shared" si="37"/>
        <v>0.524691358</v>
      </c>
      <c r="AU430" s="43">
        <f t="shared" si="38"/>
        <v>0.7283950617</v>
      </c>
      <c r="AV430" s="44">
        <f t="shared" si="41"/>
        <v>108</v>
      </c>
      <c r="AW430" s="45">
        <f t="shared" si="39"/>
        <v>-9</v>
      </c>
      <c r="AX430" s="45">
        <v>12.0</v>
      </c>
      <c r="AY430" s="45"/>
    </row>
    <row r="431">
      <c r="A431" s="60"/>
      <c r="B431" s="60"/>
      <c r="C431" s="60"/>
      <c r="D431" s="46">
        <v>429.0</v>
      </c>
      <c r="E431" s="25"/>
      <c r="F431" s="26">
        <v>6038.0</v>
      </c>
      <c r="G431" s="18">
        <v>1419.0</v>
      </c>
      <c r="H431" s="15">
        <f t="shared" si="6"/>
        <v>170</v>
      </c>
      <c r="I431" s="28">
        <v>17.0</v>
      </c>
      <c r="J431" s="29">
        <v>29.0</v>
      </c>
      <c r="K431" s="30">
        <v>7.0</v>
      </c>
      <c r="L431" s="31">
        <v>78.0</v>
      </c>
      <c r="M431" s="32">
        <v>12.0</v>
      </c>
      <c r="N431" s="33">
        <v>27.0</v>
      </c>
      <c r="O431" s="39">
        <f t="shared" si="7"/>
        <v>0.6923076923</v>
      </c>
      <c r="P431" s="39">
        <f t="shared" si="8"/>
        <v>0.9176470588</v>
      </c>
      <c r="Q431" s="40">
        <f t="shared" si="9"/>
        <v>0.8668106509</v>
      </c>
      <c r="R431" s="17">
        <f t="shared" si="10"/>
        <v>0.3348106509</v>
      </c>
      <c r="S431" s="39">
        <f t="shared" si="11"/>
        <v>0.05083640794</v>
      </c>
      <c r="T431" s="40">
        <f t="shared" si="12"/>
        <v>0.3349439537</v>
      </c>
      <c r="U431" s="40">
        <f t="shared" si="13"/>
        <v>0.5437775799</v>
      </c>
      <c r="V431" s="40">
        <f t="shared" si="14"/>
        <v>0.5437775799</v>
      </c>
      <c r="W431" s="39">
        <f t="shared" si="15"/>
        <v>0.5946139878</v>
      </c>
      <c r="X431" s="41">
        <f t="shared" si="16"/>
        <v>0.4562224201</v>
      </c>
      <c r="Y431" s="41">
        <f t="shared" si="17"/>
        <v>0.4053860122</v>
      </c>
      <c r="Z431" s="40">
        <f t="shared" si="18"/>
        <v>39</v>
      </c>
      <c r="AA431" s="40">
        <f t="shared" si="19"/>
        <v>85</v>
      </c>
      <c r="AB431" s="40">
        <f t="shared" si="20"/>
        <v>18</v>
      </c>
      <c r="AC431" s="40">
        <f t="shared" si="21"/>
        <v>21</v>
      </c>
      <c r="AD431" s="40">
        <f t="shared" si="22"/>
        <v>34</v>
      </c>
      <c r="AE431" s="40">
        <f t="shared" si="23"/>
        <v>51</v>
      </c>
      <c r="AF431" s="40">
        <f t="shared" si="24"/>
        <v>1.285714286</v>
      </c>
      <c r="AG431" s="40">
        <f t="shared" si="25"/>
        <v>0.2058823529</v>
      </c>
      <c r="AH431" s="40">
        <f t="shared" si="26"/>
        <v>23</v>
      </c>
      <c r="AI431" s="40">
        <f t="shared" ref="AI431:AJ431" si="474">AF431*AC431</f>
        <v>27</v>
      </c>
      <c r="AJ431" s="40">
        <f t="shared" si="474"/>
        <v>7</v>
      </c>
      <c r="AK431" s="40">
        <f t="shared" si="28"/>
        <v>11</v>
      </c>
      <c r="AL431" s="18">
        <f t="shared" si="29"/>
        <v>1419</v>
      </c>
      <c r="AM431" s="40">
        <f t="shared" si="30"/>
        <v>68</v>
      </c>
      <c r="AN431" s="42">
        <f t="shared" si="31"/>
        <v>0.04792107118</v>
      </c>
      <c r="AO431" s="42">
        <f t="shared" si="32"/>
        <v>0.1198026779</v>
      </c>
      <c r="AP431" s="43">
        <f t="shared" si="33"/>
        <v>0.2117647059</v>
      </c>
      <c r="AQ431" s="43">
        <f t="shared" si="34"/>
        <v>0.6294117647</v>
      </c>
      <c r="AR431" s="43">
        <f t="shared" si="35"/>
        <v>0.5</v>
      </c>
      <c r="AS431" s="43">
        <f t="shared" si="36"/>
        <v>0.4411764706</v>
      </c>
      <c r="AT431" s="43">
        <f t="shared" si="37"/>
        <v>0.5</v>
      </c>
      <c r="AU431" s="43">
        <f t="shared" si="38"/>
        <v>0.7352941176</v>
      </c>
      <c r="AV431" s="44">
        <f t="shared" si="41"/>
        <v>67</v>
      </c>
      <c r="AW431" s="45">
        <f t="shared" si="39"/>
        <v>6</v>
      </c>
      <c r="AX431" s="45">
        <v>12.0</v>
      </c>
      <c r="AY431" s="45"/>
    </row>
    <row r="432">
      <c r="A432" s="60"/>
      <c r="B432" s="60"/>
      <c r="C432" s="60"/>
      <c r="D432" s="46">
        <v>430.0</v>
      </c>
      <c r="E432" s="25"/>
      <c r="F432" s="26">
        <v>6042.0</v>
      </c>
      <c r="G432" s="18">
        <v>2262.0</v>
      </c>
      <c r="H432" s="15">
        <f t="shared" si="6"/>
        <v>387</v>
      </c>
      <c r="I432" s="28">
        <v>32.0</v>
      </c>
      <c r="J432" s="29">
        <v>62.0</v>
      </c>
      <c r="K432" s="30">
        <v>40.0</v>
      </c>
      <c r="L432" s="31">
        <v>168.0</v>
      </c>
      <c r="M432" s="32">
        <v>29.0</v>
      </c>
      <c r="N432" s="33">
        <v>56.0</v>
      </c>
      <c r="O432" s="39">
        <f t="shared" si="7"/>
        <v>0.6588235294</v>
      </c>
      <c r="P432" s="39">
        <f t="shared" si="8"/>
        <v>0.8076923077</v>
      </c>
      <c r="Q432" s="40">
        <f t="shared" si="9"/>
        <v>0.856970519</v>
      </c>
      <c r="R432" s="17">
        <f t="shared" si="10"/>
        <v>0.324970519</v>
      </c>
      <c r="S432" s="39">
        <f t="shared" si="11"/>
        <v>-0.04927821134</v>
      </c>
      <c r="T432" s="40">
        <f t="shared" si="12"/>
        <v>0.3271580241</v>
      </c>
      <c r="U432" s="40">
        <f t="shared" si="13"/>
        <v>0.5194488816</v>
      </c>
      <c r="V432" s="40">
        <f t="shared" si="14"/>
        <v>0.5194488816</v>
      </c>
      <c r="W432" s="39">
        <f t="shared" si="15"/>
        <v>0.4701706702</v>
      </c>
      <c r="X432" s="41">
        <f t="shared" si="16"/>
        <v>0.4805511184</v>
      </c>
      <c r="Y432" s="41">
        <f t="shared" si="17"/>
        <v>0.5298293298</v>
      </c>
      <c r="Z432" s="40">
        <f t="shared" si="18"/>
        <v>85</v>
      </c>
      <c r="AA432" s="40">
        <f t="shared" si="19"/>
        <v>208</v>
      </c>
      <c r="AB432" s="40">
        <f t="shared" si="20"/>
        <v>41</v>
      </c>
      <c r="AC432" s="40">
        <f t="shared" si="21"/>
        <v>44</v>
      </c>
      <c r="AD432" s="40">
        <f t="shared" si="22"/>
        <v>110</v>
      </c>
      <c r="AE432" s="40">
        <f t="shared" si="23"/>
        <v>98</v>
      </c>
      <c r="AF432" s="40">
        <f t="shared" si="24"/>
        <v>1.272727273</v>
      </c>
      <c r="AG432" s="40">
        <f t="shared" si="25"/>
        <v>0.3636363636</v>
      </c>
      <c r="AH432" s="40">
        <f t="shared" si="26"/>
        <v>52</v>
      </c>
      <c r="AI432" s="40">
        <f t="shared" ref="AI432:AJ432" si="475">AF432*AC432</f>
        <v>56</v>
      </c>
      <c r="AJ432" s="40">
        <f t="shared" si="475"/>
        <v>40</v>
      </c>
      <c r="AK432" s="40">
        <f t="shared" si="28"/>
        <v>36</v>
      </c>
      <c r="AL432" s="18">
        <f t="shared" si="29"/>
        <v>2262</v>
      </c>
      <c r="AM432" s="40">
        <f t="shared" si="30"/>
        <v>184</v>
      </c>
      <c r="AN432" s="42">
        <f t="shared" si="31"/>
        <v>0.08134394341</v>
      </c>
      <c r="AO432" s="42">
        <f t="shared" si="32"/>
        <v>0.1710875332</v>
      </c>
      <c r="AP432" s="43">
        <f t="shared" si="33"/>
        <v>0.2609819121</v>
      </c>
      <c r="AQ432" s="43">
        <f t="shared" si="34"/>
        <v>0.5917312661</v>
      </c>
      <c r="AR432" s="43">
        <f t="shared" si="35"/>
        <v>0.4625322997</v>
      </c>
      <c r="AS432" s="43">
        <f t="shared" si="36"/>
        <v>0.5</v>
      </c>
      <c r="AT432" s="43">
        <f t="shared" si="37"/>
        <v>0.4782608696</v>
      </c>
      <c r="AU432" s="43">
        <f t="shared" si="38"/>
        <v>0.5869565217</v>
      </c>
      <c r="AV432" s="44">
        <f t="shared" si="41"/>
        <v>132</v>
      </c>
      <c r="AW432" s="45">
        <f t="shared" si="39"/>
        <v>9</v>
      </c>
      <c r="AX432" s="45">
        <v>12.0</v>
      </c>
      <c r="AY432" s="45"/>
    </row>
    <row r="433">
      <c r="A433" s="60"/>
      <c r="B433" s="60"/>
      <c r="C433" s="60"/>
      <c r="D433" s="46">
        <v>431.0</v>
      </c>
      <c r="E433" s="25"/>
      <c r="F433" s="26">
        <v>6044.0</v>
      </c>
      <c r="G433" s="18">
        <v>2239.0</v>
      </c>
      <c r="H433" s="15">
        <f t="shared" si="6"/>
        <v>246</v>
      </c>
      <c r="I433" s="28">
        <v>14.0</v>
      </c>
      <c r="J433" s="29">
        <v>47.0</v>
      </c>
      <c r="K433" s="30">
        <v>21.0</v>
      </c>
      <c r="L433" s="31">
        <v>118.0</v>
      </c>
      <c r="M433" s="32">
        <v>19.0</v>
      </c>
      <c r="N433" s="33">
        <v>27.0</v>
      </c>
      <c r="O433" s="39">
        <f t="shared" si="7"/>
        <v>0.5869565217</v>
      </c>
      <c r="P433" s="39">
        <f t="shared" si="8"/>
        <v>0.8489208633</v>
      </c>
      <c r="Q433" s="40">
        <f t="shared" si="9"/>
        <v>0.8336701323</v>
      </c>
      <c r="R433" s="17">
        <f t="shared" si="10"/>
        <v>0.3016701323</v>
      </c>
      <c r="S433" s="39">
        <f t="shared" si="11"/>
        <v>0.01525073098</v>
      </c>
      <c r="T433" s="40">
        <f t="shared" si="12"/>
        <v>0.3106477782</v>
      </c>
      <c r="U433" s="40">
        <f t="shared" si="13"/>
        <v>0.4666491333</v>
      </c>
      <c r="V433" s="40">
        <f t="shared" si="14"/>
        <v>0.4666491333</v>
      </c>
      <c r="W433" s="39">
        <f t="shared" si="15"/>
        <v>0.4818998642</v>
      </c>
      <c r="X433" s="41">
        <f t="shared" si="16"/>
        <v>0.5333508667</v>
      </c>
      <c r="Y433" s="41">
        <f t="shared" si="17"/>
        <v>0.5181001358</v>
      </c>
      <c r="Z433" s="40">
        <f t="shared" si="18"/>
        <v>46</v>
      </c>
      <c r="AA433" s="40">
        <f t="shared" si="19"/>
        <v>139</v>
      </c>
      <c r="AB433" s="40">
        <f t="shared" si="20"/>
        <v>25</v>
      </c>
      <c r="AC433" s="40">
        <f t="shared" si="21"/>
        <v>21</v>
      </c>
      <c r="AD433" s="40">
        <f t="shared" si="22"/>
        <v>72</v>
      </c>
      <c r="AE433" s="40">
        <f t="shared" si="23"/>
        <v>67</v>
      </c>
      <c r="AF433" s="40">
        <f t="shared" si="24"/>
        <v>1.285714286</v>
      </c>
      <c r="AG433" s="40">
        <f t="shared" si="25"/>
        <v>0.2916666667</v>
      </c>
      <c r="AH433" s="40">
        <f t="shared" si="26"/>
        <v>32</v>
      </c>
      <c r="AI433" s="40">
        <f t="shared" ref="AI433:AJ433" si="476">AF433*AC433</f>
        <v>27</v>
      </c>
      <c r="AJ433" s="40">
        <f t="shared" si="476"/>
        <v>21</v>
      </c>
      <c r="AK433" s="40">
        <f t="shared" si="28"/>
        <v>20</v>
      </c>
      <c r="AL433" s="18">
        <f t="shared" si="29"/>
        <v>2239</v>
      </c>
      <c r="AM433" s="40">
        <f t="shared" si="30"/>
        <v>100</v>
      </c>
      <c r="AN433" s="42">
        <f t="shared" si="31"/>
        <v>0.04466279589</v>
      </c>
      <c r="AO433" s="42">
        <f t="shared" si="32"/>
        <v>0.1098704779</v>
      </c>
      <c r="AP433" s="43">
        <f t="shared" si="33"/>
        <v>0.2195121951</v>
      </c>
      <c r="AQ433" s="43">
        <f t="shared" si="34"/>
        <v>0.6138211382</v>
      </c>
      <c r="AR433" s="43">
        <f t="shared" si="35"/>
        <v>0.4349593496</v>
      </c>
      <c r="AS433" s="43">
        <f t="shared" si="36"/>
        <v>0.53</v>
      </c>
      <c r="AT433" s="43">
        <f t="shared" si="37"/>
        <v>0.52</v>
      </c>
      <c r="AU433" s="43">
        <f t="shared" si="38"/>
        <v>0.59</v>
      </c>
      <c r="AV433" s="44">
        <f t="shared" si="41"/>
        <v>98</v>
      </c>
      <c r="AW433" s="45">
        <f t="shared" si="39"/>
        <v>1</v>
      </c>
      <c r="AX433" s="45">
        <v>12.0</v>
      </c>
      <c r="AY433" s="45"/>
    </row>
    <row r="434">
      <c r="A434" s="60"/>
      <c r="B434" s="60"/>
      <c r="C434" s="60"/>
      <c r="D434" s="46">
        <v>432.0</v>
      </c>
      <c r="E434" s="25"/>
      <c r="F434" s="26">
        <v>6045.0</v>
      </c>
      <c r="G434" s="18">
        <v>2485.0</v>
      </c>
      <c r="H434" s="15">
        <f t="shared" si="6"/>
        <v>360</v>
      </c>
      <c r="I434" s="28">
        <v>25.0</v>
      </c>
      <c r="J434" s="29">
        <v>61.0</v>
      </c>
      <c r="K434" s="30">
        <v>28.0</v>
      </c>
      <c r="L434" s="31">
        <v>169.0</v>
      </c>
      <c r="M434" s="32">
        <v>30.0</v>
      </c>
      <c r="N434" s="33">
        <v>47.0</v>
      </c>
      <c r="O434" s="39">
        <f t="shared" si="7"/>
        <v>0.6103896104</v>
      </c>
      <c r="P434" s="39">
        <f t="shared" si="8"/>
        <v>0.8578680203</v>
      </c>
      <c r="Q434" s="40">
        <f t="shared" si="9"/>
        <v>0.8415943667</v>
      </c>
      <c r="R434" s="17">
        <f t="shared" si="10"/>
        <v>0.3095943667</v>
      </c>
      <c r="S434" s="39">
        <f t="shared" si="11"/>
        <v>0.01627365363</v>
      </c>
      <c r="T434" s="40">
        <f t="shared" si="12"/>
        <v>0.3160009609</v>
      </c>
      <c r="U434" s="40">
        <f t="shared" si="13"/>
        <v>0.48395462</v>
      </c>
      <c r="V434" s="40">
        <f t="shared" si="14"/>
        <v>0.48395462</v>
      </c>
      <c r="W434" s="39">
        <f t="shared" si="15"/>
        <v>0.5002282736</v>
      </c>
      <c r="X434" s="41">
        <f t="shared" si="16"/>
        <v>0.51604538</v>
      </c>
      <c r="Y434" s="41">
        <f t="shared" si="17"/>
        <v>0.4997717264</v>
      </c>
      <c r="Z434" s="40">
        <f t="shared" si="18"/>
        <v>77</v>
      </c>
      <c r="AA434" s="40">
        <f t="shared" si="19"/>
        <v>197</v>
      </c>
      <c r="AB434" s="40">
        <f t="shared" si="20"/>
        <v>40</v>
      </c>
      <c r="AC434" s="40">
        <f t="shared" si="21"/>
        <v>37</v>
      </c>
      <c r="AD434" s="40">
        <f t="shared" si="22"/>
        <v>98</v>
      </c>
      <c r="AE434" s="40">
        <f t="shared" si="23"/>
        <v>99</v>
      </c>
      <c r="AF434" s="40">
        <f t="shared" si="24"/>
        <v>1.27027027</v>
      </c>
      <c r="AG434" s="40">
        <f t="shared" si="25"/>
        <v>0.2857142857</v>
      </c>
      <c r="AH434" s="40">
        <f t="shared" si="26"/>
        <v>51</v>
      </c>
      <c r="AI434" s="40">
        <f t="shared" ref="AI434:AJ434" si="477">AF434*AC434</f>
        <v>47</v>
      </c>
      <c r="AJ434" s="40">
        <f t="shared" si="477"/>
        <v>28</v>
      </c>
      <c r="AK434" s="40">
        <f t="shared" si="28"/>
        <v>28</v>
      </c>
      <c r="AL434" s="18">
        <f t="shared" si="29"/>
        <v>2485</v>
      </c>
      <c r="AM434" s="40">
        <f t="shared" si="30"/>
        <v>154</v>
      </c>
      <c r="AN434" s="42">
        <f t="shared" si="31"/>
        <v>0.06197183099</v>
      </c>
      <c r="AO434" s="42">
        <f t="shared" si="32"/>
        <v>0.1448692153</v>
      </c>
      <c r="AP434" s="43">
        <f t="shared" si="33"/>
        <v>0.2305555556</v>
      </c>
      <c r="AQ434" s="43">
        <f t="shared" si="34"/>
        <v>0.6222222222</v>
      </c>
      <c r="AR434" s="43">
        <f t="shared" si="35"/>
        <v>0.4527777778</v>
      </c>
      <c r="AS434" s="43">
        <f t="shared" si="36"/>
        <v>0.512987013</v>
      </c>
      <c r="AT434" s="43">
        <f t="shared" si="37"/>
        <v>0.512987013</v>
      </c>
      <c r="AU434" s="43">
        <f t="shared" si="38"/>
        <v>0.6363636364</v>
      </c>
      <c r="AV434" s="44">
        <f t="shared" si="41"/>
        <v>141</v>
      </c>
      <c r="AW434" s="45">
        <f t="shared" si="39"/>
        <v>4</v>
      </c>
      <c r="AX434" s="45">
        <v>12.0</v>
      </c>
      <c r="AY434" s="45"/>
    </row>
    <row r="435">
      <c r="A435" s="60"/>
      <c r="B435" s="60"/>
      <c r="C435" s="60"/>
      <c r="D435" s="46">
        <v>433.0</v>
      </c>
      <c r="E435" s="25"/>
      <c r="F435" s="26">
        <v>6046.0</v>
      </c>
      <c r="G435" s="18">
        <v>839.0</v>
      </c>
      <c r="H435" s="15">
        <f t="shared" si="6"/>
        <v>137</v>
      </c>
      <c r="I435" s="28">
        <v>8.0</v>
      </c>
      <c r="J435" s="29">
        <v>25.0</v>
      </c>
      <c r="K435" s="30">
        <v>11.0</v>
      </c>
      <c r="L435" s="31">
        <v>67.0</v>
      </c>
      <c r="M435" s="32">
        <v>8.0</v>
      </c>
      <c r="N435" s="33">
        <v>18.0</v>
      </c>
      <c r="O435" s="39">
        <f t="shared" si="7"/>
        <v>0.6923076923</v>
      </c>
      <c r="P435" s="39">
        <f t="shared" si="8"/>
        <v>0.858974359</v>
      </c>
      <c r="Q435" s="40">
        <f t="shared" si="9"/>
        <v>0.8668106509</v>
      </c>
      <c r="R435" s="17">
        <f t="shared" si="10"/>
        <v>0.3348106509</v>
      </c>
      <c r="S435" s="39">
        <f t="shared" si="11"/>
        <v>-0.007836291913</v>
      </c>
      <c r="T435" s="40">
        <f t="shared" si="12"/>
        <v>0.3349439537</v>
      </c>
      <c r="U435" s="40">
        <f t="shared" si="13"/>
        <v>0.5437775799</v>
      </c>
      <c r="V435" s="40">
        <f t="shared" si="14"/>
        <v>0.5437775799</v>
      </c>
      <c r="W435" s="39">
        <f t="shared" si="15"/>
        <v>0.535941288</v>
      </c>
      <c r="X435" s="41">
        <f t="shared" si="16"/>
        <v>0.4562224201</v>
      </c>
      <c r="Y435" s="41">
        <f t="shared" si="17"/>
        <v>0.464058712</v>
      </c>
      <c r="Z435" s="40">
        <f t="shared" si="18"/>
        <v>26</v>
      </c>
      <c r="AA435" s="40">
        <f t="shared" si="19"/>
        <v>78</v>
      </c>
      <c r="AB435" s="40">
        <f t="shared" si="20"/>
        <v>12</v>
      </c>
      <c r="AC435" s="40">
        <f t="shared" si="21"/>
        <v>14</v>
      </c>
      <c r="AD435" s="40">
        <f t="shared" si="22"/>
        <v>36</v>
      </c>
      <c r="AE435" s="40">
        <f t="shared" si="23"/>
        <v>42</v>
      </c>
      <c r="AF435" s="40">
        <f t="shared" si="24"/>
        <v>1.285714286</v>
      </c>
      <c r="AG435" s="40">
        <f t="shared" si="25"/>
        <v>0.3055555556</v>
      </c>
      <c r="AH435" s="40">
        <f t="shared" si="26"/>
        <v>15</v>
      </c>
      <c r="AI435" s="40">
        <f t="shared" ref="AI435:AJ435" si="478">AF435*AC435</f>
        <v>18</v>
      </c>
      <c r="AJ435" s="40">
        <f t="shared" si="478"/>
        <v>11</v>
      </c>
      <c r="AK435" s="40">
        <f t="shared" si="28"/>
        <v>13</v>
      </c>
      <c r="AL435" s="18">
        <f t="shared" si="29"/>
        <v>839</v>
      </c>
      <c r="AM435" s="40">
        <f t="shared" si="30"/>
        <v>57</v>
      </c>
      <c r="AN435" s="42">
        <f t="shared" si="31"/>
        <v>0.06793802145</v>
      </c>
      <c r="AO435" s="42">
        <f t="shared" si="32"/>
        <v>0.1632896305</v>
      </c>
      <c r="AP435" s="43">
        <f t="shared" si="33"/>
        <v>0.197080292</v>
      </c>
      <c r="AQ435" s="43">
        <f t="shared" si="34"/>
        <v>0.6058394161</v>
      </c>
      <c r="AR435" s="43">
        <f t="shared" si="35"/>
        <v>0.4306569343</v>
      </c>
      <c r="AS435" s="43">
        <f t="shared" si="36"/>
        <v>0.4561403509</v>
      </c>
      <c r="AT435" s="43">
        <f t="shared" si="37"/>
        <v>0.4912280702</v>
      </c>
      <c r="AU435" s="43">
        <f t="shared" si="38"/>
        <v>0.5789473684</v>
      </c>
      <c r="AV435" s="44">
        <f t="shared" si="41"/>
        <v>54</v>
      </c>
      <c r="AW435" s="45">
        <f t="shared" si="39"/>
        <v>1</v>
      </c>
      <c r="AX435" s="45">
        <v>12.0</v>
      </c>
      <c r="AY435" s="45"/>
    </row>
    <row r="436">
      <c r="A436" s="60"/>
      <c r="B436" s="60"/>
      <c r="C436" s="60"/>
      <c r="D436" s="46">
        <v>434.0</v>
      </c>
      <c r="E436" s="25"/>
      <c r="F436" s="26">
        <v>6057.0</v>
      </c>
      <c r="G436" s="18">
        <v>1872.0</v>
      </c>
      <c r="H436" s="15">
        <f t="shared" si="6"/>
        <v>208</v>
      </c>
      <c r="I436" s="28">
        <v>13.0</v>
      </c>
      <c r="J436" s="29">
        <v>38.0</v>
      </c>
      <c r="K436" s="30">
        <v>14.0</v>
      </c>
      <c r="L436" s="31">
        <v>106.0</v>
      </c>
      <c r="M436" s="32">
        <v>16.0</v>
      </c>
      <c r="N436" s="33">
        <v>21.0</v>
      </c>
      <c r="O436" s="39">
        <f t="shared" si="7"/>
        <v>0.5675675676</v>
      </c>
      <c r="P436" s="39">
        <f t="shared" si="8"/>
        <v>0.8833333333</v>
      </c>
      <c r="Q436" s="40">
        <f t="shared" si="9"/>
        <v>0.8268743608</v>
      </c>
      <c r="R436" s="17">
        <f t="shared" si="10"/>
        <v>0.2948743608</v>
      </c>
      <c r="S436" s="39">
        <f t="shared" si="11"/>
        <v>0.05645897249</v>
      </c>
      <c r="T436" s="40">
        <f t="shared" si="12"/>
        <v>0.3062406046</v>
      </c>
      <c r="U436" s="40">
        <f t="shared" si="13"/>
        <v>0.4522631051</v>
      </c>
      <c r="V436" s="40">
        <f t="shared" si="14"/>
        <v>0.4522631051</v>
      </c>
      <c r="W436" s="39">
        <f t="shared" si="15"/>
        <v>0.5087220776</v>
      </c>
      <c r="X436" s="41">
        <f t="shared" si="16"/>
        <v>0.5477368949</v>
      </c>
      <c r="Y436" s="41">
        <f t="shared" si="17"/>
        <v>0.4912779224</v>
      </c>
      <c r="Z436" s="40">
        <f t="shared" si="18"/>
        <v>37</v>
      </c>
      <c r="AA436" s="40">
        <f t="shared" si="19"/>
        <v>120</v>
      </c>
      <c r="AB436" s="40">
        <f t="shared" si="20"/>
        <v>20</v>
      </c>
      <c r="AC436" s="40">
        <f t="shared" si="21"/>
        <v>17</v>
      </c>
      <c r="AD436" s="40">
        <f t="shared" si="22"/>
        <v>59</v>
      </c>
      <c r="AE436" s="40">
        <f t="shared" si="23"/>
        <v>61</v>
      </c>
      <c r="AF436" s="40">
        <f t="shared" si="24"/>
        <v>1.235294118</v>
      </c>
      <c r="AG436" s="40">
        <f t="shared" si="25"/>
        <v>0.2372881356</v>
      </c>
      <c r="AH436" s="40">
        <f t="shared" si="26"/>
        <v>25</v>
      </c>
      <c r="AI436" s="40">
        <f t="shared" ref="AI436:AJ436" si="479">AF436*AC436</f>
        <v>21</v>
      </c>
      <c r="AJ436" s="40">
        <f t="shared" si="479"/>
        <v>14</v>
      </c>
      <c r="AK436" s="40">
        <f t="shared" si="28"/>
        <v>14</v>
      </c>
      <c r="AL436" s="18">
        <f t="shared" si="29"/>
        <v>1872</v>
      </c>
      <c r="AM436" s="40">
        <f t="shared" si="30"/>
        <v>74</v>
      </c>
      <c r="AN436" s="42">
        <f t="shared" si="31"/>
        <v>0.03952991453</v>
      </c>
      <c r="AO436" s="42">
        <f t="shared" si="32"/>
        <v>0.1111111111</v>
      </c>
      <c r="AP436" s="43">
        <f t="shared" si="33"/>
        <v>0.2067307692</v>
      </c>
      <c r="AQ436" s="43">
        <f t="shared" si="34"/>
        <v>0.6490384615</v>
      </c>
      <c r="AR436" s="43">
        <f t="shared" si="35"/>
        <v>0.4230769231</v>
      </c>
      <c r="AS436" s="43">
        <f t="shared" si="36"/>
        <v>0.527027027</v>
      </c>
      <c r="AT436" s="43">
        <f t="shared" si="37"/>
        <v>0.527027027</v>
      </c>
      <c r="AU436" s="43">
        <f t="shared" si="38"/>
        <v>0.6216216216</v>
      </c>
      <c r="AV436" s="44">
        <f t="shared" si="41"/>
        <v>92</v>
      </c>
      <c r="AW436" s="45">
        <f t="shared" si="39"/>
        <v>4</v>
      </c>
      <c r="AX436" s="45">
        <v>12.0</v>
      </c>
      <c r="AY436" s="45"/>
    </row>
    <row r="437">
      <c r="A437" s="60"/>
      <c r="B437" s="60"/>
      <c r="C437" s="60"/>
      <c r="D437" s="46">
        <v>435.0</v>
      </c>
      <c r="E437" s="25"/>
      <c r="F437" s="26">
        <v>6062.0</v>
      </c>
      <c r="G437" s="18">
        <v>2028.0</v>
      </c>
      <c r="H437" s="15">
        <f t="shared" si="6"/>
        <v>382</v>
      </c>
      <c r="I437" s="28">
        <v>34.0</v>
      </c>
      <c r="J437" s="29">
        <v>71.0</v>
      </c>
      <c r="K437" s="30">
        <v>36.0</v>
      </c>
      <c r="L437" s="31">
        <v>152.0</v>
      </c>
      <c r="M437" s="32">
        <v>35.0</v>
      </c>
      <c r="N437" s="33">
        <v>54.0</v>
      </c>
      <c r="O437" s="39">
        <f t="shared" si="7"/>
        <v>0.606741573</v>
      </c>
      <c r="P437" s="39">
        <f t="shared" si="8"/>
        <v>0.8085106383</v>
      </c>
      <c r="Q437" s="40">
        <f t="shared" si="9"/>
        <v>0.8403815175</v>
      </c>
      <c r="R437" s="17">
        <f t="shared" si="10"/>
        <v>0.3083815175</v>
      </c>
      <c r="S437" s="39">
        <f t="shared" si="11"/>
        <v>-0.03187087919</v>
      </c>
      <c r="T437" s="40">
        <f t="shared" si="12"/>
        <v>0.3151656607</v>
      </c>
      <c r="U437" s="40">
        <f t="shared" si="13"/>
        <v>0.4812662967</v>
      </c>
      <c r="V437" s="40">
        <f t="shared" si="14"/>
        <v>0.4812662967</v>
      </c>
      <c r="W437" s="39">
        <f t="shared" si="15"/>
        <v>0.4493954176</v>
      </c>
      <c r="X437" s="41">
        <f t="shared" si="16"/>
        <v>0.5187337033</v>
      </c>
      <c r="Y437" s="41">
        <f t="shared" si="17"/>
        <v>0.5506045824</v>
      </c>
      <c r="Z437" s="40">
        <f t="shared" si="18"/>
        <v>89</v>
      </c>
      <c r="AA437" s="40">
        <f t="shared" si="19"/>
        <v>188</v>
      </c>
      <c r="AB437" s="40">
        <f t="shared" si="20"/>
        <v>46</v>
      </c>
      <c r="AC437" s="40">
        <f t="shared" si="21"/>
        <v>43</v>
      </c>
      <c r="AD437" s="40">
        <f t="shared" si="22"/>
        <v>104</v>
      </c>
      <c r="AE437" s="40">
        <f t="shared" si="23"/>
        <v>84</v>
      </c>
      <c r="AF437" s="40">
        <f t="shared" si="24"/>
        <v>1.255813953</v>
      </c>
      <c r="AG437" s="40">
        <f t="shared" si="25"/>
        <v>0.3461538462</v>
      </c>
      <c r="AH437" s="40">
        <f t="shared" si="26"/>
        <v>58</v>
      </c>
      <c r="AI437" s="40">
        <f t="shared" ref="AI437:AJ437" si="480">AF437*AC437</f>
        <v>54</v>
      </c>
      <c r="AJ437" s="40">
        <f t="shared" si="480"/>
        <v>36</v>
      </c>
      <c r="AK437" s="40">
        <f t="shared" si="28"/>
        <v>29</v>
      </c>
      <c r="AL437" s="18">
        <f t="shared" si="29"/>
        <v>2028</v>
      </c>
      <c r="AM437" s="40">
        <f t="shared" si="30"/>
        <v>177</v>
      </c>
      <c r="AN437" s="42">
        <f t="shared" si="31"/>
        <v>0.08727810651</v>
      </c>
      <c r="AO437" s="42">
        <f t="shared" si="32"/>
        <v>0.1883629191</v>
      </c>
      <c r="AP437" s="43">
        <f t="shared" si="33"/>
        <v>0.2748691099</v>
      </c>
      <c r="AQ437" s="43">
        <f t="shared" si="34"/>
        <v>0.5785340314</v>
      </c>
      <c r="AR437" s="43">
        <f t="shared" si="35"/>
        <v>0.5078534031</v>
      </c>
      <c r="AS437" s="43">
        <f t="shared" si="36"/>
        <v>0.5310734463</v>
      </c>
      <c r="AT437" s="43">
        <f t="shared" si="37"/>
        <v>0.4915254237</v>
      </c>
      <c r="AU437" s="43">
        <f t="shared" si="38"/>
        <v>0.6327683616</v>
      </c>
      <c r="AV437" s="44">
        <f t="shared" si="41"/>
        <v>123</v>
      </c>
      <c r="AW437" s="45">
        <f t="shared" si="39"/>
        <v>11</v>
      </c>
      <c r="AX437" s="45">
        <v>13.0</v>
      </c>
      <c r="AY437" s="45"/>
    </row>
    <row r="438">
      <c r="A438" s="60"/>
      <c r="B438" s="60"/>
      <c r="C438" s="60"/>
      <c r="D438" s="46">
        <v>436.0</v>
      </c>
      <c r="E438" s="25"/>
      <c r="F438" s="26">
        <v>6066.0</v>
      </c>
      <c r="G438" s="18">
        <v>2936.0</v>
      </c>
      <c r="H438" s="15">
        <f t="shared" si="6"/>
        <v>413</v>
      </c>
      <c r="I438" s="28">
        <v>25.0</v>
      </c>
      <c r="J438" s="29">
        <v>58.0</v>
      </c>
      <c r="K438" s="30">
        <v>34.0</v>
      </c>
      <c r="L438" s="31">
        <v>184.0</v>
      </c>
      <c r="M438" s="32">
        <v>45.0</v>
      </c>
      <c r="N438" s="33">
        <v>67.0</v>
      </c>
      <c r="O438" s="39">
        <f t="shared" si="7"/>
        <v>0.5982142857</v>
      </c>
      <c r="P438" s="39">
        <f t="shared" si="8"/>
        <v>0.8440366972</v>
      </c>
      <c r="Q438" s="40">
        <f t="shared" si="9"/>
        <v>0.8375165816</v>
      </c>
      <c r="R438" s="17">
        <f t="shared" si="10"/>
        <v>0.3055165816</v>
      </c>
      <c r="S438" s="39">
        <f t="shared" si="11"/>
        <v>0.006520115615</v>
      </c>
      <c r="T438" s="40">
        <f t="shared" si="12"/>
        <v>0.313215911</v>
      </c>
      <c r="U438" s="40">
        <f t="shared" si="13"/>
        <v>0.4749740589</v>
      </c>
      <c r="V438" s="40">
        <f t="shared" si="14"/>
        <v>0.4749740589</v>
      </c>
      <c r="W438" s="39">
        <f t="shared" si="15"/>
        <v>0.4814941745</v>
      </c>
      <c r="X438" s="41">
        <f t="shared" si="16"/>
        <v>0.5250259411</v>
      </c>
      <c r="Y438" s="41">
        <f t="shared" si="17"/>
        <v>0.5185058255</v>
      </c>
      <c r="Z438" s="40">
        <f t="shared" si="18"/>
        <v>112</v>
      </c>
      <c r="AA438" s="40">
        <f t="shared" si="19"/>
        <v>218</v>
      </c>
      <c r="AB438" s="40">
        <f t="shared" si="20"/>
        <v>59</v>
      </c>
      <c r="AC438" s="40">
        <f t="shared" si="21"/>
        <v>53</v>
      </c>
      <c r="AD438" s="40">
        <f t="shared" si="22"/>
        <v>113</v>
      </c>
      <c r="AE438" s="40">
        <f t="shared" si="23"/>
        <v>105</v>
      </c>
      <c r="AF438" s="40">
        <f t="shared" si="24"/>
        <v>1.264150943</v>
      </c>
      <c r="AG438" s="40">
        <f t="shared" si="25"/>
        <v>0.3008849558</v>
      </c>
      <c r="AH438" s="40">
        <f t="shared" si="26"/>
        <v>75</v>
      </c>
      <c r="AI438" s="40">
        <f t="shared" ref="AI438:AJ438" si="481">AF438*AC438</f>
        <v>67</v>
      </c>
      <c r="AJ438" s="40">
        <f t="shared" si="481"/>
        <v>34</v>
      </c>
      <c r="AK438" s="40">
        <f t="shared" si="28"/>
        <v>32</v>
      </c>
      <c r="AL438" s="18">
        <f t="shared" si="29"/>
        <v>2936</v>
      </c>
      <c r="AM438" s="40">
        <f t="shared" si="30"/>
        <v>208</v>
      </c>
      <c r="AN438" s="42">
        <f t="shared" si="31"/>
        <v>0.07084468665</v>
      </c>
      <c r="AO438" s="42">
        <f t="shared" si="32"/>
        <v>0.1406675749</v>
      </c>
      <c r="AP438" s="43">
        <f t="shared" si="33"/>
        <v>0.2518159806</v>
      </c>
      <c r="AQ438" s="43">
        <f t="shared" si="34"/>
        <v>0.6150121065</v>
      </c>
      <c r="AR438" s="43">
        <f t="shared" si="35"/>
        <v>0.4721549637</v>
      </c>
      <c r="AS438" s="43">
        <f t="shared" si="36"/>
        <v>0.5240384615</v>
      </c>
      <c r="AT438" s="43">
        <f t="shared" si="37"/>
        <v>0.5144230769</v>
      </c>
      <c r="AU438" s="43">
        <f t="shared" si="38"/>
        <v>0.6826923077</v>
      </c>
      <c r="AV438" s="44">
        <f t="shared" si="41"/>
        <v>152</v>
      </c>
      <c r="AW438" s="45">
        <f t="shared" si="39"/>
        <v>-5</v>
      </c>
      <c r="AX438" s="45">
        <v>13.0</v>
      </c>
      <c r="AY438" s="45"/>
    </row>
    <row r="439">
      <c r="A439" s="60"/>
      <c r="B439" s="60"/>
      <c r="C439" s="60"/>
      <c r="D439" s="46">
        <v>437.0</v>
      </c>
      <c r="E439" s="25"/>
      <c r="F439" s="26">
        <v>6154.0</v>
      </c>
      <c r="G439" s="18">
        <v>2698.0</v>
      </c>
      <c r="H439" s="15">
        <f t="shared" si="6"/>
        <v>544</v>
      </c>
      <c r="I439" s="28">
        <v>42.0</v>
      </c>
      <c r="J439" s="29">
        <v>65.0</v>
      </c>
      <c r="K439" s="30">
        <v>59.0</v>
      </c>
      <c r="L439" s="31">
        <v>259.0</v>
      </c>
      <c r="M439" s="32">
        <v>44.0</v>
      </c>
      <c r="N439" s="33">
        <v>75.0</v>
      </c>
      <c r="O439" s="39">
        <f t="shared" si="7"/>
        <v>0.6302521008</v>
      </c>
      <c r="P439" s="39">
        <f t="shared" si="8"/>
        <v>0.8144654088</v>
      </c>
      <c r="Q439" s="40">
        <f t="shared" si="9"/>
        <v>0.8480634842</v>
      </c>
      <c r="R439" s="17">
        <f t="shared" si="10"/>
        <v>0.3160634842</v>
      </c>
      <c r="S439" s="39">
        <f t="shared" si="11"/>
        <v>-0.03359807541</v>
      </c>
      <c r="T439" s="40">
        <f t="shared" si="12"/>
        <v>0.3205613465</v>
      </c>
      <c r="U439" s="40">
        <f t="shared" si="13"/>
        <v>0.4985548298</v>
      </c>
      <c r="V439" s="40">
        <f t="shared" si="14"/>
        <v>0.4985548298</v>
      </c>
      <c r="W439" s="39">
        <f t="shared" si="15"/>
        <v>0.4649567544</v>
      </c>
      <c r="X439" s="41">
        <f t="shared" si="16"/>
        <v>0.5014451702</v>
      </c>
      <c r="Y439" s="41">
        <f t="shared" si="17"/>
        <v>0.5350432456</v>
      </c>
      <c r="Z439" s="40">
        <f t="shared" si="18"/>
        <v>119</v>
      </c>
      <c r="AA439" s="40">
        <f t="shared" si="19"/>
        <v>318</v>
      </c>
      <c r="AB439" s="40">
        <f t="shared" si="20"/>
        <v>60</v>
      </c>
      <c r="AC439" s="40">
        <f t="shared" si="21"/>
        <v>59</v>
      </c>
      <c r="AD439" s="40">
        <f t="shared" si="22"/>
        <v>170</v>
      </c>
      <c r="AE439" s="40">
        <f t="shared" si="23"/>
        <v>148</v>
      </c>
      <c r="AF439" s="40">
        <f t="shared" si="24"/>
        <v>1.271186441</v>
      </c>
      <c r="AG439" s="40">
        <f t="shared" si="25"/>
        <v>0.3470588235</v>
      </c>
      <c r="AH439" s="40">
        <f t="shared" si="26"/>
        <v>76</v>
      </c>
      <c r="AI439" s="40">
        <f t="shared" ref="AI439:AJ439" si="482">AF439*AC439</f>
        <v>75</v>
      </c>
      <c r="AJ439" s="40">
        <f t="shared" si="482"/>
        <v>59</v>
      </c>
      <c r="AK439" s="40">
        <f t="shared" si="28"/>
        <v>51</v>
      </c>
      <c r="AL439" s="18">
        <f t="shared" si="29"/>
        <v>2698</v>
      </c>
      <c r="AM439" s="40">
        <f t="shared" si="30"/>
        <v>261</v>
      </c>
      <c r="AN439" s="42">
        <f t="shared" si="31"/>
        <v>0.09673832468</v>
      </c>
      <c r="AO439" s="42">
        <f t="shared" si="32"/>
        <v>0.2016308377</v>
      </c>
      <c r="AP439" s="43">
        <f t="shared" si="33"/>
        <v>0.2665441176</v>
      </c>
      <c r="AQ439" s="43">
        <f t="shared" si="34"/>
        <v>0.6341911765</v>
      </c>
      <c r="AR439" s="43">
        <f t="shared" si="35"/>
        <v>0.4154411765</v>
      </c>
      <c r="AS439" s="43">
        <f t="shared" si="36"/>
        <v>0.5172413793</v>
      </c>
      <c r="AT439" s="43">
        <f t="shared" si="37"/>
        <v>0.4865900383</v>
      </c>
      <c r="AU439" s="43">
        <f t="shared" si="38"/>
        <v>0.5785440613</v>
      </c>
      <c r="AV439" s="44">
        <f t="shared" si="41"/>
        <v>208</v>
      </c>
      <c r="AW439" s="45">
        <f t="shared" si="39"/>
        <v>10</v>
      </c>
      <c r="AX439" s="45">
        <v>13.0</v>
      </c>
      <c r="AY439" s="45"/>
    </row>
    <row r="440">
      <c r="A440" s="60"/>
      <c r="B440" s="60"/>
      <c r="C440" s="60"/>
      <c r="D440" s="46">
        <v>438.0</v>
      </c>
      <c r="E440" s="25"/>
      <c r="F440" s="26">
        <v>6431.0</v>
      </c>
      <c r="G440" s="18">
        <v>1155.0</v>
      </c>
      <c r="H440" s="15">
        <f t="shared" si="6"/>
        <v>222</v>
      </c>
      <c r="I440" s="28">
        <v>18.0</v>
      </c>
      <c r="J440" s="29">
        <v>37.0</v>
      </c>
      <c r="K440" s="30">
        <v>17.0</v>
      </c>
      <c r="L440" s="31">
        <v>117.0</v>
      </c>
      <c r="M440" s="32">
        <v>12.0</v>
      </c>
      <c r="N440" s="33">
        <v>21.0</v>
      </c>
      <c r="O440" s="39">
        <f t="shared" si="7"/>
        <v>0.6363636364</v>
      </c>
      <c r="P440" s="39">
        <f t="shared" si="8"/>
        <v>0.8731343284</v>
      </c>
      <c r="Q440" s="40">
        <f t="shared" si="9"/>
        <v>0.8500082645</v>
      </c>
      <c r="R440" s="17">
        <f t="shared" si="10"/>
        <v>0.3180082645</v>
      </c>
      <c r="S440" s="39">
        <f t="shared" si="11"/>
        <v>0.0231260639</v>
      </c>
      <c r="T440" s="40">
        <f t="shared" si="12"/>
        <v>0.32196876</v>
      </c>
      <c r="U440" s="40">
        <f t="shared" si="13"/>
        <v>0.5030347572</v>
      </c>
      <c r="V440" s="40">
        <f t="shared" si="14"/>
        <v>0.5030347572</v>
      </c>
      <c r="W440" s="39">
        <f t="shared" si="15"/>
        <v>0.5261608211</v>
      </c>
      <c r="X440" s="41">
        <f t="shared" si="16"/>
        <v>0.4969652428</v>
      </c>
      <c r="Y440" s="41">
        <f t="shared" si="17"/>
        <v>0.4738391789</v>
      </c>
      <c r="Z440" s="40">
        <f t="shared" si="18"/>
        <v>33</v>
      </c>
      <c r="AA440" s="40">
        <f t="shared" si="19"/>
        <v>134</v>
      </c>
      <c r="AB440" s="40">
        <f t="shared" si="20"/>
        <v>16</v>
      </c>
      <c r="AC440" s="40">
        <f t="shared" si="21"/>
        <v>17</v>
      </c>
      <c r="AD440" s="40">
        <f t="shared" si="22"/>
        <v>63</v>
      </c>
      <c r="AE440" s="40">
        <f t="shared" si="23"/>
        <v>71</v>
      </c>
      <c r="AF440" s="40">
        <f t="shared" si="24"/>
        <v>1.235294118</v>
      </c>
      <c r="AG440" s="40">
        <f t="shared" si="25"/>
        <v>0.2698412698</v>
      </c>
      <c r="AH440" s="40">
        <f t="shared" si="26"/>
        <v>20</v>
      </c>
      <c r="AI440" s="40">
        <f t="shared" ref="AI440:AJ440" si="483">AF440*AC440</f>
        <v>21</v>
      </c>
      <c r="AJ440" s="40">
        <f t="shared" si="483"/>
        <v>17</v>
      </c>
      <c r="AK440" s="40">
        <f t="shared" si="28"/>
        <v>19</v>
      </c>
      <c r="AL440" s="18">
        <f t="shared" si="29"/>
        <v>1155</v>
      </c>
      <c r="AM440" s="40">
        <f t="shared" si="30"/>
        <v>77</v>
      </c>
      <c r="AN440" s="42">
        <f t="shared" si="31"/>
        <v>0.06666666667</v>
      </c>
      <c r="AO440" s="42">
        <f t="shared" si="32"/>
        <v>0.1922077922</v>
      </c>
      <c r="AP440" s="43">
        <f t="shared" si="33"/>
        <v>0.2117117117</v>
      </c>
      <c r="AQ440" s="43">
        <f t="shared" si="34"/>
        <v>0.6621621622</v>
      </c>
      <c r="AR440" s="43">
        <f t="shared" si="35"/>
        <v>0.3963963964</v>
      </c>
      <c r="AS440" s="43">
        <f t="shared" si="36"/>
        <v>0.4805194805</v>
      </c>
      <c r="AT440" s="43">
        <f t="shared" si="37"/>
        <v>0.5064935065</v>
      </c>
      <c r="AU440" s="43">
        <f t="shared" si="38"/>
        <v>0.5324675325</v>
      </c>
      <c r="AV440" s="44">
        <f t="shared" si="41"/>
        <v>98</v>
      </c>
      <c r="AW440" s="45">
        <f t="shared" si="39"/>
        <v>10</v>
      </c>
      <c r="AX440" s="45">
        <v>13.0</v>
      </c>
      <c r="AY440" s="45"/>
    </row>
    <row r="441">
      <c r="A441" s="60"/>
      <c r="B441" s="60"/>
      <c r="C441" s="60"/>
      <c r="D441" s="46">
        <v>439.0</v>
      </c>
      <c r="E441" s="25"/>
      <c r="F441" s="26">
        <v>6467.0</v>
      </c>
      <c r="G441" s="18">
        <v>2528.0</v>
      </c>
      <c r="H441" s="15">
        <f t="shared" si="6"/>
        <v>473</v>
      </c>
      <c r="I441" s="28">
        <v>52.0</v>
      </c>
      <c r="J441" s="29">
        <v>100.0</v>
      </c>
      <c r="K441" s="30">
        <v>33.0</v>
      </c>
      <c r="L441" s="31">
        <v>180.0</v>
      </c>
      <c r="M441" s="32">
        <v>42.0</v>
      </c>
      <c r="N441" s="33">
        <v>66.0</v>
      </c>
      <c r="O441" s="39">
        <f t="shared" si="7"/>
        <v>0.6111111111</v>
      </c>
      <c r="P441" s="39">
        <f t="shared" si="8"/>
        <v>0.8450704225</v>
      </c>
      <c r="Q441" s="40">
        <f t="shared" si="9"/>
        <v>0.8418333333</v>
      </c>
      <c r="R441" s="17">
        <f t="shared" si="10"/>
        <v>0.3098333333</v>
      </c>
      <c r="S441" s="39">
        <f t="shared" si="11"/>
        <v>0.003237089202</v>
      </c>
      <c r="T441" s="40">
        <f t="shared" si="12"/>
        <v>0.3161662487</v>
      </c>
      <c r="U441" s="40">
        <f t="shared" si="13"/>
        <v>0.4844860599</v>
      </c>
      <c r="V441" s="40">
        <f t="shared" si="14"/>
        <v>0.4844860599</v>
      </c>
      <c r="W441" s="39">
        <f t="shared" si="15"/>
        <v>0.4877231491</v>
      </c>
      <c r="X441" s="41">
        <f t="shared" si="16"/>
        <v>0.5155139401</v>
      </c>
      <c r="Y441" s="41">
        <f t="shared" si="17"/>
        <v>0.5122768509</v>
      </c>
      <c r="Z441" s="40">
        <f t="shared" si="18"/>
        <v>108</v>
      </c>
      <c r="AA441" s="40">
        <f t="shared" si="19"/>
        <v>213</v>
      </c>
      <c r="AB441" s="40">
        <f t="shared" si="20"/>
        <v>56</v>
      </c>
      <c r="AC441" s="40">
        <f t="shared" si="21"/>
        <v>52</v>
      </c>
      <c r="AD441" s="40">
        <f t="shared" si="22"/>
        <v>109</v>
      </c>
      <c r="AE441" s="40">
        <f t="shared" si="23"/>
        <v>104</v>
      </c>
      <c r="AF441" s="40">
        <f t="shared" si="24"/>
        <v>1.269230769</v>
      </c>
      <c r="AG441" s="40">
        <f t="shared" si="25"/>
        <v>0.3027522936</v>
      </c>
      <c r="AH441" s="40">
        <f t="shared" si="26"/>
        <v>71</v>
      </c>
      <c r="AI441" s="40">
        <f t="shared" ref="AI441:AJ441" si="484">AF441*AC441</f>
        <v>66</v>
      </c>
      <c r="AJ441" s="40">
        <f t="shared" si="484"/>
        <v>33</v>
      </c>
      <c r="AK441" s="40">
        <f t="shared" si="28"/>
        <v>31</v>
      </c>
      <c r="AL441" s="18">
        <f t="shared" si="29"/>
        <v>2528</v>
      </c>
      <c r="AM441" s="40">
        <f t="shared" si="30"/>
        <v>201</v>
      </c>
      <c r="AN441" s="42">
        <f t="shared" si="31"/>
        <v>0.07950949367</v>
      </c>
      <c r="AO441" s="42">
        <f t="shared" si="32"/>
        <v>0.1871044304</v>
      </c>
      <c r="AP441" s="43">
        <f t="shared" si="33"/>
        <v>0.2684989429</v>
      </c>
      <c r="AQ441" s="43">
        <f t="shared" si="34"/>
        <v>0.5792811839</v>
      </c>
      <c r="AR441" s="43">
        <f t="shared" si="35"/>
        <v>0.5496828753</v>
      </c>
      <c r="AS441" s="43">
        <f t="shared" si="36"/>
        <v>0.5174129353</v>
      </c>
      <c r="AT441" s="43">
        <f t="shared" si="37"/>
        <v>0.5074626866</v>
      </c>
      <c r="AU441" s="43">
        <f t="shared" si="38"/>
        <v>0.6815920398</v>
      </c>
      <c r="AV441" s="44">
        <f t="shared" si="41"/>
        <v>149</v>
      </c>
      <c r="AW441" s="45">
        <f t="shared" si="39"/>
        <v>23</v>
      </c>
      <c r="AX441" s="45">
        <v>13.0</v>
      </c>
      <c r="AY441" s="45"/>
    </row>
    <row r="442">
      <c r="A442" s="60"/>
      <c r="B442" s="60"/>
      <c r="C442" s="60"/>
      <c r="D442" s="46">
        <v>440.0</v>
      </c>
      <c r="E442" s="25"/>
      <c r="F442" s="26">
        <v>6468.0</v>
      </c>
      <c r="G442" s="18">
        <v>2117.0</v>
      </c>
      <c r="H442" s="15">
        <f t="shared" si="6"/>
        <v>336</v>
      </c>
      <c r="I442" s="28">
        <v>19.0</v>
      </c>
      <c r="J442" s="29">
        <v>69.0</v>
      </c>
      <c r="K442" s="30">
        <v>38.0</v>
      </c>
      <c r="L442" s="31">
        <v>146.0</v>
      </c>
      <c r="M442" s="32">
        <v>19.0</v>
      </c>
      <c r="N442" s="33">
        <v>45.0</v>
      </c>
      <c r="O442" s="39">
        <f t="shared" si="7"/>
        <v>0.703125</v>
      </c>
      <c r="P442" s="39">
        <f t="shared" si="8"/>
        <v>0.7934782609</v>
      </c>
      <c r="Q442" s="40">
        <f t="shared" si="9"/>
        <v>0.8698515625</v>
      </c>
      <c r="R442" s="17">
        <f t="shared" si="10"/>
        <v>0.3378515625</v>
      </c>
      <c r="S442" s="39">
        <f t="shared" si="11"/>
        <v>-0.07637330163</v>
      </c>
      <c r="T442" s="40">
        <f t="shared" si="12"/>
        <v>0.3374718956</v>
      </c>
      <c r="U442" s="40">
        <f t="shared" si="13"/>
        <v>0.5516015065</v>
      </c>
      <c r="V442" s="40">
        <f t="shared" si="14"/>
        <v>0.5516015065</v>
      </c>
      <c r="W442" s="39">
        <f t="shared" si="15"/>
        <v>0.4752282049</v>
      </c>
      <c r="X442" s="41">
        <f t="shared" si="16"/>
        <v>0.4483984935</v>
      </c>
      <c r="Y442" s="41">
        <f t="shared" si="17"/>
        <v>0.5247717951</v>
      </c>
      <c r="Z442" s="40">
        <f t="shared" si="18"/>
        <v>64</v>
      </c>
      <c r="AA442" s="40">
        <f t="shared" si="19"/>
        <v>184</v>
      </c>
      <c r="AB442" s="40">
        <f t="shared" si="20"/>
        <v>29</v>
      </c>
      <c r="AC442" s="40">
        <f t="shared" si="21"/>
        <v>35</v>
      </c>
      <c r="AD442" s="40">
        <f t="shared" si="22"/>
        <v>97</v>
      </c>
      <c r="AE442" s="40">
        <f t="shared" si="23"/>
        <v>87</v>
      </c>
      <c r="AF442" s="40">
        <f t="shared" si="24"/>
        <v>1.285714286</v>
      </c>
      <c r="AG442" s="40">
        <f t="shared" si="25"/>
        <v>0.3917525773</v>
      </c>
      <c r="AH442" s="40">
        <f t="shared" si="26"/>
        <v>37</v>
      </c>
      <c r="AI442" s="40">
        <f t="shared" ref="AI442:AJ442" si="485">AF442*AC442</f>
        <v>45</v>
      </c>
      <c r="AJ442" s="40">
        <f t="shared" si="485"/>
        <v>38</v>
      </c>
      <c r="AK442" s="40">
        <f t="shared" si="28"/>
        <v>34</v>
      </c>
      <c r="AL442" s="18">
        <f t="shared" si="29"/>
        <v>2117</v>
      </c>
      <c r="AM442" s="40">
        <f t="shared" si="30"/>
        <v>154</v>
      </c>
      <c r="AN442" s="42">
        <f t="shared" si="31"/>
        <v>0.07274444969</v>
      </c>
      <c r="AO442" s="42">
        <f t="shared" si="32"/>
        <v>0.158715163</v>
      </c>
      <c r="AP442" s="43">
        <f t="shared" si="33"/>
        <v>0.2261904762</v>
      </c>
      <c r="AQ442" s="43">
        <f t="shared" si="34"/>
        <v>0.5476190476</v>
      </c>
      <c r="AR442" s="43">
        <f t="shared" si="35"/>
        <v>0.4523809524</v>
      </c>
      <c r="AS442" s="43">
        <f t="shared" si="36"/>
        <v>0.487012987</v>
      </c>
      <c r="AT442" s="43">
        <f t="shared" si="37"/>
        <v>0.461038961</v>
      </c>
      <c r="AU442" s="43">
        <f t="shared" si="38"/>
        <v>0.5324675325</v>
      </c>
      <c r="AV442" s="44">
        <f t="shared" si="41"/>
        <v>112</v>
      </c>
      <c r="AW442" s="45">
        <f t="shared" si="39"/>
        <v>1</v>
      </c>
      <c r="AX442" s="45">
        <v>13.0</v>
      </c>
      <c r="AY442" s="45"/>
    </row>
    <row r="443">
      <c r="A443" s="60"/>
      <c r="B443" s="60"/>
      <c r="C443" s="60"/>
      <c r="D443" s="46">
        <v>441.0</v>
      </c>
      <c r="E443" s="25"/>
      <c r="F443" s="26">
        <v>6469.0</v>
      </c>
      <c r="G443" s="18">
        <v>3436.0</v>
      </c>
      <c r="H443" s="15">
        <f t="shared" si="6"/>
        <v>499</v>
      </c>
      <c r="I443" s="28">
        <v>35.0</v>
      </c>
      <c r="J443" s="29">
        <v>94.0</v>
      </c>
      <c r="K443" s="30">
        <v>28.0</v>
      </c>
      <c r="L443" s="31">
        <v>231.0</v>
      </c>
      <c r="M443" s="32">
        <v>33.0</v>
      </c>
      <c r="N443" s="33">
        <v>78.0</v>
      </c>
      <c r="O443" s="39">
        <f t="shared" si="7"/>
        <v>0.7027027027</v>
      </c>
      <c r="P443" s="39">
        <f t="shared" si="8"/>
        <v>0.8918918919</v>
      </c>
      <c r="Q443" s="40">
        <f t="shared" si="9"/>
        <v>0.8697341125</v>
      </c>
      <c r="R443" s="17">
        <f t="shared" si="10"/>
        <v>0.3377341125</v>
      </c>
      <c r="S443" s="39">
        <f t="shared" si="11"/>
        <v>0.0221577794</v>
      </c>
      <c r="T443" s="40">
        <f t="shared" si="12"/>
        <v>0.3373730916</v>
      </c>
      <c r="U443" s="40">
        <f t="shared" si="13"/>
        <v>0.5512963899</v>
      </c>
      <c r="V443" s="40">
        <f t="shared" si="14"/>
        <v>0.5512963899</v>
      </c>
      <c r="W443" s="39">
        <f t="shared" si="15"/>
        <v>0.5734541693</v>
      </c>
      <c r="X443" s="41">
        <f t="shared" si="16"/>
        <v>0.4487036101</v>
      </c>
      <c r="Y443" s="41">
        <f t="shared" si="17"/>
        <v>0.4265458307</v>
      </c>
      <c r="Z443" s="40">
        <f t="shared" si="18"/>
        <v>111</v>
      </c>
      <c r="AA443" s="40">
        <f t="shared" si="19"/>
        <v>259</v>
      </c>
      <c r="AB443" s="40">
        <f t="shared" si="20"/>
        <v>50</v>
      </c>
      <c r="AC443" s="40">
        <f t="shared" si="21"/>
        <v>61</v>
      </c>
      <c r="AD443" s="40">
        <f t="shared" si="22"/>
        <v>110</v>
      </c>
      <c r="AE443" s="40">
        <f t="shared" si="23"/>
        <v>149</v>
      </c>
      <c r="AF443" s="40">
        <f t="shared" si="24"/>
        <v>1.278688525</v>
      </c>
      <c r="AG443" s="40">
        <f t="shared" si="25"/>
        <v>0.2545454545</v>
      </c>
      <c r="AH443" s="40">
        <f t="shared" si="26"/>
        <v>64</v>
      </c>
      <c r="AI443" s="40">
        <f t="shared" ref="AI443:AJ443" si="486">AF443*AC443</f>
        <v>78</v>
      </c>
      <c r="AJ443" s="40">
        <f t="shared" si="486"/>
        <v>28</v>
      </c>
      <c r="AK443" s="40">
        <f t="shared" si="28"/>
        <v>38</v>
      </c>
      <c r="AL443" s="18">
        <f t="shared" si="29"/>
        <v>3436</v>
      </c>
      <c r="AM443" s="40">
        <f t="shared" si="30"/>
        <v>208</v>
      </c>
      <c r="AN443" s="42">
        <f t="shared" si="31"/>
        <v>0.0605355064</v>
      </c>
      <c r="AO443" s="42">
        <f t="shared" si="32"/>
        <v>0.1452270081</v>
      </c>
      <c r="AP443" s="43">
        <f t="shared" si="33"/>
        <v>0.1923847695</v>
      </c>
      <c r="AQ443" s="43">
        <f t="shared" si="34"/>
        <v>0.5991983968</v>
      </c>
      <c r="AR443" s="43">
        <f t="shared" si="35"/>
        <v>0.4809619238</v>
      </c>
      <c r="AS443" s="43">
        <f t="shared" si="36"/>
        <v>0.4423076923</v>
      </c>
      <c r="AT443" s="43">
        <f t="shared" si="37"/>
        <v>0.4903846154</v>
      </c>
      <c r="AU443" s="43">
        <f t="shared" si="38"/>
        <v>0.6826923077</v>
      </c>
      <c r="AV443" s="44">
        <f t="shared" si="41"/>
        <v>193</v>
      </c>
      <c r="AW443" s="45">
        <f t="shared" si="39"/>
        <v>4</v>
      </c>
      <c r="AX443" s="45">
        <v>13.0</v>
      </c>
      <c r="AY443" s="45"/>
    </row>
    <row r="444">
      <c r="A444" s="60"/>
      <c r="B444" s="60"/>
      <c r="C444" s="60"/>
      <c r="D444" s="46">
        <v>442.0</v>
      </c>
      <c r="E444" s="25"/>
      <c r="F444" s="26">
        <v>6471.0</v>
      </c>
      <c r="G444" s="18">
        <v>1467.0</v>
      </c>
      <c r="H444" s="15">
        <f t="shared" si="6"/>
        <v>224</v>
      </c>
      <c r="I444" s="28">
        <v>17.0</v>
      </c>
      <c r="J444" s="29">
        <v>40.0</v>
      </c>
      <c r="K444" s="30">
        <v>15.0</v>
      </c>
      <c r="L444" s="31">
        <v>112.0</v>
      </c>
      <c r="M444" s="32">
        <v>18.0</v>
      </c>
      <c r="N444" s="33">
        <v>22.0</v>
      </c>
      <c r="O444" s="39">
        <f t="shared" si="7"/>
        <v>0.55</v>
      </c>
      <c r="P444" s="39">
        <f t="shared" si="8"/>
        <v>0.8818897638</v>
      </c>
      <c r="Q444" s="40">
        <f t="shared" si="9"/>
        <v>0.82053</v>
      </c>
      <c r="R444" s="17">
        <f t="shared" si="10"/>
        <v>0.28853</v>
      </c>
      <c r="S444" s="39">
        <f t="shared" si="11"/>
        <v>0.06135976378</v>
      </c>
      <c r="T444" s="40">
        <f t="shared" si="12"/>
        <v>0.3022647852</v>
      </c>
      <c r="U444" s="40">
        <f t="shared" si="13"/>
        <v>0.4391751137</v>
      </c>
      <c r="V444" s="40">
        <f t="shared" si="14"/>
        <v>0.4391751137</v>
      </c>
      <c r="W444" s="39">
        <f t="shared" si="15"/>
        <v>0.5005348774</v>
      </c>
      <c r="X444" s="41">
        <f t="shared" si="16"/>
        <v>0.5608248863</v>
      </c>
      <c r="Y444" s="41">
        <f t="shared" si="17"/>
        <v>0.4994651226</v>
      </c>
      <c r="Z444" s="40">
        <f t="shared" si="18"/>
        <v>40</v>
      </c>
      <c r="AA444" s="40">
        <f t="shared" si="19"/>
        <v>127</v>
      </c>
      <c r="AB444" s="40">
        <f t="shared" si="20"/>
        <v>22</v>
      </c>
      <c r="AC444" s="40">
        <f t="shared" si="21"/>
        <v>18</v>
      </c>
      <c r="AD444" s="40">
        <f t="shared" si="22"/>
        <v>63</v>
      </c>
      <c r="AE444" s="40">
        <f t="shared" si="23"/>
        <v>64</v>
      </c>
      <c r="AF444" s="40">
        <f t="shared" si="24"/>
        <v>1.222222222</v>
      </c>
      <c r="AG444" s="40">
        <f t="shared" si="25"/>
        <v>0.2380952381</v>
      </c>
      <c r="AH444" s="40">
        <f t="shared" si="26"/>
        <v>27</v>
      </c>
      <c r="AI444" s="40">
        <f t="shared" ref="AI444:AJ444" si="487">AF444*AC444</f>
        <v>22</v>
      </c>
      <c r="AJ444" s="40">
        <f t="shared" si="487"/>
        <v>15</v>
      </c>
      <c r="AK444" s="40">
        <f t="shared" si="28"/>
        <v>15</v>
      </c>
      <c r="AL444" s="18">
        <f t="shared" si="29"/>
        <v>1467</v>
      </c>
      <c r="AM444" s="40">
        <f t="shared" si="30"/>
        <v>79</v>
      </c>
      <c r="AN444" s="42">
        <f t="shared" si="31"/>
        <v>0.05385139741</v>
      </c>
      <c r="AO444" s="42">
        <f t="shared" si="32"/>
        <v>0.1526925699</v>
      </c>
      <c r="AP444" s="43">
        <f t="shared" si="33"/>
        <v>0.2232142857</v>
      </c>
      <c r="AQ444" s="43">
        <f t="shared" si="34"/>
        <v>0.65625</v>
      </c>
      <c r="AR444" s="43">
        <f t="shared" si="35"/>
        <v>0.4330357143</v>
      </c>
      <c r="AS444" s="43">
        <f t="shared" si="36"/>
        <v>0.5316455696</v>
      </c>
      <c r="AT444" s="43">
        <f t="shared" si="37"/>
        <v>0.5316455696</v>
      </c>
      <c r="AU444" s="43">
        <f t="shared" si="38"/>
        <v>0.6202531646</v>
      </c>
      <c r="AV444" s="44">
        <f t="shared" si="41"/>
        <v>97</v>
      </c>
      <c r="AW444" s="45">
        <f t="shared" si="39"/>
        <v>8</v>
      </c>
      <c r="AX444" s="45">
        <v>13.0</v>
      </c>
      <c r="AY444" s="45"/>
    </row>
    <row r="445">
      <c r="A445" s="60"/>
      <c r="B445" s="60"/>
      <c r="C445" s="60"/>
      <c r="D445" s="46">
        <v>443.0</v>
      </c>
      <c r="E445" s="25"/>
      <c r="F445" s="26">
        <v>6487.0</v>
      </c>
      <c r="G445" s="18">
        <v>1116.0</v>
      </c>
      <c r="H445" s="15">
        <f t="shared" si="6"/>
        <v>241</v>
      </c>
      <c r="I445" s="28">
        <v>7.0</v>
      </c>
      <c r="J445" s="29">
        <v>6.0</v>
      </c>
      <c r="K445" s="30">
        <v>19.0</v>
      </c>
      <c r="L445" s="31">
        <v>68.0</v>
      </c>
      <c r="M445" s="32">
        <v>75.0</v>
      </c>
      <c r="N445" s="33">
        <v>66.0</v>
      </c>
      <c r="O445" s="39">
        <f t="shared" si="7"/>
        <v>0.4680851064</v>
      </c>
      <c r="P445" s="39">
        <f t="shared" si="8"/>
        <v>0.7816091954</v>
      </c>
      <c r="Q445" s="40">
        <f t="shared" si="9"/>
        <v>0.7886002716</v>
      </c>
      <c r="R445" s="17">
        <f t="shared" si="10"/>
        <v>0.2566002716</v>
      </c>
      <c r="S445" s="39">
        <f t="shared" si="11"/>
        <v>-0.006991076214</v>
      </c>
      <c r="T445" s="40">
        <f t="shared" si="12"/>
        <v>0.2839445046</v>
      </c>
      <c r="U445" s="40">
        <f t="shared" si="13"/>
        <v>0.3774568626</v>
      </c>
      <c r="V445" s="40">
        <f t="shared" si="14"/>
        <v>0.3774568626</v>
      </c>
      <c r="W445" s="39">
        <f t="shared" si="15"/>
        <v>0.3704657864</v>
      </c>
      <c r="X445" s="41">
        <f t="shared" si="16"/>
        <v>0.6225431374</v>
      </c>
      <c r="Y445" s="41">
        <f t="shared" si="17"/>
        <v>0.6295342136</v>
      </c>
      <c r="Z445" s="40">
        <f t="shared" si="18"/>
        <v>141</v>
      </c>
      <c r="AA445" s="40">
        <f t="shared" si="19"/>
        <v>87</v>
      </c>
      <c r="AB445" s="40">
        <f t="shared" si="20"/>
        <v>88</v>
      </c>
      <c r="AC445" s="40">
        <f t="shared" si="21"/>
        <v>53</v>
      </c>
      <c r="AD445" s="40">
        <f t="shared" si="22"/>
        <v>55</v>
      </c>
      <c r="AE445" s="40">
        <f t="shared" si="23"/>
        <v>32</v>
      </c>
      <c r="AF445" s="40">
        <f t="shared" si="24"/>
        <v>1.245283019</v>
      </c>
      <c r="AG445" s="40">
        <f t="shared" si="25"/>
        <v>0.3454545455</v>
      </c>
      <c r="AH445" s="40">
        <f t="shared" si="26"/>
        <v>110</v>
      </c>
      <c r="AI445" s="40">
        <f t="shared" ref="AI445:AJ445" si="488">AF445*AC445</f>
        <v>66</v>
      </c>
      <c r="AJ445" s="40">
        <f t="shared" si="488"/>
        <v>19</v>
      </c>
      <c r="AK445" s="40">
        <f t="shared" si="28"/>
        <v>11</v>
      </c>
      <c r="AL445" s="18">
        <f t="shared" si="29"/>
        <v>1116</v>
      </c>
      <c r="AM445" s="40">
        <f t="shared" si="30"/>
        <v>206</v>
      </c>
      <c r="AN445" s="42">
        <f t="shared" si="31"/>
        <v>0.1845878136</v>
      </c>
      <c r="AO445" s="42">
        <f t="shared" si="32"/>
        <v>0.2159498208</v>
      </c>
      <c r="AP445" s="43">
        <f t="shared" si="33"/>
        <v>0.4190871369</v>
      </c>
      <c r="AQ445" s="43">
        <f t="shared" si="34"/>
        <v>0.622406639</v>
      </c>
      <c r="AR445" s="43">
        <f t="shared" si="35"/>
        <v>0.6390041494</v>
      </c>
      <c r="AS445" s="43">
        <f t="shared" si="36"/>
        <v>0.6262135922</v>
      </c>
      <c r="AT445" s="43">
        <f t="shared" si="37"/>
        <v>0.5873786408</v>
      </c>
      <c r="AU445" s="43">
        <f t="shared" si="38"/>
        <v>0.854368932</v>
      </c>
      <c r="AV445" s="44">
        <f t="shared" si="41"/>
        <v>57</v>
      </c>
      <c r="AW445" s="45">
        <f t="shared" si="39"/>
        <v>-28</v>
      </c>
      <c r="AX445" s="45">
        <v>13.0</v>
      </c>
      <c r="AY445" s="45"/>
    </row>
    <row r="446">
      <c r="A446" s="60"/>
      <c r="B446" s="60"/>
      <c r="C446" s="60"/>
      <c r="D446" s="46">
        <v>444.0</v>
      </c>
      <c r="E446" s="25"/>
      <c r="F446" s="26">
        <v>6490.0</v>
      </c>
      <c r="G446" s="18">
        <v>3005.0</v>
      </c>
      <c r="H446" s="15">
        <f t="shared" si="6"/>
        <v>528</v>
      </c>
      <c r="I446" s="28">
        <v>63.0</v>
      </c>
      <c r="J446" s="29">
        <v>97.0</v>
      </c>
      <c r="K446" s="30">
        <v>28.0</v>
      </c>
      <c r="L446" s="31">
        <v>211.0</v>
      </c>
      <c r="M446" s="32">
        <v>46.0</v>
      </c>
      <c r="N446" s="33">
        <v>83.0</v>
      </c>
      <c r="O446" s="39">
        <f t="shared" si="7"/>
        <v>0.6434108527</v>
      </c>
      <c r="P446" s="39">
        <f t="shared" si="8"/>
        <v>0.8828451883</v>
      </c>
      <c r="Q446" s="40">
        <f t="shared" si="9"/>
        <v>0.8522240851</v>
      </c>
      <c r="R446" s="17">
        <f t="shared" si="10"/>
        <v>0.3202240851</v>
      </c>
      <c r="S446" s="39">
        <f t="shared" si="11"/>
        <v>0.03062110319</v>
      </c>
      <c r="T446" s="40">
        <f t="shared" si="12"/>
        <v>0.3235941106</v>
      </c>
      <c r="U446" s="40">
        <f t="shared" si="13"/>
        <v>0.5081933638</v>
      </c>
      <c r="V446" s="40">
        <f t="shared" si="14"/>
        <v>0.5081933638</v>
      </c>
      <c r="W446" s="39">
        <f t="shared" si="15"/>
        <v>0.538814467</v>
      </c>
      <c r="X446" s="41">
        <f t="shared" si="16"/>
        <v>0.4918066362</v>
      </c>
      <c r="Y446" s="41">
        <f t="shared" si="17"/>
        <v>0.461185533</v>
      </c>
      <c r="Z446" s="40">
        <f t="shared" si="18"/>
        <v>129</v>
      </c>
      <c r="AA446" s="40">
        <f t="shared" si="19"/>
        <v>239</v>
      </c>
      <c r="AB446" s="40">
        <f t="shared" si="20"/>
        <v>63</v>
      </c>
      <c r="AC446" s="40">
        <f t="shared" si="21"/>
        <v>66</v>
      </c>
      <c r="AD446" s="40">
        <f t="shared" si="22"/>
        <v>110</v>
      </c>
      <c r="AE446" s="40">
        <f t="shared" si="23"/>
        <v>129</v>
      </c>
      <c r="AF446" s="40">
        <f t="shared" si="24"/>
        <v>1.257575758</v>
      </c>
      <c r="AG446" s="40">
        <f t="shared" si="25"/>
        <v>0.2545454545</v>
      </c>
      <c r="AH446" s="40">
        <f t="shared" si="26"/>
        <v>79</v>
      </c>
      <c r="AI446" s="40">
        <f t="shared" ref="AI446:AJ446" si="489">AF446*AC446</f>
        <v>83</v>
      </c>
      <c r="AJ446" s="40">
        <f t="shared" si="489"/>
        <v>28</v>
      </c>
      <c r="AK446" s="40">
        <f t="shared" si="28"/>
        <v>33</v>
      </c>
      <c r="AL446" s="18">
        <f t="shared" si="29"/>
        <v>3005</v>
      </c>
      <c r="AM446" s="40">
        <f t="shared" si="30"/>
        <v>223</v>
      </c>
      <c r="AN446" s="42">
        <f t="shared" si="31"/>
        <v>0.07420965058</v>
      </c>
      <c r="AO446" s="42">
        <f t="shared" si="32"/>
        <v>0.1757071547</v>
      </c>
      <c r="AP446" s="43">
        <f t="shared" si="33"/>
        <v>0.259469697</v>
      </c>
      <c r="AQ446" s="43">
        <f t="shared" si="34"/>
        <v>0.6060606061</v>
      </c>
      <c r="AR446" s="43">
        <f t="shared" si="35"/>
        <v>0.5473484848</v>
      </c>
      <c r="AS446" s="43">
        <f t="shared" si="36"/>
        <v>0.4798206278</v>
      </c>
      <c r="AT446" s="43">
        <f t="shared" si="37"/>
        <v>0.5022421525</v>
      </c>
      <c r="AU446" s="43">
        <f t="shared" si="38"/>
        <v>0.7264573991</v>
      </c>
      <c r="AV446" s="44">
        <f t="shared" si="41"/>
        <v>178</v>
      </c>
      <c r="AW446" s="45">
        <f t="shared" si="39"/>
        <v>30</v>
      </c>
      <c r="AX446" s="45">
        <v>13.0</v>
      </c>
      <c r="AY446" s="45"/>
    </row>
    <row r="447">
      <c r="A447" s="60"/>
      <c r="B447" s="60"/>
      <c r="C447" s="60"/>
      <c r="D447" s="46">
        <v>445.0</v>
      </c>
      <c r="E447" s="25"/>
      <c r="F447" s="26">
        <v>6492.0</v>
      </c>
      <c r="G447" s="18">
        <v>3663.0</v>
      </c>
      <c r="H447" s="15">
        <f t="shared" si="6"/>
        <v>498</v>
      </c>
      <c r="I447" s="28">
        <v>28.0</v>
      </c>
      <c r="J447" s="29">
        <v>59.0</v>
      </c>
      <c r="K447" s="30">
        <v>39.0</v>
      </c>
      <c r="L447" s="31">
        <v>268.0</v>
      </c>
      <c r="M447" s="32">
        <v>34.0</v>
      </c>
      <c r="N447" s="33">
        <v>70.0</v>
      </c>
      <c r="O447" s="39">
        <f t="shared" si="7"/>
        <v>0.6730769231</v>
      </c>
      <c r="P447" s="39">
        <f t="shared" si="8"/>
        <v>0.8729641694</v>
      </c>
      <c r="Q447" s="40">
        <f t="shared" si="9"/>
        <v>0.8612381657</v>
      </c>
      <c r="R447" s="17">
        <f t="shared" si="10"/>
        <v>0.3292381657</v>
      </c>
      <c r="S447" s="39">
        <f t="shared" si="11"/>
        <v>0.0117260037</v>
      </c>
      <c r="T447" s="40">
        <f t="shared" si="12"/>
        <v>0.3304650654</v>
      </c>
      <c r="U447" s="40">
        <f t="shared" si="13"/>
        <v>0.5298255912</v>
      </c>
      <c r="V447" s="40">
        <f t="shared" si="14"/>
        <v>0.5298255912</v>
      </c>
      <c r="W447" s="39">
        <f t="shared" si="15"/>
        <v>0.5415515949</v>
      </c>
      <c r="X447" s="41">
        <f t="shared" si="16"/>
        <v>0.4701744088</v>
      </c>
      <c r="Y447" s="41">
        <f t="shared" si="17"/>
        <v>0.4584484051</v>
      </c>
      <c r="Z447" s="40">
        <f t="shared" si="18"/>
        <v>104</v>
      </c>
      <c r="AA447" s="40">
        <f t="shared" si="19"/>
        <v>307</v>
      </c>
      <c r="AB447" s="40">
        <f t="shared" si="20"/>
        <v>49</v>
      </c>
      <c r="AC447" s="40">
        <f t="shared" si="21"/>
        <v>55</v>
      </c>
      <c r="AD447" s="40">
        <f t="shared" si="22"/>
        <v>141</v>
      </c>
      <c r="AE447" s="40">
        <f t="shared" si="23"/>
        <v>166</v>
      </c>
      <c r="AF447" s="40">
        <f t="shared" si="24"/>
        <v>1.272727273</v>
      </c>
      <c r="AG447" s="40">
        <f t="shared" si="25"/>
        <v>0.2765957447</v>
      </c>
      <c r="AH447" s="40">
        <f t="shared" si="26"/>
        <v>62</v>
      </c>
      <c r="AI447" s="40">
        <f t="shared" ref="AI447:AJ447" si="490">AF447*AC447</f>
        <v>70</v>
      </c>
      <c r="AJ447" s="40">
        <f t="shared" si="490"/>
        <v>39</v>
      </c>
      <c r="AK447" s="40">
        <f t="shared" si="28"/>
        <v>46</v>
      </c>
      <c r="AL447" s="18">
        <f t="shared" si="29"/>
        <v>3663</v>
      </c>
      <c r="AM447" s="40">
        <f t="shared" si="30"/>
        <v>217</v>
      </c>
      <c r="AN447" s="42">
        <f t="shared" si="31"/>
        <v>0.05924105924</v>
      </c>
      <c r="AO447" s="42">
        <f t="shared" si="32"/>
        <v>0.135954136</v>
      </c>
      <c r="AP447" s="43">
        <f t="shared" si="33"/>
        <v>0.202811245</v>
      </c>
      <c r="AQ447" s="43">
        <f t="shared" si="34"/>
        <v>0.6626506024</v>
      </c>
      <c r="AR447" s="43">
        <f t="shared" si="35"/>
        <v>0.3835341365</v>
      </c>
      <c r="AS447" s="43">
        <f t="shared" si="36"/>
        <v>0.465437788</v>
      </c>
      <c r="AT447" s="43">
        <f t="shared" si="37"/>
        <v>0.4976958525</v>
      </c>
      <c r="AU447" s="43">
        <f t="shared" si="38"/>
        <v>0.6082949309</v>
      </c>
      <c r="AV447" s="44">
        <f t="shared" si="41"/>
        <v>222</v>
      </c>
      <c r="AW447" s="45">
        <f t="shared" si="39"/>
        <v>0</v>
      </c>
      <c r="AX447" s="45">
        <v>13.0</v>
      </c>
      <c r="AY447" s="45"/>
    </row>
    <row r="448">
      <c r="A448" s="60"/>
      <c r="B448" s="60"/>
      <c r="C448" s="60"/>
      <c r="D448" s="46">
        <v>446.0</v>
      </c>
      <c r="E448" s="25"/>
      <c r="F448" s="26">
        <v>6493.0</v>
      </c>
      <c r="G448" s="18">
        <v>2602.0</v>
      </c>
      <c r="H448" s="15">
        <f t="shared" si="6"/>
        <v>530</v>
      </c>
      <c r="I448" s="28">
        <v>40.0</v>
      </c>
      <c r="J448" s="29">
        <v>98.0</v>
      </c>
      <c r="K448" s="30">
        <v>47.0</v>
      </c>
      <c r="L448" s="31">
        <v>217.0</v>
      </c>
      <c r="M448" s="32">
        <v>47.0</v>
      </c>
      <c r="N448" s="33">
        <v>81.0</v>
      </c>
      <c r="O448" s="39">
        <f t="shared" si="7"/>
        <v>0.6328125</v>
      </c>
      <c r="P448" s="39">
        <f t="shared" si="8"/>
        <v>0.821969697</v>
      </c>
      <c r="Q448" s="40">
        <f t="shared" si="9"/>
        <v>0.8488808594</v>
      </c>
      <c r="R448" s="17">
        <f t="shared" si="10"/>
        <v>0.3168808594</v>
      </c>
      <c r="S448" s="39">
        <f t="shared" si="11"/>
        <v>-0.02691116241</v>
      </c>
      <c r="T448" s="40">
        <f t="shared" si="12"/>
        <v>0.3211507344</v>
      </c>
      <c r="U448" s="40">
        <f t="shared" si="13"/>
        <v>0.5004323826</v>
      </c>
      <c r="V448" s="40">
        <f t="shared" si="14"/>
        <v>0.5004323826</v>
      </c>
      <c r="W448" s="39">
        <f t="shared" si="15"/>
        <v>0.4735212202</v>
      </c>
      <c r="X448" s="41">
        <f t="shared" si="16"/>
        <v>0.4995676174</v>
      </c>
      <c r="Y448" s="41">
        <f t="shared" si="17"/>
        <v>0.5264787798</v>
      </c>
      <c r="Z448" s="40">
        <f t="shared" si="18"/>
        <v>128</v>
      </c>
      <c r="AA448" s="40">
        <f t="shared" si="19"/>
        <v>264</v>
      </c>
      <c r="AB448" s="40">
        <f t="shared" si="20"/>
        <v>64</v>
      </c>
      <c r="AC448" s="40">
        <f t="shared" si="21"/>
        <v>64</v>
      </c>
      <c r="AD448" s="40">
        <f t="shared" si="22"/>
        <v>139</v>
      </c>
      <c r="AE448" s="40">
        <f t="shared" si="23"/>
        <v>125</v>
      </c>
      <c r="AF448" s="40">
        <f t="shared" si="24"/>
        <v>1.265625</v>
      </c>
      <c r="AG448" s="40">
        <f t="shared" si="25"/>
        <v>0.3381294964</v>
      </c>
      <c r="AH448" s="40">
        <f t="shared" si="26"/>
        <v>81</v>
      </c>
      <c r="AI448" s="40">
        <f t="shared" ref="AI448:AJ448" si="491">AF448*AC448</f>
        <v>81</v>
      </c>
      <c r="AJ448" s="40">
        <f t="shared" si="491"/>
        <v>47</v>
      </c>
      <c r="AK448" s="40">
        <f t="shared" si="28"/>
        <v>42</v>
      </c>
      <c r="AL448" s="18">
        <f t="shared" si="29"/>
        <v>2602</v>
      </c>
      <c r="AM448" s="40">
        <f t="shared" si="30"/>
        <v>251</v>
      </c>
      <c r="AN448" s="42">
        <f t="shared" si="31"/>
        <v>0.09646425826</v>
      </c>
      <c r="AO448" s="42">
        <f t="shared" si="32"/>
        <v>0.2036894696</v>
      </c>
      <c r="AP448" s="43">
        <f t="shared" si="33"/>
        <v>0.2528301887</v>
      </c>
      <c r="AQ448" s="43">
        <f t="shared" si="34"/>
        <v>0.5735849057</v>
      </c>
      <c r="AR448" s="43">
        <f t="shared" si="35"/>
        <v>0.5018867925</v>
      </c>
      <c r="AS448" s="43">
        <f t="shared" si="36"/>
        <v>0.5099601594</v>
      </c>
      <c r="AT448" s="43">
        <f t="shared" si="37"/>
        <v>0.4900398406</v>
      </c>
      <c r="AU448" s="43">
        <f t="shared" si="38"/>
        <v>0.6454183267</v>
      </c>
      <c r="AV448" s="44">
        <f t="shared" si="41"/>
        <v>175</v>
      </c>
      <c r="AW448" s="45">
        <f t="shared" si="39"/>
        <v>6</v>
      </c>
      <c r="AX448" s="45">
        <v>13.0</v>
      </c>
      <c r="AY448" s="45"/>
    </row>
    <row r="449">
      <c r="A449" s="60"/>
      <c r="B449" s="60"/>
      <c r="C449" s="60"/>
      <c r="D449" s="46">
        <v>447.0</v>
      </c>
      <c r="E449" s="25"/>
      <c r="F449" s="26">
        <v>6497.0</v>
      </c>
      <c r="G449" s="18">
        <v>2091.0</v>
      </c>
      <c r="H449" s="15">
        <f t="shared" si="6"/>
        <v>368</v>
      </c>
      <c r="I449" s="28">
        <v>13.0</v>
      </c>
      <c r="J449" s="29">
        <v>62.0</v>
      </c>
      <c r="K449" s="30">
        <v>39.0</v>
      </c>
      <c r="L449" s="31">
        <v>151.0</v>
      </c>
      <c r="M449" s="32">
        <v>30.0</v>
      </c>
      <c r="N449" s="33">
        <v>73.0</v>
      </c>
      <c r="O449" s="39">
        <f t="shared" si="7"/>
        <v>0.7087378641</v>
      </c>
      <c r="P449" s="39">
        <f t="shared" si="8"/>
        <v>0.7947368421</v>
      </c>
      <c r="Q449" s="40">
        <f t="shared" si="9"/>
        <v>0.8714028655</v>
      </c>
      <c r="R449" s="17">
        <f t="shared" si="10"/>
        <v>0.3394028655</v>
      </c>
      <c r="S449" s="39">
        <f t="shared" si="11"/>
        <v>-0.07666602339</v>
      </c>
      <c r="T449" s="40">
        <f t="shared" si="12"/>
        <v>0.3387860158</v>
      </c>
      <c r="U449" s="40">
        <f t="shared" si="13"/>
        <v>0.5556544183</v>
      </c>
      <c r="V449" s="40">
        <f t="shared" si="14"/>
        <v>0.5556544183</v>
      </c>
      <c r="W449" s="39">
        <f t="shared" si="15"/>
        <v>0.4789883949</v>
      </c>
      <c r="X449" s="41">
        <f t="shared" si="16"/>
        <v>0.4443455817</v>
      </c>
      <c r="Y449" s="41">
        <f t="shared" si="17"/>
        <v>0.5210116051</v>
      </c>
      <c r="Z449" s="40">
        <f t="shared" si="18"/>
        <v>103</v>
      </c>
      <c r="AA449" s="40">
        <f t="shared" si="19"/>
        <v>190</v>
      </c>
      <c r="AB449" s="40">
        <f t="shared" si="20"/>
        <v>46</v>
      </c>
      <c r="AC449" s="40">
        <f t="shared" si="21"/>
        <v>57</v>
      </c>
      <c r="AD449" s="40">
        <f t="shared" si="22"/>
        <v>99</v>
      </c>
      <c r="AE449" s="40">
        <f t="shared" si="23"/>
        <v>91</v>
      </c>
      <c r="AF449" s="40">
        <f t="shared" si="24"/>
        <v>1.280701754</v>
      </c>
      <c r="AG449" s="40">
        <f t="shared" si="25"/>
        <v>0.3939393939</v>
      </c>
      <c r="AH449" s="40">
        <f t="shared" si="26"/>
        <v>59</v>
      </c>
      <c r="AI449" s="40">
        <f t="shared" ref="AI449:AJ449" si="492">AF449*AC449</f>
        <v>73</v>
      </c>
      <c r="AJ449" s="40">
        <f t="shared" si="492"/>
        <v>39</v>
      </c>
      <c r="AK449" s="40">
        <f t="shared" si="28"/>
        <v>36</v>
      </c>
      <c r="AL449" s="18">
        <f t="shared" si="29"/>
        <v>2091</v>
      </c>
      <c r="AM449" s="40">
        <f t="shared" si="30"/>
        <v>207</v>
      </c>
      <c r="AN449" s="42">
        <f t="shared" si="31"/>
        <v>0.09899569584</v>
      </c>
      <c r="AO449" s="42">
        <f t="shared" si="32"/>
        <v>0.1759923482</v>
      </c>
      <c r="AP449" s="43">
        <f t="shared" si="33"/>
        <v>0.222826087</v>
      </c>
      <c r="AQ449" s="43">
        <f t="shared" si="34"/>
        <v>0.527173913</v>
      </c>
      <c r="AR449" s="43">
        <f t="shared" si="35"/>
        <v>0.4836956522</v>
      </c>
      <c r="AS449" s="43">
        <f t="shared" si="36"/>
        <v>0.4734299517</v>
      </c>
      <c r="AT449" s="43">
        <f t="shared" si="37"/>
        <v>0.4589371981</v>
      </c>
      <c r="AU449" s="43">
        <f t="shared" si="38"/>
        <v>0.6376811594</v>
      </c>
      <c r="AV449" s="44">
        <f t="shared" si="41"/>
        <v>115</v>
      </c>
      <c r="AW449" s="45">
        <f t="shared" si="39"/>
        <v>-16</v>
      </c>
      <c r="AX449" s="45">
        <v>14.0</v>
      </c>
      <c r="AY449" s="45"/>
    </row>
    <row r="450">
      <c r="A450" s="60"/>
      <c r="B450" s="60"/>
      <c r="C450" s="60"/>
      <c r="D450" s="46">
        <v>448.0</v>
      </c>
      <c r="E450" s="25"/>
      <c r="F450" s="26">
        <v>6499.0</v>
      </c>
      <c r="G450" s="18">
        <v>2178.0</v>
      </c>
      <c r="H450" s="15">
        <f t="shared" si="6"/>
        <v>269</v>
      </c>
      <c r="I450" s="28">
        <v>9.0</v>
      </c>
      <c r="J450" s="29">
        <v>43.0</v>
      </c>
      <c r="K450" s="30">
        <v>17.0</v>
      </c>
      <c r="L450" s="31">
        <v>116.0</v>
      </c>
      <c r="M450" s="32">
        <v>34.0</v>
      </c>
      <c r="N450" s="33">
        <v>50.0</v>
      </c>
      <c r="O450" s="39">
        <f t="shared" si="7"/>
        <v>0.5952380952</v>
      </c>
      <c r="P450" s="39">
        <f t="shared" si="8"/>
        <v>0.8721804511</v>
      </c>
      <c r="Q450" s="40">
        <f t="shared" si="9"/>
        <v>0.8365068027</v>
      </c>
      <c r="R450" s="17">
        <f t="shared" si="10"/>
        <v>0.3045068027</v>
      </c>
      <c r="S450" s="39">
        <f t="shared" si="11"/>
        <v>0.03567364841</v>
      </c>
      <c r="T450" s="40">
        <f t="shared" si="12"/>
        <v>0.3125363223</v>
      </c>
      <c r="U450" s="40">
        <f t="shared" si="13"/>
        <v>0.4727752018</v>
      </c>
      <c r="V450" s="40">
        <f t="shared" si="14"/>
        <v>0.4727752018</v>
      </c>
      <c r="W450" s="39">
        <f t="shared" si="15"/>
        <v>0.5084488502</v>
      </c>
      <c r="X450" s="41">
        <f t="shared" si="16"/>
        <v>0.5272247982</v>
      </c>
      <c r="Y450" s="41">
        <f t="shared" si="17"/>
        <v>0.4915511498</v>
      </c>
      <c r="Z450" s="40">
        <f t="shared" si="18"/>
        <v>84</v>
      </c>
      <c r="AA450" s="40">
        <f t="shared" si="19"/>
        <v>133</v>
      </c>
      <c r="AB450" s="40">
        <f t="shared" si="20"/>
        <v>44</v>
      </c>
      <c r="AC450" s="40">
        <f t="shared" si="21"/>
        <v>40</v>
      </c>
      <c r="AD450" s="40">
        <f t="shared" si="22"/>
        <v>65</v>
      </c>
      <c r="AE450" s="40">
        <f t="shared" si="23"/>
        <v>68</v>
      </c>
      <c r="AF450" s="40">
        <f t="shared" si="24"/>
        <v>1.25</v>
      </c>
      <c r="AG450" s="40">
        <f t="shared" si="25"/>
        <v>0.2615384615</v>
      </c>
      <c r="AH450" s="40">
        <f t="shared" si="26"/>
        <v>55</v>
      </c>
      <c r="AI450" s="40">
        <f t="shared" ref="AI450:AJ450" si="493">AF450*AC450</f>
        <v>50</v>
      </c>
      <c r="AJ450" s="40">
        <f t="shared" si="493"/>
        <v>17</v>
      </c>
      <c r="AK450" s="40">
        <f t="shared" si="28"/>
        <v>18</v>
      </c>
      <c r="AL450" s="18">
        <f t="shared" si="29"/>
        <v>2178</v>
      </c>
      <c r="AM450" s="40">
        <f t="shared" si="30"/>
        <v>140</v>
      </c>
      <c r="AN450" s="42">
        <f t="shared" si="31"/>
        <v>0.06427915519</v>
      </c>
      <c r="AO450" s="42">
        <f t="shared" si="32"/>
        <v>0.1235078053</v>
      </c>
      <c r="AP450" s="43">
        <f t="shared" si="33"/>
        <v>0.2230483271</v>
      </c>
      <c r="AQ450" s="43">
        <f t="shared" si="34"/>
        <v>0.5910780669</v>
      </c>
      <c r="AR450" s="43">
        <f t="shared" si="35"/>
        <v>0.5055762082</v>
      </c>
      <c r="AS450" s="43">
        <f t="shared" si="36"/>
        <v>0.5142857143</v>
      </c>
      <c r="AT450" s="43">
        <f t="shared" si="37"/>
        <v>0.5214285714</v>
      </c>
      <c r="AU450" s="43">
        <f t="shared" si="38"/>
        <v>0.75</v>
      </c>
      <c r="AV450" s="44">
        <f t="shared" si="41"/>
        <v>98</v>
      </c>
      <c r="AW450" s="45">
        <f t="shared" si="39"/>
        <v>-12</v>
      </c>
      <c r="AX450" s="45">
        <v>14.0</v>
      </c>
      <c r="AY450" s="45"/>
    </row>
    <row r="451">
      <c r="A451" s="60"/>
      <c r="B451" s="60"/>
      <c r="C451" s="60"/>
      <c r="D451" s="46">
        <v>449.0</v>
      </c>
      <c r="E451" s="25"/>
      <c r="F451" s="26">
        <v>6509.0</v>
      </c>
      <c r="G451" s="18">
        <v>1455.0</v>
      </c>
      <c r="H451" s="15">
        <f t="shared" si="6"/>
        <v>466</v>
      </c>
      <c r="I451" s="28">
        <v>28.0</v>
      </c>
      <c r="J451" s="29">
        <v>82.0</v>
      </c>
      <c r="K451" s="30">
        <v>43.0</v>
      </c>
      <c r="L451" s="31">
        <v>227.0</v>
      </c>
      <c r="M451" s="32">
        <v>26.0</v>
      </c>
      <c r="N451" s="33">
        <v>60.0</v>
      </c>
      <c r="O451" s="39">
        <f t="shared" si="7"/>
        <v>0.6976744186</v>
      </c>
      <c r="P451" s="39">
        <f t="shared" si="8"/>
        <v>0.8407407407</v>
      </c>
      <c r="Q451" s="40">
        <f t="shared" si="9"/>
        <v>0.8683277447</v>
      </c>
      <c r="R451" s="17">
        <f t="shared" si="10"/>
        <v>0.3363277447</v>
      </c>
      <c r="S451" s="39">
        <f t="shared" si="11"/>
        <v>-0.02758700399</v>
      </c>
      <c r="T451" s="40">
        <f t="shared" si="12"/>
        <v>0.3361973563</v>
      </c>
      <c r="U451" s="40">
        <f t="shared" si="13"/>
        <v>0.5476613672</v>
      </c>
      <c r="V451" s="40">
        <f t="shared" si="14"/>
        <v>0.5476613672</v>
      </c>
      <c r="W451" s="39">
        <f t="shared" si="15"/>
        <v>0.5200743632</v>
      </c>
      <c r="X451" s="41">
        <f t="shared" si="16"/>
        <v>0.4523386328</v>
      </c>
      <c r="Y451" s="41">
        <f t="shared" si="17"/>
        <v>0.4799256368</v>
      </c>
      <c r="Z451" s="40">
        <f t="shared" si="18"/>
        <v>86</v>
      </c>
      <c r="AA451" s="40">
        <f t="shared" si="19"/>
        <v>270</v>
      </c>
      <c r="AB451" s="40">
        <f t="shared" si="20"/>
        <v>39</v>
      </c>
      <c r="AC451" s="40">
        <f t="shared" si="21"/>
        <v>47</v>
      </c>
      <c r="AD451" s="40">
        <f t="shared" si="22"/>
        <v>130</v>
      </c>
      <c r="AE451" s="40">
        <f t="shared" si="23"/>
        <v>140</v>
      </c>
      <c r="AF451" s="40">
        <f t="shared" si="24"/>
        <v>1.276595745</v>
      </c>
      <c r="AG451" s="40">
        <f t="shared" si="25"/>
        <v>0.3307692308</v>
      </c>
      <c r="AH451" s="40">
        <f t="shared" si="26"/>
        <v>50</v>
      </c>
      <c r="AI451" s="40">
        <f t="shared" ref="AI451:AJ451" si="494">AF451*AC451</f>
        <v>60</v>
      </c>
      <c r="AJ451" s="40">
        <f t="shared" si="494"/>
        <v>43</v>
      </c>
      <c r="AK451" s="40">
        <f t="shared" si="28"/>
        <v>46</v>
      </c>
      <c r="AL451" s="18">
        <f t="shared" si="29"/>
        <v>1455</v>
      </c>
      <c r="AM451" s="40">
        <f t="shared" si="30"/>
        <v>199</v>
      </c>
      <c r="AN451" s="42">
        <f t="shared" si="31"/>
        <v>0.1367697595</v>
      </c>
      <c r="AO451" s="42">
        <f t="shared" si="32"/>
        <v>0.3202749141</v>
      </c>
      <c r="AP451" s="43">
        <f t="shared" si="33"/>
        <v>0.2081545064</v>
      </c>
      <c r="AQ451" s="43">
        <f t="shared" si="34"/>
        <v>0.6030042918</v>
      </c>
      <c r="AR451" s="43">
        <f t="shared" si="35"/>
        <v>0.4206008584</v>
      </c>
      <c r="AS451" s="43">
        <f t="shared" si="36"/>
        <v>0.4673366834</v>
      </c>
      <c r="AT451" s="43">
        <f t="shared" si="37"/>
        <v>0.4824120603</v>
      </c>
      <c r="AU451" s="43">
        <f t="shared" si="38"/>
        <v>0.5527638191</v>
      </c>
      <c r="AV451" s="44">
        <f t="shared" si="41"/>
        <v>181</v>
      </c>
      <c r="AW451" s="45">
        <f t="shared" si="39"/>
        <v>4</v>
      </c>
      <c r="AX451" s="45">
        <v>14.0</v>
      </c>
      <c r="AY451" s="45"/>
    </row>
    <row r="452">
      <c r="A452" s="60"/>
      <c r="B452" s="60"/>
      <c r="C452" s="60"/>
      <c r="D452" s="46">
        <v>450.0</v>
      </c>
      <c r="E452" s="25"/>
      <c r="F452" s="26">
        <v>6512.0</v>
      </c>
      <c r="G452" s="18">
        <v>1939.0</v>
      </c>
      <c r="H452" s="15">
        <f t="shared" si="6"/>
        <v>616</v>
      </c>
      <c r="I452" s="28">
        <v>35.0</v>
      </c>
      <c r="J452" s="29">
        <v>113.0</v>
      </c>
      <c r="K452" s="30">
        <v>80.0</v>
      </c>
      <c r="L452" s="31">
        <v>231.0</v>
      </c>
      <c r="M452" s="32">
        <v>43.0</v>
      </c>
      <c r="N452" s="33">
        <v>114.0</v>
      </c>
      <c r="O452" s="39">
        <f t="shared" si="7"/>
        <v>0.7261146497</v>
      </c>
      <c r="P452" s="39">
        <f t="shared" si="8"/>
        <v>0.7427652733</v>
      </c>
      <c r="Q452" s="40">
        <f t="shared" si="9"/>
        <v>0.8760904702</v>
      </c>
      <c r="R452" s="17">
        <f t="shared" si="10"/>
        <v>0.3440904702</v>
      </c>
      <c r="S452" s="39">
        <f t="shared" si="11"/>
        <v>-0.1333251969</v>
      </c>
      <c r="T452" s="40">
        <f t="shared" si="12"/>
        <v>0.3428648753</v>
      </c>
      <c r="U452" s="40">
        <f t="shared" si="13"/>
        <v>0.5681728329</v>
      </c>
      <c r="V452" s="40">
        <f t="shared" si="14"/>
        <v>0.5681728329</v>
      </c>
      <c r="W452" s="39">
        <f t="shared" si="15"/>
        <v>0.434847636</v>
      </c>
      <c r="X452" s="41">
        <f t="shared" si="16"/>
        <v>0.4318271671</v>
      </c>
      <c r="Y452" s="41">
        <f t="shared" si="17"/>
        <v>0.565152364</v>
      </c>
      <c r="Z452" s="40">
        <f t="shared" si="18"/>
        <v>157</v>
      </c>
      <c r="AA452" s="40">
        <f t="shared" si="19"/>
        <v>311</v>
      </c>
      <c r="AB452" s="40">
        <f t="shared" si="20"/>
        <v>68</v>
      </c>
      <c r="AC452" s="40">
        <f t="shared" si="21"/>
        <v>89</v>
      </c>
      <c r="AD452" s="40">
        <f t="shared" si="22"/>
        <v>176</v>
      </c>
      <c r="AE452" s="40">
        <f t="shared" si="23"/>
        <v>135</v>
      </c>
      <c r="AF452" s="40">
        <f t="shared" si="24"/>
        <v>1.280898876</v>
      </c>
      <c r="AG452" s="40">
        <f t="shared" si="25"/>
        <v>0.4545454545</v>
      </c>
      <c r="AH452" s="40">
        <f t="shared" si="26"/>
        <v>87</v>
      </c>
      <c r="AI452" s="40">
        <f t="shared" ref="AI452:AJ452" si="495">AF452*AC452</f>
        <v>114</v>
      </c>
      <c r="AJ452" s="40">
        <f t="shared" si="495"/>
        <v>80</v>
      </c>
      <c r="AK452" s="40">
        <f t="shared" si="28"/>
        <v>61</v>
      </c>
      <c r="AL452" s="18">
        <f t="shared" si="29"/>
        <v>1939</v>
      </c>
      <c r="AM452" s="40">
        <f t="shared" si="30"/>
        <v>342</v>
      </c>
      <c r="AN452" s="42">
        <f t="shared" si="31"/>
        <v>0.1763795771</v>
      </c>
      <c r="AO452" s="42">
        <f t="shared" si="32"/>
        <v>0.3176895307</v>
      </c>
      <c r="AP452" s="43">
        <f t="shared" si="33"/>
        <v>0.2564935065</v>
      </c>
      <c r="AQ452" s="43">
        <f t="shared" si="34"/>
        <v>0.5016233766</v>
      </c>
      <c r="AR452" s="43">
        <f t="shared" si="35"/>
        <v>0.4951298701</v>
      </c>
      <c r="AS452" s="43">
        <f t="shared" si="36"/>
        <v>0.4883040936</v>
      </c>
      <c r="AT452" s="43">
        <f t="shared" si="37"/>
        <v>0.432748538</v>
      </c>
      <c r="AU452" s="43">
        <f t="shared" si="38"/>
        <v>0.5877192982</v>
      </c>
      <c r="AV452" s="44">
        <f t="shared" si="41"/>
        <v>170</v>
      </c>
      <c r="AW452" s="45">
        <f t="shared" si="39"/>
        <v>-9</v>
      </c>
      <c r="AX452" s="45">
        <v>14.0</v>
      </c>
      <c r="AY452" s="45"/>
    </row>
    <row r="453">
      <c r="A453" s="60"/>
      <c r="B453" s="60"/>
      <c r="C453" s="60"/>
      <c r="D453" s="46">
        <v>451.0</v>
      </c>
      <c r="E453" s="25"/>
      <c r="F453" s="26">
        <v>6514.0</v>
      </c>
      <c r="G453" s="18">
        <v>2368.0</v>
      </c>
      <c r="H453" s="15">
        <f t="shared" si="6"/>
        <v>609</v>
      </c>
      <c r="I453" s="28">
        <v>47.0</v>
      </c>
      <c r="J453" s="29">
        <v>94.0</v>
      </c>
      <c r="K453" s="30">
        <v>57.0</v>
      </c>
      <c r="L453" s="31">
        <v>259.0</v>
      </c>
      <c r="M453" s="32">
        <v>55.0</v>
      </c>
      <c r="N453" s="33">
        <v>97.0</v>
      </c>
      <c r="O453" s="39">
        <f t="shared" si="7"/>
        <v>0.6381578947</v>
      </c>
      <c r="P453" s="39">
        <f t="shared" si="8"/>
        <v>0.8196202532</v>
      </c>
      <c r="Q453" s="40">
        <f t="shared" si="9"/>
        <v>0.8505751385</v>
      </c>
      <c r="R453" s="17">
        <f t="shared" si="10"/>
        <v>0.3185751385</v>
      </c>
      <c r="S453" s="39">
        <f t="shared" si="11"/>
        <v>-0.03095488534</v>
      </c>
      <c r="T453" s="40">
        <f t="shared" si="12"/>
        <v>0.3223823328</v>
      </c>
      <c r="U453" s="40">
        <f t="shared" si="13"/>
        <v>0.5043488958</v>
      </c>
      <c r="V453" s="40">
        <f t="shared" si="14"/>
        <v>0.5043488958</v>
      </c>
      <c r="W453" s="39">
        <f t="shared" si="15"/>
        <v>0.4733940105</v>
      </c>
      <c r="X453" s="41">
        <f t="shared" si="16"/>
        <v>0.4956511042</v>
      </c>
      <c r="Y453" s="41">
        <f t="shared" si="17"/>
        <v>0.5266059895</v>
      </c>
      <c r="Z453" s="40">
        <f t="shared" si="18"/>
        <v>152</v>
      </c>
      <c r="AA453" s="40">
        <f t="shared" si="19"/>
        <v>316</v>
      </c>
      <c r="AB453" s="40">
        <f t="shared" si="20"/>
        <v>75</v>
      </c>
      <c r="AC453" s="40">
        <f t="shared" si="21"/>
        <v>77</v>
      </c>
      <c r="AD453" s="40">
        <f t="shared" si="22"/>
        <v>166</v>
      </c>
      <c r="AE453" s="40">
        <f t="shared" si="23"/>
        <v>150</v>
      </c>
      <c r="AF453" s="40">
        <f t="shared" si="24"/>
        <v>1.25974026</v>
      </c>
      <c r="AG453" s="40">
        <f t="shared" si="25"/>
        <v>0.343373494</v>
      </c>
      <c r="AH453" s="40">
        <f t="shared" si="26"/>
        <v>94</v>
      </c>
      <c r="AI453" s="40">
        <f t="shared" ref="AI453:AJ453" si="496">AF453*AC453</f>
        <v>97</v>
      </c>
      <c r="AJ453" s="40">
        <f t="shared" si="496"/>
        <v>57</v>
      </c>
      <c r="AK453" s="40">
        <f t="shared" si="28"/>
        <v>52</v>
      </c>
      <c r="AL453" s="18">
        <f t="shared" si="29"/>
        <v>2368</v>
      </c>
      <c r="AM453" s="40">
        <f t="shared" si="30"/>
        <v>300</v>
      </c>
      <c r="AN453" s="42">
        <f t="shared" si="31"/>
        <v>0.1266891892</v>
      </c>
      <c r="AO453" s="42">
        <f t="shared" si="32"/>
        <v>0.2571790541</v>
      </c>
      <c r="AP453" s="43">
        <f t="shared" si="33"/>
        <v>0.2610837438</v>
      </c>
      <c r="AQ453" s="43">
        <f t="shared" si="34"/>
        <v>0.5927750411</v>
      </c>
      <c r="AR453" s="43">
        <f t="shared" si="35"/>
        <v>0.4811165846</v>
      </c>
      <c r="AS453" s="43">
        <f t="shared" si="36"/>
        <v>0.5033333333</v>
      </c>
      <c r="AT453" s="43">
        <f t="shared" si="37"/>
        <v>0.4866666667</v>
      </c>
      <c r="AU453" s="43">
        <f t="shared" si="38"/>
        <v>0.6366666667</v>
      </c>
      <c r="AV453" s="44">
        <f t="shared" si="41"/>
        <v>207</v>
      </c>
      <c r="AW453" s="45">
        <f t="shared" si="39"/>
        <v>8</v>
      </c>
      <c r="AX453" s="45">
        <v>14.0</v>
      </c>
      <c r="AY453" s="45"/>
    </row>
    <row r="454">
      <c r="A454" s="60"/>
      <c r="B454" s="60"/>
      <c r="C454" s="60"/>
      <c r="D454" s="46">
        <v>452.0</v>
      </c>
      <c r="E454" s="25"/>
      <c r="F454" s="26">
        <v>6517.0</v>
      </c>
      <c r="G454" s="18">
        <v>2267.0</v>
      </c>
      <c r="H454" s="15">
        <f t="shared" si="6"/>
        <v>463</v>
      </c>
      <c r="I454" s="28">
        <v>29.0</v>
      </c>
      <c r="J454" s="29">
        <v>68.0</v>
      </c>
      <c r="K454" s="30">
        <v>48.0</v>
      </c>
      <c r="L454" s="31">
        <v>214.0</v>
      </c>
      <c r="M454" s="32">
        <v>28.0</v>
      </c>
      <c r="N454" s="33">
        <v>76.0</v>
      </c>
      <c r="O454" s="39">
        <f t="shared" si="7"/>
        <v>0.7307692308</v>
      </c>
      <c r="P454" s="39">
        <f t="shared" si="8"/>
        <v>0.8167938931</v>
      </c>
      <c r="Q454" s="40">
        <f t="shared" si="9"/>
        <v>0.877316568</v>
      </c>
      <c r="R454" s="17">
        <f t="shared" si="10"/>
        <v>0.345316568</v>
      </c>
      <c r="S454" s="39">
        <f t="shared" si="11"/>
        <v>-0.06052267492</v>
      </c>
      <c r="T454" s="40">
        <f t="shared" si="12"/>
        <v>0.3439601365</v>
      </c>
      <c r="U454" s="40">
        <f t="shared" si="13"/>
        <v>0.571518679</v>
      </c>
      <c r="V454" s="40">
        <f t="shared" si="14"/>
        <v>0.571518679</v>
      </c>
      <c r="W454" s="39">
        <f t="shared" si="15"/>
        <v>0.510996004</v>
      </c>
      <c r="X454" s="41">
        <f t="shared" si="16"/>
        <v>0.428481321</v>
      </c>
      <c r="Y454" s="41">
        <f t="shared" si="17"/>
        <v>0.489003996</v>
      </c>
      <c r="Z454" s="40">
        <f t="shared" si="18"/>
        <v>104</v>
      </c>
      <c r="AA454" s="40">
        <f t="shared" si="19"/>
        <v>262</v>
      </c>
      <c r="AB454" s="40">
        <f t="shared" si="20"/>
        <v>45</v>
      </c>
      <c r="AC454" s="40">
        <f t="shared" si="21"/>
        <v>59</v>
      </c>
      <c r="AD454" s="40">
        <f t="shared" si="22"/>
        <v>128</v>
      </c>
      <c r="AE454" s="40">
        <f t="shared" si="23"/>
        <v>134</v>
      </c>
      <c r="AF454" s="40">
        <f t="shared" si="24"/>
        <v>1.288135593</v>
      </c>
      <c r="AG454" s="40">
        <f t="shared" si="25"/>
        <v>0.375</v>
      </c>
      <c r="AH454" s="40">
        <f t="shared" si="26"/>
        <v>58</v>
      </c>
      <c r="AI454" s="40">
        <f t="shared" ref="AI454:AJ454" si="497">AF454*AC454</f>
        <v>76</v>
      </c>
      <c r="AJ454" s="40">
        <f t="shared" si="497"/>
        <v>48</v>
      </c>
      <c r="AK454" s="40">
        <f t="shared" si="28"/>
        <v>50</v>
      </c>
      <c r="AL454" s="18">
        <f t="shared" si="29"/>
        <v>2267</v>
      </c>
      <c r="AM454" s="40">
        <f t="shared" si="30"/>
        <v>232</v>
      </c>
      <c r="AN454" s="42">
        <f t="shared" si="31"/>
        <v>0.1023378915</v>
      </c>
      <c r="AO454" s="42">
        <f t="shared" si="32"/>
        <v>0.2042346714</v>
      </c>
      <c r="AP454" s="43">
        <f t="shared" si="33"/>
        <v>0.2267818575</v>
      </c>
      <c r="AQ454" s="43">
        <f t="shared" si="34"/>
        <v>0.5853131749</v>
      </c>
      <c r="AR454" s="43">
        <f t="shared" si="35"/>
        <v>0.43412527</v>
      </c>
      <c r="AS454" s="43">
        <f t="shared" si="36"/>
        <v>0.4568965517</v>
      </c>
      <c r="AT454" s="43">
        <f t="shared" si="37"/>
        <v>0.4655172414</v>
      </c>
      <c r="AU454" s="43">
        <f t="shared" si="38"/>
        <v>0.5775862069</v>
      </c>
      <c r="AV454" s="44">
        <f t="shared" si="41"/>
        <v>164</v>
      </c>
      <c r="AW454" s="45">
        <f t="shared" si="39"/>
        <v>-1</v>
      </c>
      <c r="AX454" s="45">
        <v>14.0</v>
      </c>
      <c r="AY454" s="45"/>
    </row>
    <row r="455">
      <c r="A455" s="60"/>
      <c r="B455" s="60"/>
      <c r="C455" s="60"/>
      <c r="D455" s="46">
        <v>453.0</v>
      </c>
      <c r="E455" s="25"/>
      <c r="F455" s="26">
        <v>6520.0</v>
      </c>
      <c r="G455" s="18">
        <v>2800.0</v>
      </c>
      <c r="H455" s="15">
        <f t="shared" si="6"/>
        <v>729</v>
      </c>
      <c r="I455" s="28">
        <v>52.0</v>
      </c>
      <c r="J455" s="29">
        <v>152.0</v>
      </c>
      <c r="K455" s="30">
        <v>56.0</v>
      </c>
      <c r="L455" s="31">
        <v>286.0</v>
      </c>
      <c r="M455" s="32">
        <v>73.0</v>
      </c>
      <c r="N455" s="33">
        <v>110.0</v>
      </c>
      <c r="O455" s="39">
        <f t="shared" si="7"/>
        <v>0.6010928962</v>
      </c>
      <c r="P455" s="39">
        <f t="shared" si="8"/>
        <v>0.8362573099</v>
      </c>
      <c r="Q455" s="40">
        <f t="shared" si="9"/>
        <v>0.8384883992</v>
      </c>
      <c r="R455" s="17">
        <f t="shared" si="10"/>
        <v>0.3064883992</v>
      </c>
      <c r="S455" s="39">
        <f t="shared" si="11"/>
        <v>-0.002231089234</v>
      </c>
      <c r="T455" s="40">
        <f t="shared" si="12"/>
        <v>0.3138736672</v>
      </c>
      <c r="U455" s="40">
        <f t="shared" si="13"/>
        <v>0.4770994701</v>
      </c>
      <c r="V455" s="40">
        <f t="shared" si="14"/>
        <v>0.4770994701</v>
      </c>
      <c r="W455" s="39">
        <f t="shared" si="15"/>
        <v>0.4748683808</v>
      </c>
      <c r="X455" s="41">
        <f t="shared" si="16"/>
        <v>0.5229005299</v>
      </c>
      <c r="Y455" s="41">
        <f t="shared" si="17"/>
        <v>0.5251316192</v>
      </c>
      <c r="Z455" s="40">
        <f t="shared" si="18"/>
        <v>183</v>
      </c>
      <c r="AA455" s="40">
        <f t="shared" si="19"/>
        <v>342</v>
      </c>
      <c r="AB455" s="40">
        <f t="shared" si="20"/>
        <v>96</v>
      </c>
      <c r="AC455" s="40">
        <f t="shared" si="21"/>
        <v>87</v>
      </c>
      <c r="AD455" s="40">
        <f t="shared" si="22"/>
        <v>180</v>
      </c>
      <c r="AE455" s="40">
        <f t="shared" si="23"/>
        <v>162</v>
      </c>
      <c r="AF455" s="40">
        <f t="shared" si="24"/>
        <v>1.264367816</v>
      </c>
      <c r="AG455" s="40">
        <f t="shared" si="25"/>
        <v>0.3111111111</v>
      </c>
      <c r="AH455" s="40">
        <f t="shared" si="26"/>
        <v>121</v>
      </c>
      <c r="AI455" s="40">
        <f t="shared" ref="AI455:AJ455" si="498">AF455*AC455</f>
        <v>110</v>
      </c>
      <c r="AJ455" s="40">
        <f t="shared" si="498"/>
        <v>56</v>
      </c>
      <c r="AK455" s="40">
        <f t="shared" si="28"/>
        <v>50</v>
      </c>
      <c r="AL455" s="18">
        <f t="shared" si="29"/>
        <v>2800</v>
      </c>
      <c r="AM455" s="40">
        <f t="shared" si="30"/>
        <v>337</v>
      </c>
      <c r="AN455" s="42">
        <f t="shared" si="31"/>
        <v>0.1203571429</v>
      </c>
      <c r="AO455" s="42">
        <f t="shared" si="32"/>
        <v>0.2603571429</v>
      </c>
      <c r="AP455" s="43">
        <f t="shared" si="33"/>
        <v>0.2482853224</v>
      </c>
      <c r="AQ455" s="43">
        <f t="shared" si="34"/>
        <v>0.5637860082</v>
      </c>
      <c r="AR455" s="43">
        <f t="shared" si="35"/>
        <v>0.5308641975</v>
      </c>
      <c r="AS455" s="43">
        <f t="shared" si="36"/>
        <v>0.5252225519</v>
      </c>
      <c r="AT455" s="43">
        <f t="shared" si="37"/>
        <v>0.5074183976</v>
      </c>
      <c r="AU455" s="43">
        <f t="shared" si="38"/>
        <v>0.6854599407</v>
      </c>
      <c r="AV455" s="44">
        <f t="shared" si="41"/>
        <v>236</v>
      </c>
      <c r="AW455" s="45">
        <f t="shared" si="39"/>
        <v>4</v>
      </c>
      <c r="AX455" s="45">
        <v>14.0</v>
      </c>
      <c r="AY455" s="45"/>
    </row>
    <row r="456">
      <c r="A456" s="60"/>
      <c r="B456" s="60"/>
      <c r="C456" s="60"/>
      <c r="D456" s="46">
        <v>454.0</v>
      </c>
      <c r="E456" s="25"/>
      <c r="F456" s="26">
        <v>6522.0</v>
      </c>
      <c r="G456" s="18">
        <v>1570.0</v>
      </c>
      <c r="H456" s="15">
        <f t="shared" si="6"/>
        <v>411</v>
      </c>
      <c r="I456" s="28">
        <v>30.0</v>
      </c>
      <c r="J456" s="29">
        <v>68.0</v>
      </c>
      <c r="K456" s="30">
        <v>38.0</v>
      </c>
      <c r="L456" s="31">
        <v>186.0</v>
      </c>
      <c r="M456" s="32">
        <v>36.0</v>
      </c>
      <c r="N456" s="33">
        <v>53.0</v>
      </c>
      <c r="O456" s="39">
        <f t="shared" si="7"/>
        <v>0.595505618</v>
      </c>
      <c r="P456" s="39">
        <f t="shared" si="8"/>
        <v>0.8303571429</v>
      </c>
      <c r="Q456" s="40">
        <f t="shared" si="9"/>
        <v>0.8365977781</v>
      </c>
      <c r="R456" s="17">
        <f t="shared" si="10"/>
        <v>0.3045977781</v>
      </c>
      <c r="S456" s="39">
        <f t="shared" si="11"/>
        <v>-0.006240635201</v>
      </c>
      <c r="T456" s="40">
        <f t="shared" si="12"/>
        <v>0.3125973896</v>
      </c>
      <c r="U456" s="40">
        <f t="shared" si="13"/>
        <v>0.4729729101</v>
      </c>
      <c r="V456" s="40">
        <f t="shared" si="14"/>
        <v>0.4729729101</v>
      </c>
      <c r="W456" s="39">
        <f t="shared" si="15"/>
        <v>0.4667322749</v>
      </c>
      <c r="X456" s="41">
        <f t="shared" si="16"/>
        <v>0.5270270899</v>
      </c>
      <c r="Y456" s="41">
        <f t="shared" si="17"/>
        <v>0.5332677251</v>
      </c>
      <c r="Z456" s="40">
        <f t="shared" si="18"/>
        <v>89</v>
      </c>
      <c r="AA456" s="40">
        <f t="shared" si="19"/>
        <v>224</v>
      </c>
      <c r="AB456" s="40">
        <f t="shared" si="20"/>
        <v>47</v>
      </c>
      <c r="AC456" s="40">
        <f t="shared" si="21"/>
        <v>42</v>
      </c>
      <c r="AD456" s="40">
        <f t="shared" si="22"/>
        <v>119</v>
      </c>
      <c r="AE456" s="40">
        <f t="shared" si="23"/>
        <v>105</v>
      </c>
      <c r="AF456" s="40">
        <f t="shared" si="24"/>
        <v>1.261904762</v>
      </c>
      <c r="AG456" s="40">
        <f t="shared" si="25"/>
        <v>0.3193277311</v>
      </c>
      <c r="AH456" s="40">
        <f t="shared" si="26"/>
        <v>59</v>
      </c>
      <c r="AI456" s="40">
        <f t="shared" ref="AI456:AJ456" si="499">AF456*AC456</f>
        <v>53</v>
      </c>
      <c r="AJ456" s="40">
        <f t="shared" si="499"/>
        <v>38</v>
      </c>
      <c r="AK456" s="40">
        <f t="shared" si="28"/>
        <v>34</v>
      </c>
      <c r="AL456" s="18">
        <f t="shared" si="29"/>
        <v>1570</v>
      </c>
      <c r="AM456" s="40">
        <f t="shared" si="30"/>
        <v>184</v>
      </c>
      <c r="AN456" s="42">
        <f t="shared" si="31"/>
        <v>0.1171974522</v>
      </c>
      <c r="AO456" s="42">
        <f t="shared" si="32"/>
        <v>0.2617834395</v>
      </c>
      <c r="AP456" s="43">
        <f t="shared" si="33"/>
        <v>0.2530413625</v>
      </c>
      <c r="AQ456" s="43">
        <f t="shared" si="34"/>
        <v>0.6131386861</v>
      </c>
      <c r="AR456" s="43">
        <f t="shared" si="35"/>
        <v>0.4549878345</v>
      </c>
      <c r="AS456" s="43">
        <f t="shared" si="36"/>
        <v>0.527173913</v>
      </c>
      <c r="AT456" s="43">
        <f t="shared" si="37"/>
        <v>0.5054347826</v>
      </c>
      <c r="AU456" s="43">
        <f t="shared" si="38"/>
        <v>0.6086956522</v>
      </c>
      <c r="AV456" s="44">
        <f t="shared" si="41"/>
        <v>152</v>
      </c>
      <c r="AW456" s="45">
        <f t="shared" si="39"/>
        <v>7</v>
      </c>
      <c r="AX456" s="45">
        <v>14.0</v>
      </c>
      <c r="AY456" s="45"/>
    </row>
    <row r="457">
      <c r="A457" s="60"/>
      <c r="B457" s="60"/>
      <c r="C457" s="60"/>
      <c r="D457" s="46">
        <v>455.0</v>
      </c>
      <c r="E457" s="25"/>
      <c r="F457" s="26">
        <v>6526.0</v>
      </c>
      <c r="G457" s="18">
        <v>1880.0</v>
      </c>
      <c r="H457" s="15">
        <f t="shared" si="6"/>
        <v>869</v>
      </c>
      <c r="I457" s="28">
        <v>78.0</v>
      </c>
      <c r="J457" s="29">
        <v>175.0</v>
      </c>
      <c r="K457" s="30">
        <v>80.0</v>
      </c>
      <c r="L457" s="31">
        <v>452.0</v>
      </c>
      <c r="M457" s="32">
        <v>34.0</v>
      </c>
      <c r="N457" s="33">
        <v>50.0</v>
      </c>
      <c r="O457" s="39">
        <f t="shared" si="7"/>
        <v>0.5952380952</v>
      </c>
      <c r="P457" s="39">
        <f t="shared" si="8"/>
        <v>0.8496240602</v>
      </c>
      <c r="Q457" s="40">
        <f t="shared" si="9"/>
        <v>0.8365068027</v>
      </c>
      <c r="R457" s="17">
        <f t="shared" si="10"/>
        <v>0.3045068027</v>
      </c>
      <c r="S457" s="39">
        <f t="shared" si="11"/>
        <v>0.01311725743</v>
      </c>
      <c r="T457" s="40">
        <f t="shared" si="12"/>
        <v>0.3125363223</v>
      </c>
      <c r="U457" s="40">
        <f t="shared" si="13"/>
        <v>0.4727752018</v>
      </c>
      <c r="V457" s="40">
        <f t="shared" si="14"/>
        <v>0.4727752018</v>
      </c>
      <c r="W457" s="39">
        <f t="shared" si="15"/>
        <v>0.4858924593</v>
      </c>
      <c r="X457" s="41">
        <f t="shared" si="16"/>
        <v>0.5272247982</v>
      </c>
      <c r="Y457" s="41">
        <f t="shared" si="17"/>
        <v>0.5141075407</v>
      </c>
      <c r="Z457" s="40">
        <f t="shared" si="18"/>
        <v>84</v>
      </c>
      <c r="AA457" s="40">
        <f t="shared" si="19"/>
        <v>532</v>
      </c>
      <c r="AB457" s="40">
        <f t="shared" si="20"/>
        <v>44</v>
      </c>
      <c r="AC457" s="40">
        <f t="shared" si="21"/>
        <v>40</v>
      </c>
      <c r="AD457" s="40">
        <f t="shared" si="22"/>
        <v>274</v>
      </c>
      <c r="AE457" s="40">
        <f t="shared" si="23"/>
        <v>258</v>
      </c>
      <c r="AF457" s="40">
        <f t="shared" si="24"/>
        <v>1.25</v>
      </c>
      <c r="AG457" s="40">
        <f t="shared" si="25"/>
        <v>0.2919708029</v>
      </c>
      <c r="AH457" s="40">
        <f t="shared" si="26"/>
        <v>55</v>
      </c>
      <c r="AI457" s="40">
        <f t="shared" ref="AI457:AJ457" si="500">AF457*AC457</f>
        <v>50</v>
      </c>
      <c r="AJ457" s="40">
        <f t="shared" si="500"/>
        <v>80</v>
      </c>
      <c r="AK457" s="40">
        <f t="shared" si="28"/>
        <v>75</v>
      </c>
      <c r="AL457" s="18">
        <f t="shared" si="29"/>
        <v>1880</v>
      </c>
      <c r="AM457" s="40">
        <f t="shared" si="30"/>
        <v>260</v>
      </c>
      <c r="AN457" s="42">
        <f t="shared" si="31"/>
        <v>0.1382978723</v>
      </c>
      <c r="AO457" s="42">
        <f t="shared" si="32"/>
        <v>0.4622340426</v>
      </c>
      <c r="AP457" s="43">
        <f t="shared" si="33"/>
        <v>0.2209436133</v>
      </c>
      <c r="AQ457" s="43">
        <f t="shared" si="34"/>
        <v>0.6490218642</v>
      </c>
      <c r="AR457" s="43">
        <f t="shared" si="35"/>
        <v>0.3878020713</v>
      </c>
      <c r="AS457" s="43">
        <f t="shared" si="36"/>
        <v>0.5192307692</v>
      </c>
      <c r="AT457" s="43">
        <f t="shared" si="37"/>
        <v>0.5</v>
      </c>
      <c r="AU457" s="43">
        <f t="shared" si="38"/>
        <v>0.4038461538</v>
      </c>
      <c r="AV457" s="44">
        <f t="shared" si="41"/>
        <v>377</v>
      </c>
      <c r="AW457" s="45">
        <f t="shared" si="39"/>
        <v>57</v>
      </c>
      <c r="AX457" s="45">
        <v>14.0</v>
      </c>
      <c r="AY457" s="45"/>
    </row>
    <row r="458">
      <c r="A458" s="60"/>
      <c r="B458" s="60"/>
      <c r="C458" s="60"/>
      <c r="D458" s="46">
        <v>456.0</v>
      </c>
      <c r="E458" s="25"/>
      <c r="F458" s="26">
        <v>6527.0</v>
      </c>
      <c r="G458" s="18">
        <v>2826.0</v>
      </c>
      <c r="H458" s="15">
        <f t="shared" si="6"/>
        <v>596</v>
      </c>
      <c r="I458" s="28">
        <v>67.0</v>
      </c>
      <c r="J458" s="29">
        <v>110.0</v>
      </c>
      <c r="K458" s="30">
        <v>58.0</v>
      </c>
      <c r="L458" s="31">
        <v>239.0</v>
      </c>
      <c r="M458" s="32">
        <v>52.0</v>
      </c>
      <c r="N458" s="33">
        <v>70.0</v>
      </c>
      <c r="O458" s="39">
        <f t="shared" si="7"/>
        <v>0.5737704918</v>
      </c>
      <c r="P458" s="39">
        <f t="shared" si="8"/>
        <v>0.8047138047</v>
      </c>
      <c r="Q458" s="40">
        <f t="shared" si="9"/>
        <v>0.8290720236</v>
      </c>
      <c r="R458" s="17">
        <f t="shared" si="10"/>
        <v>0.2970720236</v>
      </c>
      <c r="S458" s="39">
        <f t="shared" si="11"/>
        <v>-0.02435821894</v>
      </c>
      <c r="T458" s="40">
        <f t="shared" si="12"/>
        <v>0.3076483659</v>
      </c>
      <c r="U458" s="40">
        <f t="shared" si="13"/>
        <v>0.4568721728</v>
      </c>
      <c r="V458" s="40">
        <f t="shared" si="14"/>
        <v>0.4568721728</v>
      </c>
      <c r="W458" s="39">
        <f t="shared" si="15"/>
        <v>0.4325139538</v>
      </c>
      <c r="X458" s="41">
        <f t="shared" si="16"/>
        <v>0.5431278272</v>
      </c>
      <c r="Y458" s="41">
        <f t="shared" si="17"/>
        <v>0.5674860462</v>
      </c>
      <c r="Z458" s="40">
        <f t="shared" si="18"/>
        <v>122</v>
      </c>
      <c r="AA458" s="40">
        <f t="shared" si="19"/>
        <v>297</v>
      </c>
      <c r="AB458" s="40">
        <f t="shared" si="20"/>
        <v>66</v>
      </c>
      <c r="AC458" s="40">
        <f t="shared" si="21"/>
        <v>56</v>
      </c>
      <c r="AD458" s="40">
        <f t="shared" si="22"/>
        <v>169</v>
      </c>
      <c r="AE458" s="40">
        <f t="shared" si="23"/>
        <v>128</v>
      </c>
      <c r="AF458" s="40">
        <f t="shared" si="24"/>
        <v>1.25</v>
      </c>
      <c r="AG458" s="40">
        <f t="shared" si="25"/>
        <v>0.3431952663</v>
      </c>
      <c r="AH458" s="40">
        <f t="shared" si="26"/>
        <v>83</v>
      </c>
      <c r="AI458" s="40">
        <f t="shared" ref="AI458:AJ458" si="501">AF458*AC458</f>
        <v>70</v>
      </c>
      <c r="AJ458" s="40">
        <f t="shared" si="501"/>
        <v>58</v>
      </c>
      <c r="AK458" s="40">
        <f t="shared" si="28"/>
        <v>44</v>
      </c>
      <c r="AL458" s="18">
        <f t="shared" si="29"/>
        <v>2826</v>
      </c>
      <c r="AM458" s="40">
        <f t="shared" si="30"/>
        <v>255</v>
      </c>
      <c r="AN458" s="42">
        <f t="shared" si="31"/>
        <v>0.09023354565</v>
      </c>
      <c r="AO458" s="42">
        <f t="shared" si="32"/>
        <v>0.2108987969</v>
      </c>
      <c r="AP458" s="43">
        <f t="shared" si="33"/>
        <v>0.2969798658</v>
      </c>
      <c r="AQ458" s="43">
        <f t="shared" si="34"/>
        <v>0.6006711409</v>
      </c>
      <c r="AR458" s="43">
        <f t="shared" si="35"/>
        <v>0.5016778523</v>
      </c>
      <c r="AS458" s="43">
        <f t="shared" si="36"/>
        <v>0.5529411765</v>
      </c>
      <c r="AT458" s="43">
        <f t="shared" si="37"/>
        <v>0.4980392157</v>
      </c>
      <c r="AU458" s="43">
        <f t="shared" si="38"/>
        <v>0.6</v>
      </c>
      <c r="AV458" s="44">
        <f t="shared" si="41"/>
        <v>195</v>
      </c>
      <c r="AW458" s="45">
        <f t="shared" si="39"/>
        <v>36</v>
      </c>
      <c r="AX458" s="45">
        <v>15.0</v>
      </c>
      <c r="AY458" s="45"/>
    </row>
    <row r="459">
      <c r="A459" s="60"/>
      <c r="B459" s="60"/>
      <c r="C459" s="60"/>
      <c r="D459" s="46">
        <v>457.0</v>
      </c>
      <c r="E459" s="25"/>
      <c r="F459" s="26">
        <v>6528.0</v>
      </c>
      <c r="G459" s="18">
        <v>2145.0</v>
      </c>
      <c r="H459" s="15">
        <f t="shared" si="6"/>
        <v>510</v>
      </c>
      <c r="I459" s="28">
        <v>40.0</v>
      </c>
      <c r="J459" s="29">
        <v>57.0</v>
      </c>
      <c r="K459" s="30">
        <v>60.0</v>
      </c>
      <c r="L459" s="31">
        <v>273.0</v>
      </c>
      <c r="M459" s="32">
        <v>29.0</v>
      </c>
      <c r="N459" s="33">
        <v>51.0</v>
      </c>
      <c r="O459" s="39">
        <f t="shared" si="7"/>
        <v>0.6375</v>
      </c>
      <c r="P459" s="39">
        <f t="shared" si="8"/>
        <v>0.8198198198</v>
      </c>
      <c r="Q459" s="40">
        <f t="shared" si="9"/>
        <v>0.8503675</v>
      </c>
      <c r="R459" s="17">
        <f t="shared" si="10"/>
        <v>0.3183675</v>
      </c>
      <c r="S459" s="39">
        <f t="shared" si="11"/>
        <v>-0.03054768018</v>
      </c>
      <c r="T459" s="40">
        <f t="shared" si="12"/>
        <v>0.3222306696</v>
      </c>
      <c r="U459" s="40">
        <f t="shared" si="13"/>
        <v>0.503867103</v>
      </c>
      <c r="V459" s="40">
        <f t="shared" si="14"/>
        <v>0.503867103</v>
      </c>
      <c r="W459" s="39">
        <f t="shared" si="15"/>
        <v>0.4733194229</v>
      </c>
      <c r="X459" s="41">
        <f t="shared" si="16"/>
        <v>0.496132897</v>
      </c>
      <c r="Y459" s="41">
        <f t="shared" si="17"/>
        <v>0.5266805771</v>
      </c>
      <c r="Z459" s="40">
        <f t="shared" si="18"/>
        <v>80</v>
      </c>
      <c r="AA459" s="40">
        <f t="shared" si="19"/>
        <v>333</v>
      </c>
      <c r="AB459" s="40">
        <f t="shared" si="20"/>
        <v>40</v>
      </c>
      <c r="AC459" s="40">
        <f t="shared" si="21"/>
        <v>40</v>
      </c>
      <c r="AD459" s="40">
        <f t="shared" si="22"/>
        <v>175</v>
      </c>
      <c r="AE459" s="40">
        <f t="shared" si="23"/>
        <v>158</v>
      </c>
      <c r="AF459" s="40">
        <f t="shared" si="24"/>
        <v>1.275</v>
      </c>
      <c r="AG459" s="40">
        <f t="shared" si="25"/>
        <v>0.3428571429</v>
      </c>
      <c r="AH459" s="40">
        <f t="shared" si="26"/>
        <v>51</v>
      </c>
      <c r="AI459" s="40">
        <f t="shared" ref="AI459:AJ459" si="502">AF459*AC459</f>
        <v>51</v>
      </c>
      <c r="AJ459" s="40">
        <f t="shared" si="502"/>
        <v>60</v>
      </c>
      <c r="AK459" s="40">
        <f t="shared" si="28"/>
        <v>54</v>
      </c>
      <c r="AL459" s="18">
        <f t="shared" si="29"/>
        <v>2145</v>
      </c>
      <c r="AM459" s="40">
        <f t="shared" si="30"/>
        <v>216</v>
      </c>
      <c r="AN459" s="42">
        <f t="shared" si="31"/>
        <v>0.1006993007</v>
      </c>
      <c r="AO459" s="42">
        <f t="shared" si="32"/>
        <v>0.2377622378</v>
      </c>
      <c r="AP459" s="43">
        <f t="shared" si="33"/>
        <v>0.2529411765</v>
      </c>
      <c r="AQ459" s="43">
        <f t="shared" si="34"/>
        <v>0.6705882353</v>
      </c>
      <c r="AR459" s="43">
        <f t="shared" si="35"/>
        <v>0.3470588235</v>
      </c>
      <c r="AS459" s="43">
        <f t="shared" si="36"/>
        <v>0.5138888889</v>
      </c>
      <c r="AT459" s="43">
        <f t="shared" si="37"/>
        <v>0.4861111111</v>
      </c>
      <c r="AU459" s="43">
        <f t="shared" si="38"/>
        <v>0.4722222222</v>
      </c>
      <c r="AV459" s="44">
        <f t="shared" si="41"/>
        <v>219</v>
      </c>
      <c r="AW459" s="45">
        <f t="shared" si="39"/>
        <v>18</v>
      </c>
      <c r="AX459" s="45">
        <v>15.0</v>
      </c>
      <c r="AY459" s="45"/>
    </row>
    <row r="460">
      <c r="A460" s="60"/>
      <c r="B460" s="60"/>
      <c r="C460" s="60"/>
      <c r="D460" s="46">
        <v>458.0</v>
      </c>
      <c r="E460" s="25"/>
      <c r="F460" s="26">
        <v>6530.0</v>
      </c>
      <c r="G460" s="18">
        <v>2916.0</v>
      </c>
      <c r="H460" s="15">
        <f t="shared" si="6"/>
        <v>500</v>
      </c>
      <c r="I460" s="28">
        <v>34.0</v>
      </c>
      <c r="J460" s="29">
        <v>109.0</v>
      </c>
      <c r="K460" s="30">
        <v>30.0</v>
      </c>
      <c r="L460" s="31">
        <v>203.0</v>
      </c>
      <c r="M460" s="32">
        <v>59.0</v>
      </c>
      <c r="N460" s="33">
        <v>65.0</v>
      </c>
      <c r="O460" s="39">
        <f t="shared" si="7"/>
        <v>0.5241935484</v>
      </c>
      <c r="P460" s="39">
        <f t="shared" si="8"/>
        <v>0.8712446352</v>
      </c>
      <c r="Q460" s="40">
        <f t="shared" si="9"/>
        <v>0.8108878772</v>
      </c>
      <c r="R460" s="17">
        <f t="shared" si="10"/>
        <v>0.2788878772</v>
      </c>
      <c r="S460" s="39">
        <f t="shared" si="11"/>
        <v>0.06035675798</v>
      </c>
      <c r="T460" s="40">
        <f t="shared" si="12"/>
        <v>0.2964543322</v>
      </c>
      <c r="U460" s="40">
        <f t="shared" si="13"/>
        <v>0.4198555253</v>
      </c>
      <c r="V460" s="40">
        <f t="shared" si="14"/>
        <v>0.4198555253</v>
      </c>
      <c r="W460" s="39">
        <f t="shared" si="15"/>
        <v>0.4802122833</v>
      </c>
      <c r="X460" s="41">
        <f t="shared" si="16"/>
        <v>0.5801444747</v>
      </c>
      <c r="Y460" s="41">
        <f t="shared" si="17"/>
        <v>0.5197877167</v>
      </c>
      <c r="Z460" s="40">
        <f t="shared" si="18"/>
        <v>124</v>
      </c>
      <c r="AA460" s="40">
        <f t="shared" si="19"/>
        <v>233</v>
      </c>
      <c r="AB460" s="40">
        <f t="shared" si="20"/>
        <v>72</v>
      </c>
      <c r="AC460" s="40">
        <f t="shared" si="21"/>
        <v>52</v>
      </c>
      <c r="AD460" s="40">
        <f t="shared" si="22"/>
        <v>121</v>
      </c>
      <c r="AE460" s="40">
        <f t="shared" si="23"/>
        <v>112</v>
      </c>
      <c r="AF460" s="40">
        <f t="shared" si="24"/>
        <v>1.25</v>
      </c>
      <c r="AG460" s="40">
        <f t="shared" si="25"/>
        <v>0.2479338843</v>
      </c>
      <c r="AH460" s="40">
        <f t="shared" si="26"/>
        <v>90</v>
      </c>
      <c r="AI460" s="40">
        <f t="shared" ref="AI460:AJ460" si="503">AF460*AC460</f>
        <v>65</v>
      </c>
      <c r="AJ460" s="40">
        <f t="shared" si="503"/>
        <v>30</v>
      </c>
      <c r="AK460" s="40">
        <f t="shared" si="28"/>
        <v>28</v>
      </c>
      <c r="AL460" s="18">
        <f t="shared" si="29"/>
        <v>2916</v>
      </c>
      <c r="AM460" s="40">
        <f t="shared" si="30"/>
        <v>213</v>
      </c>
      <c r="AN460" s="42">
        <f t="shared" si="31"/>
        <v>0.07304526749</v>
      </c>
      <c r="AO460" s="42">
        <f t="shared" si="32"/>
        <v>0.1714677641</v>
      </c>
      <c r="AP460" s="43">
        <f t="shared" si="33"/>
        <v>0.246</v>
      </c>
      <c r="AQ460" s="43">
        <f t="shared" si="34"/>
        <v>0.592</v>
      </c>
      <c r="AR460" s="43">
        <f t="shared" si="35"/>
        <v>0.534</v>
      </c>
      <c r="AS460" s="43">
        <f t="shared" si="36"/>
        <v>0.5633802817</v>
      </c>
      <c r="AT460" s="43">
        <f t="shared" si="37"/>
        <v>0.5539906103</v>
      </c>
      <c r="AU460" s="43">
        <f t="shared" si="38"/>
        <v>0.7276995305</v>
      </c>
      <c r="AV460" s="44">
        <f t="shared" si="41"/>
        <v>175</v>
      </c>
      <c r="AW460" s="45">
        <f t="shared" si="39"/>
        <v>3</v>
      </c>
      <c r="AX460" s="45">
        <v>15.0</v>
      </c>
      <c r="AY460" s="45"/>
    </row>
    <row r="461">
      <c r="A461" s="60"/>
      <c r="B461" s="60"/>
      <c r="C461" s="60"/>
      <c r="D461" s="46">
        <v>459.0</v>
      </c>
      <c r="E461" s="25"/>
      <c r="F461" s="26">
        <v>6533.0</v>
      </c>
      <c r="G461" s="18">
        <v>1331.0</v>
      </c>
      <c r="H461" s="15">
        <f t="shared" si="6"/>
        <v>192</v>
      </c>
      <c r="I461" s="28">
        <v>11.0</v>
      </c>
      <c r="J461" s="29">
        <v>40.0</v>
      </c>
      <c r="K461" s="30">
        <v>11.0</v>
      </c>
      <c r="L461" s="31">
        <v>102.0</v>
      </c>
      <c r="M461" s="32">
        <v>3.0</v>
      </c>
      <c r="N461" s="33">
        <v>25.0</v>
      </c>
      <c r="O461" s="39">
        <f t="shared" si="7"/>
        <v>0.8928571429</v>
      </c>
      <c r="P461" s="39">
        <f t="shared" si="8"/>
        <v>0.9026548673</v>
      </c>
      <c r="Q461" s="40">
        <f t="shared" si="9"/>
        <v>0.9122295918</v>
      </c>
      <c r="R461" s="17">
        <f t="shared" si="10"/>
        <v>0.3802295918</v>
      </c>
      <c r="S461" s="39">
        <f t="shared" si="11"/>
        <v>-0.00957472458</v>
      </c>
      <c r="T461" s="40">
        <f t="shared" si="12"/>
        <v>0.3828017323</v>
      </c>
      <c r="U461" s="40">
        <f t="shared" si="13"/>
        <v>0.6862100335</v>
      </c>
      <c r="V461" s="40">
        <f t="shared" si="14"/>
        <v>0.6862100335</v>
      </c>
      <c r="W461" s="39">
        <f t="shared" si="15"/>
        <v>0.6766353089</v>
      </c>
      <c r="X461" s="41">
        <f t="shared" si="16"/>
        <v>0.3137899665</v>
      </c>
      <c r="Y461" s="41">
        <f t="shared" si="17"/>
        <v>0.3233646911</v>
      </c>
      <c r="Z461" s="40">
        <f t="shared" si="18"/>
        <v>28</v>
      </c>
      <c r="AA461" s="40">
        <f t="shared" si="19"/>
        <v>113</v>
      </c>
      <c r="AB461" s="40">
        <f t="shared" si="20"/>
        <v>9</v>
      </c>
      <c r="AC461" s="40">
        <f t="shared" si="21"/>
        <v>19</v>
      </c>
      <c r="AD461" s="40">
        <f t="shared" si="22"/>
        <v>37</v>
      </c>
      <c r="AE461" s="40">
        <f t="shared" si="23"/>
        <v>76</v>
      </c>
      <c r="AF461" s="40">
        <f t="shared" si="24"/>
        <v>1.315789474</v>
      </c>
      <c r="AG461" s="40">
        <f t="shared" si="25"/>
        <v>0.2972972973</v>
      </c>
      <c r="AH461" s="40">
        <f t="shared" si="26"/>
        <v>12</v>
      </c>
      <c r="AI461" s="40">
        <f t="shared" ref="AI461:AJ461" si="504">AF461*AC461</f>
        <v>25</v>
      </c>
      <c r="AJ461" s="40">
        <f t="shared" si="504"/>
        <v>11</v>
      </c>
      <c r="AK461" s="40">
        <f t="shared" si="28"/>
        <v>23</v>
      </c>
      <c r="AL461" s="18">
        <f t="shared" si="29"/>
        <v>1331</v>
      </c>
      <c r="AM461" s="40">
        <f t="shared" si="30"/>
        <v>71</v>
      </c>
      <c r="AN461" s="42">
        <f t="shared" si="31"/>
        <v>0.05334335086</v>
      </c>
      <c r="AO461" s="42">
        <f t="shared" si="32"/>
        <v>0.1442524418</v>
      </c>
      <c r="AP461" s="43">
        <f t="shared" si="33"/>
        <v>0.1302083333</v>
      </c>
      <c r="AQ461" s="43">
        <f t="shared" si="34"/>
        <v>0.6041666667</v>
      </c>
      <c r="AR461" s="43">
        <f t="shared" si="35"/>
        <v>0.4114583333</v>
      </c>
      <c r="AS461" s="43">
        <f t="shared" si="36"/>
        <v>0.323943662</v>
      </c>
      <c r="AT461" s="43">
        <f t="shared" si="37"/>
        <v>0.4929577465</v>
      </c>
      <c r="AU461" s="43">
        <f t="shared" si="38"/>
        <v>0.5211267606</v>
      </c>
      <c r="AV461" s="44">
        <f t="shared" si="41"/>
        <v>79</v>
      </c>
      <c r="AW461" s="45">
        <f t="shared" si="39"/>
        <v>2</v>
      </c>
      <c r="AX461" s="45">
        <v>15.0</v>
      </c>
      <c r="AY461" s="45"/>
    </row>
    <row r="462">
      <c r="A462" s="60"/>
      <c r="B462" s="60"/>
      <c r="C462" s="60"/>
      <c r="D462" s="46">
        <v>460.0</v>
      </c>
      <c r="E462" s="25"/>
      <c r="F462" s="26">
        <v>6538.0</v>
      </c>
      <c r="G462" s="18">
        <v>2501.0</v>
      </c>
      <c r="H462" s="15">
        <f t="shared" si="6"/>
        <v>382</v>
      </c>
      <c r="I462" s="28">
        <v>23.0</v>
      </c>
      <c r="J462" s="29">
        <v>69.0</v>
      </c>
      <c r="K462" s="30">
        <v>36.0</v>
      </c>
      <c r="L462" s="31">
        <v>170.0</v>
      </c>
      <c r="M462" s="32">
        <v>31.0</v>
      </c>
      <c r="N462" s="33">
        <v>53.0</v>
      </c>
      <c r="O462" s="39">
        <f t="shared" si="7"/>
        <v>0.630952381</v>
      </c>
      <c r="P462" s="39">
        <f t="shared" si="8"/>
        <v>0.8252427184</v>
      </c>
      <c r="Q462" s="40">
        <f t="shared" si="9"/>
        <v>0.848287415</v>
      </c>
      <c r="R462" s="17">
        <f t="shared" si="10"/>
        <v>0.316287415</v>
      </c>
      <c r="S462" s="39">
        <f t="shared" si="11"/>
        <v>-0.02304469652</v>
      </c>
      <c r="T462" s="40">
        <f t="shared" si="12"/>
        <v>0.320722512</v>
      </c>
      <c r="U462" s="40">
        <f t="shared" si="13"/>
        <v>0.4990684502</v>
      </c>
      <c r="V462" s="40">
        <f t="shared" si="14"/>
        <v>0.4990684502</v>
      </c>
      <c r="W462" s="39">
        <f t="shared" si="15"/>
        <v>0.4760237536</v>
      </c>
      <c r="X462" s="41">
        <f t="shared" si="16"/>
        <v>0.5009315498</v>
      </c>
      <c r="Y462" s="41">
        <f t="shared" si="17"/>
        <v>0.5239762464</v>
      </c>
      <c r="Z462" s="40">
        <f t="shared" si="18"/>
        <v>84</v>
      </c>
      <c r="AA462" s="40">
        <f t="shared" si="19"/>
        <v>206</v>
      </c>
      <c r="AB462" s="40">
        <f t="shared" si="20"/>
        <v>42</v>
      </c>
      <c r="AC462" s="40">
        <f t="shared" si="21"/>
        <v>42</v>
      </c>
      <c r="AD462" s="40">
        <f t="shared" si="22"/>
        <v>108</v>
      </c>
      <c r="AE462" s="40">
        <f t="shared" si="23"/>
        <v>98</v>
      </c>
      <c r="AF462" s="40">
        <f t="shared" si="24"/>
        <v>1.261904762</v>
      </c>
      <c r="AG462" s="40">
        <f t="shared" si="25"/>
        <v>0.3333333333</v>
      </c>
      <c r="AH462" s="40">
        <f t="shared" si="26"/>
        <v>53</v>
      </c>
      <c r="AI462" s="40">
        <f t="shared" ref="AI462:AJ462" si="505">AF462*AC462</f>
        <v>53</v>
      </c>
      <c r="AJ462" s="40">
        <f t="shared" si="505"/>
        <v>36</v>
      </c>
      <c r="AK462" s="40">
        <f t="shared" si="28"/>
        <v>33</v>
      </c>
      <c r="AL462" s="18">
        <f t="shared" si="29"/>
        <v>2501</v>
      </c>
      <c r="AM462" s="40">
        <f t="shared" si="30"/>
        <v>175</v>
      </c>
      <c r="AN462" s="42">
        <f t="shared" si="31"/>
        <v>0.0699720112</v>
      </c>
      <c r="AO462" s="42">
        <f t="shared" si="32"/>
        <v>0.1527389044</v>
      </c>
      <c r="AP462" s="43">
        <f t="shared" si="33"/>
        <v>0.2356020942</v>
      </c>
      <c r="AQ462" s="43">
        <f t="shared" si="34"/>
        <v>0.5863874346</v>
      </c>
      <c r="AR462" s="43">
        <f t="shared" si="35"/>
        <v>0.4607329843</v>
      </c>
      <c r="AS462" s="43">
        <f t="shared" si="36"/>
        <v>0.5085714286</v>
      </c>
      <c r="AT462" s="43">
        <f t="shared" si="37"/>
        <v>0.4914285714</v>
      </c>
      <c r="AU462" s="43">
        <f t="shared" si="38"/>
        <v>0.6057142857</v>
      </c>
      <c r="AV462" s="44">
        <f t="shared" si="41"/>
        <v>137</v>
      </c>
      <c r="AW462" s="45">
        <f t="shared" si="39"/>
        <v>1</v>
      </c>
      <c r="AX462" s="45">
        <v>15.0</v>
      </c>
      <c r="AY462" s="45"/>
    </row>
    <row r="463">
      <c r="A463" s="60"/>
      <c r="B463" s="60"/>
      <c r="C463" s="60"/>
      <c r="D463" s="46">
        <v>461.0</v>
      </c>
      <c r="E463" s="25"/>
      <c r="F463" s="26">
        <v>6539.0</v>
      </c>
      <c r="G463" s="18">
        <v>1687.0</v>
      </c>
      <c r="H463" s="15">
        <f t="shared" si="6"/>
        <v>275</v>
      </c>
      <c r="I463" s="28">
        <v>28.0</v>
      </c>
      <c r="J463" s="29">
        <v>44.0</v>
      </c>
      <c r="K463" s="30">
        <v>34.0</v>
      </c>
      <c r="L463" s="31">
        <v>112.0</v>
      </c>
      <c r="M463" s="32">
        <v>22.0</v>
      </c>
      <c r="N463" s="33">
        <v>35.0</v>
      </c>
      <c r="O463" s="39">
        <f t="shared" si="7"/>
        <v>0.6140350877</v>
      </c>
      <c r="P463" s="39">
        <f t="shared" si="8"/>
        <v>0.7671232877</v>
      </c>
      <c r="Q463" s="40">
        <f t="shared" si="9"/>
        <v>0.8427987073</v>
      </c>
      <c r="R463" s="17">
        <f t="shared" si="10"/>
        <v>0.3107987073</v>
      </c>
      <c r="S463" s="39">
        <f t="shared" si="11"/>
        <v>-0.07567541962</v>
      </c>
      <c r="T463" s="40">
        <f t="shared" si="12"/>
        <v>0.3168363826</v>
      </c>
      <c r="U463" s="40">
        <f t="shared" si="13"/>
        <v>0.4866389449</v>
      </c>
      <c r="V463" s="40">
        <f t="shared" si="14"/>
        <v>0.4866389449</v>
      </c>
      <c r="W463" s="39">
        <f t="shared" si="15"/>
        <v>0.4109635253</v>
      </c>
      <c r="X463" s="41">
        <f t="shared" si="16"/>
        <v>0.5133610551</v>
      </c>
      <c r="Y463" s="41">
        <f t="shared" si="17"/>
        <v>0.5890364747</v>
      </c>
      <c r="Z463" s="40">
        <f t="shared" si="18"/>
        <v>57</v>
      </c>
      <c r="AA463" s="40">
        <f t="shared" si="19"/>
        <v>146</v>
      </c>
      <c r="AB463" s="40">
        <f t="shared" si="20"/>
        <v>29</v>
      </c>
      <c r="AC463" s="40">
        <f t="shared" si="21"/>
        <v>28</v>
      </c>
      <c r="AD463" s="40">
        <f t="shared" si="22"/>
        <v>86</v>
      </c>
      <c r="AE463" s="40">
        <f t="shared" si="23"/>
        <v>60</v>
      </c>
      <c r="AF463" s="40">
        <f t="shared" si="24"/>
        <v>1.25</v>
      </c>
      <c r="AG463" s="40">
        <f t="shared" si="25"/>
        <v>0.3953488372</v>
      </c>
      <c r="AH463" s="40">
        <f t="shared" si="26"/>
        <v>36</v>
      </c>
      <c r="AI463" s="40">
        <f t="shared" ref="AI463:AJ463" si="506">AF463*AC463</f>
        <v>35</v>
      </c>
      <c r="AJ463" s="40">
        <f t="shared" si="506"/>
        <v>34</v>
      </c>
      <c r="AK463" s="40">
        <f t="shared" si="28"/>
        <v>24</v>
      </c>
      <c r="AL463" s="18">
        <f t="shared" si="29"/>
        <v>1687</v>
      </c>
      <c r="AM463" s="40">
        <f t="shared" si="30"/>
        <v>129</v>
      </c>
      <c r="AN463" s="42">
        <f t="shared" si="31"/>
        <v>0.07646710136</v>
      </c>
      <c r="AO463" s="42">
        <f t="shared" si="32"/>
        <v>0.1630112626</v>
      </c>
      <c r="AP463" s="43">
        <f t="shared" si="33"/>
        <v>0.3054545455</v>
      </c>
      <c r="AQ463" s="43">
        <f t="shared" si="34"/>
        <v>0.5890909091</v>
      </c>
      <c r="AR463" s="43">
        <f t="shared" si="35"/>
        <v>0.4690909091</v>
      </c>
      <c r="AS463" s="43">
        <f t="shared" si="36"/>
        <v>0.5426356589</v>
      </c>
      <c r="AT463" s="43">
        <f t="shared" si="37"/>
        <v>0.4651162791</v>
      </c>
      <c r="AU463" s="43">
        <f t="shared" si="38"/>
        <v>0.5503875969</v>
      </c>
      <c r="AV463" s="44">
        <f t="shared" si="41"/>
        <v>88</v>
      </c>
      <c r="AW463" s="45">
        <f t="shared" si="39"/>
        <v>14</v>
      </c>
      <c r="AX463" s="45">
        <v>15.0</v>
      </c>
      <c r="AY463" s="45"/>
    </row>
    <row r="464">
      <c r="A464" s="60"/>
      <c r="B464" s="60"/>
      <c r="C464" s="60"/>
      <c r="D464" s="46">
        <v>462.0</v>
      </c>
      <c r="E464" s="25"/>
      <c r="F464" s="26">
        <v>6540.0</v>
      </c>
      <c r="G464" s="18">
        <v>2203.0</v>
      </c>
      <c r="H464" s="15">
        <f t="shared" si="6"/>
        <v>335</v>
      </c>
      <c r="I464" s="28">
        <v>31.0</v>
      </c>
      <c r="J464" s="29">
        <v>95.0</v>
      </c>
      <c r="K464" s="30">
        <v>24.0</v>
      </c>
      <c r="L464" s="31">
        <v>121.0</v>
      </c>
      <c r="M464" s="32">
        <v>24.0</v>
      </c>
      <c r="N464" s="33">
        <v>40.0</v>
      </c>
      <c r="O464" s="39">
        <f t="shared" si="7"/>
        <v>0.625</v>
      </c>
      <c r="P464" s="39">
        <f t="shared" si="8"/>
        <v>0.8344827586</v>
      </c>
      <c r="Q464" s="40">
        <f t="shared" si="9"/>
        <v>0.846375</v>
      </c>
      <c r="R464" s="17">
        <f t="shared" si="10"/>
        <v>0.314375</v>
      </c>
      <c r="S464" s="39">
        <f t="shared" si="11"/>
        <v>-0.01189224138</v>
      </c>
      <c r="T464" s="40">
        <f t="shared" si="12"/>
        <v>0.3193534355</v>
      </c>
      <c r="U464" s="40">
        <f t="shared" si="13"/>
        <v>0.4947002328</v>
      </c>
      <c r="V464" s="40">
        <f t="shared" si="14"/>
        <v>0.4947002328</v>
      </c>
      <c r="W464" s="39">
        <f t="shared" si="15"/>
        <v>0.4828079914</v>
      </c>
      <c r="X464" s="41">
        <f t="shared" si="16"/>
        <v>0.5052997672</v>
      </c>
      <c r="Y464" s="41">
        <f t="shared" si="17"/>
        <v>0.5171920086</v>
      </c>
      <c r="Z464" s="40">
        <f t="shared" si="18"/>
        <v>64</v>
      </c>
      <c r="AA464" s="40">
        <f t="shared" si="19"/>
        <v>145</v>
      </c>
      <c r="AB464" s="40">
        <f t="shared" si="20"/>
        <v>32</v>
      </c>
      <c r="AC464" s="40">
        <f t="shared" si="21"/>
        <v>32</v>
      </c>
      <c r="AD464" s="40">
        <f t="shared" si="22"/>
        <v>75</v>
      </c>
      <c r="AE464" s="40">
        <f t="shared" si="23"/>
        <v>70</v>
      </c>
      <c r="AF464" s="40">
        <f t="shared" si="24"/>
        <v>1.25</v>
      </c>
      <c r="AG464" s="40">
        <f t="shared" si="25"/>
        <v>0.32</v>
      </c>
      <c r="AH464" s="40">
        <f t="shared" si="26"/>
        <v>40</v>
      </c>
      <c r="AI464" s="40">
        <f t="shared" ref="AI464:AJ464" si="507">AF464*AC464</f>
        <v>40</v>
      </c>
      <c r="AJ464" s="40">
        <f t="shared" si="507"/>
        <v>24</v>
      </c>
      <c r="AK464" s="40">
        <f t="shared" si="28"/>
        <v>22</v>
      </c>
      <c r="AL464" s="18">
        <f t="shared" si="29"/>
        <v>2203</v>
      </c>
      <c r="AM464" s="40">
        <f t="shared" si="30"/>
        <v>126</v>
      </c>
      <c r="AN464" s="42">
        <f t="shared" si="31"/>
        <v>0.05719473445</v>
      </c>
      <c r="AO464" s="42">
        <f t="shared" si="32"/>
        <v>0.1520653654</v>
      </c>
      <c r="AP464" s="43">
        <f t="shared" si="33"/>
        <v>0.2358208955</v>
      </c>
      <c r="AQ464" s="43">
        <f t="shared" si="34"/>
        <v>0.5253731343</v>
      </c>
      <c r="AR464" s="43">
        <f t="shared" si="35"/>
        <v>0.5671641791</v>
      </c>
      <c r="AS464" s="43">
        <f t="shared" si="36"/>
        <v>0.5079365079</v>
      </c>
      <c r="AT464" s="43">
        <f t="shared" si="37"/>
        <v>0.4920634921</v>
      </c>
      <c r="AU464" s="43">
        <f t="shared" si="38"/>
        <v>0.6349206349</v>
      </c>
      <c r="AV464" s="44">
        <f t="shared" si="41"/>
        <v>99</v>
      </c>
      <c r="AW464" s="45">
        <f t="shared" si="39"/>
        <v>15</v>
      </c>
      <c r="AX464" s="45">
        <v>15.0</v>
      </c>
      <c r="AY464" s="45"/>
    </row>
    <row r="465">
      <c r="A465" s="60"/>
      <c r="B465" s="60"/>
      <c r="C465" s="60"/>
      <c r="D465" s="46">
        <v>463.0</v>
      </c>
      <c r="E465" s="25"/>
      <c r="F465" s="26">
        <v>6545.0</v>
      </c>
      <c r="G465" s="18">
        <v>1652.0</v>
      </c>
      <c r="H465" s="15">
        <f t="shared" si="6"/>
        <v>254</v>
      </c>
      <c r="I465" s="28">
        <v>9.0</v>
      </c>
      <c r="J465" s="29">
        <v>60.0</v>
      </c>
      <c r="K465" s="30">
        <v>18.0</v>
      </c>
      <c r="L465" s="31">
        <v>122.0</v>
      </c>
      <c r="M465" s="32">
        <v>7.0</v>
      </c>
      <c r="N465" s="33">
        <v>38.0</v>
      </c>
      <c r="O465" s="39">
        <f t="shared" si="7"/>
        <v>0.8444444444</v>
      </c>
      <c r="P465" s="39">
        <f t="shared" si="8"/>
        <v>0.8714285714</v>
      </c>
      <c r="Q465" s="40">
        <f t="shared" si="9"/>
        <v>0.9033866667</v>
      </c>
      <c r="R465" s="17">
        <f t="shared" si="10"/>
        <v>0.3713866667</v>
      </c>
      <c r="S465" s="39">
        <f t="shared" si="11"/>
        <v>-0.03195809524</v>
      </c>
      <c r="T465" s="40">
        <f t="shared" si="12"/>
        <v>0.3710588615</v>
      </c>
      <c r="U465" s="40">
        <f t="shared" si="13"/>
        <v>0.6523091583</v>
      </c>
      <c r="V465" s="40">
        <f t="shared" si="14"/>
        <v>0.6523091583</v>
      </c>
      <c r="W465" s="39">
        <f t="shared" si="15"/>
        <v>0.620351063</v>
      </c>
      <c r="X465" s="41">
        <f t="shared" si="16"/>
        <v>0.3476908417</v>
      </c>
      <c r="Y465" s="41">
        <f t="shared" si="17"/>
        <v>0.379648937</v>
      </c>
      <c r="Z465" s="40">
        <f t="shared" si="18"/>
        <v>45</v>
      </c>
      <c r="AA465" s="40">
        <f t="shared" si="19"/>
        <v>140</v>
      </c>
      <c r="AB465" s="40">
        <f t="shared" si="20"/>
        <v>16</v>
      </c>
      <c r="AC465" s="40">
        <f t="shared" si="21"/>
        <v>29</v>
      </c>
      <c r="AD465" s="40">
        <f t="shared" si="22"/>
        <v>53</v>
      </c>
      <c r="AE465" s="40">
        <f t="shared" si="23"/>
        <v>87</v>
      </c>
      <c r="AF465" s="40">
        <f t="shared" si="24"/>
        <v>1.310344828</v>
      </c>
      <c r="AG465" s="40">
        <f t="shared" si="25"/>
        <v>0.3396226415</v>
      </c>
      <c r="AH465" s="40">
        <f t="shared" si="26"/>
        <v>21</v>
      </c>
      <c r="AI465" s="40">
        <f t="shared" ref="AI465:AJ465" si="508">AF465*AC465</f>
        <v>38</v>
      </c>
      <c r="AJ465" s="40">
        <f t="shared" si="508"/>
        <v>18</v>
      </c>
      <c r="AK465" s="40">
        <f t="shared" si="28"/>
        <v>30</v>
      </c>
      <c r="AL465" s="18">
        <f t="shared" si="29"/>
        <v>1652</v>
      </c>
      <c r="AM465" s="40">
        <f t="shared" si="30"/>
        <v>107</v>
      </c>
      <c r="AN465" s="42">
        <f t="shared" si="31"/>
        <v>0.06476997579</v>
      </c>
      <c r="AO465" s="42">
        <f t="shared" si="32"/>
        <v>0.1537530266</v>
      </c>
      <c r="AP465" s="43">
        <f t="shared" si="33"/>
        <v>0.1338582677</v>
      </c>
      <c r="AQ465" s="43">
        <f t="shared" si="34"/>
        <v>0.5433070866</v>
      </c>
      <c r="AR465" s="43">
        <f t="shared" si="35"/>
        <v>0.4488188976</v>
      </c>
      <c r="AS465" s="43">
        <f t="shared" si="36"/>
        <v>0.3644859813</v>
      </c>
      <c r="AT465" s="43">
        <f t="shared" si="37"/>
        <v>0.476635514</v>
      </c>
      <c r="AU465" s="43">
        <f t="shared" si="38"/>
        <v>0.5514018692</v>
      </c>
      <c r="AV465" s="44">
        <f t="shared" si="41"/>
        <v>92</v>
      </c>
      <c r="AW465" s="45">
        <f t="shared" si="39"/>
        <v>-5</v>
      </c>
      <c r="AX465" s="45">
        <v>15.0</v>
      </c>
      <c r="AY465" s="45"/>
    </row>
    <row r="466">
      <c r="A466" s="60"/>
      <c r="B466" s="60"/>
      <c r="C466" s="60"/>
      <c r="D466" s="46">
        <v>464.0</v>
      </c>
      <c r="E466" s="25"/>
      <c r="F466" s="26">
        <v>6547.0</v>
      </c>
      <c r="G466" s="18">
        <v>2090.0</v>
      </c>
      <c r="H466" s="15">
        <f t="shared" si="6"/>
        <v>268</v>
      </c>
      <c r="I466" s="28">
        <v>16.0</v>
      </c>
      <c r="J466" s="29">
        <v>47.0</v>
      </c>
      <c r="K466" s="30">
        <v>17.0</v>
      </c>
      <c r="L466" s="31">
        <v>130.0</v>
      </c>
      <c r="M466" s="32">
        <v>24.0</v>
      </c>
      <c r="N466" s="33">
        <v>34.0</v>
      </c>
      <c r="O466" s="39">
        <f t="shared" si="7"/>
        <v>0.5862068966</v>
      </c>
      <c r="P466" s="39">
        <f t="shared" si="8"/>
        <v>0.8843537415</v>
      </c>
      <c r="Q466" s="40">
        <f t="shared" si="9"/>
        <v>0.833411415</v>
      </c>
      <c r="R466" s="17">
        <f t="shared" si="10"/>
        <v>0.301411415</v>
      </c>
      <c r="S466" s="39">
        <f t="shared" si="11"/>
        <v>0.05094232651</v>
      </c>
      <c r="T466" s="40">
        <f t="shared" si="12"/>
        <v>0.310477013</v>
      </c>
      <c r="U466" s="40">
        <f t="shared" si="13"/>
        <v>0.4660940713</v>
      </c>
      <c r="V466" s="40">
        <f t="shared" si="14"/>
        <v>0.4660940713</v>
      </c>
      <c r="W466" s="39">
        <f t="shared" si="15"/>
        <v>0.5170363978</v>
      </c>
      <c r="X466" s="41">
        <f t="shared" si="16"/>
        <v>0.5339059287</v>
      </c>
      <c r="Y466" s="41">
        <f t="shared" si="17"/>
        <v>0.4829636022</v>
      </c>
      <c r="Z466" s="40">
        <f t="shared" si="18"/>
        <v>58</v>
      </c>
      <c r="AA466" s="40">
        <f t="shared" si="19"/>
        <v>147</v>
      </c>
      <c r="AB466" s="40">
        <f t="shared" si="20"/>
        <v>31</v>
      </c>
      <c r="AC466" s="40">
        <f t="shared" si="21"/>
        <v>27</v>
      </c>
      <c r="AD466" s="40">
        <f t="shared" si="22"/>
        <v>71</v>
      </c>
      <c r="AE466" s="40">
        <f t="shared" si="23"/>
        <v>76</v>
      </c>
      <c r="AF466" s="40">
        <f t="shared" si="24"/>
        <v>1.259259259</v>
      </c>
      <c r="AG466" s="40">
        <f t="shared" si="25"/>
        <v>0.2394366197</v>
      </c>
      <c r="AH466" s="40">
        <f t="shared" si="26"/>
        <v>39</v>
      </c>
      <c r="AI466" s="40">
        <f t="shared" ref="AI466:AJ466" si="509">AF466*AC466</f>
        <v>34</v>
      </c>
      <c r="AJ466" s="40">
        <f t="shared" si="509"/>
        <v>17</v>
      </c>
      <c r="AK466" s="40">
        <f t="shared" si="28"/>
        <v>18</v>
      </c>
      <c r="AL466" s="18">
        <f t="shared" si="29"/>
        <v>2090</v>
      </c>
      <c r="AM466" s="40">
        <f t="shared" si="30"/>
        <v>108</v>
      </c>
      <c r="AN466" s="42">
        <f t="shared" si="31"/>
        <v>0.05167464115</v>
      </c>
      <c r="AO466" s="42">
        <f t="shared" si="32"/>
        <v>0.1282296651</v>
      </c>
      <c r="AP466" s="43">
        <f t="shared" si="33"/>
        <v>0.2126865672</v>
      </c>
      <c r="AQ466" s="43">
        <f t="shared" si="34"/>
        <v>0.6343283582</v>
      </c>
      <c r="AR466" s="43">
        <f t="shared" si="35"/>
        <v>0.4514925373</v>
      </c>
      <c r="AS466" s="43">
        <f t="shared" si="36"/>
        <v>0.5185185185</v>
      </c>
      <c r="AT466" s="43">
        <f t="shared" si="37"/>
        <v>0.5277777778</v>
      </c>
      <c r="AU466" s="43">
        <f t="shared" si="38"/>
        <v>0.6759259259</v>
      </c>
      <c r="AV466" s="44">
        <f t="shared" si="41"/>
        <v>112</v>
      </c>
      <c r="AW466" s="45">
        <f t="shared" si="39"/>
        <v>1</v>
      </c>
      <c r="AX466" s="45">
        <v>15.0</v>
      </c>
      <c r="AY466" s="45"/>
    </row>
    <row r="467">
      <c r="A467" s="60"/>
      <c r="B467" s="60"/>
      <c r="C467" s="60"/>
      <c r="D467" s="46">
        <v>465.0</v>
      </c>
      <c r="E467" s="25"/>
      <c r="F467" s="26">
        <v>6552.0</v>
      </c>
      <c r="G467" s="18">
        <v>918.0</v>
      </c>
      <c r="H467" s="15">
        <f t="shared" si="6"/>
        <v>214</v>
      </c>
      <c r="I467" s="28">
        <v>10.0</v>
      </c>
      <c r="J467" s="29">
        <v>31.0</v>
      </c>
      <c r="K467" s="30">
        <v>31.0</v>
      </c>
      <c r="L467" s="31">
        <v>96.0</v>
      </c>
      <c r="M467" s="32">
        <v>10.0</v>
      </c>
      <c r="N467" s="33">
        <v>36.0</v>
      </c>
      <c r="O467" s="39">
        <f t="shared" si="7"/>
        <v>0.7826086957</v>
      </c>
      <c r="P467" s="39">
        <f t="shared" si="8"/>
        <v>0.7559055118</v>
      </c>
      <c r="Q467" s="40">
        <f t="shared" si="9"/>
        <v>0.8901285444</v>
      </c>
      <c r="R467" s="17">
        <f t="shared" si="10"/>
        <v>0.3581285444</v>
      </c>
      <c r="S467" s="39">
        <f t="shared" si="11"/>
        <v>-0.1342230326</v>
      </c>
      <c r="T467" s="40">
        <f t="shared" si="12"/>
        <v>0.3562348884</v>
      </c>
      <c r="U467" s="40">
        <f t="shared" si="13"/>
        <v>0.6085772033</v>
      </c>
      <c r="V467" s="40">
        <f t="shared" si="14"/>
        <v>0.6085772033</v>
      </c>
      <c r="W467" s="39">
        <f t="shared" si="15"/>
        <v>0.4743541707</v>
      </c>
      <c r="X467" s="41">
        <f t="shared" si="16"/>
        <v>0.3914227967</v>
      </c>
      <c r="Y467" s="41">
        <f t="shared" si="17"/>
        <v>0.5256458293</v>
      </c>
      <c r="Z467" s="40">
        <f t="shared" si="18"/>
        <v>46</v>
      </c>
      <c r="AA467" s="40">
        <f t="shared" si="19"/>
        <v>127</v>
      </c>
      <c r="AB467" s="40">
        <f t="shared" si="20"/>
        <v>18</v>
      </c>
      <c r="AC467" s="40">
        <f t="shared" si="21"/>
        <v>28</v>
      </c>
      <c r="AD467" s="40">
        <f t="shared" si="22"/>
        <v>67</v>
      </c>
      <c r="AE467" s="40">
        <f t="shared" si="23"/>
        <v>60</v>
      </c>
      <c r="AF467" s="40">
        <f t="shared" si="24"/>
        <v>1.285714286</v>
      </c>
      <c r="AG467" s="40">
        <f t="shared" si="25"/>
        <v>0.4626865672</v>
      </c>
      <c r="AH467" s="40">
        <f t="shared" si="26"/>
        <v>23</v>
      </c>
      <c r="AI467" s="40">
        <f t="shared" ref="AI467:AJ467" si="510">AF467*AC467</f>
        <v>36</v>
      </c>
      <c r="AJ467" s="40">
        <f t="shared" si="510"/>
        <v>31</v>
      </c>
      <c r="AK467" s="40">
        <f t="shared" si="28"/>
        <v>28</v>
      </c>
      <c r="AL467" s="18">
        <f t="shared" si="29"/>
        <v>918</v>
      </c>
      <c r="AM467" s="40">
        <f t="shared" si="30"/>
        <v>118</v>
      </c>
      <c r="AN467" s="42">
        <f t="shared" si="31"/>
        <v>0.128540305</v>
      </c>
      <c r="AO467" s="42">
        <f t="shared" si="32"/>
        <v>0.2331154684</v>
      </c>
      <c r="AP467" s="43">
        <f t="shared" si="33"/>
        <v>0.238317757</v>
      </c>
      <c r="AQ467" s="43">
        <f t="shared" si="34"/>
        <v>0.5420560748</v>
      </c>
      <c r="AR467" s="43">
        <f t="shared" si="35"/>
        <v>0.4065420561</v>
      </c>
      <c r="AS467" s="43">
        <f t="shared" si="36"/>
        <v>0.4576271186</v>
      </c>
      <c r="AT467" s="43">
        <f t="shared" si="37"/>
        <v>0.4322033898</v>
      </c>
      <c r="AU467" s="43">
        <f t="shared" si="38"/>
        <v>0.5</v>
      </c>
      <c r="AV467" s="44">
        <f t="shared" si="41"/>
        <v>68</v>
      </c>
      <c r="AW467" s="45">
        <f t="shared" si="39"/>
        <v>-3</v>
      </c>
      <c r="AX467" s="45">
        <v>15.0</v>
      </c>
      <c r="AY467" s="45"/>
    </row>
    <row r="468">
      <c r="A468" s="60"/>
      <c r="B468" s="60"/>
      <c r="C468" s="60"/>
      <c r="D468" s="46">
        <v>466.0</v>
      </c>
      <c r="E468" s="25"/>
      <c r="F468" s="26">
        <v>6600.0</v>
      </c>
      <c r="G468" s="18">
        <v>1776.0</v>
      </c>
      <c r="H468" s="15">
        <f t="shared" si="6"/>
        <v>343</v>
      </c>
      <c r="I468" s="28">
        <v>20.0</v>
      </c>
      <c r="J468" s="29">
        <v>32.0</v>
      </c>
      <c r="K468" s="30">
        <v>36.0</v>
      </c>
      <c r="L468" s="31">
        <v>183.0</v>
      </c>
      <c r="M468" s="32">
        <v>29.0</v>
      </c>
      <c r="N468" s="33">
        <v>43.0</v>
      </c>
      <c r="O468" s="39">
        <f t="shared" si="7"/>
        <v>0.5972222222</v>
      </c>
      <c r="P468" s="39">
        <f t="shared" si="8"/>
        <v>0.8356164384</v>
      </c>
      <c r="Q468" s="40">
        <f t="shared" si="9"/>
        <v>0.8371805556</v>
      </c>
      <c r="R468" s="17">
        <f t="shared" si="10"/>
        <v>0.3051805556</v>
      </c>
      <c r="S468" s="39">
        <f t="shared" si="11"/>
        <v>-0.001564117199</v>
      </c>
      <c r="T468" s="40">
        <f t="shared" si="12"/>
        <v>0.3129893289</v>
      </c>
      <c r="U468" s="40">
        <f t="shared" si="13"/>
        <v>0.4742412647</v>
      </c>
      <c r="V468" s="40">
        <f t="shared" si="14"/>
        <v>0.4742412647</v>
      </c>
      <c r="W468" s="39">
        <f t="shared" si="15"/>
        <v>0.4726771475</v>
      </c>
      <c r="X468" s="41">
        <f t="shared" si="16"/>
        <v>0.5257587353</v>
      </c>
      <c r="Y468" s="41">
        <f t="shared" si="17"/>
        <v>0.5273228525</v>
      </c>
      <c r="Z468" s="40">
        <f t="shared" si="18"/>
        <v>72</v>
      </c>
      <c r="AA468" s="40">
        <f t="shared" si="19"/>
        <v>219</v>
      </c>
      <c r="AB468" s="40">
        <f t="shared" si="20"/>
        <v>38</v>
      </c>
      <c r="AC468" s="40">
        <f t="shared" si="21"/>
        <v>34</v>
      </c>
      <c r="AD468" s="40">
        <f t="shared" si="22"/>
        <v>115</v>
      </c>
      <c r="AE468" s="40">
        <f t="shared" si="23"/>
        <v>104</v>
      </c>
      <c r="AF468" s="40">
        <f t="shared" si="24"/>
        <v>1.264705882</v>
      </c>
      <c r="AG468" s="40">
        <f t="shared" si="25"/>
        <v>0.3130434783</v>
      </c>
      <c r="AH468" s="40">
        <f t="shared" si="26"/>
        <v>48</v>
      </c>
      <c r="AI468" s="40">
        <f t="shared" ref="AI468:AJ468" si="511">AF468*AC468</f>
        <v>43</v>
      </c>
      <c r="AJ468" s="40">
        <f t="shared" si="511"/>
        <v>36</v>
      </c>
      <c r="AK468" s="40">
        <f t="shared" si="28"/>
        <v>33</v>
      </c>
      <c r="AL468" s="18">
        <f t="shared" si="29"/>
        <v>1776</v>
      </c>
      <c r="AM468" s="40">
        <f t="shared" si="30"/>
        <v>160</v>
      </c>
      <c r="AN468" s="42">
        <f t="shared" si="31"/>
        <v>0.09009009009</v>
      </c>
      <c r="AO468" s="42">
        <f t="shared" si="32"/>
        <v>0.1931306306</v>
      </c>
      <c r="AP468" s="43">
        <f t="shared" si="33"/>
        <v>0.2478134111</v>
      </c>
      <c r="AQ468" s="43">
        <f t="shared" si="34"/>
        <v>0.6763848397</v>
      </c>
      <c r="AR468" s="43">
        <f t="shared" si="35"/>
        <v>0.361516035</v>
      </c>
      <c r="AS468" s="43">
        <f t="shared" si="36"/>
        <v>0.525</v>
      </c>
      <c r="AT468" s="43">
        <f t="shared" si="37"/>
        <v>0.50625</v>
      </c>
      <c r="AU468" s="43">
        <f t="shared" si="38"/>
        <v>0.56875</v>
      </c>
      <c r="AV468" s="44">
        <f t="shared" si="41"/>
        <v>150</v>
      </c>
      <c r="AW468" s="45">
        <f t="shared" si="39"/>
        <v>1</v>
      </c>
      <c r="AX468" s="45">
        <v>15.0</v>
      </c>
      <c r="AY468" s="45"/>
    </row>
    <row r="469">
      <c r="A469" s="60"/>
      <c r="B469" s="60"/>
      <c r="C469" s="60"/>
      <c r="D469" s="46">
        <v>467.0</v>
      </c>
      <c r="E469" s="25"/>
      <c r="F469" s="26">
        <v>6609.0</v>
      </c>
      <c r="G469" s="18">
        <v>3046.0</v>
      </c>
      <c r="H469" s="15">
        <f t="shared" si="6"/>
        <v>347</v>
      </c>
      <c r="I469" s="28">
        <v>28.0</v>
      </c>
      <c r="J469" s="29">
        <v>55.0</v>
      </c>
      <c r="K469" s="30">
        <v>20.0</v>
      </c>
      <c r="L469" s="31">
        <v>180.0</v>
      </c>
      <c r="M469" s="32">
        <v>26.0</v>
      </c>
      <c r="N469" s="33">
        <v>38.0</v>
      </c>
      <c r="O469" s="39">
        <f t="shared" si="7"/>
        <v>0.59375</v>
      </c>
      <c r="P469" s="39">
        <f t="shared" si="8"/>
        <v>0.9</v>
      </c>
      <c r="Q469" s="40">
        <f t="shared" si="9"/>
        <v>0.836</v>
      </c>
      <c r="R469" s="17">
        <f t="shared" si="10"/>
        <v>0.304</v>
      </c>
      <c r="S469" s="39">
        <f t="shared" si="11"/>
        <v>0.064</v>
      </c>
      <c r="T469" s="40">
        <f t="shared" si="12"/>
        <v>0.312196705</v>
      </c>
      <c r="U469" s="40">
        <f t="shared" si="13"/>
        <v>0.4716752392</v>
      </c>
      <c r="V469" s="40">
        <f t="shared" si="14"/>
        <v>0.4716752392</v>
      </c>
      <c r="W469" s="39">
        <f t="shared" si="15"/>
        <v>0.5356752392</v>
      </c>
      <c r="X469" s="41">
        <f t="shared" si="16"/>
        <v>0.5283247608</v>
      </c>
      <c r="Y469" s="41">
        <f t="shared" si="17"/>
        <v>0.4643247608</v>
      </c>
      <c r="Z469" s="40">
        <f t="shared" si="18"/>
        <v>64</v>
      </c>
      <c r="AA469" s="40">
        <f t="shared" si="19"/>
        <v>200</v>
      </c>
      <c r="AB469" s="40">
        <f t="shared" si="20"/>
        <v>34</v>
      </c>
      <c r="AC469" s="40">
        <f t="shared" si="21"/>
        <v>30</v>
      </c>
      <c r="AD469" s="40">
        <f t="shared" si="22"/>
        <v>93</v>
      </c>
      <c r="AE469" s="40">
        <f t="shared" si="23"/>
        <v>107</v>
      </c>
      <c r="AF469" s="40">
        <f t="shared" si="24"/>
        <v>1.266666667</v>
      </c>
      <c r="AG469" s="40">
        <f t="shared" si="25"/>
        <v>0.2150537634</v>
      </c>
      <c r="AH469" s="40">
        <f t="shared" si="26"/>
        <v>43</v>
      </c>
      <c r="AI469" s="40">
        <f t="shared" ref="AI469:AJ469" si="512">AF469*AC469</f>
        <v>38</v>
      </c>
      <c r="AJ469" s="40">
        <f t="shared" si="512"/>
        <v>20</v>
      </c>
      <c r="AK469" s="40">
        <f t="shared" si="28"/>
        <v>23</v>
      </c>
      <c r="AL469" s="18">
        <f t="shared" si="29"/>
        <v>3046</v>
      </c>
      <c r="AM469" s="40">
        <f t="shared" si="30"/>
        <v>124</v>
      </c>
      <c r="AN469" s="42">
        <f t="shared" si="31"/>
        <v>0.04070912672</v>
      </c>
      <c r="AO469" s="42">
        <f t="shared" si="32"/>
        <v>0.1139198949</v>
      </c>
      <c r="AP469" s="43">
        <f t="shared" si="33"/>
        <v>0.2132564841</v>
      </c>
      <c r="AQ469" s="43">
        <f t="shared" si="34"/>
        <v>0.674351585</v>
      </c>
      <c r="AR469" s="43">
        <f t="shared" si="35"/>
        <v>0.4236311239</v>
      </c>
      <c r="AS469" s="43">
        <f t="shared" si="36"/>
        <v>0.5080645161</v>
      </c>
      <c r="AT469" s="43">
        <f t="shared" si="37"/>
        <v>0.5322580645</v>
      </c>
      <c r="AU469" s="43">
        <f t="shared" si="38"/>
        <v>0.6532258065</v>
      </c>
      <c r="AV469" s="44">
        <f t="shared" si="41"/>
        <v>157</v>
      </c>
      <c r="AW469" s="45">
        <f t="shared" si="39"/>
        <v>11</v>
      </c>
      <c r="AX469" s="45">
        <v>15.0</v>
      </c>
      <c r="AY469" s="45"/>
    </row>
    <row r="470">
      <c r="A470" s="60"/>
      <c r="B470" s="60"/>
      <c r="C470" s="60"/>
      <c r="D470" s="46">
        <v>468.0</v>
      </c>
      <c r="E470" s="25"/>
      <c r="F470" s="26">
        <v>6610.0</v>
      </c>
      <c r="G470" s="18">
        <v>2673.0</v>
      </c>
      <c r="H470" s="15">
        <f t="shared" si="6"/>
        <v>537</v>
      </c>
      <c r="I470" s="28">
        <v>29.0</v>
      </c>
      <c r="J470" s="29">
        <v>70.0</v>
      </c>
      <c r="K470" s="30">
        <v>68.0</v>
      </c>
      <c r="L470" s="31">
        <v>269.0</v>
      </c>
      <c r="M470" s="32">
        <v>28.0</v>
      </c>
      <c r="N470" s="33">
        <v>73.0</v>
      </c>
      <c r="O470" s="39">
        <f t="shared" si="7"/>
        <v>0.7227722772</v>
      </c>
      <c r="P470" s="39">
        <f t="shared" si="8"/>
        <v>0.7982195846</v>
      </c>
      <c r="Q470" s="40">
        <f t="shared" si="9"/>
        <v>0.8752023331</v>
      </c>
      <c r="R470" s="17">
        <f t="shared" si="10"/>
        <v>0.3432023331</v>
      </c>
      <c r="S470" s="39">
        <f t="shared" si="11"/>
        <v>-0.07698274853</v>
      </c>
      <c r="T470" s="40">
        <f t="shared" si="12"/>
        <v>0.342079088</v>
      </c>
      <c r="U470" s="40">
        <f t="shared" si="13"/>
        <v>0.5657683299</v>
      </c>
      <c r="V470" s="40">
        <f t="shared" si="14"/>
        <v>0.5657683299</v>
      </c>
      <c r="W470" s="39">
        <f t="shared" si="15"/>
        <v>0.4887855813</v>
      </c>
      <c r="X470" s="41">
        <f t="shared" si="16"/>
        <v>0.4342316701</v>
      </c>
      <c r="Y470" s="41">
        <f t="shared" si="17"/>
        <v>0.5112144187</v>
      </c>
      <c r="Z470" s="40">
        <f t="shared" si="18"/>
        <v>101</v>
      </c>
      <c r="AA470" s="40">
        <f t="shared" si="19"/>
        <v>337</v>
      </c>
      <c r="AB470" s="40">
        <f t="shared" si="20"/>
        <v>44</v>
      </c>
      <c r="AC470" s="40">
        <f t="shared" si="21"/>
        <v>57</v>
      </c>
      <c r="AD470" s="40">
        <f t="shared" si="22"/>
        <v>172</v>
      </c>
      <c r="AE470" s="40">
        <f t="shared" si="23"/>
        <v>165</v>
      </c>
      <c r="AF470" s="40">
        <f t="shared" si="24"/>
        <v>1.280701754</v>
      </c>
      <c r="AG470" s="40">
        <f t="shared" si="25"/>
        <v>0.3953488372</v>
      </c>
      <c r="AH470" s="40">
        <f t="shared" si="26"/>
        <v>56</v>
      </c>
      <c r="AI470" s="40">
        <f t="shared" ref="AI470:AJ470" si="513">AF470*AC470</f>
        <v>73</v>
      </c>
      <c r="AJ470" s="40">
        <f t="shared" si="513"/>
        <v>68</v>
      </c>
      <c r="AK470" s="40">
        <f t="shared" si="28"/>
        <v>65</v>
      </c>
      <c r="AL470" s="18">
        <f t="shared" si="29"/>
        <v>2673</v>
      </c>
      <c r="AM470" s="40">
        <f t="shared" si="30"/>
        <v>262</v>
      </c>
      <c r="AN470" s="42">
        <f t="shared" si="31"/>
        <v>0.09801720913</v>
      </c>
      <c r="AO470" s="42">
        <f t="shared" si="32"/>
        <v>0.2008978676</v>
      </c>
      <c r="AP470" s="43">
        <f t="shared" si="33"/>
        <v>0.2327746741</v>
      </c>
      <c r="AQ470" s="43">
        <f t="shared" si="34"/>
        <v>0.6070763501</v>
      </c>
      <c r="AR470" s="43">
        <f t="shared" si="35"/>
        <v>0.3724394786</v>
      </c>
      <c r="AS470" s="43">
        <f t="shared" si="36"/>
        <v>0.4732824427</v>
      </c>
      <c r="AT470" s="43">
        <f t="shared" si="37"/>
        <v>0.4618320611</v>
      </c>
      <c r="AU470" s="43">
        <f t="shared" si="38"/>
        <v>0.4923664122</v>
      </c>
      <c r="AV470" s="44">
        <f t="shared" si="41"/>
        <v>204</v>
      </c>
      <c r="AW470" s="45">
        <f t="shared" si="39"/>
        <v>1</v>
      </c>
      <c r="AX470" s="45">
        <v>15.0</v>
      </c>
      <c r="AY470" s="45"/>
    </row>
    <row r="471">
      <c r="A471" s="60"/>
      <c r="B471" s="60"/>
      <c r="C471" s="60"/>
      <c r="D471" s="46">
        <v>469.0</v>
      </c>
      <c r="E471" s="25"/>
      <c r="F471" s="26">
        <v>6625.0</v>
      </c>
      <c r="G471" s="18">
        <v>1843.0</v>
      </c>
      <c r="H471" s="15">
        <f t="shared" si="6"/>
        <v>411</v>
      </c>
      <c r="I471" s="28">
        <v>49.0</v>
      </c>
      <c r="J471" s="29">
        <v>83.0</v>
      </c>
      <c r="K471" s="30">
        <v>43.0</v>
      </c>
      <c r="L471" s="31">
        <v>143.0</v>
      </c>
      <c r="M471" s="32">
        <v>43.0</v>
      </c>
      <c r="N471" s="33">
        <v>50.0</v>
      </c>
      <c r="O471" s="39">
        <f t="shared" si="7"/>
        <v>0.5376344086</v>
      </c>
      <c r="P471" s="39">
        <f t="shared" si="8"/>
        <v>0.7688172043</v>
      </c>
      <c r="Q471" s="40">
        <f t="shared" si="9"/>
        <v>0.815957683</v>
      </c>
      <c r="R471" s="17">
        <f t="shared" si="10"/>
        <v>0.283957683</v>
      </c>
      <c r="S471" s="39">
        <f t="shared" si="11"/>
        <v>-0.04714047867</v>
      </c>
      <c r="T471" s="40">
        <f t="shared" si="12"/>
        <v>0.2994761585</v>
      </c>
      <c r="U471" s="40">
        <f t="shared" si="13"/>
        <v>0.4299318103</v>
      </c>
      <c r="V471" s="40">
        <f t="shared" si="14"/>
        <v>0.4299318103</v>
      </c>
      <c r="W471" s="39">
        <f t="shared" si="15"/>
        <v>0.3827913316</v>
      </c>
      <c r="X471" s="41">
        <f t="shared" si="16"/>
        <v>0.5700681897</v>
      </c>
      <c r="Y471" s="41">
        <f t="shared" si="17"/>
        <v>0.6172086684</v>
      </c>
      <c r="Z471" s="40">
        <f t="shared" si="18"/>
        <v>93</v>
      </c>
      <c r="AA471" s="40">
        <f t="shared" si="19"/>
        <v>186</v>
      </c>
      <c r="AB471" s="40">
        <f t="shared" si="20"/>
        <v>53</v>
      </c>
      <c r="AC471" s="40">
        <f t="shared" si="21"/>
        <v>40</v>
      </c>
      <c r="AD471" s="40">
        <f t="shared" si="22"/>
        <v>115</v>
      </c>
      <c r="AE471" s="40">
        <f t="shared" si="23"/>
        <v>71</v>
      </c>
      <c r="AF471" s="40">
        <f t="shared" si="24"/>
        <v>1.25</v>
      </c>
      <c r="AG471" s="40">
        <f t="shared" si="25"/>
        <v>0.3739130435</v>
      </c>
      <c r="AH471" s="40">
        <f t="shared" si="26"/>
        <v>66</v>
      </c>
      <c r="AI471" s="40">
        <f t="shared" ref="AI471:AJ471" si="514">AF471*AC471</f>
        <v>50</v>
      </c>
      <c r="AJ471" s="40">
        <f t="shared" si="514"/>
        <v>43</v>
      </c>
      <c r="AK471" s="40">
        <f t="shared" si="28"/>
        <v>27</v>
      </c>
      <c r="AL471" s="18">
        <f t="shared" si="29"/>
        <v>1843</v>
      </c>
      <c r="AM471" s="40">
        <f t="shared" si="30"/>
        <v>186</v>
      </c>
      <c r="AN471" s="42">
        <f t="shared" si="31"/>
        <v>0.1009224091</v>
      </c>
      <c r="AO471" s="42">
        <f t="shared" si="32"/>
        <v>0.2230059685</v>
      </c>
      <c r="AP471" s="43">
        <f t="shared" si="33"/>
        <v>0.3284671533</v>
      </c>
      <c r="AQ471" s="43">
        <f t="shared" si="34"/>
        <v>0.5717761557</v>
      </c>
      <c r="AR471" s="43">
        <f t="shared" si="35"/>
        <v>0.5474452555</v>
      </c>
      <c r="AS471" s="43">
        <f t="shared" si="36"/>
        <v>0.5860215054</v>
      </c>
      <c r="AT471" s="43">
        <f t="shared" si="37"/>
        <v>0.5</v>
      </c>
      <c r="AU471" s="43">
        <f t="shared" si="38"/>
        <v>0.623655914</v>
      </c>
      <c r="AV471" s="44">
        <f t="shared" si="41"/>
        <v>116</v>
      </c>
      <c r="AW471" s="45">
        <f t="shared" si="39"/>
        <v>26</v>
      </c>
      <c r="AX471" s="45">
        <v>15.0</v>
      </c>
      <c r="AY471" s="45"/>
    </row>
    <row r="472">
      <c r="A472" s="60"/>
      <c r="B472" s="60"/>
      <c r="C472" s="60"/>
      <c r="D472" s="46">
        <v>470.0</v>
      </c>
      <c r="E472" s="25"/>
      <c r="F472" s="26">
        <v>6632.0</v>
      </c>
      <c r="G472" s="18">
        <v>1203.0</v>
      </c>
      <c r="H472" s="15">
        <f t="shared" si="6"/>
        <v>276</v>
      </c>
      <c r="I472" s="28">
        <v>14.0</v>
      </c>
      <c r="J472" s="29">
        <v>58.0</v>
      </c>
      <c r="K472" s="30">
        <v>25.0</v>
      </c>
      <c r="L472" s="31">
        <v>116.0</v>
      </c>
      <c r="M472" s="32">
        <v>27.0</v>
      </c>
      <c r="N472" s="33">
        <v>36.0</v>
      </c>
      <c r="O472" s="39">
        <f t="shared" si="7"/>
        <v>0.5714285714</v>
      </c>
      <c r="P472" s="39">
        <f t="shared" si="8"/>
        <v>0.8226950355</v>
      </c>
      <c r="Q472" s="40">
        <f t="shared" si="9"/>
        <v>0.828244898</v>
      </c>
      <c r="R472" s="17">
        <f t="shared" si="10"/>
        <v>0.296244898</v>
      </c>
      <c r="S472" s="39">
        <f t="shared" si="11"/>
        <v>-0.005549862498</v>
      </c>
      <c r="T472" s="40">
        <f t="shared" si="12"/>
        <v>0.3071166227</v>
      </c>
      <c r="U472" s="40">
        <f t="shared" si="13"/>
        <v>0.4551327564</v>
      </c>
      <c r="V472" s="40">
        <f t="shared" si="14"/>
        <v>0.4551327564</v>
      </c>
      <c r="W472" s="39">
        <f t="shared" si="15"/>
        <v>0.4495828939</v>
      </c>
      <c r="X472" s="41">
        <f t="shared" si="16"/>
        <v>0.5448672436</v>
      </c>
      <c r="Y472" s="41">
        <f t="shared" si="17"/>
        <v>0.5504171061</v>
      </c>
      <c r="Z472" s="40">
        <f t="shared" si="18"/>
        <v>63</v>
      </c>
      <c r="AA472" s="40">
        <f t="shared" si="19"/>
        <v>141</v>
      </c>
      <c r="AB472" s="40">
        <f t="shared" si="20"/>
        <v>34</v>
      </c>
      <c r="AC472" s="40">
        <f t="shared" si="21"/>
        <v>29</v>
      </c>
      <c r="AD472" s="40">
        <f t="shared" si="22"/>
        <v>78</v>
      </c>
      <c r="AE472" s="40">
        <f t="shared" si="23"/>
        <v>63</v>
      </c>
      <c r="AF472" s="40">
        <f t="shared" si="24"/>
        <v>1.24137931</v>
      </c>
      <c r="AG472" s="40">
        <f t="shared" si="25"/>
        <v>0.3205128205</v>
      </c>
      <c r="AH472" s="40">
        <f t="shared" si="26"/>
        <v>42</v>
      </c>
      <c r="AI472" s="40">
        <f t="shared" ref="AI472:AJ472" si="515">AF472*AC472</f>
        <v>36</v>
      </c>
      <c r="AJ472" s="40">
        <f t="shared" si="515"/>
        <v>25</v>
      </c>
      <c r="AK472" s="40">
        <f t="shared" si="28"/>
        <v>20</v>
      </c>
      <c r="AL472" s="18">
        <f t="shared" si="29"/>
        <v>1203</v>
      </c>
      <c r="AM472" s="40">
        <f t="shared" si="30"/>
        <v>123</v>
      </c>
      <c r="AN472" s="42">
        <f t="shared" si="31"/>
        <v>0.102244389</v>
      </c>
      <c r="AO472" s="42">
        <f t="shared" si="32"/>
        <v>0.2294264339</v>
      </c>
      <c r="AP472" s="43">
        <f t="shared" si="33"/>
        <v>0.2391304348</v>
      </c>
      <c r="AQ472" s="43">
        <f t="shared" si="34"/>
        <v>0.5688405797</v>
      </c>
      <c r="AR472" s="43">
        <f t="shared" si="35"/>
        <v>0.4891304348</v>
      </c>
      <c r="AS472" s="43">
        <f t="shared" si="36"/>
        <v>0.5447154472</v>
      </c>
      <c r="AT472" s="43">
        <f t="shared" si="37"/>
        <v>0.5040650407</v>
      </c>
      <c r="AU472" s="43">
        <f t="shared" si="38"/>
        <v>0.6341463415</v>
      </c>
      <c r="AV472" s="44">
        <f t="shared" si="41"/>
        <v>96</v>
      </c>
      <c r="AW472" s="45">
        <f t="shared" si="39"/>
        <v>-1</v>
      </c>
      <c r="AX472" s="45">
        <v>16.0</v>
      </c>
      <c r="AY472" s="45"/>
    </row>
    <row r="473">
      <c r="A473" s="60"/>
      <c r="B473" s="60"/>
      <c r="C473" s="60"/>
      <c r="D473" s="46">
        <v>471.0</v>
      </c>
      <c r="E473" s="25"/>
      <c r="F473" s="26">
        <v>6648.0</v>
      </c>
      <c r="G473" s="18">
        <v>3398.0</v>
      </c>
      <c r="H473" s="15">
        <f t="shared" si="6"/>
        <v>424</v>
      </c>
      <c r="I473" s="28">
        <v>44.0</v>
      </c>
      <c r="J473" s="29">
        <v>44.0</v>
      </c>
      <c r="K473" s="30">
        <v>32.0</v>
      </c>
      <c r="L473" s="31">
        <v>194.0</v>
      </c>
      <c r="M473" s="32">
        <v>36.0</v>
      </c>
      <c r="N473" s="33">
        <v>74.0</v>
      </c>
      <c r="O473" s="39">
        <f t="shared" si="7"/>
        <v>0.6727272727</v>
      </c>
      <c r="P473" s="39">
        <f t="shared" si="8"/>
        <v>0.8584070796</v>
      </c>
      <c r="Q473" s="40">
        <f t="shared" si="9"/>
        <v>0.861134876</v>
      </c>
      <c r="R473" s="17">
        <f t="shared" si="10"/>
        <v>0.329134876</v>
      </c>
      <c r="S473" s="39">
        <f t="shared" si="11"/>
        <v>-0.002727796387</v>
      </c>
      <c r="T473" s="40">
        <f t="shared" si="12"/>
        <v>0.3303838118</v>
      </c>
      <c r="U473" s="40">
        <f t="shared" si="13"/>
        <v>0.5295714069</v>
      </c>
      <c r="V473" s="40">
        <f t="shared" si="14"/>
        <v>0.5295714069</v>
      </c>
      <c r="W473" s="39">
        <f t="shared" si="15"/>
        <v>0.5268436106</v>
      </c>
      <c r="X473" s="41">
        <f t="shared" si="16"/>
        <v>0.4704285931</v>
      </c>
      <c r="Y473" s="41">
        <f t="shared" si="17"/>
        <v>0.4731563894</v>
      </c>
      <c r="Z473" s="40">
        <f t="shared" si="18"/>
        <v>110</v>
      </c>
      <c r="AA473" s="40">
        <f t="shared" si="19"/>
        <v>226</v>
      </c>
      <c r="AB473" s="40">
        <f t="shared" si="20"/>
        <v>52</v>
      </c>
      <c r="AC473" s="40">
        <f t="shared" si="21"/>
        <v>58</v>
      </c>
      <c r="AD473" s="40">
        <f t="shared" si="22"/>
        <v>107</v>
      </c>
      <c r="AE473" s="40">
        <f t="shared" si="23"/>
        <v>119</v>
      </c>
      <c r="AF473" s="40">
        <f t="shared" si="24"/>
        <v>1.275862069</v>
      </c>
      <c r="AG473" s="40">
        <f t="shared" si="25"/>
        <v>0.2990654206</v>
      </c>
      <c r="AH473" s="40">
        <f t="shared" si="26"/>
        <v>66</v>
      </c>
      <c r="AI473" s="40">
        <f t="shared" ref="AI473:AJ473" si="516">AF473*AC473</f>
        <v>74</v>
      </c>
      <c r="AJ473" s="40">
        <f t="shared" si="516"/>
        <v>32</v>
      </c>
      <c r="AK473" s="40">
        <f t="shared" si="28"/>
        <v>36</v>
      </c>
      <c r="AL473" s="18">
        <f t="shared" si="29"/>
        <v>3398</v>
      </c>
      <c r="AM473" s="40">
        <f t="shared" si="30"/>
        <v>208</v>
      </c>
      <c r="AN473" s="42">
        <f t="shared" si="31"/>
        <v>0.06121247793</v>
      </c>
      <c r="AO473" s="42">
        <f t="shared" si="32"/>
        <v>0.1247792819</v>
      </c>
      <c r="AP473" s="43">
        <f t="shared" si="33"/>
        <v>0.2641509434</v>
      </c>
      <c r="AQ473" s="43">
        <f t="shared" si="34"/>
        <v>0.6462264151</v>
      </c>
      <c r="AR473" s="43">
        <f t="shared" si="35"/>
        <v>0.4669811321</v>
      </c>
      <c r="AS473" s="43">
        <f t="shared" si="36"/>
        <v>0.4711538462</v>
      </c>
      <c r="AT473" s="43">
        <f t="shared" si="37"/>
        <v>0.4903846154</v>
      </c>
      <c r="AU473" s="43">
        <f t="shared" si="38"/>
        <v>0.6730769231</v>
      </c>
      <c r="AV473" s="44">
        <f t="shared" si="41"/>
        <v>158</v>
      </c>
      <c r="AW473" s="45">
        <f t="shared" si="39"/>
        <v>14</v>
      </c>
      <c r="AX473" s="45">
        <v>16.0</v>
      </c>
      <c r="AY473" s="45"/>
    </row>
    <row r="474">
      <c r="A474" s="60"/>
      <c r="B474" s="60"/>
      <c r="C474" s="60"/>
      <c r="D474" s="46">
        <v>472.0</v>
      </c>
      <c r="E474" s="25"/>
      <c r="F474" s="26">
        <v>6652.0</v>
      </c>
      <c r="G474" s="18">
        <v>2057.0</v>
      </c>
      <c r="H474" s="15">
        <f t="shared" si="6"/>
        <v>457</v>
      </c>
      <c r="I474" s="28">
        <v>32.0</v>
      </c>
      <c r="J474" s="29">
        <v>71.0</v>
      </c>
      <c r="K474" s="30">
        <v>53.0</v>
      </c>
      <c r="L474" s="31">
        <v>230.0</v>
      </c>
      <c r="M474" s="32">
        <v>30.0</v>
      </c>
      <c r="N474" s="33">
        <v>41.0</v>
      </c>
      <c r="O474" s="39">
        <f t="shared" si="7"/>
        <v>0.5774647887</v>
      </c>
      <c r="P474" s="39">
        <f t="shared" si="8"/>
        <v>0.8127208481</v>
      </c>
      <c r="Q474" s="40">
        <f t="shared" si="9"/>
        <v>0.830370363</v>
      </c>
      <c r="R474" s="17">
        <f t="shared" si="10"/>
        <v>0.298370363</v>
      </c>
      <c r="S474" s="39">
        <f t="shared" si="11"/>
        <v>-0.01764951497</v>
      </c>
      <c r="T474" s="40">
        <f t="shared" si="12"/>
        <v>0.3084877677</v>
      </c>
      <c r="U474" s="40">
        <f t="shared" si="13"/>
        <v>0.4596142164</v>
      </c>
      <c r="V474" s="40">
        <f t="shared" si="14"/>
        <v>0.4596142164</v>
      </c>
      <c r="W474" s="39">
        <f t="shared" si="15"/>
        <v>0.4419647014</v>
      </c>
      <c r="X474" s="41">
        <f t="shared" si="16"/>
        <v>0.5403857836</v>
      </c>
      <c r="Y474" s="41">
        <f t="shared" si="17"/>
        <v>0.5580352986</v>
      </c>
      <c r="Z474" s="40">
        <f t="shared" si="18"/>
        <v>71</v>
      </c>
      <c r="AA474" s="40">
        <f t="shared" si="19"/>
        <v>283</v>
      </c>
      <c r="AB474" s="40">
        <f t="shared" si="20"/>
        <v>38</v>
      </c>
      <c r="AC474" s="40">
        <f t="shared" si="21"/>
        <v>33</v>
      </c>
      <c r="AD474" s="40">
        <f t="shared" si="22"/>
        <v>158</v>
      </c>
      <c r="AE474" s="40">
        <f t="shared" si="23"/>
        <v>125</v>
      </c>
      <c r="AF474" s="40">
        <f t="shared" si="24"/>
        <v>1.242424242</v>
      </c>
      <c r="AG474" s="40">
        <f t="shared" si="25"/>
        <v>0.335443038</v>
      </c>
      <c r="AH474" s="40">
        <f t="shared" si="26"/>
        <v>47</v>
      </c>
      <c r="AI474" s="40">
        <f t="shared" ref="AI474:AJ474" si="517">AF474*AC474</f>
        <v>41</v>
      </c>
      <c r="AJ474" s="40">
        <f t="shared" si="517"/>
        <v>53</v>
      </c>
      <c r="AK474" s="40">
        <f t="shared" si="28"/>
        <v>42</v>
      </c>
      <c r="AL474" s="18">
        <f t="shared" si="29"/>
        <v>2057</v>
      </c>
      <c r="AM474" s="40">
        <f t="shared" si="30"/>
        <v>183</v>
      </c>
      <c r="AN474" s="42">
        <f t="shared" si="31"/>
        <v>0.08896451142</v>
      </c>
      <c r="AO474" s="42">
        <f t="shared" si="32"/>
        <v>0.2221682061</v>
      </c>
      <c r="AP474" s="43">
        <f t="shared" si="33"/>
        <v>0.2516411379</v>
      </c>
      <c r="AQ474" s="43">
        <f t="shared" si="34"/>
        <v>0.6389496718</v>
      </c>
      <c r="AR474" s="43">
        <f t="shared" si="35"/>
        <v>0.3807439825</v>
      </c>
      <c r="AS474" s="43">
        <f t="shared" si="36"/>
        <v>0.5464480874</v>
      </c>
      <c r="AT474" s="43">
        <f t="shared" si="37"/>
        <v>0.4863387978</v>
      </c>
      <c r="AU474" s="43">
        <f t="shared" si="38"/>
        <v>0.4808743169</v>
      </c>
      <c r="AV474" s="44">
        <f t="shared" si="41"/>
        <v>188</v>
      </c>
      <c r="AW474" s="45">
        <f t="shared" si="39"/>
        <v>15</v>
      </c>
      <c r="AX474" s="45">
        <v>16.0</v>
      </c>
      <c r="AY474" s="45"/>
    </row>
    <row r="475">
      <c r="A475" s="60"/>
      <c r="B475" s="60"/>
      <c r="C475" s="60"/>
      <c r="D475" s="46">
        <v>473.0</v>
      </c>
      <c r="E475" s="25"/>
      <c r="F475" s="26">
        <v>6656.0</v>
      </c>
      <c r="G475" s="18">
        <v>1361.0</v>
      </c>
      <c r="H475" s="15">
        <f t="shared" si="6"/>
        <v>237</v>
      </c>
      <c r="I475" s="28">
        <v>16.0</v>
      </c>
      <c r="J475" s="29">
        <v>31.0</v>
      </c>
      <c r="K475" s="30">
        <v>22.0</v>
      </c>
      <c r="L475" s="31">
        <v>125.0</v>
      </c>
      <c r="M475" s="32">
        <v>10.0</v>
      </c>
      <c r="N475" s="33">
        <v>33.0</v>
      </c>
      <c r="O475" s="39">
        <f t="shared" si="7"/>
        <v>0.7674418605</v>
      </c>
      <c r="P475" s="39">
        <f t="shared" si="8"/>
        <v>0.8503401361</v>
      </c>
      <c r="Q475" s="40">
        <f t="shared" si="9"/>
        <v>0.886540292</v>
      </c>
      <c r="R475" s="17">
        <f t="shared" si="10"/>
        <v>0.354540292</v>
      </c>
      <c r="S475" s="39">
        <f t="shared" si="11"/>
        <v>-0.036200156</v>
      </c>
      <c r="T475" s="40">
        <f t="shared" si="12"/>
        <v>0.3526291321</v>
      </c>
      <c r="U475" s="40">
        <f t="shared" si="13"/>
        <v>0.5977732964</v>
      </c>
      <c r="V475" s="40">
        <f t="shared" si="14"/>
        <v>0.5977732964</v>
      </c>
      <c r="W475" s="39">
        <f t="shared" si="15"/>
        <v>0.5615731404</v>
      </c>
      <c r="X475" s="41">
        <f t="shared" si="16"/>
        <v>0.4022267036</v>
      </c>
      <c r="Y475" s="41">
        <f t="shared" si="17"/>
        <v>0.4384268596</v>
      </c>
      <c r="Z475" s="40">
        <f t="shared" si="18"/>
        <v>43</v>
      </c>
      <c r="AA475" s="40">
        <f t="shared" si="19"/>
        <v>147</v>
      </c>
      <c r="AB475" s="40">
        <f t="shared" si="20"/>
        <v>17</v>
      </c>
      <c r="AC475" s="40">
        <f t="shared" si="21"/>
        <v>26</v>
      </c>
      <c r="AD475" s="40">
        <f t="shared" si="22"/>
        <v>64</v>
      </c>
      <c r="AE475" s="40">
        <f t="shared" si="23"/>
        <v>83</v>
      </c>
      <c r="AF475" s="40">
        <f t="shared" si="24"/>
        <v>1.269230769</v>
      </c>
      <c r="AG475" s="40">
        <f t="shared" si="25"/>
        <v>0.34375</v>
      </c>
      <c r="AH475" s="40">
        <f t="shared" si="26"/>
        <v>22</v>
      </c>
      <c r="AI475" s="40">
        <f t="shared" ref="AI475:AJ475" si="518">AF475*AC475</f>
        <v>33</v>
      </c>
      <c r="AJ475" s="40">
        <f t="shared" si="518"/>
        <v>22</v>
      </c>
      <c r="AK475" s="40">
        <f t="shared" si="28"/>
        <v>29</v>
      </c>
      <c r="AL475" s="18">
        <f t="shared" si="29"/>
        <v>1361</v>
      </c>
      <c r="AM475" s="40">
        <f t="shared" si="30"/>
        <v>106</v>
      </c>
      <c r="AN475" s="42">
        <f t="shared" si="31"/>
        <v>0.07788390889</v>
      </c>
      <c r="AO475" s="42">
        <f t="shared" si="32"/>
        <v>0.1741366642</v>
      </c>
      <c r="AP475" s="43">
        <f t="shared" si="33"/>
        <v>0.2025316456</v>
      </c>
      <c r="AQ475" s="43">
        <f t="shared" si="34"/>
        <v>0.6371308017</v>
      </c>
      <c r="AR475" s="43">
        <f t="shared" si="35"/>
        <v>0.3797468354</v>
      </c>
      <c r="AS475" s="43">
        <f t="shared" si="36"/>
        <v>0.4150943396</v>
      </c>
      <c r="AT475" s="43">
        <f t="shared" si="37"/>
        <v>0.4811320755</v>
      </c>
      <c r="AU475" s="43">
        <f t="shared" si="38"/>
        <v>0.5188679245</v>
      </c>
      <c r="AV475" s="44">
        <f t="shared" si="41"/>
        <v>96</v>
      </c>
      <c r="AW475" s="45">
        <f t="shared" si="39"/>
        <v>4</v>
      </c>
      <c r="AX475" s="45">
        <v>16.0</v>
      </c>
      <c r="AY475" s="45"/>
    </row>
    <row r="476">
      <c r="A476" s="60"/>
      <c r="B476" s="60"/>
      <c r="C476" s="60"/>
      <c r="D476" s="46">
        <v>474.0</v>
      </c>
      <c r="E476" s="25"/>
      <c r="F476" s="26">
        <v>6657.0</v>
      </c>
      <c r="G476" s="18">
        <v>1675.0</v>
      </c>
      <c r="H476" s="15">
        <f t="shared" si="6"/>
        <v>225</v>
      </c>
      <c r="I476" s="28">
        <v>24.0</v>
      </c>
      <c r="J476" s="29">
        <v>35.0</v>
      </c>
      <c r="K476" s="30">
        <v>22.0</v>
      </c>
      <c r="L476" s="31">
        <v>100.0</v>
      </c>
      <c r="M476" s="32">
        <v>17.0</v>
      </c>
      <c r="N476" s="33">
        <v>27.0</v>
      </c>
      <c r="O476" s="39">
        <f t="shared" si="7"/>
        <v>0.6136363636</v>
      </c>
      <c r="P476" s="39">
        <f t="shared" si="8"/>
        <v>0.8196721311</v>
      </c>
      <c r="Q476" s="40">
        <f t="shared" si="9"/>
        <v>0.8426673554</v>
      </c>
      <c r="R476" s="17">
        <f t="shared" si="10"/>
        <v>0.3106673554</v>
      </c>
      <c r="S476" s="39">
        <f t="shared" si="11"/>
        <v>-0.02299522422</v>
      </c>
      <c r="T476" s="40">
        <f t="shared" si="12"/>
        <v>0.3167449739</v>
      </c>
      <c r="U476" s="40">
        <f t="shared" si="13"/>
        <v>0.4863454495</v>
      </c>
      <c r="V476" s="40">
        <f t="shared" si="14"/>
        <v>0.4863454495</v>
      </c>
      <c r="W476" s="39">
        <f t="shared" si="15"/>
        <v>0.4633502253</v>
      </c>
      <c r="X476" s="41">
        <f t="shared" si="16"/>
        <v>0.5136545505</v>
      </c>
      <c r="Y476" s="41">
        <f t="shared" si="17"/>
        <v>0.5366497747</v>
      </c>
      <c r="Z476" s="40">
        <f t="shared" si="18"/>
        <v>44</v>
      </c>
      <c r="AA476" s="40">
        <f t="shared" si="19"/>
        <v>122</v>
      </c>
      <c r="AB476" s="40">
        <f t="shared" si="20"/>
        <v>23</v>
      </c>
      <c r="AC476" s="40">
        <f t="shared" si="21"/>
        <v>21</v>
      </c>
      <c r="AD476" s="40">
        <f t="shared" si="22"/>
        <v>65</v>
      </c>
      <c r="AE476" s="40">
        <f t="shared" si="23"/>
        <v>57</v>
      </c>
      <c r="AF476" s="40">
        <f t="shared" si="24"/>
        <v>1.285714286</v>
      </c>
      <c r="AG476" s="40">
        <f t="shared" si="25"/>
        <v>0.3384615385</v>
      </c>
      <c r="AH476" s="40">
        <f t="shared" si="26"/>
        <v>30</v>
      </c>
      <c r="AI476" s="40">
        <f t="shared" ref="AI476:AJ476" si="519">AF476*AC476</f>
        <v>27</v>
      </c>
      <c r="AJ476" s="40">
        <f t="shared" si="519"/>
        <v>22</v>
      </c>
      <c r="AK476" s="40">
        <f t="shared" si="28"/>
        <v>19</v>
      </c>
      <c r="AL476" s="18">
        <f t="shared" si="29"/>
        <v>1675</v>
      </c>
      <c r="AM476" s="40">
        <f t="shared" si="30"/>
        <v>98</v>
      </c>
      <c r="AN476" s="42">
        <f t="shared" si="31"/>
        <v>0.05850746269</v>
      </c>
      <c r="AO476" s="42">
        <f t="shared" si="32"/>
        <v>0.1343283582</v>
      </c>
      <c r="AP476" s="43">
        <f t="shared" si="33"/>
        <v>0.28</v>
      </c>
      <c r="AQ476" s="43">
        <f t="shared" si="34"/>
        <v>0.6266666667</v>
      </c>
      <c r="AR476" s="43">
        <f t="shared" si="35"/>
        <v>0.4577777778</v>
      </c>
      <c r="AS476" s="43">
        <f t="shared" si="36"/>
        <v>0.5306122449</v>
      </c>
      <c r="AT476" s="43">
        <f t="shared" si="37"/>
        <v>0.5</v>
      </c>
      <c r="AU476" s="43">
        <f t="shared" si="38"/>
        <v>0.5816326531</v>
      </c>
      <c r="AV476" s="44">
        <f t="shared" si="41"/>
        <v>81</v>
      </c>
      <c r="AW476" s="45">
        <f t="shared" si="39"/>
        <v>11</v>
      </c>
      <c r="AX476" s="45">
        <v>16.0</v>
      </c>
      <c r="AY476" s="45"/>
    </row>
    <row r="477">
      <c r="A477" s="60"/>
      <c r="B477" s="60"/>
      <c r="C477" s="60"/>
      <c r="D477" s="46">
        <v>475.0</v>
      </c>
      <c r="E477" s="25"/>
      <c r="F477" s="26">
        <v>6658.0</v>
      </c>
      <c r="G477" s="18">
        <v>2677.0</v>
      </c>
      <c r="H477" s="15">
        <f t="shared" si="6"/>
        <v>454</v>
      </c>
      <c r="I477" s="28">
        <v>29.0</v>
      </c>
      <c r="J477" s="29">
        <v>66.0</v>
      </c>
      <c r="K477" s="30">
        <v>47.0</v>
      </c>
      <c r="L477" s="31">
        <v>242.0</v>
      </c>
      <c r="M477" s="32">
        <v>25.0</v>
      </c>
      <c r="N477" s="33">
        <v>45.0</v>
      </c>
      <c r="O477" s="39">
        <f t="shared" si="7"/>
        <v>0.6428571429</v>
      </c>
      <c r="P477" s="39">
        <f t="shared" si="8"/>
        <v>0.8373702422</v>
      </c>
      <c r="Q477" s="40">
        <f t="shared" si="9"/>
        <v>0.8520510204</v>
      </c>
      <c r="R477" s="17">
        <f t="shared" si="10"/>
        <v>0.3200510204</v>
      </c>
      <c r="S477" s="39">
        <f t="shared" si="11"/>
        <v>-0.01468077819</v>
      </c>
      <c r="T477" s="40">
        <f t="shared" si="12"/>
        <v>0.3234663091</v>
      </c>
      <c r="U477" s="40">
        <f t="shared" si="13"/>
        <v>0.5077883229</v>
      </c>
      <c r="V477" s="40">
        <f t="shared" si="14"/>
        <v>0.5077883229</v>
      </c>
      <c r="W477" s="39">
        <f t="shared" si="15"/>
        <v>0.4931075447</v>
      </c>
      <c r="X477" s="41">
        <f t="shared" si="16"/>
        <v>0.4922116771</v>
      </c>
      <c r="Y477" s="41">
        <f t="shared" si="17"/>
        <v>0.5068924553</v>
      </c>
      <c r="Z477" s="40">
        <f t="shared" si="18"/>
        <v>70</v>
      </c>
      <c r="AA477" s="40">
        <f t="shared" si="19"/>
        <v>289</v>
      </c>
      <c r="AB477" s="40">
        <f t="shared" si="20"/>
        <v>34</v>
      </c>
      <c r="AC477" s="40">
        <f t="shared" si="21"/>
        <v>36</v>
      </c>
      <c r="AD477" s="40">
        <f t="shared" si="22"/>
        <v>146</v>
      </c>
      <c r="AE477" s="40">
        <f t="shared" si="23"/>
        <v>143</v>
      </c>
      <c r="AF477" s="40">
        <f t="shared" si="24"/>
        <v>1.25</v>
      </c>
      <c r="AG477" s="40">
        <f t="shared" si="25"/>
        <v>0.3219178082</v>
      </c>
      <c r="AH477" s="40">
        <f t="shared" si="26"/>
        <v>43</v>
      </c>
      <c r="AI477" s="40">
        <f t="shared" ref="AI477:AJ477" si="520">AF477*AC477</f>
        <v>45</v>
      </c>
      <c r="AJ477" s="40">
        <f t="shared" si="520"/>
        <v>47</v>
      </c>
      <c r="AK477" s="40">
        <f t="shared" si="28"/>
        <v>46</v>
      </c>
      <c r="AL477" s="18">
        <f t="shared" si="29"/>
        <v>2677</v>
      </c>
      <c r="AM477" s="40">
        <f t="shared" si="30"/>
        <v>181</v>
      </c>
      <c r="AN477" s="42">
        <f t="shared" si="31"/>
        <v>0.06761299963</v>
      </c>
      <c r="AO477" s="42">
        <f t="shared" si="32"/>
        <v>0.1695928278</v>
      </c>
      <c r="AP477" s="43">
        <f t="shared" si="33"/>
        <v>0.2224669604</v>
      </c>
      <c r="AQ477" s="43">
        <f t="shared" si="34"/>
        <v>0.6519823789</v>
      </c>
      <c r="AR477" s="43">
        <f t="shared" si="35"/>
        <v>0.3634361233</v>
      </c>
      <c r="AS477" s="43">
        <f t="shared" si="36"/>
        <v>0.4972375691</v>
      </c>
      <c r="AT477" s="43">
        <f t="shared" si="37"/>
        <v>0.4917127072</v>
      </c>
      <c r="AU477" s="43">
        <f t="shared" si="38"/>
        <v>0.4861878453</v>
      </c>
      <c r="AV477" s="44">
        <f t="shared" si="41"/>
        <v>196</v>
      </c>
      <c r="AW477" s="45">
        <f t="shared" si="39"/>
        <v>11</v>
      </c>
      <c r="AX477" s="45">
        <v>16.0</v>
      </c>
      <c r="AY477" s="45"/>
    </row>
    <row r="478">
      <c r="A478" s="60"/>
      <c r="B478" s="60"/>
      <c r="C478" s="60"/>
      <c r="D478" s="46">
        <v>476.0</v>
      </c>
      <c r="E478" s="25"/>
      <c r="F478" s="26">
        <v>6666.0</v>
      </c>
      <c r="G478" s="18">
        <v>3147.0</v>
      </c>
      <c r="H478" s="15">
        <f t="shared" si="6"/>
        <v>504</v>
      </c>
      <c r="I478" s="28">
        <v>64.0</v>
      </c>
      <c r="J478" s="29">
        <v>133.0</v>
      </c>
      <c r="K478" s="30">
        <v>29.0</v>
      </c>
      <c r="L478" s="31">
        <v>158.0</v>
      </c>
      <c r="M478" s="32">
        <v>51.0</v>
      </c>
      <c r="N478" s="33">
        <v>69.0</v>
      </c>
      <c r="O478" s="39">
        <f t="shared" si="7"/>
        <v>0.575</v>
      </c>
      <c r="P478" s="39">
        <f t="shared" si="8"/>
        <v>0.8449197861</v>
      </c>
      <c r="Q478" s="40">
        <f t="shared" si="9"/>
        <v>0.829505</v>
      </c>
      <c r="R478" s="17">
        <f t="shared" si="10"/>
        <v>0.297505</v>
      </c>
      <c r="S478" s="39">
        <f t="shared" si="11"/>
        <v>0.0154147861</v>
      </c>
      <c r="T478" s="40">
        <f t="shared" si="12"/>
        <v>0.3079276484</v>
      </c>
      <c r="U478" s="40">
        <f t="shared" si="13"/>
        <v>0.4577850069</v>
      </c>
      <c r="V478" s="40">
        <f t="shared" si="14"/>
        <v>0.4577850069</v>
      </c>
      <c r="W478" s="39">
        <f t="shared" si="15"/>
        <v>0.473199793</v>
      </c>
      <c r="X478" s="41">
        <f t="shared" si="16"/>
        <v>0.5422149931</v>
      </c>
      <c r="Y478" s="41">
        <f t="shared" si="17"/>
        <v>0.526800207</v>
      </c>
      <c r="Z478" s="40">
        <f t="shared" si="18"/>
        <v>120</v>
      </c>
      <c r="AA478" s="40">
        <f t="shared" si="19"/>
        <v>187</v>
      </c>
      <c r="AB478" s="40">
        <f t="shared" si="20"/>
        <v>65</v>
      </c>
      <c r="AC478" s="40">
        <f t="shared" si="21"/>
        <v>55</v>
      </c>
      <c r="AD478" s="40">
        <f t="shared" si="22"/>
        <v>99</v>
      </c>
      <c r="AE478" s="40">
        <f t="shared" si="23"/>
        <v>88</v>
      </c>
      <c r="AF478" s="40">
        <f t="shared" si="24"/>
        <v>1.254545455</v>
      </c>
      <c r="AG478" s="40">
        <f t="shared" si="25"/>
        <v>0.2929292929</v>
      </c>
      <c r="AH478" s="40">
        <f t="shared" si="26"/>
        <v>82</v>
      </c>
      <c r="AI478" s="40">
        <f t="shared" ref="AI478:AJ478" si="521">AF478*AC478</f>
        <v>69</v>
      </c>
      <c r="AJ478" s="40">
        <f t="shared" si="521"/>
        <v>29</v>
      </c>
      <c r="AK478" s="40">
        <f t="shared" si="28"/>
        <v>26</v>
      </c>
      <c r="AL478" s="18">
        <f t="shared" si="29"/>
        <v>3147</v>
      </c>
      <c r="AM478" s="40">
        <f t="shared" si="30"/>
        <v>206</v>
      </c>
      <c r="AN478" s="42">
        <f t="shared" si="31"/>
        <v>0.06545916746</v>
      </c>
      <c r="AO478" s="42">
        <f t="shared" si="32"/>
        <v>0.1601525262</v>
      </c>
      <c r="AP478" s="43">
        <f t="shared" si="33"/>
        <v>0.2857142857</v>
      </c>
      <c r="AQ478" s="43">
        <f t="shared" si="34"/>
        <v>0.5416666667</v>
      </c>
      <c r="AR478" s="43">
        <f t="shared" si="35"/>
        <v>0.628968254</v>
      </c>
      <c r="AS478" s="43">
        <f t="shared" si="36"/>
        <v>0.5388349515</v>
      </c>
      <c r="AT478" s="43">
        <f t="shared" si="37"/>
        <v>0.5242718447</v>
      </c>
      <c r="AU478" s="43">
        <f t="shared" si="38"/>
        <v>0.7330097087</v>
      </c>
      <c r="AV478" s="44">
        <f t="shared" si="41"/>
        <v>132</v>
      </c>
      <c r="AW478" s="45">
        <f t="shared" si="39"/>
        <v>33</v>
      </c>
      <c r="AX478" s="45">
        <v>16.0</v>
      </c>
      <c r="AY478" s="45"/>
    </row>
    <row r="479">
      <c r="A479" s="60"/>
      <c r="B479" s="60"/>
      <c r="C479" s="60"/>
      <c r="D479" s="46">
        <v>477.0</v>
      </c>
      <c r="E479" s="25"/>
      <c r="F479" s="26">
        <v>6675.0</v>
      </c>
      <c r="G479" s="18">
        <v>1609.0</v>
      </c>
      <c r="H479" s="15">
        <f t="shared" si="6"/>
        <v>340</v>
      </c>
      <c r="I479" s="28">
        <v>43.0</v>
      </c>
      <c r="J479" s="29">
        <v>72.0</v>
      </c>
      <c r="K479" s="30">
        <v>23.0</v>
      </c>
      <c r="L479" s="31">
        <v>126.0</v>
      </c>
      <c r="M479" s="32">
        <v>36.0</v>
      </c>
      <c r="N479" s="33">
        <v>40.0</v>
      </c>
      <c r="O479" s="39">
        <f t="shared" si="7"/>
        <v>0.5263157895</v>
      </c>
      <c r="P479" s="39">
        <f t="shared" si="8"/>
        <v>0.8456375839</v>
      </c>
      <c r="Q479" s="40">
        <f t="shared" si="9"/>
        <v>0.8116952909</v>
      </c>
      <c r="R479" s="17">
        <f t="shared" si="10"/>
        <v>0.2796952909</v>
      </c>
      <c r="S479" s="39">
        <f t="shared" si="11"/>
        <v>0.03394229303</v>
      </c>
      <c r="T479" s="40">
        <f t="shared" si="12"/>
        <v>0.296930819</v>
      </c>
      <c r="U479" s="40">
        <f t="shared" si="13"/>
        <v>0.4214485532</v>
      </c>
      <c r="V479" s="40">
        <f t="shared" si="14"/>
        <v>0.4214485532</v>
      </c>
      <c r="W479" s="39">
        <f t="shared" si="15"/>
        <v>0.4553908462</v>
      </c>
      <c r="X479" s="41">
        <f t="shared" si="16"/>
        <v>0.5785514468</v>
      </c>
      <c r="Y479" s="41">
        <f t="shared" si="17"/>
        <v>0.5446091538</v>
      </c>
      <c r="Z479" s="40">
        <f t="shared" si="18"/>
        <v>76</v>
      </c>
      <c r="AA479" s="40">
        <f t="shared" si="19"/>
        <v>149</v>
      </c>
      <c r="AB479" s="40">
        <f t="shared" si="20"/>
        <v>44</v>
      </c>
      <c r="AC479" s="40">
        <f t="shared" si="21"/>
        <v>32</v>
      </c>
      <c r="AD479" s="40">
        <f t="shared" si="22"/>
        <v>81</v>
      </c>
      <c r="AE479" s="40">
        <f t="shared" si="23"/>
        <v>68</v>
      </c>
      <c r="AF479" s="40">
        <f t="shared" si="24"/>
        <v>1.25</v>
      </c>
      <c r="AG479" s="40">
        <f t="shared" si="25"/>
        <v>0.2839506173</v>
      </c>
      <c r="AH479" s="40">
        <f t="shared" si="26"/>
        <v>55</v>
      </c>
      <c r="AI479" s="40">
        <f t="shared" ref="AI479:AJ479" si="522">AF479*AC479</f>
        <v>40</v>
      </c>
      <c r="AJ479" s="40">
        <f t="shared" si="522"/>
        <v>23</v>
      </c>
      <c r="AK479" s="40">
        <f t="shared" si="28"/>
        <v>19</v>
      </c>
      <c r="AL479" s="18">
        <f t="shared" si="29"/>
        <v>1609</v>
      </c>
      <c r="AM479" s="40">
        <f t="shared" si="30"/>
        <v>137</v>
      </c>
      <c r="AN479" s="42">
        <f t="shared" si="31"/>
        <v>0.08514605345</v>
      </c>
      <c r="AO479" s="42">
        <f t="shared" si="32"/>
        <v>0.2113113735</v>
      </c>
      <c r="AP479" s="43">
        <f t="shared" si="33"/>
        <v>0.3</v>
      </c>
      <c r="AQ479" s="43">
        <f t="shared" si="34"/>
        <v>0.6029411765</v>
      </c>
      <c r="AR479" s="43">
        <f t="shared" si="35"/>
        <v>0.5617647059</v>
      </c>
      <c r="AS479" s="43">
        <f t="shared" si="36"/>
        <v>0.5693430657</v>
      </c>
      <c r="AT479" s="43">
        <f t="shared" si="37"/>
        <v>0.5401459854</v>
      </c>
      <c r="AU479" s="43">
        <f t="shared" si="38"/>
        <v>0.6934306569</v>
      </c>
      <c r="AV479" s="44">
        <f t="shared" si="41"/>
        <v>107</v>
      </c>
      <c r="AW479" s="45">
        <f t="shared" si="39"/>
        <v>24</v>
      </c>
      <c r="AX479" s="45">
        <v>17.0</v>
      </c>
      <c r="AY479" s="45"/>
    </row>
    <row r="480">
      <c r="A480" s="60"/>
      <c r="B480" s="60"/>
      <c r="C480" s="60"/>
      <c r="D480" s="46">
        <v>478.0</v>
      </c>
      <c r="E480" s="25"/>
      <c r="F480" s="26">
        <v>6681.0</v>
      </c>
      <c r="G480" s="18">
        <v>954.0</v>
      </c>
      <c r="H480" s="15">
        <f t="shared" si="6"/>
        <v>279</v>
      </c>
      <c r="I480" s="28">
        <v>13.0</v>
      </c>
      <c r="J480" s="29">
        <v>66.0</v>
      </c>
      <c r="K480" s="30">
        <v>32.0</v>
      </c>
      <c r="L480" s="31">
        <v>94.0</v>
      </c>
      <c r="M480" s="32">
        <v>19.0</v>
      </c>
      <c r="N480" s="33">
        <v>55.0</v>
      </c>
      <c r="O480" s="39">
        <f t="shared" si="7"/>
        <v>0.7432432432</v>
      </c>
      <c r="P480" s="39">
        <f t="shared" si="8"/>
        <v>0.746031746</v>
      </c>
      <c r="Q480" s="40">
        <f t="shared" si="9"/>
        <v>0.8805409058</v>
      </c>
      <c r="R480" s="17">
        <f t="shared" si="10"/>
        <v>0.3485409058</v>
      </c>
      <c r="S480" s="39">
        <f t="shared" si="11"/>
        <v>-0.1345091597</v>
      </c>
      <c r="T480" s="40">
        <f t="shared" si="12"/>
        <v>0.3469009682</v>
      </c>
      <c r="U480" s="40">
        <f t="shared" si="13"/>
        <v>0.5804701894</v>
      </c>
      <c r="V480" s="40">
        <f t="shared" si="14"/>
        <v>0.5804701894</v>
      </c>
      <c r="W480" s="39">
        <f t="shared" si="15"/>
        <v>0.4459610297</v>
      </c>
      <c r="X480" s="41">
        <f t="shared" si="16"/>
        <v>0.4195298106</v>
      </c>
      <c r="Y480" s="41">
        <f t="shared" si="17"/>
        <v>0.5540389703</v>
      </c>
      <c r="Z480" s="40">
        <f t="shared" si="18"/>
        <v>74</v>
      </c>
      <c r="AA480" s="40">
        <f t="shared" si="19"/>
        <v>126</v>
      </c>
      <c r="AB480" s="40">
        <f t="shared" si="20"/>
        <v>31</v>
      </c>
      <c r="AC480" s="40">
        <f t="shared" si="21"/>
        <v>43</v>
      </c>
      <c r="AD480" s="40">
        <f t="shared" si="22"/>
        <v>70</v>
      </c>
      <c r="AE480" s="40">
        <f t="shared" si="23"/>
        <v>56</v>
      </c>
      <c r="AF480" s="40">
        <f t="shared" si="24"/>
        <v>1.279069767</v>
      </c>
      <c r="AG480" s="40">
        <f t="shared" si="25"/>
        <v>0.4571428571</v>
      </c>
      <c r="AH480" s="40">
        <f t="shared" si="26"/>
        <v>40</v>
      </c>
      <c r="AI480" s="40">
        <f t="shared" ref="AI480:AJ480" si="523">AF480*AC480</f>
        <v>55</v>
      </c>
      <c r="AJ480" s="40">
        <f t="shared" si="523"/>
        <v>32</v>
      </c>
      <c r="AK480" s="40">
        <f t="shared" si="28"/>
        <v>26</v>
      </c>
      <c r="AL480" s="18">
        <f t="shared" si="29"/>
        <v>954</v>
      </c>
      <c r="AM480" s="40">
        <f t="shared" si="30"/>
        <v>153</v>
      </c>
      <c r="AN480" s="42">
        <f t="shared" si="31"/>
        <v>0.1603773585</v>
      </c>
      <c r="AO480" s="42">
        <f t="shared" si="32"/>
        <v>0.2924528302</v>
      </c>
      <c r="AP480" s="43">
        <f t="shared" si="33"/>
        <v>0.229390681</v>
      </c>
      <c r="AQ480" s="43">
        <f t="shared" si="34"/>
        <v>0.4516129032</v>
      </c>
      <c r="AR480" s="43">
        <f t="shared" si="35"/>
        <v>0.5483870968</v>
      </c>
      <c r="AS480" s="43">
        <f t="shared" si="36"/>
        <v>0.4705882353</v>
      </c>
      <c r="AT480" s="43">
        <f t="shared" si="37"/>
        <v>0.431372549</v>
      </c>
      <c r="AU480" s="43">
        <f t="shared" si="38"/>
        <v>0.6209150327</v>
      </c>
      <c r="AV480" s="44">
        <f t="shared" si="41"/>
        <v>68</v>
      </c>
      <c r="AW480" s="45">
        <f t="shared" si="39"/>
        <v>-8</v>
      </c>
      <c r="AX480" s="45">
        <v>17.0</v>
      </c>
      <c r="AY480" s="45"/>
    </row>
    <row r="481">
      <c r="A481" s="60"/>
      <c r="B481" s="60"/>
      <c r="C481" s="60"/>
      <c r="D481" s="46">
        <v>479.0</v>
      </c>
      <c r="E481" s="25"/>
      <c r="F481" s="26">
        <v>6685.0</v>
      </c>
      <c r="G481" s="18">
        <v>1242.0</v>
      </c>
      <c r="H481" s="15">
        <f t="shared" si="6"/>
        <v>306</v>
      </c>
      <c r="I481" s="28">
        <v>31.0</v>
      </c>
      <c r="J481" s="29">
        <v>38.0</v>
      </c>
      <c r="K481" s="30">
        <v>31.0</v>
      </c>
      <c r="L481" s="31">
        <v>92.0</v>
      </c>
      <c r="M481" s="32">
        <v>55.0</v>
      </c>
      <c r="N481" s="33">
        <v>59.0</v>
      </c>
      <c r="O481" s="39">
        <f t="shared" si="7"/>
        <v>0.5175438596</v>
      </c>
      <c r="P481" s="39">
        <f t="shared" si="8"/>
        <v>0.7479674797</v>
      </c>
      <c r="Q481" s="40">
        <f t="shared" si="9"/>
        <v>0.8083411819</v>
      </c>
      <c r="R481" s="17">
        <f t="shared" si="10"/>
        <v>0.2763411819</v>
      </c>
      <c r="S481" s="39">
        <f t="shared" si="11"/>
        <v>-0.06037370223</v>
      </c>
      <c r="T481" s="40">
        <f t="shared" si="12"/>
        <v>0.294962904</v>
      </c>
      <c r="U481" s="40">
        <f t="shared" si="13"/>
        <v>0.4148590697</v>
      </c>
      <c r="V481" s="40">
        <f t="shared" si="14"/>
        <v>0.4148590697</v>
      </c>
      <c r="W481" s="39">
        <f t="shared" si="15"/>
        <v>0.3544853675</v>
      </c>
      <c r="X481" s="41">
        <f t="shared" si="16"/>
        <v>0.5851409303</v>
      </c>
      <c r="Y481" s="41">
        <f t="shared" si="17"/>
        <v>0.6455146325</v>
      </c>
      <c r="Z481" s="40">
        <f t="shared" si="18"/>
        <v>114</v>
      </c>
      <c r="AA481" s="40">
        <f t="shared" si="19"/>
        <v>123</v>
      </c>
      <c r="AB481" s="40">
        <f t="shared" si="20"/>
        <v>67</v>
      </c>
      <c r="AC481" s="40">
        <f t="shared" si="21"/>
        <v>47</v>
      </c>
      <c r="AD481" s="40">
        <f t="shared" si="22"/>
        <v>79</v>
      </c>
      <c r="AE481" s="40">
        <f t="shared" si="23"/>
        <v>44</v>
      </c>
      <c r="AF481" s="40">
        <f t="shared" si="24"/>
        <v>1.255319149</v>
      </c>
      <c r="AG481" s="40">
        <f t="shared" si="25"/>
        <v>0.3924050633</v>
      </c>
      <c r="AH481" s="40">
        <f t="shared" si="26"/>
        <v>84</v>
      </c>
      <c r="AI481" s="40">
        <f t="shared" ref="AI481:AJ481" si="524">AF481*AC481</f>
        <v>59</v>
      </c>
      <c r="AJ481" s="40">
        <f t="shared" si="524"/>
        <v>31</v>
      </c>
      <c r="AK481" s="40">
        <f t="shared" si="28"/>
        <v>17</v>
      </c>
      <c r="AL481" s="18">
        <f t="shared" si="29"/>
        <v>1242</v>
      </c>
      <c r="AM481" s="40">
        <f t="shared" si="30"/>
        <v>191</v>
      </c>
      <c r="AN481" s="42">
        <f t="shared" si="31"/>
        <v>0.153784219</v>
      </c>
      <c r="AO481" s="42">
        <f t="shared" si="32"/>
        <v>0.2463768116</v>
      </c>
      <c r="AP481" s="43">
        <f t="shared" si="33"/>
        <v>0.3823529412</v>
      </c>
      <c r="AQ481" s="43">
        <f t="shared" si="34"/>
        <v>0.5816993464</v>
      </c>
      <c r="AR481" s="43">
        <f t="shared" si="35"/>
        <v>0.5980392157</v>
      </c>
      <c r="AS481" s="43">
        <f t="shared" si="36"/>
        <v>0.6020942408</v>
      </c>
      <c r="AT481" s="43">
        <f t="shared" si="37"/>
        <v>0.5287958115</v>
      </c>
      <c r="AU481" s="43">
        <f t="shared" si="38"/>
        <v>0.7486910995</v>
      </c>
      <c r="AV481" s="44">
        <f t="shared" si="41"/>
        <v>75</v>
      </c>
      <c r="AW481" s="45">
        <f t="shared" si="39"/>
        <v>2</v>
      </c>
      <c r="AX481" s="45">
        <v>17.0</v>
      </c>
      <c r="AY481" s="45"/>
    </row>
    <row r="482">
      <c r="A482" s="60"/>
      <c r="B482" s="60"/>
      <c r="C482" s="60"/>
      <c r="D482" s="46">
        <v>480.0</v>
      </c>
      <c r="E482" s="25"/>
      <c r="F482" s="26">
        <v>6693.0</v>
      </c>
      <c r="G482" s="18">
        <v>2717.0</v>
      </c>
      <c r="H482" s="15">
        <f t="shared" si="6"/>
        <v>464</v>
      </c>
      <c r="I482" s="28">
        <v>27.0</v>
      </c>
      <c r="J482" s="29">
        <v>94.0</v>
      </c>
      <c r="K482" s="30">
        <v>50.0</v>
      </c>
      <c r="L482" s="31">
        <v>206.0</v>
      </c>
      <c r="M482" s="32">
        <v>28.0</v>
      </c>
      <c r="N482" s="33">
        <v>59.0</v>
      </c>
      <c r="O482" s="39">
        <f t="shared" si="7"/>
        <v>0.6781609195</v>
      </c>
      <c r="P482" s="39">
        <f t="shared" si="8"/>
        <v>0.8046875</v>
      </c>
      <c r="Q482" s="40">
        <f t="shared" si="9"/>
        <v>0.862732065</v>
      </c>
      <c r="R482" s="17">
        <f t="shared" si="10"/>
        <v>0.330732065</v>
      </c>
      <c r="S482" s="39">
        <f t="shared" si="11"/>
        <v>-0.058044565</v>
      </c>
      <c r="T482" s="40">
        <f t="shared" si="12"/>
        <v>0.3316472414</v>
      </c>
      <c r="U482" s="40">
        <f t="shared" si="13"/>
        <v>0.5335194146</v>
      </c>
      <c r="V482" s="40">
        <f t="shared" si="14"/>
        <v>0.5335194146</v>
      </c>
      <c r="W482" s="39">
        <f t="shared" si="15"/>
        <v>0.4754748496</v>
      </c>
      <c r="X482" s="41">
        <f t="shared" si="16"/>
        <v>0.4664805854</v>
      </c>
      <c r="Y482" s="41">
        <f t="shared" si="17"/>
        <v>0.5245251504</v>
      </c>
      <c r="Z482" s="40">
        <f t="shared" si="18"/>
        <v>87</v>
      </c>
      <c r="AA482" s="40">
        <f t="shared" si="19"/>
        <v>256</v>
      </c>
      <c r="AB482" s="40">
        <f t="shared" si="20"/>
        <v>41</v>
      </c>
      <c r="AC482" s="40">
        <f t="shared" si="21"/>
        <v>46</v>
      </c>
      <c r="AD482" s="40">
        <f t="shared" si="22"/>
        <v>134</v>
      </c>
      <c r="AE482" s="40">
        <f t="shared" si="23"/>
        <v>122</v>
      </c>
      <c r="AF482" s="40">
        <f t="shared" si="24"/>
        <v>1.282608696</v>
      </c>
      <c r="AG482" s="40">
        <f t="shared" si="25"/>
        <v>0.3731343284</v>
      </c>
      <c r="AH482" s="40">
        <f t="shared" si="26"/>
        <v>53</v>
      </c>
      <c r="AI482" s="40">
        <f t="shared" ref="AI482:AJ482" si="525">AF482*AC482</f>
        <v>59</v>
      </c>
      <c r="AJ482" s="40">
        <f t="shared" si="525"/>
        <v>50</v>
      </c>
      <c r="AK482" s="40">
        <f t="shared" si="28"/>
        <v>46</v>
      </c>
      <c r="AL482" s="18">
        <f t="shared" si="29"/>
        <v>2717</v>
      </c>
      <c r="AM482" s="40">
        <f t="shared" si="30"/>
        <v>208</v>
      </c>
      <c r="AN482" s="42">
        <f t="shared" si="31"/>
        <v>0.07655502392</v>
      </c>
      <c r="AO482" s="42">
        <f t="shared" si="32"/>
        <v>0.1707765918</v>
      </c>
      <c r="AP482" s="43">
        <f t="shared" si="33"/>
        <v>0.2262931034</v>
      </c>
      <c r="AQ482" s="43">
        <f t="shared" si="34"/>
        <v>0.5625</v>
      </c>
      <c r="AR482" s="43">
        <f t="shared" si="35"/>
        <v>0.4482758621</v>
      </c>
      <c r="AS482" s="43">
        <f t="shared" si="36"/>
        <v>0.4951923077</v>
      </c>
      <c r="AT482" s="43">
        <f t="shared" si="37"/>
        <v>0.4759615385</v>
      </c>
      <c r="AU482" s="43">
        <f t="shared" si="38"/>
        <v>0.5384615385</v>
      </c>
      <c r="AV482" s="44">
        <f t="shared" si="41"/>
        <v>160</v>
      </c>
      <c r="AW482" s="45">
        <f t="shared" si="39"/>
        <v>2</v>
      </c>
      <c r="AX482" s="45">
        <v>17.0</v>
      </c>
      <c r="AY482" s="45"/>
    </row>
    <row r="483">
      <c r="A483" s="60"/>
      <c r="B483" s="60"/>
      <c r="C483" s="60"/>
      <c r="D483" s="46">
        <v>481.0</v>
      </c>
      <c r="E483" s="25"/>
      <c r="F483" s="26">
        <v>6695.0</v>
      </c>
      <c r="G483" s="18">
        <v>3240.0</v>
      </c>
      <c r="H483" s="15">
        <f t="shared" si="6"/>
        <v>592</v>
      </c>
      <c r="I483" s="28">
        <v>39.0</v>
      </c>
      <c r="J483" s="29">
        <v>106.0</v>
      </c>
      <c r="K483" s="30">
        <v>43.0</v>
      </c>
      <c r="L483" s="31">
        <v>272.0</v>
      </c>
      <c r="M483" s="32">
        <v>55.0</v>
      </c>
      <c r="N483" s="33">
        <v>77.0</v>
      </c>
      <c r="O483" s="39">
        <f t="shared" si="7"/>
        <v>0.5833333333</v>
      </c>
      <c r="P483" s="39">
        <f t="shared" si="8"/>
        <v>0.8634920635</v>
      </c>
      <c r="Q483" s="40">
        <f t="shared" si="9"/>
        <v>0.8324166667</v>
      </c>
      <c r="R483" s="17">
        <f t="shared" si="10"/>
        <v>0.3004166667</v>
      </c>
      <c r="S483" s="39">
        <f t="shared" si="11"/>
        <v>0.03107539683</v>
      </c>
      <c r="T483" s="40">
        <f t="shared" si="12"/>
        <v>0.3098226907</v>
      </c>
      <c r="U483" s="40">
        <f t="shared" si="13"/>
        <v>0.4639654898</v>
      </c>
      <c r="V483" s="40">
        <f t="shared" si="14"/>
        <v>0.4639654898</v>
      </c>
      <c r="W483" s="39">
        <f t="shared" si="15"/>
        <v>0.4950408866</v>
      </c>
      <c r="X483" s="41">
        <f t="shared" si="16"/>
        <v>0.5360345102</v>
      </c>
      <c r="Y483" s="41">
        <f t="shared" si="17"/>
        <v>0.5049591134</v>
      </c>
      <c r="Z483" s="40">
        <f t="shared" si="18"/>
        <v>132</v>
      </c>
      <c r="AA483" s="40">
        <f t="shared" si="19"/>
        <v>315</v>
      </c>
      <c r="AB483" s="40">
        <f t="shared" si="20"/>
        <v>71</v>
      </c>
      <c r="AC483" s="40">
        <f t="shared" si="21"/>
        <v>61</v>
      </c>
      <c r="AD483" s="40">
        <f t="shared" si="22"/>
        <v>159</v>
      </c>
      <c r="AE483" s="40">
        <f t="shared" si="23"/>
        <v>156</v>
      </c>
      <c r="AF483" s="40">
        <f t="shared" si="24"/>
        <v>1.262295082</v>
      </c>
      <c r="AG483" s="40">
        <f t="shared" si="25"/>
        <v>0.2704402516</v>
      </c>
      <c r="AH483" s="40">
        <f t="shared" si="26"/>
        <v>90</v>
      </c>
      <c r="AI483" s="40">
        <f t="shared" ref="AI483:AJ483" si="526">AF483*AC483</f>
        <v>77</v>
      </c>
      <c r="AJ483" s="40">
        <f t="shared" si="526"/>
        <v>43</v>
      </c>
      <c r="AK483" s="40">
        <f t="shared" si="28"/>
        <v>42</v>
      </c>
      <c r="AL483" s="18">
        <f t="shared" si="29"/>
        <v>3240</v>
      </c>
      <c r="AM483" s="40">
        <f t="shared" si="30"/>
        <v>252</v>
      </c>
      <c r="AN483" s="42">
        <f t="shared" si="31"/>
        <v>0.07777777778</v>
      </c>
      <c r="AO483" s="42">
        <f t="shared" si="32"/>
        <v>0.1827160494</v>
      </c>
      <c r="AP483" s="43">
        <f t="shared" si="33"/>
        <v>0.2314189189</v>
      </c>
      <c r="AQ483" s="43">
        <f t="shared" si="34"/>
        <v>0.6182432432</v>
      </c>
      <c r="AR483" s="43">
        <f t="shared" si="35"/>
        <v>0.4679054054</v>
      </c>
      <c r="AS483" s="43">
        <f t="shared" si="36"/>
        <v>0.5277777778</v>
      </c>
      <c r="AT483" s="43">
        <f t="shared" si="37"/>
        <v>0.5238095238</v>
      </c>
      <c r="AU483" s="43">
        <f t="shared" si="38"/>
        <v>0.6626984127</v>
      </c>
      <c r="AV483" s="44">
        <f t="shared" si="41"/>
        <v>230</v>
      </c>
      <c r="AW483" s="45">
        <f t="shared" si="39"/>
        <v>4</v>
      </c>
      <c r="AX483" s="45">
        <v>17.0</v>
      </c>
      <c r="AY483" s="45"/>
    </row>
    <row r="484">
      <c r="A484" s="60"/>
      <c r="B484" s="60"/>
      <c r="C484" s="60"/>
      <c r="D484" s="46">
        <v>482.0</v>
      </c>
      <c r="E484" s="25"/>
      <c r="F484" s="26">
        <v>6704.0</v>
      </c>
      <c r="G484" s="18">
        <v>1247.0</v>
      </c>
      <c r="H484" s="15">
        <f t="shared" si="6"/>
        <v>199</v>
      </c>
      <c r="I484" s="28">
        <v>14.0</v>
      </c>
      <c r="J484" s="29">
        <v>38.0</v>
      </c>
      <c r="K484" s="30">
        <v>9.0</v>
      </c>
      <c r="L484" s="31">
        <v>98.0</v>
      </c>
      <c r="M484" s="32">
        <v>16.0</v>
      </c>
      <c r="N484" s="33">
        <v>24.0</v>
      </c>
      <c r="O484" s="39">
        <f t="shared" si="7"/>
        <v>0.6</v>
      </c>
      <c r="P484" s="39">
        <f t="shared" si="8"/>
        <v>0.9158878505</v>
      </c>
      <c r="Q484" s="40">
        <f t="shared" si="9"/>
        <v>0.83812</v>
      </c>
      <c r="R484" s="17">
        <f t="shared" si="10"/>
        <v>0.30612</v>
      </c>
      <c r="S484" s="39">
        <f t="shared" si="11"/>
        <v>0.07776785047</v>
      </c>
      <c r="T484" s="40">
        <f t="shared" si="12"/>
        <v>0.3136238908</v>
      </c>
      <c r="U484" s="40">
        <f t="shared" si="13"/>
        <v>0.4762926907</v>
      </c>
      <c r="V484" s="40">
        <f t="shared" si="14"/>
        <v>0.4762926907</v>
      </c>
      <c r="W484" s="39">
        <f t="shared" si="15"/>
        <v>0.5540605412</v>
      </c>
      <c r="X484" s="41">
        <f t="shared" si="16"/>
        <v>0.5237073093</v>
      </c>
      <c r="Y484" s="41">
        <f t="shared" si="17"/>
        <v>0.4459394588</v>
      </c>
      <c r="Z484" s="40">
        <f t="shared" si="18"/>
        <v>40</v>
      </c>
      <c r="AA484" s="40">
        <f t="shared" si="19"/>
        <v>107</v>
      </c>
      <c r="AB484" s="40">
        <f t="shared" si="20"/>
        <v>21</v>
      </c>
      <c r="AC484" s="40">
        <f t="shared" si="21"/>
        <v>19</v>
      </c>
      <c r="AD484" s="40">
        <f t="shared" si="22"/>
        <v>48</v>
      </c>
      <c r="AE484" s="40">
        <f t="shared" si="23"/>
        <v>59</v>
      </c>
      <c r="AF484" s="40">
        <f t="shared" si="24"/>
        <v>1.263157895</v>
      </c>
      <c r="AG484" s="40">
        <f t="shared" si="25"/>
        <v>0.1875</v>
      </c>
      <c r="AH484" s="40">
        <f t="shared" si="26"/>
        <v>27</v>
      </c>
      <c r="AI484" s="40">
        <f t="shared" ref="AI484:AJ484" si="527">AF484*AC484</f>
        <v>24</v>
      </c>
      <c r="AJ484" s="40">
        <f t="shared" si="527"/>
        <v>9</v>
      </c>
      <c r="AK484" s="40">
        <f t="shared" si="28"/>
        <v>11</v>
      </c>
      <c r="AL484" s="18">
        <f t="shared" si="29"/>
        <v>1247</v>
      </c>
      <c r="AM484" s="40">
        <f t="shared" si="30"/>
        <v>71</v>
      </c>
      <c r="AN484" s="42">
        <f t="shared" si="31"/>
        <v>0.05693664796</v>
      </c>
      <c r="AO484" s="42">
        <f t="shared" si="32"/>
        <v>0.1595829992</v>
      </c>
      <c r="AP484" s="43">
        <f t="shared" si="33"/>
        <v>0.1959798995</v>
      </c>
      <c r="AQ484" s="43">
        <f t="shared" si="34"/>
        <v>0.6432160804</v>
      </c>
      <c r="AR484" s="43">
        <f t="shared" si="35"/>
        <v>0.4623115578</v>
      </c>
      <c r="AS484" s="43">
        <f t="shared" si="36"/>
        <v>0.5070422535</v>
      </c>
      <c r="AT484" s="43">
        <f t="shared" si="37"/>
        <v>0.5352112676</v>
      </c>
      <c r="AU484" s="43">
        <f t="shared" si="38"/>
        <v>0.7183098592</v>
      </c>
      <c r="AV484" s="44">
        <f t="shared" si="41"/>
        <v>87</v>
      </c>
      <c r="AW484" s="45">
        <f t="shared" si="39"/>
        <v>3</v>
      </c>
      <c r="AX484" s="45">
        <v>17.0</v>
      </c>
      <c r="AY484" s="45"/>
    </row>
    <row r="485">
      <c r="A485" s="60"/>
      <c r="B485" s="60"/>
      <c r="C485" s="60"/>
      <c r="D485" s="46">
        <v>483.0</v>
      </c>
      <c r="E485" s="25"/>
      <c r="F485" s="26">
        <v>6706.0</v>
      </c>
      <c r="G485" s="18">
        <v>2091.0</v>
      </c>
      <c r="H485" s="15">
        <f t="shared" si="6"/>
        <v>267</v>
      </c>
      <c r="I485" s="28">
        <v>6.0</v>
      </c>
      <c r="J485" s="29">
        <v>41.0</v>
      </c>
      <c r="K485" s="30">
        <v>28.0</v>
      </c>
      <c r="L485" s="31">
        <v>143.0</v>
      </c>
      <c r="M485" s="32">
        <v>10.0</v>
      </c>
      <c r="N485" s="33">
        <v>39.0</v>
      </c>
      <c r="O485" s="39">
        <f t="shared" si="7"/>
        <v>0.7959183673</v>
      </c>
      <c r="P485" s="39">
        <f t="shared" si="8"/>
        <v>0.8362573099</v>
      </c>
      <c r="Q485" s="40">
        <f t="shared" si="9"/>
        <v>0.8931682632</v>
      </c>
      <c r="R485" s="17">
        <f t="shared" si="10"/>
        <v>0.3611682632</v>
      </c>
      <c r="S485" s="39">
        <f t="shared" si="11"/>
        <v>-0.05691095328</v>
      </c>
      <c r="T485" s="40">
        <f t="shared" si="12"/>
        <v>0.3594089599</v>
      </c>
      <c r="U485" s="40">
        <f t="shared" si="13"/>
        <v>0.6180325889</v>
      </c>
      <c r="V485" s="40">
        <f t="shared" si="14"/>
        <v>0.6180325889</v>
      </c>
      <c r="W485" s="39">
        <f t="shared" si="15"/>
        <v>0.5611216356</v>
      </c>
      <c r="X485" s="41">
        <f t="shared" si="16"/>
        <v>0.3819674111</v>
      </c>
      <c r="Y485" s="41">
        <f t="shared" si="17"/>
        <v>0.4388783644</v>
      </c>
      <c r="Z485" s="40">
        <f t="shared" si="18"/>
        <v>49</v>
      </c>
      <c r="AA485" s="40">
        <f t="shared" si="19"/>
        <v>171</v>
      </c>
      <c r="AB485" s="40">
        <f t="shared" si="20"/>
        <v>19</v>
      </c>
      <c r="AC485" s="40">
        <f t="shared" si="21"/>
        <v>30</v>
      </c>
      <c r="AD485" s="40">
        <f t="shared" si="22"/>
        <v>75</v>
      </c>
      <c r="AE485" s="40">
        <f t="shared" si="23"/>
        <v>96</v>
      </c>
      <c r="AF485" s="40">
        <f t="shared" si="24"/>
        <v>1.3</v>
      </c>
      <c r="AG485" s="40">
        <f t="shared" si="25"/>
        <v>0.3733333333</v>
      </c>
      <c r="AH485" s="40">
        <f t="shared" si="26"/>
        <v>25</v>
      </c>
      <c r="AI485" s="40">
        <f t="shared" ref="AI485:AJ485" si="528">AF485*AC485</f>
        <v>39</v>
      </c>
      <c r="AJ485" s="40">
        <f t="shared" si="528"/>
        <v>28</v>
      </c>
      <c r="AK485" s="40">
        <f t="shared" si="28"/>
        <v>36</v>
      </c>
      <c r="AL485" s="18">
        <f t="shared" si="29"/>
        <v>2091</v>
      </c>
      <c r="AM485" s="40">
        <f t="shared" si="30"/>
        <v>128</v>
      </c>
      <c r="AN485" s="42">
        <f t="shared" si="31"/>
        <v>0.06121472979</v>
      </c>
      <c r="AO485" s="42">
        <f t="shared" si="32"/>
        <v>0.1276901004</v>
      </c>
      <c r="AP485" s="43">
        <f t="shared" si="33"/>
        <v>0.1647940075</v>
      </c>
      <c r="AQ485" s="43">
        <f t="shared" si="34"/>
        <v>0.595505618</v>
      </c>
      <c r="AR485" s="43">
        <f t="shared" si="35"/>
        <v>0.3595505618</v>
      </c>
      <c r="AS485" s="43">
        <f t="shared" si="36"/>
        <v>0.4140625</v>
      </c>
      <c r="AT485" s="43">
        <f t="shared" si="37"/>
        <v>0.4765625</v>
      </c>
      <c r="AU485" s="43">
        <f t="shared" si="38"/>
        <v>0.5</v>
      </c>
      <c r="AV485" s="44">
        <f t="shared" si="41"/>
        <v>107</v>
      </c>
      <c r="AW485" s="45">
        <f t="shared" si="39"/>
        <v>-9</v>
      </c>
      <c r="AX485" s="45">
        <v>17.0</v>
      </c>
      <c r="AY485" s="45"/>
    </row>
    <row r="486">
      <c r="A486" s="60"/>
      <c r="B486" s="60"/>
      <c r="C486" s="60"/>
      <c r="D486" s="46">
        <v>484.0</v>
      </c>
      <c r="E486" s="25"/>
      <c r="F486" s="26">
        <v>6707.0</v>
      </c>
      <c r="G486" s="18">
        <v>1803.0</v>
      </c>
      <c r="H486" s="15">
        <f t="shared" si="6"/>
        <v>323</v>
      </c>
      <c r="I486" s="28">
        <v>26.0</v>
      </c>
      <c r="J486" s="29">
        <v>70.0</v>
      </c>
      <c r="K486" s="30">
        <v>25.0</v>
      </c>
      <c r="L486" s="31">
        <v>143.0</v>
      </c>
      <c r="M486" s="32">
        <v>16.0</v>
      </c>
      <c r="N486" s="33">
        <v>43.0</v>
      </c>
      <c r="O486" s="39">
        <f t="shared" si="7"/>
        <v>0.7288135593</v>
      </c>
      <c r="P486" s="39">
        <f t="shared" si="8"/>
        <v>0.8511904762</v>
      </c>
      <c r="Q486" s="40">
        <f t="shared" si="9"/>
        <v>0.8768029302</v>
      </c>
      <c r="R486" s="17">
        <f t="shared" si="10"/>
        <v>0.3448029302</v>
      </c>
      <c r="S486" s="39">
        <f t="shared" si="11"/>
        <v>-0.025612454</v>
      </c>
      <c r="T486" s="40">
        <f t="shared" si="12"/>
        <v>0.3434998126</v>
      </c>
      <c r="U486" s="40">
        <f t="shared" si="13"/>
        <v>0.5701132628</v>
      </c>
      <c r="V486" s="40">
        <f t="shared" si="14"/>
        <v>0.5701132628</v>
      </c>
      <c r="W486" s="39">
        <f t="shared" si="15"/>
        <v>0.5445008088</v>
      </c>
      <c r="X486" s="41">
        <f t="shared" si="16"/>
        <v>0.4298867372</v>
      </c>
      <c r="Y486" s="41">
        <f t="shared" si="17"/>
        <v>0.4554991912</v>
      </c>
      <c r="Z486" s="40">
        <f t="shared" si="18"/>
        <v>59</v>
      </c>
      <c r="AA486" s="40">
        <f t="shared" si="19"/>
        <v>168</v>
      </c>
      <c r="AB486" s="40">
        <f t="shared" si="20"/>
        <v>25</v>
      </c>
      <c r="AC486" s="40">
        <f t="shared" si="21"/>
        <v>34</v>
      </c>
      <c r="AD486" s="40">
        <f t="shared" si="22"/>
        <v>77</v>
      </c>
      <c r="AE486" s="40">
        <f t="shared" si="23"/>
        <v>91</v>
      </c>
      <c r="AF486" s="40">
        <f t="shared" si="24"/>
        <v>1.264705882</v>
      </c>
      <c r="AG486" s="40">
        <f t="shared" si="25"/>
        <v>0.3246753247</v>
      </c>
      <c r="AH486" s="40">
        <f t="shared" si="26"/>
        <v>32</v>
      </c>
      <c r="AI486" s="40">
        <f t="shared" ref="AI486:AJ486" si="529">AF486*AC486</f>
        <v>43</v>
      </c>
      <c r="AJ486" s="40">
        <f t="shared" si="529"/>
        <v>25</v>
      </c>
      <c r="AK486" s="40">
        <f t="shared" si="28"/>
        <v>30</v>
      </c>
      <c r="AL486" s="18">
        <f t="shared" si="29"/>
        <v>1803</v>
      </c>
      <c r="AM486" s="40">
        <f t="shared" si="30"/>
        <v>130</v>
      </c>
      <c r="AN486" s="42">
        <f t="shared" si="31"/>
        <v>0.07210205214</v>
      </c>
      <c r="AO486" s="42">
        <f t="shared" si="32"/>
        <v>0.179145868</v>
      </c>
      <c r="AP486" s="43">
        <f t="shared" si="33"/>
        <v>0.2074303406</v>
      </c>
      <c r="AQ486" s="43">
        <f t="shared" si="34"/>
        <v>0.572755418</v>
      </c>
      <c r="AR486" s="43">
        <f t="shared" si="35"/>
        <v>0.479876161</v>
      </c>
      <c r="AS486" s="43">
        <f t="shared" si="36"/>
        <v>0.4384615385</v>
      </c>
      <c r="AT486" s="43">
        <f t="shared" si="37"/>
        <v>0.4769230769</v>
      </c>
      <c r="AU486" s="43">
        <f t="shared" si="38"/>
        <v>0.5769230769</v>
      </c>
      <c r="AV486" s="44">
        <f t="shared" si="41"/>
        <v>113</v>
      </c>
      <c r="AW486" s="45">
        <f t="shared" si="39"/>
        <v>10</v>
      </c>
      <c r="AX486" s="45">
        <v>18.0</v>
      </c>
      <c r="AY486" s="45"/>
    </row>
    <row r="487">
      <c r="A487" s="60"/>
      <c r="B487" s="60"/>
      <c r="C487" s="60"/>
      <c r="D487" s="46">
        <v>485.0</v>
      </c>
      <c r="E487" s="25"/>
      <c r="F487" s="26">
        <v>6708.0</v>
      </c>
      <c r="G487" s="18">
        <v>2286.0</v>
      </c>
      <c r="H487" s="15">
        <f t="shared" si="6"/>
        <v>391</v>
      </c>
      <c r="I487" s="28">
        <v>29.0</v>
      </c>
      <c r="J487" s="29">
        <v>73.0</v>
      </c>
      <c r="K487" s="30">
        <v>29.0</v>
      </c>
      <c r="L487" s="31">
        <v>173.0</v>
      </c>
      <c r="M487" s="32">
        <v>33.0</v>
      </c>
      <c r="N487" s="33">
        <v>54.0</v>
      </c>
      <c r="O487" s="39">
        <f t="shared" si="7"/>
        <v>0.6206896552</v>
      </c>
      <c r="P487" s="39">
        <f t="shared" si="8"/>
        <v>0.8564356436</v>
      </c>
      <c r="Q487" s="40">
        <f t="shared" si="9"/>
        <v>0.8449774078</v>
      </c>
      <c r="R487" s="17">
        <f t="shared" si="10"/>
        <v>0.3129774078</v>
      </c>
      <c r="S487" s="39">
        <f t="shared" si="11"/>
        <v>0.01145823572</v>
      </c>
      <c r="T487" s="40">
        <f t="shared" si="12"/>
        <v>0.3183632107</v>
      </c>
      <c r="U487" s="40">
        <f t="shared" si="13"/>
        <v>0.4915335725</v>
      </c>
      <c r="V487" s="40">
        <f t="shared" si="14"/>
        <v>0.4915335725</v>
      </c>
      <c r="W487" s="39">
        <f t="shared" si="15"/>
        <v>0.5029918083</v>
      </c>
      <c r="X487" s="41">
        <f t="shared" si="16"/>
        <v>0.5084664275</v>
      </c>
      <c r="Y487" s="41">
        <f t="shared" si="17"/>
        <v>0.4970081917</v>
      </c>
      <c r="Z487" s="40">
        <f t="shared" si="18"/>
        <v>87</v>
      </c>
      <c r="AA487" s="40">
        <f t="shared" si="19"/>
        <v>202</v>
      </c>
      <c r="AB487" s="40">
        <f t="shared" si="20"/>
        <v>44</v>
      </c>
      <c r="AC487" s="40">
        <f t="shared" si="21"/>
        <v>43</v>
      </c>
      <c r="AD487" s="40">
        <f t="shared" si="22"/>
        <v>100</v>
      </c>
      <c r="AE487" s="40">
        <f t="shared" si="23"/>
        <v>102</v>
      </c>
      <c r="AF487" s="40">
        <f t="shared" si="24"/>
        <v>1.255813953</v>
      </c>
      <c r="AG487" s="40">
        <f t="shared" si="25"/>
        <v>0.29</v>
      </c>
      <c r="AH487" s="40">
        <f t="shared" si="26"/>
        <v>55</v>
      </c>
      <c r="AI487" s="40">
        <f t="shared" ref="AI487:AJ487" si="530">AF487*AC487</f>
        <v>54</v>
      </c>
      <c r="AJ487" s="40">
        <f t="shared" si="530"/>
        <v>29</v>
      </c>
      <c r="AK487" s="40">
        <f t="shared" si="28"/>
        <v>30</v>
      </c>
      <c r="AL487" s="18">
        <f t="shared" si="29"/>
        <v>2286</v>
      </c>
      <c r="AM487" s="40">
        <f t="shared" si="30"/>
        <v>168</v>
      </c>
      <c r="AN487" s="42">
        <f t="shared" si="31"/>
        <v>0.07349081365</v>
      </c>
      <c r="AO487" s="42">
        <f t="shared" si="32"/>
        <v>0.1710411199</v>
      </c>
      <c r="AP487" s="43">
        <f t="shared" si="33"/>
        <v>0.2327365729</v>
      </c>
      <c r="AQ487" s="43">
        <f t="shared" si="34"/>
        <v>0.6010230179</v>
      </c>
      <c r="AR487" s="43">
        <f t="shared" si="35"/>
        <v>0.4833759591</v>
      </c>
      <c r="AS487" s="43">
        <f t="shared" si="36"/>
        <v>0.5</v>
      </c>
      <c r="AT487" s="43">
        <f t="shared" si="37"/>
        <v>0.505952381</v>
      </c>
      <c r="AU487" s="43">
        <f t="shared" si="38"/>
        <v>0.6488095238</v>
      </c>
      <c r="AV487" s="44">
        <f t="shared" si="41"/>
        <v>143</v>
      </c>
      <c r="AW487" s="45">
        <f t="shared" si="39"/>
        <v>7</v>
      </c>
      <c r="AX487" s="45">
        <v>18.0</v>
      </c>
      <c r="AY487" s="45"/>
    </row>
    <row r="488">
      <c r="A488" s="60"/>
      <c r="B488" s="60"/>
      <c r="C488" s="60"/>
      <c r="D488" s="46">
        <v>486.0</v>
      </c>
      <c r="E488" s="25"/>
      <c r="F488" s="26">
        <v>6710.0</v>
      </c>
      <c r="G488" s="18">
        <v>2561.0</v>
      </c>
      <c r="H488" s="15">
        <f t="shared" si="6"/>
        <v>204</v>
      </c>
      <c r="I488" s="28">
        <v>11.0</v>
      </c>
      <c r="J488" s="29">
        <v>30.0</v>
      </c>
      <c r="K488" s="30">
        <v>16.0</v>
      </c>
      <c r="L488" s="31">
        <v>109.0</v>
      </c>
      <c r="M488" s="32">
        <v>14.0</v>
      </c>
      <c r="N488" s="33">
        <v>24.0</v>
      </c>
      <c r="O488" s="39">
        <f t="shared" si="7"/>
        <v>0.6315789474</v>
      </c>
      <c r="P488" s="39">
        <f t="shared" si="8"/>
        <v>0.872</v>
      </c>
      <c r="Q488" s="40">
        <f t="shared" si="9"/>
        <v>0.8484875346</v>
      </c>
      <c r="R488" s="17">
        <f t="shared" si="10"/>
        <v>0.3164875346</v>
      </c>
      <c r="S488" s="39">
        <f t="shared" si="11"/>
        <v>0.02351246537</v>
      </c>
      <c r="T488" s="40">
        <f t="shared" si="12"/>
        <v>0.3208667348</v>
      </c>
      <c r="U488" s="40">
        <f t="shared" si="13"/>
        <v>0.4995279403</v>
      </c>
      <c r="V488" s="40">
        <f t="shared" si="14"/>
        <v>0.4995279403</v>
      </c>
      <c r="W488" s="39">
        <f t="shared" si="15"/>
        <v>0.5230404057</v>
      </c>
      <c r="X488" s="41">
        <f t="shared" si="16"/>
        <v>0.5004720597</v>
      </c>
      <c r="Y488" s="41">
        <f t="shared" si="17"/>
        <v>0.4769595943</v>
      </c>
      <c r="Z488" s="40">
        <f t="shared" si="18"/>
        <v>38</v>
      </c>
      <c r="AA488" s="40">
        <f t="shared" si="19"/>
        <v>125</v>
      </c>
      <c r="AB488" s="40">
        <f t="shared" si="20"/>
        <v>19</v>
      </c>
      <c r="AC488" s="40">
        <f t="shared" si="21"/>
        <v>19</v>
      </c>
      <c r="AD488" s="40">
        <f t="shared" si="22"/>
        <v>60</v>
      </c>
      <c r="AE488" s="40">
        <f t="shared" si="23"/>
        <v>65</v>
      </c>
      <c r="AF488" s="40">
        <f t="shared" si="24"/>
        <v>1.263157895</v>
      </c>
      <c r="AG488" s="40">
        <f t="shared" si="25"/>
        <v>0.2666666667</v>
      </c>
      <c r="AH488" s="40">
        <f t="shared" si="26"/>
        <v>24</v>
      </c>
      <c r="AI488" s="40">
        <f t="shared" ref="AI488:AJ488" si="531">AF488*AC488</f>
        <v>24</v>
      </c>
      <c r="AJ488" s="40">
        <f t="shared" si="531"/>
        <v>16</v>
      </c>
      <c r="AK488" s="40">
        <f t="shared" si="28"/>
        <v>17</v>
      </c>
      <c r="AL488" s="18">
        <f t="shared" si="29"/>
        <v>2561</v>
      </c>
      <c r="AM488" s="40">
        <f t="shared" si="30"/>
        <v>81</v>
      </c>
      <c r="AN488" s="42">
        <f t="shared" si="31"/>
        <v>0.03162827021</v>
      </c>
      <c r="AO488" s="42">
        <f t="shared" si="32"/>
        <v>0.07965638422</v>
      </c>
      <c r="AP488" s="43">
        <f t="shared" si="33"/>
        <v>0.2009803922</v>
      </c>
      <c r="AQ488" s="43">
        <f t="shared" si="34"/>
        <v>0.6568627451</v>
      </c>
      <c r="AR488" s="43">
        <f t="shared" si="35"/>
        <v>0.387254902</v>
      </c>
      <c r="AS488" s="43">
        <f t="shared" si="36"/>
        <v>0.4938271605</v>
      </c>
      <c r="AT488" s="43">
        <f t="shared" si="37"/>
        <v>0.5061728395</v>
      </c>
      <c r="AU488" s="43">
        <f t="shared" si="38"/>
        <v>0.5925925926</v>
      </c>
      <c r="AV488" s="44">
        <f t="shared" si="41"/>
        <v>92</v>
      </c>
      <c r="AW488" s="45">
        <f t="shared" si="39"/>
        <v>1</v>
      </c>
      <c r="AX488" s="45">
        <v>18.0</v>
      </c>
      <c r="AY488" s="45"/>
    </row>
    <row r="489">
      <c r="A489" s="60"/>
      <c r="B489" s="60"/>
      <c r="C489" s="60"/>
      <c r="D489" s="46">
        <v>487.0</v>
      </c>
      <c r="E489" s="25"/>
      <c r="F489" s="26">
        <v>6713.0</v>
      </c>
      <c r="G489" s="18">
        <v>3045.0</v>
      </c>
      <c r="H489" s="15">
        <f t="shared" si="6"/>
        <v>370</v>
      </c>
      <c r="I489" s="28">
        <v>32.0</v>
      </c>
      <c r="J489" s="29">
        <v>79.0</v>
      </c>
      <c r="K489" s="30">
        <v>19.0</v>
      </c>
      <c r="L489" s="31">
        <v>140.0</v>
      </c>
      <c r="M489" s="32">
        <v>28.0</v>
      </c>
      <c r="N489" s="33">
        <v>72.0</v>
      </c>
      <c r="O489" s="39">
        <f t="shared" si="7"/>
        <v>0.72</v>
      </c>
      <c r="P489" s="39">
        <f t="shared" si="8"/>
        <v>0.8805031447</v>
      </c>
      <c r="Q489" s="40">
        <f t="shared" si="9"/>
        <v>0.8744608</v>
      </c>
      <c r="R489" s="17">
        <f t="shared" si="10"/>
        <v>0.3424608</v>
      </c>
      <c r="S489" s="39">
        <f t="shared" si="11"/>
        <v>0.006042344654</v>
      </c>
      <c r="T489" s="40">
        <f t="shared" si="12"/>
        <v>0.341427774</v>
      </c>
      <c r="U489" s="40">
        <f t="shared" si="13"/>
        <v>0.5637727377</v>
      </c>
      <c r="V489" s="40">
        <f t="shared" si="14"/>
        <v>0.5637727377</v>
      </c>
      <c r="W489" s="39">
        <f t="shared" si="15"/>
        <v>0.5698150823</v>
      </c>
      <c r="X489" s="41">
        <f t="shared" si="16"/>
        <v>0.4362272623</v>
      </c>
      <c r="Y489" s="41">
        <f t="shared" si="17"/>
        <v>0.4301849177</v>
      </c>
      <c r="Z489" s="40">
        <f t="shared" si="18"/>
        <v>100</v>
      </c>
      <c r="AA489" s="40">
        <f t="shared" si="19"/>
        <v>159</v>
      </c>
      <c r="AB489" s="40">
        <f t="shared" si="20"/>
        <v>44</v>
      </c>
      <c r="AC489" s="40">
        <f t="shared" si="21"/>
        <v>56</v>
      </c>
      <c r="AD489" s="40">
        <f t="shared" si="22"/>
        <v>68</v>
      </c>
      <c r="AE489" s="40">
        <f t="shared" si="23"/>
        <v>91</v>
      </c>
      <c r="AF489" s="40">
        <f t="shared" si="24"/>
        <v>1.285714286</v>
      </c>
      <c r="AG489" s="40">
        <f t="shared" si="25"/>
        <v>0.2794117647</v>
      </c>
      <c r="AH489" s="40">
        <f t="shared" si="26"/>
        <v>57</v>
      </c>
      <c r="AI489" s="40">
        <f t="shared" ref="AI489:AJ489" si="532">AF489*AC489</f>
        <v>72</v>
      </c>
      <c r="AJ489" s="40">
        <f t="shared" si="532"/>
        <v>19</v>
      </c>
      <c r="AK489" s="40">
        <f t="shared" si="28"/>
        <v>25</v>
      </c>
      <c r="AL489" s="18">
        <f t="shared" si="29"/>
        <v>3045</v>
      </c>
      <c r="AM489" s="40">
        <f t="shared" si="30"/>
        <v>173</v>
      </c>
      <c r="AN489" s="42">
        <f t="shared" si="31"/>
        <v>0.05681444992</v>
      </c>
      <c r="AO489" s="42">
        <f t="shared" si="32"/>
        <v>0.1215106732</v>
      </c>
      <c r="AP489" s="43">
        <f t="shared" si="33"/>
        <v>0.2135135135</v>
      </c>
      <c r="AQ489" s="43">
        <f t="shared" si="34"/>
        <v>0.5405405405</v>
      </c>
      <c r="AR489" s="43">
        <f t="shared" si="35"/>
        <v>0.5702702703</v>
      </c>
      <c r="AS489" s="43">
        <f t="shared" si="36"/>
        <v>0.4393063584</v>
      </c>
      <c r="AT489" s="43">
        <f t="shared" si="37"/>
        <v>0.4739884393</v>
      </c>
      <c r="AU489" s="43">
        <f t="shared" si="38"/>
        <v>0.7456647399</v>
      </c>
      <c r="AV489" s="44">
        <f t="shared" si="41"/>
        <v>115</v>
      </c>
      <c r="AW489" s="45">
        <f t="shared" si="39"/>
        <v>3</v>
      </c>
      <c r="AX489" s="45">
        <v>18.0</v>
      </c>
      <c r="AY489" s="45"/>
    </row>
    <row r="490">
      <c r="A490" s="60"/>
      <c r="B490" s="60"/>
      <c r="C490" s="60"/>
      <c r="D490" s="46">
        <v>488.0</v>
      </c>
      <c r="E490" s="25"/>
      <c r="F490" s="26">
        <v>6715.0</v>
      </c>
      <c r="G490" s="18">
        <v>1301.0</v>
      </c>
      <c r="H490" s="15">
        <f t="shared" si="6"/>
        <v>138</v>
      </c>
      <c r="I490" s="28">
        <v>7.0</v>
      </c>
      <c r="J490" s="29">
        <v>22.0</v>
      </c>
      <c r="K490" s="30">
        <v>12.0</v>
      </c>
      <c r="L490" s="31">
        <v>65.0</v>
      </c>
      <c r="M490" s="32">
        <v>13.0</v>
      </c>
      <c r="N490" s="33">
        <v>19.0</v>
      </c>
      <c r="O490" s="39">
        <f t="shared" si="7"/>
        <v>0.59375</v>
      </c>
      <c r="P490" s="39">
        <f t="shared" si="8"/>
        <v>0.8441558442</v>
      </c>
      <c r="Q490" s="40">
        <f t="shared" si="9"/>
        <v>0.836</v>
      </c>
      <c r="R490" s="17">
        <f t="shared" si="10"/>
        <v>0.304</v>
      </c>
      <c r="S490" s="39">
        <f t="shared" si="11"/>
        <v>0.008155844156</v>
      </c>
      <c r="T490" s="40">
        <f t="shared" si="12"/>
        <v>0.312196705</v>
      </c>
      <c r="U490" s="40">
        <f t="shared" si="13"/>
        <v>0.4716752392</v>
      </c>
      <c r="V490" s="40">
        <f t="shared" si="14"/>
        <v>0.4716752392</v>
      </c>
      <c r="W490" s="39">
        <f t="shared" si="15"/>
        <v>0.4798310833</v>
      </c>
      <c r="X490" s="41">
        <f t="shared" si="16"/>
        <v>0.5283247608</v>
      </c>
      <c r="Y490" s="41">
        <f t="shared" si="17"/>
        <v>0.5201689167</v>
      </c>
      <c r="Z490" s="40">
        <f t="shared" si="18"/>
        <v>32</v>
      </c>
      <c r="AA490" s="40">
        <f t="shared" si="19"/>
        <v>77</v>
      </c>
      <c r="AB490" s="40">
        <f t="shared" si="20"/>
        <v>17</v>
      </c>
      <c r="AC490" s="40">
        <f t="shared" si="21"/>
        <v>15</v>
      </c>
      <c r="AD490" s="40">
        <f t="shared" si="22"/>
        <v>40</v>
      </c>
      <c r="AE490" s="40">
        <f t="shared" si="23"/>
        <v>37</v>
      </c>
      <c r="AF490" s="40">
        <f t="shared" si="24"/>
        <v>1.266666667</v>
      </c>
      <c r="AG490" s="40">
        <f t="shared" si="25"/>
        <v>0.3</v>
      </c>
      <c r="AH490" s="40">
        <f t="shared" si="26"/>
        <v>22</v>
      </c>
      <c r="AI490" s="40">
        <f t="shared" ref="AI490:AJ490" si="533">AF490*AC490</f>
        <v>19</v>
      </c>
      <c r="AJ490" s="40">
        <f t="shared" si="533"/>
        <v>12</v>
      </c>
      <c r="AK490" s="40">
        <f t="shared" si="28"/>
        <v>11</v>
      </c>
      <c r="AL490" s="18">
        <f t="shared" si="29"/>
        <v>1301</v>
      </c>
      <c r="AM490" s="40">
        <f t="shared" si="30"/>
        <v>64</v>
      </c>
      <c r="AN490" s="42">
        <f t="shared" si="31"/>
        <v>0.04919292852</v>
      </c>
      <c r="AO490" s="42">
        <f t="shared" si="32"/>
        <v>0.1060722521</v>
      </c>
      <c r="AP490" s="43">
        <f t="shared" si="33"/>
        <v>0.231884058</v>
      </c>
      <c r="AQ490" s="43">
        <f t="shared" si="34"/>
        <v>0.615942029</v>
      </c>
      <c r="AR490" s="43">
        <f t="shared" si="35"/>
        <v>0.4420289855</v>
      </c>
      <c r="AS490" s="43">
        <f t="shared" si="36"/>
        <v>0.53125</v>
      </c>
      <c r="AT490" s="43">
        <f t="shared" si="37"/>
        <v>0.515625</v>
      </c>
      <c r="AU490" s="43">
        <f t="shared" si="38"/>
        <v>0.640625</v>
      </c>
      <c r="AV490" s="44">
        <f t="shared" si="41"/>
        <v>54</v>
      </c>
      <c r="AW490" s="45">
        <f t="shared" si="39"/>
        <v>-2</v>
      </c>
      <c r="AX490" s="45">
        <v>18.0</v>
      </c>
      <c r="AY490" s="45"/>
    </row>
    <row r="491">
      <c r="A491" s="60"/>
      <c r="B491" s="60"/>
      <c r="C491" s="60"/>
      <c r="D491" s="46">
        <v>489.0</v>
      </c>
      <c r="E491" s="25"/>
      <c r="F491" s="26">
        <v>6717.0</v>
      </c>
      <c r="G491" s="18">
        <v>1986.0</v>
      </c>
      <c r="H491" s="15">
        <f t="shared" si="6"/>
        <v>379</v>
      </c>
      <c r="I491" s="28">
        <v>36.0</v>
      </c>
      <c r="J491" s="29">
        <v>66.0</v>
      </c>
      <c r="K491" s="30">
        <v>37.0</v>
      </c>
      <c r="L491" s="31">
        <v>151.0</v>
      </c>
      <c r="M491" s="32">
        <v>37.0</v>
      </c>
      <c r="N491" s="33">
        <v>52.0</v>
      </c>
      <c r="O491" s="39">
        <f t="shared" si="7"/>
        <v>0.5842696629</v>
      </c>
      <c r="P491" s="39">
        <f t="shared" si="8"/>
        <v>0.8031914894</v>
      </c>
      <c r="Q491" s="40">
        <f t="shared" si="9"/>
        <v>0.8327413205</v>
      </c>
      <c r="R491" s="17">
        <f t="shared" si="10"/>
        <v>0.3007413205</v>
      </c>
      <c r="S491" s="39">
        <f t="shared" si="11"/>
        <v>-0.02954983118</v>
      </c>
      <c r="T491" s="40">
        <f t="shared" si="12"/>
        <v>0.3100358484</v>
      </c>
      <c r="U491" s="40">
        <f t="shared" si="13"/>
        <v>0.4646592197</v>
      </c>
      <c r="V491" s="40">
        <f t="shared" si="14"/>
        <v>0.4646592197</v>
      </c>
      <c r="W491" s="39">
        <f t="shared" si="15"/>
        <v>0.4351093885</v>
      </c>
      <c r="X491" s="41">
        <f t="shared" si="16"/>
        <v>0.5353407803</v>
      </c>
      <c r="Y491" s="41">
        <f t="shared" si="17"/>
        <v>0.5648906115</v>
      </c>
      <c r="Z491" s="40">
        <f t="shared" si="18"/>
        <v>89</v>
      </c>
      <c r="AA491" s="40">
        <f t="shared" si="19"/>
        <v>188</v>
      </c>
      <c r="AB491" s="40">
        <f t="shared" si="20"/>
        <v>48</v>
      </c>
      <c r="AC491" s="40">
        <f t="shared" si="21"/>
        <v>41</v>
      </c>
      <c r="AD491" s="40">
        <f t="shared" si="22"/>
        <v>106</v>
      </c>
      <c r="AE491" s="40">
        <f t="shared" si="23"/>
        <v>82</v>
      </c>
      <c r="AF491" s="40">
        <f t="shared" si="24"/>
        <v>1.268292683</v>
      </c>
      <c r="AG491" s="40">
        <f t="shared" si="25"/>
        <v>0.3490566038</v>
      </c>
      <c r="AH491" s="40">
        <f t="shared" si="26"/>
        <v>61</v>
      </c>
      <c r="AI491" s="40">
        <f t="shared" ref="AI491:AJ491" si="534">AF491*AC491</f>
        <v>52</v>
      </c>
      <c r="AJ491" s="40">
        <f t="shared" si="534"/>
        <v>37</v>
      </c>
      <c r="AK491" s="40">
        <f t="shared" si="28"/>
        <v>29</v>
      </c>
      <c r="AL491" s="18">
        <f t="shared" si="29"/>
        <v>1986</v>
      </c>
      <c r="AM491" s="40">
        <f t="shared" si="30"/>
        <v>179</v>
      </c>
      <c r="AN491" s="42">
        <f t="shared" si="31"/>
        <v>0.09013091641</v>
      </c>
      <c r="AO491" s="42">
        <f t="shared" si="32"/>
        <v>0.190835851</v>
      </c>
      <c r="AP491" s="43">
        <f t="shared" si="33"/>
        <v>0.290237467</v>
      </c>
      <c r="AQ491" s="43">
        <f t="shared" si="34"/>
        <v>0.5910290237</v>
      </c>
      <c r="AR491" s="43">
        <f t="shared" si="35"/>
        <v>0.5039577836</v>
      </c>
      <c r="AS491" s="43">
        <f t="shared" si="36"/>
        <v>0.5474860335</v>
      </c>
      <c r="AT491" s="43">
        <f t="shared" si="37"/>
        <v>0.5027932961</v>
      </c>
      <c r="AU491" s="43">
        <f t="shared" si="38"/>
        <v>0.6312849162</v>
      </c>
      <c r="AV491" s="44">
        <f t="shared" si="41"/>
        <v>122</v>
      </c>
      <c r="AW491" s="45">
        <f t="shared" si="39"/>
        <v>12</v>
      </c>
      <c r="AX491" s="45">
        <v>18.0</v>
      </c>
      <c r="AY491" s="45"/>
    </row>
    <row r="492">
      <c r="A492" s="60"/>
      <c r="B492" s="60"/>
      <c r="C492" s="60"/>
      <c r="D492" s="46">
        <v>490.0</v>
      </c>
      <c r="E492" s="25"/>
      <c r="F492" s="26">
        <v>6718.0</v>
      </c>
      <c r="G492" s="18">
        <v>3357.0</v>
      </c>
      <c r="H492" s="15">
        <f t="shared" si="6"/>
        <v>367</v>
      </c>
      <c r="I492" s="28">
        <v>20.0</v>
      </c>
      <c r="J492" s="29">
        <v>62.0</v>
      </c>
      <c r="K492" s="30">
        <v>20.0</v>
      </c>
      <c r="L492" s="31">
        <v>176.0</v>
      </c>
      <c r="M492" s="32">
        <v>22.0</v>
      </c>
      <c r="N492" s="33">
        <v>67.0</v>
      </c>
      <c r="O492" s="39">
        <f t="shared" si="7"/>
        <v>0.7528089888</v>
      </c>
      <c r="P492" s="39">
        <f t="shared" si="8"/>
        <v>0.8979591837</v>
      </c>
      <c r="Q492" s="40">
        <f t="shared" si="9"/>
        <v>0.8829527837</v>
      </c>
      <c r="R492" s="17">
        <f t="shared" si="10"/>
        <v>0.3509527837</v>
      </c>
      <c r="S492" s="39">
        <f t="shared" si="11"/>
        <v>0.01500639993</v>
      </c>
      <c r="T492" s="40">
        <f t="shared" si="12"/>
        <v>0.3491616677</v>
      </c>
      <c r="U492" s="40">
        <f t="shared" si="13"/>
        <v>0.5873198575</v>
      </c>
      <c r="V492" s="40">
        <f t="shared" si="14"/>
        <v>0.5873198575</v>
      </c>
      <c r="W492" s="39">
        <f t="shared" si="15"/>
        <v>0.6023262574</v>
      </c>
      <c r="X492" s="41">
        <f t="shared" si="16"/>
        <v>0.4126801425</v>
      </c>
      <c r="Y492" s="41">
        <f t="shared" si="17"/>
        <v>0.3976737426</v>
      </c>
      <c r="Z492" s="40">
        <f t="shared" si="18"/>
        <v>89</v>
      </c>
      <c r="AA492" s="40">
        <f t="shared" si="19"/>
        <v>196</v>
      </c>
      <c r="AB492" s="40">
        <f t="shared" si="20"/>
        <v>37</v>
      </c>
      <c r="AC492" s="40">
        <f t="shared" si="21"/>
        <v>52</v>
      </c>
      <c r="AD492" s="40">
        <f t="shared" si="22"/>
        <v>78</v>
      </c>
      <c r="AE492" s="40">
        <f t="shared" si="23"/>
        <v>118</v>
      </c>
      <c r="AF492" s="40">
        <f t="shared" si="24"/>
        <v>1.288461538</v>
      </c>
      <c r="AG492" s="40">
        <f t="shared" si="25"/>
        <v>0.2564102564</v>
      </c>
      <c r="AH492" s="40">
        <f t="shared" si="26"/>
        <v>48</v>
      </c>
      <c r="AI492" s="40">
        <f t="shared" ref="AI492:AJ492" si="535">AF492*AC492</f>
        <v>67</v>
      </c>
      <c r="AJ492" s="40">
        <f t="shared" si="535"/>
        <v>20</v>
      </c>
      <c r="AK492" s="40">
        <f t="shared" si="28"/>
        <v>30</v>
      </c>
      <c r="AL492" s="18">
        <f t="shared" si="29"/>
        <v>3357</v>
      </c>
      <c r="AM492" s="40">
        <f t="shared" si="30"/>
        <v>165</v>
      </c>
      <c r="AN492" s="42">
        <f t="shared" si="31"/>
        <v>0.0491510277</v>
      </c>
      <c r="AO492" s="42">
        <f t="shared" si="32"/>
        <v>0.109323801</v>
      </c>
      <c r="AP492" s="43">
        <f t="shared" si="33"/>
        <v>0.1689373297</v>
      </c>
      <c r="AQ492" s="43">
        <f t="shared" si="34"/>
        <v>0.5940054496</v>
      </c>
      <c r="AR492" s="43">
        <f t="shared" si="35"/>
        <v>0.4659400545</v>
      </c>
      <c r="AS492" s="43">
        <f t="shared" si="36"/>
        <v>0.4121212121</v>
      </c>
      <c r="AT492" s="43">
        <f t="shared" si="37"/>
        <v>0.4727272727</v>
      </c>
      <c r="AU492" s="43">
        <f t="shared" si="38"/>
        <v>0.696969697</v>
      </c>
      <c r="AV492" s="44">
        <f t="shared" si="41"/>
        <v>146</v>
      </c>
      <c r="AW492" s="45">
        <f t="shared" si="39"/>
        <v>-6</v>
      </c>
      <c r="AX492" s="45">
        <v>18.0</v>
      </c>
      <c r="AY492" s="45"/>
    </row>
    <row r="493">
      <c r="A493" s="60"/>
      <c r="B493" s="60"/>
      <c r="C493" s="60"/>
      <c r="D493" s="46">
        <v>491.0</v>
      </c>
      <c r="E493" s="25"/>
      <c r="F493" s="26">
        <v>6719.0</v>
      </c>
      <c r="G493" s="18">
        <v>2026.0</v>
      </c>
      <c r="H493" s="15">
        <f t="shared" si="6"/>
        <v>341</v>
      </c>
      <c r="I493" s="28">
        <v>34.0</v>
      </c>
      <c r="J493" s="29">
        <v>68.0</v>
      </c>
      <c r="K493" s="30">
        <v>25.0</v>
      </c>
      <c r="L493" s="31">
        <v>156.0</v>
      </c>
      <c r="M493" s="32">
        <v>25.0</v>
      </c>
      <c r="N493" s="33">
        <v>33.0</v>
      </c>
      <c r="O493" s="39">
        <f t="shared" si="7"/>
        <v>0.5689655172</v>
      </c>
      <c r="P493" s="39">
        <f t="shared" si="8"/>
        <v>0.861878453</v>
      </c>
      <c r="Q493" s="40">
        <f t="shared" si="9"/>
        <v>0.8273715815</v>
      </c>
      <c r="R493" s="17">
        <f t="shared" si="10"/>
        <v>0.2953715815</v>
      </c>
      <c r="S493" s="39">
        <f t="shared" si="11"/>
        <v>0.03450687159</v>
      </c>
      <c r="T493" s="40">
        <f t="shared" si="12"/>
        <v>0.3065576916</v>
      </c>
      <c r="U493" s="40">
        <f t="shared" si="13"/>
        <v>0.4533023996</v>
      </c>
      <c r="V493" s="40">
        <f t="shared" si="14"/>
        <v>0.4533023996</v>
      </c>
      <c r="W493" s="39">
        <f t="shared" si="15"/>
        <v>0.4878092712</v>
      </c>
      <c r="X493" s="41">
        <f t="shared" si="16"/>
        <v>0.5466976004</v>
      </c>
      <c r="Y493" s="41">
        <f t="shared" si="17"/>
        <v>0.5121907288</v>
      </c>
      <c r="Z493" s="40">
        <f t="shared" si="18"/>
        <v>58</v>
      </c>
      <c r="AA493" s="40">
        <f t="shared" si="19"/>
        <v>181</v>
      </c>
      <c r="AB493" s="40">
        <f t="shared" si="20"/>
        <v>32</v>
      </c>
      <c r="AC493" s="40">
        <f t="shared" si="21"/>
        <v>26</v>
      </c>
      <c r="AD493" s="40">
        <f t="shared" si="22"/>
        <v>93</v>
      </c>
      <c r="AE493" s="40">
        <f t="shared" si="23"/>
        <v>88</v>
      </c>
      <c r="AF493" s="40">
        <f t="shared" si="24"/>
        <v>1.269230769</v>
      </c>
      <c r="AG493" s="40">
        <f t="shared" si="25"/>
        <v>0.2688172043</v>
      </c>
      <c r="AH493" s="40">
        <f t="shared" si="26"/>
        <v>41</v>
      </c>
      <c r="AI493" s="40">
        <f t="shared" ref="AI493:AJ493" si="536">AF493*AC493</f>
        <v>33</v>
      </c>
      <c r="AJ493" s="40">
        <f t="shared" si="536"/>
        <v>25</v>
      </c>
      <c r="AK493" s="40">
        <f t="shared" si="28"/>
        <v>24</v>
      </c>
      <c r="AL493" s="18">
        <f t="shared" si="29"/>
        <v>2026</v>
      </c>
      <c r="AM493" s="40">
        <f t="shared" si="30"/>
        <v>123</v>
      </c>
      <c r="AN493" s="42">
        <f t="shared" si="31"/>
        <v>0.06071076012</v>
      </c>
      <c r="AO493" s="42">
        <f t="shared" si="32"/>
        <v>0.1683119447</v>
      </c>
      <c r="AP493" s="43">
        <f t="shared" si="33"/>
        <v>0.2463343109</v>
      </c>
      <c r="AQ493" s="43">
        <f t="shared" si="34"/>
        <v>0.6304985337</v>
      </c>
      <c r="AR493" s="43">
        <f t="shared" si="35"/>
        <v>0.4692082111</v>
      </c>
      <c r="AS493" s="43">
        <f t="shared" si="36"/>
        <v>0.5365853659</v>
      </c>
      <c r="AT493" s="43">
        <f t="shared" si="37"/>
        <v>0.5284552846</v>
      </c>
      <c r="AU493" s="43">
        <f t="shared" si="38"/>
        <v>0.6016260163</v>
      </c>
      <c r="AV493" s="44">
        <f t="shared" si="41"/>
        <v>132</v>
      </c>
      <c r="AW493" s="45">
        <f t="shared" si="39"/>
        <v>18</v>
      </c>
      <c r="AX493" s="45">
        <v>18.0</v>
      </c>
      <c r="AY493" s="45"/>
    </row>
    <row r="494">
      <c r="A494" s="60"/>
      <c r="B494" s="60"/>
      <c r="C494" s="60"/>
      <c r="D494" s="46">
        <v>492.0</v>
      </c>
      <c r="E494" s="25"/>
      <c r="F494" s="26">
        <v>6725.0</v>
      </c>
      <c r="G494" s="18">
        <v>2372.0</v>
      </c>
      <c r="H494" s="15">
        <f t="shared" si="6"/>
        <v>360</v>
      </c>
      <c r="I494" s="28">
        <v>25.0</v>
      </c>
      <c r="J494" s="29">
        <v>66.0</v>
      </c>
      <c r="K494" s="30">
        <v>27.0</v>
      </c>
      <c r="L494" s="31">
        <v>169.0</v>
      </c>
      <c r="M494" s="32">
        <v>33.0</v>
      </c>
      <c r="N494" s="33">
        <v>40.0</v>
      </c>
      <c r="O494" s="39">
        <f t="shared" si="7"/>
        <v>0.5479452055</v>
      </c>
      <c r="P494" s="39">
        <f t="shared" si="8"/>
        <v>0.862244898</v>
      </c>
      <c r="Q494" s="40">
        <f t="shared" si="9"/>
        <v>0.8197763183</v>
      </c>
      <c r="R494" s="17">
        <f t="shared" si="10"/>
        <v>0.2877763183</v>
      </c>
      <c r="S494" s="39">
        <f t="shared" si="11"/>
        <v>0.0424685797</v>
      </c>
      <c r="T494" s="40">
        <f t="shared" si="12"/>
        <v>0.3018008311</v>
      </c>
      <c r="U494" s="40">
        <f t="shared" si="13"/>
        <v>0.4376409245</v>
      </c>
      <c r="V494" s="40">
        <f t="shared" si="14"/>
        <v>0.4376409245</v>
      </c>
      <c r="W494" s="39">
        <f t="shared" si="15"/>
        <v>0.4801095042</v>
      </c>
      <c r="X494" s="41">
        <f t="shared" si="16"/>
        <v>0.5623590755</v>
      </c>
      <c r="Y494" s="41">
        <f t="shared" si="17"/>
        <v>0.5198904958</v>
      </c>
      <c r="Z494" s="40">
        <f t="shared" si="18"/>
        <v>73</v>
      </c>
      <c r="AA494" s="40">
        <f t="shared" si="19"/>
        <v>196</v>
      </c>
      <c r="AB494" s="40">
        <f t="shared" si="20"/>
        <v>41</v>
      </c>
      <c r="AC494" s="40">
        <f t="shared" si="21"/>
        <v>32</v>
      </c>
      <c r="AD494" s="40">
        <f t="shared" si="22"/>
        <v>102</v>
      </c>
      <c r="AE494" s="40">
        <f t="shared" si="23"/>
        <v>94</v>
      </c>
      <c r="AF494" s="40">
        <f t="shared" si="24"/>
        <v>1.25</v>
      </c>
      <c r="AG494" s="40">
        <f t="shared" si="25"/>
        <v>0.2647058824</v>
      </c>
      <c r="AH494" s="40">
        <f t="shared" si="26"/>
        <v>51</v>
      </c>
      <c r="AI494" s="40">
        <f t="shared" ref="AI494:AJ494" si="537">AF494*AC494</f>
        <v>40</v>
      </c>
      <c r="AJ494" s="40">
        <f t="shared" si="537"/>
        <v>27</v>
      </c>
      <c r="AK494" s="40">
        <f t="shared" si="28"/>
        <v>25</v>
      </c>
      <c r="AL494" s="18">
        <f t="shared" si="29"/>
        <v>2372</v>
      </c>
      <c r="AM494" s="40">
        <f t="shared" si="30"/>
        <v>143</v>
      </c>
      <c r="AN494" s="42">
        <f t="shared" si="31"/>
        <v>0.06028667791</v>
      </c>
      <c r="AO494" s="42">
        <f t="shared" si="32"/>
        <v>0.1517706577</v>
      </c>
      <c r="AP494" s="43">
        <f t="shared" si="33"/>
        <v>0.2361111111</v>
      </c>
      <c r="AQ494" s="43">
        <f t="shared" si="34"/>
        <v>0.6305555556</v>
      </c>
      <c r="AR494" s="43">
        <f t="shared" si="35"/>
        <v>0.4555555556</v>
      </c>
      <c r="AS494" s="43">
        <f t="shared" si="36"/>
        <v>0.5454545455</v>
      </c>
      <c r="AT494" s="43">
        <f t="shared" si="37"/>
        <v>0.5314685315</v>
      </c>
      <c r="AU494" s="43">
        <f t="shared" si="38"/>
        <v>0.6363636364</v>
      </c>
      <c r="AV494" s="44">
        <f t="shared" si="41"/>
        <v>144</v>
      </c>
      <c r="AW494" s="45">
        <f t="shared" si="39"/>
        <v>7</v>
      </c>
      <c r="AX494" s="45">
        <v>19.0</v>
      </c>
      <c r="AY494" s="45"/>
    </row>
    <row r="495">
      <c r="A495" s="60"/>
      <c r="B495" s="60"/>
      <c r="C495" s="60"/>
      <c r="D495" s="46">
        <v>493.0</v>
      </c>
      <c r="E495" s="25"/>
      <c r="F495" s="26">
        <v>6727.0</v>
      </c>
      <c r="G495" s="18">
        <v>1057.0</v>
      </c>
      <c r="H495" s="15">
        <f t="shared" si="6"/>
        <v>433</v>
      </c>
      <c r="I495" s="28">
        <v>30.0</v>
      </c>
      <c r="J495" s="29">
        <v>79.0</v>
      </c>
      <c r="K495" s="30">
        <v>54.0</v>
      </c>
      <c r="L495" s="31">
        <v>226.0</v>
      </c>
      <c r="M495" s="32">
        <v>14.0</v>
      </c>
      <c r="N495" s="33">
        <v>30.0</v>
      </c>
      <c r="O495" s="39">
        <f t="shared" si="7"/>
        <v>0.6818181818</v>
      </c>
      <c r="P495" s="39">
        <f t="shared" si="8"/>
        <v>0.8071428571</v>
      </c>
      <c r="Q495" s="40">
        <f t="shared" si="9"/>
        <v>0.8637975207</v>
      </c>
      <c r="R495" s="17">
        <f t="shared" si="10"/>
        <v>0.3317975207</v>
      </c>
      <c r="S495" s="39">
        <f t="shared" si="11"/>
        <v>-0.05665466352</v>
      </c>
      <c r="T495" s="40">
        <f t="shared" si="12"/>
        <v>0.3324985045</v>
      </c>
      <c r="U495" s="40">
        <f t="shared" si="13"/>
        <v>0.5361742384</v>
      </c>
      <c r="V495" s="40">
        <f t="shared" si="14"/>
        <v>0.5361742384</v>
      </c>
      <c r="W495" s="39">
        <f t="shared" si="15"/>
        <v>0.4795195748</v>
      </c>
      <c r="X495" s="41">
        <f t="shared" si="16"/>
        <v>0.4638257616</v>
      </c>
      <c r="Y495" s="41">
        <f t="shared" si="17"/>
        <v>0.5204804252</v>
      </c>
      <c r="Z495" s="40">
        <f t="shared" si="18"/>
        <v>44</v>
      </c>
      <c r="AA495" s="40">
        <f t="shared" si="19"/>
        <v>280</v>
      </c>
      <c r="AB495" s="40">
        <f t="shared" si="20"/>
        <v>20</v>
      </c>
      <c r="AC495" s="40">
        <f t="shared" si="21"/>
        <v>24</v>
      </c>
      <c r="AD495" s="40">
        <f t="shared" si="22"/>
        <v>146</v>
      </c>
      <c r="AE495" s="40">
        <f t="shared" si="23"/>
        <v>134</v>
      </c>
      <c r="AF495" s="40">
        <f t="shared" si="24"/>
        <v>1.25</v>
      </c>
      <c r="AG495" s="40">
        <f t="shared" si="25"/>
        <v>0.3698630137</v>
      </c>
      <c r="AH495" s="40">
        <f t="shared" si="26"/>
        <v>25</v>
      </c>
      <c r="AI495" s="40">
        <f t="shared" ref="AI495:AJ495" si="538">AF495*AC495</f>
        <v>30</v>
      </c>
      <c r="AJ495" s="40">
        <f t="shared" si="538"/>
        <v>54</v>
      </c>
      <c r="AK495" s="40">
        <f t="shared" si="28"/>
        <v>50</v>
      </c>
      <c r="AL495" s="18">
        <f t="shared" si="29"/>
        <v>1057</v>
      </c>
      <c r="AM495" s="40">
        <f t="shared" si="30"/>
        <v>159</v>
      </c>
      <c r="AN495" s="42">
        <f t="shared" si="31"/>
        <v>0.1504257332</v>
      </c>
      <c r="AO495" s="42">
        <f t="shared" si="32"/>
        <v>0.4096499527</v>
      </c>
      <c r="AP495" s="43">
        <f t="shared" si="33"/>
        <v>0.2263279446</v>
      </c>
      <c r="AQ495" s="43">
        <f t="shared" si="34"/>
        <v>0.623556582</v>
      </c>
      <c r="AR495" s="43">
        <f t="shared" si="35"/>
        <v>0.3533487298</v>
      </c>
      <c r="AS495" s="43">
        <f t="shared" si="36"/>
        <v>0.4968553459</v>
      </c>
      <c r="AT495" s="43">
        <f t="shared" si="37"/>
        <v>0.4716981132</v>
      </c>
      <c r="AU495" s="43">
        <f t="shared" si="38"/>
        <v>0.3459119497</v>
      </c>
      <c r="AV495" s="44">
        <f t="shared" si="41"/>
        <v>176</v>
      </c>
      <c r="AW495" s="45">
        <f t="shared" si="39"/>
        <v>19</v>
      </c>
      <c r="AX495" s="45">
        <v>19.0</v>
      </c>
      <c r="AY495" s="45"/>
    </row>
    <row r="496">
      <c r="A496" s="60"/>
      <c r="B496" s="60"/>
      <c r="C496" s="60"/>
      <c r="D496" s="46">
        <v>494.0</v>
      </c>
      <c r="E496" s="25"/>
      <c r="F496" s="26">
        <v>6728.0</v>
      </c>
      <c r="G496" s="18">
        <v>2521.0</v>
      </c>
      <c r="H496" s="15">
        <f t="shared" si="6"/>
        <v>781</v>
      </c>
      <c r="I496" s="28">
        <v>77.0</v>
      </c>
      <c r="J496" s="29">
        <v>138.0</v>
      </c>
      <c r="K496" s="30">
        <v>54.0</v>
      </c>
      <c r="L496" s="31">
        <v>354.0</v>
      </c>
      <c r="M496" s="32">
        <v>52.0</v>
      </c>
      <c r="N496" s="33">
        <v>106.0</v>
      </c>
      <c r="O496" s="39">
        <f t="shared" si="7"/>
        <v>0.6708860759</v>
      </c>
      <c r="P496" s="39">
        <f t="shared" si="8"/>
        <v>0.8676470588</v>
      </c>
      <c r="Q496" s="40">
        <f t="shared" si="9"/>
        <v>0.8605898093</v>
      </c>
      <c r="R496" s="17">
        <f t="shared" si="10"/>
        <v>0.3285898093</v>
      </c>
      <c r="S496" s="39">
        <f t="shared" si="11"/>
        <v>0.007057249498</v>
      </c>
      <c r="T496" s="40">
        <f t="shared" si="12"/>
        <v>0.3299560512</v>
      </c>
      <c r="U496" s="40">
        <f t="shared" si="13"/>
        <v>0.5282326143</v>
      </c>
      <c r="V496" s="40">
        <f t="shared" si="14"/>
        <v>0.5282326143</v>
      </c>
      <c r="W496" s="39">
        <f t="shared" si="15"/>
        <v>0.5352898638</v>
      </c>
      <c r="X496" s="41">
        <f t="shared" si="16"/>
        <v>0.4717673857</v>
      </c>
      <c r="Y496" s="41">
        <f t="shared" si="17"/>
        <v>0.4647101362</v>
      </c>
      <c r="Z496" s="40">
        <f t="shared" si="18"/>
        <v>158</v>
      </c>
      <c r="AA496" s="40">
        <f t="shared" si="19"/>
        <v>408</v>
      </c>
      <c r="AB496" s="40">
        <f t="shared" si="20"/>
        <v>75</v>
      </c>
      <c r="AC496" s="40">
        <f t="shared" si="21"/>
        <v>83</v>
      </c>
      <c r="AD496" s="40">
        <f t="shared" si="22"/>
        <v>190</v>
      </c>
      <c r="AE496" s="40">
        <f t="shared" si="23"/>
        <v>218</v>
      </c>
      <c r="AF496" s="40">
        <f t="shared" si="24"/>
        <v>1.277108434</v>
      </c>
      <c r="AG496" s="40">
        <f t="shared" si="25"/>
        <v>0.2842105263</v>
      </c>
      <c r="AH496" s="40">
        <f t="shared" si="26"/>
        <v>96</v>
      </c>
      <c r="AI496" s="40">
        <f t="shared" ref="AI496:AJ496" si="539">AF496*AC496</f>
        <v>106</v>
      </c>
      <c r="AJ496" s="40">
        <f t="shared" si="539"/>
        <v>54</v>
      </c>
      <c r="AK496" s="40">
        <f t="shared" si="28"/>
        <v>62</v>
      </c>
      <c r="AL496" s="18">
        <f t="shared" si="29"/>
        <v>2521</v>
      </c>
      <c r="AM496" s="40">
        <f t="shared" si="30"/>
        <v>318</v>
      </c>
      <c r="AN496" s="42">
        <f t="shared" si="31"/>
        <v>0.1261404205</v>
      </c>
      <c r="AO496" s="42">
        <f t="shared" si="32"/>
        <v>0.3097976993</v>
      </c>
      <c r="AP496" s="43">
        <f t="shared" si="33"/>
        <v>0.2343149808</v>
      </c>
      <c r="AQ496" s="43">
        <f t="shared" si="34"/>
        <v>0.6184379001</v>
      </c>
      <c r="AR496" s="43">
        <f t="shared" si="35"/>
        <v>0.4775928297</v>
      </c>
      <c r="AS496" s="43">
        <f t="shared" si="36"/>
        <v>0.4716981132</v>
      </c>
      <c r="AT496" s="43">
        <f t="shared" si="37"/>
        <v>0.4968553459</v>
      </c>
      <c r="AU496" s="43">
        <f t="shared" si="38"/>
        <v>0.6352201258</v>
      </c>
      <c r="AV496" s="44">
        <f t="shared" si="41"/>
        <v>292</v>
      </c>
      <c r="AW496" s="45">
        <f t="shared" si="39"/>
        <v>33</v>
      </c>
      <c r="AX496" s="45">
        <v>19.0</v>
      </c>
      <c r="AY496" s="45"/>
    </row>
    <row r="497">
      <c r="A497" s="60"/>
      <c r="B497" s="60"/>
      <c r="C497" s="60"/>
      <c r="D497" s="46">
        <v>495.0</v>
      </c>
      <c r="E497" s="25"/>
      <c r="F497" s="26">
        <v>6731.0</v>
      </c>
      <c r="G497" s="18">
        <v>2964.0</v>
      </c>
      <c r="H497" s="15">
        <f t="shared" si="6"/>
        <v>454</v>
      </c>
      <c r="I497" s="28">
        <v>52.0</v>
      </c>
      <c r="J497" s="29">
        <v>104.0</v>
      </c>
      <c r="K497" s="30">
        <v>26.0</v>
      </c>
      <c r="L497" s="31">
        <v>148.0</v>
      </c>
      <c r="M497" s="32">
        <v>51.0</v>
      </c>
      <c r="N497" s="33">
        <v>73.0</v>
      </c>
      <c r="O497" s="39">
        <f t="shared" si="7"/>
        <v>0.5887096774</v>
      </c>
      <c r="P497" s="39">
        <f t="shared" si="8"/>
        <v>0.8505747126</v>
      </c>
      <c r="Q497" s="40">
        <f t="shared" si="9"/>
        <v>0.8342739334</v>
      </c>
      <c r="R497" s="17">
        <f t="shared" si="10"/>
        <v>0.3022739334</v>
      </c>
      <c r="S497" s="39">
        <f t="shared" si="11"/>
        <v>0.01630077924</v>
      </c>
      <c r="T497" s="40">
        <f t="shared" si="12"/>
        <v>0.3110472656</v>
      </c>
      <c r="U497" s="40">
        <f t="shared" si="13"/>
        <v>0.4679469068</v>
      </c>
      <c r="V497" s="40">
        <f t="shared" si="14"/>
        <v>0.4679469068</v>
      </c>
      <c r="W497" s="39">
        <f t="shared" si="15"/>
        <v>0.484247686</v>
      </c>
      <c r="X497" s="41">
        <f t="shared" si="16"/>
        <v>0.5320530932</v>
      </c>
      <c r="Y497" s="41">
        <f t="shared" si="17"/>
        <v>0.515752314</v>
      </c>
      <c r="Z497" s="40">
        <f t="shared" si="18"/>
        <v>124</v>
      </c>
      <c r="AA497" s="40">
        <f t="shared" si="19"/>
        <v>174</v>
      </c>
      <c r="AB497" s="40">
        <f t="shared" si="20"/>
        <v>66</v>
      </c>
      <c r="AC497" s="40">
        <f t="shared" si="21"/>
        <v>58</v>
      </c>
      <c r="AD497" s="40">
        <f t="shared" si="22"/>
        <v>90</v>
      </c>
      <c r="AE497" s="40">
        <f t="shared" si="23"/>
        <v>84</v>
      </c>
      <c r="AF497" s="40">
        <f t="shared" si="24"/>
        <v>1.25862069</v>
      </c>
      <c r="AG497" s="40">
        <f t="shared" si="25"/>
        <v>0.2888888889</v>
      </c>
      <c r="AH497" s="40">
        <f t="shared" si="26"/>
        <v>83</v>
      </c>
      <c r="AI497" s="40">
        <f t="shared" ref="AI497:AJ497" si="540">AF497*AC497</f>
        <v>73</v>
      </c>
      <c r="AJ497" s="40">
        <f t="shared" si="540"/>
        <v>26</v>
      </c>
      <c r="AK497" s="40">
        <f t="shared" si="28"/>
        <v>24</v>
      </c>
      <c r="AL497" s="18">
        <f t="shared" si="29"/>
        <v>2964</v>
      </c>
      <c r="AM497" s="40">
        <f t="shared" si="30"/>
        <v>206</v>
      </c>
      <c r="AN497" s="42">
        <f t="shared" si="31"/>
        <v>0.06950067476</v>
      </c>
      <c r="AO497" s="42">
        <f t="shared" si="32"/>
        <v>0.15317139</v>
      </c>
      <c r="AP497" s="43">
        <f t="shared" si="33"/>
        <v>0.2841409692</v>
      </c>
      <c r="AQ497" s="43">
        <f t="shared" si="34"/>
        <v>0.5528634361</v>
      </c>
      <c r="AR497" s="43">
        <f t="shared" si="35"/>
        <v>0.6167400881</v>
      </c>
      <c r="AS497" s="43">
        <f t="shared" si="36"/>
        <v>0.5291262136</v>
      </c>
      <c r="AT497" s="43">
        <f t="shared" si="37"/>
        <v>0.5194174757</v>
      </c>
      <c r="AU497" s="43">
        <f t="shared" si="38"/>
        <v>0.7572815534</v>
      </c>
      <c r="AV497" s="44">
        <f t="shared" si="41"/>
        <v>124</v>
      </c>
      <c r="AW497" s="45">
        <f t="shared" si="39"/>
        <v>20</v>
      </c>
      <c r="AX497" s="45">
        <v>19.0</v>
      </c>
      <c r="AY497" s="45"/>
    </row>
    <row r="498">
      <c r="A498" s="60"/>
      <c r="B498" s="60"/>
      <c r="C498" s="60"/>
      <c r="D498" s="46">
        <v>496.0</v>
      </c>
      <c r="E498" s="25"/>
      <c r="F498" s="26">
        <v>6734.0</v>
      </c>
      <c r="G498" s="18">
        <v>818.0</v>
      </c>
      <c r="H498" s="15">
        <f t="shared" si="6"/>
        <v>163</v>
      </c>
      <c r="I498" s="28">
        <v>7.0</v>
      </c>
      <c r="J498" s="29">
        <v>21.0</v>
      </c>
      <c r="K498" s="30">
        <v>12.0</v>
      </c>
      <c r="L498" s="31">
        <v>86.0</v>
      </c>
      <c r="M498" s="32">
        <v>20.0</v>
      </c>
      <c r="N498" s="33">
        <v>17.0</v>
      </c>
      <c r="O498" s="39">
        <f t="shared" si="7"/>
        <v>0.4594594595</v>
      </c>
      <c r="P498" s="39">
        <f t="shared" si="8"/>
        <v>0.8775510204</v>
      </c>
      <c r="Q498" s="40">
        <f t="shared" si="9"/>
        <v>0.7850131483</v>
      </c>
      <c r="R498" s="17">
        <f t="shared" si="10"/>
        <v>0.2530131483</v>
      </c>
      <c r="S498" s="39">
        <f t="shared" si="11"/>
        <v>0.09253787212</v>
      </c>
      <c r="T498" s="40">
        <f t="shared" si="12"/>
        <v>0.2820363476</v>
      </c>
      <c r="U498" s="40">
        <f t="shared" si="13"/>
        <v>0.3708899083</v>
      </c>
      <c r="V498" s="40">
        <f t="shared" si="14"/>
        <v>0.3708899083</v>
      </c>
      <c r="W498" s="39">
        <f t="shared" si="15"/>
        <v>0.4634277804</v>
      </c>
      <c r="X498" s="41">
        <f t="shared" si="16"/>
        <v>0.6291100917</v>
      </c>
      <c r="Y498" s="41">
        <f t="shared" si="17"/>
        <v>0.5365722196</v>
      </c>
      <c r="Z498" s="40">
        <f t="shared" si="18"/>
        <v>37</v>
      </c>
      <c r="AA498" s="40">
        <f t="shared" si="19"/>
        <v>98</v>
      </c>
      <c r="AB498" s="40">
        <f t="shared" si="20"/>
        <v>23</v>
      </c>
      <c r="AC498" s="40">
        <f t="shared" si="21"/>
        <v>14</v>
      </c>
      <c r="AD498" s="40">
        <f t="shared" si="22"/>
        <v>53</v>
      </c>
      <c r="AE498" s="40">
        <f t="shared" si="23"/>
        <v>45</v>
      </c>
      <c r="AF498" s="40">
        <f t="shared" si="24"/>
        <v>1.214285714</v>
      </c>
      <c r="AG498" s="40">
        <f t="shared" si="25"/>
        <v>0.2264150943</v>
      </c>
      <c r="AH498" s="40">
        <f t="shared" si="26"/>
        <v>28</v>
      </c>
      <c r="AI498" s="40">
        <f t="shared" ref="AI498:AJ498" si="541">AF498*AC498</f>
        <v>17</v>
      </c>
      <c r="AJ498" s="40">
        <f t="shared" si="541"/>
        <v>12</v>
      </c>
      <c r="AK498" s="40">
        <f t="shared" si="28"/>
        <v>10</v>
      </c>
      <c r="AL498" s="18">
        <f t="shared" si="29"/>
        <v>818</v>
      </c>
      <c r="AM498" s="40">
        <f t="shared" si="30"/>
        <v>67</v>
      </c>
      <c r="AN498" s="42">
        <f t="shared" si="31"/>
        <v>0.08190709046</v>
      </c>
      <c r="AO498" s="42">
        <f t="shared" si="32"/>
        <v>0.1992665037</v>
      </c>
      <c r="AP498" s="43">
        <f t="shared" si="33"/>
        <v>0.2392638037</v>
      </c>
      <c r="AQ498" s="43">
        <f t="shared" si="34"/>
        <v>0.6932515337</v>
      </c>
      <c r="AR498" s="43">
        <f t="shared" si="35"/>
        <v>0.3987730061</v>
      </c>
      <c r="AS498" s="43">
        <f t="shared" si="36"/>
        <v>0.5970149254</v>
      </c>
      <c r="AT498" s="43">
        <f t="shared" si="37"/>
        <v>0.5671641791</v>
      </c>
      <c r="AU498" s="43">
        <f t="shared" si="38"/>
        <v>0.671641791</v>
      </c>
      <c r="AV498" s="44">
        <f t="shared" si="41"/>
        <v>76</v>
      </c>
      <c r="AW498" s="45">
        <f t="shared" si="39"/>
        <v>-1</v>
      </c>
      <c r="AX498" s="45">
        <v>19.0</v>
      </c>
      <c r="AY498" s="45"/>
    </row>
    <row r="499">
      <c r="A499" s="60"/>
      <c r="B499" s="60"/>
      <c r="C499" s="60"/>
      <c r="D499" s="46">
        <v>497.0</v>
      </c>
      <c r="E499" s="25"/>
      <c r="F499" s="26">
        <v>6735.0</v>
      </c>
      <c r="G499" s="18">
        <v>2985.0</v>
      </c>
      <c r="H499" s="15">
        <f t="shared" si="6"/>
        <v>505</v>
      </c>
      <c r="I499" s="28">
        <v>26.0</v>
      </c>
      <c r="J499" s="29">
        <v>85.0</v>
      </c>
      <c r="K499" s="30">
        <v>51.0</v>
      </c>
      <c r="L499" s="31">
        <v>244.0</v>
      </c>
      <c r="M499" s="32">
        <v>44.0</v>
      </c>
      <c r="N499" s="33">
        <v>55.0</v>
      </c>
      <c r="O499" s="39">
        <f t="shared" si="7"/>
        <v>0.5555555556</v>
      </c>
      <c r="P499" s="39">
        <f t="shared" si="8"/>
        <v>0.8271186441</v>
      </c>
      <c r="Q499" s="40">
        <f t="shared" si="9"/>
        <v>0.8225555556</v>
      </c>
      <c r="R499" s="17">
        <f t="shared" si="10"/>
        <v>0.2905555556</v>
      </c>
      <c r="S499" s="39">
        <f t="shared" si="11"/>
        <v>0.004563088512</v>
      </c>
      <c r="T499" s="40">
        <f t="shared" si="12"/>
        <v>0.303520311</v>
      </c>
      <c r="U499" s="40">
        <f t="shared" si="13"/>
        <v>0.4433195835</v>
      </c>
      <c r="V499" s="40">
        <f t="shared" si="14"/>
        <v>0.4433195835</v>
      </c>
      <c r="W499" s="39">
        <f t="shared" si="15"/>
        <v>0.447882672</v>
      </c>
      <c r="X499" s="41">
        <f t="shared" si="16"/>
        <v>0.5566804165</v>
      </c>
      <c r="Y499" s="41">
        <f t="shared" si="17"/>
        <v>0.552117328</v>
      </c>
      <c r="Z499" s="40">
        <f t="shared" si="18"/>
        <v>99</v>
      </c>
      <c r="AA499" s="40">
        <f t="shared" si="19"/>
        <v>295</v>
      </c>
      <c r="AB499" s="40">
        <f t="shared" si="20"/>
        <v>55</v>
      </c>
      <c r="AC499" s="40">
        <f t="shared" si="21"/>
        <v>44</v>
      </c>
      <c r="AD499" s="40">
        <f t="shared" si="22"/>
        <v>163</v>
      </c>
      <c r="AE499" s="40">
        <f t="shared" si="23"/>
        <v>132</v>
      </c>
      <c r="AF499" s="40">
        <f t="shared" si="24"/>
        <v>1.25</v>
      </c>
      <c r="AG499" s="40">
        <f t="shared" si="25"/>
        <v>0.3128834356</v>
      </c>
      <c r="AH499" s="40">
        <f t="shared" si="26"/>
        <v>69</v>
      </c>
      <c r="AI499" s="40">
        <f t="shared" ref="AI499:AJ499" si="542">AF499*AC499</f>
        <v>55</v>
      </c>
      <c r="AJ499" s="40">
        <f t="shared" si="542"/>
        <v>51</v>
      </c>
      <c r="AK499" s="40">
        <f t="shared" si="28"/>
        <v>41</v>
      </c>
      <c r="AL499" s="18">
        <f t="shared" si="29"/>
        <v>2985</v>
      </c>
      <c r="AM499" s="40">
        <f t="shared" si="30"/>
        <v>216</v>
      </c>
      <c r="AN499" s="42">
        <f t="shared" si="31"/>
        <v>0.07236180905</v>
      </c>
      <c r="AO499" s="42">
        <f t="shared" si="32"/>
        <v>0.1691792295</v>
      </c>
      <c r="AP499" s="43">
        <f t="shared" si="33"/>
        <v>0.2396039604</v>
      </c>
      <c r="AQ499" s="43">
        <f t="shared" si="34"/>
        <v>0.6217821782</v>
      </c>
      <c r="AR499" s="43">
        <f t="shared" si="35"/>
        <v>0.4158415842</v>
      </c>
      <c r="AS499" s="43">
        <f t="shared" si="36"/>
        <v>0.5555555556</v>
      </c>
      <c r="AT499" s="43">
        <f t="shared" si="37"/>
        <v>0.5092592593</v>
      </c>
      <c r="AU499" s="43">
        <f t="shared" si="38"/>
        <v>0.5740740741</v>
      </c>
      <c r="AV499" s="44">
        <f t="shared" si="41"/>
        <v>203</v>
      </c>
      <c r="AW499" s="45">
        <f t="shared" si="39"/>
        <v>1</v>
      </c>
      <c r="AX499" s="45">
        <v>19.0</v>
      </c>
      <c r="AY499" s="45"/>
    </row>
    <row r="500">
      <c r="A500" s="60"/>
      <c r="B500" s="60"/>
      <c r="C500" s="60"/>
      <c r="D500" s="46">
        <v>498.0</v>
      </c>
      <c r="E500" s="25"/>
      <c r="F500" s="26">
        <v>6736.0</v>
      </c>
      <c r="G500" s="18">
        <v>969.0</v>
      </c>
      <c r="H500" s="15">
        <f t="shared" si="6"/>
        <v>153</v>
      </c>
      <c r="I500" s="28">
        <v>7.0</v>
      </c>
      <c r="J500" s="29">
        <v>27.0</v>
      </c>
      <c r="K500" s="30">
        <v>14.0</v>
      </c>
      <c r="L500" s="31">
        <v>65.0</v>
      </c>
      <c r="M500" s="32">
        <v>14.0</v>
      </c>
      <c r="N500" s="33">
        <v>26.0</v>
      </c>
      <c r="O500" s="39">
        <f t="shared" si="7"/>
        <v>0.65</v>
      </c>
      <c r="P500" s="39">
        <f t="shared" si="8"/>
        <v>0.8227848101</v>
      </c>
      <c r="Q500" s="40">
        <f t="shared" si="9"/>
        <v>0.85427</v>
      </c>
      <c r="R500" s="17">
        <f t="shared" si="10"/>
        <v>0.32227</v>
      </c>
      <c r="S500" s="39">
        <f t="shared" si="11"/>
        <v>-0.03148518987</v>
      </c>
      <c r="T500" s="40">
        <f t="shared" si="12"/>
        <v>0.325116196</v>
      </c>
      <c r="U500" s="40">
        <f t="shared" si="13"/>
        <v>0.5130097235</v>
      </c>
      <c r="V500" s="40">
        <f t="shared" si="14"/>
        <v>0.5130097235</v>
      </c>
      <c r="W500" s="39">
        <f t="shared" si="15"/>
        <v>0.4815245337</v>
      </c>
      <c r="X500" s="41">
        <f t="shared" si="16"/>
        <v>0.4869902765</v>
      </c>
      <c r="Y500" s="41">
        <f t="shared" si="17"/>
        <v>0.5184754663</v>
      </c>
      <c r="Z500" s="40">
        <f t="shared" si="18"/>
        <v>40</v>
      </c>
      <c r="AA500" s="40">
        <f t="shared" si="19"/>
        <v>79</v>
      </c>
      <c r="AB500" s="40">
        <f t="shared" si="20"/>
        <v>19</v>
      </c>
      <c r="AC500" s="40">
        <f t="shared" si="21"/>
        <v>21</v>
      </c>
      <c r="AD500" s="40">
        <f t="shared" si="22"/>
        <v>41</v>
      </c>
      <c r="AE500" s="40">
        <f t="shared" si="23"/>
        <v>38</v>
      </c>
      <c r="AF500" s="40">
        <f t="shared" si="24"/>
        <v>1.238095238</v>
      </c>
      <c r="AG500" s="40">
        <f t="shared" si="25"/>
        <v>0.3414634146</v>
      </c>
      <c r="AH500" s="40">
        <f t="shared" si="26"/>
        <v>24</v>
      </c>
      <c r="AI500" s="40">
        <f t="shared" ref="AI500:AJ500" si="543">AF500*AC500</f>
        <v>26</v>
      </c>
      <c r="AJ500" s="40">
        <f t="shared" si="543"/>
        <v>14</v>
      </c>
      <c r="AK500" s="40">
        <f t="shared" si="28"/>
        <v>13</v>
      </c>
      <c r="AL500" s="18">
        <f t="shared" si="29"/>
        <v>969</v>
      </c>
      <c r="AM500" s="40">
        <f t="shared" si="30"/>
        <v>77</v>
      </c>
      <c r="AN500" s="42">
        <f t="shared" si="31"/>
        <v>0.07946336429</v>
      </c>
      <c r="AO500" s="42">
        <f t="shared" si="32"/>
        <v>0.1578947368</v>
      </c>
      <c r="AP500" s="43">
        <f t="shared" si="33"/>
        <v>0.2287581699</v>
      </c>
      <c r="AQ500" s="43">
        <f t="shared" si="34"/>
        <v>0.5620915033</v>
      </c>
      <c r="AR500" s="43">
        <f t="shared" si="35"/>
        <v>0.4836601307</v>
      </c>
      <c r="AS500" s="43">
        <f t="shared" si="36"/>
        <v>0.4935064935</v>
      </c>
      <c r="AT500" s="43">
        <f t="shared" si="37"/>
        <v>0.4805194805</v>
      </c>
      <c r="AU500" s="43">
        <f t="shared" si="38"/>
        <v>0.6493506494</v>
      </c>
      <c r="AV500" s="44">
        <f t="shared" si="41"/>
        <v>52</v>
      </c>
      <c r="AW500" s="45">
        <f t="shared" si="39"/>
        <v>-3</v>
      </c>
      <c r="AX500" s="45">
        <v>19.0</v>
      </c>
      <c r="AY500" s="45"/>
    </row>
    <row r="501">
      <c r="A501" s="60"/>
      <c r="B501" s="60"/>
      <c r="C501" s="60"/>
      <c r="D501" s="46">
        <v>499.0</v>
      </c>
      <c r="E501" s="25"/>
      <c r="F501" s="26">
        <v>6738.0</v>
      </c>
      <c r="G501" s="18">
        <v>2930.0</v>
      </c>
      <c r="H501" s="15">
        <f t="shared" si="6"/>
        <v>462</v>
      </c>
      <c r="I501" s="28">
        <v>41.0</v>
      </c>
      <c r="J501" s="29">
        <v>88.0</v>
      </c>
      <c r="K501" s="30">
        <v>30.0</v>
      </c>
      <c r="L501" s="31">
        <v>201.0</v>
      </c>
      <c r="M501" s="32">
        <v>42.0</v>
      </c>
      <c r="N501" s="33">
        <v>60.0</v>
      </c>
      <c r="O501" s="39">
        <f t="shared" si="7"/>
        <v>0.5882352941</v>
      </c>
      <c r="P501" s="39">
        <f t="shared" si="8"/>
        <v>0.8701298701</v>
      </c>
      <c r="Q501" s="40">
        <f t="shared" si="9"/>
        <v>0.8341107266</v>
      </c>
      <c r="R501" s="17">
        <f t="shared" si="10"/>
        <v>0.3021107266</v>
      </c>
      <c r="S501" s="39">
        <f t="shared" si="11"/>
        <v>0.03601914349</v>
      </c>
      <c r="T501" s="40">
        <f t="shared" si="12"/>
        <v>0.3109391529</v>
      </c>
      <c r="U501" s="40">
        <f t="shared" si="13"/>
        <v>0.4675957936</v>
      </c>
      <c r="V501" s="40">
        <f t="shared" si="14"/>
        <v>0.4675957936</v>
      </c>
      <c r="W501" s="39">
        <f t="shared" si="15"/>
        <v>0.5036149371</v>
      </c>
      <c r="X501" s="41">
        <f t="shared" si="16"/>
        <v>0.5324042064</v>
      </c>
      <c r="Y501" s="41">
        <f t="shared" si="17"/>
        <v>0.4963850629</v>
      </c>
      <c r="Z501" s="40">
        <f t="shared" si="18"/>
        <v>102</v>
      </c>
      <c r="AA501" s="40">
        <f t="shared" si="19"/>
        <v>231</v>
      </c>
      <c r="AB501" s="40">
        <f t="shared" si="20"/>
        <v>54</v>
      </c>
      <c r="AC501" s="40">
        <f t="shared" si="21"/>
        <v>48</v>
      </c>
      <c r="AD501" s="40">
        <f t="shared" si="22"/>
        <v>115</v>
      </c>
      <c r="AE501" s="40">
        <f t="shared" si="23"/>
        <v>116</v>
      </c>
      <c r="AF501" s="40">
        <f t="shared" si="24"/>
        <v>1.25</v>
      </c>
      <c r="AG501" s="40">
        <f t="shared" si="25"/>
        <v>0.2608695652</v>
      </c>
      <c r="AH501" s="40">
        <f t="shared" si="26"/>
        <v>68</v>
      </c>
      <c r="AI501" s="40">
        <f t="shared" ref="AI501:AJ501" si="544">AF501*AC501</f>
        <v>60</v>
      </c>
      <c r="AJ501" s="40">
        <f t="shared" si="544"/>
        <v>30</v>
      </c>
      <c r="AK501" s="40">
        <f t="shared" si="28"/>
        <v>30</v>
      </c>
      <c r="AL501" s="18">
        <f t="shared" si="29"/>
        <v>2930</v>
      </c>
      <c r="AM501" s="40">
        <f t="shared" si="30"/>
        <v>188</v>
      </c>
      <c r="AN501" s="42">
        <f t="shared" si="31"/>
        <v>0.06416382253</v>
      </c>
      <c r="AO501" s="42">
        <f t="shared" si="32"/>
        <v>0.1576791809</v>
      </c>
      <c r="AP501" s="43">
        <f t="shared" si="33"/>
        <v>0.2445887446</v>
      </c>
      <c r="AQ501" s="43">
        <f t="shared" si="34"/>
        <v>0.6147186147</v>
      </c>
      <c r="AR501" s="43">
        <f t="shared" si="35"/>
        <v>0.5</v>
      </c>
      <c r="AS501" s="43">
        <f t="shared" si="36"/>
        <v>0.5212765957</v>
      </c>
      <c r="AT501" s="43">
        <f t="shared" si="37"/>
        <v>0.5212765957</v>
      </c>
      <c r="AU501" s="43">
        <f t="shared" si="38"/>
        <v>0.6808510638</v>
      </c>
      <c r="AV501" s="44">
        <f t="shared" si="41"/>
        <v>171</v>
      </c>
      <c r="AW501" s="45">
        <f t="shared" si="39"/>
        <v>15</v>
      </c>
      <c r="AX501" s="45">
        <v>20.0</v>
      </c>
      <c r="AY501" s="45"/>
    </row>
    <row r="502">
      <c r="A502" s="60"/>
      <c r="B502" s="60"/>
      <c r="C502" s="60"/>
      <c r="D502" s="46">
        <v>500.0</v>
      </c>
      <c r="E502" s="25"/>
      <c r="F502" s="26">
        <v>6741.0</v>
      </c>
      <c r="G502" s="18">
        <v>2371.0</v>
      </c>
      <c r="H502" s="15">
        <f t="shared" si="6"/>
        <v>716</v>
      </c>
      <c r="I502" s="28">
        <v>73.0</v>
      </c>
      <c r="J502" s="29">
        <v>157.0</v>
      </c>
      <c r="K502" s="30">
        <v>74.0</v>
      </c>
      <c r="L502" s="31">
        <v>284.0</v>
      </c>
      <c r="M502" s="32">
        <v>45.0</v>
      </c>
      <c r="N502" s="33">
        <v>83.0</v>
      </c>
      <c r="O502" s="39">
        <f t="shared" si="7"/>
        <v>0.6484375</v>
      </c>
      <c r="P502" s="39">
        <f t="shared" si="8"/>
        <v>0.7932960894</v>
      </c>
      <c r="Q502" s="40">
        <f t="shared" si="9"/>
        <v>0.8537871094</v>
      </c>
      <c r="R502" s="17">
        <f t="shared" si="10"/>
        <v>0.3217871094</v>
      </c>
      <c r="S502" s="39">
        <f t="shared" si="11"/>
        <v>-0.06049101999</v>
      </c>
      <c r="T502" s="40">
        <f t="shared" si="12"/>
        <v>0.3247550521</v>
      </c>
      <c r="U502" s="40">
        <f t="shared" si="13"/>
        <v>0.5118682131</v>
      </c>
      <c r="V502" s="40">
        <f t="shared" si="14"/>
        <v>0.5118682131</v>
      </c>
      <c r="W502" s="39">
        <f t="shared" si="15"/>
        <v>0.4513771931</v>
      </c>
      <c r="X502" s="41">
        <f t="shared" si="16"/>
        <v>0.4881317869</v>
      </c>
      <c r="Y502" s="41">
        <f t="shared" si="17"/>
        <v>0.5486228069</v>
      </c>
      <c r="Z502" s="40">
        <f t="shared" si="18"/>
        <v>128</v>
      </c>
      <c r="AA502" s="40">
        <f t="shared" si="19"/>
        <v>358</v>
      </c>
      <c r="AB502" s="40">
        <f t="shared" si="20"/>
        <v>62</v>
      </c>
      <c r="AC502" s="40">
        <f t="shared" si="21"/>
        <v>66</v>
      </c>
      <c r="AD502" s="40">
        <f t="shared" si="22"/>
        <v>196</v>
      </c>
      <c r="AE502" s="40">
        <f t="shared" si="23"/>
        <v>162</v>
      </c>
      <c r="AF502" s="40">
        <f t="shared" si="24"/>
        <v>1.257575758</v>
      </c>
      <c r="AG502" s="40">
        <f t="shared" si="25"/>
        <v>0.3775510204</v>
      </c>
      <c r="AH502" s="40">
        <f t="shared" si="26"/>
        <v>78</v>
      </c>
      <c r="AI502" s="40">
        <f t="shared" ref="AI502:AJ502" si="545">AF502*AC502</f>
        <v>83</v>
      </c>
      <c r="AJ502" s="40">
        <f t="shared" si="545"/>
        <v>74</v>
      </c>
      <c r="AK502" s="40">
        <f t="shared" si="28"/>
        <v>61</v>
      </c>
      <c r="AL502" s="18">
        <f t="shared" si="29"/>
        <v>2371</v>
      </c>
      <c r="AM502" s="40">
        <f t="shared" si="30"/>
        <v>296</v>
      </c>
      <c r="AN502" s="42">
        <f t="shared" si="31"/>
        <v>0.1248418389</v>
      </c>
      <c r="AO502" s="42">
        <f t="shared" si="32"/>
        <v>0.301982286</v>
      </c>
      <c r="AP502" s="43">
        <f t="shared" si="33"/>
        <v>0.2681564246</v>
      </c>
      <c r="AQ502" s="43">
        <f t="shared" si="34"/>
        <v>0.561452514</v>
      </c>
      <c r="AR502" s="43">
        <f t="shared" si="35"/>
        <v>0.5</v>
      </c>
      <c r="AS502" s="43">
        <f t="shared" si="36"/>
        <v>0.5135135135</v>
      </c>
      <c r="AT502" s="43">
        <f t="shared" si="37"/>
        <v>0.4695945946</v>
      </c>
      <c r="AU502" s="43">
        <f t="shared" si="38"/>
        <v>0.5439189189</v>
      </c>
      <c r="AV502" s="44">
        <f t="shared" si="41"/>
        <v>223</v>
      </c>
      <c r="AW502" s="45">
        <f t="shared" si="39"/>
        <v>40</v>
      </c>
      <c r="AX502" s="45">
        <v>20.0</v>
      </c>
      <c r="AY502" s="45"/>
    </row>
    <row r="503">
      <c r="A503" s="60"/>
      <c r="B503" s="60"/>
      <c r="C503" s="60"/>
      <c r="D503" s="46">
        <v>501.0</v>
      </c>
      <c r="E503" s="25"/>
      <c r="F503" s="26">
        <v>6742.0</v>
      </c>
      <c r="G503" s="18">
        <v>1281.0</v>
      </c>
      <c r="H503" s="15">
        <f t="shared" si="6"/>
        <v>563</v>
      </c>
      <c r="I503" s="28">
        <v>49.0</v>
      </c>
      <c r="J503" s="29">
        <v>138.0</v>
      </c>
      <c r="K503" s="30">
        <v>48.0</v>
      </c>
      <c r="L503" s="31">
        <v>223.0</v>
      </c>
      <c r="M503" s="32">
        <v>37.0</v>
      </c>
      <c r="N503" s="33">
        <v>68.0</v>
      </c>
      <c r="O503" s="39">
        <f t="shared" si="7"/>
        <v>0.6476190476</v>
      </c>
      <c r="P503" s="39">
        <f t="shared" si="8"/>
        <v>0.8228782288</v>
      </c>
      <c r="Q503" s="40">
        <f t="shared" si="9"/>
        <v>0.8535336054</v>
      </c>
      <c r="R503" s="17">
        <f t="shared" si="10"/>
        <v>0.3215336054</v>
      </c>
      <c r="S503" s="39">
        <f t="shared" si="11"/>
        <v>-0.03065537666</v>
      </c>
      <c r="T503" s="40">
        <f t="shared" si="12"/>
        <v>0.3245659332</v>
      </c>
      <c r="U503" s="40">
        <f t="shared" si="13"/>
        <v>0.5112701293</v>
      </c>
      <c r="V503" s="40">
        <f t="shared" si="14"/>
        <v>0.5112701293</v>
      </c>
      <c r="W503" s="39">
        <f t="shared" si="15"/>
        <v>0.4806147527</v>
      </c>
      <c r="X503" s="41">
        <f t="shared" si="16"/>
        <v>0.4887298707</v>
      </c>
      <c r="Y503" s="41">
        <f t="shared" si="17"/>
        <v>0.5193852473</v>
      </c>
      <c r="Z503" s="40">
        <f t="shared" si="18"/>
        <v>105</v>
      </c>
      <c r="AA503" s="40">
        <f t="shared" si="19"/>
        <v>271</v>
      </c>
      <c r="AB503" s="40">
        <f t="shared" si="20"/>
        <v>51</v>
      </c>
      <c r="AC503" s="40">
        <f t="shared" si="21"/>
        <v>54</v>
      </c>
      <c r="AD503" s="40">
        <f t="shared" si="22"/>
        <v>141</v>
      </c>
      <c r="AE503" s="40">
        <f t="shared" si="23"/>
        <v>130</v>
      </c>
      <c r="AF503" s="40">
        <f t="shared" si="24"/>
        <v>1.259259259</v>
      </c>
      <c r="AG503" s="40">
        <f t="shared" si="25"/>
        <v>0.3404255319</v>
      </c>
      <c r="AH503" s="40">
        <f t="shared" si="26"/>
        <v>64</v>
      </c>
      <c r="AI503" s="40">
        <f t="shared" ref="AI503:AJ503" si="546">AF503*AC503</f>
        <v>68</v>
      </c>
      <c r="AJ503" s="40">
        <f t="shared" si="546"/>
        <v>48</v>
      </c>
      <c r="AK503" s="40">
        <f t="shared" si="28"/>
        <v>44</v>
      </c>
      <c r="AL503" s="18">
        <f t="shared" si="29"/>
        <v>1281</v>
      </c>
      <c r="AM503" s="40">
        <f t="shared" si="30"/>
        <v>224</v>
      </c>
      <c r="AN503" s="42">
        <f t="shared" si="31"/>
        <v>0.174863388</v>
      </c>
      <c r="AO503" s="42">
        <f t="shared" si="32"/>
        <v>0.4395003903</v>
      </c>
      <c r="AP503" s="43">
        <f t="shared" si="33"/>
        <v>0.2380106572</v>
      </c>
      <c r="AQ503" s="43">
        <f t="shared" si="34"/>
        <v>0.5488454707</v>
      </c>
      <c r="AR503" s="43">
        <f t="shared" si="35"/>
        <v>0.5186500888</v>
      </c>
      <c r="AS503" s="43">
        <f t="shared" si="36"/>
        <v>0.5</v>
      </c>
      <c r="AT503" s="43">
        <f t="shared" si="37"/>
        <v>0.4821428571</v>
      </c>
      <c r="AU503" s="43">
        <f t="shared" si="38"/>
        <v>0.5892857143</v>
      </c>
      <c r="AV503" s="44">
        <f t="shared" si="41"/>
        <v>179</v>
      </c>
      <c r="AW503" s="45">
        <f t="shared" si="39"/>
        <v>22</v>
      </c>
      <c r="AX503" s="45">
        <v>20.0</v>
      </c>
      <c r="AY503" s="45"/>
    </row>
    <row r="504">
      <c r="A504" s="60"/>
      <c r="B504" s="60"/>
      <c r="C504" s="60"/>
      <c r="D504" s="46">
        <v>502.0</v>
      </c>
      <c r="E504" s="25"/>
      <c r="F504" s="26">
        <v>6750.0</v>
      </c>
      <c r="G504" s="18">
        <v>1492.0</v>
      </c>
      <c r="H504" s="15">
        <f t="shared" si="6"/>
        <v>242</v>
      </c>
      <c r="I504" s="28">
        <v>22.0</v>
      </c>
      <c r="J504" s="29">
        <v>43.0</v>
      </c>
      <c r="K504" s="30">
        <v>10.0</v>
      </c>
      <c r="L504" s="31">
        <v>114.0</v>
      </c>
      <c r="M504" s="32">
        <v>14.0</v>
      </c>
      <c r="N504" s="33">
        <v>39.0</v>
      </c>
      <c r="O504" s="39">
        <f t="shared" si="7"/>
        <v>0.7358490566</v>
      </c>
      <c r="P504" s="39">
        <f t="shared" si="8"/>
        <v>0.9193548387</v>
      </c>
      <c r="Q504" s="40">
        <f t="shared" si="9"/>
        <v>0.8786404414</v>
      </c>
      <c r="R504" s="17">
        <f t="shared" si="10"/>
        <v>0.3466404414</v>
      </c>
      <c r="S504" s="39">
        <f t="shared" si="11"/>
        <v>0.04071439727</v>
      </c>
      <c r="T504" s="40">
        <f t="shared" si="12"/>
        <v>0.3451567565</v>
      </c>
      <c r="U504" s="40">
        <f t="shared" si="13"/>
        <v>0.5751666844</v>
      </c>
      <c r="V504" s="40">
        <f t="shared" si="14"/>
        <v>0.5751666844</v>
      </c>
      <c r="W504" s="39">
        <f t="shared" si="15"/>
        <v>0.6158810817</v>
      </c>
      <c r="X504" s="41">
        <f t="shared" si="16"/>
        <v>0.4248333156</v>
      </c>
      <c r="Y504" s="41">
        <f t="shared" si="17"/>
        <v>0.3841189183</v>
      </c>
      <c r="Z504" s="40">
        <f t="shared" si="18"/>
        <v>53</v>
      </c>
      <c r="AA504" s="40">
        <f t="shared" si="19"/>
        <v>124</v>
      </c>
      <c r="AB504" s="40">
        <f t="shared" si="20"/>
        <v>23</v>
      </c>
      <c r="AC504" s="40">
        <f t="shared" si="21"/>
        <v>30</v>
      </c>
      <c r="AD504" s="40">
        <f t="shared" si="22"/>
        <v>48</v>
      </c>
      <c r="AE504" s="40">
        <f t="shared" si="23"/>
        <v>76</v>
      </c>
      <c r="AF504" s="40">
        <f t="shared" si="24"/>
        <v>1.3</v>
      </c>
      <c r="AG504" s="40">
        <f t="shared" si="25"/>
        <v>0.2083333333</v>
      </c>
      <c r="AH504" s="40">
        <f t="shared" si="26"/>
        <v>30</v>
      </c>
      <c r="AI504" s="40">
        <f t="shared" ref="AI504:AJ504" si="547">AF504*AC504</f>
        <v>39</v>
      </c>
      <c r="AJ504" s="40">
        <f t="shared" si="547"/>
        <v>10</v>
      </c>
      <c r="AK504" s="40">
        <f t="shared" si="28"/>
        <v>16</v>
      </c>
      <c r="AL504" s="18">
        <f t="shared" si="29"/>
        <v>1492</v>
      </c>
      <c r="AM504" s="40">
        <f t="shared" si="30"/>
        <v>95</v>
      </c>
      <c r="AN504" s="42">
        <f t="shared" si="31"/>
        <v>0.06367292225</v>
      </c>
      <c r="AO504" s="42">
        <f t="shared" si="32"/>
        <v>0.1621983914</v>
      </c>
      <c r="AP504" s="43">
        <f t="shared" si="33"/>
        <v>0.1900826446</v>
      </c>
      <c r="AQ504" s="43">
        <f t="shared" si="34"/>
        <v>0.6198347107</v>
      </c>
      <c r="AR504" s="43">
        <f t="shared" si="35"/>
        <v>0.4876033058</v>
      </c>
      <c r="AS504" s="43">
        <f t="shared" si="36"/>
        <v>0.4210526316</v>
      </c>
      <c r="AT504" s="43">
        <f t="shared" si="37"/>
        <v>0.4842105263</v>
      </c>
      <c r="AU504" s="43">
        <f t="shared" si="38"/>
        <v>0.7263157895</v>
      </c>
      <c r="AV504" s="44">
        <f t="shared" si="41"/>
        <v>98</v>
      </c>
      <c r="AW504" s="45">
        <f t="shared" si="39"/>
        <v>6</v>
      </c>
      <c r="AX504" s="45">
        <v>20.0</v>
      </c>
      <c r="AY504" s="45"/>
    </row>
    <row r="505">
      <c r="A505" s="60"/>
      <c r="B505" s="60"/>
      <c r="C505" s="60"/>
      <c r="D505" s="46">
        <v>503.0</v>
      </c>
      <c r="E505" s="25"/>
      <c r="F505" s="26">
        <v>6751.0</v>
      </c>
      <c r="G505" s="18">
        <v>2136.0</v>
      </c>
      <c r="H505" s="15">
        <f t="shared" si="6"/>
        <v>333</v>
      </c>
      <c r="I505" s="28">
        <v>25.0</v>
      </c>
      <c r="J505" s="29">
        <v>46.0</v>
      </c>
      <c r="K505" s="30">
        <v>18.0</v>
      </c>
      <c r="L505" s="31">
        <v>155.0</v>
      </c>
      <c r="M505" s="32">
        <v>40.0</v>
      </c>
      <c r="N505" s="33">
        <v>49.0</v>
      </c>
      <c r="O505" s="39">
        <f t="shared" si="7"/>
        <v>0.5505617978</v>
      </c>
      <c r="P505" s="39">
        <f t="shared" si="8"/>
        <v>0.8959537572</v>
      </c>
      <c r="Q505" s="40">
        <f t="shared" si="9"/>
        <v>0.8207356394</v>
      </c>
      <c r="R505" s="17">
        <f t="shared" si="10"/>
        <v>0.2887356394</v>
      </c>
      <c r="S505" s="39">
        <f t="shared" si="11"/>
        <v>0.07521811779</v>
      </c>
      <c r="T505" s="40">
        <f t="shared" si="12"/>
        <v>0.3023916735</v>
      </c>
      <c r="U505" s="40">
        <f t="shared" si="13"/>
        <v>0.439594451</v>
      </c>
      <c r="V505" s="40">
        <f t="shared" si="14"/>
        <v>0.439594451</v>
      </c>
      <c r="W505" s="39">
        <f t="shared" si="15"/>
        <v>0.5148125687</v>
      </c>
      <c r="X505" s="41">
        <f t="shared" si="16"/>
        <v>0.560405549</v>
      </c>
      <c r="Y505" s="41">
        <f t="shared" si="17"/>
        <v>0.4851874313</v>
      </c>
      <c r="Z505" s="40">
        <f t="shared" si="18"/>
        <v>89</v>
      </c>
      <c r="AA505" s="40">
        <f t="shared" si="19"/>
        <v>173</v>
      </c>
      <c r="AB505" s="40">
        <f t="shared" si="20"/>
        <v>50</v>
      </c>
      <c r="AC505" s="40">
        <f t="shared" si="21"/>
        <v>39</v>
      </c>
      <c r="AD505" s="40">
        <f t="shared" si="22"/>
        <v>84</v>
      </c>
      <c r="AE505" s="40">
        <f t="shared" si="23"/>
        <v>89</v>
      </c>
      <c r="AF505" s="40">
        <f t="shared" si="24"/>
        <v>1.256410256</v>
      </c>
      <c r="AG505" s="40">
        <f t="shared" si="25"/>
        <v>0.2142857143</v>
      </c>
      <c r="AH505" s="40">
        <f t="shared" si="26"/>
        <v>63</v>
      </c>
      <c r="AI505" s="40">
        <f t="shared" ref="AI505:AJ505" si="548">AF505*AC505</f>
        <v>49</v>
      </c>
      <c r="AJ505" s="40">
        <f t="shared" si="548"/>
        <v>18</v>
      </c>
      <c r="AK505" s="40">
        <f t="shared" si="28"/>
        <v>19</v>
      </c>
      <c r="AL505" s="18">
        <f t="shared" si="29"/>
        <v>2136</v>
      </c>
      <c r="AM505" s="40">
        <f t="shared" si="30"/>
        <v>149</v>
      </c>
      <c r="AN505" s="42">
        <f t="shared" si="31"/>
        <v>0.06975655431</v>
      </c>
      <c r="AO505" s="42">
        <f t="shared" si="32"/>
        <v>0.1558988764</v>
      </c>
      <c r="AP505" s="43">
        <f t="shared" si="33"/>
        <v>0.2492492492</v>
      </c>
      <c r="AQ505" s="43">
        <f t="shared" si="34"/>
        <v>0.6606606607</v>
      </c>
      <c r="AR505" s="43">
        <f t="shared" si="35"/>
        <v>0.4804804805</v>
      </c>
      <c r="AS505" s="43">
        <f t="shared" si="36"/>
        <v>0.5436241611</v>
      </c>
      <c r="AT505" s="43">
        <f t="shared" si="37"/>
        <v>0.5503355705</v>
      </c>
      <c r="AU505" s="43">
        <f t="shared" si="38"/>
        <v>0.7516778523</v>
      </c>
      <c r="AV505" s="44">
        <f t="shared" si="41"/>
        <v>136</v>
      </c>
      <c r="AW505" s="45">
        <f t="shared" si="39"/>
        <v>2</v>
      </c>
      <c r="AX505" s="45">
        <v>20.0</v>
      </c>
      <c r="AY505" s="45"/>
    </row>
    <row r="506">
      <c r="A506" s="60"/>
      <c r="B506" s="60"/>
      <c r="C506" s="60"/>
      <c r="D506" s="46">
        <v>504.0</v>
      </c>
      <c r="E506" s="25"/>
      <c r="F506" s="26">
        <v>6753.0</v>
      </c>
      <c r="G506" s="18">
        <v>3310.0</v>
      </c>
      <c r="H506" s="15">
        <f t="shared" si="6"/>
        <v>572</v>
      </c>
      <c r="I506" s="28">
        <v>51.0</v>
      </c>
      <c r="J506" s="29">
        <v>142.0</v>
      </c>
      <c r="K506" s="30">
        <v>48.0</v>
      </c>
      <c r="L506" s="31">
        <v>197.0</v>
      </c>
      <c r="M506" s="32">
        <v>58.0</v>
      </c>
      <c r="N506" s="33">
        <v>76.0</v>
      </c>
      <c r="O506" s="39">
        <f t="shared" si="7"/>
        <v>0.5671641791</v>
      </c>
      <c r="P506" s="39">
        <f t="shared" si="8"/>
        <v>0.8040816327</v>
      </c>
      <c r="Q506" s="40">
        <f t="shared" si="9"/>
        <v>0.826730675</v>
      </c>
      <c r="R506" s="17">
        <f t="shared" si="10"/>
        <v>0.294730675</v>
      </c>
      <c r="S506" s="39">
        <f t="shared" si="11"/>
        <v>-0.02264904233</v>
      </c>
      <c r="T506" s="40">
        <f t="shared" si="12"/>
        <v>0.3061491263</v>
      </c>
      <c r="U506" s="40">
        <f t="shared" si="13"/>
        <v>0.4519631494</v>
      </c>
      <c r="V506" s="40">
        <f t="shared" si="14"/>
        <v>0.4519631494</v>
      </c>
      <c r="W506" s="39">
        <f t="shared" si="15"/>
        <v>0.4293141071</v>
      </c>
      <c r="X506" s="41">
        <f t="shared" si="16"/>
        <v>0.5480368506</v>
      </c>
      <c r="Y506" s="41">
        <f t="shared" si="17"/>
        <v>0.5706858929</v>
      </c>
      <c r="Z506" s="40">
        <f t="shared" si="18"/>
        <v>134</v>
      </c>
      <c r="AA506" s="40">
        <f t="shared" si="19"/>
        <v>245</v>
      </c>
      <c r="AB506" s="40">
        <f t="shared" si="20"/>
        <v>73</v>
      </c>
      <c r="AC506" s="40">
        <f t="shared" si="21"/>
        <v>61</v>
      </c>
      <c r="AD506" s="40">
        <f t="shared" si="22"/>
        <v>140</v>
      </c>
      <c r="AE506" s="40">
        <f t="shared" si="23"/>
        <v>105</v>
      </c>
      <c r="AF506" s="40">
        <f t="shared" si="24"/>
        <v>1.245901639</v>
      </c>
      <c r="AG506" s="40">
        <f t="shared" si="25"/>
        <v>0.3428571429</v>
      </c>
      <c r="AH506" s="40">
        <f t="shared" si="26"/>
        <v>91</v>
      </c>
      <c r="AI506" s="40">
        <f t="shared" ref="AI506:AJ506" si="549">AF506*AC506</f>
        <v>76</v>
      </c>
      <c r="AJ506" s="40">
        <f t="shared" si="549"/>
        <v>48</v>
      </c>
      <c r="AK506" s="40">
        <f t="shared" si="28"/>
        <v>36</v>
      </c>
      <c r="AL506" s="18">
        <f t="shared" si="29"/>
        <v>3310</v>
      </c>
      <c r="AM506" s="40">
        <f t="shared" si="30"/>
        <v>251</v>
      </c>
      <c r="AN506" s="42">
        <f t="shared" si="31"/>
        <v>0.07583081571</v>
      </c>
      <c r="AO506" s="42">
        <f t="shared" si="32"/>
        <v>0.1728096677</v>
      </c>
      <c r="AP506" s="43">
        <f t="shared" si="33"/>
        <v>0.2744755245</v>
      </c>
      <c r="AQ506" s="43">
        <f t="shared" si="34"/>
        <v>0.534965035</v>
      </c>
      <c r="AR506" s="43">
        <f t="shared" si="35"/>
        <v>0.5716783217</v>
      </c>
      <c r="AS506" s="43">
        <f t="shared" si="36"/>
        <v>0.5537848606</v>
      </c>
      <c r="AT506" s="43">
        <f t="shared" si="37"/>
        <v>0.5059760956</v>
      </c>
      <c r="AU506" s="43">
        <f t="shared" si="38"/>
        <v>0.6653386454</v>
      </c>
      <c r="AV506" s="44">
        <f t="shared" si="41"/>
        <v>161</v>
      </c>
      <c r="AW506" s="45">
        <f t="shared" si="39"/>
        <v>18</v>
      </c>
      <c r="AX506" s="45">
        <v>20.0</v>
      </c>
      <c r="AY506" s="45"/>
    </row>
    <row r="507">
      <c r="A507" s="60"/>
      <c r="B507" s="60"/>
      <c r="C507" s="60"/>
      <c r="D507" s="46">
        <v>505.0</v>
      </c>
      <c r="E507" s="25"/>
      <c r="F507" s="26">
        <v>7001.0</v>
      </c>
      <c r="G507" s="18">
        <v>1904.0</v>
      </c>
      <c r="H507" s="15">
        <f t="shared" si="6"/>
        <v>458</v>
      </c>
      <c r="I507" s="28">
        <v>30.0</v>
      </c>
      <c r="J507" s="29">
        <v>86.0</v>
      </c>
      <c r="K507" s="30">
        <v>32.0</v>
      </c>
      <c r="L507" s="31">
        <v>207.0</v>
      </c>
      <c r="M507" s="32">
        <v>32.0</v>
      </c>
      <c r="N507" s="33">
        <v>71.0</v>
      </c>
      <c r="O507" s="39">
        <f t="shared" si="7"/>
        <v>0.6893203883</v>
      </c>
      <c r="P507" s="39">
        <f t="shared" si="8"/>
        <v>0.8661087866</v>
      </c>
      <c r="Q507" s="40">
        <f t="shared" si="9"/>
        <v>0.8659589971</v>
      </c>
      <c r="R507" s="17">
        <f t="shared" si="10"/>
        <v>0.3339589971</v>
      </c>
      <c r="S507" s="39">
        <f t="shared" si="11"/>
        <v>0.0001497895329</v>
      </c>
      <c r="T507" s="40">
        <f t="shared" si="12"/>
        <v>0.3342469242</v>
      </c>
      <c r="U507" s="40">
        <f t="shared" si="13"/>
        <v>0.541613889</v>
      </c>
      <c r="V507" s="40">
        <f t="shared" si="14"/>
        <v>0.541613889</v>
      </c>
      <c r="W507" s="39">
        <f t="shared" si="15"/>
        <v>0.5417636785</v>
      </c>
      <c r="X507" s="41">
        <f t="shared" si="16"/>
        <v>0.458386111</v>
      </c>
      <c r="Y507" s="41">
        <f t="shared" si="17"/>
        <v>0.4582363215</v>
      </c>
      <c r="Z507" s="40">
        <f t="shared" si="18"/>
        <v>103</v>
      </c>
      <c r="AA507" s="40">
        <f t="shared" si="19"/>
        <v>239</v>
      </c>
      <c r="AB507" s="40">
        <f t="shared" si="20"/>
        <v>47</v>
      </c>
      <c r="AC507" s="40">
        <f t="shared" si="21"/>
        <v>56</v>
      </c>
      <c r="AD507" s="40">
        <f t="shared" si="22"/>
        <v>110</v>
      </c>
      <c r="AE507" s="40">
        <f t="shared" si="23"/>
        <v>129</v>
      </c>
      <c r="AF507" s="40">
        <f t="shared" si="24"/>
        <v>1.267857143</v>
      </c>
      <c r="AG507" s="40">
        <f t="shared" si="25"/>
        <v>0.2909090909</v>
      </c>
      <c r="AH507" s="40">
        <f t="shared" si="26"/>
        <v>60</v>
      </c>
      <c r="AI507" s="40">
        <f t="shared" ref="AI507:AJ507" si="550">AF507*AC507</f>
        <v>71</v>
      </c>
      <c r="AJ507" s="40">
        <f t="shared" si="550"/>
        <v>32</v>
      </c>
      <c r="AK507" s="40">
        <f t="shared" si="28"/>
        <v>38</v>
      </c>
      <c r="AL507" s="18">
        <f t="shared" si="29"/>
        <v>1904</v>
      </c>
      <c r="AM507" s="40">
        <f t="shared" si="30"/>
        <v>201</v>
      </c>
      <c r="AN507" s="42">
        <f t="shared" si="31"/>
        <v>0.1055672269</v>
      </c>
      <c r="AO507" s="42">
        <f t="shared" si="32"/>
        <v>0.2405462185</v>
      </c>
      <c r="AP507" s="43">
        <f t="shared" si="33"/>
        <v>0.2052401747</v>
      </c>
      <c r="AQ507" s="43">
        <f t="shared" si="34"/>
        <v>0.5873362445</v>
      </c>
      <c r="AR507" s="43">
        <f t="shared" si="35"/>
        <v>0.4781659389</v>
      </c>
      <c r="AS507" s="43">
        <f t="shared" si="36"/>
        <v>0.4577114428</v>
      </c>
      <c r="AT507" s="43">
        <f t="shared" si="37"/>
        <v>0.4875621891</v>
      </c>
      <c r="AU507" s="43">
        <f t="shared" si="38"/>
        <v>0.6517412935</v>
      </c>
      <c r="AV507" s="44">
        <f t="shared" si="41"/>
        <v>169</v>
      </c>
      <c r="AW507" s="45">
        <f t="shared" si="39"/>
        <v>2</v>
      </c>
      <c r="AX507" s="45">
        <v>21.0</v>
      </c>
      <c r="AY507" s="45"/>
    </row>
    <row r="508">
      <c r="A508" s="60"/>
      <c r="B508" s="60"/>
      <c r="C508" s="60"/>
      <c r="D508" s="46">
        <v>506.0</v>
      </c>
      <c r="E508" s="25"/>
      <c r="F508" s="26">
        <v>7003.0</v>
      </c>
      <c r="G508" s="18">
        <v>1198.0</v>
      </c>
      <c r="H508" s="15">
        <f t="shared" si="6"/>
        <v>184</v>
      </c>
      <c r="I508" s="28">
        <v>8.0</v>
      </c>
      <c r="J508" s="29">
        <v>28.0</v>
      </c>
      <c r="K508" s="30">
        <v>10.0</v>
      </c>
      <c r="L508" s="31">
        <v>112.0</v>
      </c>
      <c r="M508" s="32">
        <v>5.0</v>
      </c>
      <c r="N508" s="33">
        <v>21.0</v>
      </c>
      <c r="O508" s="39">
        <f t="shared" si="7"/>
        <v>0.8076923077</v>
      </c>
      <c r="P508" s="39">
        <f t="shared" si="8"/>
        <v>0.9180327869</v>
      </c>
      <c r="Q508" s="40">
        <f t="shared" si="9"/>
        <v>0.8957721893</v>
      </c>
      <c r="R508" s="17">
        <f t="shared" si="10"/>
        <v>0.3637721893</v>
      </c>
      <c r="S508" s="39">
        <f t="shared" si="11"/>
        <v>0.02226059754</v>
      </c>
      <c r="T508" s="40">
        <f t="shared" si="12"/>
        <v>0.3622244368</v>
      </c>
      <c r="U508" s="40">
        <f t="shared" si="13"/>
        <v>0.6263773103</v>
      </c>
      <c r="V508" s="40">
        <f t="shared" si="14"/>
        <v>0.6263773103</v>
      </c>
      <c r="W508" s="39">
        <f t="shared" si="15"/>
        <v>0.6486379078</v>
      </c>
      <c r="X508" s="41">
        <f t="shared" si="16"/>
        <v>0.3736226897</v>
      </c>
      <c r="Y508" s="41">
        <f t="shared" si="17"/>
        <v>0.3513620922</v>
      </c>
      <c r="Z508" s="40">
        <f t="shared" si="18"/>
        <v>26</v>
      </c>
      <c r="AA508" s="40">
        <f t="shared" si="19"/>
        <v>122</v>
      </c>
      <c r="AB508" s="40">
        <f t="shared" si="20"/>
        <v>10</v>
      </c>
      <c r="AC508" s="40">
        <f t="shared" si="21"/>
        <v>16</v>
      </c>
      <c r="AD508" s="40">
        <f t="shared" si="22"/>
        <v>43</v>
      </c>
      <c r="AE508" s="40">
        <f t="shared" si="23"/>
        <v>79</v>
      </c>
      <c r="AF508" s="40">
        <f t="shared" si="24"/>
        <v>1.3125</v>
      </c>
      <c r="AG508" s="40">
        <f t="shared" si="25"/>
        <v>0.2325581395</v>
      </c>
      <c r="AH508" s="40">
        <f t="shared" si="26"/>
        <v>13</v>
      </c>
      <c r="AI508" s="40">
        <f t="shared" ref="AI508:AJ508" si="551">AF508*AC508</f>
        <v>21</v>
      </c>
      <c r="AJ508" s="40">
        <f t="shared" si="551"/>
        <v>10</v>
      </c>
      <c r="AK508" s="40">
        <f t="shared" si="28"/>
        <v>18</v>
      </c>
      <c r="AL508" s="18">
        <f t="shared" si="29"/>
        <v>1198</v>
      </c>
      <c r="AM508" s="40">
        <f t="shared" si="30"/>
        <v>62</v>
      </c>
      <c r="AN508" s="42">
        <f t="shared" si="31"/>
        <v>0.05175292154</v>
      </c>
      <c r="AO508" s="42">
        <f t="shared" si="32"/>
        <v>0.1535893155</v>
      </c>
      <c r="AP508" s="43">
        <f t="shared" si="33"/>
        <v>0.125</v>
      </c>
      <c r="AQ508" s="43">
        <f t="shared" si="34"/>
        <v>0.6793478261</v>
      </c>
      <c r="AR508" s="43">
        <f t="shared" si="35"/>
        <v>0.3369565217</v>
      </c>
      <c r="AS508" s="43">
        <f t="shared" si="36"/>
        <v>0.3709677419</v>
      </c>
      <c r="AT508" s="43">
        <f t="shared" si="37"/>
        <v>0.5</v>
      </c>
      <c r="AU508" s="43">
        <f t="shared" si="38"/>
        <v>0.5483870968</v>
      </c>
      <c r="AV508" s="44">
        <f t="shared" si="41"/>
        <v>94</v>
      </c>
      <c r="AW508" s="45">
        <f t="shared" si="39"/>
        <v>0</v>
      </c>
      <c r="AX508" s="45">
        <v>21.0</v>
      </c>
      <c r="AY508" s="45"/>
    </row>
    <row r="509">
      <c r="A509" s="60"/>
      <c r="B509" s="60"/>
      <c r="C509" s="60"/>
      <c r="D509" s="46">
        <v>507.0</v>
      </c>
      <c r="E509" s="25"/>
      <c r="F509" s="26">
        <v>7004.0</v>
      </c>
      <c r="G509" s="18">
        <v>1264.0</v>
      </c>
      <c r="H509" s="15">
        <f t="shared" si="6"/>
        <v>244</v>
      </c>
      <c r="I509" s="28">
        <v>13.0</v>
      </c>
      <c r="J509" s="29">
        <v>40.0</v>
      </c>
      <c r="K509" s="30">
        <v>29.0</v>
      </c>
      <c r="L509" s="31">
        <v>122.0</v>
      </c>
      <c r="M509" s="32">
        <v>18.0</v>
      </c>
      <c r="N509" s="33">
        <v>22.0</v>
      </c>
      <c r="O509" s="39">
        <f t="shared" si="7"/>
        <v>0.55</v>
      </c>
      <c r="P509" s="39">
        <f t="shared" si="8"/>
        <v>0.8079470199</v>
      </c>
      <c r="Q509" s="40">
        <f t="shared" si="9"/>
        <v>0.82053</v>
      </c>
      <c r="R509" s="17">
        <f t="shared" si="10"/>
        <v>0.28853</v>
      </c>
      <c r="S509" s="39">
        <f t="shared" si="11"/>
        <v>-0.01258298013</v>
      </c>
      <c r="T509" s="40">
        <f t="shared" si="12"/>
        <v>0.3022647852</v>
      </c>
      <c r="U509" s="40">
        <f t="shared" si="13"/>
        <v>0.4391751137</v>
      </c>
      <c r="V509" s="40">
        <f t="shared" si="14"/>
        <v>0.4391751137</v>
      </c>
      <c r="W509" s="39">
        <f t="shared" si="15"/>
        <v>0.4265921335</v>
      </c>
      <c r="X509" s="41">
        <f t="shared" si="16"/>
        <v>0.5608248863</v>
      </c>
      <c r="Y509" s="41">
        <f t="shared" si="17"/>
        <v>0.5734078665</v>
      </c>
      <c r="Z509" s="40">
        <f t="shared" si="18"/>
        <v>40</v>
      </c>
      <c r="AA509" s="40">
        <f t="shared" si="19"/>
        <v>151</v>
      </c>
      <c r="AB509" s="40">
        <f t="shared" si="20"/>
        <v>22</v>
      </c>
      <c r="AC509" s="40">
        <f t="shared" si="21"/>
        <v>18</v>
      </c>
      <c r="AD509" s="40">
        <f t="shared" si="22"/>
        <v>87</v>
      </c>
      <c r="AE509" s="40">
        <f t="shared" si="23"/>
        <v>64</v>
      </c>
      <c r="AF509" s="40">
        <f t="shared" si="24"/>
        <v>1.222222222</v>
      </c>
      <c r="AG509" s="40">
        <f t="shared" si="25"/>
        <v>0.3333333333</v>
      </c>
      <c r="AH509" s="40">
        <f t="shared" si="26"/>
        <v>27</v>
      </c>
      <c r="AI509" s="40">
        <f t="shared" ref="AI509:AJ509" si="552">AF509*AC509</f>
        <v>22</v>
      </c>
      <c r="AJ509" s="40">
        <f t="shared" si="552"/>
        <v>29</v>
      </c>
      <c r="AK509" s="40">
        <f t="shared" si="28"/>
        <v>21</v>
      </c>
      <c r="AL509" s="18">
        <f t="shared" si="29"/>
        <v>1264</v>
      </c>
      <c r="AM509" s="40">
        <f t="shared" si="30"/>
        <v>99</v>
      </c>
      <c r="AN509" s="42">
        <f t="shared" si="31"/>
        <v>0.07832278481</v>
      </c>
      <c r="AO509" s="42">
        <f t="shared" si="32"/>
        <v>0.1930379747</v>
      </c>
      <c r="AP509" s="43">
        <f t="shared" si="33"/>
        <v>0.2459016393</v>
      </c>
      <c r="AQ509" s="43">
        <f t="shared" si="34"/>
        <v>0.6270491803</v>
      </c>
      <c r="AR509" s="43">
        <f t="shared" si="35"/>
        <v>0.381147541</v>
      </c>
      <c r="AS509" s="43">
        <f t="shared" si="36"/>
        <v>0.5656565657</v>
      </c>
      <c r="AT509" s="43">
        <f t="shared" si="37"/>
        <v>0.4848484848</v>
      </c>
      <c r="AU509" s="43">
        <f t="shared" si="38"/>
        <v>0.4949494949</v>
      </c>
      <c r="AV509" s="44">
        <f t="shared" si="41"/>
        <v>101</v>
      </c>
      <c r="AW509" s="45">
        <f t="shared" si="39"/>
        <v>4</v>
      </c>
      <c r="AX509" s="45">
        <v>21.0</v>
      </c>
      <c r="AY509" s="45"/>
    </row>
    <row r="510">
      <c r="A510" s="60"/>
      <c r="B510" s="60"/>
      <c r="C510" s="60"/>
      <c r="D510" s="46">
        <v>508.0</v>
      </c>
      <c r="E510" s="25"/>
      <c r="F510" s="26">
        <v>7006.0</v>
      </c>
      <c r="G510" s="18">
        <v>990.0</v>
      </c>
      <c r="H510" s="15">
        <f t="shared" si="6"/>
        <v>206</v>
      </c>
      <c r="I510" s="28">
        <v>11.0</v>
      </c>
      <c r="J510" s="29">
        <v>39.0</v>
      </c>
      <c r="K510" s="30">
        <v>19.0</v>
      </c>
      <c r="L510" s="31">
        <v>111.0</v>
      </c>
      <c r="M510" s="32">
        <v>7.0</v>
      </c>
      <c r="N510" s="33">
        <v>19.0</v>
      </c>
      <c r="O510" s="39">
        <f t="shared" si="7"/>
        <v>0.7307692308</v>
      </c>
      <c r="P510" s="39">
        <f t="shared" si="8"/>
        <v>0.8538461538</v>
      </c>
      <c r="Q510" s="40">
        <f t="shared" si="9"/>
        <v>0.877316568</v>
      </c>
      <c r="R510" s="17">
        <f t="shared" si="10"/>
        <v>0.345316568</v>
      </c>
      <c r="S510" s="39">
        <f t="shared" si="11"/>
        <v>-0.0234704142</v>
      </c>
      <c r="T510" s="40">
        <f t="shared" si="12"/>
        <v>0.3439601365</v>
      </c>
      <c r="U510" s="40">
        <f t="shared" si="13"/>
        <v>0.571518679</v>
      </c>
      <c r="V510" s="40">
        <f t="shared" si="14"/>
        <v>0.571518679</v>
      </c>
      <c r="W510" s="39">
        <f t="shared" si="15"/>
        <v>0.5480482648</v>
      </c>
      <c r="X510" s="41">
        <f t="shared" si="16"/>
        <v>0.428481321</v>
      </c>
      <c r="Y510" s="41">
        <f t="shared" si="17"/>
        <v>0.4519517352</v>
      </c>
      <c r="Z510" s="40">
        <f t="shared" si="18"/>
        <v>26</v>
      </c>
      <c r="AA510" s="40">
        <f t="shared" si="19"/>
        <v>130</v>
      </c>
      <c r="AB510" s="40">
        <f t="shared" si="20"/>
        <v>11</v>
      </c>
      <c r="AC510" s="40">
        <f t="shared" si="21"/>
        <v>15</v>
      </c>
      <c r="AD510" s="40">
        <f t="shared" si="22"/>
        <v>59</v>
      </c>
      <c r="AE510" s="40">
        <f t="shared" si="23"/>
        <v>71</v>
      </c>
      <c r="AF510" s="40">
        <f t="shared" si="24"/>
        <v>1.266666667</v>
      </c>
      <c r="AG510" s="40">
        <f t="shared" si="25"/>
        <v>0.3220338983</v>
      </c>
      <c r="AH510" s="40">
        <f t="shared" si="26"/>
        <v>14</v>
      </c>
      <c r="AI510" s="40">
        <f t="shared" ref="AI510:AJ510" si="553">AF510*AC510</f>
        <v>19</v>
      </c>
      <c r="AJ510" s="40">
        <f t="shared" si="553"/>
        <v>19</v>
      </c>
      <c r="AK510" s="40">
        <f t="shared" si="28"/>
        <v>23</v>
      </c>
      <c r="AL510" s="18">
        <f t="shared" si="29"/>
        <v>990</v>
      </c>
      <c r="AM510" s="40">
        <f t="shared" si="30"/>
        <v>75</v>
      </c>
      <c r="AN510" s="42">
        <f t="shared" si="31"/>
        <v>0.07575757576</v>
      </c>
      <c r="AO510" s="42">
        <f t="shared" si="32"/>
        <v>0.2080808081</v>
      </c>
      <c r="AP510" s="43">
        <f t="shared" si="33"/>
        <v>0.1796116505</v>
      </c>
      <c r="AQ510" s="43">
        <f t="shared" si="34"/>
        <v>0.6262135922</v>
      </c>
      <c r="AR510" s="43">
        <f t="shared" si="35"/>
        <v>0.3689320388</v>
      </c>
      <c r="AS510" s="43">
        <f t="shared" si="36"/>
        <v>0.44</v>
      </c>
      <c r="AT510" s="43">
        <f t="shared" si="37"/>
        <v>0.4933333333</v>
      </c>
      <c r="AU510" s="43">
        <f t="shared" si="38"/>
        <v>0.44</v>
      </c>
      <c r="AV510" s="44">
        <f t="shared" si="41"/>
        <v>88</v>
      </c>
      <c r="AW510" s="45">
        <f t="shared" si="39"/>
        <v>4</v>
      </c>
      <c r="AX510" s="45">
        <v>21.0</v>
      </c>
      <c r="AY510" s="45"/>
    </row>
    <row r="511">
      <c r="A511" s="60"/>
      <c r="B511" s="60"/>
      <c r="C511" s="60"/>
      <c r="D511" s="46">
        <v>509.0</v>
      </c>
      <c r="E511" s="25"/>
      <c r="F511" s="26">
        <v>7007.0</v>
      </c>
      <c r="G511" s="18">
        <v>1565.0</v>
      </c>
      <c r="H511" s="15">
        <f t="shared" si="6"/>
        <v>444</v>
      </c>
      <c r="I511" s="28">
        <v>31.0</v>
      </c>
      <c r="J511" s="29">
        <v>78.0</v>
      </c>
      <c r="K511" s="30">
        <v>41.0</v>
      </c>
      <c r="L511" s="31">
        <v>227.0</v>
      </c>
      <c r="M511" s="32">
        <v>20.0</v>
      </c>
      <c r="N511" s="33">
        <v>47.0</v>
      </c>
      <c r="O511" s="39">
        <f t="shared" si="7"/>
        <v>0.7014925373</v>
      </c>
      <c r="P511" s="39">
        <f t="shared" si="8"/>
        <v>0.8470149254</v>
      </c>
      <c r="Q511" s="40">
        <f t="shared" si="9"/>
        <v>0.8693969704</v>
      </c>
      <c r="R511" s="17">
        <f t="shared" si="10"/>
        <v>0.3373969704</v>
      </c>
      <c r="S511" s="39">
        <f t="shared" si="11"/>
        <v>-0.022382045</v>
      </c>
      <c r="T511" s="40">
        <f t="shared" si="12"/>
        <v>0.3370900039</v>
      </c>
      <c r="U511" s="40">
        <f t="shared" si="13"/>
        <v>0.5504218816</v>
      </c>
      <c r="V511" s="40">
        <f t="shared" si="14"/>
        <v>0.5504218816</v>
      </c>
      <c r="W511" s="39">
        <f t="shared" si="15"/>
        <v>0.5280398366</v>
      </c>
      <c r="X511" s="41">
        <f t="shared" si="16"/>
        <v>0.4495781184</v>
      </c>
      <c r="Y511" s="41">
        <f t="shared" si="17"/>
        <v>0.4719601634</v>
      </c>
      <c r="Z511" s="40">
        <f t="shared" si="18"/>
        <v>67</v>
      </c>
      <c r="AA511" s="40">
        <f t="shared" si="19"/>
        <v>268</v>
      </c>
      <c r="AB511" s="40">
        <f t="shared" si="20"/>
        <v>30</v>
      </c>
      <c r="AC511" s="40">
        <f t="shared" si="21"/>
        <v>37</v>
      </c>
      <c r="AD511" s="40">
        <f t="shared" si="22"/>
        <v>126</v>
      </c>
      <c r="AE511" s="40">
        <f t="shared" si="23"/>
        <v>142</v>
      </c>
      <c r="AF511" s="40">
        <f t="shared" si="24"/>
        <v>1.27027027</v>
      </c>
      <c r="AG511" s="40">
        <f t="shared" si="25"/>
        <v>0.3253968254</v>
      </c>
      <c r="AH511" s="40">
        <f t="shared" si="26"/>
        <v>38</v>
      </c>
      <c r="AI511" s="40">
        <f t="shared" ref="AI511:AJ511" si="554">AF511*AC511</f>
        <v>47</v>
      </c>
      <c r="AJ511" s="40">
        <f t="shared" si="554"/>
        <v>41</v>
      </c>
      <c r="AK511" s="40">
        <f t="shared" si="28"/>
        <v>46</v>
      </c>
      <c r="AL511" s="18">
        <f t="shared" si="29"/>
        <v>1565</v>
      </c>
      <c r="AM511" s="40">
        <f t="shared" si="30"/>
        <v>172</v>
      </c>
      <c r="AN511" s="42">
        <f t="shared" si="31"/>
        <v>0.1099041534</v>
      </c>
      <c r="AO511" s="42">
        <f t="shared" si="32"/>
        <v>0.2837060703</v>
      </c>
      <c r="AP511" s="43">
        <f t="shared" si="33"/>
        <v>0.2072072072</v>
      </c>
      <c r="AQ511" s="43">
        <f t="shared" si="34"/>
        <v>0.6261261261</v>
      </c>
      <c r="AR511" s="43">
        <f t="shared" si="35"/>
        <v>0.3963963964</v>
      </c>
      <c r="AS511" s="43">
        <f t="shared" si="36"/>
        <v>0.4593023256</v>
      </c>
      <c r="AT511" s="43">
        <f t="shared" si="37"/>
        <v>0.488372093</v>
      </c>
      <c r="AU511" s="43">
        <f t="shared" si="38"/>
        <v>0.4941860465</v>
      </c>
      <c r="AV511" s="44">
        <f t="shared" si="41"/>
        <v>181</v>
      </c>
      <c r="AW511" s="45">
        <f t="shared" si="39"/>
        <v>13</v>
      </c>
      <c r="AX511" s="45">
        <v>21.0</v>
      </c>
      <c r="AY511" s="45"/>
    </row>
    <row r="512">
      <c r="A512" s="60"/>
      <c r="B512" s="60"/>
      <c r="C512" s="60"/>
      <c r="D512" s="46">
        <v>510.0</v>
      </c>
      <c r="E512" s="25"/>
      <c r="F512" s="26">
        <v>7012.0</v>
      </c>
      <c r="G512" s="18">
        <v>2557.0</v>
      </c>
      <c r="H512" s="15">
        <f t="shared" si="6"/>
        <v>361</v>
      </c>
      <c r="I512" s="28">
        <v>22.0</v>
      </c>
      <c r="J512" s="29">
        <v>52.0</v>
      </c>
      <c r="K512" s="30">
        <v>18.0</v>
      </c>
      <c r="L512" s="31">
        <v>204.0</v>
      </c>
      <c r="M512" s="32">
        <v>23.0</v>
      </c>
      <c r="N512" s="33">
        <v>42.0</v>
      </c>
      <c r="O512" s="39">
        <f t="shared" si="7"/>
        <v>0.6461538462</v>
      </c>
      <c r="P512" s="39">
        <f t="shared" si="8"/>
        <v>0.9189189189</v>
      </c>
      <c r="Q512" s="40">
        <f t="shared" si="9"/>
        <v>0.8530788166</v>
      </c>
      <c r="R512" s="17">
        <f t="shared" si="10"/>
        <v>0.3210788166</v>
      </c>
      <c r="S512" s="39">
        <f t="shared" si="11"/>
        <v>0.06584010235</v>
      </c>
      <c r="T512" s="40">
        <f t="shared" si="12"/>
        <v>0.3242274592</v>
      </c>
      <c r="U512" s="40">
        <f t="shared" si="13"/>
        <v>0.5101991765</v>
      </c>
      <c r="V512" s="40">
        <f t="shared" si="14"/>
        <v>0.5101991765</v>
      </c>
      <c r="W512" s="39">
        <f t="shared" si="15"/>
        <v>0.5760392788</v>
      </c>
      <c r="X512" s="41">
        <f t="shared" si="16"/>
        <v>0.4898008235</v>
      </c>
      <c r="Y512" s="41">
        <f t="shared" si="17"/>
        <v>0.4239607212</v>
      </c>
      <c r="Z512" s="40">
        <f t="shared" si="18"/>
        <v>65</v>
      </c>
      <c r="AA512" s="40">
        <f t="shared" si="19"/>
        <v>222</v>
      </c>
      <c r="AB512" s="40">
        <f t="shared" si="20"/>
        <v>32</v>
      </c>
      <c r="AC512" s="40">
        <f t="shared" si="21"/>
        <v>33</v>
      </c>
      <c r="AD512" s="40">
        <f t="shared" si="22"/>
        <v>94</v>
      </c>
      <c r="AE512" s="40">
        <f t="shared" si="23"/>
        <v>128</v>
      </c>
      <c r="AF512" s="40">
        <f t="shared" si="24"/>
        <v>1.272727273</v>
      </c>
      <c r="AG512" s="40">
        <f t="shared" si="25"/>
        <v>0.1914893617</v>
      </c>
      <c r="AH512" s="40">
        <f t="shared" si="26"/>
        <v>41</v>
      </c>
      <c r="AI512" s="40">
        <f t="shared" ref="AI512:AJ512" si="555">AF512*AC512</f>
        <v>42</v>
      </c>
      <c r="AJ512" s="40">
        <f t="shared" si="555"/>
        <v>18</v>
      </c>
      <c r="AK512" s="40">
        <f t="shared" si="28"/>
        <v>25</v>
      </c>
      <c r="AL512" s="18">
        <f t="shared" si="29"/>
        <v>2557</v>
      </c>
      <c r="AM512" s="40">
        <f t="shared" si="30"/>
        <v>126</v>
      </c>
      <c r="AN512" s="42">
        <f t="shared" si="31"/>
        <v>0.04927649589</v>
      </c>
      <c r="AO512" s="42">
        <f t="shared" si="32"/>
        <v>0.1411810716</v>
      </c>
      <c r="AP512" s="43">
        <f t="shared" si="33"/>
        <v>0.1745152355</v>
      </c>
      <c r="AQ512" s="43">
        <f t="shared" si="34"/>
        <v>0.6897506925</v>
      </c>
      <c r="AR512" s="43">
        <f t="shared" si="35"/>
        <v>0.3850415512</v>
      </c>
      <c r="AS512" s="43">
        <f t="shared" si="36"/>
        <v>0.4682539683</v>
      </c>
      <c r="AT512" s="43">
        <f t="shared" si="37"/>
        <v>0.5238095238</v>
      </c>
      <c r="AU512" s="43">
        <f t="shared" si="38"/>
        <v>0.6587301587</v>
      </c>
      <c r="AV512" s="44">
        <f t="shared" si="41"/>
        <v>179</v>
      </c>
      <c r="AW512" s="45">
        <f t="shared" si="39"/>
        <v>4</v>
      </c>
      <c r="AX512" s="45">
        <v>21.0</v>
      </c>
      <c r="AY512" s="45"/>
    </row>
    <row r="513">
      <c r="A513" s="60"/>
      <c r="B513" s="60"/>
      <c r="C513" s="60"/>
      <c r="D513" s="46">
        <v>511.0</v>
      </c>
      <c r="E513" s="25"/>
      <c r="F513" s="26">
        <v>7019.0</v>
      </c>
      <c r="G513" s="18">
        <v>2220.0</v>
      </c>
      <c r="H513" s="15">
        <f t="shared" si="6"/>
        <v>495</v>
      </c>
      <c r="I513" s="28">
        <v>30.0</v>
      </c>
      <c r="J513" s="29">
        <v>81.0</v>
      </c>
      <c r="K513" s="30">
        <v>49.0</v>
      </c>
      <c r="L513" s="31">
        <v>231.0</v>
      </c>
      <c r="M513" s="32">
        <v>42.0</v>
      </c>
      <c r="N513" s="33">
        <v>62.0</v>
      </c>
      <c r="O513" s="39">
        <f t="shared" si="7"/>
        <v>0.5961538462</v>
      </c>
      <c r="P513" s="39">
        <f t="shared" si="8"/>
        <v>0.825</v>
      </c>
      <c r="Q513" s="40">
        <f t="shared" si="9"/>
        <v>0.8368180473</v>
      </c>
      <c r="R513" s="17">
        <f t="shared" si="10"/>
        <v>0.3048180473</v>
      </c>
      <c r="S513" s="39">
        <f t="shared" si="11"/>
        <v>-0.01181804734</v>
      </c>
      <c r="T513" s="40">
        <f t="shared" si="12"/>
        <v>0.3127453762</v>
      </c>
      <c r="U513" s="40">
        <f t="shared" si="13"/>
        <v>0.4734519248</v>
      </c>
      <c r="V513" s="40">
        <f t="shared" si="14"/>
        <v>0.4734519248</v>
      </c>
      <c r="W513" s="39">
        <f t="shared" si="15"/>
        <v>0.4616338775</v>
      </c>
      <c r="X513" s="41">
        <f t="shared" si="16"/>
        <v>0.5265480752</v>
      </c>
      <c r="Y513" s="41">
        <f t="shared" si="17"/>
        <v>0.5383661225</v>
      </c>
      <c r="Z513" s="40">
        <f t="shared" si="18"/>
        <v>104</v>
      </c>
      <c r="AA513" s="40">
        <f t="shared" si="19"/>
        <v>280</v>
      </c>
      <c r="AB513" s="40">
        <f t="shared" si="20"/>
        <v>55</v>
      </c>
      <c r="AC513" s="40">
        <f t="shared" si="21"/>
        <v>49</v>
      </c>
      <c r="AD513" s="40">
        <f t="shared" si="22"/>
        <v>151</v>
      </c>
      <c r="AE513" s="40">
        <f t="shared" si="23"/>
        <v>129</v>
      </c>
      <c r="AF513" s="40">
        <f t="shared" si="24"/>
        <v>1.265306122</v>
      </c>
      <c r="AG513" s="40">
        <f t="shared" si="25"/>
        <v>0.3245033113</v>
      </c>
      <c r="AH513" s="40">
        <f t="shared" si="26"/>
        <v>70</v>
      </c>
      <c r="AI513" s="40">
        <f t="shared" ref="AI513:AJ513" si="556">AF513*AC513</f>
        <v>62</v>
      </c>
      <c r="AJ513" s="40">
        <f t="shared" si="556"/>
        <v>49</v>
      </c>
      <c r="AK513" s="40">
        <f t="shared" si="28"/>
        <v>42</v>
      </c>
      <c r="AL513" s="18">
        <f t="shared" si="29"/>
        <v>2220</v>
      </c>
      <c r="AM513" s="40">
        <f t="shared" si="30"/>
        <v>223</v>
      </c>
      <c r="AN513" s="42">
        <f t="shared" si="31"/>
        <v>0.1004504505</v>
      </c>
      <c r="AO513" s="42">
        <f t="shared" si="32"/>
        <v>0.222972973</v>
      </c>
      <c r="AP513" s="43">
        <f t="shared" si="33"/>
        <v>0.2444444444</v>
      </c>
      <c r="AQ513" s="43">
        <f t="shared" si="34"/>
        <v>0.6121212121</v>
      </c>
      <c r="AR513" s="43">
        <f t="shared" si="35"/>
        <v>0.4343434343</v>
      </c>
      <c r="AS513" s="43">
        <f t="shared" si="36"/>
        <v>0.533632287</v>
      </c>
      <c r="AT513" s="43">
        <f t="shared" si="37"/>
        <v>0.5022421525</v>
      </c>
      <c r="AU513" s="43">
        <f t="shared" si="38"/>
        <v>0.5919282511</v>
      </c>
      <c r="AV513" s="44">
        <f t="shared" si="41"/>
        <v>189</v>
      </c>
      <c r="AW513" s="45">
        <f t="shared" si="39"/>
        <v>2</v>
      </c>
      <c r="AX513" s="45">
        <v>21.0</v>
      </c>
      <c r="AY513" s="45"/>
    </row>
    <row r="514">
      <c r="A514" s="60"/>
      <c r="B514" s="60"/>
      <c r="C514" s="60"/>
      <c r="D514" s="46">
        <v>512.0</v>
      </c>
      <c r="E514" s="25"/>
      <c r="F514" s="26">
        <v>7021.0</v>
      </c>
      <c r="G514" s="18">
        <v>1481.0</v>
      </c>
      <c r="H514" s="15">
        <f t="shared" si="6"/>
        <v>254</v>
      </c>
      <c r="I514" s="28">
        <v>6.0</v>
      </c>
      <c r="J514" s="29">
        <v>39.0</v>
      </c>
      <c r="K514" s="30">
        <v>12.0</v>
      </c>
      <c r="L514" s="31">
        <v>148.0</v>
      </c>
      <c r="M514" s="32">
        <v>13.0</v>
      </c>
      <c r="N514" s="33">
        <v>36.0</v>
      </c>
      <c r="O514" s="39">
        <f t="shared" si="7"/>
        <v>0.7346938776</v>
      </c>
      <c r="P514" s="39">
        <f t="shared" si="8"/>
        <v>0.925</v>
      </c>
      <c r="Q514" s="40">
        <f t="shared" si="9"/>
        <v>0.8783406914</v>
      </c>
      <c r="R514" s="17">
        <f t="shared" si="10"/>
        <v>0.3463406914</v>
      </c>
      <c r="S514" s="39">
        <f t="shared" si="11"/>
        <v>0.04665930862</v>
      </c>
      <c r="T514" s="40">
        <f t="shared" si="12"/>
        <v>0.3448845202</v>
      </c>
      <c r="U514" s="40">
        <f t="shared" si="13"/>
        <v>0.5743374305</v>
      </c>
      <c r="V514" s="40">
        <f t="shared" si="14"/>
        <v>0.5743374305</v>
      </c>
      <c r="W514" s="39">
        <f t="shared" si="15"/>
        <v>0.6209967392</v>
      </c>
      <c r="X514" s="41">
        <f t="shared" si="16"/>
        <v>0.4256625695</v>
      </c>
      <c r="Y514" s="41">
        <f t="shared" si="17"/>
        <v>0.3790032608</v>
      </c>
      <c r="Z514" s="40">
        <f t="shared" si="18"/>
        <v>49</v>
      </c>
      <c r="AA514" s="40">
        <f t="shared" si="19"/>
        <v>160</v>
      </c>
      <c r="AB514" s="40">
        <f t="shared" si="20"/>
        <v>21</v>
      </c>
      <c r="AC514" s="40">
        <f t="shared" si="21"/>
        <v>28</v>
      </c>
      <c r="AD514" s="40">
        <f t="shared" si="22"/>
        <v>61</v>
      </c>
      <c r="AE514" s="40">
        <f t="shared" si="23"/>
        <v>99</v>
      </c>
      <c r="AF514" s="40">
        <f t="shared" si="24"/>
        <v>1.285714286</v>
      </c>
      <c r="AG514" s="40">
        <f t="shared" si="25"/>
        <v>0.1967213115</v>
      </c>
      <c r="AH514" s="40">
        <f t="shared" si="26"/>
        <v>27</v>
      </c>
      <c r="AI514" s="40">
        <f t="shared" ref="AI514:AJ514" si="557">AF514*AC514</f>
        <v>36</v>
      </c>
      <c r="AJ514" s="40">
        <f t="shared" si="557"/>
        <v>12</v>
      </c>
      <c r="AK514" s="40">
        <f t="shared" si="28"/>
        <v>19</v>
      </c>
      <c r="AL514" s="18">
        <f t="shared" si="29"/>
        <v>1481</v>
      </c>
      <c r="AM514" s="40">
        <f t="shared" si="30"/>
        <v>94</v>
      </c>
      <c r="AN514" s="42">
        <f t="shared" si="31"/>
        <v>0.06347062795</v>
      </c>
      <c r="AO514" s="42">
        <f t="shared" si="32"/>
        <v>0.1715057394</v>
      </c>
      <c r="AP514" s="43">
        <f t="shared" si="33"/>
        <v>0.1220472441</v>
      </c>
      <c r="AQ514" s="43">
        <f t="shared" si="34"/>
        <v>0.657480315</v>
      </c>
      <c r="AR514" s="43">
        <f t="shared" si="35"/>
        <v>0.3700787402</v>
      </c>
      <c r="AS514" s="43">
        <f t="shared" si="36"/>
        <v>0.414893617</v>
      </c>
      <c r="AT514" s="43">
        <f t="shared" si="37"/>
        <v>0.4893617021</v>
      </c>
      <c r="AU514" s="43">
        <f t="shared" si="38"/>
        <v>0.670212766</v>
      </c>
      <c r="AV514" s="44">
        <f t="shared" si="41"/>
        <v>129</v>
      </c>
      <c r="AW514" s="45">
        <f t="shared" si="39"/>
        <v>-8</v>
      </c>
      <c r="AX514" s="45">
        <v>21.0</v>
      </c>
      <c r="AY514" s="45"/>
    </row>
    <row r="515">
      <c r="A515" s="60"/>
      <c r="B515" s="60"/>
      <c r="C515" s="60"/>
      <c r="D515" s="46">
        <v>513.0</v>
      </c>
      <c r="E515" s="25"/>
      <c r="F515" s="26">
        <v>7022.0</v>
      </c>
      <c r="G515" s="18">
        <v>1472.0</v>
      </c>
      <c r="H515" s="15">
        <f t="shared" si="6"/>
        <v>123</v>
      </c>
      <c r="I515" s="28">
        <v>8.0</v>
      </c>
      <c r="J515" s="29">
        <v>30.0</v>
      </c>
      <c r="K515" s="30">
        <v>5.0</v>
      </c>
      <c r="L515" s="31">
        <v>61.0</v>
      </c>
      <c r="M515" s="32">
        <v>7.0</v>
      </c>
      <c r="N515" s="33">
        <v>12.0</v>
      </c>
      <c r="O515" s="39">
        <f t="shared" si="7"/>
        <v>0.6315789474</v>
      </c>
      <c r="P515" s="39">
        <f t="shared" si="8"/>
        <v>0.9242424242</v>
      </c>
      <c r="Q515" s="40">
        <f t="shared" si="9"/>
        <v>0.8484875346</v>
      </c>
      <c r="R515" s="17">
        <f t="shared" si="10"/>
        <v>0.3164875346</v>
      </c>
      <c r="S515" s="39">
        <f t="shared" si="11"/>
        <v>0.07575488962</v>
      </c>
      <c r="T515" s="40">
        <f t="shared" si="12"/>
        <v>0.3208667348</v>
      </c>
      <c r="U515" s="40">
        <f t="shared" si="13"/>
        <v>0.4995279403</v>
      </c>
      <c r="V515" s="40">
        <f t="shared" si="14"/>
        <v>0.4995279403</v>
      </c>
      <c r="W515" s="39">
        <f t="shared" si="15"/>
        <v>0.5752828299</v>
      </c>
      <c r="X515" s="41">
        <f t="shared" si="16"/>
        <v>0.5004720597</v>
      </c>
      <c r="Y515" s="41">
        <f t="shared" si="17"/>
        <v>0.4247171701</v>
      </c>
      <c r="Z515" s="40">
        <f t="shared" si="18"/>
        <v>19</v>
      </c>
      <c r="AA515" s="40">
        <f t="shared" si="19"/>
        <v>66</v>
      </c>
      <c r="AB515" s="40">
        <f t="shared" si="20"/>
        <v>10</v>
      </c>
      <c r="AC515" s="40">
        <f t="shared" si="21"/>
        <v>9</v>
      </c>
      <c r="AD515" s="40">
        <f t="shared" si="22"/>
        <v>28</v>
      </c>
      <c r="AE515" s="40">
        <f t="shared" si="23"/>
        <v>38</v>
      </c>
      <c r="AF515" s="40">
        <f t="shared" si="24"/>
        <v>1.333333333</v>
      </c>
      <c r="AG515" s="40">
        <f t="shared" si="25"/>
        <v>0.1785714286</v>
      </c>
      <c r="AH515" s="40">
        <f t="shared" si="26"/>
        <v>13</v>
      </c>
      <c r="AI515" s="40">
        <f t="shared" ref="AI515:AJ515" si="558">AF515*AC515</f>
        <v>12</v>
      </c>
      <c r="AJ515" s="40">
        <f t="shared" si="558"/>
        <v>5</v>
      </c>
      <c r="AK515" s="40">
        <f t="shared" si="28"/>
        <v>7</v>
      </c>
      <c r="AL515" s="18">
        <f t="shared" si="29"/>
        <v>1472</v>
      </c>
      <c r="AM515" s="40">
        <f t="shared" si="30"/>
        <v>37</v>
      </c>
      <c r="AN515" s="42">
        <f t="shared" si="31"/>
        <v>0.02513586957</v>
      </c>
      <c r="AO515" s="42">
        <f t="shared" si="32"/>
        <v>0.08355978261</v>
      </c>
      <c r="AP515" s="43">
        <f t="shared" si="33"/>
        <v>0.162601626</v>
      </c>
      <c r="AQ515" s="43">
        <f t="shared" si="34"/>
        <v>0.6178861789</v>
      </c>
      <c r="AR515" s="43">
        <f t="shared" si="35"/>
        <v>0.4634146341</v>
      </c>
      <c r="AS515" s="43">
        <f t="shared" si="36"/>
        <v>0.4864864865</v>
      </c>
      <c r="AT515" s="43">
        <f t="shared" si="37"/>
        <v>0.5405405405</v>
      </c>
      <c r="AU515" s="43">
        <f t="shared" si="38"/>
        <v>0.6756756757</v>
      </c>
      <c r="AV515" s="44">
        <f t="shared" si="41"/>
        <v>54</v>
      </c>
      <c r="AW515" s="45">
        <f t="shared" si="39"/>
        <v>2</v>
      </c>
      <c r="AX515" s="45">
        <v>22.0</v>
      </c>
      <c r="AY515" s="45"/>
    </row>
    <row r="516">
      <c r="A516" s="60"/>
      <c r="B516" s="60"/>
      <c r="C516" s="60"/>
      <c r="D516" s="46">
        <v>514.0</v>
      </c>
      <c r="E516" s="25"/>
      <c r="F516" s="26">
        <v>7023.0</v>
      </c>
      <c r="G516" s="18">
        <v>1807.0</v>
      </c>
      <c r="H516" s="15">
        <f t="shared" si="6"/>
        <v>337</v>
      </c>
      <c r="I516" s="28">
        <v>13.0</v>
      </c>
      <c r="J516" s="29">
        <v>31.0</v>
      </c>
      <c r="K516" s="30">
        <v>30.0</v>
      </c>
      <c r="L516" s="31">
        <v>192.0</v>
      </c>
      <c r="M516" s="32">
        <v>20.0</v>
      </c>
      <c r="N516" s="33">
        <v>51.0</v>
      </c>
      <c r="O516" s="39">
        <f t="shared" si="7"/>
        <v>0.7183098592</v>
      </c>
      <c r="P516" s="39">
        <f t="shared" si="8"/>
        <v>0.8648648649</v>
      </c>
      <c r="Q516" s="40">
        <f t="shared" si="9"/>
        <v>0.8740065463</v>
      </c>
      <c r="R516" s="17">
        <f t="shared" si="10"/>
        <v>0.3420065463</v>
      </c>
      <c r="S516" s="39">
        <f t="shared" si="11"/>
        <v>-0.009141681455</v>
      </c>
      <c r="T516" s="40">
        <f t="shared" si="12"/>
        <v>0.341030893</v>
      </c>
      <c r="U516" s="40">
        <f t="shared" si="13"/>
        <v>0.5625555668</v>
      </c>
      <c r="V516" s="40">
        <f t="shared" si="14"/>
        <v>0.5625555668</v>
      </c>
      <c r="W516" s="39">
        <f t="shared" si="15"/>
        <v>0.5534138853</v>
      </c>
      <c r="X516" s="41">
        <f t="shared" si="16"/>
        <v>0.4374444332</v>
      </c>
      <c r="Y516" s="41">
        <f t="shared" si="17"/>
        <v>0.4465861147</v>
      </c>
      <c r="Z516" s="40">
        <f t="shared" si="18"/>
        <v>71</v>
      </c>
      <c r="AA516" s="40">
        <f t="shared" si="19"/>
        <v>222</v>
      </c>
      <c r="AB516" s="40">
        <f t="shared" si="20"/>
        <v>31</v>
      </c>
      <c r="AC516" s="40">
        <f t="shared" si="21"/>
        <v>40</v>
      </c>
      <c r="AD516" s="40">
        <f t="shared" si="22"/>
        <v>99</v>
      </c>
      <c r="AE516" s="40">
        <f t="shared" si="23"/>
        <v>123</v>
      </c>
      <c r="AF516" s="40">
        <f t="shared" si="24"/>
        <v>1.275</v>
      </c>
      <c r="AG516" s="40">
        <f t="shared" si="25"/>
        <v>0.303030303</v>
      </c>
      <c r="AH516" s="40">
        <f t="shared" si="26"/>
        <v>40</v>
      </c>
      <c r="AI516" s="40">
        <f t="shared" ref="AI516:AJ516" si="559">AF516*AC516</f>
        <v>51</v>
      </c>
      <c r="AJ516" s="40">
        <f t="shared" si="559"/>
        <v>30</v>
      </c>
      <c r="AK516" s="40">
        <f t="shared" si="28"/>
        <v>37</v>
      </c>
      <c r="AL516" s="18">
        <f t="shared" si="29"/>
        <v>1807</v>
      </c>
      <c r="AM516" s="40">
        <f t="shared" si="30"/>
        <v>158</v>
      </c>
      <c r="AN516" s="42">
        <f t="shared" si="31"/>
        <v>0.08743774211</v>
      </c>
      <c r="AO516" s="42">
        <f t="shared" si="32"/>
        <v>0.1864969563</v>
      </c>
      <c r="AP516" s="43">
        <f t="shared" si="33"/>
        <v>0.1869436202</v>
      </c>
      <c r="AQ516" s="43">
        <f t="shared" si="34"/>
        <v>0.6676557864</v>
      </c>
      <c r="AR516" s="43">
        <f t="shared" si="35"/>
        <v>0.3412462908</v>
      </c>
      <c r="AS516" s="43">
        <f t="shared" si="36"/>
        <v>0.4430379747</v>
      </c>
      <c r="AT516" s="43">
        <f t="shared" si="37"/>
        <v>0.4873417722</v>
      </c>
      <c r="AU516" s="43">
        <f t="shared" si="38"/>
        <v>0.5759493671</v>
      </c>
      <c r="AV516" s="44">
        <f t="shared" si="41"/>
        <v>155</v>
      </c>
      <c r="AW516" s="45">
        <f t="shared" si="39"/>
        <v>-7</v>
      </c>
      <c r="AX516" s="45">
        <v>22.0</v>
      </c>
      <c r="AY516" s="45"/>
    </row>
    <row r="517">
      <c r="A517" s="60"/>
      <c r="B517" s="60"/>
      <c r="C517" s="60"/>
      <c r="D517" s="46">
        <v>515.0</v>
      </c>
      <c r="E517" s="25"/>
      <c r="F517" s="26">
        <v>7024.0</v>
      </c>
      <c r="G517" s="18">
        <v>1974.0</v>
      </c>
      <c r="H517" s="15">
        <f t="shared" si="6"/>
        <v>543</v>
      </c>
      <c r="I517" s="28">
        <v>34.0</v>
      </c>
      <c r="J517" s="29">
        <v>83.0</v>
      </c>
      <c r="K517" s="30">
        <v>44.0</v>
      </c>
      <c r="L517" s="31">
        <v>274.0</v>
      </c>
      <c r="M517" s="32">
        <v>33.0</v>
      </c>
      <c r="N517" s="33">
        <v>75.0</v>
      </c>
      <c r="O517" s="39">
        <f t="shared" si="7"/>
        <v>0.6944444444</v>
      </c>
      <c r="P517" s="39">
        <f t="shared" si="8"/>
        <v>0.8616352201</v>
      </c>
      <c r="Q517" s="40">
        <f t="shared" si="9"/>
        <v>0.8674166667</v>
      </c>
      <c r="R517" s="17">
        <f t="shared" si="10"/>
        <v>0.3354166667</v>
      </c>
      <c r="S517" s="39">
        <f t="shared" si="11"/>
        <v>-0.005781446541</v>
      </c>
      <c r="T517" s="40">
        <f t="shared" si="12"/>
        <v>0.3354428118</v>
      </c>
      <c r="U517" s="40">
        <f t="shared" si="13"/>
        <v>0.5453244111</v>
      </c>
      <c r="V517" s="40">
        <f t="shared" si="14"/>
        <v>0.5453244111</v>
      </c>
      <c r="W517" s="39">
        <f t="shared" si="15"/>
        <v>0.5395429646</v>
      </c>
      <c r="X517" s="41">
        <f t="shared" si="16"/>
        <v>0.4546755889</v>
      </c>
      <c r="Y517" s="41">
        <f t="shared" si="17"/>
        <v>0.4604570354</v>
      </c>
      <c r="Z517" s="40">
        <f t="shared" si="18"/>
        <v>108</v>
      </c>
      <c r="AA517" s="40">
        <f t="shared" si="19"/>
        <v>318</v>
      </c>
      <c r="AB517" s="40">
        <f t="shared" si="20"/>
        <v>49</v>
      </c>
      <c r="AC517" s="40">
        <f t="shared" si="21"/>
        <v>59</v>
      </c>
      <c r="AD517" s="40">
        <f t="shared" si="22"/>
        <v>146</v>
      </c>
      <c r="AE517" s="40">
        <f t="shared" si="23"/>
        <v>172</v>
      </c>
      <c r="AF517" s="40">
        <f t="shared" si="24"/>
        <v>1.271186441</v>
      </c>
      <c r="AG517" s="40">
        <f t="shared" si="25"/>
        <v>0.301369863</v>
      </c>
      <c r="AH517" s="40">
        <f t="shared" si="26"/>
        <v>62</v>
      </c>
      <c r="AI517" s="40">
        <f t="shared" ref="AI517:AJ517" si="560">AF517*AC517</f>
        <v>75</v>
      </c>
      <c r="AJ517" s="40">
        <f t="shared" si="560"/>
        <v>44</v>
      </c>
      <c r="AK517" s="40">
        <f t="shared" si="28"/>
        <v>52</v>
      </c>
      <c r="AL517" s="18">
        <f t="shared" si="29"/>
        <v>1974</v>
      </c>
      <c r="AM517" s="40">
        <f t="shared" si="30"/>
        <v>233</v>
      </c>
      <c r="AN517" s="42">
        <f t="shared" si="31"/>
        <v>0.1180344478</v>
      </c>
      <c r="AO517" s="42">
        <f t="shared" si="32"/>
        <v>0.2750759878</v>
      </c>
      <c r="AP517" s="43">
        <f t="shared" si="33"/>
        <v>0.2044198895</v>
      </c>
      <c r="AQ517" s="43">
        <f t="shared" si="34"/>
        <v>0.6279926335</v>
      </c>
      <c r="AR517" s="43">
        <f t="shared" si="35"/>
        <v>0.4143646409</v>
      </c>
      <c r="AS517" s="43">
        <f t="shared" si="36"/>
        <v>0.4549356223</v>
      </c>
      <c r="AT517" s="43">
        <f t="shared" si="37"/>
        <v>0.4892703863</v>
      </c>
      <c r="AU517" s="43">
        <f t="shared" si="38"/>
        <v>0.5879828326</v>
      </c>
      <c r="AV517" s="44">
        <f t="shared" si="41"/>
        <v>222</v>
      </c>
      <c r="AW517" s="45">
        <f t="shared" si="39"/>
        <v>5</v>
      </c>
      <c r="AX517" s="45">
        <v>22.0</v>
      </c>
      <c r="AY517" s="45"/>
    </row>
    <row r="518">
      <c r="A518" s="60"/>
      <c r="B518" s="60"/>
      <c r="C518" s="60"/>
      <c r="D518" s="46">
        <v>516.0</v>
      </c>
      <c r="E518" s="25"/>
      <c r="F518" s="26">
        <v>7028.0</v>
      </c>
      <c r="G518" s="18">
        <v>2826.0</v>
      </c>
      <c r="H518" s="15">
        <f t="shared" si="6"/>
        <v>260</v>
      </c>
      <c r="I518" s="28">
        <v>8.0</v>
      </c>
      <c r="J518" s="29">
        <v>24.0</v>
      </c>
      <c r="K518" s="30">
        <v>26.0</v>
      </c>
      <c r="L518" s="31">
        <v>153.0</v>
      </c>
      <c r="M518" s="32">
        <v>20.0</v>
      </c>
      <c r="N518" s="33">
        <v>29.0</v>
      </c>
      <c r="O518" s="39">
        <f t="shared" si="7"/>
        <v>0.5918367347</v>
      </c>
      <c r="P518" s="39">
        <f t="shared" si="8"/>
        <v>0.8547486034</v>
      </c>
      <c r="Q518" s="40">
        <f t="shared" si="9"/>
        <v>0.8353465223</v>
      </c>
      <c r="R518" s="17">
        <f t="shared" si="10"/>
        <v>0.3033465223</v>
      </c>
      <c r="S518" s="39">
        <f t="shared" si="11"/>
        <v>0.01940208107</v>
      </c>
      <c r="T518" s="40">
        <f t="shared" si="12"/>
        <v>0.3117602276</v>
      </c>
      <c r="U518" s="40">
        <f t="shared" si="13"/>
        <v>0.4702604773</v>
      </c>
      <c r="V518" s="40">
        <f t="shared" si="14"/>
        <v>0.4702604773</v>
      </c>
      <c r="W518" s="39">
        <f t="shared" si="15"/>
        <v>0.4896625584</v>
      </c>
      <c r="X518" s="41">
        <f t="shared" si="16"/>
        <v>0.5297395227</v>
      </c>
      <c r="Y518" s="41">
        <f t="shared" si="17"/>
        <v>0.5103374416</v>
      </c>
      <c r="Z518" s="40">
        <f t="shared" si="18"/>
        <v>49</v>
      </c>
      <c r="AA518" s="40">
        <f t="shared" si="19"/>
        <v>179</v>
      </c>
      <c r="AB518" s="40">
        <f t="shared" si="20"/>
        <v>26</v>
      </c>
      <c r="AC518" s="40">
        <f t="shared" si="21"/>
        <v>23</v>
      </c>
      <c r="AD518" s="40">
        <f t="shared" si="22"/>
        <v>91</v>
      </c>
      <c r="AE518" s="40">
        <f t="shared" si="23"/>
        <v>88</v>
      </c>
      <c r="AF518" s="40">
        <f t="shared" si="24"/>
        <v>1.260869565</v>
      </c>
      <c r="AG518" s="40">
        <f t="shared" si="25"/>
        <v>0.2857142857</v>
      </c>
      <c r="AH518" s="40">
        <f t="shared" si="26"/>
        <v>33</v>
      </c>
      <c r="AI518" s="40">
        <f t="shared" ref="AI518:AJ518" si="561">AF518*AC518</f>
        <v>29</v>
      </c>
      <c r="AJ518" s="40">
        <f t="shared" si="561"/>
        <v>26</v>
      </c>
      <c r="AK518" s="40">
        <f t="shared" si="28"/>
        <v>25</v>
      </c>
      <c r="AL518" s="18">
        <f t="shared" si="29"/>
        <v>2826</v>
      </c>
      <c r="AM518" s="40">
        <f t="shared" si="30"/>
        <v>113</v>
      </c>
      <c r="AN518" s="42">
        <f t="shared" si="31"/>
        <v>0.03998584572</v>
      </c>
      <c r="AO518" s="42">
        <f t="shared" si="32"/>
        <v>0.09200283086</v>
      </c>
      <c r="AP518" s="43">
        <f t="shared" si="33"/>
        <v>0.2076923077</v>
      </c>
      <c r="AQ518" s="43">
        <f t="shared" si="34"/>
        <v>0.6961538462</v>
      </c>
      <c r="AR518" s="43">
        <f t="shared" si="35"/>
        <v>0.3115384615</v>
      </c>
      <c r="AS518" s="43">
        <f t="shared" si="36"/>
        <v>0.5221238938</v>
      </c>
      <c r="AT518" s="43">
        <f t="shared" si="37"/>
        <v>0.5132743363</v>
      </c>
      <c r="AU518" s="43">
        <f t="shared" si="38"/>
        <v>0.5486725664</v>
      </c>
      <c r="AV518" s="44">
        <f t="shared" si="41"/>
        <v>128</v>
      </c>
      <c r="AW518" s="45">
        <f t="shared" si="39"/>
        <v>-5</v>
      </c>
      <c r="AX518" s="45">
        <v>22.0</v>
      </c>
      <c r="AY518" s="45"/>
    </row>
    <row r="519">
      <c r="A519" s="60"/>
      <c r="B519" s="60"/>
      <c r="C519" s="60"/>
      <c r="D519" s="46">
        <v>517.0</v>
      </c>
      <c r="E519" s="25"/>
      <c r="F519" s="26">
        <v>7029.0</v>
      </c>
      <c r="G519" s="18">
        <v>2657.0</v>
      </c>
      <c r="H519" s="15">
        <f t="shared" si="6"/>
        <v>551</v>
      </c>
      <c r="I519" s="28">
        <v>36.0</v>
      </c>
      <c r="J519" s="29">
        <v>79.0</v>
      </c>
      <c r="K519" s="30">
        <v>34.0</v>
      </c>
      <c r="L519" s="31">
        <v>252.0</v>
      </c>
      <c r="M519" s="32">
        <v>59.0</v>
      </c>
      <c r="N519" s="33">
        <v>91.0</v>
      </c>
      <c r="O519" s="39">
        <f t="shared" si="7"/>
        <v>0.6066666667</v>
      </c>
      <c r="P519" s="39">
        <f t="shared" si="8"/>
        <v>0.8811188811</v>
      </c>
      <c r="Q519" s="40">
        <f t="shared" si="9"/>
        <v>0.8403565333</v>
      </c>
      <c r="R519" s="17">
        <f t="shared" si="10"/>
        <v>0.3083565333</v>
      </c>
      <c r="S519" s="39">
        <f t="shared" si="11"/>
        <v>0.04076234779</v>
      </c>
      <c r="T519" s="40">
        <f t="shared" si="12"/>
        <v>0.3151485166</v>
      </c>
      <c r="U519" s="40">
        <f t="shared" si="13"/>
        <v>0.4812110743</v>
      </c>
      <c r="V519" s="40">
        <f t="shared" si="14"/>
        <v>0.4812110743</v>
      </c>
      <c r="W519" s="39">
        <f t="shared" si="15"/>
        <v>0.5219734221</v>
      </c>
      <c r="X519" s="41">
        <f t="shared" si="16"/>
        <v>0.5187889257</v>
      </c>
      <c r="Y519" s="41">
        <f t="shared" si="17"/>
        <v>0.4780265779</v>
      </c>
      <c r="Z519" s="40">
        <f t="shared" si="18"/>
        <v>150</v>
      </c>
      <c r="AA519" s="40">
        <f t="shared" si="19"/>
        <v>286</v>
      </c>
      <c r="AB519" s="40">
        <f t="shared" si="20"/>
        <v>78</v>
      </c>
      <c r="AC519" s="40">
        <f t="shared" si="21"/>
        <v>72</v>
      </c>
      <c r="AD519" s="40">
        <f t="shared" si="22"/>
        <v>137</v>
      </c>
      <c r="AE519" s="40">
        <f t="shared" si="23"/>
        <v>149</v>
      </c>
      <c r="AF519" s="40">
        <f t="shared" si="24"/>
        <v>1.263888889</v>
      </c>
      <c r="AG519" s="40">
        <f t="shared" si="25"/>
        <v>0.2481751825</v>
      </c>
      <c r="AH519" s="40">
        <f t="shared" si="26"/>
        <v>99</v>
      </c>
      <c r="AI519" s="40">
        <f t="shared" ref="AI519:AJ519" si="562">AF519*AC519</f>
        <v>91</v>
      </c>
      <c r="AJ519" s="40">
        <f t="shared" si="562"/>
        <v>34</v>
      </c>
      <c r="AK519" s="40">
        <f t="shared" si="28"/>
        <v>37</v>
      </c>
      <c r="AL519" s="18">
        <f t="shared" si="29"/>
        <v>2657</v>
      </c>
      <c r="AM519" s="40">
        <f t="shared" si="30"/>
        <v>261</v>
      </c>
      <c r="AN519" s="42">
        <f t="shared" si="31"/>
        <v>0.09823108769</v>
      </c>
      <c r="AO519" s="42">
        <f t="shared" si="32"/>
        <v>0.2073767407</v>
      </c>
      <c r="AP519" s="43">
        <f t="shared" si="33"/>
        <v>0.2341197822</v>
      </c>
      <c r="AQ519" s="43">
        <f t="shared" si="34"/>
        <v>0.6297640653</v>
      </c>
      <c r="AR519" s="43">
        <f t="shared" si="35"/>
        <v>0.4809437387</v>
      </c>
      <c r="AS519" s="43">
        <f t="shared" si="36"/>
        <v>0.5095785441</v>
      </c>
      <c r="AT519" s="43">
        <f t="shared" si="37"/>
        <v>0.5210727969</v>
      </c>
      <c r="AU519" s="43">
        <f t="shared" si="38"/>
        <v>0.7279693487</v>
      </c>
      <c r="AV519" s="44">
        <f t="shared" si="41"/>
        <v>215</v>
      </c>
      <c r="AW519" s="45">
        <f t="shared" si="39"/>
        <v>-4</v>
      </c>
      <c r="AX519" s="45">
        <v>22.0</v>
      </c>
      <c r="AY519" s="45"/>
    </row>
    <row r="520">
      <c r="A520" s="60"/>
      <c r="B520" s="60"/>
      <c r="C520" s="60"/>
      <c r="D520" s="46">
        <v>518.0</v>
      </c>
      <c r="E520" s="25"/>
      <c r="F520" s="26">
        <v>7032.0</v>
      </c>
      <c r="G520" s="18">
        <v>578.0</v>
      </c>
      <c r="H520" s="15">
        <f t="shared" si="6"/>
        <v>182</v>
      </c>
      <c r="I520" s="28">
        <v>21.0</v>
      </c>
      <c r="J520" s="29">
        <v>39.0</v>
      </c>
      <c r="K520" s="30">
        <v>11.0</v>
      </c>
      <c r="L520" s="31">
        <v>67.0</v>
      </c>
      <c r="M520" s="32">
        <v>8.0</v>
      </c>
      <c r="N520" s="33">
        <v>36.0</v>
      </c>
      <c r="O520" s="39">
        <f t="shared" si="7"/>
        <v>0.8181818182</v>
      </c>
      <c r="P520" s="39">
        <f t="shared" si="8"/>
        <v>0.858974359</v>
      </c>
      <c r="Q520" s="40">
        <f t="shared" si="9"/>
        <v>0.8980247934</v>
      </c>
      <c r="R520" s="17">
        <f t="shared" si="10"/>
        <v>0.3660247934</v>
      </c>
      <c r="S520" s="39">
        <f t="shared" si="11"/>
        <v>-0.03905043441</v>
      </c>
      <c r="T520" s="40">
        <f t="shared" si="12"/>
        <v>0.3647388011</v>
      </c>
      <c r="U520" s="40">
        <f t="shared" si="13"/>
        <v>0.6337963541</v>
      </c>
      <c r="V520" s="40">
        <f t="shared" si="14"/>
        <v>0.6337963541</v>
      </c>
      <c r="W520" s="39">
        <f t="shared" si="15"/>
        <v>0.5947459197</v>
      </c>
      <c r="X520" s="41">
        <f t="shared" si="16"/>
        <v>0.3662036459</v>
      </c>
      <c r="Y520" s="41">
        <f t="shared" si="17"/>
        <v>0.4052540803</v>
      </c>
      <c r="Z520" s="40">
        <f t="shared" si="18"/>
        <v>44</v>
      </c>
      <c r="AA520" s="40">
        <f t="shared" si="19"/>
        <v>78</v>
      </c>
      <c r="AB520" s="40">
        <f t="shared" si="20"/>
        <v>16</v>
      </c>
      <c r="AC520" s="40">
        <f t="shared" si="21"/>
        <v>28</v>
      </c>
      <c r="AD520" s="40">
        <f t="shared" si="22"/>
        <v>32</v>
      </c>
      <c r="AE520" s="40">
        <f t="shared" si="23"/>
        <v>46</v>
      </c>
      <c r="AF520" s="40">
        <f t="shared" si="24"/>
        <v>1.285714286</v>
      </c>
      <c r="AG520" s="40">
        <f t="shared" si="25"/>
        <v>0.34375</v>
      </c>
      <c r="AH520" s="40">
        <f t="shared" si="26"/>
        <v>21</v>
      </c>
      <c r="AI520" s="40">
        <f t="shared" ref="AI520:AJ520" si="563">AF520*AC520</f>
        <v>36</v>
      </c>
      <c r="AJ520" s="40">
        <f t="shared" si="563"/>
        <v>11</v>
      </c>
      <c r="AK520" s="40">
        <f t="shared" si="28"/>
        <v>16</v>
      </c>
      <c r="AL520" s="18">
        <f t="shared" si="29"/>
        <v>578</v>
      </c>
      <c r="AM520" s="40">
        <f t="shared" si="30"/>
        <v>84</v>
      </c>
      <c r="AN520" s="42">
        <f t="shared" si="31"/>
        <v>0.1453287197</v>
      </c>
      <c r="AO520" s="42">
        <f t="shared" si="32"/>
        <v>0.3148788927</v>
      </c>
      <c r="AP520" s="43">
        <f t="shared" si="33"/>
        <v>0.2197802198</v>
      </c>
      <c r="AQ520" s="43">
        <f t="shared" si="34"/>
        <v>0.5274725275</v>
      </c>
      <c r="AR520" s="43">
        <f t="shared" si="35"/>
        <v>0.5714285714</v>
      </c>
      <c r="AS520" s="43">
        <f t="shared" si="36"/>
        <v>0.380952381</v>
      </c>
      <c r="AT520" s="43">
        <f t="shared" si="37"/>
        <v>0.4404761905</v>
      </c>
      <c r="AU520" s="43">
        <f t="shared" si="38"/>
        <v>0.6785714286</v>
      </c>
      <c r="AV520" s="44">
        <f t="shared" si="41"/>
        <v>51</v>
      </c>
      <c r="AW520" s="45">
        <f t="shared" si="39"/>
        <v>8</v>
      </c>
      <c r="AX520" s="45">
        <v>22.0</v>
      </c>
      <c r="AY520" s="45"/>
    </row>
    <row r="521">
      <c r="A521" s="60"/>
      <c r="B521" s="60"/>
      <c r="C521" s="60"/>
      <c r="D521" s="46">
        <v>519.0</v>
      </c>
      <c r="E521" s="25"/>
      <c r="F521" s="26">
        <v>7036.0</v>
      </c>
      <c r="G521" s="18">
        <v>2890.0</v>
      </c>
      <c r="H521" s="15">
        <f t="shared" si="6"/>
        <v>397</v>
      </c>
      <c r="I521" s="28">
        <v>33.0</v>
      </c>
      <c r="J521" s="29">
        <v>53.0</v>
      </c>
      <c r="K521" s="30">
        <v>37.0</v>
      </c>
      <c r="L521" s="31">
        <v>174.0</v>
      </c>
      <c r="M521" s="32">
        <v>45.0</v>
      </c>
      <c r="N521" s="33">
        <v>55.0</v>
      </c>
      <c r="O521" s="39">
        <f t="shared" si="7"/>
        <v>0.55</v>
      </c>
      <c r="P521" s="39">
        <f t="shared" si="8"/>
        <v>0.8246445498</v>
      </c>
      <c r="Q521" s="40">
        <f t="shared" si="9"/>
        <v>0.82053</v>
      </c>
      <c r="R521" s="17">
        <f t="shared" si="10"/>
        <v>0.28853</v>
      </c>
      <c r="S521" s="39">
        <f t="shared" si="11"/>
        <v>0.004114549763</v>
      </c>
      <c r="T521" s="40">
        <f t="shared" si="12"/>
        <v>0.3022647852</v>
      </c>
      <c r="U521" s="40">
        <f t="shared" si="13"/>
        <v>0.4391751137</v>
      </c>
      <c r="V521" s="40">
        <f t="shared" si="14"/>
        <v>0.4391751137</v>
      </c>
      <c r="W521" s="39">
        <f t="shared" si="15"/>
        <v>0.4432896634</v>
      </c>
      <c r="X521" s="41">
        <f t="shared" si="16"/>
        <v>0.5608248863</v>
      </c>
      <c r="Y521" s="41">
        <f t="shared" si="17"/>
        <v>0.5567103366</v>
      </c>
      <c r="Z521" s="40">
        <f t="shared" si="18"/>
        <v>100</v>
      </c>
      <c r="AA521" s="40">
        <f t="shared" si="19"/>
        <v>211</v>
      </c>
      <c r="AB521" s="40">
        <f t="shared" si="20"/>
        <v>56</v>
      </c>
      <c r="AC521" s="40">
        <f t="shared" si="21"/>
        <v>44</v>
      </c>
      <c r="AD521" s="40">
        <f t="shared" si="22"/>
        <v>117</v>
      </c>
      <c r="AE521" s="40">
        <f t="shared" si="23"/>
        <v>94</v>
      </c>
      <c r="AF521" s="40">
        <f t="shared" si="24"/>
        <v>1.25</v>
      </c>
      <c r="AG521" s="40">
        <f t="shared" si="25"/>
        <v>0.3162393162</v>
      </c>
      <c r="AH521" s="40">
        <f t="shared" si="26"/>
        <v>70</v>
      </c>
      <c r="AI521" s="40">
        <f t="shared" ref="AI521:AJ521" si="564">AF521*AC521</f>
        <v>55</v>
      </c>
      <c r="AJ521" s="40">
        <f t="shared" si="564"/>
        <v>37</v>
      </c>
      <c r="AK521" s="40">
        <f t="shared" si="28"/>
        <v>30</v>
      </c>
      <c r="AL521" s="18">
        <f t="shared" si="29"/>
        <v>2890</v>
      </c>
      <c r="AM521" s="40">
        <f t="shared" si="30"/>
        <v>192</v>
      </c>
      <c r="AN521" s="42">
        <f t="shared" si="31"/>
        <v>0.06643598616</v>
      </c>
      <c r="AO521" s="42">
        <f t="shared" si="32"/>
        <v>0.1373702422</v>
      </c>
      <c r="AP521" s="43">
        <f t="shared" si="33"/>
        <v>0.2896725441</v>
      </c>
      <c r="AQ521" s="43">
        <f t="shared" si="34"/>
        <v>0.6347607053</v>
      </c>
      <c r="AR521" s="43">
        <f t="shared" si="35"/>
        <v>0.4685138539</v>
      </c>
      <c r="AS521" s="43">
        <f t="shared" si="36"/>
        <v>0.5572916667</v>
      </c>
      <c r="AT521" s="43">
        <f t="shared" si="37"/>
        <v>0.5208333333</v>
      </c>
      <c r="AU521" s="43">
        <f t="shared" si="38"/>
        <v>0.6510416667</v>
      </c>
      <c r="AV521" s="44">
        <f t="shared" si="41"/>
        <v>144</v>
      </c>
      <c r="AW521" s="45">
        <f t="shared" si="39"/>
        <v>8</v>
      </c>
      <c r="AX521" s="45">
        <v>22.0</v>
      </c>
      <c r="AY521" s="45"/>
    </row>
    <row r="522">
      <c r="A522" s="60"/>
      <c r="B522" s="60"/>
      <c r="C522" s="60"/>
      <c r="D522" s="46">
        <v>520.0</v>
      </c>
      <c r="E522" s="25"/>
      <c r="F522" s="26">
        <v>7037.0</v>
      </c>
      <c r="G522" s="18">
        <v>1571.0</v>
      </c>
      <c r="H522" s="15">
        <f t="shared" si="6"/>
        <v>164</v>
      </c>
      <c r="I522" s="28">
        <v>8.0</v>
      </c>
      <c r="J522" s="29">
        <v>43.0</v>
      </c>
      <c r="K522" s="30">
        <v>8.0</v>
      </c>
      <c r="L522" s="31">
        <v>72.0</v>
      </c>
      <c r="M522" s="32">
        <v>10.0</v>
      </c>
      <c r="N522" s="33">
        <v>23.0</v>
      </c>
      <c r="O522" s="39">
        <f t="shared" si="7"/>
        <v>0.696969697</v>
      </c>
      <c r="P522" s="39">
        <f t="shared" si="8"/>
        <v>0.9</v>
      </c>
      <c r="Q522" s="40">
        <f t="shared" si="9"/>
        <v>0.8681294766</v>
      </c>
      <c r="R522" s="17">
        <f t="shared" si="10"/>
        <v>0.3361294766</v>
      </c>
      <c r="S522" s="39">
        <f t="shared" si="11"/>
        <v>0.03187052342</v>
      </c>
      <c r="T522" s="40">
        <f t="shared" si="12"/>
        <v>0.3360326816</v>
      </c>
      <c r="U522" s="40">
        <f t="shared" si="13"/>
        <v>0.5471516168</v>
      </c>
      <c r="V522" s="40">
        <f t="shared" si="14"/>
        <v>0.5471516168</v>
      </c>
      <c r="W522" s="39">
        <f t="shared" si="15"/>
        <v>0.5790221402</v>
      </c>
      <c r="X522" s="41">
        <f t="shared" si="16"/>
        <v>0.4528483832</v>
      </c>
      <c r="Y522" s="41">
        <f t="shared" si="17"/>
        <v>0.4209778598</v>
      </c>
      <c r="Z522" s="40">
        <f t="shared" si="18"/>
        <v>33</v>
      </c>
      <c r="AA522" s="40">
        <f t="shared" si="19"/>
        <v>80</v>
      </c>
      <c r="AB522" s="40">
        <f t="shared" si="20"/>
        <v>15</v>
      </c>
      <c r="AC522" s="40">
        <f t="shared" si="21"/>
        <v>18</v>
      </c>
      <c r="AD522" s="40">
        <f t="shared" si="22"/>
        <v>34</v>
      </c>
      <c r="AE522" s="40">
        <f t="shared" si="23"/>
        <v>46</v>
      </c>
      <c r="AF522" s="40">
        <f t="shared" si="24"/>
        <v>1.277777778</v>
      </c>
      <c r="AG522" s="40">
        <f t="shared" si="25"/>
        <v>0.2352941176</v>
      </c>
      <c r="AH522" s="40">
        <f t="shared" si="26"/>
        <v>19</v>
      </c>
      <c r="AI522" s="40">
        <f t="shared" ref="AI522:AJ522" si="565">AF522*AC522</f>
        <v>23</v>
      </c>
      <c r="AJ522" s="40">
        <f t="shared" si="565"/>
        <v>8</v>
      </c>
      <c r="AK522" s="40">
        <f t="shared" si="28"/>
        <v>11</v>
      </c>
      <c r="AL522" s="18">
        <f t="shared" si="29"/>
        <v>1571</v>
      </c>
      <c r="AM522" s="40">
        <f t="shared" si="30"/>
        <v>61</v>
      </c>
      <c r="AN522" s="42">
        <f t="shared" si="31"/>
        <v>0.03882877148</v>
      </c>
      <c r="AO522" s="42">
        <f t="shared" si="32"/>
        <v>0.1043921069</v>
      </c>
      <c r="AP522" s="43">
        <f t="shared" si="33"/>
        <v>0.1585365854</v>
      </c>
      <c r="AQ522" s="43">
        <f t="shared" si="34"/>
        <v>0.5487804878</v>
      </c>
      <c r="AR522" s="43">
        <f t="shared" si="35"/>
        <v>0.512195122</v>
      </c>
      <c r="AS522" s="43">
        <f t="shared" si="36"/>
        <v>0.4426229508</v>
      </c>
      <c r="AT522" s="43">
        <f t="shared" si="37"/>
        <v>0.4918032787</v>
      </c>
      <c r="AU522" s="43">
        <f t="shared" si="38"/>
        <v>0.6885245902</v>
      </c>
      <c r="AV522" s="44">
        <f t="shared" si="41"/>
        <v>61</v>
      </c>
      <c r="AW522" s="45">
        <f t="shared" si="39"/>
        <v>-1</v>
      </c>
      <c r="AX522" s="45">
        <v>22.0</v>
      </c>
      <c r="AY522" s="45"/>
    </row>
    <row r="523">
      <c r="A523" s="60"/>
      <c r="B523" s="60"/>
      <c r="C523" s="60"/>
      <c r="D523" s="46">
        <v>521.0</v>
      </c>
      <c r="E523" s="25"/>
      <c r="F523" s="26">
        <v>7039.0</v>
      </c>
      <c r="G523" s="18">
        <v>2711.0</v>
      </c>
      <c r="H523" s="15">
        <f t="shared" si="6"/>
        <v>547</v>
      </c>
      <c r="I523" s="28">
        <v>49.0</v>
      </c>
      <c r="J523" s="29">
        <v>96.0</v>
      </c>
      <c r="K523" s="30">
        <v>60.0</v>
      </c>
      <c r="L523" s="31">
        <v>184.0</v>
      </c>
      <c r="M523" s="32">
        <v>82.0</v>
      </c>
      <c r="N523" s="33">
        <v>76.0</v>
      </c>
      <c r="O523" s="39">
        <f t="shared" si="7"/>
        <v>0.4810126582</v>
      </c>
      <c r="P523" s="39">
        <f t="shared" si="8"/>
        <v>0.7540983607</v>
      </c>
      <c r="Q523" s="40">
        <f t="shared" si="9"/>
        <v>0.7938961705</v>
      </c>
      <c r="R523" s="17">
        <f t="shared" si="10"/>
        <v>0.2618961705</v>
      </c>
      <c r="S523" s="39">
        <f t="shared" si="11"/>
        <v>-0.03979780983</v>
      </c>
      <c r="T523" s="40">
        <f t="shared" si="12"/>
        <v>0.2868118149</v>
      </c>
      <c r="U523" s="40">
        <f t="shared" si="13"/>
        <v>0.3872743094</v>
      </c>
      <c r="V523" s="40">
        <f t="shared" si="14"/>
        <v>0.3872743094</v>
      </c>
      <c r="W523" s="39">
        <f t="shared" si="15"/>
        <v>0.3474764996</v>
      </c>
      <c r="X523" s="41">
        <f t="shared" si="16"/>
        <v>0.6127256906</v>
      </c>
      <c r="Y523" s="41">
        <f t="shared" si="17"/>
        <v>0.6525235004</v>
      </c>
      <c r="Z523" s="40">
        <f t="shared" si="18"/>
        <v>158</v>
      </c>
      <c r="AA523" s="40">
        <f t="shared" si="19"/>
        <v>244</v>
      </c>
      <c r="AB523" s="40">
        <f t="shared" si="20"/>
        <v>97</v>
      </c>
      <c r="AC523" s="40">
        <f t="shared" si="21"/>
        <v>61</v>
      </c>
      <c r="AD523" s="40">
        <f t="shared" si="22"/>
        <v>159</v>
      </c>
      <c r="AE523" s="40">
        <f t="shared" si="23"/>
        <v>85</v>
      </c>
      <c r="AF523" s="40">
        <f t="shared" si="24"/>
        <v>1.245901639</v>
      </c>
      <c r="AG523" s="40">
        <f t="shared" si="25"/>
        <v>0.3773584906</v>
      </c>
      <c r="AH523" s="40">
        <f t="shared" si="26"/>
        <v>121</v>
      </c>
      <c r="AI523" s="40">
        <f t="shared" ref="AI523:AJ523" si="566">AF523*AC523</f>
        <v>76</v>
      </c>
      <c r="AJ523" s="40">
        <f t="shared" si="566"/>
        <v>60</v>
      </c>
      <c r="AK523" s="40">
        <f t="shared" si="28"/>
        <v>32</v>
      </c>
      <c r="AL523" s="18">
        <f t="shared" si="29"/>
        <v>2711</v>
      </c>
      <c r="AM523" s="40">
        <f t="shared" si="30"/>
        <v>289</v>
      </c>
      <c r="AN523" s="42">
        <f t="shared" si="31"/>
        <v>0.1066027296</v>
      </c>
      <c r="AO523" s="42">
        <f t="shared" si="32"/>
        <v>0.2017705644</v>
      </c>
      <c r="AP523" s="43">
        <f t="shared" si="33"/>
        <v>0.3491773309</v>
      </c>
      <c r="AQ523" s="43">
        <f t="shared" si="34"/>
        <v>0.5758683729</v>
      </c>
      <c r="AR523" s="43">
        <f t="shared" si="35"/>
        <v>0.5539305302</v>
      </c>
      <c r="AS523" s="43">
        <f t="shared" si="36"/>
        <v>0.6262975779</v>
      </c>
      <c r="AT523" s="43">
        <f t="shared" si="37"/>
        <v>0.5294117647</v>
      </c>
      <c r="AU523" s="43">
        <f t="shared" si="38"/>
        <v>0.6816608997</v>
      </c>
      <c r="AV523" s="44">
        <f t="shared" si="41"/>
        <v>152</v>
      </c>
      <c r="AW523" s="45">
        <f t="shared" si="39"/>
        <v>10</v>
      </c>
      <c r="AX523" s="45">
        <v>22.0</v>
      </c>
      <c r="AY523" s="45"/>
    </row>
    <row r="524">
      <c r="A524" s="60"/>
      <c r="B524" s="60"/>
      <c r="C524" s="60"/>
      <c r="D524" s="46">
        <v>522.0</v>
      </c>
      <c r="E524" s="25"/>
      <c r="F524" s="26">
        <v>7040.0</v>
      </c>
      <c r="G524" s="18">
        <v>2136.0</v>
      </c>
      <c r="H524" s="15">
        <f t="shared" si="6"/>
        <v>461</v>
      </c>
      <c r="I524" s="28">
        <v>45.0</v>
      </c>
      <c r="J524" s="29">
        <v>97.0</v>
      </c>
      <c r="K524" s="30">
        <v>30.0</v>
      </c>
      <c r="L524" s="31">
        <v>174.0</v>
      </c>
      <c r="M524" s="32">
        <v>55.0</v>
      </c>
      <c r="N524" s="33">
        <v>60.0</v>
      </c>
      <c r="O524" s="39">
        <f t="shared" si="7"/>
        <v>0.5217391304</v>
      </c>
      <c r="P524" s="39">
        <f t="shared" si="8"/>
        <v>0.8529411765</v>
      </c>
      <c r="Q524" s="40">
        <f t="shared" si="9"/>
        <v>0.8099508507</v>
      </c>
      <c r="R524" s="17">
        <f t="shared" si="10"/>
        <v>0.2779508507</v>
      </c>
      <c r="S524" s="39">
        <f t="shared" si="11"/>
        <v>0.04299032581</v>
      </c>
      <c r="T524" s="40">
        <f t="shared" si="12"/>
        <v>0.295903566</v>
      </c>
      <c r="U524" s="40">
        <f t="shared" si="13"/>
        <v>0.4180121982</v>
      </c>
      <c r="V524" s="40">
        <f t="shared" si="14"/>
        <v>0.4180121982</v>
      </c>
      <c r="W524" s="39">
        <f t="shared" si="15"/>
        <v>0.461002524</v>
      </c>
      <c r="X524" s="41">
        <f t="shared" si="16"/>
        <v>0.5819878018</v>
      </c>
      <c r="Y524" s="41">
        <f t="shared" si="17"/>
        <v>0.538997476</v>
      </c>
      <c r="Z524" s="40">
        <f t="shared" si="18"/>
        <v>115</v>
      </c>
      <c r="AA524" s="40">
        <f t="shared" si="19"/>
        <v>204</v>
      </c>
      <c r="AB524" s="40">
        <f t="shared" si="20"/>
        <v>67</v>
      </c>
      <c r="AC524" s="40">
        <f t="shared" si="21"/>
        <v>48</v>
      </c>
      <c r="AD524" s="40">
        <f t="shared" si="22"/>
        <v>110</v>
      </c>
      <c r="AE524" s="40">
        <f t="shared" si="23"/>
        <v>94</v>
      </c>
      <c r="AF524" s="40">
        <f t="shared" si="24"/>
        <v>1.25</v>
      </c>
      <c r="AG524" s="40">
        <f t="shared" si="25"/>
        <v>0.2727272727</v>
      </c>
      <c r="AH524" s="40">
        <f t="shared" si="26"/>
        <v>84</v>
      </c>
      <c r="AI524" s="40">
        <f t="shared" ref="AI524:AJ524" si="567">AF524*AC524</f>
        <v>60</v>
      </c>
      <c r="AJ524" s="40">
        <f t="shared" si="567"/>
        <v>30</v>
      </c>
      <c r="AK524" s="40">
        <f t="shared" si="28"/>
        <v>26</v>
      </c>
      <c r="AL524" s="18">
        <f t="shared" si="29"/>
        <v>2136</v>
      </c>
      <c r="AM524" s="40">
        <f t="shared" si="30"/>
        <v>200</v>
      </c>
      <c r="AN524" s="42">
        <f t="shared" si="31"/>
        <v>0.0936329588</v>
      </c>
      <c r="AO524" s="42">
        <f t="shared" si="32"/>
        <v>0.21582397</v>
      </c>
      <c r="AP524" s="43">
        <f t="shared" si="33"/>
        <v>0.2819956616</v>
      </c>
      <c r="AQ524" s="43">
        <f t="shared" si="34"/>
        <v>0.5943600868</v>
      </c>
      <c r="AR524" s="43">
        <f t="shared" si="35"/>
        <v>0.557483731</v>
      </c>
      <c r="AS524" s="43">
        <f t="shared" si="36"/>
        <v>0.57</v>
      </c>
      <c r="AT524" s="43">
        <f t="shared" si="37"/>
        <v>0.55</v>
      </c>
      <c r="AU524" s="43">
        <f t="shared" si="38"/>
        <v>0.72</v>
      </c>
      <c r="AV524" s="44">
        <f t="shared" si="41"/>
        <v>148</v>
      </c>
      <c r="AW524" s="45">
        <f t="shared" si="39"/>
        <v>16</v>
      </c>
      <c r="AX524" s="45">
        <v>22.0</v>
      </c>
      <c r="AY524" s="45"/>
    </row>
    <row r="525">
      <c r="A525" s="60"/>
      <c r="B525" s="60"/>
      <c r="C525" s="60"/>
      <c r="D525" s="46">
        <v>523.0</v>
      </c>
      <c r="E525" s="25"/>
      <c r="F525" s="26">
        <v>7041.0</v>
      </c>
      <c r="G525" s="18">
        <v>1818.0</v>
      </c>
      <c r="H525" s="15">
        <f t="shared" si="6"/>
        <v>461</v>
      </c>
      <c r="I525" s="28">
        <v>56.0</v>
      </c>
      <c r="J525" s="29">
        <v>85.0</v>
      </c>
      <c r="K525" s="30">
        <v>33.0</v>
      </c>
      <c r="L525" s="31">
        <v>155.0</v>
      </c>
      <c r="M525" s="32">
        <v>71.0</v>
      </c>
      <c r="N525" s="33">
        <v>61.0</v>
      </c>
      <c r="O525" s="39">
        <f t="shared" si="7"/>
        <v>0.4621212121</v>
      </c>
      <c r="P525" s="39">
        <f t="shared" si="8"/>
        <v>0.8244680851</v>
      </c>
      <c r="Q525" s="40">
        <f t="shared" si="9"/>
        <v>0.7861246556</v>
      </c>
      <c r="R525" s="17">
        <f t="shared" si="10"/>
        <v>0.2541246556</v>
      </c>
      <c r="S525" s="39">
        <f t="shared" si="11"/>
        <v>0.03834342946</v>
      </c>
      <c r="T525" s="40">
        <f t="shared" si="12"/>
        <v>0.282624751</v>
      </c>
      <c r="U525" s="40">
        <f t="shared" si="13"/>
        <v>0.3729177894</v>
      </c>
      <c r="V525" s="40">
        <f t="shared" si="14"/>
        <v>0.3729177894</v>
      </c>
      <c r="W525" s="39">
        <f t="shared" si="15"/>
        <v>0.4112612189</v>
      </c>
      <c r="X525" s="41">
        <f t="shared" si="16"/>
        <v>0.6270822106</v>
      </c>
      <c r="Y525" s="41">
        <f t="shared" si="17"/>
        <v>0.5887387811</v>
      </c>
      <c r="Z525" s="40">
        <f t="shared" si="18"/>
        <v>132</v>
      </c>
      <c r="AA525" s="40">
        <f t="shared" si="19"/>
        <v>188</v>
      </c>
      <c r="AB525" s="40">
        <f t="shared" si="20"/>
        <v>83</v>
      </c>
      <c r="AC525" s="40">
        <f t="shared" si="21"/>
        <v>49</v>
      </c>
      <c r="AD525" s="40">
        <f t="shared" si="22"/>
        <v>111</v>
      </c>
      <c r="AE525" s="40">
        <f t="shared" si="23"/>
        <v>77</v>
      </c>
      <c r="AF525" s="40">
        <f t="shared" si="24"/>
        <v>1.244897959</v>
      </c>
      <c r="AG525" s="40">
        <f t="shared" si="25"/>
        <v>0.2972972973</v>
      </c>
      <c r="AH525" s="40">
        <f t="shared" si="26"/>
        <v>103</v>
      </c>
      <c r="AI525" s="40">
        <f t="shared" ref="AI525:AJ525" si="568">AF525*AC525</f>
        <v>61</v>
      </c>
      <c r="AJ525" s="40">
        <f t="shared" si="568"/>
        <v>33</v>
      </c>
      <c r="AK525" s="40">
        <f t="shared" si="28"/>
        <v>23</v>
      </c>
      <c r="AL525" s="18">
        <f t="shared" si="29"/>
        <v>1818</v>
      </c>
      <c r="AM525" s="40">
        <f t="shared" si="30"/>
        <v>220</v>
      </c>
      <c r="AN525" s="42">
        <f t="shared" si="31"/>
        <v>0.1210121012</v>
      </c>
      <c r="AO525" s="42">
        <f t="shared" si="32"/>
        <v>0.2535753575</v>
      </c>
      <c r="AP525" s="43">
        <f t="shared" si="33"/>
        <v>0.3470715835</v>
      </c>
      <c r="AQ525" s="43">
        <f t="shared" si="34"/>
        <v>0.6117136659</v>
      </c>
      <c r="AR525" s="43">
        <f t="shared" si="35"/>
        <v>0.5921908894</v>
      </c>
      <c r="AS525" s="43">
        <f t="shared" si="36"/>
        <v>0.6181818182</v>
      </c>
      <c r="AT525" s="43">
        <f t="shared" si="37"/>
        <v>0.5727272727</v>
      </c>
      <c r="AU525" s="43">
        <f t="shared" si="38"/>
        <v>0.7454545455</v>
      </c>
      <c r="AV525" s="44">
        <f t="shared" si="41"/>
        <v>132</v>
      </c>
      <c r="AW525" s="45">
        <f t="shared" si="39"/>
        <v>24</v>
      </c>
      <c r="AX525" s="45">
        <v>22.0</v>
      </c>
      <c r="AY525" s="45"/>
    </row>
    <row r="526">
      <c r="A526" s="60"/>
      <c r="B526" s="60"/>
      <c r="C526" s="60"/>
      <c r="D526" s="46">
        <v>524.0</v>
      </c>
      <c r="E526" s="25"/>
      <c r="F526" s="26">
        <v>7042.0</v>
      </c>
      <c r="G526" s="18">
        <v>1767.0</v>
      </c>
      <c r="H526" s="15">
        <f t="shared" si="6"/>
        <v>330</v>
      </c>
      <c r="I526" s="28">
        <v>25.0</v>
      </c>
      <c r="J526" s="29">
        <v>65.0</v>
      </c>
      <c r="K526" s="30">
        <v>22.0</v>
      </c>
      <c r="L526" s="31">
        <v>142.0</v>
      </c>
      <c r="M526" s="32">
        <v>31.0</v>
      </c>
      <c r="N526" s="33">
        <v>45.0</v>
      </c>
      <c r="O526" s="39">
        <f t="shared" si="7"/>
        <v>0.5921052632</v>
      </c>
      <c r="P526" s="39">
        <f t="shared" si="8"/>
        <v>0.8658536585</v>
      </c>
      <c r="Q526" s="40">
        <f t="shared" si="9"/>
        <v>0.8354383657</v>
      </c>
      <c r="R526" s="17">
        <f t="shared" si="10"/>
        <v>0.3034383657</v>
      </c>
      <c r="S526" s="39">
        <f t="shared" si="11"/>
        <v>0.03041529289</v>
      </c>
      <c r="T526" s="40">
        <f t="shared" si="12"/>
        <v>0.3118214758</v>
      </c>
      <c r="U526" s="40">
        <f t="shared" si="13"/>
        <v>0.470459076</v>
      </c>
      <c r="V526" s="40">
        <f t="shared" si="14"/>
        <v>0.470459076</v>
      </c>
      <c r="W526" s="39">
        <f t="shared" si="15"/>
        <v>0.5008743689</v>
      </c>
      <c r="X526" s="41">
        <f t="shared" si="16"/>
        <v>0.529540924</v>
      </c>
      <c r="Y526" s="41">
        <f t="shared" si="17"/>
        <v>0.4991256311</v>
      </c>
      <c r="Z526" s="40">
        <f t="shared" si="18"/>
        <v>76</v>
      </c>
      <c r="AA526" s="40">
        <f t="shared" si="19"/>
        <v>164</v>
      </c>
      <c r="AB526" s="40">
        <f t="shared" si="20"/>
        <v>40</v>
      </c>
      <c r="AC526" s="40">
        <f t="shared" si="21"/>
        <v>36</v>
      </c>
      <c r="AD526" s="40">
        <f t="shared" si="22"/>
        <v>82</v>
      </c>
      <c r="AE526" s="40">
        <f t="shared" si="23"/>
        <v>82</v>
      </c>
      <c r="AF526" s="40">
        <f t="shared" si="24"/>
        <v>1.25</v>
      </c>
      <c r="AG526" s="40">
        <f t="shared" si="25"/>
        <v>0.2682926829</v>
      </c>
      <c r="AH526" s="40">
        <f t="shared" si="26"/>
        <v>50</v>
      </c>
      <c r="AI526" s="40">
        <f t="shared" ref="AI526:AJ526" si="569">AF526*AC526</f>
        <v>45</v>
      </c>
      <c r="AJ526" s="40">
        <f t="shared" si="569"/>
        <v>22</v>
      </c>
      <c r="AK526" s="40">
        <f t="shared" si="28"/>
        <v>22</v>
      </c>
      <c r="AL526" s="18">
        <f t="shared" si="29"/>
        <v>1767</v>
      </c>
      <c r="AM526" s="40">
        <f t="shared" si="30"/>
        <v>139</v>
      </c>
      <c r="AN526" s="42">
        <f t="shared" si="31"/>
        <v>0.07866440294</v>
      </c>
      <c r="AO526" s="42">
        <f t="shared" si="32"/>
        <v>0.1867572156</v>
      </c>
      <c r="AP526" s="43">
        <f t="shared" si="33"/>
        <v>0.2363636364</v>
      </c>
      <c r="AQ526" s="43">
        <f t="shared" si="34"/>
        <v>0.6</v>
      </c>
      <c r="AR526" s="43">
        <f t="shared" si="35"/>
        <v>0.503030303</v>
      </c>
      <c r="AS526" s="43">
        <f t="shared" si="36"/>
        <v>0.5179856115</v>
      </c>
      <c r="AT526" s="43">
        <f t="shared" si="37"/>
        <v>0.5179856115</v>
      </c>
      <c r="AU526" s="43">
        <f t="shared" si="38"/>
        <v>0.6834532374</v>
      </c>
      <c r="AV526" s="44">
        <f t="shared" si="41"/>
        <v>120</v>
      </c>
      <c r="AW526" s="45">
        <f t="shared" si="39"/>
        <v>6</v>
      </c>
      <c r="AX526" s="45">
        <v>22.0</v>
      </c>
      <c r="AY526" s="45"/>
    </row>
    <row r="527">
      <c r="A527" s="60"/>
      <c r="B527" s="60"/>
      <c r="C527" s="60"/>
      <c r="D527" s="46">
        <v>525.0</v>
      </c>
      <c r="E527" s="25"/>
      <c r="F527" s="26">
        <v>7047.0</v>
      </c>
      <c r="G527" s="18">
        <v>2495.0</v>
      </c>
      <c r="H527" s="15">
        <f t="shared" si="6"/>
        <v>475</v>
      </c>
      <c r="I527" s="28">
        <v>26.0</v>
      </c>
      <c r="J527" s="29">
        <v>70.0</v>
      </c>
      <c r="K527" s="30">
        <v>30.0</v>
      </c>
      <c r="L527" s="31">
        <v>243.0</v>
      </c>
      <c r="M527" s="32">
        <v>41.0</v>
      </c>
      <c r="N527" s="33">
        <v>65.0</v>
      </c>
      <c r="O527" s="39">
        <f t="shared" si="7"/>
        <v>0.6132075472</v>
      </c>
      <c r="P527" s="39">
        <f t="shared" si="8"/>
        <v>0.8901098901</v>
      </c>
      <c r="Q527" s="40">
        <f t="shared" si="9"/>
        <v>0.8425259879</v>
      </c>
      <c r="R527" s="17">
        <f t="shared" si="10"/>
        <v>0.3105259879</v>
      </c>
      <c r="S527" s="39">
        <f t="shared" si="11"/>
        <v>0.04758390221</v>
      </c>
      <c r="T527" s="40">
        <f t="shared" si="12"/>
        <v>0.3166466759</v>
      </c>
      <c r="U527" s="40">
        <f t="shared" si="13"/>
        <v>0.4860297754</v>
      </c>
      <c r="V527" s="40">
        <f t="shared" si="14"/>
        <v>0.4860297754</v>
      </c>
      <c r="W527" s="39">
        <f t="shared" si="15"/>
        <v>0.5336136776</v>
      </c>
      <c r="X527" s="41">
        <f t="shared" si="16"/>
        <v>0.5139702246</v>
      </c>
      <c r="Y527" s="41">
        <f t="shared" si="17"/>
        <v>0.4663863224</v>
      </c>
      <c r="Z527" s="40">
        <f t="shared" si="18"/>
        <v>106</v>
      </c>
      <c r="AA527" s="40">
        <f t="shared" si="19"/>
        <v>273</v>
      </c>
      <c r="AB527" s="40">
        <f t="shared" si="20"/>
        <v>54</v>
      </c>
      <c r="AC527" s="40">
        <f t="shared" si="21"/>
        <v>52</v>
      </c>
      <c r="AD527" s="40">
        <f t="shared" si="22"/>
        <v>127</v>
      </c>
      <c r="AE527" s="40">
        <f t="shared" si="23"/>
        <v>146</v>
      </c>
      <c r="AF527" s="40">
        <f t="shared" si="24"/>
        <v>1.25</v>
      </c>
      <c r="AG527" s="40">
        <f t="shared" si="25"/>
        <v>0.2362204724</v>
      </c>
      <c r="AH527" s="40">
        <f t="shared" si="26"/>
        <v>68</v>
      </c>
      <c r="AI527" s="40">
        <f t="shared" ref="AI527:AJ527" si="570">AF527*AC527</f>
        <v>65</v>
      </c>
      <c r="AJ527" s="40">
        <f t="shared" si="570"/>
        <v>30</v>
      </c>
      <c r="AK527" s="40">
        <f t="shared" si="28"/>
        <v>34</v>
      </c>
      <c r="AL527" s="18">
        <f t="shared" si="29"/>
        <v>2495</v>
      </c>
      <c r="AM527" s="40">
        <f t="shared" si="30"/>
        <v>197</v>
      </c>
      <c r="AN527" s="42">
        <f t="shared" si="31"/>
        <v>0.07895791583</v>
      </c>
      <c r="AO527" s="42">
        <f t="shared" si="32"/>
        <v>0.1903807615</v>
      </c>
      <c r="AP527" s="43">
        <f t="shared" si="33"/>
        <v>0.2042105263</v>
      </c>
      <c r="AQ527" s="43">
        <f t="shared" si="34"/>
        <v>0.6526315789</v>
      </c>
      <c r="AR527" s="43">
        <f t="shared" si="35"/>
        <v>0.4252631579</v>
      </c>
      <c r="AS527" s="43">
        <f t="shared" si="36"/>
        <v>0.4974619289</v>
      </c>
      <c r="AT527" s="43">
        <f t="shared" si="37"/>
        <v>0.5177664975</v>
      </c>
      <c r="AU527" s="43">
        <f t="shared" si="38"/>
        <v>0.6751269036</v>
      </c>
      <c r="AV527" s="44">
        <f t="shared" si="41"/>
        <v>209</v>
      </c>
      <c r="AW527" s="45">
        <f t="shared" si="39"/>
        <v>-1</v>
      </c>
      <c r="AX527" s="45">
        <v>22.0</v>
      </c>
      <c r="AY527" s="45"/>
    </row>
    <row r="528">
      <c r="A528" s="60"/>
      <c r="B528" s="60"/>
      <c r="C528" s="60"/>
      <c r="D528" s="46">
        <v>526.0</v>
      </c>
      <c r="E528" s="25"/>
      <c r="F528" s="26">
        <v>7053.0</v>
      </c>
      <c r="G528" s="18">
        <v>629.0</v>
      </c>
      <c r="H528" s="15">
        <f t="shared" si="6"/>
        <v>146</v>
      </c>
      <c r="I528" s="28">
        <v>8.0</v>
      </c>
      <c r="J528" s="29">
        <v>19.0</v>
      </c>
      <c r="K528" s="30">
        <v>14.0</v>
      </c>
      <c r="L528" s="31">
        <v>85.0</v>
      </c>
      <c r="M528" s="32">
        <v>6.0</v>
      </c>
      <c r="N528" s="33">
        <v>14.0</v>
      </c>
      <c r="O528" s="39">
        <f t="shared" si="7"/>
        <v>0.7</v>
      </c>
      <c r="P528" s="39">
        <f t="shared" si="8"/>
        <v>0.8585858586</v>
      </c>
      <c r="Q528" s="40">
        <f t="shared" si="9"/>
        <v>0.86898</v>
      </c>
      <c r="R528" s="17">
        <f t="shared" si="10"/>
        <v>0.33698</v>
      </c>
      <c r="S528" s="39">
        <f t="shared" si="11"/>
        <v>-0.01039414141</v>
      </c>
      <c r="T528" s="40">
        <f t="shared" si="12"/>
        <v>0.3367409685</v>
      </c>
      <c r="U528" s="40">
        <f t="shared" si="13"/>
        <v>0.549343026</v>
      </c>
      <c r="V528" s="40">
        <f t="shared" si="14"/>
        <v>0.549343026</v>
      </c>
      <c r="W528" s="39">
        <f t="shared" si="15"/>
        <v>0.5389488846</v>
      </c>
      <c r="X528" s="41">
        <f t="shared" si="16"/>
        <v>0.450656974</v>
      </c>
      <c r="Y528" s="41">
        <f t="shared" si="17"/>
        <v>0.4610511154</v>
      </c>
      <c r="Z528" s="40">
        <f t="shared" si="18"/>
        <v>20</v>
      </c>
      <c r="AA528" s="40">
        <f t="shared" si="19"/>
        <v>99</v>
      </c>
      <c r="AB528" s="40">
        <f t="shared" si="20"/>
        <v>9</v>
      </c>
      <c r="AC528" s="40">
        <f t="shared" si="21"/>
        <v>11</v>
      </c>
      <c r="AD528" s="40">
        <f t="shared" si="22"/>
        <v>46</v>
      </c>
      <c r="AE528" s="40">
        <f t="shared" si="23"/>
        <v>53</v>
      </c>
      <c r="AF528" s="40">
        <f t="shared" si="24"/>
        <v>1.272727273</v>
      </c>
      <c r="AG528" s="40">
        <f t="shared" si="25"/>
        <v>0.3043478261</v>
      </c>
      <c r="AH528" s="40">
        <f t="shared" si="26"/>
        <v>11</v>
      </c>
      <c r="AI528" s="40">
        <f t="shared" ref="AI528:AJ528" si="571">AF528*AC528</f>
        <v>14</v>
      </c>
      <c r="AJ528" s="40">
        <f t="shared" si="571"/>
        <v>14</v>
      </c>
      <c r="AK528" s="40">
        <f t="shared" si="28"/>
        <v>16</v>
      </c>
      <c r="AL528" s="18">
        <f t="shared" si="29"/>
        <v>629</v>
      </c>
      <c r="AM528" s="40">
        <f t="shared" si="30"/>
        <v>55</v>
      </c>
      <c r="AN528" s="42">
        <f t="shared" si="31"/>
        <v>0.08744038156</v>
      </c>
      <c r="AO528" s="42">
        <f t="shared" si="32"/>
        <v>0.2321144674</v>
      </c>
      <c r="AP528" s="43">
        <f t="shared" si="33"/>
        <v>0.1917808219</v>
      </c>
      <c r="AQ528" s="43">
        <f t="shared" si="34"/>
        <v>0.6780821918</v>
      </c>
      <c r="AR528" s="43">
        <f t="shared" si="35"/>
        <v>0.3219178082</v>
      </c>
      <c r="AS528" s="43">
        <f t="shared" si="36"/>
        <v>0.4545454545</v>
      </c>
      <c r="AT528" s="43">
        <f t="shared" si="37"/>
        <v>0.4909090909</v>
      </c>
      <c r="AU528" s="43">
        <f t="shared" si="38"/>
        <v>0.4545454545</v>
      </c>
      <c r="AV528" s="44">
        <f t="shared" si="41"/>
        <v>69</v>
      </c>
      <c r="AW528" s="45">
        <f t="shared" si="39"/>
        <v>3</v>
      </c>
      <c r="AX528" s="45">
        <v>22.0</v>
      </c>
      <c r="AY528" s="45"/>
    </row>
    <row r="529">
      <c r="A529" s="60"/>
      <c r="B529" s="60"/>
      <c r="C529" s="60"/>
      <c r="D529" s="46">
        <v>527.0</v>
      </c>
      <c r="E529" s="25"/>
      <c r="F529" s="26">
        <v>7055.0</v>
      </c>
      <c r="G529" s="18">
        <v>3274.0</v>
      </c>
      <c r="H529" s="15">
        <f t="shared" si="6"/>
        <v>376</v>
      </c>
      <c r="I529" s="28">
        <v>25.0</v>
      </c>
      <c r="J529" s="29">
        <v>68.0</v>
      </c>
      <c r="K529" s="30">
        <v>23.0</v>
      </c>
      <c r="L529" s="31">
        <v>168.0</v>
      </c>
      <c r="M529" s="32">
        <v>30.0</v>
      </c>
      <c r="N529" s="33">
        <v>62.0</v>
      </c>
      <c r="O529" s="39">
        <f t="shared" si="7"/>
        <v>0.6739130435</v>
      </c>
      <c r="P529" s="39">
        <f t="shared" si="8"/>
        <v>0.8795811518</v>
      </c>
      <c r="Q529" s="40">
        <f t="shared" si="9"/>
        <v>0.8614848771</v>
      </c>
      <c r="R529" s="17">
        <f t="shared" si="10"/>
        <v>0.3294848771</v>
      </c>
      <c r="S529" s="39">
        <f t="shared" si="11"/>
        <v>0.01809627471</v>
      </c>
      <c r="T529" s="40">
        <f t="shared" si="12"/>
        <v>0.3306593937</v>
      </c>
      <c r="U529" s="40">
        <f t="shared" si="13"/>
        <v>0.5304333485</v>
      </c>
      <c r="V529" s="40">
        <f t="shared" si="14"/>
        <v>0.5304333485</v>
      </c>
      <c r="W529" s="39">
        <f t="shared" si="15"/>
        <v>0.5485296232</v>
      </c>
      <c r="X529" s="41">
        <f t="shared" si="16"/>
        <v>0.4695666515</v>
      </c>
      <c r="Y529" s="41">
        <f t="shared" si="17"/>
        <v>0.4514703768</v>
      </c>
      <c r="Z529" s="40">
        <f t="shared" si="18"/>
        <v>92</v>
      </c>
      <c r="AA529" s="40">
        <f t="shared" si="19"/>
        <v>191</v>
      </c>
      <c r="AB529" s="40">
        <f t="shared" si="20"/>
        <v>43</v>
      </c>
      <c r="AC529" s="40">
        <f t="shared" si="21"/>
        <v>49</v>
      </c>
      <c r="AD529" s="40">
        <f t="shared" si="22"/>
        <v>86</v>
      </c>
      <c r="AE529" s="40">
        <f t="shared" si="23"/>
        <v>105</v>
      </c>
      <c r="AF529" s="40">
        <f t="shared" si="24"/>
        <v>1.265306122</v>
      </c>
      <c r="AG529" s="40">
        <f t="shared" si="25"/>
        <v>0.2674418605</v>
      </c>
      <c r="AH529" s="40">
        <f t="shared" si="26"/>
        <v>54</v>
      </c>
      <c r="AI529" s="40">
        <f t="shared" ref="AI529:AJ529" si="572">AF529*AC529</f>
        <v>62</v>
      </c>
      <c r="AJ529" s="40">
        <f t="shared" si="572"/>
        <v>23</v>
      </c>
      <c r="AK529" s="40">
        <f t="shared" si="28"/>
        <v>28</v>
      </c>
      <c r="AL529" s="18">
        <f t="shared" si="29"/>
        <v>3274</v>
      </c>
      <c r="AM529" s="40">
        <f t="shared" si="30"/>
        <v>167</v>
      </c>
      <c r="AN529" s="42">
        <f t="shared" si="31"/>
        <v>0.05100794136</v>
      </c>
      <c r="AO529" s="42">
        <f t="shared" si="32"/>
        <v>0.1148442272</v>
      </c>
      <c r="AP529" s="43">
        <f t="shared" si="33"/>
        <v>0.2074468085</v>
      </c>
      <c r="AQ529" s="43">
        <f t="shared" si="34"/>
        <v>0.5930851064</v>
      </c>
      <c r="AR529" s="43">
        <f t="shared" si="35"/>
        <v>0.4920212766</v>
      </c>
      <c r="AS529" s="43">
        <f t="shared" si="36"/>
        <v>0.4610778443</v>
      </c>
      <c r="AT529" s="43">
        <f t="shared" si="37"/>
        <v>0.4910179641</v>
      </c>
      <c r="AU529" s="43">
        <f t="shared" si="38"/>
        <v>0.6946107784</v>
      </c>
      <c r="AV529" s="44">
        <f t="shared" si="41"/>
        <v>140</v>
      </c>
      <c r="AW529" s="45">
        <f t="shared" si="39"/>
        <v>1</v>
      </c>
      <c r="AX529" s="45">
        <v>23.0</v>
      </c>
      <c r="AY529" s="45"/>
    </row>
    <row r="530">
      <c r="A530" s="60"/>
      <c r="B530" s="60"/>
      <c r="C530" s="60"/>
      <c r="D530" s="46">
        <v>528.0</v>
      </c>
      <c r="E530" s="25"/>
      <c r="F530" s="26">
        <v>7056.0</v>
      </c>
      <c r="G530" s="18">
        <v>2345.0</v>
      </c>
      <c r="H530" s="15">
        <f t="shared" si="6"/>
        <v>453</v>
      </c>
      <c r="I530" s="28">
        <v>41.0</v>
      </c>
      <c r="J530" s="29">
        <v>68.0</v>
      </c>
      <c r="K530" s="30">
        <v>47.0</v>
      </c>
      <c r="L530" s="31">
        <v>213.0</v>
      </c>
      <c r="M530" s="32">
        <v>35.0</v>
      </c>
      <c r="N530" s="33">
        <v>49.0</v>
      </c>
      <c r="O530" s="39">
        <f t="shared" si="7"/>
        <v>0.5833333333</v>
      </c>
      <c r="P530" s="39">
        <f t="shared" si="8"/>
        <v>0.8192307692</v>
      </c>
      <c r="Q530" s="40">
        <f t="shared" si="9"/>
        <v>0.8324166667</v>
      </c>
      <c r="R530" s="17">
        <f t="shared" si="10"/>
        <v>0.3004166667</v>
      </c>
      <c r="S530" s="39">
        <f t="shared" si="11"/>
        <v>-0.01318589744</v>
      </c>
      <c r="T530" s="40">
        <f t="shared" si="12"/>
        <v>0.3098226907</v>
      </c>
      <c r="U530" s="40">
        <f t="shared" si="13"/>
        <v>0.4639654898</v>
      </c>
      <c r="V530" s="40">
        <f t="shared" si="14"/>
        <v>0.4639654898</v>
      </c>
      <c r="W530" s="39">
        <f t="shared" si="15"/>
        <v>0.4507795923</v>
      </c>
      <c r="X530" s="41">
        <f t="shared" si="16"/>
        <v>0.5360345102</v>
      </c>
      <c r="Y530" s="41">
        <f t="shared" si="17"/>
        <v>0.5492204077</v>
      </c>
      <c r="Z530" s="40">
        <f t="shared" si="18"/>
        <v>84</v>
      </c>
      <c r="AA530" s="40">
        <f t="shared" si="19"/>
        <v>260</v>
      </c>
      <c r="AB530" s="40">
        <f t="shared" si="20"/>
        <v>45</v>
      </c>
      <c r="AC530" s="40">
        <f t="shared" si="21"/>
        <v>39</v>
      </c>
      <c r="AD530" s="40">
        <f t="shared" si="22"/>
        <v>143</v>
      </c>
      <c r="AE530" s="40">
        <f t="shared" si="23"/>
        <v>117</v>
      </c>
      <c r="AF530" s="40">
        <f t="shared" si="24"/>
        <v>1.256410256</v>
      </c>
      <c r="AG530" s="40">
        <f t="shared" si="25"/>
        <v>0.3286713287</v>
      </c>
      <c r="AH530" s="40">
        <f t="shared" si="26"/>
        <v>57</v>
      </c>
      <c r="AI530" s="40">
        <f t="shared" ref="AI530:AJ530" si="573">AF530*AC530</f>
        <v>49</v>
      </c>
      <c r="AJ530" s="40">
        <f t="shared" si="573"/>
        <v>47</v>
      </c>
      <c r="AK530" s="40">
        <f t="shared" si="28"/>
        <v>38</v>
      </c>
      <c r="AL530" s="18">
        <f t="shared" si="29"/>
        <v>2345</v>
      </c>
      <c r="AM530" s="40">
        <f t="shared" si="30"/>
        <v>191</v>
      </c>
      <c r="AN530" s="42">
        <f t="shared" si="31"/>
        <v>0.08144989339</v>
      </c>
      <c r="AO530" s="42">
        <f t="shared" si="32"/>
        <v>0.1931769723</v>
      </c>
      <c r="AP530" s="43">
        <f t="shared" si="33"/>
        <v>0.2715231788</v>
      </c>
      <c r="AQ530" s="43">
        <f t="shared" si="34"/>
        <v>0.6379690949</v>
      </c>
      <c r="AR530" s="43">
        <f t="shared" si="35"/>
        <v>0.4260485651</v>
      </c>
      <c r="AS530" s="43">
        <f t="shared" si="36"/>
        <v>0.5445026178</v>
      </c>
      <c r="AT530" s="43">
        <f t="shared" si="37"/>
        <v>0.497382199</v>
      </c>
      <c r="AU530" s="43">
        <f t="shared" si="38"/>
        <v>0.554973822</v>
      </c>
      <c r="AV530" s="44">
        <f t="shared" si="41"/>
        <v>175</v>
      </c>
      <c r="AW530" s="45">
        <f t="shared" si="39"/>
        <v>19</v>
      </c>
      <c r="AX530" s="45">
        <v>23.0</v>
      </c>
      <c r="AY530" s="45"/>
    </row>
    <row r="531">
      <c r="A531" s="60"/>
      <c r="B531" s="60"/>
      <c r="C531" s="60"/>
      <c r="D531" s="46">
        <v>529.0</v>
      </c>
      <c r="E531" s="25"/>
      <c r="F531" s="26">
        <v>7057.0</v>
      </c>
      <c r="G531" s="18">
        <v>1104.0</v>
      </c>
      <c r="H531" s="15">
        <f t="shared" si="6"/>
        <v>228</v>
      </c>
      <c r="I531" s="28">
        <v>17.0</v>
      </c>
      <c r="J531" s="29">
        <v>34.0</v>
      </c>
      <c r="K531" s="30">
        <v>17.0</v>
      </c>
      <c r="L531" s="31">
        <v>108.0</v>
      </c>
      <c r="M531" s="32">
        <v>20.0</v>
      </c>
      <c r="N531" s="33">
        <v>32.0</v>
      </c>
      <c r="O531" s="39">
        <f t="shared" si="7"/>
        <v>0.6153846154</v>
      </c>
      <c r="P531" s="39">
        <f t="shared" si="8"/>
        <v>0.864</v>
      </c>
      <c r="Q531" s="40">
        <f t="shared" si="9"/>
        <v>0.8432426036</v>
      </c>
      <c r="R531" s="17">
        <f t="shared" si="10"/>
        <v>0.3112426036</v>
      </c>
      <c r="S531" s="39">
        <f t="shared" si="11"/>
        <v>0.02075739645</v>
      </c>
      <c r="T531" s="40">
        <f t="shared" si="12"/>
        <v>0.3171458287</v>
      </c>
      <c r="U531" s="40">
        <f t="shared" si="13"/>
        <v>0.4876321273</v>
      </c>
      <c r="V531" s="40">
        <f t="shared" si="14"/>
        <v>0.4876321273</v>
      </c>
      <c r="W531" s="39">
        <f t="shared" si="15"/>
        <v>0.5083895237</v>
      </c>
      <c r="X531" s="41">
        <f t="shared" si="16"/>
        <v>0.5123678727</v>
      </c>
      <c r="Y531" s="41">
        <f t="shared" si="17"/>
        <v>0.4916104763</v>
      </c>
      <c r="Z531" s="40">
        <f t="shared" si="18"/>
        <v>52</v>
      </c>
      <c r="AA531" s="40">
        <f t="shared" si="19"/>
        <v>125</v>
      </c>
      <c r="AB531" s="40">
        <f t="shared" si="20"/>
        <v>27</v>
      </c>
      <c r="AC531" s="40">
        <f t="shared" si="21"/>
        <v>25</v>
      </c>
      <c r="AD531" s="40">
        <f t="shared" si="22"/>
        <v>61</v>
      </c>
      <c r="AE531" s="40">
        <f t="shared" si="23"/>
        <v>64</v>
      </c>
      <c r="AF531" s="40">
        <f t="shared" si="24"/>
        <v>1.28</v>
      </c>
      <c r="AG531" s="40">
        <f t="shared" si="25"/>
        <v>0.2786885246</v>
      </c>
      <c r="AH531" s="40">
        <f t="shared" si="26"/>
        <v>35</v>
      </c>
      <c r="AI531" s="40">
        <f t="shared" ref="AI531:AJ531" si="574">AF531*AC531</f>
        <v>32</v>
      </c>
      <c r="AJ531" s="40">
        <f t="shared" si="574"/>
        <v>17</v>
      </c>
      <c r="AK531" s="40">
        <f t="shared" si="28"/>
        <v>18</v>
      </c>
      <c r="AL531" s="18">
        <f t="shared" si="29"/>
        <v>1104</v>
      </c>
      <c r="AM531" s="40">
        <f t="shared" si="30"/>
        <v>102</v>
      </c>
      <c r="AN531" s="42">
        <f t="shared" si="31"/>
        <v>0.09239130435</v>
      </c>
      <c r="AO531" s="42">
        <f t="shared" si="32"/>
        <v>0.2065217391</v>
      </c>
      <c r="AP531" s="43">
        <f t="shared" si="33"/>
        <v>0.2368421053</v>
      </c>
      <c r="AQ531" s="43">
        <f t="shared" si="34"/>
        <v>0.6359649123</v>
      </c>
      <c r="AR531" s="43">
        <f t="shared" si="35"/>
        <v>0.451754386</v>
      </c>
      <c r="AS531" s="43">
        <f t="shared" si="36"/>
        <v>0.5098039216</v>
      </c>
      <c r="AT531" s="43">
        <f t="shared" si="37"/>
        <v>0.5196078431</v>
      </c>
      <c r="AU531" s="43">
        <f t="shared" si="38"/>
        <v>0.6568627451</v>
      </c>
      <c r="AV531" s="44">
        <f t="shared" si="41"/>
        <v>90</v>
      </c>
      <c r="AW531" s="45">
        <f t="shared" si="39"/>
        <v>2</v>
      </c>
      <c r="AX531" s="45">
        <v>23.0</v>
      </c>
      <c r="AY531" s="45"/>
    </row>
    <row r="532">
      <c r="A532" s="60"/>
      <c r="B532" s="60"/>
      <c r="C532" s="60"/>
      <c r="D532" s="46">
        <v>530.0</v>
      </c>
      <c r="E532" s="25"/>
      <c r="F532" s="26">
        <v>7058.0</v>
      </c>
      <c r="G532" s="18">
        <v>922.0</v>
      </c>
      <c r="H532" s="15">
        <f t="shared" si="6"/>
        <v>202</v>
      </c>
      <c r="I532" s="28">
        <v>14.0</v>
      </c>
      <c r="J532" s="29">
        <v>33.0</v>
      </c>
      <c r="K532" s="30">
        <v>24.0</v>
      </c>
      <c r="L532" s="31">
        <v>99.0</v>
      </c>
      <c r="M532" s="32">
        <v>14.0</v>
      </c>
      <c r="N532" s="33">
        <v>18.0</v>
      </c>
      <c r="O532" s="39">
        <f t="shared" si="7"/>
        <v>0.5625</v>
      </c>
      <c r="P532" s="39">
        <f t="shared" si="8"/>
        <v>0.8048780488</v>
      </c>
      <c r="Q532" s="40">
        <f t="shared" si="9"/>
        <v>0.8250625</v>
      </c>
      <c r="R532" s="17">
        <f t="shared" si="10"/>
        <v>0.2930625</v>
      </c>
      <c r="S532" s="39">
        <f t="shared" si="11"/>
        <v>-0.02018445122</v>
      </c>
      <c r="T532" s="40">
        <f t="shared" si="12"/>
        <v>0.30509204</v>
      </c>
      <c r="U532" s="40">
        <f t="shared" si="13"/>
        <v>0.4484929648</v>
      </c>
      <c r="V532" s="40">
        <f t="shared" si="14"/>
        <v>0.4484929648</v>
      </c>
      <c r="W532" s="39">
        <f t="shared" si="15"/>
        <v>0.4283085136</v>
      </c>
      <c r="X532" s="41">
        <f t="shared" si="16"/>
        <v>0.5515070352</v>
      </c>
      <c r="Y532" s="41">
        <f t="shared" si="17"/>
        <v>0.5716914864</v>
      </c>
      <c r="Z532" s="40">
        <f t="shared" si="18"/>
        <v>32</v>
      </c>
      <c r="AA532" s="40">
        <f t="shared" si="19"/>
        <v>123</v>
      </c>
      <c r="AB532" s="40">
        <f t="shared" si="20"/>
        <v>18</v>
      </c>
      <c r="AC532" s="40">
        <f t="shared" si="21"/>
        <v>14</v>
      </c>
      <c r="AD532" s="40">
        <f t="shared" si="22"/>
        <v>70</v>
      </c>
      <c r="AE532" s="40">
        <f t="shared" si="23"/>
        <v>53</v>
      </c>
      <c r="AF532" s="40">
        <f t="shared" si="24"/>
        <v>1.285714286</v>
      </c>
      <c r="AG532" s="40">
        <f t="shared" si="25"/>
        <v>0.3428571429</v>
      </c>
      <c r="AH532" s="40">
        <f t="shared" si="26"/>
        <v>23</v>
      </c>
      <c r="AI532" s="40">
        <f t="shared" ref="AI532:AJ532" si="575">AF532*AC532</f>
        <v>18</v>
      </c>
      <c r="AJ532" s="40">
        <f t="shared" si="575"/>
        <v>24</v>
      </c>
      <c r="AK532" s="40">
        <f t="shared" si="28"/>
        <v>18</v>
      </c>
      <c r="AL532" s="18">
        <f t="shared" si="29"/>
        <v>922</v>
      </c>
      <c r="AM532" s="40">
        <f t="shared" si="30"/>
        <v>83</v>
      </c>
      <c r="AN532" s="42">
        <f t="shared" si="31"/>
        <v>0.09002169197</v>
      </c>
      <c r="AO532" s="42">
        <f t="shared" si="32"/>
        <v>0.2190889371</v>
      </c>
      <c r="AP532" s="43">
        <f t="shared" si="33"/>
        <v>0.2574257426</v>
      </c>
      <c r="AQ532" s="43">
        <f t="shared" si="34"/>
        <v>0.6287128713</v>
      </c>
      <c r="AR532" s="43">
        <f t="shared" si="35"/>
        <v>0.3910891089</v>
      </c>
      <c r="AS532" s="43">
        <f t="shared" si="36"/>
        <v>0.5662650602</v>
      </c>
      <c r="AT532" s="43">
        <f t="shared" si="37"/>
        <v>0.4939759036</v>
      </c>
      <c r="AU532" s="43">
        <f t="shared" si="38"/>
        <v>0.4939759036</v>
      </c>
      <c r="AV532" s="44">
        <f t="shared" si="41"/>
        <v>81</v>
      </c>
      <c r="AW532" s="45">
        <f t="shared" si="39"/>
        <v>5</v>
      </c>
      <c r="AX532" s="45">
        <v>23.0</v>
      </c>
      <c r="AY532" s="45"/>
    </row>
    <row r="533">
      <c r="A533" s="60"/>
      <c r="B533" s="60"/>
      <c r="C533" s="60"/>
      <c r="D533" s="46">
        <v>531.0</v>
      </c>
      <c r="E533" s="25"/>
      <c r="F533" s="26">
        <v>7059.0</v>
      </c>
      <c r="G533" s="18">
        <v>2506.0</v>
      </c>
      <c r="H533" s="15">
        <f t="shared" si="6"/>
        <v>725</v>
      </c>
      <c r="I533" s="28">
        <v>50.0</v>
      </c>
      <c r="J533" s="29">
        <v>132.0</v>
      </c>
      <c r="K533" s="30">
        <v>67.0</v>
      </c>
      <c r="L533" s="31">
        <v>329.0</v>
      </c>
      <c r="M533" s="32">
        <v>38.0</v>
      </c>
      <c r="N533" s="33">
        <v>109.0</v>
      </c>
      <c r="O533" s="39">
        <f t="shared" si="7"/>
        <v>0.7414965986</v>
      </c>
      <c r="P533" s="39">
        <f t="shared" si="8"/>
        <v>0.8308080808</v>
      </c>
      <c r="Q533" s="40">
        <f t="shared" si="9"/>
        <v>0.8800948216</v>
      </c>
      <c r="R533" s="17">
        <f t="shared" si="10"/>
        <v>0.3480948216</v>
      </c>
      <c r="S533" s="39">
        <f t="shared" si="11"/>
        <v>-0.04928674079</v>
      </c>
      <c r="T533" s="40">
        <f t="shared" si="12"/>
        <v>0.346488695</v>
      </c>
      <c r="U533" s="40">
        <f t="shared" si="13"/>
        <v>0.5792180982</v>
      </c>
      <c r="V533" s="40">
        <f t="shared" si="14"/>
        <v>0.5792180982</v>
      </c>
      <c r="W533" s="39">
        <f t="shared" si="15"/>
        <v>0.5299313574</v>
      </c>
      <c r="X533" s="41">
        <f t="shared" si="16"/>
        <v>0.4207819018</v>
      </c>
      <c r="Y533" s="41">
        <f t="shared" si="17"/>
        <v>0.4700686426</v>
      </c>
      <c r="Z533" s="40">
        <f t="shared" si="18"/>
        <v>147</v>
      </c>
      <c r="AA533" s="40">
        <f t="shared" si="19"/>
        <v>396</v>
      </c>
      <c r="AB533" s="40">
        <f t="shared" si="20"/>
        <v>62</v>
      </c>
      <c r="AC533" s="40">
        <f t="shared" si="21"/>
        <v>85</v>
      </c>
      <c r="AD533" s="40">
        <f t="shared" si="22"/>
        <v>186</v>
      </c>
      <c r="AE533" s="40">
        <f t="shared" si="23"/>
        <v>210</v>
      </c>
      <c r="AF533" s="40">
        <f t="shared" si="24"/>
        <v>1.282352941</v>
      </c>
      <c r="AG533" s="40">
        <f t="shared" si="25"/>
        <v>0.3602150538</v>
      </c>
      <c r="AH533" s="40">
        <f t="shared" si="26"/>
        <v>80</v>
      </c>
      <c r="AI533" s="40">
        <f t="shared" ref="AI533:AJ533" si="576">AF533*AC533</f>
        <v>109</v>
      </c>
      <c r="AJ533" s="40">
        <f t="shared" si="576"/>
        <v>67</v>
      </c>
      <c r="AK533" s="40">
        <f t="shared" si="28"/>
        <v>76</v>
      </c>
      <c r="AL533" s="18">
        <f t="shared" si="29"/>
        <v>2506</v>
      </c>
      <c r="AM533" s="40">
        <f t="shared" si="30"/>
        <v>332</v>
      </c>
      <c r="AN533" s="42">
        <f t="shared" si="31"/>
        <v>0.1324820431</v>
      </c>
      <c r="AO533" s="42">
        <f t="shared" si="32"/>
        <v>0.2893056664</v>
      </c>
      <c r="AP533" s="43">
        <f t="shared" si="33"/>
        <v>0.2137931034</v>
      </c>
      <c r="AQ533" s="43">
        <f t="shared" si="34"/>
        <v>0.5751724138</v>
      </c>
      <c r="AR533" s="43">
        <f t="shared" si="35"/>
        <v>0.4537931034</v>
      </c>
      <c r="AS533" s="43">
        <f t="shared" si="36"/>
        <v>0.4427710843</v>
      </c>
      <c r="AT533" s="43">
        <f t="shared" si="37"/>
        <v>0.4698795181</v>
      </c>
      <c r="AU533" s="43">
        <f t="shared" si="38"/>
        <v>0.5692771084</v>
      </c>
      <c r="AV533" s="44">
        <f t="shared" si="41"/>
        <v>253</v>
      </c>
      <c r="AW533" s="45">
        <f t="shared" si="39"/>
        <v>8</v>
      </c>
      <c r="AX533" s="45">
        <v>23.0</v>
      </c>
      <c r="AY533" s="45"/>
    </row>
    <row r="534">
      <c r="A534" s="60"/>
      <c r="B534" s="60"/>
      <c r="C534" s="60"/>
      <c r="D534" s="46">
        <v>532.0</v>
      </c>
      <c r="E534" s="25"/>
      <c r="F534" s="26">
        <v>7060.0</v>
      </c>
      <c r="G534" s="18">
        <v>2246.0</v>
      </c>
      <c r="H534" s="15">
        <f t="shared" si="6"/>
        <v>398</v>
      </c>
      <c r="I534" s="28">
        <v>36.0</v>
      </c>
      <c r="J534" s="29">
        <v>54.0</v>
      </c>
      <c r="K534" s="30">
        <v>30.0</v>
      </c>
      <c r="L534" s="31">
        <v>187.0</v>
      </c>
      <c r="M534" s="32">
        <v>27.0</v>
      </c>
      <c r="N534" s="33">
        <v>64.0</v>
      </c>
      <c r="O534" s="39">
        <f t="shared" si="7"/>
        <v>0.7032967033</v>
      </c>
      <c r="P534" s="39">
        <f t="shared" si="8"/>
        <v>0.8617511521</v>
      </c>
      <c r="Q534" s="40">
        <f t="shared" si="9"/>
        <v>0.8698992875</v>
      </c>
      <c r="R534" s="17">
        <f t="shared" si="10"/>
        <v>0.3378992875</v>
      </c>
      <c r="S534" s="39">
        <f t="shared" si="11"/>
        <v>-0.008148135452</v>
      </c>
      <c r="T534" s="40">
        <f t="shared" si="12"/>
        <v>0.3375120713</v>
      </c>
      <c r="U534" s="40">
        <f t="shared" si="13"/>
        <v>0.5517255574</v>
      </c>
      <c r="V534" s="40">
        <f t="shared" si="14"/>
        <v>0.5517255574</v>
      </c>
      <c r="W534" s="39">
        <f t="shared" si="15"/>
        <v>0.5435774219</v>
      </c>
      <c r="X534" s="41">
        <f t="shared" si="16"/>
        <v>0.4482744426</v>
      </c>
      <c r="Y534" s="41">
        <f t="shared" si="17"/>
        <v>0.4564225781</v>
      </c>
      <c r="Z534" s="40">
        <f t="shared" si="18"/>
        <v>91</v>
      </c>
      <c r="AA534" s="40">
        <f t="shared" si="19"/>
        <v>217</v>
      </c>
      <c r="AB534" s="40">
        <f t="shared" si="20"/>
        <v>41</v>
      </c>
      <c r="AC534" s="40">
        <f t="shared" si="21"/>
        <v>50</v>
      </c>
      <c r="AD534" s="40">
        <f t="shared" si="22"/>
        <v>99</v>
      </c>
      <c r="AE534" s="40">
        <f t="shared" si="23"/>
        <v>118</v>
      </c>
      <c r="AF534" s="40">
        <f t="shared" si="24"/>
        <v>1.28</v>
      </c>
      <c r="AG534" s="40">
        <f t="shared" si="25"/>
        <v>0.303030303</v>
      </c>
      <c r="AH534" s="40">
        <f t="shared" si="26"/>
        <v>52</v>
      </c>
      <c r="AI534" s="40">
        <f t="shared" ref="AI534:AJ534" si="577">AF534*AC534</f>
        <v>64</v>
      </c>
      <c r="AJ534" s="40">
        <f t="shared" si="577"/>
        <v>30</v>
      </c>
      <c r="AK534" s="40">
        <f t="shared" si="28"/>
        <v>36</v>
      </c>
      <c r="AL534" s="18">
        <f t="shared" si="29"/>
        <v>2246</v>
      </c>
      <c r="AM534" s="40">
        <f t="shared" si="30"/>
        <v>182</v>
      </c>
      <c r="AN534" s="42">
        <f t="shared" si="31"/>
        <v>0.08103294746</v>
      </c>
      <c r="AO534" s="42">
        <f t="shared" si="32"/>
        <v>0.1772039181</v>
      </c>
      <c r="AP534" s="43">
        <f t="shared" si="33"/>
        <v>0.2336683417</v>
      </c>
      <c r="AQ534" s="43">
        <f t="shared" si="34"/>
        <v>0.6281407035</v>
      </c>
      <c r="AR534" s="43">
        <f t="shared" si="35"/>
        <v>0.4547738693</v>
      </c>
      <c r="AS534" s="43">
        <f t="shared" si="36"/>
        <v>0.4505494505</v>
      </c>
      <c r="AT534" s="43">
        <f t="shared" si="37"/>
        <v>0.4835164835</v>
      </c>
      <c r="AU534" s="43">
        <f t="shared" si="38"/>
        <v>0.6373626374</v>
      </c>
      <c r="AV534" s="44">
        <f t="shared" si="41"/>
        <v>151</v>
      </c>
      <c r="AW534" s="45">
        <f t="shared" si="39"/>
        <v>11</v>
      </c>
      <c r="AX534" s="45">
        <v>24.0</v>
      </c>
      <c r="AY534" s="45"/>
    </row>
    <row r="535">
      <c r="A535" s="60"/>
      <c r="B535" s="60"/>
      <c r="C535" s="60"/>
      <c r="D535" s="46">
        <v>533.0</v>
      </c>
      <c r="E535" s="25"/>
      <c r="F535" s="26">
        <v>7079.0</v>
      </c>
      <c r="G535" s="18">
        <v>2180.0</v>
      </c>
      <c r="H535" s="15">
        <f t="shared" si="6"/>
        <v>192</v>
      </c>
      <c r="I535" s="28">
        <v>6.0</v>
      </c>
      <c r="J535" s="29">
        <v>42.0</v>
      </c>
      <c r="K535" s="30">
        <v>14.0</v>
      </c>
      <c r="L535" s="31">
        <v>96.0</v>
      </c>
      <c r="M535" s="32">
        <v>4.0</v>
      </c>
      <c r="N535" s="33">
        <v>30.0</v>
      </c>
      <c r="O535" s="39">
        <f t="shared" si="7"/>
        <v>0.8823529412</v>
      </c>
      <c r="P535" s="39">
        <f t="shared" si="8"/>
        <v>0.8727272727</v>
      </c>
      <c r="Q535" s="40">
        <f t="shared" si="9"/>
        <v>0.9104256055</v>
      </c>
      <c r="R535" s="17">
        <f t="shared" si="10"/>
        <v>0.3784256055</v>
      </c>
      <c r="S535" s="39">
        <f t="shared" si="11"/>
        <v>-0.03769833281</v>
      </c>
      <c r="T535" s="40">
        <f t="shared" si="12"/>
        <v>0.3802437292</v>
      </c>
      <c r="U535" s="40">
        <f t="shared" si="13"/>
        <v>0.6788787269</v>
      </c>
      <c r="V535" s="40">
        <f t="shared" si="14"/>
        <v>0.6788787269</v>
      </c>
      <c r="W535" s="39">
        <f t="shared" si="15"/>
        <v>0.6411803941</v>
      </c>
      <c r="X535" s="41">
        <f t="shared" si="16"/>
        <v>0.3211212731</v>
      </c>
      <c r="Y535" s="41">
        <f t="shared" si="17"/>
        <v>0.3588196059</v>
      </c>
      <c r="Z535" s="40">
        <f t="shared" si="18"/>
        <v>34</v>
      </c>
      <c r="AA535" s="40">
        <f t="shared" si="19"/>
        <v>110</v>
      </c>
      <c r="AB535" s="40">
        <f t="shared" si="20"/>
        <v>11</v>
      </c>
      <c r="AC535" s="40">
        <f t="shared" si="21"/>
        <v>23</v>
      </c>
      <c r="AD535" s="40">
        <f t="shared" si="22"/>
        <v>39</v>
      </c>
      <c r="AE535" s="40">
        <f t="shared" si="23"/>
        <v>71</v>
      </c>
      <c r="AF535" s="40">
        <f t="shared" si="24"/>
        <v>1.304347826</v>
      </c>
      <c r="AG535" s="40">
        <f t="shared" si="25"/>
        <v>0.358974359</v>
      </c>
      <c r="AH535" s="40">
        <f t="shared" si="26"/>
        <v>14</v>
      </c>
      <c r="AI535" s="40">
        <f t="shared" ref="AI535:AJ535" si="578">AF535*AC535</f>
        <v>30</v>
      </c>
      <c r="AJ535" s="40">
        <f t="shared" si="578"/>
        <v>14</v>
      </c>
      <c r="AK535" s="40">
        <f t="shared" si="28"/>
        <v>25</v>
      </c>
      <c r="AL535" s="18">
        <f t="shared" si="29"/>
        <v>2180</v>
      </c>
      <c r="AM535" s="40">
        <f t="shared" si="30"/>
        <v>83</v>
      </c>
      <c r="AN535" s="42">
        <f t="shared" si="31"/>
        <v>0.0380733945</v>
      </c>
      <c r="AO535" s="42">
        <f t="shared" si="32"/>
        <v>0.0880733945</v>
      </c>
      <c r="AP535" s="43">
        <f t="shared" si="33"/>
        <v>0.125</v>
      </c>
      <c r="AQ535" s="43">
        <f t="shared" si="34"/>
        <v>0.5520833333</v>
      </c>
      <c r="AR535" s="43">
        <f t="shared" si="35"/>
        <v>0.4270833333</v>
      </c>
      <c r="AS535" s="43">
        <f t="shared" si="36"/>
        <v>0.3373493976</v>
      </c>
      <c r="AT535" s="43">
        <f t="shared" si="37"/>
        <v>0.4698795181</v>
      </c>
      <c r="AU535" s="43">
        <f t="shared" si="38"/>
        <v>0.5301204819</v>
      </c>
      <c r="AV535" s="44">
        <f t="shared" si="41"/>
        <v>71</v>
      </c>
      <c r="AW535" s="45">
        <f t="shared" si="39"/>
        <v>-4</v>
      </c>
      <c r="AX535" s="45">
        <v>24.0</v>
      </c>
      <c r="AY535" s="45"/>
    </row>
    <row r="536">
      <c r="A536" s="60"/>
      <c r="B536" s="60"/>
      <c r="C536" s="60"/>
      <c r="D536" s="46">
        <v>534.0</v>
      </c>
      <c r="E536" s="25"/>
      <c r="F536" s="26">
        <v>7097.0</v>
      </c>
      <c r="G536" s="18">
        <v>1210.0</v>
      </c>
      <c r="H536" s="15">
        <f t="shared" si="6"/>
        <v>154</v>
      </c>
      <c r="I536" s="28">
        <v>6.0</v>
      </c>
      <c r="J536" s="29">
        <v>35.0</v>
      </c>
      <c r="K536" s="30">
        <v>7.0</v>
      </c>
      <c r="L536" s="31">
        <v>71.0</v>
      </c>
      <c r="M536" s="32">
        <v>14.0</v>
      </c>
      <c r="N536" s="33">
        <v>21.0</v>
      </c>
      <c r="O536" s="39">
        <f t="shared" si="7"/>
        <v>0.6</v>
      </c>
      <c r="P536" s="39">
        <f t="shared" si="8"/>
        <v>0.9102564103</v>
      </c>
      <c r="Q536" s="40">
        <f t="shared" si="9"/>
        <v>0.83812</v>
      </c>
      <c r="R536" s="17">
        <f t="shared" si="10"/>
        <v>0.30612</v>
      </c>
      <c r="S536" s="39">
        <f t="shared" si="11"/>
        <v>0.07213641026</v>
      </c>
      <c r="T536" s="40">
        <f t="shared" si="12"/>
        <v>0.3136238908</v>
      </c>
      <c r="U536" s="40">
        <f t="shared" si="13"/>
        <v>0.4762926907</v>
      </c>
      <c r="V536" s="40">
        <f t="shared" si="14"/>
        <v>0.4762926907</v>
      </c>
      <c r="W536" s="39">
        <f t="shared" si="15"/>
        <v>0.5484291009</v>
      </c>
      <c r="X536" s="41">
        <f t="shared" si="16"/>
        <v>0.5237073093</v>
      </c>
      <c r="Y536" s="41">
        <f t="shared" si="17"/>
        <v>0.4515708991</v>
      </c>
      <c r="Z536" s="40">
        <f t="shared" si="18"/>
        <v>35</v>
      </c>
      <c r="AA536" s="40">
        <f t="shared" si="19"/>
        <v>78</v>
      </c>
      <c r="AB536" s="40">
        <f t="shared" si="20"/>
        <v>18</v>
      </c>
      <c r="AC536" s="40">
        <f t="shared" si="21"/>
        <v>17</v>
      </c>
      <c r="AD536" s="40">
        <f t="shared" si="22"/>
        <v>35</v>
      </c>
      <c r="AE536" s="40">
        <f t="shared" si="23"/>
        <v>43</v>
      </c>
      <c r="AF536" s="40">
        <f t="shared" si="24"/>
        <v>1.235294118</v>
      </c>
      <c r="AG536" s="40">
        <f t="shared" si="25"/>
        <v>0.2</v>
      </c>
      <c r="AH536" s="40">
        <f t="shared" si="26"/>
        <v>22</v>
      </c>
      <c r="AI536" s="40">
        <f t="shared" ref="AI536:AJ536" si="579">AF536*AC536</f>
        <v>21</v>
      </c>
      <c r="AJ536" s="40">
        <f t="shared" si="579"/>
        <v>7</v>
      </c>
      <c r="AK536" s="40">
        <f t="shared" si="28"/>
        <v>9</v>
      </c>
      <c r="AL536" s="18">
        <f t="shared" si="29"/>
        <v>1210</v>
      </c>
      <c r="AM536" s="40">
        <f t="shared" si="30"/>
        <v>59</v>
      </c>
      <c r="AN536" s="42">
        <f t="shared" si="31"/>
        <v>0.04876033058</v>
      </c>
      <c r="AO536" s="42">
        <f t="shared" si="32"/>
        <v>0.1272727273</v>
      </c>
      <c r="AP536" s="43">
        <f t="shared" si="33"/>
        <v>0.1753246753</v>
      </c>
      <c r="AQ536" s="43">
        <f t="shared" si="34"/>
        <v>0.5909090909</v>
      </c>
      <c r="AR536" s="43">
        <f t="shared" si="35"/>
        <v>0.4935064935</v>
      </c>
      <c r="AS536" s="43">
        <f t="shared" si="36"/>
        <v>0.4915254237</v>
      </c>
      <c r="AT536" s="43">
        <f t="shared" si="37"/>
        <v>0.5254237288</v>
      </c>
      <c r="AU536" s="43">
        <f t="shared" si="38"/>
        <v>0.7288135593</v>
      </c>
      <c r="AV536" s="44">
        <f t="shared" si="41"/>
        <v>62</v>
      </c>
      <c r="AW536" s="45">
        <f t="shared" si="39"/>
        <v>-2</v>
      </c>
      <c r="AX536" s="45">
        <v>24.0</v>
      </c>
      <c r="AY536" s="45"/>
    </row>
    <row r="537">
      <c r="A537" s="60"/>
      <c r="B537" s="60"/>
      <c r="C537" s="60"/>
      <c r="D537" s="46">
        <v>535.0</v>
      </c>
      <c r="E537" s="25"/>
      <c r="F537" s="26">
        <v>7311.0</v>
      </c>
      <c r="G537" s="18">
        <v>796.0</v>
      </c>
      <c r="H537" s="15">
        <f t="shared" si="6"/>
        <v>104</v>
      </c>
      <c r="I537" s="28">
        <v>6.0</v>
      </c>
      <c r="J537" s="29">
        <v>27.0</v>
      </c>
      <c r="K537" s="30">
        <v>4.0</v>
      </c>
      <c r="L537" s="31">
        <v>55.0</v>
      </c>
      <c r="M537" s="32">
        <v>6.0</v>
      </c>
      <c r="N537" s="33">
        <v>6.0</v>
      </c>
      <c r="O537" s="39">
        <f t="shared" si="7"/>
        <v>0.5</v>
      </c>
      <c r="P537" s="39">
        <f t="shared" si="8"/>
        <v>0.9322033898</v>
      </c>
      <c r="Q537" s="40">
        <f t="shared" si="9"/>
        <v>0.8015</v>
      </c>
      <c r="R537" s="17">
        <f t="shared" si="10"/>
        <v>0.2695</v>
      </c>
      <c r="S537" s="39">
        <f t="shared" si="11"/>
        <v>0.1307033898</v>
      </c>
      <c r="T537" s="40">
        <f t="shared" si="12"/>
        <v>0.2910394571</v>
      </c>
      <c r="U537" s="40">
        <f t="shared" si="13"/>
        <v>0.401640542</v>
      </c>
      <c r="V537" s="40">
        <f t="shared" si="14"/>
        <v>0.401640542</v>
      </c>
      <c r="W537" s="39">
        <f t="shared" si="15"/>
        <v>0.5323439319</v>
      </c>
      <c r="X537" s="41">
        <f t="shared" si="16"/>
        <v>0.598359458</v>
      </c>
      <c r="Y537" s="41">
        <f t="shared" si="17"/>
        <v>0.4676560681</v>
      </c>
      <c r="Z537" s="40">
        <f t="shared" si="18"/>
        <v>12</v>
      </c>
      <c r="AA537" s="40">
        <f t="shared" si="19"/>
        <v>59</v>
      </c>
      <c r="AB537" s="40">
        <f t="shared" si="20"/>
        <v>7</v>
      </c>
      <c r="AC537" s="40">
        <f t="shared" si="21"/>
        <v>5</v>
      </c>
      <c r="AD537" s="40">
        <f t="shared" si="22"/>
        <v>28</v>
      </c>
      <c r="AE537" s="40">
        <f t="shared" si="23"/>
        <v>31</v>
      </c>
      <c r="AF537" s="40">
        <f t="shared" si="24"/>
        <v>1.2</v>
      </c>
      <c r="AG537" s="40">
        <f t="shared" si="25"/>
        <v>0.1428571429</v>
      </c>
      <c r="AH537" s="40">
        <f t="shared" si="26"/>
        <v>8</v>
      </c>
      <c r="AI537" s="40">
        <f t="shared" ref="AI537:AJ537" si="580">AF537*AC537</f>
        <v>6</v>
      </c>
      <c r="AJ537" s="40">
        <f t="shared" si="580"/>
        <v>4</v>
      </c>
      <c r="AK537" s="40">
        <f t="shared" si="28"/>
        <v>4</v>
      </c>
      <c r="AL537" s="18">
        <f t="shared" si="29"/>
        <v>796</v>
      </c>
      <c r="AM537" s="40">
        <f t="shared" si="30"/>
        <v>22</v>
      </c>
      <c r="AN537" s="42">
        <f t="shared" si="31"/>
        <v>0.02763819095</v>
      </c>
      <c r="AO537" s="42">
        <f t="shared" si="32"/>
        <v>0.1306532663</v>
      </c>
      <c r="AP537" s="43">
        <f t="shared" si="33"/>
        <v>0.1538461538</v>
      </c>
      <c r="AQ537" s="43">
        <f t="shared" si="34"/>
        <v>0.6442307692</v>
      </c>
      <c r="AR537" s="43">
        <f t="shared" si="35"/>
        <v>0.4326923077</v>
      </c>
      <c r="AS537" s="43">
        <f t="shared" si="36"/>
        <v>0.5454545455</v>
      </c>
      <c r="AT537" s="43">
        <f t="shared" si="37"/>
        <v>0.5454545455</v>
      </c>
      <c r="AU537" s="43">
        <f t="shared" si="38"/>
        <v>0.6363636364</v>
      </c>
      <c r="AV537" s="44">
        <f t="shared" si="41"/>
        <v>51</v>
      </c>
      <c r="AW537" s="45">
        <f t="shared" si="39"/>
        <v>4</v>
      </c>
      <c r="AX537" s="45">
        <v>24.0</v>
      </c>
      <c r="AY537" s="45"/>
    </row>
    <row r="538">
      <c r="A538" s="60"/>
      <c r="B538" s="60"/>
      <c r="C538" s="60"/>
      <c r="D538" s="46">
        <v>536.0</v>
      </c>
      <c r="E538" s="25"/>
      <c r="F538" s="26">
        <v>7312.0</v>
      </c>
      <c r="G538" s="18">
        <v>2438.0</v>
      </c>
      <c r="H538" s="15">
        <f t="shared" si="6"/>
        <v>209</v>
      </c>
      <c r="I538" s="28">
        <v>7.0</v>
      </c>
      <c r="J538" s="29">
        <v>31.0</v>
      </c>
      <c r="K538" s="30">
        <v>7.0</v>
      </c>
      <c r="L538" s="31">
        <v>108.0</v>
      </c>
      <c r="M538" s="32">
        <v>15.0</v>
      </c>
      <c r="N538" s="33">
        <v>41.0</v>
      </c>
      <c r="O538" s="39">
        <f t="shared" si="7"/>
        <v>0.7321428571</v>
      </c>
      <c r="P538" s="39">
        <f t="shared" si="8"/>
        <v>0.9391304348</v>
      </c>
      <c r="Q538" s="40">
        <f t="shared" si="9"/>
        <v>0.8776760204</v>
      </c>
      <c r="R538" s="17">
        <f t="shared" si="10"/>
        <v>0.3456760204</v>
      </c>
      <c r="S538" s="39">
        <f t="shared" si="11"/>
        <v>0.06145441437</v>
      </c>
      <c r="T538" s="40">
        <f t="shared" si="12"/>
        <v>0.3442835791</v>
      </c>
      <c r="U538" s="40">
        <f t="shared" si="13"/>
        <v>0.572505491</v>
      </c>
      <c r="V538" s="40">
        <f t="shared" si="14"/>
        <v>0.572505491</v>
      </c>
      <c r="W538" s="39">
        <f t="shared" si="15"/>
        <v>0.6339599053</v>
      </c>
      <c r="X538" s="41">
        <f t="shared" si="16"/>
        <v>0.427494509</v>
      </c>
      <c r="Y538" s="41">
        <f t="shared" si="17"/>
        <v>0.3660400947</v>
      </c>
      <c r="Z538" s="40">
        <f t="shared" si="18"/>
        <v>56</v>
      </c>
      <c r="AA538" s="40">
        <f t="shared" si="19"/>
        <v>115</v>
      </c>
      <c r="AB538" s="40">
        <f t="shared" si="20"/>
        <v>24</v>
      </c>
      <c r="AC538" s="40">
        <f t="shared" si="21"/>
        <v>32</v>
      </c>
      <c r="AD538" s="40">
        <f t="shared" si="22"/>
        <v>42</v>
      </c>
      <c r="AE538" s="40">
        <f t="shared" si="23"/>
        <v>73</v>
      </c>
      <c r="AF538" s="40">
        <f t="shared" si="24"/>
        <v>1.28125</v>
      </c>
      <c r="AG538" s="40">
        <f t="shared" si="25"/>
        <v>0.1666666667</v>
      </c>
      <c r="AH538" s="40">
        <f t="shared" si="26"/>
        <v>31</v>
      </c>
      <c r="AI538" s="40">
        <f t="shared" ref="AI538:AJ538" si="581">AF538*AC538</f>
        <v>41</v>
      </c>
      <c r="AJ538" s="40">
        <f t="shared" si="581"/>
        <v>7</v>
      </c>
      <c r="AK538" s="40">
        <f t="shared" si="28"/>
        <v>12</v>
      </c>
      <c r="AL538" s="18">
        <f t="shared" si="29"/>
        <v>2438</v>
      </c>
      <c r="AM538" s="40">
        <f t="shared" si="30"/>
        <v>91</v>
      </c>
      <c r="AN538" s="42">
        <f t="shared" si="31"/>
        <v>0.03732567678</v>
      </c>
      <c r="AO538" s="42">
        <f t="shared" si="32"/>
        <v>0.08572600492</v>
      </c>
      <c r="AP538" s="43">
        <f t="shared" si="33"/>
        <v>0.1387559809</v>
      </c>
      <c r="AQ538" s="43">
        <f t="shared" si="34"/>
        <v>0.6220095694</v>
      </c>
      <c r="AR538" s="43">
        <f t="shared" si="35"/>
        <v>0.4497607656</v>
      </c>
      <c r="AS538" s="43">
        <f t="shared" si="36"/>
        <v>0.4175824176</v>
      </c>
      <c r="AT538" s="43">
        <f t="shared" si="37"/>
        <v>0.4725274725</v>
      </c>
      <c r="AU538" s="43">
        <f t="shared" si="38"/>
        <v>0.7912087912</v>
      </c>
      <c r="AV538" s="44">
        <f t="shared" si="41"/>
        <v>96</v>
      </c>
      <c r="AW538" s="45">
        <f t="shared" si="39"/>
        <v>-9</v>
      </c>
      <c r="AX538" s="45">
        <v>24.0</v>
      </c>
      <c r="AY538" s="45"/>
    </row>
    <row r="539">
      <c r="A539" s="60"/>
      <c r="B539" s="60"/>
      <c r="C539" s="60"/>
      <c r="D539" s="46">
        <v>537.0</v>
      </c>
      <c r="E539" s="25"/>
      <c r="F539" s="26">
        <v>7332.0</v>
      </c>
      <c r="G539" s="18">
        <v>2570.0</v>
      </c>
      <c r="H539" s="15">
        <f t="shared" si="6"/>
        <v>296</v>
      </c>
      <c r="I539" s="28">
        <v>19.0</v>
      </c>
      <c r="J539" s="29">
        <v>46.0</v>
      </c>
      <c r="K539" s="30">
        <v>11.0</v>
      </c>
      <c r="L539" s="31">
        <v>162.0</v>
      </c>
      <c r="M539" s="32">
        <v>20.0</v>
      </c>
      <c r="N539" s="33">
        <v>38.0</v>
      </c>
      <c r="O539" s="39">
        <f t="shared" si="7"/>
        <v>0.6551724138</v>
      </c>
      <c r="P539" s="39">
        <f t="shared" si="8"/>
        <v>0.936416185</v>
      </c>
      <c r="Q539" s="40">
        <f t="shared" si="9"/>
        <v>0.8558585018</v>
      </c>
      <c r="R539" s="17">
        <f t="shared" si="10"/>
        <v>0.3238585018</v>
      </c>
      <c r="S539" s="39">
        <f t="shared" si="11"/>
        <v>0.08055768319</v>
      </c>
      <c r="T539" s="40">
        <f t="shared" si="12"/>
        <v>0.3263126296</v>
      </c>
      <c r="U539" s="40">
        <f t="shared" si="13"/>
        <v>0.5167858459</v>
      </c>
      <c r="V539" s="40">
        <f t="shared" si="14"/>
        <v>0.5167858459</v>
      </c>
      <c r="W539" s="39">
        <f t="shared" si="15"/>
        <v>0.5973435291</v>
      </c>
      <c r="X539" s="41">
        <f t="shared" si="16"/>
        <v>0.4832141541</v>
      </c>
      <c r="Y539" s="41">
        <f t="shared" si="17"/>
        <v>0.4026564709</v>
      </c>
      <c r="Z539" s="40">
        <f t="shared" si="18"/>
        <v>58</v>
      </c>
      <c r="AA539" s="40">
        <f t="shared" si="19"/>
        <v>173</v>
      </c>
      <c r="AB539" s="40">
        <f t="shared" si="20"/>
        <v>28</v>
      </c>
      <c r="AC539" s="40">
        <f t="shared" si="21"/>
        <v>30</v>
      </c>
      <c r="AD539" s="40">
        <f t="shared" si="22"/>
        <v>70</v>
      </c>
      <c r="AE539" s="40">
        <f t="shared" si="23"/>
        <v>103</v>
      </c>
      <c r="AF539" s="40">
        <f t="shared" si="24"/>
        <v>1.266666667</v>
      </c>
      <c r="AG539" s="40">
        <f t="shared" si="25"/>
        <v>0.1571428571</v>
      </c>
      <c r="AH539" s="40">
        <f t="shared" si="26"/>
        <v>35</v>
      </c>
      <c r="AI539" s="40">
        <f t="shared" ref="AI539:AJ539" si="582">AF539*AC539</f>
        <v>38</v>
      </c>
      <c r="AJ539" s="40">
        <f t="shared" si="582"/>
        <v>11</v>
      </c>
      <c r="AK539" s="40">
        <f t="shared" si="28"/>
        <v>16</v>
      </c>
      <c r="AL539" s="18">
        <f t="shared" si="29"/>
        <v>2570</v>
      </c>
      <c r="AM539" s="40">
        <f t="shared" si="30"/>
        <v>100</v>
      </c>
      <c r="AN539" s="42">
        <f t="shared" si="31"/>
        <v>0.03891050584</v>
      </c>
      <c r="AO539" s="42">
        <f t="shared" si="32"/>
        <v>0.1151750973</v>
      </c>
      <c r="AP539" s="43">
        <f t="shared" si="33"/>
        <v>0.1689189189</v>
      </c>
      <c r="AQ539" s="43">
        <f t="shared" si="34"/>
        <v>0.6790540541</v>
      </c>
      <c r="AR539" s="43">
        <f t="shared" si="35"/>
        <v>0.4155405405</v>
      </c>
      <c r="AS539" s="43">
        <f t="shared" si="36"/>
        <v>0.46</v>
      </c>
      <c r="AT539" s="43">
        <f t="shared" si="37"/>
        <v>0.51</v>
      </c>
      <c r="AU539" s="43">
        <f t="shared" si="38"/>
        <v>0.73</v>
      </c>
      <c r="AV539" s="44">
        <f t="shared" si="41"/>
        <v>146</v>
      </c>
      <c r="AW539" s="45">
        <f t="shared" si="39"/>
        <v>4</v>
      </c>
      <c r="AX539" s="45">
        <v>25.0</v>
      </c>
      <c r="AY539" s="45"/>
    </row>
    <row r="540">
      <c r="A540" s="60"/>
      <c r="B540" s="60"/>
      <c r="C540" s="60"/>
      <c r="D540" s="46">
        <v>538.0</v>
      </c>
      <c r="E540" s="25"/>
      <c r="F540" s="26">
        <v>7334.0</v>
      </c>
      <c r="G540" s="18">
        <v>1131.0</v>
      </c>
      <c r="H540" s="15">
        <f t="shared" si="6"/>
        <v>192</v>
      </c>
      <c r="I540" s="28">
        <v>4.0</v>
      </c>
      <c r="J540" s="29">
        <v>33.0</v>
      </c>
      <c r="K540" s="30">
        <v>13.0</v>
      </c>
      <c r="L540" s="31">
        <v>93.0</v>
      </c>
      <c r="M540" s="32">
        <v>19.0</v>
      </c>
      <c r="N540" s="33">
        <v>30.0</v>
      </c>
      <c r="O540" s="39">
        <f t="shared" si="7"/>
        <v>0.612244898</v>
      </c>
      <c r="P540" s="39">
        <f t="shared" si="8"/>
        <v>0.8773584906</v>
      </c>
      <c r="Q540" s="40">
        <f t="shared" si="9"/>
        <v>0.8422082466</v>
      </c>
      <c r="R540" s="17">
        <f t="shared" si="10"/>
        <v>0.3102082466</v>
      </c>
      <c r="S540" s="39">
        <f t="shared" si="11"/>
        <v>0.035150244</v>
      </c>
      <c r="T540" s="40">
        <f t="shared" si="12"/>
        <v>0.3164260425</v>
      </c>
      <c r="U540" s="40">
        <f t="shared" si="13"/>
        <v>0.485321013</v>
      </c>
      <c r="V540" s="40">
        <f t="shared" si="14"/>
        <v>0.485321013</v>
      </c>
      <c r="W540" s="39">
        <f t="shared" si="15"/>
        <v>0.520471257</v>
      </c>
      <c r="X540" s="41">
        <f t="shared" si="16"/>
        <v>0.514678987</v>
      </c>
      <c r="Y540" s="41">
        <f t="shared" si="17"/>
        <v>0.479528743</v>
      </c>
      <c r="Z540" s="40">
        <f t="shared" si="18"/>
        <v>49</v>
      </c>
      <c r="AA540" s="40">
        <f t="shared" si="19"/>
        <v>106</v>
      </c>
      <c r="AB540" s="40">
        <f t="shared" si="20"/>
        <v>25</v>
      </c>
      <c r="AC540" s="40">
        <f t="shared" si="21"/>
        <v>24</v>
      </c>
      <c r="AD540" s="40">
        <f t="shared" si="22"/>
        <v>51</v>
      </c>
      <c r="AE540" s="40">
        <f t="shared" si="23"/>
        <v>55</v>
      </c>
      <c r="AF540" s="40">
        <f t="shared" si="24"/>
        <v>1.25</v>
      </c>
      <c r="AG540" s="40">
        <f t="shared" si="25"/>
        <v>0.2549019608</v>
      </c>
      <c r="AH540" s="40">
        <f t="shared" si="26"/>
        <v>31</v>
      </c>
      <c r="AI540" s="40">
        <f t="shared" ref="AI540:AJ540" si="583">AF540*AC540</f>
        <v>30</v>
      </c>
      <c r="AJ540" s="40">
        <f t="shared" si="583"/>
        <v>13</v>
      </c>
      <c r="AK540" s="40">
        <f t="shared" si="28"/>
        <v>14</v>
      </c>
      <c r="AL540" s="18">
        <f t="shared" si="29"/>
        <v>1131</v>
      </c>
      <c r="AM540" s="40">
        <f t="shared" si="30"/>
        <v>88</v>
      </c>
      <c r="AN540" s="42">
        <f t="shared" si="31"/>
        <v>0.07780725022</v>
      </c>
      <c r="AO540" s="42">
        <f t="shared" si="32"/>
        <v>0.1697612732</v>
      </c>
      <c r="AP540" s="43">
        <f t="shared" si="33"/>
        <v>0.1875</v>
      </c>
      <c r="AQ540" s="43">
        <f t="shared" si="34"/>
        <v>0.6041666667</v>
      </c>
      <c r="AR540" s="43">
        <f t="shared" si="35"/>
        <v>0.4479166667</v>
      </c>
      <c r="AS540" s="43">
        <f t="shared" si="36"/>
        <v>0.5</v>
      </c>
      <c r="AT540" s="43">
        <f t="shared" si="37"/>
        <v>0.5113636364</v>
      </c>
      <c r="AU540" s="43">
        <f t="shared" si="38"/>
        <v>0.6931818182</v>
      </c>
      <c r="AV540" s="44">
        <f t="shared" si="41"/>
        <v>79</v>
      </c>
      <c r="AW540" s="45">
        <f t="shared" si="39"/>
        <v>-8</v>
      </c>
      <c r="AX540" s="45">
        <v>25.0</v>
      </c>
      <c r="AY540" s="45"/>
    </row>
    <row r="541">
      <c r="A541" s="60"/>
      <c r="B541" s="60"/>
      <c r="C541" s="60"/>
      <c r="D541" s="46">
        <v>539.0</v>
      </c>
      <c r="E541" s="25"/>
      <c r="F541" s="26">
        <v>7341.0</v>
      </c>
      <c r="G541" s="18">
        <v>2719.0</v>
      </c>
      <c r="H541" s="15">
        <f t="shared" si="6"/>
        <v>407</v>
      </c>
      <c r="I541" s="28">
        <v>28.0</v>
      </c>
      <c r="J541" s="29">
        <v>77.0</v>
      </c>
      <c r="K541" s="30">
        <v>34.0</v>
      </c>
      <c r="L541" s="31">
        <v>197.0</v>
      </c>
      <c r="M541" s="32">
        <v>20.0</v>
      </c>
      <c r="N541" s="33">
        <v>51.0</v>
      </c>
      <c r="O541" s="39">
        <f t="shared" si="7"/>
        <v>0.7183098592</v>
      </c>
      <c r="P541" s="39">
        <f t="shared" si="8"/>
        <v>0.8528138528</v>
      </c>
      <c r="Q541" s="40">
        <f t="shared" si="9"/>
        <v>0.8740065463</v>
      </c>
      <c r="R541" s="17">
        <f t="shared" si="10"/>
        <v>0.3420065463</v>
      </c>
      <c r="S541" s="39">
        <f t="shared" si="11"/>
        <v>-0.02119269351</v>
      </c>
      <c r="T541" s="40">
        <f t="shared" si="12"/>
        <v>0.341030893</v>
      </c>
      <c r="U541" s="40">
        <f t="shared" si="13"/>
        <v>0.5625555668</v>
      </c>
      <c r="V541" s="40">
        <f t="shared" si="14"/>
        <v>0.5625555668</v>
      </c>
      <c r="W541" s="39">
        <f t="shared" si="15"/>
        <v>0.5413628733</v>
      </c>
      <c r="X541" s="41">
        <f t="shared" si="16"/>
        <v>0.4374444332</v>
      </c>
      <c r="Y541" s="41">
        <f t="shared" si="17"/>
        <v>0.4586371267</v>
      </c>
      <c r="Z541" s="40">
        <f t="shared" si="18"/>
        <v>71</v>
      </c>
      <c r="AA541" s="40">
        <f t="shared" si="19"/>
        <v>231</v>
      </c>
      <c r="AB541" s="40">
        <f t="shared" si="20"/>
        <v>31</v>
      </c>
      <c r="AC541" s="40">
        <f t="shared" si="21"/>
        <v>40</v>
      </c>
      <c r="AD541" s="40">
        <f t="shared" si="22"/>
        <v>106</v>
      </c>
      <c r="AE541" s="40">
        <f t="shared" si="23"/>
        <v>125</v>
      </c>
      <c r="AF541" s="40">
        <f t="shared" si="24"/>
        <v>1.275</v>
      </c>
      <c r="AG541" s="40">
        <f t="shared" si="25"/>
        <v>0.320754717</v>
      </c>
      <c r="AH541" s="40">
        <f t="shared" si="26"/>
        <v>40</v>
      </c>
      <c r="AI541" s="40">
        <f t="shared" ref="AI541:AJ541" si="584">AF541*AC541</f>
        <v>51</v>
      </c>
      <c r="AJ541" s="40">
        <f t="shared" si="584"/>
        <v>34</v>
      </c>
      <c r="AK541" s="40">
        <f t="shared" si="28"/>
        <v>40</v>
      </c>
      <c r="AL541" s="18">
        <f t="shared" si="29"/>
        <v>2719</v>
      </c>
      <c r="AM541" s="40">
        <f t="shared" si="30"/>
        <v>165</v>
      </c>
      <c r="AN541" s="42">
        <f t="shared" si="31"/>
        <v>0.06068407503</v>
      </c>
      <c r="AO541" s="42">
        <f t="shared" si="32"/>
        <v>0.1496873851</v>
      </c>
      <c r="AP541" s="43">
        <f t="shared" si="33"/>
        <v>0.2014742015</v>
      </c>
      <c r="AQ541" s="43">
        <f t="shared" si="34"/>
        <v>0.601965602</v>
      </c>
      <c r="AR541" s="43">
        <f t="shared" si="35"/>
        <v>0.4324324324</v>
      </c>
      <c r="AS541" s="43">
        <f t="shared" si="36"/>
        <v>0.4484848485</v>
      </c>
      <c r="AT541" s="43">
        <f t="shared" si="37"/>
        <v>0.4848484848</v>
      </c>
      <c r="AU541" s="43">
        <f t="shared" si="38"/>
        <v>0.5515151515</v>
      </c>
      <c r="AV541" s="44">
        <f t="shared" si="41"/>
        <v>157</v>
      </c>
      <c r="AW541" s="45">
        <f t="shared" si="39"/>
        <v>8</v>
      </c>
      <c r="AX541" s="45">
        <v>26.0</v>
      </c>
      <c r="AY541" s="45"/>
    </row>
    <row r="542">
      <c r="A542" s="60"/>
      <c r="B542" s="60"/>
      <c r="C542" s="60"/>
      <c r="D542" s="46">
        <v>540.0</v>
      </c>
      <c r="E542" s="25"/>
      <c r="F542" s="26">
        <v>7352.0</v>
      </c>
      <c r="G542" s="18">
        <v>2920.0</v>
      </c>
      <c r="H542" s="15">
        <f t="shared" si="6"/>
        <v>738</v>
      </c>
      <c r="I542" s="28">
        <v>69.0</v>
      </c>
      <c r="J542" s="29">
        <v>137.0</v>
      </c>
      <c r="K542" s="30">
        <v>68.0</v>
      </c>
      <c r="L542" s="31">
        <v>267.0</v>
      </c>
      <c r="M542" s="32">
        <v>73.0</v>
      </c>
      <c r="N542" s="33">
        <v>124.0</v>
      </c>
      <c r="O542" s="39">
        <f t="shared" si="7"/>
        <v>0.6294416244</v>
      </c>
      <c r="P542" s="39">
        <f t="shared" si="8"/>
        <v>0.7970149254</v>
      </c>
      <c r="Q542" s="40">
        <f t="shared" si="9"/>
        <v>0.847803963</v>
      </c>
      <c r="R542" s="17">
        <f t="shared" si="10"/>
        <v>0.315803963</v>
      </c>
      <c r="S542" s="39">
        <f t="shared" si="11"/>
        <v>-0.05078903763</v>
      </c>
      <c r="T542" s="40">
        <f t="shared" si="12"/>
        <v>0.3203748524</v>
      </c>
      <c r="U542" s="40">
        <f t="shared" si="13"/>
        <v>0.4979602903</v>
      </c>
      <c r="V542" s="40">
        <f t="shared" si="14"/>
        <v>0.4979602903</v>
      </c>
      <c r="W542" s="39">
        <f t="shared" si="15"/>
        <v>0.4471712527</v>
      </c>
      <c r="X542" s="41">
        <f t="shared" si="16"/>
        <v>0.5020397097</v>
      </c>
      <c r="Y542" s="41">
        <f t="shared" si="17"/>
        <v>0.5528287473</v>
      </c>
      <c r="Z542" s="40">
        <f t="shared" si="18"/>
        <v>197</v>
      </c>
      <c r="AA542" s="40">
        <f t="shared" si="19"/>
        <v>335</v>
      </c>
      <c r="AB542" s="40">
        <f t="shared" si="20"/>
        <v>99</v>
      </c>
      <c r="AC542" s="40">
        <f t="shared" si="21"/>
        <v>98</v>
      </c>
      <c r="AD542" s="40">
        <f t="shared" si="22"/>
        <v>185</v>
      </c>
      <c r="AE542" s="40">
        <f t="shared" si="23"/>
        <v>150</v>
      </c>
      <c r="AF542" s="40">
        <f t="shared" si="24"/>
        <v>1.265306122</v>
      </c>
      <c r="AG542" s="40">
        <f t="shared" si="25"/>
        <v>0.3675675676</v>
      </c>
      <c r="AH542" s="40">
        <f t="shared" si="26"/>
        <v>125</v>
      </c>
      <c r="AI542" s="40">
        <f t="shared" ref="AI542:AJ542" si="585">AF542*AC542</f>
        <v>124</v>
      </c>
      <c r="AJ542" s="40">
        <f t="shared" si="585"/>
        <v>68</v>
      </c>
      <c r="AK542" s="40">
        <f t="shared" si="28"/>
        <v>55</v>
      </c>
      <c r="AL542" s="18">
        <f t="shared" si="29"/>
        <v>2920</v>
      </c>
      <c r="AM542" s="40">
        <f t="shared" si="30"/>
        <v>372</v>
      </c>
      <c r="AN542" s="42">
        <f t="shared" si="31"/>
        <v>0.1273972603</v>
      </c>
      <c r="AO542" s="42">
        <f t="shared" si="32"/>
        <v>0.252739726</v>
      </c>
      <c r="AP542" s="43">
        <f t="shared" si="33"/>
        <v>0.2845528455</v>
      </c>
      <c r="AQ542" s="43">
        <f t="shared" si="34"/>
        <v>0.554200542</v>
      </c>
      <c r="AR542" s="43">
        <f t="shared" si="35"/>
        <v>0.5460704607</v>
      </c>
      <c r="AS542" s="43">
        <f t="shared" si="36"/>
        <v>0.5188172043</v>
      </c>
      <c r="AT542" s="43">
        <f t="shared" si="37"/>
        <v>0.4838709677</v>
      </c>
      <c r="AU542" s="43">
        <f t="shared" si="38"/>
        <v>0.6693548387</v>
      </c>
      <c r="AV542" s="44">
        <f t="shared" si="41"/>
        <v>212</v>
      </c>
      <c r="AW542" s="45">
        <f t="shared" si="39"/>
        <v>17</v>
      </c>
      <c r="AX542" s="45">
        <v>26.0</v>
      </c>
      <c r="AY542" s="45"/>
    </row>
    <row r="543">
      <c r="A543" s="60"/>
      <c r="B543" s="60"/>
      <c r="C543" s="60"/>
      <c r="D543" s="46">
        <v>541.0</v>
      </c>
      <c r="E543" s="25"/>
      <c r="F543" s="26">
        <v>7355.0</v>
      </c>
      <c r="G543" s="18">
        <v>1480.0</v>
      </c>
      <c r="H543" s="15">
        <f t="shared" si="6"/>
        <v>329</v>
      </c>
      <c r="I543" s="28">
        <v>22.0</v>
      </c>
      <c r="J543" s="29">
        <v>63.0</v>
      </c>
      <c r="K543" s="30">
        <v>20.0</v>
      </c>
      <c r="L543" s="31">
        <v>129.0</v>
      </c>
      <c r="M543" s="32">
        <v>51.0</v>
      </c>
      <c r="N543" s="33">
        <v>44.0</v>
      </c>
      <c r="O543" s="39">
        <f t="shared" si="7"/>
        <v>0.4631578947</v>
      </c>
      <c r="P543" s="39">
        <f t="shared" si="8"/>
        <v>0.8657718121</v>
      </c>
      <c r="Q543" s="40">
        <f t="shared" si="9"/>
        <v>0.7865564543</v>
      </c>
      <c r="R543" s="17">
        <f t="shared" si="10"/>
        <v>0.2545564543</v>
      </c>
      <c r="S543" s="39">
        <f t="shared" si="11"/>
        <v>0.07921535779</v>
      </c>
      <c r="T543" s="40">
        <f t="shared" si="12"/>
        <v>0.2828540217</v>
      </c>
      <c r="U543" s="40">
        <f t="shared" si="13"/>
        <v>0.3737072543</v>
      </c>
      <c r="V543" s="40">
        <f t="shared" si="14"/>
        <v>0.3737072543</v>
      </c>
      <c r="W543" s="39">
        <f t="shared" si="15"/>
        <v>0.4529226121</v>
      </c>
      <c r="X543" s="41">
        <f t="shared" si="16"/>
        <v>0.6262927457</v>
      </c>
      <c r="Y543" s="41">
        <f t="shared" si="17"/>
        <v>0.5470773879</v>
      </c>
      <c r="Z543" s="40">
        <f t="shared" si="18"/>
        <v>95</v>
      </c>
      <c r="AA543" s="40">
        <f t="shared" si="19"/>
        <v>149</v>
      </c>
      <c r="AB543" s="40">
        <f t="shared" si="20"/>
        <v>59</v>
      </c>
      <c r="AC543" s="40">
        <f t="shared" si="21"/>
        <v>36</v>
      </c>
      <c r="AD543" s="40">
        <f t="shared" si="22"/>
        <v>82</v>
      </c>
      <c r="AE543" s="40">
        <f t="shared" si="23"/>
        <v>67</v>
      </c>
      <c r="AF543" s="40">
        <f t="shared" si="24"/>
        <v>1.222222222</v>
      </c>
      <c r="AG543" s="40">
        <f t="shared" si="25"/>
        <v>0.243902439</v>
      </c>
      <c r="AH543" s="40">
        <f t="shared" si="26"/>
        <v>72</v>
      </c>
      <c r="AI543" s="40">
        <f t="shared" ref="AI543:AJ543" si="586">AF543*AC543</f>
        <v>44</v>
      </c>
      <c r="AJ543" s="40">
        <f t="shared" si="586"/>
        <v>20</v>
      </c>
      <c r="AK543" s="40">
        <f t="shared" si="28"/>
        <v>16</v>
      </c>
      <c r="AL543" s="18">
        <f t="shared" si="29"/>
        <v>1480</v>
      </c>
      <c r="AM543" s="40">
        <f t="shared" si="30"/>
        <v>152</v>
      </c>
      <c r="AN543" s="42">
        <f t="shared" si="31"/>
        <v>0.1027027027</v>
      </c>
      <c r="AO543" s="42">
        <f t="shared" si="32"/>
        <v>0.2222972973</v>
      </c>
      <c r="AP543" s="43">
        <f t="shared" si="33"/>
        <v>0.282674772</v>
      </c>
      <c r="AQ543" s="43">
        <f t="shared" si="34"/>
        <v>0.6139817629</v>
      </c>
      <c r="AR543" s="43">
        <f t="shared" si="35"/>
        <v>0.547112462</v>
      </c>
      <c r="AS543" s="43">
        <f t="shared" si="36"/>
        <v>0.6052631579</v>
      </c>
      <c r="AT543" s="43">
        <f t="shared" si="37"/>
        <v>0.5789473684</v>
      </c>
      <c r="AU543" s="43">
        <f t="shared" si="38"/>
        <v>0.7631578947</v>
      </c>
      <c r="AV543" s="44">
        <f t="shared" si="41"/>
        <v>113</v>
      </c>
      <c r="AW543" s="45">
        <f t="shared" si="39"/>
        <v>1</v>
      </c>
      <c r="AX543" s="45">
        <v>27.0</v>
      </c>
      <c r="AY543" s="45"/>
    </row>
    <row r="544">
      <c r="A544" s="60"/>
      <c r="B544" s="60"/>
      <c r="C544" s="60"/>
      <c r="D544" s="46">
        <v>542.0</v>
      </c>
      <c r="E544" s="25"/>
      <c r="F544" s="26">
        <v>7361.0</v>
      </c>
      <c r="G544" s="18">
        <v>1530.0</v>
      </c>
      <c r="H544" s="15">
        <f t="shared" si="6"/>
        <v>345</v>
      </c>
      <c r="I544" s="28">
        <v>42.0</v>
      </c>
      <c r="J544" s="29">
        <v>75.0</v>
      </c>
      <c r="K544" s="30">
        <v>30.0</v>
      </c>
      <c r="L544" s="31">
        <v>111.0</v>
      </c>
      <c r="M544" s="32">
        <v>46.0</v>
      </c>
      <c r="N544" s="33">
        <v>41.0</v>
      </c>
      <c r="O544" s="39">
        <f t="shared" si="7"/>
        <v>0.4712643678</v>
      </c>
      <c r="P544" s="39">
        <f t="shared" si="8"/>
        <v>0.7872340426</v>
      </c>
      <c r="Q544" s="40">
        <f t="shared" si="9"/>
        <v>0.7899116132</v>
      </c>
      <c r="R544" s="17">
        <f t="shared" si="10"/>
        <v>0.2579116132</v>
      </c>
      <c r="S544" s="39">
        <f t="shared" si="11"/>
        <v>-0.002677570606</v>
      </c>
      <c r="T544" s="40">
        <f t="shared" si="12"/>
        <v>0.2846488267</v>
      </c>
      <c r="U544" s="40">
        <f t="shared" si="13"/>
        <v>0.3798739953</v>
      </c>
      <c r="V544" s="40">
        <f t="shared" si="14"/>
        <v>0.3798739953</v>
      </c>
      <c r="W544" s="39">
        <f t="shared" si="15"/>
        <v>0.3771964247</v>
      </c>
      <c r="X544" s="41">
        <f t="shared" si="16"/>
        <v>0.6201260047</v>
      </c>
      <c r="Y544" s="41">
        <f t="shared" si="17"/>
        <v>0.6228035753</v>
      </c>
      <c r="Z544" s="40">
        <f t="shared" si="18"/>
        <v>87</v>
      </c>
      <c r="AA544" s="40">
        <f t="shared" si="19"/>
        <v>141</v>
      </c>
      <c r="AB544" s="40">
        <f t="shared" si="20"/>
        <v>54</v>
      </c>
      <c r="AC544" s="40">
        <f t="shared" si="21"/>
        <v>33</v>
      </c>
      <c r="AD544" s="40">
        <f t="shared" si="22"/>
        <v>88</v>
      </c>
      <c r="AE544" s="40">
        <f t="shared" si="23"/>
        <v>53</v>
      </c>
      <c r="AF544" s="40">
        <f t="shared" si="24"/>
        <v>1.242424242</v>
      </c>
      <c r="AG544" s="40">
        <f t="shared" si="25"/>
        <v>0.3409090909</v>
      </c>
      <c r="AH544" s="40">
        <f t="shared" si="26"/>
        <v>67</v>
      </c>
      <c r="AI544" s="40">
        <f t="shared" ref="AI544:AJ544" si="587">AF544*AC544</f>
        <v>41</v>
      </c>
      <c r="AJ544" s="40">
        <f t="shared" si="587"/>
        <v>30</v>
      </c>
      <c r="AK544" s="40">
        <f t="shared" si="28"/>
        <v>18</v>
      </c>
      <c r="AL544" s="18">
        <f t="shared" si="29"/>
        <v>1530</v>
      </c>
      <c r="AM544" s="40">
        <f t="shared" si="30"/>
        <v>156</v>
      </c>
      <c r="AN544" s="42">
        <f t="shared" si="31"/>
        <v>0.1019607843</v>
      </c>
      <c r="AO544" s="42">
        <f t="shared" si="32"/>
        <v>0.2254901961</v>
      </c>
      <c r="AP544" s="43">
        <f t="shared" si="33"/>
        <v>0.3420289855</v>
      </c>
      <c r="AQ544" s="43">
        <f t="shared" si="34"/>
        <v>0.5768115942</v>
      </c>
      <c r="AR544" s="43">
        <f t="shared" si="35"/>
        <v>0.5913043478</v>
      </c>
      <c r="AS544" s="43">
        <f t="shared" si="36"/>
        <v>0.6217948718</v>
      </c>
      <c r="AT544" s="43">
        <f t="shared" si="37"/>
        <v>0.5448717949</v>
      </c>
      <c r="AU544" s="43">
        <f t="shared" si="38"/>
        <v>0.6923076923</v>
      </c>
      <c r="AV544" s="44">
        <f t="shared" si="41"/>
        <v>93</v>
      </c>
      <c r="AW544" s="45">
        <f t="shared" si="39"/>
        <v>21</v>
      </c>
      <c r="AX544" s="45">
        <v>29.0</v>
      </c>
      <c r="AY544" s="45"/>
    </row>
    <row r="545">
      <c r="A545" s="60"/>
      <c r="B545" s="60"/>
      <c r="C545" s="60"/>
      <c r="D545" s="46">
        <v>543.0</v>
      </c>
      <c r="E545" s="25"/>
      <c r="F545" s="26">
        <v>7366.0</v>
      </c>
      <c r="G545" s="18">
        <v>3061.0</v>
      </c>
      <c r="H545" s="15">
        <f t="shared" si="6"/>
        <v>538</v>
      </c>
      <c r="I545" s="28">
        <v>24.0</v>
      </c>
      <c r="J545" s="29">
        <v>61.0</v>
      </c>
      <c r="K545" s="30">
        <v>47.0</v>
      </c>
      <c r="L545" s="31">
        <v>290.0</v>
      </c>
      <c r="M545" s="32">
        <v>47.0</v>
      </c>
      <c r="N545" s="33">
        <v>69.0</v>
      </c>
      <c r="O545" s="39">
        <f t="shared" si="7"/>
        <v>0.5948275862</v>
      </c>
      <c r="P545" s="39">
        <f t="shared" si="8"/>
        <v>0.8605341246</v>
      </c>
      <c r="Q545" s="40">
        <f t="shared" si="9"/>
        <v>0.8363671225</v>
      </c>
      <c r="R545" s="17">
        <f t="shared" si="10"/>
        <v>0.3043671225</v>
      </c>
      <c r="S545" s="39">
        <f t="shared" si="11"/>
        <v>0.02416700216</v>
      </c>
      <c r="T545" s="40">
        <f t="shared" si="12"/>
        <v>0.3124426229</v>
      </c>
      <c r="U545" s="40">
        <f t="shared" si="13"/>
        <v>0.4724717995</v>
      </c>
      <c r="V545" s="40">
        <f t="shared" si="14"/>
        <v>0.4724717995</v>
      </c>
      <c r="W545" s="39">
        <f t="shared" si="15"/>
        <v>0.4966388016</v>
      </c>
      <c r="X545" s="41">
        <f t="shared" si="16"/>
        <v>0.5275282005</v>
      </c>
      <c r="Y545" s="41">
        <f t="shared" si="17"/>
        <v>0.5033611984</v>
      </c>
      <c r="Z545" s="40">
        <f t="shared" si="18"/>
        <v>116</v>
      </c>
      <c r="AA545" s="40">
        <f t="shared" si="19"/>
        <v>337</v>
      </c>
      <c r="AB545" s="40">
        <f t="shared" si="20"/>
        <v>61</v>
      </c>
      <c r="AC545" s="40">
        <f t="shared" si="21"/>
        <v>55</v>
      </c>
      <c r="AD545" s="40">
        <f t="shared" si="22"/>
        <v>170</v>
      </c>
      <c r="AE545" s="40">
        <f t="shared" si="23"/>
        <v>167</v>
      </c>
      <c r="AF545" s="40">
        <f t="shared" si="24"/>
        <v>1.254545455</v>
      </c>
      <c r="AG545" s="40">
        <f t="shared" si="25"/>
        <v>0.2764705882</v>
      </c>
      <c r="AH545" s="40">
        <f t="shared" si="26"/>
        <v>77</v>
      </c>
      <c r="AI545" s="40">
        <f t="shared" ref="AI545:AJ545" si="588">AF545*AC545</f>
        <v>69</v>
      </c>
      <c r="AJ545" s="40">
        <f t="shared" si="588"/>
        <v>47</v>
      </c>
      <c r="AK545" s="40">
        <f t="shared" si="28"/>
        <v>46</v>
      </c>
      <c r="AL545" s="18">
        <f t="shared" si="29"/>
        <v>3061</v>
      </c>
      <c r="AM545" s="40">
        <f t="shared" si="30"/>
        <v>239</v>
      </c>
      <c r="AN545" s="42">
        <f t="shared" si="31"/>
        <v>0.07807905913</v>
      </c>
      <c r="AO545" s="42">
        <f t="shared" si="32"/>
        <v>0.1757595557</v>
      </c>
      <c r="AP545" s="43">
        <f t="shared" si="33"/>
        <v>0.219330855</v>
      </c>
      <c r="AQ545" s="43">
        <f t="shared" si="34"/>
        <v>0.6710037175</v>
      </c>
      <c r="AR545" s="43">
        <f t="shared" si="35"/>
        <v>0.373605948</v>
      </c>
      <c r="AS545" s="43">
        <f t="shared" si="36"/>
        <v>0.5188284519</v>
      </c>
      <c r="AT545" s="43">
        <f t="shared" si="37"/>
        <v>0.5146443515</v>
      </c>
      <c r="AU545" s="43">
        <f t="shared" si="38"/>
        <v>0.6108786611</v>
      </c>
      <c r="AV545" s="44">
        <f t="shared" si="41"/>
        <v>244</v>
      </c>
      <c r="AW545" s="45">
        <f t="shared" si="39"/>
        <v>-6</v>
      </c>
      <c r="AX545" s="45">
        <v>29.0</v>
      </c>
      <c r="AY545" s="45"/>
    </row>
    <row r="546">
      <c r="A546" s="60"/>
      <c r="B546" s="60"/>
      <c r="C546" s="60"/>
      <c r="D546" s="46">
        <v>544.0</v>
      </c>
      <c r="E546" s="25"/>
      <c r="F546" s="26">
        <v>7378.0</v>
      </c>
      <c r="G546" s="18">
        <v>2675.0</v>
      </c>
      <c r="H546" s="15">
        <f t="shared" si="6"/>
        <v>894</v>
      </c>
      <c r="I546" s="28">
        <v>63.0</v>
      </c>
      <c r="J546" s="29">
        <v>102.0</v>
      </c>
      <c r="K546" s="30">
        <v>126.0</v>
      </c>
      <c r="L546" s="31">
        <v>483.0</v>
      </c>
      <c r="M546" s="32">
        <v>51.0</v>
      </c>
      <c r="N546" s="33">
        <v>69.0</v>
      </c>
      <c r="O546" s="39">
        <f t="shared" si="7"/>
        <v>0.575</v>
      </c>
      <c r="P546" s="39">
        <f t="shared" si="8"/>
        <v>0.7931034483</v>
      </c>
      <c r="Q546" s="40">
        <f t="shared" si="9"/>
        <v>0.829505</v>
      </c>
      <c r="R546" s="17">
        <f t="shared" si="10"/>
        <v>0.297505</v>
      </c>
      <c r="S546" s="39">
        <f t="shared" si="11"/>
        <v>-0.03640155172</v>
      </c>
      <c r="T546" s="40">
        <f t="shared" si="12"/>
        <v>0.3079276484</v>
      </c>
      <c r="U546" s="40">
        <f t="shared" si="13"/>
        <v>0.4577850069</v>
      </c>
      <c r="V546" s="40">
        <f t="shared" si="14"/>
        <v>0.4577850069</v>
      </c>
      <c r="W546" s="39">
        <f t="shared" si="15"/>
        <v>0.4213834551</v>
      </c>
      <c r="X546" s="41">
        <f t="shared" si="16"/>
        <v>0.5422149931</v>
      </c>
      <c r="Y546" s="41">
        <f t="shared" si="17"/>
        <v>0.5786165449</v>
      </c>
      <c r="Z546" s="40">
        <f t="shared" si="18"/>
        <v>120</v>
      </c>
      <c r="AA546" s="40">
        <f t="shared" si="19"/>
        <v>609</v>
      </c>
      <c r="AB546" s="40">
        <f t="shared" si="20"/>
        <v>65</v>
      </c>
      <c r="AC546" s="40">
        <f t="shared" si="21"/>
        <v>55</v>
      </c>
      <c r="AD546" s="40">
        <f t="shared" si="22"/>
        <v>352</v>
      </c>
      <c r="AE546" s="40">
        <f t="shared" si="23"/>
        <v>257</v>
      </c>
      <c r="AF546" s="40">
        <f t="shared" si="24"/>
        <v>1.254545455</v>
      </c>
      <c r="AG546" s="40">
        <f t="shared" si="25"/>
        <v>0.3579545455</v>
      </c>
      <c r="AH546" s="40">
        <f t="shared" si="26"/>
        <v>82</v>
      </c>
      <c r="AI546" s="40">
        <f t="shared" ref="AI546:AJ546" si="589">AF546*AC546</f>
        <v>69</v>
      </c>
      <c r="AJ546" s="40">
        <f t="shared" si="589"/>
        <v>126</v>
      </c>
      <c r="AK546" s="40">
        <f t="shared" si="28"/>
        <v>92</v>
      </c>
      <c r="AL546" s="18">
        <f t="shared" si="29"/>
        <v>2675</v>
      </c>
      <c r="AM546" s="40">
        <f t="shared" si="30"/>
        <v>369</v>
      </c>
      <c r="AN546" s="42">
        <f t="shared" si="31"/>
        <v>0.1379439252</v>
      </c>
      <c r="AO546" s="42">
        <f t="shared" si="32"/>
        <v>0.3342056075</v>
      </c>
      <c r="AP546" s="43">
        <f t="shared" si="33"/>
        <v>0.2684563758</v>
      </c>
      <c r="AQ546" s="43">
        <f t="shared" si="34"/>
        <v>0.6677852349</v>
      </c>
      <c r="AR546" s="43">
        <f t="shared" si="35"/>
        <v>0.3187919463</v>
      </c>
      <c r="AS546" s="43">
        <f t="shared" si="36"/>
        <v>0.5636856369</v>
      </c>
      <c r="AT546" s="43">
        <f t="shared" si="37"/>
        <v>0.4715447154</v>
      </c>
      <c r="AU546" s="43">
        <f t="shared" si="38"/>
        <v>0.4092140921</v>
      </c>
      <c r="AV546" s="44">
        <f t="shared" si="41"/>
        <v>391</v>
      </c>
      <c r="AW546" s="45">
        <f t="shared" si="39"/>
        <v>32</v>
      </c>
      <c r="AX546" s="45">
        <v>29.0</v>
      </c>
      <c r="AY546" s="45"/>
    </row>
    <row r="547">
      <c r="A547" s="60"/>
      <c r="B547" s="60"/>
      <c r="C547" s="60"/>
      <c r="D547" s="46">
        <v>545.0</v>
      </c>
      <c r="E547" s="25"/>
      <c r="F547" s="26">
        <v>7402.0</v>
      </c>
      <c r="G547" s="18">
        <v>3002.0</v>
      </c>
      <c r="H547" s="15">
        <f t="shared" si="6"/>
        <v>621</v>
      </c>
      <c r="I547" s="28">
        <v>35.0</v>
      </c>
      <c r="J547" s="29">
        <v>119.0</v>
      </c>
      <c r="K547" s="30">
        <v>53.0</v>
      </c>
      <c r="L547" s="31">
        <v>256.0</v>
      </c>
      <c r="M547" s="32">
        <v>50.0</v>
      </c>
      <c r="N547" s="33">
        <v>108.0</v>
      </c>
      <c r="O547" s="39">
        <f t="shared" si="7"/>
        <v>0.6835443038</v>
      </c>
      <c r="P547" s="39">
        <f t="shared" si="8"/>
        <v>0.8284789644</v>
      </c>
      <c r="Q547" s="40">
        <f t="shared" si="9"/>
        <v>0.8642977087</v>
      </c>
      <c r="R547" s="17">
        <f t="shared" si="10"/>
        <v>0.3322977087</v>
      </c>
      <c r="S547" s="39">
        <f t="shared" si="11"/>
        <v>-0.0358187443</v>
      </c>
      <c r="T547" s="40">
        <f t="shared" si="12"/>
        <v>0.3329005213</v>
      </c>
      <c r="U547" s="40">
        <f t="shared" si="13"/>
        <v>0.537426545</v>
      </c>
      <c r="V547" s="40">
        <f t="shared" si="14"/>
        <v>0.537426545</v>
      </c>
      <c r="W547" s="39">
        <f t="shared" si="15"/>
        <v>0.5016078007</v>
      </c>
      <c r="X547" s="41">
        <f t="shared" si="16"/>
        <v>0.462573455</v>
      </c>
      <c r="Y547" s="41">
        <f t="shared" si="17"/>
        <v>0.4983921993</v>
      </c>
      <c r="Z547" s="40">
        <f t="shared" si="18"/>
        <v>158</v>
      </c>
      <c r="AA547" s="40">
        <f t="shared" si="19"/>
        <v>309</v>
      </c>
      <c r="AB547" s="40">
        <f t="shared" si="20"/>
        <v>73</v>
      </c>
      <c r="AC547" s="40">
        <f t="shared" si="21"/>
        <v>85</v>
      </c>
      <c r="AD547" s="40">
        <f t="shared" si="22"/>
        <v>154</v>
      </c>
      <c r="AE547" s="40">
        <f t="shared" si="23"/>
        <v>155</v>
      </c>
      <c r="AF547" s="40">
        <f t="shared" si="24"/>
        <v>1.270588235</v>
      </c>
      <c r="AG547" s="40">
        <f t="shared" si="25"/>
        <v>0.3441558442</v>
      </c>
      <c r="AH547" s="40">
        <f t="shared" si="26"/>
        <v>93</v>
      </c>
      <c r="AI547" s="40">
        <f t="shared" ref="AI547:AJ547" si="590">AF547*AC547</f>
        <v>108</v>
      </c>
      <c r="AJ547" s="40">
        <f t="shared" si="590"/>
        <v>53</v>
      </c>
      <c r="AK547" s="40">
        <f t="shared" si="28"/>
        <v>53</v>
      </c>
      <c r="AL547" s="18">
        <f t="shared" si="29"/>
        <v>3002</v>
      </c>
      <c r="AM547" s="40">
        <f t="shared" si="30"/>
        <v>307</v>
      </c>
      <c r="AN547" s="42">
        <f t="shared" si="31"/>
        <v>0.1022651566</v>
      </c>
      <c r="AO547" s="42">
        <f t="shared" si="32"/>
        <v>0.2068620919</v>
      </c>
      <c r="AP547" s="43">
        <f t="shared" si="33"/>
        <v>0.2222222222</v>
      </c>
      <c r="AQ547" s="43">
        <f t="shared" si="34"/>
        <v>0.5491143317</v>
      </c>
      <c r="AR547" s="43">
        <f t="shared" si="35"/>
        <v>0.5024154589</v>
      </c>
      <c r="AS547" s="43">
        <f t="shared" si="36"/>
        <v>0.4755700326</v>
      </c>
      <c r="AT547" s="43">
        <f t="shared" si="37"/>
        <v>0.4755700326</v>
      </c>
      <c r="AU547" s="43">
        <f t="shared" si="38"/>
        <v>0.654723127</v>
      </c>
      <c r="AV547" s="44">
        <f t="shared" si="41"/>
        <v>203</v>
      </c>
      <c r="AW547" s="45">
        <f t="shared" si="39"/>
        <v>-8</v>
      </c>
      <c r="AX547" s="45">
        <v>29.0</v>
      </c>
      <c r="AY547" s="45"/>
    </row>
    <row r="548">
      <c r="A548" s="60"/>
      <c r="B548" s="60"/>
      <c r="C548" s="60"/>
      <c r="D548" s="46">
        <v>546.0</v>
      </c>
      <c r="E548" s="25"/>
      <c r="F548" s="26">
        <v>7403.0</v>
      </c>
      <c r="G548" s="18">
        <v>3625.0</v>
      </c>
      <c r="H548" s="15">
        <f t="shared" si="6"/>
        <v>811</v>
      </c>
      <c r="I548" s="28">
        <v>57.0</v>
      </c>
      <c r="J548" s="29">
        <v>138.0</v>
      </c>
      <c r="K548" s="30">
        <v>65.0</v>
      </c>
      <c r="L548" s="31">
        <v>362.0</v>
      </c>
      <c r="M548" s="32">
        <v>70.0</v>
      </c>
      <c r="N548" s="33">
        <v>119.0</v>
      </c>
      <c r="O548" s="39">
        <f t="shared" si="7"/>
        <v>0.6296296296</v>
      </c>
      <c r="P548" s="39">
        <f t="shared" si="8"/>
        <v>0.8477751756</v>
      </c>
      <c r="Q548" s="40">
        <f t="shared" si="9"/>
        <v>0.8478641975</v>
      </c>
      <c r="R548" s="17">
        <f t="shared" si="10"/>
        <v>0.3158641975</v>
      </c>
      <c r="S548" s="39">
        <f t="shared" si="11"/>
        <v>-0.00008902188684</v>
      </c>
      <c r="T548" s="40">
        <f t="shared" si="12"/>
        <v>0.3204181101</v>
      </c>
      <c r="U548" s="40">
        <f t="shared" si="13"/>
        <v>0.4980982141</v>
      </c>
      <c r="V548" s="40">
        <f t="shared" si="14"/>
        <v>0.4980982141</v>
      </c>
      <c r="W548" s="39">
        <f t="shared" si="15"/>
        <v>0.4980091922</v>
      </c>
      <c r="X548" s="41">
        <f t="shared" si="16"/>
        <v>0.5019017859</v>
      </c>
      <c r="Y548" s="41">
        <f t="shared" si="17"/>
        <v>0.5019908078</v>
      </c>
      <c r="Z548" s="40">
        <f t="shared" si="18"/>
        <v>189</v>
      </c>
      <c r="AA548" s="40">
        <f t="shared" si="19"/>
        <v>427</v>
      </c>
      <c r="AB548" s="40">
        <f t="shared" si="20"/>
        <v>95</v>
      </c>
      <c r="AC548" s="40">
        <f t="shared" si="21"/>
        <v>94</v>
      </c>
      <c r="AD548" s="40">
        <f t="shared" si="22"/>
        <v>214</v>
      </c>
      <c r="AE548" s="40">
        <f t="shared" si="23"/>
        <v>213</v>
      </c>
      <c r="AF548" s="40">
        <f t="shared" si="24"/>
        <v>1.265957447</v>
      </c>
      <c r="AG548" s="40">
        <f t="shared" si="25"/>
        <v>0.3037383178</v>
      </c>
      <c r="AH548" s="40">
        <f t="shared" si="26"/>
        <v>120</v>
      </c>
      <c r="AI548" s="40">
        <f t="shared" ref="AI548:AJ548" si="591">AF548*AC548</f>
        <v>119</v>
      </c>
      <c r="AJ548" s="40">
        <f t="shared" si="591"/>
        <v>65</v>
      </c>
      <c r="AK548" s="40">
        <f t="shared" si="28"/>
        <v>65</v>
      </c>
      <c r="AL548" s="18">
        <f t="shared" si="29"/>
        <v>3625</v>
      </c>
      <c r="AM548" s="40">
        <f t="shared" si="30"/>
        <v>369</v>
      </c>
      <c r="AN548" s="42">
        <f t="shared" si="31"/>
        <v>0.1017931034</v>
      </c>
      <c r="AO548" s="42">
        <f t="shared" si="32"/>
        <v>0.2237241379</v>
      </c>
      <c r="AP548" s="43">
        <f t="shared" si="33"/>
        <v>0.2367447596</v>
      </c>
      <c r="AQ548" s="43">
        <f t="shared" si="34"/>
        <v>0.6029593095</v>
      </c>
      <c r="AR548" s="43">
        <f t="shared" si="35"/>
        <v>0.4734895191</v>
      </c>
      <c r="AS548" s="43">
        <f t="shared" si="36"/>
        <v>0.5013550136</v>
      </c>
      <c r="AT548" s="43">
        <f t="shared" si="37"/>
        <v>0.5013550136</v>
      </c>
      <c r="AU548" s="43">
        <f t="shared" si="38"/>
        <v>0.647696477</v>
      </c>
      <c r="AV548" s="44">
        <f t="shared" si="41"/>
        <v>297</v>
      </c>
      <c r="AW548" s="45">
        <f t="shared" si="39"/>
        <v>7</v>
      </c>
      <c r="AX548" s="45">
        <v>30.0</v>
      </c>
      <c r="AY548" s="45"/>
    </row>
    <row r="549">
      <c r="A549" s="60"/>
      <c r="B549" s="60"/>
      <c r="C549" s="60"/>
      <c r="D549" s="46">
        <v>547.0</v>
      </c>
      <c r="E549" s="25"/>
      <c r="F549" s="26">
        <v>7405.0</v>
      </c>
      <c r="G549" s="18">
        <v>1548.0</v>
      </c>
      <c r="H549" s="15">
        <f t="shared" si="6"/>
        <v>314</v>
      </c>
      <c r="I549" s="28">
        <v>14.0</v>
      </c>
      <c r="J549" s="29">
        <v>50.0</v>
      </c>
      <c r="K549" s="30">
        <v>23.0</v>
      </c>
      <c r="L549" s="31">
        <v>149.0</v>
      </c>
      <c r="M549" s="32">
        <v>32.0</v>
      </c>
      <c r="N549" s="33">
        <v>46.0</v>
      </c>
      <c r="O549" s="39">
        <f t="shared" si="7"/>
        <v>0.5897435897</v>
      </c>
      <c r="P549" s="39">
        <f t="shared" si="8"/>
        <v>0.8662790698</v>
      </c>
      <c r="Q549" s="40">
        <f t="shared" si="9"/>
        <v>0.8346291913</v>
      </c>
      <c r="R549" s="17">
        <f t="shared" si="10"/>
        <v>0.3026291913</v>
      </c>
      <c r="S549" s="39">
        <f t="shared" si="11"/>
        <v>0.03164987845</v>
      </c>
      <c r="T549" s="40">
        <f t="shared" si="12"/>
        <v>0.3112829376</v>
      </c>
      <c r="U549" s="40">
        <f t="shared" si="13"/>
        <v>0.4687120273</v>
      </c>
      <c r="V549" s="40">
        <f t="shared" si="14"/>
        <v>0.4687120273</v>
      </c>
      <c r="W549" s="39">
        <f t="shared" si="15"/>
        <v>0.5003619058</v>
      </c>
      <c r="X549" s="41">
        <f t="shared" si="16"/>
        <v>0.5312879727</v>
      </c>
      <c r="Y549" s="41">
        <f t="shared" si="17"/>
        <v>0.4996380942</v>
      </c>
      <c r="Z549" s="40">
        <f t="shared" si="18"/>
        <v>78</v>
      </c>
      <c r="AA549" s="40">
        <f t="shared" si="19"/>
        <v>172</v>
      </c>
      <c r="AB549" s="40">
        <f t="shared" si="20"/>
        <v>41</v>
      </c>
      <c r="AC549" s="40">
        <f t="shared" si="21"/>
        <v>37</v>
      </c>
      <c r="AD549" s="40">
        <f t="shared" si="22"/>
        <v>86</v>
      </c>
      <c r="AE549" s="40">
        <f t="shared" si="23"/>
        <v>86</v>
      </c>
      <c r="AF549" s="40">
        <f t="shared" si="24"/>
        <v>1.243243243</v>
      </c>
      <c r="AG549" s="40">
        <f t="shared" si="25"/>
        <v>0.2674418605</v>
      </c>
      <c r="AH549" s="40">
        <f t="shared" si="26"/>
        <v>51</v>
      </c>
      <c r="AI549" s="40">
        <f t="shared" ref="AI549:AJ549" si="592">AF549*AC549</f>
        <v>46</v>
      </c>
      <c r="AJ549" s="40">
        <f t="shared" si="592"/>
        <v>23</v>
      </c>
      <c r="AK549" s="40">
        <f t="shared" si="28"/>
        <v>23</v>
      </c>
      <c r="AL549" s="18">
        <f t="shared" si="29"/>
        <v>1548</v>
      </c>
      <c r="AM549" s="40">
        <f t="shared" si="30"/>
        <v>143</v>
      </c>
      <c r="AN549" s="42">
        <f t="shared" si="31"/>
        <v>0.09237726098</v>
      </c>
      <c r="AO549" s="42">
        <f t="shared" si="32"/>
        <v>0.2028423773</v>
      </c>
      <c r="AP549" s="43">
        <f t="shared" si="33"/>
        <v>0.2197452229</v>
      </c>
      <c r="AQ549" s="43">
        <f t="shared" si="34"/>
        <v>0.6210191083</v>
      </c>
      <c r="AR549" s="43">
        <f t="shared" si="35"/>
        <v>0.4522292994</v>
      </c>
      <c r="AS549" s="43">
        <f t="shared" si="36"/>
        <v>0.5174825175</v>
      </c>
      <c r="AT549" s="43">
        <f t="shared" si="37"/>
        <v>0.5174825175</v>
      </c>
      <c r="AU549" s="43">
        <f t="shared" si="38"/>
        <v>0.6783216783</v>
      </c>
      <c r="AV549" s="44">
        <f t="shared" si="41"/>
        <v>126</v>
      </c>
      <c r="AW549" s="45">
        <f t="shared" si="39"/>
        <v>-5</v>
      </c>
      <c r="AX549" s="45">
        <v>30.0</v>
      </c>
      <c r="AY549" s="45"/>
    </row>
    <row r="550">
      <c r="A550" s="60"/>
      <c r="B550" s="60"/>
      <c r="C550" s="60"/>
      <c r="D550" s="46">
        <v>548.0</v>
      </c>
      <c r="E550" s="25"/>
      <c r="F550" s="26">
        <v>7410.0</v>
      </c>
      <c r="G550" s="18">
        <v>1310.0</v>
      </c>
      <c r="H550" s="15">
        <f t="shared" si="6"/>
        <v>302</v>
      </c>
      <c r="I550" s="28">
        <v>30.0</v>
      </c>
      <c r="J550" s="29">
        <v>47.0</v>
      </c>
      <c r="K550" s="30">
        <v>26.0</v>
      </c>
      <c r="L550" s="31">
        <v>133.0</v>
      </c>
      <c r="M550" s="32">
        <v>26.0</v>
      </c>
      <c r="N550" s="33">
        <v>40.0</v>
      </c>
      <c r="O550" s="39">
        <f t="shared" si="7"/>
        <v>0.6060606061</v>
      </c>
      <c r="P550" s="39">
        <f t="shared" si="8"/>
        <v>0.8364779874</v>
      </c>
      <c r="Q550" s="40">
        <f t="shared" si="9"/>
        <v>0.84015427</v>
      </c>
      <c r="R550" s="17">
        <f t="shared" si="10"/>
        <v>0.30815427</v>
      </c>
      <c r="S550" s="39">
        <f t="shared" si="11"/>
        <v>-0.003676282551</v>
      </c>
      <c r="T550" s="40">
        <f t="shared" si="12"/>
        <v>0.3150098164</v>
      </c>
      <c r="U550" s="40">
        <f t="shared" si="13"/>
        <v>0.4807642418</v>
      </c>
      <c r="V550" s="40">
        <f t="shared" si="14"/>
        <v>0.4807642418</v>
      </c>
      <c r="W550" s="39">
        <f t="shared" si="15"/>
        <v>0.4770879592</v>
      </c>
      <c r="X550" s="41">
        <f t="shared" si="16"/>
        <v>0.5192357582</v>
      </c>
      <c r="Y550" s="41">
        <f t="shared" si="17"/>
        <v>0.5229120408</v>
      </c>
      <c r="Z550" s="40">
        <f t="shared" si="18"/>
        <v>66</v>
      </c>
      <c r="AA550" s="40">
        <f t="shared" si="19"/>
        <v>159</v>
      </c>
      <c r="AB550" s="40">
        <f t="shared" si="20"/>
        <v>34</v>
      </c>
      <c r="AC550" s="40">
        <f t="shared" si="21"/>
        <v>32</v>
      </c>
      <c r="AD550" s="40">
        <f t="shared" si="22"/>
        <v>83</v>
      </c>
      <c r="AE550" s="40">
        <f t="shared" si="23"/>
        <v>76</v>
      </c>
      <c r="AF550" s="40">
        <f t="shared" si="24"/>
        <v>1.25</v>
      </c>
      <c r="AG550" s="40">
        <f t="shared" si="25"/>
        <v>0.313253012</v>
      </c>
      <c r="AH550" s="40">
        <f t="shared" si="26"/>
        <v>43</v>
      </c>
      <c r="AI550" s="40">
        <f t="shared" ref="AI550:AJ550" si="593">AF550*AC550</f>
        <v>40</v>
      </c>
      <c r="AJ550" s="40">
        <f t="shared" si="593"/>
        <v>26</v>
      </c>
      <c r="AK550" s="40">
        <f t="shared" si="28"/>
        <v>24</v>
      </c>
      <c r="AL550" s="18">
        <f t="shared" si="29"/>
        <v>1310</v>
      </c>
      <c r="AM550" s="40">
        <f t="shared" si="30"/>
        <v>133</v>
      </c>
      <c r="AN550" s="42">
        <f t="shared" si="31"/>
        <v>0.1015267176</v>
      </c>
      <c r="AO550" s="42">
        <f t="shared" si="32"/>
        <v>0.2305343511</v>
      </c>
      <c r="AP550" s="43">
        <f t="shared" si="33"/>
        <v>0.2715231788</v>
      </c>
      <c r="AQ550" s="43">
        <f t="shared" si="34"/>
        <v>0.6258278146</v>
      </c>
      <c r="AR550" s="43">
        <f t="shared" si="35"/>
        <v>0.4735099338</v>
      </c>
      <c r="AS550" s="43">
        <f t="shared" si="36"/>
        <v>0.5187969925</v>
      </c>
      <c r="AT550" s="43">
        <f t="shared" si="37"/>
        <v>0.5037593985</v>
      </c>
      <c r="AU550" s="43">
        <f t="shared" si="38"/>
        <v>0.6240601504</v>
      </c>
      <c r="AV550" s="44">
        <f t="shared" si="41"/>
        <v>109</v>
      </c>
      <c r="AW550" s="45">
        <f t="shared" si="39"/>
        <v>13</v>
      </c>
      <c r="AX550" s="45">
        <v>30.0</v>
      </c>
      <c r="AY550" s="45"/>
    </row>
    <row r="551">
      <c r="A551" s="60"/>
      <c r="B551" s="60"/>
      <c r="C551" s="60"/>
      <c r="D551" s="46">
        <v>549.0</v>
      </c>
      <c r="E551" s="25"/>
      <c r="F551" s="26">
        <v>7411.0</v>
      </c>
      <c r="G551" s="18">
        <v>2390.0</v>
      </c>
      <c r="H551" s="15">
        <f t="shared" si="6"/>
        <v>443</v>
      </c>
      <c r="I551" s="28">
        <v>25.0</v>
      </c>
      <c r="J551" s="29">
        <v>83.0</v>
      </c>
      <c r="K551" s="30">
        <v>31.0</v>
      </c>
      <c r="L551" s="31">
        <v>218.0</v>
      </c>
      <c r="M551" s="32">
        <v>26.0</v>
      </c>
      <c r="N551" s="33">
        <v>60.0</v>
      </c>
      <c r="O551" s="39">
        <f t="shared" si="7"/>
        <v>0.6976744186</v>
      </c>
      <c r="P551" s="39">
        <f t="shared" si="8"/>
        <v>0.875502008</v>
      </c>
      <c r="Q551" s="40">
        <f t="shared" si="9"/>
        <v>0.8683277447</v>
      </c>
      <c r="R551" s="17">
        <f t="shared" si="10"/>
        <v>0.3363277447</v>
      </c>
      <c r="S551" s="39">
        <f t="shared" si="11"/>
        <v>0.007174263305</v>
      </c>
      <c r="T551" s="40">
        <f t="shared" si="12"/>
        <v>0.3361973563</v>
      </c>
      <c r="U551" s="40">
        <f t="shared" si="13"/>
        <v>0.5476613672</v>
      </c>
      <c r="V551" s="40">
        <f t="shared" si="14"/>
        <v>0.5476613672</v>
      </c>
      <c r="W551" s="39">
        <f t="shared" si="15"/>
        <v>0.5548356305</v>
      </c>
      <c r="X551" s="41">
        <f t="shared" si="16"/>
        <v>0.4523386328</v>
      </c>
      <c r="Y551" s="41">
        <f t="shared" si="17"/>
        <v>0.4451643695</v>
      </c>
      <c r="Z551" s="40">
        <f t="shared" si="18"/>
        <v>86</v>
      </c>
      <c r="AA551" s="40">
        <f t="shared" si="19"/>
        <v>249</v>
      </c>
      <c r="AB551" s="40">
        <f t="shared" si="20"/>
        <v>39</v>
      </c>
      <c r="AC551" s="40">
        <f t="shared" si="21"/>
        <v>47</v>
      </c>
      <c r="AD551" s="40">
        <f t="shared" si="22"/>
        <v>111</v>
      </c>
      <c r="AE551" s="40">
        <f t="shared" si="23"/>
        <v>138</v>
      </c>
      <c r="AF551" s="40">
        <f t="shared" si="24"/>
        <v>1.276595745</v>
      </c>
      <c r="AG551" s="40">
        <f t="shared" si="25"/>
        <v>0.2792792793</v>
      </c>
      <c r="AH551" s="40">
        <f t="shared" si="26"/>
        <v>50</v>
      </c>
      <c r="AI551" s="40">
        <f t="shared" ref="AI551:AJ551" si="594">AF551*AC551</f>
        <v>60</v>
      </c>
      <c r="AJ551" s="40">
        <f t="shared" si="594"/>
        <v>31</v>
      </c>
      <c r="AK551" s="40">
        <f t="shared" si="28"/>
        <v>39</v>
      </c>
      <c r="AL551" s="18">
        <f t="shared" si="29"/>
        <v>2390</v>
      </c>
      <c r="AM551" s="40">
        <f t="shared" si="30"/>
        <v>180</v>
      </c>
      <c r="AN551" s="42">
        <f t="shared" si="31"/>
        <v>0.07531380753</v>
      </c>
      <c r="AO551" s="42">
        <f t="shared" si="32"/>
        <v>0.1853556485</v>
      </c>
      <c r="AP551" s="43">
        <f t="shared" si="33"/>
        <v>0.1851015801</v>
      </c>
      <c r="AQ551" s="43">
        <f t="shared" si="34"/>
        <v>0.6072234763</v>
      </c>
      <c r="AR551" s="43">
        <f t="shared" si="35"/>
        <v>0.4379232506</v>
      </c>
      <c r="AS551" s="43">
        <f t="shared" si="36"/>
        <v>0.45</v>
      </c>
      <c r="AT551" s="43">
        <f t="shared" si="37"/>
        <v>0.4944444444</v>
      </c>
      <c r="AU551" s="43">
        <f t="shared" si="38"/>
        <v>0.6111111111</v>
      </c>
      <c r="AV551" s="44">
        <f t="shared" si="41"/>
        <v>179</v>
      </c>
      <c r="AW551" s="45">
        <f t="shared" si="39"/>
        <v>1</v>
      </c>
      <c r="AX551" s="45">
        <v>31.0</v>
      </c>
      <c r="AY551" s="45"/>
    </row>
    <row r="552">
      <c r="A552" s="60"/>
      <c r="B552" s="60"/>
      <c r="C552" s="60"/>
      <c r="D552" s="46">
        <v>550.0</v>
      </c>
      <c r="E552" s="25"/>
      <c r="F552" s="26">
        <v>7414.0</v>
      </c>
      <c r="G552" s="18">
        <v>2248.0</v>
      </c>
      <c r="H552" s="15">
        <f t="shared" si="6"/>
        <v>435</v>
      </c>
      <c r="I552" s="28">
        <v>21.0</v>
      </c>
      <c r="J552" s="29">
        <v>59.0</v>
      </c>
      <c r="K552" s="30">
        <v>29.0</v>
      </c>
      <c r="L552" s="31">
        <v>249.0</v>
      </c>
      <c r="M552" s="32">
        <v>28.0</v>
      </c>
      <c r="N552" s="33">
        <v>49.0</v>
      </c>
      <c r="O552" s="39">
        <f t="shared" si="7"/>
        <v>0.6363636364</v>
      </c>
      <c r="P552" s="39">
        <f t="shared" si="8"/>
        <v>0.8956834532</v>
      </c>
      <c r="Q552" s="40">
        <f t="shared" si="9"/>
        <v>0.8500082645</v>
      </c>
      <c r="R552" s="17">
        <f t="shared" si="10"/>
        <v>0.3180082645</v>
      </c>
      <c r="S552" s="39">
        <f t="shared" si="11"/>
        <v>0.04567518877</v>
      </c>
      <c r="T552" s="40">
        <f t="shared" si="12"/>
        <v>0.32196876</v>
      </c>
      <c r="U552" s="40">
        <f t="shared" si="13"/>
        <v>0.5030347572</v>
      </c>
      <c r="V552" s="40">
        <f t="shared" si="14"/>
        <v>0.5030347572</v>
      </c>
      <c r="W552" s="39">
        <f t="shared" si="15"/>
        <v>0.548709946</v>
      </c>
      <c r="X552" s="41">
        <f t="shared" si="16"/>
        <v>0.4969652428</v>
      </c>
      <c r="Y552" s="41">
        <f t="shared" si="17"/>
        <v>0.451290054</v>
      </c>
      <c r="Z552" s="40">
        <f t="shared" si="18"/>
        <v>77</v>
      </c>
      <c r="AA552" s="40">
        <f t="shared" si="19"/>
        <v>278</v>
      </c>
      <c r="AB552" s="40">
        <f t="shared" si="20"/>
        <v>38</v>
      </c>
      <c r="AC552" s="40">
        <f t="shared" si="21"/>
        <v>39</v>
      </c>
      <c r="AD552" s="40">
        <f t="shared" si="22"/>
        <v>125</v>
      </c>
      <c r="AE552" s="40">
        <f t="shared" si="23"/>
        <v>153</v>
      </c>
      <c r="AF552" s="40">
        <f t="shared" si="24"/>
        <v>1.256410256</v>
      </c>
      <c r="AG552" s="40">
        <f t="shared" si="25"/>
        <v>0.232</v>
      </c>
      <c r="AH552" s="40">
        <f t="shared" si="26"/>
        <v>48</v>
      </c>
      <c r="AI552" s="40">
        <f t="shared" ref="AI552:AJ552" si="595">AF552*AC552</f>
        <v>49</v>
      </c>
      <c r="AJ552" s="40">
        <f t="shared" si="595"/>
        <v>29</v>
      </c>
      <c r="AK552" s="40">
        <f t="shared" si="28"/>
        <v>35</v>
      </c>
      <c r="AL552" s="18">
        <f t="shared" si="29"/>
        <v>2248</v>
      </c>
      <c r="AM552" s="40">
        <f t="shared" si="30"/>
        <v>161</v>
      </c>
      <c r="AN552" s="42">
        <f t="shared" si="31"/>
        <v>0.07161921708</v>
      </c>
      <c r="AO552" s="42">
        <f t="shared" si="32"/>
        <v>0.1935053381</v>
      </c>
      <c r="AP552" s="43">
        <f t="shared" si="33"/>
        <v>0.1793103448</v>
      </c>
      <c r="AQ552" s="43">
        <f t="shared" si="34"/>
        <v>0.6850574713</v>
      </c>
      <c r="AR552" s="43">
        <f t="shared" si="35"/>
        <v>0.3609195402</v>
      </c>
      <c r="AS552" s="43">
        <f t="shared" si="36"/>
        <v>0.4782608696</v>
      </c>
      <c r="AT552" s="43">
        <f t="shared" si="37"/>
        <v>0.5155279503</v>
      </c>
      <c r="AU552" s="43">
        <f t="shared" si="38"/>
        <v>0.602484472</v>
      </c>
      <c r="AV552" s="44">
        <f t="shared" si="41"/>
        <v>214</v>
      </c>
      <c r="AW552" s="45">
        <f t="shared" si="39"/>
        <v>1</v>
      </c>
      <c r="AX552" s="45">
        <v>31.0</v>
      </c>
      <c r="AY552" s="45"/>
    </row>
    <row r="553">
      <c r="A553" s="60"/>
      <c r="B553" s="60"/>
      <c r="C553" s="60"/>
      <c r="D553" s="46">
        <v>551.0</v>
      </c>
      <c r="E553" s="25"/>
      <c r="F553" s="26">
        <v>7415.0</v>
      </c>
      <c r="G553" s="18">
        <v>3127.0</v>
      </c>
      <c r="H553" s="15">
        <f t="shared" si="6"/>
        <v>705</v>
      </c>
      <c r="I553" s="28">
        <v>50.0</v>
      </c>
      <c r="J553" s="29">
        <v>133.0</v>
      </c>
      <c r="K553" s="30">
        <v>50.0</v>
      </c>
      <c r="L553" s="31">
        <v>298.0</v>
      </c>
      <c r="M553" s="32">
        <v>71.0</v>
      </c>
      <c r="N553" s="33">
        <v>103.0</v>
      </c>
      <c r="O553" s="39">
        <f t="shared" si="7"/>
        <v>0.591954023</v>
      </c>
      <c r="P553" s="39">
        <f t="shared" si="8"/>
        <v>0.8563218391</v>
      </c>
      <c r="Q553" s="40">
        <f t="shared" si="9"/>
        <v>0.8353866429</v>
      </c>
      <c r="R553" s="17">
        <f t="shared" si="10"/>
        <v>0.3033866429</v>
      </c>
      <c r="S553" s="39">
        <f t="shared" si="11"/>
        <v>0.0209351962</v>
      </c>
      <c r="T553" s="40">
        <f t="shared" si="12"/>
        <v>0.3117869793</v>
      </c>
      <c r="U553" s="40">
        <f t="shared" si="13"/>
        <v>0.470347223</v>
      </c>
      <c r="V553" s="40">
        <f t="shared" si="14"/>
        <v>0.470347223</v>
      </c>
      <c r="W553" s="39">
        <f t="shared" si="15"/>
        <v>0.4912824192</v>
      </c>
      <c r="X553" s="41">
        <f t="shared" si="16"/>
        <v>0.529652777</v>
      </c>
      <c r="Y553" s="41">
        <f t="shared" si="17"/>
        <v>0.5087175808</v>
      </c>
      <c r="Z553" s="40">
        <f t="shared" si="18"/>
        <v>174</v>
      </c>
      <c r="AA553" s="40">
        <f t="shared" si="19"/>
        <v>348</v>
      </c>
      <c r="AB553" s="40">
        <f t="shared" si="20"/>
        <v>92</v>
      </c>
      <c r="AC553" s="40">
        <f t="shared" si="21"/>
        <v>82</v>
      </c>
      <c r="AD553" s="40">
        <f t="shared" si="22"/>
        <v>177</v>
      </c>
      <c r="AE553" s="40">
        <f t="shared" si="23"/>
        <v>171</v>
      </c>
      <c r="AF553" s="40">
        <f t="shared" si="24"/>
        <v>1.256097561</v>
      </c>
      <c r="AG553" s="40">
        <f t="shared" si="25"/>
        <v>0.2824858757</v>
      </c>
      <c r="AH553" s="40">
        <f t="shared" si="26"/>
        <v>116</v>
      </c>
      <c r="AI553" s="40">
        <f t="shared" ref="AI553:AJ553" si="596">AF553*AC553</f>
        <v>103</v>
      </c>
      <c r="AJ553" s="40">
        <f t="shared" si="596"/>
        <v>50</v>
      </c>
      <c r="AK553" s="40">
        <f t="shared" si="28"/>
        <v>48</v>
      </c>
      <c r="AL553" s="18">
        <f t="shared" si="29"/>
        <v>3127</v>
      </c>
      <c r="AM553" s="40">
        <f t="shared" si="30"/>
        <v>317</v>
      </c>
      <c r="AN553" s="42">
        <f t="shared" si="31"/>
        <v>0.1013751199</v>
      </c>
      <c r="AO553" s="42">
        <f t="shared" si="32"/>
        <v>0.2254557083</v>
      </c>
      <c r="AP553" s="43">
        <f t="shared" si="33"/>
        <v>0.2425531915</v>
      </c>
      <c r="AQ553" s="43">
        <f t="shared" si="34"/>
        <v>0.5943262411</v>
      </c>
      <c r="AR553" s="43">
        <f t="shared" si="35"/>
        <v>0.5063829787</v>
      </c>
      <c r="AS553" s="43">
        <f t="shared" si="36"/>
        <v>0.523659306</v>
      </c>
      <c r="AT553" s="43">
        <f t="shared" si="37"/>
        <v>0.5173501577</v>
      </c>
      <c r="AU553" s="43">
        <f t="shared" si="38"/>
        <v>0.690851735</v>
      </c>
      <c r="AV553" s="44">
        <f t="shared" si="41"/>
        <v>250</v>
      </c>
      <c r="AW553" s="45">
        <f t="shared" si="39"/>
        <v>5</v>
      </c>
      <c r="AX553" s="45">
        <v>31.0</v>
      </c>
      <c r="AY553" s="45"/>
    </row>
    <row r="554">
      <c r="A554" s="60"/>
      <c r="B554" s="60"/>
      <c r="C554" s="60"/>
      <c r="D554" s="46">
        <v>552.0</v>
      </c>
      <c r="E554" s="25"/>
      <c r="F554" s="26">
        <v>7417.0</v>
      </c>
      <c r="G554" s="18">
        <v>2919.0</v>
      </c>
      <c r="H554" s="15">
        <f t="shared" si="6"/>
        <v>496</v>
      </c>
      <c r="I554" s="28">
        <v>47.0</v>
      </c>
      <c r="J554" s="29">
        <v>95.0</v>
      </c>
      <c r="K554" s="30">
        <v>29.0</v>
      </c>
      <c r="L554" s="31">
        <v>236.0</v>
      </c>
      <c r="M554" s="32">
        <v>28.0</v>
      </c>
      <c r="N554" s="33">
        <v>61.0</v>
      </c>
      <c r="O554" s="39">
        <f t="shared" si="7"/>
        <v>0.6853932584</v>
      </c>
      <c r="P554" s="39">
        <f t="shared" si="8"/>
        <v>0.8905660377</v>
      </c>
      <c r="Q554" s="40">
        <f t="shared" si="9"/>
        <v>0.8648315869</v>
      </c>
      <c r="R554" s="17">
        <f t="shared" si="10"/>
        <v>0.3328315869</v>
      </c>
      <c r="S554" s="39">
        <f t="shared" si="11"/>
        <v>0.02573445082</v>
      </c>
      <c r="T554" s="40">
        <f t="shared" si="12"/>
        <v>0.3333313204</v>
      </c>
      <c r="U554" s="40">
        <f t="shared" si="13"/>
        <v>0.5387674749</v>
      </c>
      <c r="V554" s="40">
        <f t="shared" si="14"/>
        <v>0.5387674749</v>
      </c>
      <c r="W554" s="39">
        <f t="shared" si="15"/>
        <v>0.5645019257</v>
      </c>
      <c r="X554" s="41">
        <f t="shared" si="16"/>
        <v>0.4612325251</v>
      </c>
      <c r="Y554" s="41">
        <f t="shared" si="17"/>
        <v>0.4354980743</v>
      </c>
      <c r="Z554" s="40">
        <f t="shared" si="18"/>
        <v>89</v>
      </c>
      <c r="AA554" s="40">
        <f t="shared" si="19"/>
        <v>265</v>
      </c>
      <c r="AB554" s="40">
        <f t="shared" si="20"/>
        <v>41</v>
      </c>
      <c r="AC554" s="40">
        <f t="shared" si="21"/>
        <v>48</v>
      </c>
      <c r="AD554" s="40">
        <f t="shared" si="22"/>
        <v>115</v>
      </c>
      <c r="AE554" s="40">
        <f t="shared" si="23"/>
        <v>150</v>
      </c>
      <c r="AF554" s="40">
        <f t="shared" si="24"/>
        <v>1.270833333</v>
      </c>
      <c r="AG554" s="40">
        <f t="shared" si="25"/>
        <v>0.252173913</v>
      </c>
      <c r="AH554" s="40">
        <f t="shared" si="26"/>
        <v>52</v>
      </c>
      <c r="AI554" s="40">
        <f t="shared" ref="AI554:AJ554" si="597">AF554*AC554</f>
        <v>61</v>
      </c>
      <c r="AJ554" s="40">
        <f t="shared" si="597"/>
        <v>29</v>
      </c>
      <c r="AK554" s="40">
        <f t="shared" si="28"/>
        <v>38</v>
      </c>
      <c r="AL554" s="18">
        <f t="shared" si="29"/>
        <v>2919</v>
      </c>
      <c r="AM554" s="40">
        <f t="shared" si="30"/>
        <v>180</v>
      </c>
      <c r="AN554" s="42">
        <f t="shared" si="31"/>
        <v>0.06166495375</v>
      </c>
      <c r="AO554" s="42">
        <f t="shared" si="32"/>
        <v>0.1699212059</v>
      </c>
      <c r="AP554" s="43">
        <f t="shared" si="33"/>
        <v>0.2096774194</v>
      </c>
      <c r="AQ554" s="43">
        <f t="shared" si="34"/>
        <v>0.627016129</v>
      </c>
      <c r="AR554" s="43">
        <f t="shared" si="35"/>
        <v>0.4657258065</v>
      </c>
      <c r="AS554" s="43">
        <f t="shared" si="36"/>
        <v>0.45</v>
      </c>
      <c r="AT554" s="43">
        <f t="shared" si="37"/>
        <v>0.5</v>
      </c>
      <c r="AU554" s="43">
        <f t="shared" si="38"/>
        <v>0.6277777778</v>
      </c>
      <c r="AV554" s="44">
        <f t="shared" si="41"/>
        <v>198</v>
      </c>
      <c r="AW554" s="45">
        <f t="shared" si="39"/>
        <v>23</v>
      </c>
      <c r="AX554" s="45">
        <v>32.0</v>
      </c>
      <c r="AY554" s="45"/>
    </row>
    <row r="555">
      <c r="A555" s="60"/>
      <c r="B555" s="60"/>
      <c r="C555" s="60"/>
      <c r="D555" s="46">
        <v>553.0</v>
      </c>
      <c r="E555" s="25"/>
      <c r="F555" s="26">
        <v>7430.0</v>
      </c>
      <c r="G555" s="18">
        <v>2038.0</v>
      </c>
      <c r="H555" s="15">
        <f t="shared" si="6"/>
        <v>276</v>
      </c>
      <c r="I555" s="28">
        <v>16.0</v>
      </c>
      <c r="J555" s="29">
        <v>24.0</v>
      </c>
      <c r="K555" s="30">
        <v>31.0</v>
      </c>
      <c r="L555" s="31">
        <v>130.0</v>
      </c>
      <c r="M555" s="32">
        <v>31.0</v>
      </c>
      <c r="N555" s="33">
        <v>44.0</v>
      </c>
      <c r="O555" s="39">
        <f t="shared" si="7"/>
        <v>0.5866666667</v>
      </c>
      <c r="P555" s="39">
        <f t="shared" si="8"/>
        <v>0.8074534161</v>
      </c>
      <c r="Q555" s="40">
        <f t="shared" si="9"/>
        <v>0.8335701333</v>
      </c>
      <c r="R555" s="17">
        <f t="shared" si="10"/>
        <v>0.3015701333</v>
      </c>
      <c r="S555" s="39">
        <f t="shared" si="11"/>
        <v>-0.02611671718</v>
      </c>
      <c r="T555" s="40">
        <f t="shared" si="12"/>
        <v>0.3105817455</v>
      </c>
      <c r="U555" s="40">
        <f t="shared" si="13"/>
        <v>0.4664345201</v>
      </c>
      <c r="V555" s="40">
        <f t="shared" si="14"/>
        <v>0.4664345201</v>
      </c>
      <c r="W555" s="39">
        <f t="shared" si="15"/>
        <v>0.4403178029</v>
      </c>
      <c r="X555" s="41">
        <f t="shared" si="16"/>
        <v>0.5335654799</v>
      </c>
      <c r="Y555" s="41">
        <f t="shared" si="17"/>
        <v>0.5596821971</v>
      </c>
      <c r="Z555" s="40">
        <f t="shared" si="18"/>
        <v>75</v>
      </c>
      <c r="AA555" s="40">
        <f t="shared" si="19"/>
        <v>161</v>
      </c>
      <c r="AB555" s="40">
        <f t="shared" si="20"/>
        <v>40</v>
      </c>
      <c r="AC555" s="40">
        <f t="shared" si="21"/>
        <v>35</v>
      </c>
      <c r="AD555" s="40">
        <f t="shared" si="22"/>
        <v>90</v>
      </c>
      <c r="AE555" s="40">
        <f t="shared" si="23"/>
        <v>71</v>
      </c>
      <c r="AF555" s="40">
        <f t="shared" si="24"/>
        <v>1.257142857</v>
      </c>
      <c r="AG555" s="40">
        <f t="shared" si="25"/>
        <v>0.3444444444</v>
      </c>
      <c r="AH555" s="40">
        <f t="shared" si="26"/>
        <v>50</v>
      </c>
      <c r="AI555" s="40">
        <f t="shared" ref="AI555:AJ555" si="598">AF555*AC555</f>
        <v>44</v>
      </c>
      <c r="AJ555" s="40">
        <f t="shared" si="598"/>
        <v>31</v>
      </c>
      <c r="AK555" s="40">
        <f t="shared" si="28"/>
        <v>24</v>
      </c>
      <c r="AL555" s="18">
        <f t="shared" si="29"/>
        <v>2038</v>
      </c>
      <c r="AM555" s="40">
        <f t="shared" si="30"/>
        <v>149</v>
      </c>
      <c r="AN555" s="42">
        <f t="shared" si="31"/>
        <v>0.07311089303</v>
      </c>
      <c r="AO555" s="42">
        <f t="shared" si="32"/>
        <v>0.1354268891</v>
      </c>
      <c r="AP555" s="43">
        <f t="shared" si="33"/>
        <v>0.2826086957</v>
      </c>
      <c r="AQ555" s="43">
        <f t="shared" si="34"/>
        <v>0.6413043478</v>
      </c>
      <c r="AR555" s="43">
        <f t="shared" si="35"/>
        <v>0.4166666667</v>
      </c>
      <c r="AS555" s="43">
        <f t="shared" si="36"/>
        <v>0.5436241611</v>
      </c>
      <c r="AT555" s="43">
        <f t="shared" si="37"/>
        <v>0.4966442953</v>
      </c>
      <c r="AU555" s="43">
        <f t="shared" si="38"/>
        <v>0.6308724832</v>
      </c>
      <c r="AV555" s="44">
        <f t="shared" si="41"/>
        <v>106</v>
      </c>
      <c r="AW555" s="45">
        <f t="shared" si="39"/>
        <v>-3</v>
      </c>
      <c r="AX555" s="45">
        <v>32.0</v>
      </c>
      <c r="AY555" s="45"/>
    </row>
    <row r="556">
      <c r="A556" s="60"/>
      <c r="B556" s="60"/>
      <c r="C556" s="60"/>
      <c r="D556" s="46">
        <v>554.0</v>
      </c>
      <c r="E556" s="25"/>
      <c r="F556" s="26">
        <v>7500.0</v>
      </c>
      <c r="G556" s="18">
        <v>2006.0</v>
      </c>
      <c r="H556" s="15">
        <f t="shared" si="6"/>
        <v>334</v>
      </c>
      <c r="I556" s="28">
        <v>30.0</v>
      </c>
      <c r="J556" s="29">
        <v>69.0</v>
      </c>
      <c r="K556" s="30">
        <v>25.0</v>
      </c>
      <c r="L556" s="31">
        <v>156.0</v>
      </c>
      <c r="M556" s="32">
        <v>17.0</v>
      </c>
      <c r="N556" s="33">
        <v>37.0</v>
      </c>
      <c r="O556" s="39">
        <f t="shared" si="7"/>
        <v>0.6851851852</v>
      </c>
      <c r="P556" s="39">
        <f t="shared" si="8"/>
        <v>0.861878453</v>
      </c>
      <c r="Q556" s="40">
        <f t="shared" si="9"/>
        <v>0.8647716049</v>
      </c>
      <c r="R556" s="17">
        <f t="shared" si="10"/>
        <v>0.3327716049</v>
      </c>
      <c r="S556" s="39">
        <f t="shared" si="11"/>
        <v>-0.0028931519</v>
      </c>
      <c r="T556" s="40">
        <f t="shared" si="12"/>
        <v>0.3332828311</v>
      </c>
      <c r="U556" s="40">
        <f t="shared" si="13"/>
        <v>0.5386165979</v>
      </c>
      <c r="V556" s="40">
        <f t="shared" si="14"/>
        <v>0.5386165979</v>
      </c>
      <c r="W556" s="39">
        <f t="shared" si="15"/>
        <v>0.535723446</v>
      </c>
      <c r="X556" s="41">
        <f t="shared" si="16"/>
        <v>0.4613834021</v>
      </c>
      <c r="Y556" s="41">
        <f t="shared" si="17"/>
        <v>0.464276554</v>
      </c>
      <c r="Z556" s="40">
        <f t="shared" si="18"/>
        <v>54</v>
      </c>
      <c r="AA556" s="40">
        <f t="shared" si="19"/>
        <v>181</v>
      </c>
      <c r="AB556" s="40">
        <f t="shared" si="20"/>
        <v>25</v>
      </c>
      <c r="AC556" s="40">
        <f t="shared" si="21"/>
        <v>29</v>
      </c>
      <c r="AD556" s="40">
        <f t="shared" si="22"/>
        <v>84</v>
      </c>
      <c r="AE556" s="40">
        <f t="shared" si="23"/>
        <v>97</v>
      </c>
      <c r="AF556" s="40">
        <f t="shared" si="24"/>
        <v>1.275862069</v>
      </c>
      <c r="AG556" s="40">
        <f t="shared" si="25"/>
        <v>0.2976190476</v>
      </c>
      <c r="AH556" s="40">
        <f t="shared" si="26"/>
        <v>32</v>
      </c>
      <c r="AI556" s="40">
        <f t="shared" ref="AI556:AJ556" si="599">AF556*AC556</f>
        <v>37</v>
      </c>
      <c r="AJ556" s="40">
        <f t="shared" si="599"/>
        <v>25</v>
      </c>
      <c r="AK556" s="40">
        <f t="shared" si="28"/>
        <v>29</v>
      </c>
      <c r="AL556" s="18">
        <f t="shared" si="29"/>
        <v>2006</v>
      </c>
      <c r="AM556" s="40">
        <f t="shared" si="30"/>
        <v>123</v>
      </c>
      <c r="AN556" s="42">
        <f t="shared" si="31"/>
        <v>0.06131605184</v>
      </c>
      <c r="AO556" s="42">
        <f t="shared" si="32"/>
        <v>0.1665004985</v>
      </c>
      <c r="AP556" s="43">
        <f t="shared" si="33"/>
        <v>0.2155688623</v>
      </c>
      <c r="AQ556" s="43">
        <f t="shared" si="34"/>
        <v>0.6077844311</v>
      </c>
      <c r="AR556" s="43">
        <f t="shared" si="35"/>
        <v>0.4580838323</v>
      </c>
      <c r="AS556" s="43">
        <f t="shared" si="36"/>
        <v>0.4634146341</v>
      </c>
      <c r="AT556" s="43">
        <f t="shared" si="37"/>
        <v>0.4959349593</v>
      </c>
      <c r="AU556" s="43">
        <f t="shared" si="38"/>
        <v>0.5609756098</v>
      </c>
      <c r="AV556" s="44">
        <f t="shared" si="41"/>
        <v>127</v>
      </c>
      <c r="AW556" s="45">
        <f t="shared" si="39"/>
        <v>15</v>
      </c>
      <c r="AX556" s="45">
        <v>32.0</v>
      </c>
      <c r="AY556" s="45"/>
    </row>
    <row r="557">
      <c r="A557" s="60"/>
      <c r="B557" s="60"/>
      <c r="C557" s="60"/>
      <c r="D557" s="46">
        <v>555.0</v>
      </c>
      <c r="E557" s="25"/>
      <c r="F557" s="26">
        <v>7502.0</v>
      </c>
      <c r="G557" s="18">
        <v>1524.0</v>
      </c>
      <c r="H557" s="15">
        <f t="shared" si="6"/>
        <v>157</v>
      </c>
      <c r="I557" s="28">
        <v>1.0</v>
      </c>
      <c r="J557" s="29">
        <v>21.0</v>
      </c>
      <c r="K557" s="30">
        <v>17.0</v>
      </c>
      <c r="L557" s="31">
        <v>87.0</v>
      </c>
      <c r="M557" s="32">
        <v>9.0</v>
      </c>
      <c r="N557" s="33">
        <v>22.0</v>
      </c>
      <c r="O557" s="39">
        <f t="shared" si="7"/>
        <v>0.7096774194</v>
      </c>
      <c r="P557" s="39">
        <f t="shared" si="8"/>
        <v>0.8365384615</v>
      </c>
      <c r="Q557" s="40">
        <f t="shared" si="9"/>
        <v>0.87166077</v>
      </c>
      <c r="R557" s="17">
        <f t="shared" si="10"/>
        <v>0.33966077</v>
      </c>
      <c r="S557" s="39">
        <f t="shared" si="11"/>
        <v>-0.03512230849</v>
      </c>
      <c r="T557" s="40">
        <f t="shared" si="12"/>
        <v>0.3390061525</v>
      </c>
      <c r="U557" s="40">
        <f t="shared" si="13"/>
        <v>0.5563323998</v>
      </c>
      <c r="V557" s="40">
        <f t="shared" si="14"/>
        <v>0.5563323998</v>
      </c>
      <c r="W557" s="39">
        <f t="shared" si="15"/>
        <v>0.5212100914</v>
      </c>
      <c r="X557" s="41">
        <f t="shared" si="16"/>
        <v>0.4436676002</v>
      </c>
      <c r="Y557" s="41">
        <f t="shared" si="17"/>
        <v>0.4787899086</v>
      </c>
      <c r="Z557" s="40">
        <f t="shared" si="18"/>
        <v>31</v>
      </c>
      <c r="AA557" s="40">
        <f t="shared" si="19"/>
        <v>104</v>
      </c>
      <c r="AB557" s="40">
        <f t="shared" si="20"/>
        <v>14</v>
      </c>
      <c r="AC557" s="40">
        <f t="shared" si="21"/>
        <v>17</v>
      </c>
      <c r="AD557" s="40">
        <f t="shared" si="22"/>
        <v>50</v>
      </c>
      <c r="AE557" s="40">
        <f t="shared" si="23"/>
        <v>54</v>
      </c>
      <c r="AF557" s="40">
        <f t="shared" si="24"/>
        <v>1.294117647</v>
      </c>
      <c r="AG557" s="40">
        <f t="shared" si="25"/>
        <v>0.34</v>
      </c>
      <c r="AH557" s="40">
        <f t="shared" si="26"/>
        <v>18</v>
      </c>
      <c r="AI557" s="40">
        <f t="shared" ref="AI557:AJ557" si="600">AF557*AC557</f>
        <v>22</v>
      </c>
      <c r="AJ557" s="40">
        <f t="shared" si="600"/>
        <v>17</v>
      </c>
      <c r="AK557" s="40">
        <f t="shared" si="28"/>
        <v>18</v>
      </c>
      <c r="AL557" s="18">
        <f t="shared" si="29"/>
        <v>1524</v>
      </c>
      <c r="AM557" s="40">
        <f t="shared" si="30"/>
        <v>75</v>
      </c>
      <c r="AN557" s="42">
        <f t="shared" si="31"/>
        <v>0.04921259843</v>
      </c>
      <c r="AO557" s="42">
        <f t="shared" si="32"/>
        <v>0.1030183727</v>
      </c>
      <c r="AP557" s="43">
        <f t="shared" si="33"/>
        <v>0.1719745223</v>
      </c>
      <c r="AQ557" s="43">
        <f t="shared" si="34"/>
        <v>0.6178343949</v>
      </c>
      <c r="AR557" s="43">
        <f t="shared" si="35"/>
        <v>0.3375796178</v>
      </c>
      <c r="AS557" s="43">
        <f t="shared" si="36"/>
        <v>0.4666666667</v>
      </c>
      <c r="AT557" s="43">
        <f t="shared" si="37"/>
        <v>0.48</v>
      </c>
      <c r="AU557" s="43">
        <f t="shared" si="38"/>
        <v>0.5333333333</v>
      </c>
      <c r="AV557" s="44">
        <f t="shared" si="41"/>
        <v>69</v>
      </c>
      <c r="AW557" s="45">
        <f t="shared" si="39"/>
        <v>-8</v>
      </c>
      <c r="AX557" s="45">
        <v>32.0</v>
      </c>
      <c r="AY557" s="45"/>
    </row>
    <row r="558">
      <c r="A558" s="60"/>
      <c r="B558" s="60"/>
      <c r="C558" s="60"/>
      <c r="D558" s="46">
        <v>556.0</v>
      </c>
      <c r="E558" s="25"/>
      <c r="F558" s="26">
        <v>7507.0</v>
      </c>
      <c r="G558" s="18">
        <v>1909.0</v>
      </c>
      <c r="H558" s="15">
        <f t="shared" si="6"/>
        <v>308</v>
      </c>
      <c r="I558" s="28">
        <v>13.0</v>
      </c>
      <c r="J558" s="29">
        <v>41.0</v>
      </c>
      <c r="K558" s="30">
        <v>26.0</v>
      </c>
      <c r="L558" s="31">
        <v>158.0</v>
      </c>
      <c r="M558" s="32">
        <v>22.0</v>
      </c>
      <c r="N558" s="33">
        <v>48.0</v>
      </c>
      <c r="O558" s="39">
        <f t="shared" si="7"/>
        <v>0.6857142857</v>
      </c>
      <c r="P558" s="39">
        <f t="shared" si="8"/>
        <v>0.8586956522</v>
      </c>
      <c r="Q558" s="40">
        <f t="shared" si="9"/>
        <v>0.8649240816</v>
      </c>
      <c r="R558" s="17">
        <f t="shared" si="10"/>
        <v>0.3329240816</v>
      </c>
      <c r="S558" s="39">
        <f t="shared" si="11"/>
        <v>-0.006228429459</v>
      </c>
      <c r="T558" s="40">
        <f t="shared" si="12"/>
        <v>0.3334061368</v>
      </c>
      <c r="U558" s="40">
        <f t="shared" si="13"/>
        <v>0.5390002439</v>
      </c>
      <c r="V558" s="40">
        <f t="shared" si="14"/>
        <v>0.5390002439</v>
      </c>
      <c r="W558" s="39">
        <f t="shared" si="15"/>
        <v>0.5327718144</v>
      </c>
      <c r="X558" s="41">
        <f t="shared" si="16"/>
        <v>0.4609997561</v>
      </c>
      <c r="Y558" s="41">
        <f t="shared" si="17"/>
        <v>0.4672281856</v>
      </c>
      <c r="Z558" s="40">
        <f t="shared" si="18"/>
        <v>70</v>
      </c>
      <c r="AA558" s="40">
        <f t="shared" si="19"/>
        <v>184</v>
      </c>
      <c r="AB558" s="40">
        <f t="shared" si="20"/>
        <v>32</v>
      </c>
      <c r="AC558" s="40">
        <f t="shared" si="21"/>
        <v>38</v>
      </c>
      <c r="AD558" s="40">
        <f t="shared" si="22"/>
        <v>86</v>
      </c>
      <c r="AE558" s="40">
        <f t="shared" si="23"/>
        <v>98</v>
      </c>
      <c r="AF558" s="40">
        <f t="shared" si="24"/>
        <v>1.263157895</v>
      </c>
      <c r="AG558" s="40">
        <f t="shared" si="25"/>
        <v>0.3023255814</v>
      </c>
      <c r="AH558" s="40">
        <f t="shared" si="26"/>
        <v>40</v>
      </c>
      <c r="AI558" s="40">
        <f t="shared" ref="AI558:AJ558" si="601">AF558*AC558</f>
        <v>48</v>
      </c>
      <c r="AJ558" s="40">
        <f t="shared" si="601"/>
        <v>26</v>
      </c>
      <c r="AK558" s="40">
        <f t="shared" si="28"/>
        <v>30</v>
      </c>
      <c r="AL558" s="18">
        <f t="shared" si="29"/>
        <v>1909</v>
      </c>
      <c r="AM558" s="40">
        <f t="shared" si="30"/>
        <v>144</v>
      </c>
      <c r="AN558" s="42">
        <f t="shared" si="31"/>
        <v>0.07543216344</v>
      </c>
      <c r="AO558" s="42">
        <f t="shared" si="32"/>
        <v>0.1613410162</v>
      </c>
      <c r="AP558" s="43">
        <f t="shared" si="33"/>
        <v>0.1980519481</v>
      </c>
      <c r="AQ558" s="43">
        <f t="shared" si="34"/>
        <v>0.6266233766</v>
      </c>
      <c r="AR558" s="43">
        <f t="shared" si="35"/>
        <v>0.4025974026</v>
      </c>
      <c r="AS558" s="43">
        <f t="shared" si="36"/>
        <v>0.4583333333</v>
      </c>
      <c r="AT558" s="43">
        <f t="shared" si="37"/>
        <v>0.4861111111</v>
      </c>
      <c r="AU558" s="43">
        <f t="shared" si="38"/>
        <v>0.6111111111</v>
      </c>
      <c r="AV558" s="44">
        <f t="shared" si="41"/>
        <v>128</v>
      </c>
      <c r="AW558" s="45">
        <f t="shared" si="39"/>
        <v>-5</v>
      </c>
      <c r="AX558" s="45">
        <v>32.0</v>
      </c>
      <c r="AY558" s="45"/>
    </row>
    <row r="559">
      <c r="A559" s="60"/>
      <c r="B559" s="60"/>
      <c r="C559" s="60"/>
      <c r="D559" s="46">
        <v>557.0</v>
      </c>
      <c r="E559" s="25"/>
      <c r="F559" s="26">
        <v>7509.0</v>
      </c>
      <c r="G559" s="18">
        <v>1176.0</v>
      </c>
      <c r="H559" s="15">
        <f t="shared" si="6"/>
        <v>168</v>
      </c>
      <c r="I559" s="28">
        <v>6.0</v>
      </c>
      <c r="J559" s="29">
        <v>32.0</v>
      </c>
      <c r="K559" s="30">
        <v>13.0</v>
      </c>
      <c r="L559" s="31">
        <v>90.0</v>
      </c>
      <c r="M559" s="32">
        <v>6.0</v>
      </c>
      <c r="N559" s="33">
        <v>21.0</v>
      </c>
      <c r="O559" s="39">
        <f t="shared" si="7"/>
        <v>0.7777777778</v>
      </c>
      <c r="P559" s="39">
        <f t="shared" si="8"/>
        <v>0.8737864078</v>
      </c>
      <c r="Q559" s="40">
        <f t="shared" si="9"/>
        <v>0.889</v>
      </c>
      <c r="R559" s="17">
        <f t="shared" si="10"/>
        <v>0.357</v>
      </c>
      <c r="S559" s="39">
        <f t="shared" si="11"/>
        <v>-0.01521359223</v>
      </c>
      <c r="T559" s="40">
        <f t="shared" si="12"/>
        <v>0.3550850909</v>
      </c>
      <c r="U559" s="40">
        <f t="shared" si="13"/>
        <v>0.6051393524</v>
      </c>
      <c r="V559" s="40">
        <f t="shared" si="14"/>
        <v>0.6051393524</v>
      </c>
      <c r="W559" s="39">
        <f t="shared" si="15"/>
        <v>0.5899257601</v>
      </c>
      <c r="X559" s="41">
        <f t="shared" si="16"/>
        <v>0.3948606476</v>
      </c>
      <c r="Y559" s="41">
        <f t="shared" si="17"/>
        <v>0.4100742399</v>
      </c>
      <c r="Z559" s="40">
        <f t="shared" si="18"/>
        <v>27</v>
      </c>
      <c r="AA559" s="40">
        <f t="shared" si="19"/>
        <v>103</v>
      </c>
      <c r="AB559" s="40">
        <f t="shared" si="20"/>
        <v>11</v>
      </c>
      <c r="AC559" s="40">
        <f t="shared" si="21"/>
        <v>16</v>
      </c>
      <c r="AD559" s="40">
        <f t="shared" si="22"/>
        <v>42</v>
      </c>
      <c r="AE559" s="40">
        <f t="shared" si="23"/>
        <v>61</v>
      </c>
      <c r="AF559" s="40">
        <f t="shared" si="24"/>
        <v>1.3125</v>
      </c>
      <c r="AG559" s="40">
        <f t="shared" si="25"/>
        <v>0.3095238095</v>
      </c>
      <c r="AH559" s="40">
        <f t="shared" si="26"/>
        <v>14</v>
      </c>
      <c r="AI559" s="40">
        <f t="shared" ref="AI559:AJ559" si="602">AF559*AC559</f>
        <v>21</v>
      </c>
      <c r="AJ559" s="40">
        <f t="shared" si="602"/>
        <v>13</v>
      </c>
      <c r="AK559" s="40">
        <f t="shared" si="28"/>
        <v>19</v>
      </c>
      <c r="AL559" s="18">
        <f t="shared" si="29"/>
        <v>1176</v>
      </c>
      <c r="AM559" s="40">
        <f t="shared" si="30"/>
        <v>67</v>
      </c>
      <c r="AN559" s="42">
        <f t="shared" si="31"/>
        <v>0.05697278912</v>
      </c>
      <c r="AO559" s="42">
        <f t="shared" si="32"/>
        <v>0.1428571429</v>
      </c>
      <c r="AP559" s="43">
        <f t="shared" si="33"/>
        <v>0.1488095238</v>
      </c>
      <c r="AQ559" s="43">
        <f t="shared" si="34"/>
        <v>0.6071428571</v>
      </c>
      <c r="AR559" s="43">
        <f t="shared" si="35"/>
        <v>0.3869047619</v>
      </c>
      <c r="AS559" s="43">
        <f t="shared" si="36"/>
        <v>0.4029850746</v>
      </c>
      <c r="AT559" s="43">
        <f t="shared" si="37"/>
        <v>0.4925373134</v>
      </c>
      <c r="AU559" s="43">
        <f t="shared" si="38"/>
        <v>0.5223880597</v>
      </c>
      <c r="AV559" s="44">
        <f t="shared" si="41"/>
        <v>71</v>
      </c>
      <c r="AW559" s="45">
        <f t="shared" si="39"/>
        <v>-2</v>
      </c>
      <c r="AX559" s="45">
        <v>33.0</v>
      </c>
      <c r="AY559" s="45"/>
    </row>
    <row r="560">
      <c r="A560" s="60"/>
      <c r="B560" s="60"/>
      <c r="C560" s="60"/>
      <c r="D560" s="46">
        <v>558.0</v>
      </c>
      <c r="E560" s="25"/>
      <c r="F560" s="26">
        <v>7512.0</v>
      </c>
      <c r="G560" s="18">
        <v>719.0</v>
      </c>
      <c r="H560" s="15">
        <f t="shared" si="6"/>
        <v>153</v>
      </c>
      <c r="I560" s="28">
        <v>9.0</v>
      </c>
      <c r="J560" s="29">
        <v>25.0</v>
      </c>
      <c r="K560" s="30">
        <v>10.0</v>
      </c>
      <c r="L560" s="31">
        <v>72.0</v>
      </c>
      <c r="M560" s="32">
        <v>11.0</v>
      </c>
      <c r="N560" s="33">
        <v>26.0</v>
      </c>
      <c r="O560" s="39">
        <f t="shared" si="7"/>
        <v>0.7027027027</v>
      </c>
      <c r="P560" s="39">
        <f t="shared" si="8"/>
        <v>0.8780487805</v>
      </c>
      <c r="Q560" s="40">
        <f t="shared" si="9"/>
        <v>0.8697341125</v>
      </c>
      <c r="R560" s="17">
        <f t="shared" si="10"/>
        <v>0.3377341125</v>
      </c>
      <c r="S560" s="39">
        <f t="shared" si="11"/>
        <v>0.008314667997</v>
      </c>
      <c r="T560" s="40">
        <f t="shared" si="12"/>
        <v>0.3373730916</v>
      </c>
      <c r="U560" s="40">
        <f t="shared" si="13"/>
        <v>0.5512963899</v>
      </c>
      <c r="V560" s="40">
        <f t="shared" si="14"/>
        <v>0.5512963899</v>
      </c>
      <c r="W560" s="39">
        <f t="shared" si="15"/>
        <v>0.5596110579</v>
      </c>
      <c r="X560" s="41">
        <f t="shared" si="16"/>
        <v>0.4487036101</v>
      </c>
      <c r="Y560" s="41">
        <f t="shared" si="17"/>
        <v>0.4403889421</v>
      </c>
      <c r="Z560" s="40">
        <f t="shared" si="18"/>
        <v>37</v>
      </c>
      <c r="AA560" s="40">
        <f t="shared" si="19"/>
        <v>82</v>
      </c>
      <c r="AB560" s="40">
        <f t="shared" si="20"/>
        <v>17</v>
      </c>
      <c r="AC560" s="40">
        <f t="shared" si="21"/>
        <v>20</v>
      </c>
      <c r="AD560" s="40">
        <f t="shared" si="22"/>
        <v>36</v>
      </c>
      <c r="AE560" s="40">
        <f t="shared" si="23"/>
        <v>46</v>
      </c>
      <c r="AF560" s="40">
        <f t="shared" si="24"/>
        <v>1.3</v>
      </c>
      <c r="AG560" s="40">
        <f t="shared" si="25"/>
        <v>0.2777777778</v>
      </c>
      <c r="AH560" s="40">
        <f t="shared" si="26"/>
        <v>22</v>
      </c>
      <c r="AI560" s="40">
        <f t="shared" ref="AI560:AJ560" si="603">AF560*AC560</f>
        <v>26</v>
      </c>
      <c r="AJ560" s="40">
        <f t="shared" si="603"/>
        <v>10</v>
      </c>
      <c r="AK560" s="40">
        <f t="shared" si="28"/>
        <v>13</v>
      </c>
      <c r="AL560" s="18">
        <f t="shared" si="29"/>
        <v>719</v>
      </c>
      <c r="AM560" s="40">
        <f t="shared" si="30"/>
        <v>71</v>
      </c>
      <c r="AN560" s="42">
        <f t="shared" si="31"/>
        <v>0.09874826147</v>
      </c>
      <c r="AO560" s="42">
        <f t="shared" si="32"/>
        <v>0.2127955494</v>
      </c>
      <c r="AP560" s="43">
        <f t="shared" si="33"/>
        <v>0.1960784314</v>
      </c>
      <c r="AQ560" s="43">
        <f t="shared" si="34"/>
        <v>0.6013071895</v>
      </c>
      <c r="AR560" s="43">
        <f t="shared" si="35"/>
        <v>0.4640522876</v>
      </c>
      <c r="AS560" s="43">
        <f t="shared" si="36"/>
        <v>0.4507042254</v>
      </c>
      <c r="AT560" s="43">
        <f t="shared" si="37"/>
        <v>0.4929577465</v>
      </c>
      <c r="AU560" s="43">
        <f t="shared" si="38"/>
        <v>0.676056338</v>
      </c>
      <c r="AV560" s="44">
        <f t="shared" si="41"/>
        <v>59</v>
      </c>
      <c r="AW560" s="45">
        <f t="shared" si="39"/>
        <v>-2</v>
      </c>
      <c r="AX560" s="45">
        <v>33.0</v>
      </c>
      <c r="AY560" s="45"/>
    </row>
    <row r="561">
      <c r="A561" s="60"/>
      <c r="B561" s="60"/>
      <c r="C561" s="60"/>
      <c r="D561" s="46">
        <v>559.0</v>
      </c>
      <c r="E561" s="25"/>
      <c r="F561" s="26">
        <v>7513.0</v>
      </c>
      <c r="G561" s="18">
        <v>2116.0</v>
      </c>
      <c r="H561" s="15">
        <f t="shared" si="6"/>
        <v>230</v>
      </c>
      <c r="I561" s="28">
        <v>8.0</v>
      </c>
      <c r="J561" s="29">
        <v>28.0</v>
      </c>
      <c r="K561" s="30">
        <v>7.0</v>
      </c>
      <c r="L561" s="31">
        <v>131.0</v>
      </c>
      <c r="M561" s="32">
        <v>9.0</v>
      </c>
      <c r="N561" s="33">
        <v>47.0</v>
      </c>
      <c r="O561" s="39">
        <f t="shared" si="7"/>
        <v>0.8392857143</v>
      </c>
      <c r="P561" s="39">
        <f t="shared" si="8"/>
        <v>0.9492753623</v>
      </c>
      <c r="Q561" s="40">
        <f t="shared" si="9"/>
        <v>0.9023647959</v>
      </c>
      <c r="R561" s="17">
        <f t="shared" si="10"/>
        <v>0.3703647959</v>
      </c>
      <c r="S561" s="39">
        <f t="shared" si="11"/>
        <v>0.0469105664</v>
      </c>
      <c r="T561" s="40">
        <f t="shared" si="12"/>
        <v>0.369814626</v>
      </c>
      <c r="U561" s="40">
        <f t="shared" si="13"/>
        <v>0.648679656</v>
      </c>
      <c r="V561" s="40">
        <f t="shared" si="14"/>
        <v>0.648679656</v>
      </c>
      <c r="W561" s="39">
        <f t="shared" si="15"/>
        <v>0.6955902224</v>
      </c>
      <c r="X561" s="41">
        <f t="shared" si="16"/>
        <v>0.351320344</v>
      </c>
      <c r="Y561" s="41">
        <f t="shared" si="17"/>
        <v>0.3044097776</v>
      </c>
      <c r="Z561" s="40">
        <f t="shared" si="18"/>
        <v>56</v>
      </c>
      <c r="AA561" s="40">
        <f t="shared" si="19"/>
        <v>138</v>
      </c>
      <c r="AB561" s="40">
        <f t="shared" si="20"/>
        <v>20</v>
      </c>
      <c r="AC561" s="40">
        <f t="shared" si="21"/>
        <v>36</v>
      </c>
      <c r="AD561" s="40">
        <f t="shared" si="22"/>
        <v>42</v>
      </c>
      <c r="AE561" s="40">
        <f t="shared" si="23"/>
        <v>96</v>
      </c>
      <c r="AF561" s="40">
        <f t="shared" si="24"/>
        <v>1.305555556</v>
      </c>
      <c r="AG561" s="40">
        <f t="shared" si="25"/>
        <v>0.1666666667</v>
      </c>
      <c r="AH561" s="40">
        <f t="shared" si="26"/>
        <v>26</v>
      </c>
      <c r="AI561" s="40">
        <f t="shared" ref="AI561:AJ561" si="604">AF561*AC561</f>
        <v>47</v>
      </c>
      <c r="AJ561" s="40">
        <f t="shared" si="604"/>
        <v>7</v>
      </c>
      <c r="AK561" s="40">
        <f t="shared" si="28"/>
        <v>16</v>
      </c>
      <c r="AL561" s="18">
        <f t="shared" si="29"/>
        <v>2116</v>
      </c>
      <c r="AM561" s="40">
        <f t="shared" si="30"/>
        <v>96</v>
      </c>
      <c r="AN561" s="42">
        <f t="shared" si="31"/>
        <v>0.04536862004</v>
      </c>
      <c r="AO561" s="42">
        <f t="shared" si="32"/>
        <v>0.1086956522</v>
      </c>
      <c r="AP561" s="43">
        <f t="shared" si="33"/>
        <v>0.1043478261</v>
      </c>
      <c r="AQ561" s="43">
        <f t="shared" si="34"/>
        <v>0.6434782609</v>
      </c>
      <c r="AR561" s="43">
        <f t="shared" si="35"/>
        <v>0.4</v>
      </c>
      <c r="AS561" s="43">
        <f t="shared" si="36"/>
        <v>0.34375</v>
      </c>
      <c r="AT561" s="43">
        <f t="shared" si="37"/>
        <v>0.4375</v>
      </c>
      <c r="AU561" s="43">
        <f t="shared" si="38"/>
        <v>0.7604166667</v>
      </c>
      <c r="AV561" s="44">
        <f t="shared" si="41"/>
        <v>115</v>
      </c>
      <c r="AW561" s="45">
        <f t="shared" si="39"/>
        <v>-9</v>
      </c>
      <c r="AX561" s="45">
        <v>33.0</v>
      </c>
      <c r="AY561" s="45"/>
    </row>
    <row r="562">
      <c r="A562" s="60"/>
      <c r="B562" s="60"/>
      <c r="C562" s="60"/>
      <c r="D562" s="46">
        <v>560.0</v>
      </c>
      <c r="E562" s="25"/>
      <c r="F562" s="26">
        <v>7515.0</v>
      </c>
      <c r="G562" s="18">
        <v>2524.0</v>
      </c>
      <c r="H562" s="15">
        <f t="shared" si="6"/>
        <v>544</v>
      </c>
      <c r="I562" s="28">
        <v>29.0</v>
      </c>
      <c r="J562" s="29">
        <v>95.0</v>
      </c>
      <c r="K562" s="30">
        <v>39.0</v>
      </c>
      <c r="L562" s="31">
        <v>265.0</v>
      </c>
      <c r="M562" s="32">
        <v>27.0</v>
      </c>
      <c r="N562" s="33">
        <v>89.0</v>
      </c>
      <c r="O562" s="39">
        <f t="shared" si="7"/>
        <v>0.7672413793</v>
      </c>
      <c r="P562" s="39">
        <f t="shared" si="8"/>
        <v>0.8717105263</v>
      </c>
      <c r="Q562" s="40">
        <f t="shared" si="9"/>
        <v>0.8864919738</v>
      </c>
      <c r="R562" s="17">
        <f t="shared" si="10"/>
        <v>0.3544919738</v>
      </c>
      <c r="S562" s="39">
        <f t="shared" si="11"/>
        <v>-0.01478144752</v>
      </c>
      <c r="T562" s="40">
        <f t="shared" si="12"/>
        <v>0.35258155</v>
      </c>
      <c r="U562" s="40">
        <f t="shared" si="13"/>
        <v>0.597630276</v>
      </c>
      <c r="V562" s="40">
        <f t="shared" si="14"/>
        <v>0.597630276</v>
      </c>
      <c r="W562" s="39">
        <f t="shared" si="15"/>
        <v>0.5828488285</v>
      </c>
      <c r="X562" s="41">
        <f t="shared" si="16"/>
        <v>0.402369724</v>
      </c>
      <c r="Y562" s="41">
        <f t="shared" si="17"/>
        <v>0.4171511715</v>
      </c>
      <c r="Z562" s="40">
        <f t="shared" si="18"/>
        <v>116</v>
      </c>
      <c r="AA562" s="40">
        <f t="shared" si="19"/>
        <v>304</v>
      </c>
      <c r="AB562" s="40">
        <f t="shared" si="20"/>
        <v>47</v>
      </c>
      <c r="AC562" s="40">
        <f t="shared" si="21"/>
        <v>69</v>
      </c>
      <c r="AD562" s="40">
        <f t="shared" si="22"/>
        <v>127</v>
      </c>
      <c r="AE562" s="40">
        <f t="shared" si="23"/>
        <v>177</v>
      </c>
      <c r="AF562" s="40">
        <f t="shared" si="24"/>
        <v>1.289855072</v>
      </c>
      <c r="AG562" s="40">
        <f t="shared" si="25"/>
        <v>0.3070866142</v>
      </c>
      <c r="AH562" s="40">
        <f t="shared" si="26"/>
        <v>61</v>
      </c>
      <c r="AI562" s="40">
        <f t="shared" ref="AI562:AJ562" si="605">AF562*AC562</f>
        <v>89</v>
      </c>
      <c r="AJ562" s="40">
        <f t="shared" si="605"/>
        <v>39</v>
      </c>
      <c r="AK562" s="40">
        <f t="shared" si="28"/>
        <v>54</v>
      </c>
      <c r="AL562" s="18">
        <f t="shared" si="29"/>
        <v>2524</v>
      </c>
      <c r="AM562" s="40">
        <f t="shared" si="30"/>
        <v>243</v>
      </c>
      <c r="AN562" s="42">
        <f t="shared" si="31"/>
        <v>0.09627575277</v>
      </c>
      <c r="AO562" s="42">
        <f t="shared" si="32"/>
        <v>0.2155309033</v>
      </c>
      <c r="AP562" s="43">
        <f t="shared" si="33"/>
        <v>0.1746323529</v>
      </c>
      <c r="AQ562" s="43">
        <f t="shared" si="34"/>
        <v>0.5900735294</v>
      </c>
      <c r="AR562" s="43">
        <f t="shared" si="35"/>
        <v>0.4411764706</v>
      </c>
      <c r="AS562" s="43">
        <f t="shared" si="36"/>
        <v>0.4115226337</v>
      </c>
      <c r="AT562" s="43">
        <f t="shared" si="37"/>
        <v>0.4732510288</v>
      </c>
      <c r="AU562" s="43">
        <f t="shared" si="38"/>
        <v>0.6172839506</v>
      </c>
      <c r="AV562" s="44">
        <f t="shared" si="41"/>
        <v>211</v>
      </c>
      <c r="AW562" s="45">
        <f t="shared" si="39"/>
        <v>-5</v>
      </c>
      <c r="AX562" s="45">
        <v>33.0</v>
      </c>
      <c r="AY562" s="45"/>
    </row>
    <row r="563">
      <c r="A563" s="60"/>
      <c r="B563" s="60"/>
      <c r="C563" s="60"/>
      <c r="D563" s="46">
        <v>561.0</v>
      </c>
      <c r="E563" s="25"/>
      <c r="F563" s="26">
        <v>7522.0</v>
      </c>
      <c r="G563" s="18">
        <v>3233.0</v>
      </c>
      <c r="H563" s="15">
        <f t="shared" si="6"/>
        <v>331</v>
      </c>
      <c r="I563" s="28">
        <v>13.0</v>
      </c>
      <c r="J563" s="29">
        <v>61.0</v>
      </c>
      <c r="K563" s="30">
        <v>10.0</v>
      </c>
      <c r="L563" s="31">
        <v>171.0</v>
      </c>
      <c r="M563" s="32">
        <v>17.0</v>
      </c>
      <c r="N563" s="33">
        <v>59.0</v>
      </c>
      <c r="O563" s="39">
        <f t="shared" si="7"/>
        <v>0.7763157895</v>
      </c>
      <c r="P563" s="39">
        <f t="shared" si="8"/>
        <v>0.9447513812</v>
      </c>
      <c r="Q563" s="40">
        <f t="shared" si="9"/>
        <v>0.8886558172</v>
      </c>
      <c r="R563" s="17">
        <f t="shared" si="10"/>
        <v>0.3566558172</v>
      </c>
      <c r="S563" s="39">
        <f t="shared" si="11"/>
        <v>0.05609556404</v>
      </c>
      <c r="T563" s="40">
        <f t="shared" si="12"/>
        <v>0.3547373647</v>
      </c>
      <c r="U563" s="40">
        <f t="shared" si="13"/>
        <v>0.6040983268</v>
      </c>
      <c r="V563" s="40">
        <f t="shared" si="14"/>
        <v>0.6040983268</v>
      </c>
      <c r="W563" s="39">
        <f t="shared" si="15"/>
        <v>0.6601938909</v>
      </c>
      <c r="X563" s="41">
        <f t="shared" si="16"/>
        <v>0.3959016732</v>
      </c>
      <c r="Y563" s="41">
        <f t="shared" si="17"/>
        <v>0.3398061091</v>
      </c>
      <c r="Z563" s="40">
        <f t="shared" si="18"/>
        <v>76</v>
      </c>
      <c r="AA563" s="40">
        <f t="shared" si="19"/>
        <v>181</v>
      </c>
      <c r="AB563" s="40">
        <f t="shared" si="20"/>
        <v>30</v>
      </c>
      <c r="AC563" s="40">
        <f t="shared" si="21"/>
        <v>46</v>
      </c>
      <c r="AD563" s="40">
        <f t="shared" si="22"/>
        <v>62</v>
      </c>
      <c r="AE563" s="40">
        <f t="shared" si="23"/>
        <v>119</v>
      </c>
      <c r="AF563" s="40">
        <f t="shared" si="24"/>
        <v>1.282608696</v>
      </c>
      <c r="AG563" s="40">
        <f t="shared" si="25"/>
        <v>0.1612903226</v>
      </c>
      <c r="AH563" s="40">
        <f t="shared" si="26"/>
        <v>38</v>
      </c>
      <c r="AI563" s="40">
        <f t="shared" ref="AI563:AJ563" si="606">AF563*AC563</f>
        <v>59</v>
      </c>
      <c r="AJ563" s="40">
        <f t="shared" si="606"/>
        <v>10</v>
      </c>
      <c r="AK563" s="40">
        <f t="shared" si="28"/>
        <v>19</v>
      </c>
      <c r="AL563" s="18">
        <f t="shared" si="29"/>
        <v>3233</v>
      </c>
      <c r="AM563" s="40">
        <f t="shared" si="30"/>
        <v>126</v>
      </c>
      <c r="AN563" s="42">
        <f t="shared" si="31"/>
        <v>0.03897309001</v>
      </c>
      <c r="AO563" s="42">
        <f t="shared" si="32"/>
        <v>0.1023816888</v>
      </c>
      <c r="AP563" s="43">
        <f t="shared" si="33"/>
        <v>0.1208459215</v>
      </c>
      <c r="AQ563" s="43">
        <f t="shared" si="34"/>
        <v>0.6072507553</v>
      </c>
      <c r="AR563" s="43">
        <f t="shared" si="35"/>
        <v>0.4531722054</v>
      </c>
      <c r="AS563" s="43">
        <f t="shared" si="36"/>
        <v>0.380952381</v>
      </c>
      <c r="AT563" s="43">
        <f t="shared" si="37"/>
        <v>0.4523809524</v>
      </c>
      <c r="AU563" s="43">
        <f t="shared" si="38"/>
        <v>0.7698412698</v>
      </c>
      <c r="AV563" s="44">
        <f t="shared" si="41"/>
        <v>152</v>
      </c>
      <c r="AW563" s="45">
        <f t="shared" si="39"/>
        <v>-8</v>
      </c>
      <c r="AX563" s="45">
        <v>33.0</v>
      </c>
      <c r="AY563" s="45"/>
    </row>
    <row r="564">
      <c r="A564" s="60"/>
      <c r="B564" s="60"/>
      <c r="C564" s="60"/>
      <c r="D564" s="46">
        <v>562.0</v>
      </c>
      <c r="E564" s="25"/>
      <c r="F564" s="26">
        <v>7528.0</v>
      </c>
      <c r="G564" s="18">
        <v>1858.0</v>
      </c>
      <c r="H564" s="15">
        <f t="shared" si="6"/>
        <v>160</v>
      </c>
      <c r="I564" s="28">
        <v>12.0</v>
      </c>
      <c r="J564" s="29">
        <v>26.0</v>
      </c>
      <c r="K564" s="30">
        <v>11.0</v>
      </c>
      <c r="L564" s="31">
        <v>78.0</v>
      </c>
      <c r="M564" s="32">
        <v>10.0</v>
      </c>
      <c r="N564" s="33">
        <v>23.0</v>
      </c>
      <c r="O564" s="39">
        <f t="shared" si="7"/>
        <v>0.696969697</v>
      </c>
      <c r="P564" s="39">
        <f t="shared" si="8"/>
        <v>0.8764044944</v>
      </c>
      <c r="Q564" s="40">
        <f t="shared" si="9"/>
        <v>0.8681294766</v>
      </c>
      <c r="R564" s="17">
        <f t="shared" si="10"/>
        <v>0.3361294766</v>
      </c>
      <c r="S564" s="39">
        <f t="shared" si="11"/>
        <v>0.008275017798</v>
      </c>
      <c r="T564" s="40">
        <f t="shared" si="12"/>
        <v>0.3360326816</v>
      </c>
      <c r="U564" s="40">
        <f t="shared" si="13"/>
        <v>0.5471516168</v>
      </c>
      <c r="V564" s="40">
        <f t="shared" si="14"/>
        <v>0.5471516168</v>
      </c>
      <c r="W564" s="39">
        <f t="shared" si="15"/>
        <v>0.5554266346</v>
      </c>
      <c r="X564" s="41">
        <f t="shared" si="16"/>
        <v>0.4528483832</v>
      </c>
      <c r="Y564" s="41">
        <f t="shared" si="17"/>
        <v>0.4445733654</v>
      </c>
      <c r="Z564" s="40">
        <f t="shared" si="18"/>
        <v>33</v>
      </c>
      <c r="AA564" s="40">
        <f t="shared" si="19"/>
        <v>89</v>
      </c>
      <c r="AB564" s="40">
        <f t="shared" si="20"/>
        <v>15</v>
      </c>
      <c r="AC564" s="40">
        <f t="shared" si="21"/>
        <v>18</v>
      </c>
      <c r="AD564" s="40">
        <f t="shared" si="22"/>
        <v>40</v>
      </c>
      <c r="AE564" s="40">
        <f t="shared" si="23"/>
        <v>49</v>
      </c>
      <c r="AF564" s="40">
        <f t="shared" si="24"/>
        <v>1.277777778</v>
      </c>
      <c r="AG564" s="40">
        <f t="shared" si="25"/>
        <v>0.275</v>
      </c>
      <c r="AH564" s="40">
        <f t="shared" si="26"/>
        <v>19</v>
      </c>
      <c r="AI564" s="40">
        <f t="shared" ref="AI564:AJ564" si="607">AF564*AC564</f>
        <v>23</v>
      </c>
      <c r="AJ564" s="40">
        <f t="shared" si="607"/>
        <v>11</v>
      </c>
      <c r="AK564" s="40">
        <f t="shared" si="28"/>
        <v>13</v>
      </c>
      <c r="AL564" s="18">
        <f t="shared" si="29"/>
        <v>1858</v>
      </c>
      <c r="AM564" s="40">
        <f t="shared" si="30"/>
        <v>66</v>
      </c>
      <c r="AN564" s="42">
        <f t="shared" si="31"/>
        <v>0.03552206674</v>
      </c>
      <c r="AO564" s="42">
        <f t="shared" si="32"/>
        <v>0.08611410118</v>
      </c>
      <c r="AP564" s="43">
        <f t="shared" si="33"/>
        <v>0.20625</v>
      </c>
      <c r="AQ564" s="43">
        <f t="shared" si="34"/>
        <v>0.625</v>
      </c>
      <c r="AR564" s="43">
        <f t="shared" si="35"/>
        <v>0.44375</v>
      </c>
      <c r="AS564" s="43">
        <f t="shared" si="36"/>
        <v>0.4545454545</v>
      </c>
      <c r="AT564" s="43">
        <f t="shared" si="37"/>
        <v>0.4848484848</v>
      </c>
      <c r="AU564" s="43">
        <f t="shared" si="38"/>
        <v>0.6363636364</v>
      </c>
      <c r="AV564" s="44">
        <f t="shared" si="41"/>
        <v>65</v>
      </c>
      <c r="AW564" s="45">
        <f t="shared" si="39"/>
        <v>3</v>
      </c>
      <c r="AX564" s="45">
        <v>33.0</v>
      </c>
      <c r="AY564" s="45"/>
    </row>
    <row r="565">
      <c r="A565" s="60"/>
      <c r="B565" s="60"/>
      <c r="C565" s="60"/>
      <c r="D565" s="46">
        <v>563.0</v>
      </c>
      <c r="E565" s="25"/>
      <c r="F565" s="26">
        <v>7531.0</v>
      </c>
      <c r="G565" s="18">
        <v>1292.0</v>
      </c>
      <c r="H565" s="15">
        <f t="shared" si="6"/>
        <v>123</v>
      </c>
      <c r="I565" s="28">
        <v>7.0</v>
      </c>
      <c r="J565" s="29">
        <v>21.0</v>
      </c>
      <c r="K565" s="30">
        <v>2.0</v>
      </c>
      <c r="L565" s="31">
        <v>76.0</v>
      </c>
      <c r="M565" s="32">
        <v>3.0</v>
      </c>
      <c r="N565" s="33">
        <v>14.0</v>
      </c>
      <c r="O565" s="39">
        <f t="shared" si="7"/>
        <v>0.8235294118</v>
      </c>
      <c r="P565" s="39">
        <f t="shared" si="8"/>
        <v>0.9743589744</v>
      </c>
      <c r="Q565" s="40">
        <f t="shared" si="9"/>
        <v>0.8991487889</v>
      </c>
      <c r="R565" s="17">
        <f t="shared" si="10"/>
        <v>0.3671487889</v>
      </c>
      <c r="S565" s="39">
        <f t="shared" si="11"/>
        <v>0.07521018543</v>
      </c>
      <c r="T565" s="40">
        <f t="shared" si="12"/>
        <v>0.3660228164</v>
      </c>
      <c r="U565" s="40">
        <f t="shared" si="13"/>
        <v>0.6375731038</v>
      </c>
      <c r="V565" s="40">
        <f t="shared" si="14"/>
        <v>0.6375731038</v>
      </c>
      <c r="W565" s="39">
        <f t="shared" si="15"/>
        <v>0.7127832892</v>
      </c>
      <c r="X565" s="41">
        <f t="shared" si="16"/>
        <v>0.3624268962</v>
      </c>
      <c r="Y565" s="41">
        <f t="shared" si="17"/>
        <v>0.2872167108</v>
      </c>
      <c r="Z565" s="40">
        <f t="shared" si="18"/>
        <v>17</v>
      </c>
      <c r="AA565" s="40">
        <f t="shared" si="19"/>
        <v>78</v>
      </c>
      <c r="AB565" s="40">
        <f t="shared" si="20"/>
        <v>6</v>
      </c>
      <c r="AC565" s="40">
        <f t="shared" si="21"/>
        <v>11</v>
      </c>
      <c r="AD565" s="40">
        <f t="shared" si="22"/>
        <v>22</v>
      </c>
      <c r="AE565" s="40">
        <f t="shared" si="23"/>
        <v>56</v>
      </c>
      <c r="AF565" s="40">
        <f t="shared" si="24"/>
        <v>1.272727273</v>
      </c>
      <c r="AG565" s="40">
        <f t="shared" si="25"/>
        <v>0.09090909091</v>
      </c>
      <c r="AH565" s="40">
        <f t="shared" si="26"/>
        <v>8</v>
      </c>
      <c r="AI565" s="40">
        <f t="shared" ref="AI565:AJ565" si="608">AF565*AC565</f>
        <v>14</v>
      </c>
      <c r="AJ565" s="40">
        <f t="shared" si="608"/>
        <v>2</v>
      </c>
      <c r="AK565" s="40">
        <f t="shared" si="28"/>
        <v>5</v>
      </c>
      <c r="AL565" s="18">
        <f t="shared" si="29"/>
        <v>1292</v>
      </c>
      <c r="AM565" s="40">
        <f t="shared" si="30"/>
        <v>29</v>
      </c>
      <c r="AN565" s="42">
        <f t="shared" si="31"/>
        <v>0.02244582043</v>
      </c>
      <c r="AO565" s="42">
        <f t="shared" si="32"/>
        <v>0.09520123839</v>
      </c>
      <c r="AP565" s="43">
        <f t="shared" si="33"/>
        <v>0.09756097561</v>
      </c>
      <c r="AQ565" s="43">
        <f t="shared" si="34"/>
        <v>0.6991869919</v>
      </c>
      <c r="AR565" s="43">
        <f t="shared" si="35"/>
        <v>0.3658536585</v>
      </c>
      <c r="AS565" s="43">
        <f t="shared" si="36"/>
        <v>0.3448275862</v>
      </c>
      <c r="AT565" s="43">
        <f t="shared" si="37"/>
        <v>0.4482758621</v>
      </c>
      <c r="AU565" s="43">
        <f t="shared" si="38"/>
        <v>0.7586206897</v>
      </c>
      <c r="AV565" s="44">
        <f t="shared" si="41"/>
        <v>71</v>
      </c>
      <c r="AW565" s="45">
        <f t="shared" si="39"/>
        <v>2</v>
      </c>
      <c r="AX565" s="45">
        <v>34.0</v>
      </c>
      <c r="AY565" s="45"/>
    </row>
    <row r="566">
      <c r="A566" s="60"/>
      <c r="B566" s="60"/>
      <c r="C566" s="60"/>
      <c r="D566" s="46">
        <v>564.0</v>
      </c>
      <c r="E566" s="25"/>
      <c r="F566" s="26">
        <v>7545.0</v>
      </c>
      <c r="G566" s="18">
        <v>2403.0</v>
      </c>
      <c r="H566" s="15">
        <f t="shared" si="6"/>
        <v>879</v>
      </c>
      <c r="I566" s="28">
        <v>114.0</v>
      </c>
      <c r="J566" s="29">
        <v>111.0</v>
      </c>
      <c r="K566" s="30">
        <v>139.0</v>
      </c>
      <c r="L566" s="31">
        <v>305.0</v>
      </c>
      <c r="M566" s="32">
        <v>106.0</v>
      </c>
      <c r="N566" s="33">
        <v>104.0</v>
      </c>
      <c r="O566" s="39">
        <f t="shared" si="7"/>
        <v>0.4952380952</v>
      </c>
      <c r="P566" s="39">
        <f t="shared" si="8"/>
        <v>0.6869369369</v>
      </c>
      <c r="Q566" s="40">
        <f t="shared" si="9"/>
        <v>0.799612517</v>
      </c>
      <c r="R566" s="17">
        <f t="shared" si="10"/>
        <v>0.267612517</v>
      </c>
      <c r="S566" s="39">
        <f t="shared" si="11"/>
        <v>-0.1126755801</v>
      </c>
      <c r="T566" s="40">
        <f t="shared" si="12"/>
        <v>0.2899773721</v>
      </c>
      <c r="U566" s="40">
        <f t="shared" si="13"/>
        <v>0.398043484</v>
      </c>
      <c r="V566" s="40">
        <f t="shared" si="14"/>
        <v>0.398043484</v>
      </c>
      <c r="W566" s="39">
        <f t="shared" si="15"/>
        <v>0.2853679039</v>
      </c>
      <c r="X566" s="41">
        <f t="shared" si="16"/>
        <v>0.601956516</v>
      </c>
      <c r="Y566" s="41">
        <f t="shared" si="17"/>
        <v>0.7146320961</v>
      </c>
      <c r="Z566" s="40">
        <f t="shared" si="18"/>
        <v>210</v>
      </c>
      <c r="AA566" s="40">
        <f t="shared" si="19"/>
        <v>444</v>
      </c>
      <c r="AB566" s="40">
        <f t="shared" si="20"/>
        <v>126</v>
      </c>
      <c r="AC566" s="40">
        <f t="shared" si="21"/>
        <v>84</v>
      </c>
      <c r="AD566" s="40">
        <f t="shared" si="22"/>
        <v>317</v>
      </c>
      <c r="AE566" s="40">
        <f t="shared" si="23"/>
        <v>127</v>
      </c>
      <c r="AF566" s="40">
        <f t="shared" si="24"/>
        <v>1.238095238</v>
      </c>
      <c r="AG566" s="40">
        <f t="shared" si="25"/>
        <v>0.4384858044</v>
      </c>
      <c r="AH566" s="40">
        <f t="shared" si="26"/>
        <v>156</v>
      </c>
      <c r="AI566" s="40">
        <f t="shared" ref="AI566:AJ566" si="609">AF566*AC566</f>
        <v>104</v>
      </c>
      <c r="AJ566" s="40">
        <f t="shared" si="609"/>
        <v>139</v>
      </c>
      <c r="AK566" s="40">
        <f t="shared" si="28"/>
        <v>56</v>
      </c>
      <c r="AL566" s="18">
        <f t="shared" si="29"/>
        <v>2403</v>
      </c>
      <c r="AM566" s="40">
        <f t="shared" si="30"/>
        <v>455</v>
      </c>
      <c r="AN566" s="42">
        <f t="shared" si="31"/>
        <v>0.18934665</v>
      </c>
      <c r="AO566" s="42">
        <f t="shared" si="32"/>
        <v>0.3657927591</v>
      </c>
      <c r="AP566" s="43">
        <f t="shared" si="33"/>
        <v>0.4084186576</v>
      </c>
      <c r="AQ566" s="43">
        <f t="shared" si="34"/>
        <v>0.5972696246</v>
      </c>
      <c r="AR566" s="43">
        <f t="shared" si="35"/>
        <v>0.4948805461</v>
      </c>
      <c r="AS566" s="43">
        <f t="shared" si="36"/>
        <v>0.6483516484</v>
      </c>
      <c r="AT566" s="43">
        <f t="shared" si="37"/>
        <v>0.4659340659</v>
      </c>
      <c r="AU566" s="43">
        <f t="shared" si="38"/>
        <v>0.5714285714</v>
      </c>
      <c r="AV566" s="44">
        <f t="shared" si="41"/>
        <v>249</v>
      </c>
      <c r="AW566" s="45">
        <f t="shared" si="39"/>
        <v>64</v>
      </c>
      <c r="AX566" s="45">
        <v>34.0</v>
      </c>
      <c r="AY566" s="45"/>
    </row>
    <row r="567">
      <c r="A567" s="60"/>
      <c r="B567" s="60"/>
      <c r="C567" s="60"/>
      <c r="D567" s="46">
        <v>565.0</v>
      </c>
      <c r="E567" s="25"/>
      <c r="F567" s="26">
        <v>7552.0</v>
      </c>
      <c r="G567" s="18">
        <v>2340.0</v>
      </c>
      <c r="H567" s="15">
        <f t="shared" si="6"/>
        <v>836</v>
      </c>
      <c r="I567" s="28">
        <v>94.0</v>
      </c>
      <c r="J567" s="29">
        <v>112.0</v>
      </c>
      <c r="K567" s="30">
        <v>104.0</v>
      </c>
      <c r="L567" s="31">
        <v>271.0</v>
      </c>
      <c r="M567" s="32">
        <v>114.0</v>
      </c>
      <c r="N567" s="33">
        <v>141.0</v>
      </c>
      <c r="O567" s="39">
        <f t="shared" si="7"/>
        <v>0.5529411765</v>
      </c>
      <c r="P567" s="39">
        <f t="shared" si="8"/>
        <v>0.7226666667</v>
      </c>
      <c r="Q567" s="40">
        <f t="shared" si="9"/>
        <v>0.8216045675</v>
      </c>
      <c r="R567" s="17">
        <f t="shared" si="10"/>
        <v>0.2896045675</v>
      </c>
      <c r="S567" s="39">
        <f t="shared" si="11"/>
        <v>-0.09893790081</v>
      </c>
      <c r="T567" s="40">
        <f t="shared" si="12"/>
        <v>0.3029292697</v>
      </c>
      <c r="U567" s="40">
        <f t="shared" si="13"/>
        <v>0.4413698846</v>
      </c>
      <c r="V567" s="40">
        <f t="shared" si="14"/>
        <v>0.4413698846</v>
      </c>
      <c r="W567" s="39">
        <f t="shared" si="15"/>
        <v>0.3424319838</v>
      </c>
      <c r="X567" s="41">
        <f t="shared" si="16"/>
        <v>0.5586301154</v>
      </c>
      <c r="Y567" s="41">
        <f t="shared" si="17"/>
        <v>0.6575680162</v>
      </c>
      <c r="Z567" s="40">
        <f t="shared" si="18"/>
        <v>255</v>
      </c>
      <c r="AA567" s="40">
        <f t="shared" si="19"/>
        <v>375</v>
      </c>
      <c r="AB567" s="40">
        <f t="shared" si="20"/>
        <v>142</v>
      </c>
      <c r="AC567" s="40">
        <f t="shared" si="21"/>
        <v>113</v>
      </c>
      <c r="AD567" s="40">
        <f t="shared" si="22"/>
        <v>247</v>
      </c>
      <c r="AE567" s="40">
        <f t="shared" si="23"/>
        <v>128</v>
      </c>
      <c r="AF567" s="40">
        <f t="shared" si="24"/>
        <v>1.247787611</v>
      </c>
      <c r="AG567" s="40">
        <f t="shared" si="25"/>
        <v>0.4210526316</v>
      </c>
      <c r="AH567" s="40">
        <f t="shared" si="26"/>
        <v>177</v>
      </c>
      <c r="AI567" s="40">
        <f t="shared" ref="AI567:AJ567" si="610">AF567*AC567</f>
        <v>141</v>
      </c>
      <c r="AJ567" s="40">
        <f t="shared" si="610"/>
        <v>104</v>
      </c>
      <c r="AK567" s="40">
        <f t="shared" si="28"/>
        <v>54</v>
      </c>
      <c r="AL567" s="18">
        <f t="shared" si="29"/>
        <v>2340</v>
      </c>
      <c r="AM567" s="40">
        <f t="shared" si="30"/>
        <v>476</v>
      </c>
      <c r="AN567" s="42">
        <f t="shared" si="31"/>
        <v>0.2034188034</v>
      </c>
      <c r="AO567" s="42">
        <f t="shared" si="32"/>
        <v>0.3572649573</v>
      </c>
      <c r="AP567" s="43">
        <f t="shared" si="33"/>
        <v>0.3732057416</v>
      </c>
      <c r="AQ567" s="43">
        <f t="shared" si="34"/>
        <v>0.5729665072</v>
      </c>
      <c r="AR567" s="43">
        <f t="shared" si="35"/>
        <v>0.5514354067</v>
      </c>
      <c r="AS567" s="43">
        <f t="shared" si="36"/>
        <v>0.5903361345</v>
      </c>
      <c r="AT567" s="43">
        <f t="shared" si="37"/>
        <v>0.4852941176</v>
      </c>
      <c r="AU567" s="43">
        <f t="shared" si="38"/>
        <v>0.6680672269</v>
      </c>
      <c r="AV567" s="44">
        <f t="shared" si="41"/>
        <v>217</v>
      </c>
      <c r="AW567" s="45">
        <f t="shared" si="39"/>
        <v>31</v>
      </c>
      <c r="AX567" s="45">
        <v>35.0</v>
      </c>
      <c r="AY567" s="45"/>
    </row>
    <row r="568">
      <c r="A568" s="60"/>
      <c r="B568" s="60"/>
      <c r="C568" s="60"/>
      <c r="D568" s="46">
        <v>566.0</v>
      </c>
      <c r="E568" s="25"/>
      <c r="F568" s="26">
        <v>7553.0</v>
      </c>
      <c r="G568" s="18">
        <v>3441.0</v>
      </c>
      <c r="H568" s="15">
        <f t="shared" si="6"/>
        <v>1047</v>
      </c>
      <c r="I568" s="28">
        <v>100.0</v>
      </c>
      <c r="J568" s="29">
        <v>163.0</v>
      </c>
      <c r="K568" s="30">
        <v>96.0</v>
      </c>
      <c r="L568" s="31">
        <v>338.0</v>
      </c>
      <c r="M568" s="32">
        <v>164.0</v>
      </c>
      <c r="N568" s="33">
        <v>186.0</v>
      </c>
      <c r="O568" s="39">
        <f t="shared" si="7"/>
        <v>0.5314285714</v>
      </c>
      <c r="P568" s="39">
        <f t="shared" si="8"/>
        <v>0.7788018433</v>
      </c>
      <c r="Q568" s="40">
        <f t="shared" si="9"/>
        <v>0.8136298122</v>
      </c>
      <c r="R568" s="17">
        <f t="shared" si="10"/>
        <v>0.2816298122</v>
      </c>
      <c r="S568" s="39">
        <f t="shared" si="11"/>
        <v>-0.03482796893</v>
      </c>
      <c r="T568" s="40">
        <f t="shared" si="12"/>
        <v>0.2980797351</v>
      </c>
      <c r="U568" s="40">
        <f t="shared" si="13"/>
        <v>0.4252832454</v>
      </c>
      <c r="V568" s="40">
        <f t="shared" si="14"/>
        <v>0.4252832454</v>
      </c>
      <c r="W568" s="39">
        <f t="shared" si="15"/>
        <v>0.3904552765</v>
      </c>
      <c r="X568" s="41">
        <f t="shared" si="16"/>
        <v>0.5747167546</v>
      </c>
      <c r="Y568" s="41">
        <f t="shared" si="17"/>
        <v>0.6095447235</v>
      </c>
      <c r="Z568" s="40">
        <f t="shared" si="18"/>
        <v>350</v>
      </c>
      <c r="AA568" s="40">
        <f t="shared" si="19"/>
        <v>434</v>
      </c>
      <c r="AB568" s="40">
        <f t="shared" si="20"/>
        <v>201</v>
      </c>
      <c r="AC568" s="40">
        <f t="shared" si="21"/>
        <v>149</v>
      </c>
      <c r="AD568" s="40">
        <f t="shared" si="22"/>
        <v>265</v>
      </c>
      <c r="AE568" s="40">
        <f t="shared" si="23"/>
        <v>169</v>
      </c>
      <c r="AF568" s="40">
        <f t="shared" si="24"/>
        <v>1.248322148</v>
      </c>
      <c r="AG568" s="40">
        <f t="shared" si="25"/>
        <v>0.3622641509</v>
      </c>
      <c r="AH568" s="40">
        <f t="shared" si="26"/>
        <v>251</v>
      </c>
      <c r="AI568" s="40">
        <f t="shared" ref="AI568:AJ568" si="611">AF568*AC568</f>
        <v>186</v>
      </c>
      <c r="AJ568" s="40">
        <f t="shared" si="611"/>
        <v>96</v>
      </c>
      <c r="AK568" s="40">
        <f t="shared" si="28"/>
        <v>61</v>
      </c>
      <c r="AL568" s="18">
        <f t="shared" si="29"/>
        <v>3441</v>
      </c>
      <c r="AM568" s="40">
        <f t="shared" si="30"/>
        <v>594</v>
      </c>
      <c r="AN568" s="42">
        <f t="shared" si="31"/>
        <v>0.1726242371</v>
      </c>
      <c r="AO568" s="42">
        <f t="shared" si="32"/>
        <v>0.3042720139</v>
      </c>
      <c r="AP568" s="43">
        <f t="shared" si="33"/>
        <v>0.3438395415</v>
      </c>
      <c r="AQ568" s="43">
        <f t="shared" si="34"/>
        <v>0.5749761223</v>
      </c>
      <c r="AR568" s="43">
        <f t="shared" si="35"/>
        <v>0.5854823305</v>
      </c>
      <c r="AS568" s="43">
        <f t="shared" si="36"/>
        <v>0.5841750842</v>
      </c>
      <c r="AT568" s="43">
        <f t="shared" si="37"/>
        <v>0.5252525253</v>
      </c>
      <c r="AU568" s="43">
        <f t="shared" si="38"/>
        <v>0.7356902357</v>
      </c>
      <c r="AV568" s="44">
        <f t="shared" si="41"/>
        <v>277</v>
      </c>
      <c r="AW568" s="45">
        <f t="shared" si="39"/>
        <v>13</v>
      </c>
      <c r="AX568" s="45">
        <v>36.0</v>
      </c>
      <c r="AY568" s="45"/>
    </row>
    <row r="569">
      <c r="A569" s="60"/>
      <c r="B569" s="60"/>
      <c r="C569" s="60"/>
      <c r="D569" s="46">
        <v>567.0</v>
      </c>
      <c r="E569" s="25"/>
      <c r="F569" s="26">
        <v>7562.0</v>
      </c>
      <c r="G569" s="18">
        <v>3086.0</v>
      </c>
      <c r="H569" s="15">
        <f t="shared" si="6"/>
        <v>1070</v>
      </c>
      <c r="I569" s="28">
        <v>145.0</v>
      </c>
      <c r="J569" s="29">
        <v>142.0</v>
      </c>
      <c r="K569" s="30">
        <v>116.0</v>
      </c>
      <c r="L569" s="31">
        <v>303.0</v>
      </c>
      <c r="M569" s="32">
        <v>175.0</v>
      </c>
      <c r="N569" s="33">
        <v>189.0</v>
      </c>
      <c r="O569" s="39">
        <f t="shared" si="7"/>
        <v>0.5192307692</v>
      </c>
      <c r="P569" s="39">
        <f t="shared" si="8"/>
        <v>0.723150358</v>
      </c>
      <c r="Q569" s="40">
        <f t="shared" si="9"/>
        <v>0.808989645</v>
      </c>
      <c r="R569" s="17">
        <f t="shared" si="10"/>
        <v>0.276989645</v>
      </c>
      <c r="S569" s="39">
        <f t="shared" si="11"/>
        <v>-0.08583928698</v>
      </c>
      <c r="T569" s="40">
        <f t="shared" si="12"/>
        <v>0.2953410288</v>
      </c>
      <c r="U569" s="40">
        <f t="shared" si="13"/>
        <v>0.4161272973</v>
      </c>
      <c r="V569" s="40">
        <f t="shared" si="14"/>
        <v>0.4161272973</v>
      </c>
      <c r="W569" s="39">
        <f t="shared" si="15"/>
        <v>0.3302880103</v>
      </c>
      <c r="X569" s="41">
        <f t="shared" si="16"/>
        <v>0.5838727027</v>
      </c>
      <c r="Y569" s="41">
        <f t="shared" si="17"/>
        <v>0.6697119897</v>
      </c>
      <c r="Z569" s="40">
        <f t="shared" si="18"/>
        <v>364</v>
      </c>
      <c r="AA569" s="40">
        <f t="shared" si="19"/>
        <v>419</v>
      </c>
      <c r="AB569" s="40">
        <f t="shared" si="20"/>
        <v>213</v>
      </c>
      <c r="AC569" s="40">
        <f t="shared" si="21"/>
        <v>151</v>
      </c>
      <c r="AD569" s="40">
        <f t="shared" si="22"/>
        <v>281</v>
      </c>
      <c r="AE569" s="40">
        <f t="shared" si="23"/>
        <v>138</v>
      </c>
      <c r="AF569" s="40">
        <f t="shared" si="24"/>
        <v>1.251655629</v>
      </c>
      <c r="AG569" s="40">
        <f t="shared" si="25"/>
        <v>0.4128113879</v>
      </c>
      <c r="AH569" s="40">
        <f t="shared" si="26"/>
        <v>267</v>
      </c>
      <c r="AI569" s="40">
        <f t="shared" ref="AI569:AJ569" si="612">AF569*AC569</f>
        <v>189</v>
      </c>
      <c r="AJ569" s="40">
        <f t="shared" si="612"/>
        <v>116</v>
      </c>
      <c r="AK569" s="40">
        <f t="shared" si="28"/>
        <v>57</v>
      </c>
      <c r="AL569" s="18">
        <f t="shared" si="29"/>
        <v>3086</v>
      </c>
      <c r="AM569" s="40">
        <f t="shared" si="30"/>
        <v>629</v>
      </c>
      <c r="AN569" s="42">
        <f t="shared" si="31"/>
        <v>0.20382372</v>
      </c>
      <c r="AO569" s="42">
        <f t="shared" si="32"/>
        <v>0.3467271549</v>
      </c>
      <c r="AP569" s="43">
        <f t="shared" si="33"/>
        <v>0.4074766355</v>
      </c>
      <c r="AQ569" s="43">
        <f t="shared" si="34"/>
        <v>0.5822429907</v>
      </c>
      <c r="AR569" s="43">
        <f t="shared" si="35"/>
        <v>0.608411215</v>
      </c>
      <c r="AS569" s="43">
        <f t="shared" si="36"/>
        <v>0.6089030207</v>
      </c>
      <c r="AT569" s="43">
        <f t="shared" si="37"/>
        <v>0.5151033386</v>
      </c>
      <c r="AU569" s="43">
        <f t="shared" si="38"/>
        <v>0.7249602544</v>
      </c>
      <c r="AV569" s="44">
        <f t="shared" si="41"/>
        <v>246</v>
      </c>
      <c r="AW569" s="45">
        <f t="shared" si="39"/>
        <v>53</v>
      </c>
      <c r="AX569" s="45">
        <v>36.0</v>
      </c>
      <c r="AY569" s="45"/>
    </row>
    <row r="570">
      <c r="A570" s="60"/>
      <c r="B570" s="60"/>
      <c r="C570" s="60"/>
      <c r="D570" s="46">
        <v>568.0</v>
      </c>
      <c r="E570" s="25"/>
      <c r="F570" s="26">
        <v>7569.0</v>
      </c>
      <c r="G570" s="18">
        <v>2745.0</v>
      </c>
      <c r="H570" s="15">
        <f t="shared" si="6"/>
        <v>569</v>
      </c>
      <c r="I570" s="28">
        <v>43.0</v>
      </c>
      <c r="J570" s="29">
        <v>69.0</v>
      </c>
      <c r="K570" s="30">
        <v>47.0</v>
      </c>
      <c r="L570" s="31">
        <v>281.0</v>
      </c>
      <c r="M570" s="32">
        <v>57.0</v>
      </c>
      <c r="N570" s="33">
        <v>72.0</v>
      </c>
      <c r="O570" s="39">
        <f t="shared" si="7"/>
        <v>0.5581395349</v>
      </c>
      <c r="P570" s="39">
        <f t="shared" si="8"/>
        <v>0.8567073171</v>
      </c>
      <c r="Q570" s="40">
        <f t="shared" si="9"/>
        <v>0.8234916171</v>
      </c>
      <c r="R570" s="17">
        <f t="shared" si="10"/>
        <v>0.2914916171</v>
      </c>
      <c r="S570" s="39">
        <f t="shared" si="11"/>
        <v>0.03321569998</v>
      </c>
      <c r="T570" s="40">
        <f t="shared" si="12"/>
        <v>0.3041048391</v>
      </c>
      <c r="U570" s="40">
        <f t="shared" si="13"/>
        <v>0.4452454959</v>
      </c>
      <c r="V570" s="40">
        <f t="shared" si="14"/>
        <v>0.4452454959</v>
      </c>
      <c r="W570" s="39">
        <f t="shared" si="15"/>
        <v>0.4784611959</v>
      </c>
      <c r="X570" s="41">
        <f t="shared" si="16"/>
        <v>0.5547545041</v>
      </c>
      <c r="Y570" s="41">
        <f t="shared" si="17"/>
        <v>0.5215388041</v>
      </c>
      <c r="Z570" s="40">
        <f t="shared" si="18"/>
        <v>129</v>
      </c>
      <c r="AA570" s="40">
        <f t="shared" si="19"/>
        <v>328</v>
      </c>
      <c r="AB570" s="40">
        <f t="shared" si="20"/>
        <v>72</v>
      </c>
      <c r="AC570" s="40">
        <f t="shared" si="21"/>
        <v>57</v>
      </c>
      <c r="AD570" s="40">
        <f t="shared" si="22"/>
        <v>171</v>
      </c>
      <c r="AE570" s="40">
        <f t="shared" si="23"/>
        <v>157</v>
      </c>
      <c r="AF570" s="40">
        <f t="shared" si="24"/>
        <v>1.263157895</v>
      </c>
      <c r="AG570" s="40">
        <f t="shared" si="25"/>
        <v>0.2748538012</v>
      </c>
      <c r="AH570" s="40">
        <f t="shared" si="26"/>
        <v>91</v>
      </c>
      <c r="AI570" s="40">
        <f t="shared" ref="AI570:AJ570" si="613">AF570*AC570</f>
        <v>72</v>
      </c>
      <c r="AJ570" s="40">
        <f t="shared" si="613"/>
        <v>47</v>
      </c>
      <c r="AK570" s="40">
        <f t="shared" si="28"/>
        <v>43</v>
      </c>
      <c r="AL570" s="18">
        <f t="shared" si="29"/>
        <v>2745</v>
      </c>
      <c r="AM570" s="40">
        <f t="shared" si="30"/>
        <v>253</v>
      </c>
      <c r="AN570" s="42">
        <f t="shared" si="31"/>
        <v>0.09216757741</v>
      </c>
      <c r="AO570" s="42">
        <f t="shared" si="32"/>
        <v>0.2072859745</v>
      </c>
      <c r="AP570" s="43">
        <f t="shared" si="33"/>
        <v>0.2583479789</v>
      </c>
      <c r="AQ570" s="43">
        <f t="shared" si="34"/>
        <v>0.6695957821</v>
      </c>
      <c r="AR570" s="43">
        <f t="shared" si="35"/>
        <v>0.4235500879</v>
      </c>
      <c r="AS570" s="43">
        <f t="shared" si="36"/>
        <v>0.5454545455</v>
      </c>
      <c r="AT570" s="43">
        <f t="shared" si="37"/>
        <v>0.5296442688</v>
      </c>
      <c r="AU570" s="43">
        <f t="shared" si="38"/>
        <v>0.6442687747</v>
      </c>
      <c r="AV570" s="44">
        <f t="shared" si="41"/>
        <v>238</v>
      </c>
      <c r="AW570" s="45">
        <f t="shared" si="39"/>
        <v>9</v>
      </c>
      <c r="AX570" s="45">
        <v>37.0</v>
      </c>
      <c r="AY570" s="45"/>
    </row>
    <row r="571">
      <c r="A571" s="60"/>
      <c r="B571" s="60"/>
      <c r="C571" s="60"/>
      <c r="D571" s="46">
        <v>569.0</v>
      </c>
      <c r="E571" s="25"/>
      <c r="F571" s="26">
        <v>7570.0</v>
      </c>
      <c r="G571" s="18">
        <v>2437.0</v>
      </c>
      <c r="H571" s="15">
        <f t="shared" si="6"/>
        <v>409</v>
      </c>
      <c r="I571" s="28">
        <v>38.0</v>
      </c>
      <c r="J571" s="29">
        <v>61.0</v>
      </c>
      <c r="K571" s="30">
        <v>23.0</v>
      </c>
      <c r="L571" s="31">
        <v>159.0</v>
      </c>
      <c r="M571" s="32">
        <v>47.0</v>
      </c>
      <c r="N571" s="33">
        <v>81.0</v>
      </c>
      <c r="O571" s="39">
        <f t="shared" si="7"/>
        <v>0.6328125</v>
      </c>
      <c r="P571" s="39">
        <f t="shared" si="8"/>
        <v>0.8736263736</v>
      </c>
      <c r="Q571" s="40">
        <f t="shared" si="9"/>
        <v>0.8488808594</v>
      </c>
      <c r="R571" s="17">
        <f t="shared" si="10"/>
        <v>0.3168808594</v>
      </c>
      <c r="S571" s="39">
        <f t="shared" si="11"/>
        <v>0.02474551425</v>
      </c>
      <c r="T571" s="40">
        <f t="shared" si="12"/>
        <v>0.3211507344</v>
      </c>
      <c r="U571" s="40">
        <f t="shared" si="13"/>
        <v>0.5004323826</v>
      </c>
      <c r="V571" s="40">
        <f t="shared" si="14"/>
        <v>0.5004323826</v>
      </c>
      <c r="W571" s="39">
        <f t="shared" si="15"/>
        <v>0.5251778969</v>
      </c>
      <c r="X571" s="41">
        <f t="shared" si="16"/>
        <v>0.4995676174</v>
      </c>
      <c r="Y571" s="41">
        <f t="shared" si="17"/>
        <v>0.4748221031</v>
      </c>
      <c r="Z571" s="40">
        <f t="shared" si="18"/>
        <v>128</v>
      </c>
      <c r="AA571" s="40">
        <f t="shared" si="19"/>
        <v>182</v>
      </c>
      <c r="AB571" s="40">
        <f t="shared" si="20"/>
        <v>64</v>
      </c>
      <c r="AC571" s="40">
        <f t="shared" si="21"/>
        <v>64</v>
      </c>
      <c r="AD571" s="40">
        <f t="shared" si="22"/>
        <v>86</v>
      </c>
      <c r="AE571" s="40">
        <f t="shared" si="23"/>
        <v>96</v>
      </c>
      <c r="AF571" s="40">
        <f t="shared" si="24"/>
        <v>1.265625</v>
      </c>
      <c r="AG571" s="40">
        <f t="shared" si="25"/>
        <v>0.2674418605</v>
      </c>
      <c r="AH571" s="40">
        <f t="shared" si="26"/>
        <v>81</v>
      </c>
      <c r="AI571" s="40">
        <f t="shared" ref="AI571:AJ571" si="614">AF571*AC571</f>
        <v>81</v>
      </c>
      <c r="AJ571" s="40">
        <f t="shared" si="614"/>
        <v>23</v>
      </c>
      <c r="AK571" s="40">
        <f t="shared" si="28"/>
        <v>26</v>
      </c>
      <c r="AL571" s="18">
        <f t="shared" si="29"/>
        <v>2437</v>
      </c>
      <c r="AM571" s="40">
        <f t="shared" si="30"/>
        <v>211</v>
      </c>
      <c r="AN571" s="42">
        <f t="shared" si="31"/>
        <v>0.08658186295</v>
      </c>
      <c r="AO571" s="42">
        <f t="shared" si="32"/>
        <v>0.1678292983</v>
      </c>
      <c r="AP571" s="43">
        <f t="shared" si="33"/>
        <v>0.2640586797</v>
      </c>
      <c r="AQ571" s="43">
        <f t="shared" si="34"/>
        <v>0.5965770171</v>
      </c>
      <c r="AR571" s="43">
        <f t="shared" si="35"/>
        <v>0.5550122249</v>
      </c>
      <c r="AS571" s="43">
        <f t="shared" si="36"/>
        <v>0.4928909953</v>
      </c>
      <c r="AT571" s="43">
        <f t="shared" si="37"/>
        <v>0.5071090047</v>
      </c>
      <c r="AU571" s="43">
        <f t="shared" si="38"/>
        <v>0.7677725118</v>
      </c>
      <c r="AV571" s="44">
        <f t="shared" si="41"/>
        <v>133</v>
      </c>
      <c r="AW571" s="45">
        <f t="shared" si="39"/>
        <v>4</v>
      </c>
      <c r="AX571" s="45">
        <v>38.0</v>
      </c>
      <c r="AY571" s="45"/>
    </row>
    <row r="572">
      <c r="A572" s="60"/>
      <c r="B572" s="60"/>
      <c r="C572" s="60"/>
      <c r="D572" s="46">
        <v>570.0</v>
      </c>
      <c r="E572" s="25"/>
      <c r="F572" s="26">
        <v>7582.0</v>
      </c>
      <c r="G572" s="18">
        <v>848.0</v>
      </c>
      <c r="H572" s="15">
        <f t="shared" si="6"/>
        <v>177</v>
      </c>
      <c r="I572" s="28">
        <v>15.0</v>
      </c>
      <c r="J572" s="29">
        <v>37.0</v>
      </c>
      <c r="K572" s="30">
        <v>15.0</v>
      </c>
      <c r="L572" s="31">
        <v>65.0</v>
      </c>
      <c r="M572" s="32">
        <v>18.0</v>
      </c>
      <c r="N572" s="33">
        <v>27.0</v>
      </c>
      <c r="O572" s="39">
        <f t="shared" si="7"/>
        <v>0.6</v>
      </c>
      <c r="P572" s="39">
        <f t="shared" si="8"/>
        <v>0.8125</v>
      </c>
      <c r="Q572" s="40">
        <f t="shared" si="9"/>
        <v>0.83812</v>
      </c>
      <c r="R572" s="17">
        <f t="shared" si="10"/>
        <v>0.30612</v>
      </c>
      <c r="S572" s="39">
        <f t="shared" si="11"/>
        <v>-0.02562</v>
      </c>
      <c r="T572" s="40">
        <f t="shared" si="12"/>
        <v>0.3136238908</v>
      </c>
      <c r="U572" s="40">
        <f t="shared" si="13"/>
        <v>0.4762926907</v>
      </c>
      <c r="V572" s="40">
        <f t="shared" si="14"/>
        <v>0.4762926907</v>
      </c>
      <c r="W572" s="39">
        <f t="shared" si="15"/>
        <v>0.4506726907</v>
      </c>
      <c r="X572" s="41">
        <f t="shared" si="16"/>
        <v>0.5237073093</v>
      </c>
      <c r="Y572" s="41">
        <f t="shared" si="17"/>
        <v>0.5493273093</v>
      </c>
      <c r="Z572" s="40">
        <f t="shared" si="18"/>
        <v>45</v>
      </c>
      <c r="AA572" s="40">
        <f t="shared" si="19"/>
        <v>80</v>
      </c>
      <c r="AB572" s="40">
        <f t="shared" si="20"/>
        <v>24</v>
      </c>
      <c r="AC572" s="40">
        <f t="shared" si="21"/>
        <v>21</v>
      </c>
      <c r="AD572" s="40">
        <f t="shared" si="22"/>
        <v>44</v>
      </c>
      <c r="AE572" s="40">
        <f t="shared" si="23"/>
        <v>36</v>
      </c>
      <c r="AF572" s="40">
        <f t="shared" si="24"/>
        <v>1.285714286</v>
      </c>
      <c r="AG572" s="40">
        <f t="shared" si="25"/>
        <v>0.3409090909</v>
      </c>
      <c r="AH572" s="40">
        <f t="shared" si="26"/>
        <v>31</v>
      </c>
      <c r="AI572" s="40">
        <f t="shared" ref="AI572:AJ572" si="615">AF572*AC572</f>
        <v>27</v>
      </c>
      <c r="AJ572" s="40">
        <f t="shared" si="615"/>
        <v>15</v>
      </c>
      <c r="AK572" s="40">
        <f t="shared" si="28"/>
        <v>12</v>
      </c>
      <c r="AL572" s="18">
        <f t="shared" si="29"/>
        <v>848</v>
      </c>
      <c r="AM572" s="40">
        <f t="shared" si="30"/>
        <v>85</v>
      </c>
      <c r="AN572" s="42">
        <f t="shared" si="31"/>
        <v>0.1002358491</v>
      </c>
      <c r="AO572" s="42">
        <f t="shared" si="32"/>
        <v>0.2087264151</v>
      </c>
      <c r="AP572" s="43">
        <f t="shared" si="33"/>
        <v>0.2711864407</v>
      </c>
      <c r="AQ572" s="43">
        <f t="shared" si="34"/>
        <v>0.5536723164</v>
      </c>
      <c r="AR572" s="43">
        <f t="shared" si="35"/>
        <v>0.5480225989</v>
      </c>
      <c r="AS572" s="43">
        <f t="shared" si="36"/>
        <v>0.5411764706</v>
      </c>
      <c r="AT572" s="43">
        <f t="shared" si="37"/>
        <v>0.5058823529</v>
      </c>
      <c r="AU572" s="43">
        <f t="shared" si="38"/>
        <v>0.6823529412</v>
      </c>
      <c r="AV572" s="44">
        <f t="shared" si="41"/>
        <v>53</v>
      </c>
      <c r="AW572" s="45">
        <f t="shared" si="39"/>
        <v>2</v>
      </c>
      <c r="AX572" s="45">
        <v>39.0</v>
      </c>
      <c r="AY572" s="45"/>
    </row>
    <row r="573">
      <c r="A573" s="60"/>
      <c r="B573" s="60"/>
      <c r="C573" s="60"/>
      <c r="D573" s="46">
        <v>571.0</v>
      </c>
      <c r="E573" s="25"/>
      <c r="F573" s="26">
        <v>7592.0</v>
      </c>
      <c r="G573" s="18">
        <v>3258.0</v>
      </c>
      <c r="H573" s="15">
        <f t="shared" si="6"/>
        <v>727</v>
      </c>
      <c r="I573" s="28">
        <v>61.0</v>
      </c>
      <c r="J573" s="29">
        <v>141.0</v>
      </c>
      <c r="K573" s="30">
        <v>72.0</v>
      </c>
      <c r="L573" s="31">
        <v>246.0</v>
      </c>
      <c r="M573" s="32">
        <v>101.0</v>
      </c>
      <c r="N573" s="33">
        <v>106.0</v>
      </c>
      <c r="O573" s="39">
        <f t="shared" si="7"/>
        <v>0.5120772947</v>
      </c>
      <c r="P573" s="39">
        <f t="shared" si="8"/>
        <v>0.7735849057</v>
      </c>
      <c r="Q573" s="40">
        <f t="shared" si="9"/>
        <v>0.8062285234</v>
      </c>
      <c r="R573" s="17">
        <f t="shared" si="10"/>
        <v>0.2742285234</v>
      </c>
      <c r="S573" s="39">
        <f t="shared" si="11"/>
        <v>-0.03264361776</v>
      </c>
      <c r="T573" s="40">
        <f t="shared" si="12"/>
        <v>0.2937386094</v>
      </c>
      <c r="U573" s="40">
        <f t="shared" si="13"/>
        <v>0.4107459305</v>
      </c>
      <c r="V573" s="40">
        <f t="shared" si="14"/>
        <v>0.4107459305</v>
      </c>
      <c r="W573" s="39">
        <f t="shared" si="15"/>
        <v>0.3781023127</v>
      </c>
      <c r="X573" s="41">
        <f t="shared" si="16"/>
        <v>0.5892540695</v>
      </c>
      <c r="Y573" s="41">
        <f t="shared" si="17"/>
        <v>0.6218976873</v>
      </c>
      <c r="Z573" s="40">
        <f t="shared" si="18"/>
        <v>207</v>
      </c>
      <c r="AA573" s="40">
        <f t="shared" si="19"/>
        <v>318</v>
      </c>
      <c r="AB573" s="40">
        <f t="shared" si="20"/>
        <v>122</v>
      </c>
      <c r="AC573" s="40">
        <f t="shared" si="21"/>
        <v>85</v>
      </c>
      <c r="AD573" s="40">
        <f t="shared" si="22"/>
        <v>198</v>
      </c>
      <c r="AE573" s="40">
        <f t="shared" si="23"/>
        <v>120</v>
      </c>
      <c r="AF573" s="40">
        <f t="shared" si="24"/>
        <v>1.247058824</v>
      </c>
      <c r="AG573" s="40">
        <f t="shared" si="25"/>
        <v>0.3636363636</v>
      </c>
      <c r="AH573" s="40">
        <f t="shared" si="26"/>
        <v>152</v>
      </c>
      <c r="AI573" s="40">
        <f t="shared" ref="AI573:AJ573" si="616">AF573*AC573</f>
        <v>106</v>
      </c>
      <c r="AJ573" s="40">
        <f t="shared" si="616"/>
        <v>72</v>
      </c>
      <c r="AK573" s="40">
        <f t="shared" si="28"/>
        <v>44</v>
      </c>
      <c r="AL573" s="18">
        <f t="shared" si="29"/>
        <v>3258</v>
      </c>
      <c r="AM573" s="40">
        <f t="shared" si="30"/>
        <v>374</v>
      </c>
      <c r="AN573" s="42">
        <f t="shared" si="31"/>
        <v>0.1147943524</v>
      </c>
      <c r="AO573" s="42">
        <f t="shared" si="32"/>
        <v>0.2231430325</v>
      </c>
      <c r="AP573" s="43">
        <f t="shared" si="33"/>
        <v>0.3218707015</v>
      </c>
      <c r="AQ573" s="43">
        <f t="shared" si="34"/>
        <v>0.5612104539</v>
      </c>
      <c r="AR573" s="43">
        <f t="shared" si="35"/>
        <v>0.5625859697</v>
      </c>
      <c r="AS573" s="43">
        <f t="shared" si="36"/>
        <v>0.5989304813</v>
      </c>
      <c r="AT573" s="43">
        <f t="shared" si="37"/>
        <v>0.5240641711</v>
      </c>
      <c r="AU573" s="43">
        <f t="shared" si="38"/>
        <v>0.6898395722</v>
      </c>
      <c r="AV573" s="44">
        <f t="shared" si="41"/>
        <v>202</v>
      </c>
      <c r="AW573" s="45">
        <f t="shared" si="39"/>
        <v>10</v>
      </c>
      <c r="AX573" s="45">
        <v>40.0</v>
      </c>
      <c r="AY573" s="45"/>
    </row>
    <row r="574">
      <c r="A574" s="60"/>
      <c r="B574" s="60"/>
      <c r="C574" s="60"/>
      <c r="D574" s="46">
        <v>572.0</v>
      </c>
      <c r="E574" s="25"/>
      <c r="F574" s="26">
        <v>7595.0</v>
      </c>
      <c r="G574" s="18">
        <v>1017.0</v>
      </c>
      <c r="H574" s="15">
        <f t="shared" si="6"/>
        <v>311</v>
      </c>
      <c r="I574" s="28">
        <v>37.0</v>
      </c>
      <c r="J574" s="29">
        <v>43.0</v>
      </c>
      <c r="K574" s="30">
        <v>47.0</v>
      </c>
      <c r="L574" s="31">
        <v>93.0</v>
      </c>
      <c r="M574" s="32">
        <v>40.0</v>
      </c>
      <c r="N574" s="33">
        <v>51.0</v>
      </c>
      <c r="O574" s="39">
        <f t="shared" si="7"/>
        <v>0.5604395604</v>
      </c>
      <c r="P574" s="39">
        <f t="shared" si="8"/>
        <v>0.6642857143</v>
      </c>
      <c r="Q574" s="40">
        <f t="shared" si="9"/>
        <v>0.8243215795</v>
      </c>
      <c r="R574" s="17">
        <f t="shared" si="10"/>
        <v>0.2923215795</v>
      </c>
      <c r="S574" s="39">
        <f t="shared" si="11"/>
        <v>-0.1600358652</v>
      </c>
      <c r="T574" s="40">
        <f t="shared" si="12"/>
        <v>0.3046254338</v>
      </c>
      <c r="U574" s="40">
        <f t="shared" si="13"/>
        <v>0.4469588386</v>
      </c>
      <c r="V574" s="40">
        <f t="shared" si="14"/>
        <v>0.4469588386</v>
      </c>
      <c r="W574" s="39">
        <f t="shared" si="15"/>
        <v>0.2869229733</v>
      </c>
      <c r="X574" s="41">
        <f t="shared" si="16"/>
        <v>0.5530411614</v>
      </c>
      <c r="Y574" s="41">
        <f t="shared" si="17"/>
        <v>0.7130770267</v>
      </c>
      <c r="Z574" s="40">
        <f t="shared" si="18"/>
        <v>91</v>
      </c>
      <c r="AA574" s="40">
        <f t="shared" si="19"/>
        <v>140</v>
      </c>
      <c r="AB574" s="40">
        <f t="shared" si="20"/>
        <v>50</v>
      </c>
      <c r="AC574" s="40">
        <f t="shared" si="21"/>
        <v>41</v>
      </c>
      <c r="AD574" s="40">
        <f t="shared" si="22"/>
        <v>100</v>
      </c>
      <c r="AE574" s="40">
        <f t="shared" si="23"/>
        <v>40</v>
      </c>
      <c r="AF574" s="40">
        <f t="shared" si="24"/>
        <v>1.243902439</v>
      </c>
      <c r="AG574" s="40">
        <f t="shared" si="25"/>
        <v>0.47</v>
      </c>
      <c r="AH574" s="40">
        <f t="shared" si="26"/>
        <v>62</v>
      </c>
      <c r="AI574" s="40">
        <f t="shared" ref="AI574:AJ574" si="617">AF574*AC574</f>
        <v>51</v>
      </c>
      <c r="AJ574" s="40">
        <f t="shared" si="617"/>
        <v>47</v>
      </c>
      <c r="AK574" s="40">
        <f t="shared" si="28"/>
        <v>19</v>
      </c>
      <c r="AL574" s="18">
        <f t="shared" si="29"/>
        <v>1017</v>
      </c>
      <c r="AM574" s="40">
        <f t="shared" si="30"/>
        <v>179</v>
      </c>
      <c r="AN574" s="42">
        <f t="shared" si="31"/>
        <v>0.1760078663</v>
      </c>
      <c r="AO574" s="42">
        <f t="shared" si="32"/>
        <v>0.3058013766</v>
      </c>
      <c r="AP574" s="43">
        <f t="shared" si="33"/>
        <v>0.3987138264</v>
      </c>
      <c r="AQ574" s="43">
        <f t="shared" si="34"/>
        <v>0.5466237942</v>
      </c>
      <c r="AR574" s="43">
        <f t="shared" si="35"/>
        <v>0.5498392283</v>
      </c>
      <c r="AS574" s="43">
        <f t="shared" si="36"/>
        <v>0.6089385475</v>
      </c>
      <c r="AT574" s="43">
        <f t="shared" si="37"/>
        <v>0.4525139665</v>
      </c>
      <c r="AU574" s="43">
        <f t="shared" si="38"/>
        <v>0.6312849162</v>
      </c>
      <c r="AV574" s="44">
        <f t="shared" si="41"/>
        <v>74</v>
      </c>
      <c r="AW574" s="45">
        <f t="shared" si="39"/>
        <v>15</v>
      </c>
      <c r="AX574" s="45">
        <v>40.0</v>
      </c>
      <c r="AY574" s="45"/>
    </row>
    <row r="575">
      <c r="A575" s="60"/>
      <c r="B575" s="60"/>
      <c r="C575" s="60"/>
      <c r="D575" s="46">
        <v>573.0</v>
      </c>
      <c r="E575" s="25"/>
      <c r="F575" s="26">
        <v>7601.0</v>
      </c>
      <c r="G575" s="18">
        <v>3279.0</v>
      </c>
      <c r="H575" s="15">
        <f t="shared" si="6"/>
        <v>879</v>
      </c>
      <c r="I575" s="28">
        <v>95.0</v>
      </c>
      <c r="J575" s="29">
        <v>144.0</v>
      </c>
      <c r="K575" s="30">
        <v>89.0</v>
      </c>
      <c r="L575" s="31">
        <v>262.0</v>
      </c>
      <c r="M575" s="32">
        <v>136.0</v>
      </c>
      <c r="N575" s="33">
        <v>153.0</v>
      </c>
      <c r="O575" s="39">
        <f t="shared" si="7"/>
        <v>0.5294117647</v>
      </c>
      <c r="P575" s="39">
        <f t="shared" si="8"/>
        <v>0.7464387464</v>
      </c>
      <c r="Q575" s="40">
        <f t="shared" si="9"/>
        <v>0.8128685121</v>
      </c>
      <c r="R575" s="17">
        <f t="shared" si="10"/>
        <v>0.2808685121</v>
      </c>
      <c r="S575" s="39">
        <f t="shared" si="11"/>
        <v>-0.06642976567</v>
      </c>
      <c r="T575" s="40">
        <f t="shared" si="12"/>
        <v>0.2976263621</v>
      </c>
      <c r="U575" s="40">
        <f t="shared" si="13"/>
        <v>0.4237711279</v>
      </c>
      <c r="V575" s="40">
        <f t="shared" si="14"/>
        <v>0.4237711279</v>
      </c>
      <c r="W575" s="39">
        <f t="shared" si="15"/>
        <v>0.3573413622</v>
      </c>
      <c r="X575" s="41">
        <f t="shared" si="16"/>
        <v>0.5762288721</v>
      </c>
      <c r="Y575" s="41">
        <f t="shared" si="17"/>
        <v>0.6426586378</v>
      </c>
      <c r="Z575" s="40">
        <f t="shared" si="18"/>
        <v>289</v>
      </c>
      <c r="AA575" s="40">
        <f t="shared" si="19"/>
        <v>351</v>
      </c>
      <c r="AB575" s="40">
        <f t="shared" si="20"/>
        <v>167</v>
      </c>
      <c r="AC575" s="40">
        <f t="shared" si="21"/>
        <v>122</v>
      </c>
      <c r="AD575" s="40">
        <f t="shared" si="22"/>
        <v>226</v>
      </c>
      <c r="AE575" s="40">
        <f t="shared" si="23"/>
        <v>125</v>
      </c>
      <c r="AF575" s="40">
        <f t="shared" si="24"/>
        <v>1.254098361</v>
      </c>
      <c r="AG575" s="40">
        <f t="shared" si="25"/>
        <v>0.3938053097</v>
      </c>
      <c r="AH575" s="40">
        <f t="shared" si="26"/>
        <v>209</v>
      </c>
      <c r="AI575" s="40">
        <f t="shared" ref="AI575:AJ575" si="618">AF575*AC575</f>
        <v>153</v>
      </c>
      <c r="AJ575" s="40">
        <f t="shared" si="618"/>
        <v>89</v>
      </c>
      <c r="AK575" s="40">
        <f t="shared" si="28"/>
        <v>49</v>
      </c>
      <c r="AL575" s="18">
        <f t="shared" si="29"/>
        <v>3279</v>
      </c>
      <c r="AM575" s="40">
        <f t="shared" si="30"/>
        <v>500</v>
      </c>
      <c r="AN575" s="42">
        <f t="shared" si="31"/>
        <v>0.1524855139</v>
      </c>
      <c r="AO575" s="42">
        <f t="shared" si="32"/>
        <v>0.2680695334</v>
      </c>
      <c r="AP575" s="43">
        <f t="shared" si="33"/>
        <v>0.3640500569</v>
      </c>
      <c r="AQ575" s="43">
        <f t="shared" si="34"/>
        <v>0.5608646189</v>
      </c>
      <c r="AR575" s="43">
        <f t="shared" si="35"/>
        <v>0.6006825939</v>
      </c>
      <c r="AS575" s="43">
        <f t="shared" si="36"/>
        <v>0.596</v>
      </c>
      <c r="AT575" s="43">
        <f t="shared" si="37"/>
        <v>0.516</v>
      </c>
      <c r="AU575" s="43">
        <f t="shared" si="38"/>
        <v>0.724</v>
      </c>
      <c r="AV575" s="44">
        <f t="shared" si="41"/>
        <v>213</v>
      </c>
      <c r="AW575" s="45">
        <f t="shared" si="39"/>
        <v>22</v>
      </c>
      <c r="AX575" s="45">
        <v>40.0</v>
      </c>
      <c r="AY575" s="45"/>
    </row>
    <row r="576">
      <c r="A576" s="60"/>
      <c r="B576" s="60"/>
      <c r="C576" s="60"/>
      <c r="D576" s="46">
        <v>574.0</v>
      </c>
      <c r="E576" s="25"/>
      <c r="F576" s="26">
        <v>7603.0</v>
      </c>
      <c r="G576" s="18">
        <v>2155.0</v>
      </c>
      <c r="H576" s="15">
        <f t="shared" si="6"/>
        <v>559</v>
      </c>
      <c r="I576" s="28">
        <v>49.0</v>
      </c>
      <c r="J576" s="29">
        <v>100.0</v>
      </c>
      <c r="K576" s="30">
        <v>37.0</v>
      </c>
      <c r="L576" s="31">
        <v>171.0</v>
      </c>
      <c r="M576" s="32">
        <v>100.0</v>
      </c>
      <c r="N576" s="33">
        <v>102.0</v>
      </c>
      <c r="O576" s="39">
        <f t="shared" si="7"/>
        <v>0.504950495</v>
      </c>
      <c r="P576" s="39">
        <f t="shared" si="8"/>
        <v>0.8221153846</v>
      </c>
      <c r="Q576" s="40">
        <f t="shared" si="9"/>
        <v>0.8034483874</v>
      </c>
      <c r="R576" s="17">
        <f t="shared" si="10"/>
        <v>0.2714483874</v>
      </c>
      <c r="S576" s="39">
        <f t="shared" si="11"/>
        <v>0.0186669972</v>
      </c>
      <c r="T576" s="40">
        <f t="shared" si="12"/>
        <v>0.2921448955</v>
      </c>
      <c r="U576" s="40">
        <f t="shared" si="13"/>
        <v>0.4053758931</v>
      </c>
      <c r="V576" s="40">
        <f t="shared" si="14"/>
        <v>0.4053758931</v>
      </c>
      <c r="W576" s="39">
        <f t="shared" si="15"/>
        <v>0.4240428903</v>
      </c>
      <c r="X576" s="41">
        <f t="shared" si="16"/>
        <v>0.5946241069</v>
      </c>
      <c r="Y576" s="41">
        <f t="shared" si="17"/>
        <v>0.5759571097</v>
      </c>
      <c r="Z576" s="40">
        <f t="shared" si="18"/>
        <v>202</v>
      </c>
      <c r="AA576" s="40">
        <f t="shared" si="19"/>
        <v>208</v>
      </c>
      <c r="AB576" s="40">
        <f t="shared" si="20"/>
        <v>120</v>
      </c>
      <c r="AC576" s="40">
        <f t="shared" si="21"/>
        <v>82</v>
      </c>
      <c r="AD576" s="40">
        <f t="shared" si="22"/>
        <v>120</v>
      </c>
      <c r="AE576" s="40">
        <f t="shared" si="23"/>
        <v>88</v>
      </c>
      <c r="AF576" s="40">
        <f t="shared" si="24"/>
        <v>1.243902439</v>
      </c>
      <c r="AG576" s="40">
        <f t="shared" si="25"/>
        <v>0.3083333333</v>
      </c>
      <c r="AH576" s="40">
        <f t="shared" si="26"/>
        <v>149</v>
      </c>
      <c r="AI576" s="40">
        <f t="shared" ref="AI576:AJ576" si="619">AF576*AC576</f>
        <v>102</v>
      </c>
      <c r="AJ576" s="40">
        <f t="shared" si="619"/>
        <v>37</v>
      </c>
      <c r="AK576" s="40">
        <f t="shared" si="28"/>
        <v>27</v>
      </c>
      <c r="AL576" s="18">
        <f t="shared" si="29"/>
        <v>2155</v>
      </c>
      <c r="AM576" s="40">
        <f t="shared" si="30"/>
        <v>315</v>
      </c>
      <c r="AN576" s="42">
        <f t="shared" si="31"/>
        <v>0.1461716937</v>
      </c>
      <c r="AO576" s="42">
        <f t="shared" si="32"/>
        <v>0.2593967517</v>
      </c>
      <c r="AP576" s="43">
        <f t="shared" si="33"/>
        <v>0.3327370304</v>
      </c>
      <c r="AQ576" s="43">
        <f t="shared" si="34"/>
        <v>0.572450805</v>
      </c>
      <c r="AR576" s="43">
        <f t="shared" si="35"/>
        <v>0.6279069767</v>
      </c>
      <c r="AS576" s="43">
        <f t="shared" si="36"/>
        <v>0.5904761905</v>
      </c>
      <c r="AT576" s="43">
        <f t="shared" si="37"/>
        <v>0.5587301587</v>
      </c>
      <c r="AU576" s="43">
        <f t="shared" si="38"/>
        <v>0.7968253968</v>
      </c>
      <c r="AV576" s="44">
        <f t="shared" si="41"/>
        <v>144</v>
      </c>
      <c r="AW576" s="45">
        <f t="shared" si="39"/>
        <v>0</v>
      </c>
      <c r="AX576" s="45">
        <v>42.0</v>
      </c>
      <c r="AY576" s="45"/>
    </row>
    <row r="577">
      <c r="A577" s="60"/>
      <c r="B577" s="60"/>
      <c r="C577" s="60"/>
      <c r="D577" s="46">
        <v>575.0</v>
      </c>
      <c r="E577" s="25"/>
      <c r="F577" s="26">
        <v>7604.0</v>
      </c>
      <c r="G577" s="18">
        <v>2899.0</v>
      </c>
      <c r="H577" s="15">
        <f t="shared" si="6"/>
        <v>687</v>
      </c>
      <c r="I577" s="28">
        <v>71.0</v>
      </c>
      <c r="J577" s="29">
        <v>119.0</v>
      </c>
      <c r="K577" s="30">
        <v>60.0</v>
      </c>
      <c r="L577" s="31">
        <v>236.0</v>
      </c>
      <c r="M577" s="32">
        <v>89.0</v>
      </c>
      <c r="N577" s="33">
        <v>112.0</v>
      </c>
      <c r="O577" s="39">
        <f t="shared" si="7"/>
        <v>0.5572139303</v>
      </c>
      <c r="P577" s="39">
        <f t="shared" si="8"/>
        <v>0.7972972973</v>
      </c>
      <c r="Q577" s="40">
        <f t="shared" si="9"/>
        <v>0.8231567535</v>
      </c>
      <c r="R577" s="17">
        <f t="shared" si="10"/>
        <v>0.2911567535</v>
      </c>
      <c r="S577" s="39">
        <f t="shared" si="11"/>
        <v>-0.02585945625</v>
      </c>
      <c r="T577" s="40">
        <f t="shared" si="12"/>
        <v>0.3038954149</v>
      </c>
      <c r="U577" s="40">
        <f t="shared" si="13"/>
        <v>0.4445557441</v>
      </c>
      <c r="V577" s="40">
        <f t="shared" si="14"/>
        <v>0.4445557441</v>
      </c>
      <c r="W577" s="39">
        <f t="shared" si="15"/>
        <v>0.4186962879</v>
      </c>
      <c r="X577" s="41">
        <f t="shared" si="16"/>
        <v>0.5554442559</v>
      </c>
      <c r="Y577" s="41">
        <f t="shared" si="17"/>
        <v>0.5813037121</v>
      </c>
      <c r="Z577" s="40">
        <f t="shared" si="18"/>
        <v>201</v>
      </c>
      <c r="AA577" s="40">
        <f t="shared" si="19"/>
        <v>296</v>
      </c>
      <c r="AB577" s="40">
        <f t="shared" si="20"/>
        <v>112</v>
      </c>
      <c r="AC577" s="40">
        <f t="shared" si="21"/>
        <v>89</v>
      </c>
      <c r="AD577" s="40">
        <f t="shared" si="22"/>
        <v>172</v>
      </c>
      <c r="AE577" s="40">
        <f t="shared" si="23"/>
        <v>124</v>
      </c>
      <c r="AF577" s="40">
        <f t="shared" si="24"/>
        <v>1.258426966</v>
      </c>
      <c r="AG577" s="40">
        <f t="shared" si="25"/>
        <v>0.3488372093</v>
      </c>
      <c r="AH577" s="40">
        <f t="shared" si="26"/>
        <v>141</v>
      </c>
      <c r="AI577" s="40">
        <f t="shared" ref="AI577:AJ577" si="620">AF577*AC577</f>
        <v>112</v>
      </c>
      <c r="AJ577" s="40">
        <f t="shared" si="620"/>
        <v>60</v>
      </c>
      <c r="AK577" s="40">
        <f t="shared" si="28"/>
        <v>43</v>
      </c>
      <c r="AL577" s="18">
        <f t="shared" si="29"/>
        <v>2899</v>
      </c>
      <c r="AM577" s="40">
        <f t="shared" si="30"/>
        <v>356</v>
      </c>
      <c r="AN577" s="42">
        <f t="shared" si="31"/>
        <v>0.1228009659</v>
      </c>
      <c r="AO577" s="42">
        <f t="shared" si="32"/>
        <v>0.2369782684</v>
      </c>
      <c r="AP577" s="43">
        <f t="shared" si="33"/>
        <v>0.3202328967</v>
      </c>
      <c r="AQ577" s="43">
        <f t="shared" si="34"/>
        <v>0.576419214</v>
      </c>
      <c r="AR577" s="43">
        <f t="shared" si="35"/>
        <v>0.5691411936</v>
      </c>
      <c r="AS577" s="43">
        <f t="shared" si="36"/>
        <v>0.5646067416</v>
      </c>
      <c r="AT577" s="43">
        <f t="shared" si="37"/>
        <v>0.5168539326</v>
      </c>
      <c r="AU577" s="43">
        <f t="shared" si="38"/>
        <v>0.7106741573</v>
      </c>
      <c r="AV577" s="44">
        <f t="shared" si="41"/>
        <v>193</v>
      </c>
      <c r="AW577" s="45">
        <f t="shared" si="39"/>
        <v>19</v>
      </c>
      <c r="AX577" s="45">
        <v>42.0</v>
      </c>
      <c r="AY577" s="45"/>
    </row>
    <row r="578">
      <c r="A578" s="60"/>
      <c r="B578" s="60"/>
      <c r="C578" s="60"/>
      <c r="D578" s="46">
        <v>576.0</v>
      </c>
      <c r="E578" s="25"/>
      <c r="F578" s="26">
        <v>7611.0</v>
      </c>
      <c r="G578" s="18">
        <v>3454.0</v>
      </c>
      <c r="H578" s="15">
        <f t="shared" si="6"/>
        <v>821</v>
      </c>
      <c r="I578" s="28">
        <v>85.0</v>
      </c>
      <c r="J578" s="29">
        <v>148.0</v>
      </c>
      <c r="K578" s="30">
        <v>103.0</v>
      </c>
      <c r="L578" s="31">
        <v>318.0</v>
      </c>
      <c r="M578" s="32">
        <v>84.0</v>
      </c>
      <c r="N578" s="33">
        <v>83.0</v>
      </c>
      <c r="O578" s="39">
        <f t="shared" si="7"/>
        <v>0.497005988</v>
      </c>
      <c r="P578" s="39">
        <f t="shared" si="8"/>
        <v>0.7553444181</v>
      </c>
      <c r="Q578" s="40">
        <f t="shared" si="9"/>
        <v>0.8003147836</v>
      </c>
      <c r="R578" s="17">
        <f t="shared" si="10"/>
        <v>0.2683147836</v>
      </c>
      <c r="S578" s="39">
        <f t="shared" si="11"/>
        <v>-0.04497036555</v>
      </c>
      <c r="T578" s="40">
        <f t="shared" si="12"/>
        <v>0.290371537</v>
      </c>
      <c r="U578" s="40">
        <f t="shared" si="13"/>
        <v>0.3993793781</v>
      </c>
      <c r="V578" s="40">
        <f t="shared" si="14"/>
        <v>0.3993793781</v>
      </c>
      <c r="W578" s="39">
        <f t="shared" si="15"/>
        <v>0.3544090125</v>
      </c>
      <c r="X578" s="41">
        <f t="shared" si="16"/>
        <v>0.6006206219</v>
      </c>
      <c r="Y578" s="41">
        <f t="shared" si="17"/>
        <v>0.6455909875</v>
      </c>
      <c r="Z578" s="40">
        <f t="shared" si="18"/>
        <v>167</v>
      </c>
      <c r="AA578" s="40">
        <f t="shared" si="19"/>
        <v>421</v>
      </c>
      <c r="AB578" s="40">
        <f t="shared" si="20"/>
        <v>100</v>
      </c>
      <c r="AC578" s="40">
        <f t="shared" si="21"/>
        <v>67</v>
      </c>
      <c r="AD578" s="40">
        <f t="shared" si="22"/>
        <v>272</v>
      </c>
      <c r="AE578" s="40">
        <f t="shared" si="23"/>
        <v>149</v>
      </c>
      <c r="AF578" s="40">
        <f t="shared" si="24"/>
        <v>1.23880597</v>
      </c>
      <c r="AG578" s="40">
        <f t="shared" si="25"/>
        <v>0.3786764706</v>
      </c>
      <c r="AH578" s="40">
        <f t="shared" si="26"/>
        <v>124</v>
      </c>
      <c r="AI578" s="40">
        <f t="shared" ref="AI578:AJ578" si="621">AF578*AC578</f>
        <v>83</v>
      </c>
      <c r="AJ578" s="40">
        <f t="shared" si="621"/>
        <v>103</v>
      </c>
      <c r="AK578" s="40">
        <f t="shared" si="28"/>
        <v>56</v>
      </c>
      <c r="AL578" s="18">
        <f t="shared" si="29"/>
        <v>3454</v>
      </c>
      <c r="AM578" s="40">
        <f t="shared" si="30"/>
        <v>366</v>
      </c>
      <c r="AN578" s="42">
        <f t="shared" si="31"/>
        <v>0.1059640996</v>
      </c>
      <c r="AO578" s="42">
        <f t="shared" si="32"/>
        <v>0.2376954256</v>
      </c>
      <c r="AP578" s="43">
        <f t="shared" si="33"/>
        <v>0.3313032887</v>
      </c>
      <c r="AQ578" s="43">
        <f t="shared" si="34"/>
        <v>0.5931790499</v>
      </c>
      <c r="AR578" s="43">
        <f t="shared" si="35"/>
        <v>0.4872107186</v>
      </c>
      <c r="AS578" s="43">
        <f t="shared" si="36"/>
        <v>0.6202185792</v>
      </c>
      <c r="AT578" s="43">
        <f t="shared" si="37"/>
        <v>0.4918032787</v>
      </c>
      <c r="AU578" s="43">
        <f t="shared" si="38"/>
        <v>0.5655737705</v>
      </c>
      <c r="AV578" s="44">
        <f t="shared" si="41"/>
        <v>262</v>
      </c>
      <c r="AW578" s="45">
        <f t="shared" si="39"/>
        <v>45</v>
      </c>
      <c r="AX578" s="45">
        <v>43.0</v>
      </c>
      <c r="AY578" s="45"/>
    </row>
    <row r="579">
      <c r="A579" s="60"/>
      <c r="B579" s="60"/>
      <c r="C579" s="60"/>
      <c r="D579" s="46">
        <v>577.0</v>
      </c>
      <c r="E579" s="25"/>
      <c r="F579" s="26">
        <v>7614.0</v>
      </c>
      <c r="G579" s="18">
        <v>3095.0</v>
      </c>
      <c r="H579" s="15">
        <f t="shared" si="6"/>
        <v>645</v>
      </c>
      <c r="I579" s="28">
        <v>54.0</v>
      </c>
      <c r="J579" s="29">
        <v>135.0</v>
      </c>
      <c r="K579" s="30">
        <v>58.0</v>
      </c>
      <c r="L579" s="31">
        <v>273.0</v>
      </c>
      <c r="M579" s="32">
        <v>67.0</v>
      </c>
      <c r="N579" s="33">
        <v>58.0</v>
      </c>
      <c r="O579" s="39">
        <f t="shared" si="7"/>
        <v>0.464</v>
      </c>
      <c r="P579" s="39">
        <f t="shared" si="8"/>
        <v>0.8247734139</v>
      </c>
      <c r="Q579" s="40">
        <f t="shared" si="9"/>
        <v>0.786906752</v>
      </c>
      <c r="R579" s="17">
        <f t="shared" si="10"/>
        <v>0.254906752</v>
      </c>
      <c r="S579" s="39">
        <f t="shared" si="11"/>
        <v>0.0378666619</v>
      </c>
      <c r="T579" s="40">
        <f t="shared" si="12"/>
        <v>0.2830403027</v>
      </c>
      <c r="U579" s="40">
        <f t="shared" si="13"/>
        <v>0.374348402</v>
      </c>
      <c r="V579" s="40">
        <f t="shared" si="14"/>
        <v>0.374348402</v>
      </c>
      <c r="W579" s="39">
        <f t="shared" si="15"/>
        <v>0.4122150639</v>
      </c>
      <c r="X579" s="41">
        <f t="shared" si="16"/>
        <v>0.625651598</v>
      </c>
      <c r="Y579" s="41">
        <f t="shared" si="17"/>
        <v>0.5877849361</v>
      </c>
      <c r="Z579" s="40">
        <f t="shared" si="18"/>
        <v>125</v>
      </c>
      <c r="AA579" s="40">
        <f t="shared" si="19"/>
        <v>331</v>
      </c>
      <c r="AB579" s="40">
        <f t="shared" si="20"/>
        <v>78</v>
      </c>
      <c r="AC579" s="40">
        <f t="shared" si="21"/>
        <v>47</v>
      </c>
      <c r="AD579" s="40">
        <f t="shared" si="22"/>
        <v>195</v>
      </c>
      <c r="AE579" s="40">
        <f t="shared" si="23"/>
        <v>136</v>
      </c>
      <c r="AF579" s="40">
        <f t="shared" si="24"/>
        <v>1.234042553</v>
      </c>
      <c r="AG579" s="40">
        <f t="shared" si="25"/>
        <v>0.2974358974</v>
      </c>
      <c r="AH579" s="40">
        <f t="shared" si="26"/>
        <v>96</v>
      </c>
      <c r="AI579" s="40">
        <f t="shared" ref="AI579:AJ579" si="622">AF579*AC579</f>
        <v>58</v>
      </c>
      <c r="AJ579" s="40">
        <f t="shared" si="622"/>
        <v>58</v>
      </c>
      <c r="AK579" s="40">
        <f t="shared" si="28"/>
        <v>40</v>
      </c>
      <c r="AL579" s="18">
        <f t="shared" si="29"/>
        <v>3095</v>
      </c>
      <c r="AM579" s="40">
        <f t="shared" si="30"/>
        <v>252</v>
      </c>
      <c r="AN579" s="42">
        <f t="shared" si="31"/>
        <v>0.08142164782</v>
      </c>
      <c r="AO579" s="42">
        <f t="shared" si="32"/>
        <v>0.2084006462</v>
      </c>
      <c r="AP579" s="43">
        <f t="shared" si="33"/>
        <v>0.2775193798</v>
      </c>
      <c r="AQ579" s="43">
        <f t="shared" si="34"/>
        <v>0.6108527132</v>
      </c>
      <c r="AR579" s="43">
        <f t="shared" si="35"/>
        <v>0.4868217054</v>
      </c>
      <c r="AS579" s="43">
        <f t="shared" si="36"/>
        <v>0.6111111111</v>
      </c>
      <c r="AT579" s="43">
        <f t="shared" si="37"/>
        <v>0.5396825397</v>
      </c>
      <c r="AU579" s="43">
        <f t="shared" si="38"/>
        <v>0.6111111111</v>
      </c>
      <c r="AV579" s="44">
        <f t="shared" si="41"/>
        <v>233</v>
      </c>
      <c r="AW579" s="45">
        <f t="shared" si="39"/>
        <v>25</v>
      </c>
      <c r="AX579" s="45">
        <v>43.0</v>
      </c>
      <c r="AY579" s="45"/>
    </row>
    <row r="580">
      <c r="A580" s="60"/>
      <c r="B580" s="60"/>
      <c r="C580" s="60"/>
      <c r="D580" s="46">
        <v>578.0</v>
      </c>
      <c r="E580" s="25"/>
      <c r="F580" s="26">
        <v>7622.0</v>
      </c>
      <c r="G580" s="18">
        <v>672.0</v>
      </c>
      <c r="H580" s="15">
        <f t="shared" si="6"/>
        <v>102</v>
      </c>
      <c r="I580" s="28">
        <v>11.0</v>
      </c>
      <c r="J580" s="29">
        <v>26.0</v>
      </c>
      <c r="K580" s="30">
        <v>3.0</v>
      </c>
      <c r="L580" s="31">
        <v>47.0</v>
      </c>
      <c r="M580" s="32">
        <v>9.0</v>
      </c>
      <c r="N580" s="33">
        <v>6.0</v>
      </c>
      <c r="O580" s="39">
        <f t="shared" si="7"/>
        <v>0.4</v>
      </c>
      <c r="P580" s="39">
        <f t="shared" si="8"/>
        <v>0.94</v>
      </c>
      <c r="Q580" s="40">
        <f t="shared" si="9"/>
        <v>0.75912</v>
      </c>
      <c r="R580" s="17">
        <f t="shared" si="10"/>
        <v>0.22712</v>
      </c>
      <c r="S580" s="39">
        <f t="shared" si="11"/>
        <v>0.18088</v>
      </c>
      <c r="T580" s="40">
        <f t="shared" si="12"/>
        <v>0.2689917092</v>
      </c>
      <c r="U580" s="40">
        <f t="shared" si="13"/>
        <v>0.325256433</v>
      </c>
      <c r="V580" s="40">
        <f t="shared" si="14"/>
        <v>0.325256433</v>
      </c>
      <c r="W580" s="39">
        <f t="shared" si="15"/>
        <v>0.506136433</v>
      </c>
      <c r="X580" s="41">
        <f t="shared" si="16"/>
        <v>0.674743567</v>
      </c>
      <c r="Y580" s="41">
        <f t="shared" si="17"/>
        <v>0.493863567</v>
      </c>
      <c r="Z580" s="40">
        <f t="shared" si="18"/>
        <v>15</v>
      </c>
      <c r="AA580" s="40">
        <f t="shared" si="19"/>
        <v>50</v>
      </c>
      <c r="AB580" s="40">
        <f t="shared" si="20"/>
        <v>10</v>
      </c>
      <c r="AC580" s="40">
        <f t="shared" si="21"/>
        <v>5</v>
      </c>
      <c r="AD580" s="40">
        <f t="shared" si="22"/>
        <v>25</v>
      </c>
      <c r="AE580" s="40">
        <f t="shared" si="23"/>
        <v>25</v>
      </c>
      <c r="AF580" s="40">
        <f t="shared" si="24"/>
        <v>1.2</v>
      </c>
      <c r="AG580" s="40">
        <f t="shared" si="25"/>
        <v>0.12</v>
      </c>
      <c r="AH580" s="40">
        <f t="shared" si="26"/>
        <v>12</v>
      </c>
      <c r="AI580" s="40">
        <f t="shared" ref="AI580:AJ580" si="623">AF580*AC580</f>
        <v>6</v>
      </c>
      <c r="AJ580" s="40">
        <f t="shared" si="623"/>
        <v>3</v>
      </c>
      <c r="AK580" s="40">
        <f t="shared" si="28"/>
        <v>3</v>
      </c>
      <c r="AL580" s="18">
        <f t="shared" si="29"/>
        <v>672</v>
      </c>
      <c r="AM580" s="40">
        <f t="shared" si="30"/>
        <v>24</v>
      </c>
      <c r="AN580" s="42">
        <f t="shared" si="31"/>
        <v>0.03571428571</v>
      </c>
      <c r="AO580" s="42">
        <f t="shared" si="32"/>
        <v>0.1517857143</v>
      </c>
      <c r="AP580" s="43">
        <f t="shared" si="33"/>
        <v>0.2254901961</v>
      </c>
      <c r="AQ580" s="43">
        <f t="shared" si="34"/>
        <v>0.6568627451</v>
      </c>
      <c r="AR580" s="43">
        <f t="shared" si="35"/>
        <v>0.5098039216</v>
      </c>
      <c r="AS580" s="43">
        <f t="shared" si="36"/>
        <v>0.625</v>
      </c>
      <c r="AT580" s="43">
        <f t="shared" si="37"/>
        <v>0.625</v>
      </c>
      <c r="AU580" s="43">
        <f t="shared" si="38"/>
        <v>0.75</v>
      </c>
      <c r="AV580" s="44">
        <f t="shared" si="41"/>
        <v>44</v>
      </c>
      <c r="AW580" s="45">
        <f t="shared" si="39"/>
        <v>8</v>
      </c>
      <c r="AX580" s="45">
        <v>45.0</v>
      </c>
      <c r="AY580" s="45"/>
    </row>
    <row r="581">
      <c r="A581" s="60"/>
      <c r="B581" s="60"/>
      <c r="C581" s="60"/>
      <c r="D581" s="46">
        <v>579.0</v>
      </c>
      <c r="E581" s="25"/>
      <c r="F581" s="26">
        <v>7624.0</v>
      </c>
      <c r="G581" s="18">
        <v>1577.0</v>
      </c>
      <c r="H581" s="15">
        <f t="shared" si="6"/>
        <v>288</v>
      </c>
      <c r="I581" s="28">
        <v>10.0</v>
      </c>
      <c r="J581" s="29">
        <v>35.0</v>
      </c>
      <c r="K581" s="30">
        <v>21.0</v>
      </c>
      <c r="L581" s="31">
        <v>147.0</v>
      </c>
      <c r="M581" s="32">
        <v>28.0</v>
      </c>
      <c r="N581" s="33">
        <v>47.0</v>
      </c>
      <c r="O581" s="39">
        <f t="shared" si="7"/>
        <v>0.6266666667</v>
      </c>
      <c r="P581" s="39">
        <f t="shared" si="8"/>
        <v>0.875</v>
      </c>
      <c r="Q581" s="40">
        <f t="shared" si="9"/>
        <v>0.8469125333</v>
      </c>
      <c r="R581" s="17">
        <f t="shared" si="10"/>
        <v>0.3149125333</v>
      </c>
      <c r="S581" s="39">
        <f t="shared" si="11"/>
        <v>0.02808746667</v>
      </c>
      <c r="T581" s="40">
        <f t="shared" si="12"/>
        <v>0.3197365872</v>
      </c>
      <c r="U581" s="40">
        <f t="shared" si="13"/>
        <v>0.4959238927</v>
      </c>
      <c r="V581" s="40">
        <f t="shared" si="14"/>
        <v>0.4959238927</v>
      </c>
      <c r="W581" s="39">
        <f t="shared" si="15"/>
        <v>0.5240113594</v>
      </c>
      <c r="X581" s="41">
        <f t="shared" si="16"/>
        <v>0.5040761073</v>
      </c>
      <c r="Y581" s="41">
        <f t="shared" si="17"/>
        <v>0.4759886406</v>
      </c>
      <c r="Z581" s="40">
        <f t="shared" si="18"/>
        <v>75</v>
      </c>
      <c r="AA581" s="40">
        <f t="shared" si="19"/>
        <v>168</v>
      </c>
      <c r="AB581" s="40">
        <f t="shared" si="20"/>
        <v>38</v>
      </c>
      <c r="AC581" s="40">
        <f t="shared" si="21"/>
        <v>37</v>
      </c>
      <c r="AD581" s="40">
        <f t="shared" si="22"/>
        <v>80</v>
      </c>
      <c r="AE581" s="40">
        <f t="shared" si="23"/>
        <v>88</v>
      </c>
      <c r="AF581" s="40">
        <f t="shared" si="24"/>
        <v>1.27027027</v>
      </c>
      <c r="AG581" s="40">
        <f t="shared" si="25"/>
        <v>0.2625</v>
      </c>
      <c r="AH581" s="40">
        <f t="shared" si="26"/>
        <v>48</v>
      </c>
      <c r="AI581" s="40">
        <f t="shared" ref="AI581:AJ581" si="624">AF581*AC581</f>
        <v>47</v>
      </c>
      <c r="AJ581" s="40">
        <f t="shared" si="624"/>
        <v>21</v>
      </c>
      <c r="AK581" s="40">
        <f t="shared" si="28"/>
        <v>23</v>
      </c>
      <c r="AL581" s="18">
        <f t="shared" si="29"/>
        <v>1577</v>
      </c>
      <c r="AM581" s="40">
        <f t="shared" si="30"/>
        <v>139</v>
      </c>
      <c r="AN581" s="42">
        <f t="shared" si="31"/>
        <v>0.08814204185</v>
      </c>
      <c r="AO581" s="42">
        <f t="shared" si="32"/>
        <v>0.1826252378</v>
      </c>
      <c r="AP581" s="43">
        <f t="shared" si="33"/>
        <v>0.2048611111</v>
      </c>
      <c r="AQ581" s="43">
        <f t="shared" si="34"/>
        <v>0.6423611111</v>
      </c>
      <c r="AR581" s="43">
        <f t="shared" si="35"/>
        <v>0.4166666667</v>
      </c>
      <c r="AS581" s="43">
        <f t="shared" si="36"/>
        <v>0.4964028777</v>
      </c>
      <c r="AT581" s="43">
        <f t="shared" si="37"/>
        <v>0.5107913669</v>
      </c>
      <c r="AU581" s="43">
        <f t="shared" si="38"/>
        <v>0.6834532374</v>
      </c>
      <c r="AV581" s="44">
        <f t="shared" si="41"/>
        <v>124</v>
      </c>
      <c r="AW581" s="45">
        <f t="shared" si="39"/>
        <v>-10</v>
      </c>
      <c r="AX581" s="45">
        <v>49.0</v>
      </c>
      <c r="AY581" s="45"/>
    </row>
    <row r="582">
      <c r="A582" s="60"/>
      <c r="B582" s="60"/>
      <c r="C582" s="60"/>
      <c r="D582" s="46">
        <v>580.0</v>
      </c>
      <c r="E582" s="25"/>
      <c r="F582" s="26">
        <v>7625.0</v>
      </c>
      <c r="G582" s="18">
        <v>2831.0</v>
      </c>
      <c r="H582" s="15">
        <f t="shared" si="6"/>
        <v>637</v>
      </c>
      <c r="I582" s="28">
        <v>56.0</v>
      </c>
      <c r="J582" s="29">
        <v>117.0</v>
      </c>
      <c r="K582" s="30">
        <v>60.0</v>
      </c>
      <c r="L582" s="31">
        <v>262.0</v>
      </c>
      <c r="M582" s="32">
        <v>52.0</v>
      </c>
      <c r="N582" s="33">
        <v>90.0</v>
      </c>
      <c r="O582" s="39">
        <f t="shared" si="7"/>
        <v>0.6338028169</v>
      </c>
      <c r="P582" s="39">
        <f t="shared" si="8"/>
        <v>0.8136645963</v>
      </c>
      <c r="Q582" s="40">
        <f t="shared" si="9"/>
        <v>0.8491959929</v>
      </c>
      <c r="R582" s="17">
        <f t="shared" si="10"/>
        <v>0.3171959929</v>
      </c>
      <c r="S582" s="39">
        <f t="shared" si="11"/>
        <v>-0.03553139659</v>
      </c>
      <c r="T582" s="40">
        <f t="shared" si="12"/>
        <v>0.3213787925</v>
      </c>
      <c r="U582" s="40">
        <f t="shared" si="13"/>
        <v>0.5011583126</v>
      </c>
      <c r="V582" s="40">
        <f t="shared" si="14"/>
        <v>0.5011583126</v>
      </c>
      <c r="W582" s="39">
        <f t="shared" si="15"/>
        <v>0.465626916</v>
      </c>
      <c r="X582" s="41">
        <f t="shared" si="16"/>
        <v>0.4988416874</v>
      </c>
      <c r="Y582" s="41">
        <f t="shared" si="17"/>
        <v>0.534373084</v>
      </c>
      <c r="Z582" s="40">
        <f t="shared" si="18"/>
        <v>142</v>
      </c>
      <c r="AA582" s="40">
        <f t="shared" si="19"/>
        <v>322</v>
      </c>
      <c r="AB582" s="40">
        <f t="shared" si="20"/>
        <v>71</v>
      </c>
      <c r="AC582" s="40">
        <f t="shared" si="21"/>
        <v>71</v>
      </c>
      <c r="AD582" s="40">
        <f t="shared" si="22"/>
        <v>172</v>
      </c>
      <c r="AE582" s="40">
        <f t="shared" si="23"/>
        <v>150</v>
      </c>
      <c r="AF582" s="40">
        <f t="shared" si="24"/>
        <v>1.267605634</v>
      </c>
      <c r="AG582" s="40">
        <f t="shared" si="25"/>
        <v>0.3488372093</v>
      </c>
      <c r="AH582" s="40">
        <f t="shared" si="26"/>
        <v>90</v>
      </c>
      <c r="AI582" s="40">
        <f t="shared" ref="AI582:AJ582" si="625">AF582*AC582</f>
        <v>90</v>
      </c>
      <c r="AJ582" s="40">
        <f t="shared" si="625"/>
        <v>60</v>
      </c>
      <c r="AK582" s="40">
        <f t="shared" si="28"/>
        <v>52</v>
      </c>
      <c r="AL582" s="18">
        <f t="shared" si="29"/>
        <v>2831</v>
      </c>
      <c r="AM582" s="40">
        <f t="shared" si="30"/>
        <v>292</v>
      </c>
      <c r="AN582" s="42">
        <f t="shared" si="31"/>
        <v>0.1031437655</v>
      </c>
      <c r="AO582" s="42">
        <f t="shared" si="32"/>
        <v>0.2250088308</v>
      </c>
      <c r="AP582" s="43">
        <f t="shared" si="33"/>
        <v>0.2637362637</v>
      </c>
      <c r="AQ582" s="43">
        <f t="shared" si="34"/>
        <v>0.5808477237</v>
      </c>
      <c r="AR582" s="43">
        <f t="shared" si="35"/>
        <v>0.4945054945</v>
      </c>
      <c r="AS582" s="43">
        <f t="shared" si="36"/>
        <v>0.5136986301</v>
      </c>
      <c r="AT582" s="43">
        <f t="shared" si="37"/>
        <v>0.4863013699</v>
      </c>
      <c r="AU582" s="43">
        <f t="shared" si="38"/>
        <v>0.6164383562</v>
      </c>
      <c r="AV582" s="44">
        <f t="shared" si="41"/>
        <v>210</v>
      </c>
      <c r="AW582" s="45">
        <f t="shared" si="39"/>
        <v>18</v>
      </c>
      <c r="AX582" s="45">
        <v>50.0</v>
      </c>
      <c r="AY582" s="45"/>
    </row>
    <row r="583">
      <c r="A583" s="60"/>
      <c r="B583" s="60"/>
      <c r="C583" s="60"/>
      <c r="D583" s="46">
        <v>581.0</v>
      </c>
      <c r="E583" s="25"/>
      <c r="F583" s="26">
        <v>7634.0</v>
      </c>
      <c r="G583" s="18">
        <v>1679.0</v>
      </c>
      <c r="H583" s="15">
        <f t="shared" si="6"/>
        <v>433</v>
      </c>
      <c r="I583" s="28">
        <v>40.0</v>
      </c>
      <c r="J583" s="29">
        <v>77.0</v>
      </c>
      <c r="K583" s="30">
        <v>44.0</v>
      </c>
      <c r="L583" s="31">
        <v>178.0</v>
      </c>
      <c r="M583" s="32">
        <v>37.0</v>
      </c>
      <c r="N583" s="33">
        <v>57.0</v>
      </c>
      <c r="O583" s="39">
        <f t="shared" si="7"/>
        <v>0.6063829787</v>
      </c>
      <c r="P583" s="39">
        <f t="shared" si="8"/>
        <v>0.8018018018</v>
      </c>
      <c r="Q583" s="40">
        <f t="shared" si="9"/>
        <v>0.8402618832</v>
      </c>
      <c r="R583" s="17">
        <f t="shared" si="10"/>
        <v>0.3082618832</v>
      </c>
      <c r="S583" s="39">
        <f t="shared" si="11"/>
        <v>-0.0384600814</v>
      </c>
      <c r="T583" s="40">
        <f t="shared" si="12"/>
        <v>0.3150835907</v>
      </c>
      <c r="U583" s="40">
        <f t="shared" si="13"/>
        <v>0.4810019259</v>
      </c>
      <c r="V583" s="40">
        <f t="shared" si="14"/>
        <v>0.4810019259</v>
      </c>
      <c r="W583" s="39">
        <f t="shared" si="15"/>
        <v>0.4425418445</v>
      </c>
      <c r="X583" s="41">
        <f t="shared" si="16"/>
        <v>0.5189980741</v>
      </c>
      <c r="Y583" s="41">
        <f t="shared" si="17"/>
        <v>0.5574581555</v>
      </c>
      <c r="Z583" s="40">
        <f t="shared" si="18"/>
        <v>94</v>
      </c>
      <c r="AA583" s="40">
        <f t="shared" si="19"/>
        <v>222</v>
      </c>
      <c r="AB583" s="40">
        <f t="shared" si="20"/>
        <v>49</v>
      </c>
      <c r="AC583" s="40">
        <f t="shared" si="21"/>
        <v>45</v>
      </c>
      <c r="AD583" s="40">
        <f t="shared" si="22"/>
        <v>124</v>
      </c>
      <c r="AE583" s="40">
        <f t="shared" si="23"/>
        <v>98</v>
      </c>
      <c r="AF583" s="40">
        <f t="shared" si="24"/>
        <v>1.266666667</v>
      </c>
      <c r="AG583" s="40">
        <f t="shared" si="25"/>
        <v>0.3548387097</v>
      </c>
      <c r="AH583" s="40">
        <f t="shared" si="26"/>
        <v>62</v>
      </c>
      <c r="AI583" s="40">
        <f t="shared" ref="AI583:AJ583" si="626">AF583*AC583</f>
        <v>57</v>
      </c>
      <c r="AJ583" s="40">
        <f t="shared" si="626"/>
        <v>44</v>
      </c>
      <c r="AK583" s="40">
        <f t="shared" si="28"/>
        <v>35</v>
      </c>
      <c r="AL583" s="18">
        <f t="shared" si="29"/>
        <v>1679</v>
      </c>
      <c r="AM583" s="40">
        <f t="shared" si="30"/>
        <v>198</v>
      </c>
      <c r="AN583" s="42">
        <f t="shared" si="31"/>
        <v>0.1179273377</v>
      </c>
      <c r="AO583" s="42">
        <f t="shared" si="32"/>
        <v>0.2578916021</v>
      </c>
      <c r="AP583" s="43">
        <f t="shared" si="33"/>
        <v>0.2794457275</v>
      </c>
      <c r="AQ583" s="43">
        <f t="shared" si="34"/>
        <v>0.5889145497</v>
      </c>
      <c r="AR583" s="43">
        <f t="shared" si="35"/>
        <v>0.4872979215</v>
      </c>
      <c r="AS583" s="43">
        <f t="shared" si="36"/>
        <v>0.5353535354</v>
      </c>
      <c r="AT583" s="43">
        <f t="shared" si="37"/>
        <v>0.4898989899</v>
      </c>
      <c r="AU583" s="43">
        <f t="shared" si="38"/>
        <v>0.601010101</v>
      </c>
      <c r="AV583" s="44">
        <f t="shared" si="41"/>
        <v>143</v>
      </c>
      <c r="AW583" s="45">
        <f t="shared" si="39"/>
        <v>15</v>
      </c>
      <c r="AX583" s="45">
        <v>50.0</v>
      </c>
      <c r="AY583" s="45"/>
    </row>
    <row r="584">
      <c r="A584" s="60"/>
      <c r="B584" s="60"/>
      <c r="C584" s="60"/>
      <c r="D584" s="46">
        <v>582.0</v>
      </c>
      <c r="E584" s="25"/>
      <c r="F584" s="26">
        <v>7641.0</v>
      </c>
      <c r="G584" s="18">
        <v>1702.0</v>
      </c>
      <c r="H584" s="15">
        <f t="shared" si="6"/>
        <v>741</v>
      </c>
      <c r="I584" s="28">
        <v>84.0</v>
      </c>
      <c r="J584" s="29">
        <v>126.0</v>
      </c>
      <c r="K584" s="30">
        <v>76.0</v>
      </c>
      <c r="L584" s="31">
        <v>337.0</v>
      </c>
      <c r="M584" s="32">
        <v>44.0</v>
      </c>
      <c r="N584" s="33">
        <v>74.0</v>
      </c>
      <c r="O584" s="39">
        <f t="shared" si="7"/>
        <v>0.6271186441</v>
      </c>
      <c r="P584" s="39">
        <f t="shared" si="8"/>
        <v>0.8159806295</v>
      </c>
      <c r="Q584" s="40">
        <f t="shared" si="9"/>
        <v>0.8470580293</v>
      </c>
      <c r="R584" s="17">
        <f t="shared" si="10"/>
        <v>0.3150580293</v>
      </c>
      <c r="S584" s="39">
        <f t="shared" si="11"/>
        <v>-0.03107739976</v>
      </c>
      <c r="T584" s="40">
        <f t="shared" si="12"/>
        <v>0.3198405182</v>
      </c>
      <c r="U584" s="40">
        <f t="shared" si="13"/>
        <v>0.4962556577</v>
      </c>
      <c r="V584" s="40">
        <f t="shared" si="14"/>
        <v>0.4962556577</v>
      </c>
      <c r="W584" s="39">
        <f t="shared" si="15"/>
        <v>0.4651782579</v>
      </c>
      <c r="X584" s="41">
        <f t="shared" si="16"/>
        <v>0.5037443423</v>
      </c>
      <c r="Y584" s="41">
        <f t="shared" si="17"/>
        <v>0.5348217421</v>
      </c>
      <c r="Z584" s="40">
        <f t="shared" si="18"/>
        <v>118</v>
      </c>
      <c r="AA584" s="40">
        <f t="shared" si="19"/>
        <v>413</v>
      </c>
      <c r="AB584" s="40">
        <f t="shared" si="20"/>
        <v>59</v>
      </c>
      <c r="AC584" s="40">
        <f t="shared" si="21"/>
        <v>59</v>
      </c>
      <c r="AD584" s="40">
        <f t="shared" si="22"/>
        <v>221</v>
      </c>
      <c r="AE584" s="40">
        <f t="shared" si="23"/>
        <v>192</v>
      </c>
      <c r="AF584" s="40">
        <f t="shared" si="24"/>
        <v>1.254237288</v>
      </c>
      <c r="AG584" s="40">
        <f t="shared" si="25"/>
        <v>0.3438914027</v>
      </c>
      <c r="AH584" s="40">
        <f t="shared" si="26"/>
        <v>74</v>
      </c>
      <c r="AI584" s="40">
        <f t="shared" ref="AI584:AJ584" si="627">AF584*AC584</f>
        <v>74</v>
      </c>
      <c r="AJ584" s="40">
        <f t="shared" si="627"/>
        <v>76</v>
      </c>
      <c r="AK584" s="40">
        <f t="shared" si="28"/>
        <v>66</v>
      </c>
      <c r="AL584" s="18">
        <f t="shared" si="29"/>
        <v>1702</v>
      </c>
      <c r="AM584" s="40">
        <f t="shared" si="30"/>
        <v>290</v>
      </c>
      <c r="AN584" s="42">
        <f t="shared" si="31"/>
        <v>0.1703877791</v>
      </c>
      <c r="AO584" s="42">
        <f t="shared" si="32"/>
        <v>0.4353701528</v>
      </c>
      <c r="AP584" s="43">
        <f t="shared" si="33"/>
        <v>0.2753036437</v>
      </c>
      <c r="AQ584" s="43">
        <f t="shared" si="34"/>
        <v>0.6275303644</v>
      </c>
      <c r="AR584" s="43">
        <f t="shared" si="35"/>
        <v>0.4426450742</v>
      </c>
      <c r="AS584" s="43">
        <f t="shared" si="36"/>
        <v>0.5172413793</v>
      </c>
      <c r="AT584" s="43">
        <f t="shared" si="37"/>
        <v>0.4827586207</v>
      </c>
      <c r="AU584" s="43">
        <f t="shared" si="38"/>
        <v>0.5103448276</v>
      </c>
      <c r="AV584" s="44">
        <f t="shared" si="41"/>
        <v>271</v>
      </c>
      <c r="AW584" s="45">
        <f t="shared" si="39"/>
        <v>54</v>
      </c>
      <c r="AX584" s="45">
        <v>53.0</v>
      </c>
      <c r="AY584" s="45"/>
    </row>
    <row r="585">
      <c r="A585" s="60"/>
      <c r="B585" s="60"/>
      <c r="C585" s="60"/>
      <c r="D585" s="46">
        <v>583.0</v>
      </c>
      <c r="E585" s="25"/>
      <c r="F585" s="26">
        <v>7643.0</v>
      </c>
      <c r="G585" s="18">
        <v>1934.0</v>
      </c>
      <c r="H585" s="15">
        <f t="shared" si="6"/>
        <v>520</v>
      </c>
      <c r="I585" s="28">
        <v>38.0</v>
      </c>
      <c r="J585" s="29">
        <v>78.0</v>
      </c>
      <c r="K585" s="30">
        <v>49.0</v>
      </c>
      <c r="L585" s="31">
        <v>233.0</v>
      </c>
      <c r="M585" s="32">
        <v>43.0</v>
      </c>
      <c r="N585" s="33">
        <v>79.0</v>
      </c>
      <c r="O585" s="39">
        <f t="shared" si="7"/>
        <v>0.6475409836</v>
      </c>
      <c r="P585" s="39">
        <f t="shared" si="8"/>
        <v>0.8262411348</v>
      </c>
      <c r="Q585" s="40">
        <f t="shared" si="9"/>
        <v>0.8535094061</v>
      </c>
      <c r="R585" s="17">
        <f t="shared" si="10"/>
        <v>0.3215094061</v>
      </c>
      <c r="S585" s="39">
        <f t="shared" si="11"/>
        <v>-0.02726827132</v>
      </c>
      <c r="T585" s="40">
        <f t="shared" si="12"/>
        <v>0.3245478968</v>
      </c>
      <c r="U585" s="40">
        <f t="shared" si="13"/>
        <v>0.5112130787</v>
      </c>
      <c r="V585" s="40">
        <f t="shared" si="14"/>
        <v>0.5112130787</v>
      </c>
      <c r="W585" s="39">
        <f t="shared" si="15"/>
        <v>0.4839448074</v>
      </c>
      <c r="X585" s="41">
        <f t="shared" si="16"/>
        <v>0.4887869213</v>
      </c>
      <c r="Y585" s="41">
        <f t="shared" si="17"/>
        <v>0.5160551926</v>
      </c>
      <c r="Z585" s="40">
        <f t="shared" si="18"/>
        <v>122</v>
      </c>
      <c r="AA585" s="40">
        <f t="shared" si="19"/>
        <v>282</v>
      </c>
      <c r="AB585" s="40">
        <f t="shared" si="20"/>
        <v>60</v>
      </c>
      <c r="AC585" s="40">
        <f t="shared" si="21"/>
        <v>62</v>
      </c>
      <c r="AD585" s="40">
        <f t="shared" si="22"/>
        <v>146</v>
      </c>
      <c r="AE585" s="40">
        <f t="shared" si="23"/>
        <v>136</v>
      </c>
      <c r="AF585" s="40">
        <f t="shared" si="24"/>
        <v>1.274193548</v>
      </c>
      <c r="AG585" s="40">
        <f t="shared" si="25"/>
        <v>0.3356164384</v>
      </c>
      <c r="AH585" s="40">
        <f t="shared" si="26"/>
        <v>76</v>
      </c>
      <c r="AI585" s="40">
        <f t="shared" ref="AI585:AJ585" si="628">AF585*AC585</f>
        <v>79</v>
      </c>
      <c r="AJ585" s="40">
        <f t="shared" si="628"/>
        <v>49</v>
      </c>
      <c r="AK585" s="40">
        <f t="shared" si="28"/>
        <v>46</v>
      </c>
      <c r="AL585" s="18">
        <f t="shared" si="29"/>
        <v>1934</v>
      </c>
      <c r="AM585" s="40">
        <f t="shared" si="30"/>
        <v>250</v>
      </c>
      <c r="AN585" s="42">
        <f t="shared" si="31"/>
        <v>0.1292657704</v>
      </c>
      <c r="AO585" s="42">
        <f t="shared" si="32"/>
        <v>0.2688728025</v>
      </c>
      <c r="AP585" s="43">
        <f t="shared" si="33"/>
        <v>0.25</v>
      </c>
      <c r="AQ585" s="43">
        <f t="shared" si="34"/>
        <v>0.6038461538</v>
      </c>
      <c r="AR585" s="43">
        <f t="shared" si="35"/>
        <v>0.4576923077</v>
      </c>
      <c r="AS585" s="43">
        <f t="shared" si="36"/>
        <v>0.5</v>
      </c>
      <c r="AT585" s="43">
        <f t="shared" si="37"/>
        <v>0.488</v>
      </c>
      <c r="AU585" s="43">
        <f t="shared" si="38"/>
        <v>0.62</v>
      </c>
      <c r="AV585" s="44">
        <f t="shared" si="41"/>
        <v>187</v>
      </c>
      <c r="AW585" s="45">
        <f t="shared" si="39"/>
        <v>5</v>
      </c>
      <c r="AX585" s="45">
        <v>53.0</v>
      </c>
      <c r="AY585" s="45"/>
    </row>
    <row r="586">
      <c r="A586" s="60"/>
      <c r="B586" s="60"/>
      <c r="C586" s="60"/>
      <c r="D586" s="46">
        <v>584.0</v>
      </c>
      <c r="E586" s="25"/>
      <c r="F586" s="26">
        <v>7651.0</v>
      </c>
      <c r="G586" s="18">
        <v>2119.0</v>
      </c>
      <c r="H586" s="15">
        <f t="shared" si="6"/>
        <v>592</v>
      </c>
      <c r="I586" s="28">
        <v>46.0</v>
      </c>
      <c r="J586" s="29">
        <v>105.0</v>
      </c>
      <c r="K586" s="30">
        <v>47.0</v>
      </c>
      <c r="L586" s="31">
        <v>276.0</v>
      </c>
      <c r="M586" s="32">
        <v>49.0</v>
      </c>
      <c r="N586" s="33">
        <v>69.0</v>
      </c>
      <c r="O586" s="39">
        <f t="shared" si="7"/>
        <v>0.5847457627</v>
      </c>
      <c r="P586" s="39">
        <f t="shared" si="8"/>
        <v>0.8544891641</v>
      </c>
      <c r="Q586" s="40">
        <f t="shared" si="9"/>
        <v>0.8329062051</v>
      </c>
      <c r="R586" s="17">
        <f t="shared" si="10"/>
        <v>0.3009062051</v>
      </c>
      <c r="S586" s="39">
        <f t="shared" si="11"/>
        <v>0.02158295897</v>
      </c>
      <c r="T586" s="40">
        <f t="shared" si="12"/>
        <v>0.3101442517</v>
      </c>
      <c r="U586" s="40">
        <f t="shared" si="13"/>
        <v>0.4650119091</v>
      </c>
      <c r="V586" s="40">
        <f t="shared" si="14"/>
        <v>0.4650119091</v>
      </c>
      <c r="W586" s="39">
        <f t="shared" si="15"/>
        <v>0.4865948681</v>
      </c>
      <c r="X586" s="41">
        <f t="shared" si="16"/>
        <v>0.5349880909</v>
      </c>
      <c r="Y586" s="41">
        <f t="shared" si="17"/>
        <v>0.5134051319</v>
      </c>
      <c r="Z586" s="40">
        <f t="shared" si="18"/>
        <v>118</v>
      </c>
      <c r="AA586" s="40">
        <f t="shared" si="19"/>
        <v>323</v>
      </c>
      <c r="AB586" s="40">
        <f t="shared" si="20"/>
        <v>63</v>
      </c>
      <c r="AC586" s="40">
        <f t="shared" si="21"/>
        <v>55</v>
      </c>
      <c r="AD586" s="40">
        <f t="shared" si="22"/>
        <v>166</v>
      </c>
      <c r="AE586" s="40">
        <f t="shared" si="23"/>
        <v>157</v>
      </c>
      <c r="AF586" s="40">
        <f t="shared" si="24"/>
        <v>1.254545455</v>
      </c>
      <c r="AG586" s="40">
        <f t="shared" si="25"/>
        <v>0.2831325301</v>
      </c>
      <c r="AH586" s="40">
        <f t="shared" si="26"/>
        <v>79</v>
      </c>
      <c r="AI586" s="40">
        <f t="shared" ref="AI586:AJ586" si="629">AF586*AC586</f>
        <v>69</v>
      </c>
      <c r="AJ586" s="40">
        <f t="shared" si="629"/>
        <v>47</v>
      </c>
      <c r="AK586" s="40">
        <f t="shared" si="28"/>
        <v>44</v>
      </c>
      <c r="AL586" s="18">
        <f t="shared" si="29"/>
        <v>2119</v>
      </c>
      <c r="AM586" s="40">
        <f t="shared" si="30"/>
        <v>239</v>
      </c>
      <c r="AN586" s="42">
        <f t="shared" si="31"/>
        <v>0.1127890514</v>
      </c>
      <c r="AO586" s="42">
        <f t="shared" si="32"/>
        <v>0.2793770647</v>
      </c>
      <c r="AP586" s="43">
        <f t="shared" si="33"/>
        <v>0.2398648649</v>
      </c>
      <c r="AQ586" s="43">
        <f t="shared" si="34"/>
        <v>0.6266891892</v>
      </c>
      <c r="AR586" s="43">
        <f t="shared" si="35"/>
        <v>0.4543918919</v>
      </c>
      <c r="AS586" s="43">
        <f t="shared" si="36"/>
        <v>0.5271966527</v>
      </c>
      <c r="AT586" s="43">
        <f t="shared" si="37"/>
        <v>0.5146443515</v>
      </c>
      <c r="AU586" s="43">
        <f t="shared" si="38"/>
        <v>0.6192468619</v>
      </c>
      <c r="AV586" s="44">
        <f t="shared" si="41"/>
        <v>232</v>
      </c>
      <c r="AW586" s="45">
        <f t="shared" si="39"/>
        <v>16</v>
      </c>
      <c r="AX586" s="45">
        <v>54.0</v>
      </c>
      <c r="AY586" s="45"/>
    </row>
    <row r="587">
      <c r="A587" s="60"/>
      <c r="B587" s="60"/>
      <c r="C587" s="60"/>
      <c r="D587" s="46">
        <v>585.0</v>
      </c>
      <c r="E587" s="25"/>
      <c r="F587" s="26">
        <v>7652.0</v>
      </c>
      <c r="G587" s="18">
        <v>1498.0</v>
      </c>
      <c r="H587" s="15">
        <f t="shared" si="6"/>
        <v>372</v>
      </c>
      <c r="I587" s="28">
        <v>35.0</v>
      </c>
      <c r="J587" s="29">
        <v>82.0</v>
      </c>
      <c r="K587" s="30">
        <v>34.0</v>
      </c>
      <c r="L587" s="31">
        <v>139.0</v>
      </c>
      <c r="M587" s="32">
        <v>35.0</v>
      </c>
      <c r="N587" s="33">
        <v>47.0</v>
      </c>
      <c r="O587" s="39">
        <f t="shared" si="7"/>
        <v>0.5731707317</v>
      </c>
      <c r="P587" s="39">
        <f t="shared" si="8"/>
        <v>0.8034682081</v>
      </c>
      <c r="Q587" s="40">
        <f t="shared" si="9"/>
        <v>0.8288604997</v>
      </c>
      <c r="R587" s="17">
        <f t="shared" si="10"/>
        <v>0.2968604997</v>
      </c>
      <c r="S587" s="39">
        <f t="shared" si="11"/>
        <v>-0.02539229161</v>
      </c>
      <c r="T587" s="40">
        <f t="shared" si="12"/>
        <v>0.3075121599</v>
      </c>
      <c r="U587" s="40">
        <f t="shared" si="13"/>
        <v>0.4564267981</v>
      </c>
      <c r="V587" s="40">
        <f t="shared" si="14"/>
        <v>0.4564267981</v>
      </c>
      <c r="W587" s="39">
        <f t="shared" si="15"/>
        <v>0.4310345064</v>
      </c>
      <c r="X587" s="41">
        <f t="shared" si="16"/>
        <v>0.5435732019</v>
      </c>
      <c r="Y587" s="41">
        <f t="shared" si="17"/>
        <v>0.5689654936</v>
      </c>
      <c r="Z587" s="40">
        <f t="shared" si="18"/>
        <v>82</v>
      </c>
      <c r="AA587" s="40">
        <f t="shared" si="19"/>
        <v>173</v>
      </c>
      <c r="AB587" s="40">
        <f t="shared" si="20"/>
        <v>45</v>
      </c>
      <c r="AC587" s="40">
        <f t="shared" si="21"/>
        <v>37</v>
      </c>
      <c r="AD587" s="40">
        <f t="shared" si="22"/>
        <v>98</v>
      </c>
      <c r="AE587" s="40">
        <f t="shared" si="23"/>
        <v>75</v>
      </c>
      <c r="AF587" s="40">
        <f t="shared" si="24"/>
        <v>1.27027027</v>
      </c>
      <c r="AG587" s="40">
        <f t="shared" si="25"/>
        <v>0.3469387755</v>
      </c>
      <c r="AH587" s="40">
        <f t="shared" si="26"/>
        <v>57</v>
      </c>
      <c r="AI587" s="40">
        <f t="shared" ref="AI587:AJ587" si="630">AF587*AC587</f>
        <v>47</v>
      </c>
      <c r="AJ587" s="40">
        <f t="shared" si="630"/>
        <v>34</v>
      </c>
      <c r="AK587" s="40">
        <f t="shared" si="28"/>
        <v>26</v>
      </c>
      <c r="AL587" s="18">
        <f t="shared" si="29"/>
        <v>1498</v>
      </c>
      <c r="AM587" s="40">
        <f t="shared" si="30"/>
        <v>164</v>
      </c>
      <c r="AN587" s="42">
        <f t="shared" si="31"/>
        <v>0.1094793057</v>
      </c>
      <c r="AO587" s="42">
        <f t="shared" si="32"/>
        <v>0.2483311081</v>
      </c>
      <c r="AP587" s="43">
        <f t="shared" si="33"/>
        <v>0.2795698925</v>
      </c>
      <c r="AQ587" s="43">
        <f t="shared" si="34"/>
        <v>0.561827957</v>
      </c>
      <c r="AR587" s="43">
        <f t="shared" si="35"/>
        <v>0.5349462366</v>
      </c>
      <c r="AS587" s="43">
        <f t="shared" si="36"/>
        <v>0.5548780488</v>
      </c>
      <c r="AT587" s="43">
        <f t="shared" si="37"/>
        <v>0.506097561</v>
      </c>
      <c r="AU587" s="43">
        <f t="shared" si="38"/>
        <v>0.6341463415</v>
      </c>
      <c r="AV587" s="44">
        <f t="shared" si="41"/>
        <v>113</v>
      </c>
      <c r="AW587" s="45">
        <f t="shared" si="39"/>
        <v>13</v>
      </c>
      <c r="AX587" s="45">
        <v>57.0</v>
      </c>
      <c r="AY587" s="45"/>
    </row>
    <row r="588">
      <c r="A588" s="60"/>
      <c r="B588" s="60"/>
      <c r="C588" s="60"/>
      <c r="D588" s="46">
        <v>586.0</v>
      </c>
      <c r="E588" s="25"/>
      <c r="F588" s="26">
        <v>7663.0</v>
      </c>
      <c r="G588" s="18">
        <v>959.0</v>
      </c>
      <c r="H588" s="15">
        <f t="shared" si="6"/>
        <v>199</v>
      </c>
      <c r="I588" s="28">
        <v>12.0</v>
      </c>
      <c r="J588" s="29">
        <v>34.0</v>
      </c>
      <c r="K588" s="30">
        <v>17.0</v>
      </c>
      <c r="L588" s="31">
        <v>99.0</v>
      </c>
      <c r="M588" s="32">
        <v>10.0</v>
      </c>
      <c r="N588" s="33">
        <v>27.0</v>
      </c>
      <c r="O588" s="39">
        <f t="shared" si="7"/>
        <v>0.7297297297</v>
      </c>
      <c r="P588" s="39">
        <f t="shared" si="8"/>
        <v>0.8534482759</v>
      </c>
      <c r="Q588" s="40">
        <f t="shared" si="9"/>
        <v>0.8770438276</v>
      </c>
      <c r="R588" s="17">
        <f t="shared" si="10"/>
        <v>0.3450438276</v>
      </c>
      <c r="S588" s="39">
        <f t="shared" si="11"/>
        <v>-0.02359555175</v>
      </c>
      <c r="T588" s="40">
        <f t="shared" si="12"/>
        <v>0.3437154349</v>
      </c>
      <c r="U588" s="40">
        <f t="shared" si="13"/>
        <v>0.5707717238</v>
      </c>
      <c r="V588" s="40">
        <f t="shared" si="14"/>
        <v>0.5707717238</v>
      </c>
      <c r="W588" s="39">
        <f t="shared" si="15"/>
        <v>0.5471761721</v>
      </c>
      <c r="X588" s="41">
        <f t="shared" si="16"/>
        <v>0.4292282762</v>
      </c>
      <c r="Y588" s="41">
        <f t="shared" si="17"/>
        <v>0.4528238279</v>
      </c>
      <c r="Z588" s="40">
        <f t="shared" si="18"/>
        <v>37</v>
      </c>
      <c r="AA588" s="40">
        <f t="shared" si="19"/>
        <v>116</v>
      </c>
      <c r="AB588" s="40">
        <f t="shared" si="20"/>
        <v>16</v>
      </c>
      <c r="AC588" s="40">
        <f t="shared" si="21"/>
        <v>21</v>
      </c>
      <c r="AD588" s="40">
        <f t="shared" si="22"/>
        <v>53</v>
      </c>
      <c r="AE588" s="40">
        <f t="shared" si="23"/>
        <v>63</v>
      </c>
      <c r="AF588" s="40">
        <f t="shared" si="24"/>
        <v>1.285714286</v>
      </c>
      <c r="AG588" s="40">
        <f t="shared" si="25"/>
        <v>0.320754717</v>
      </c>
      <c r="AH588" s="40">
        <f t="shared" si="26"/>
        <v>21</v>
      </c>
      <c r="AI588" s="40">
        <f t="shared" ref="AI588:AJ588" si="631">AF588*AC588</f>
        <v>27</v>
      </c>
      <c r="AJ588" s="40">
        <f t="shared" si="631"/>
        <v>17</v>
      </c>
      <c r="AK588" s="40">
        <f t="shared" si="28"/>
        <v>20</v>
      </c>
      <c r="AL588" s="18">
        <f t="shared" si="29"/>
        <v>959</v>
      </c>
      <c r="AM588" s="40">
        <f t="shared" si="30"/>
        <v>85</v>
      </c>
      <c r="AN588" s="42">
        <f t="shared" si="31"/>
        <v>0.08863399374</v>
      </c>
      <c r="AO588" s="42">
        <f t="shared" si="32"/>
        <v>0.2075078206</v>
      </c>
      <c r="AP588" s="43">
        <f t="shared" si="33"/>
        <v>0.1959798995</v>
      </c>
      <c r="AQ588" s="43">
        <f t="shared" si="34"/>
        <v>0.608040201</v>
      </c>
      <c r="AR588" s="43">
        <f t="shared" si="35"/>
        <v>0.4170854271</v>
      </c>
      <c r="AS588" s="43">
        <f t="shared" si="36"/>
        <v>0.4470588235</v>
      </c>
      <c r="AT588" s="43">
        <f t="shared" si="37"/>
        <v>0.4823529412</v>
      </c>
      <c r="AU588" s="43">
        <f t="shared" si="38"/>
        <v>0.5647058824</v>
      </c>
      <c r="AV588" s="44">
        <f t="shared" si="41"/>
        <v>79</v>
      </c>
      <c r="AW588" s="45">
        <f t="shared" si="39"/>
        <v>1</v>
      </c>
      <c r="AX588" s="45">
        <v>59.0</v>
      </c>
      <c r="AY588" s="45"/>
    </row>
    <row r="589">
      <c r="A589" s="60"/>
      <c r="B589" s="60"/>
      <c r="C589" s="60"/>
      <c r="D589" s="46">
        <v>587.0</v>
      </c>
      <c r="E589" s="25"/>
      <c r="F589" s="26">
        <v>7665.0</v>
      </c>
      <c r="G589" s="18">
        <v>3108.0</v>
      </c>
      <c r="H589" s="15">
        <f t="shared" si="6"/>
        <v>851</v>
      </c>
      <c r="I589" s="28">
        <v>53.0</v>
      </c>
      <c r="J589" s="29">
        <v>156.0</v>
      </c>
      <c r="K589" s="30">
        <v>75.0</v>
      </c>
      <c r="L589" s="31">
        <v>403.0</v>
      </c>
      <c r="M589" s="32">
        <v>60.0</v>
      </c>
      <c r="N589" s="33">
        <v>104.0</v>
      </c>
      <c r="O589" s="39">
        <f t="shared" si="7"/>
        <v>0.6341463415</v>
      </c>
      <c r="P589" s="39">
        <f t="shared" si="8"/>
        <v>0.8430962343</v>
      </c>
      <c r="Q589" s="40">
        <f t="shared" si="9"/>
        <v>0.8493051755</v>
      </c>
      <c r="R589" s="17">
        <f t="shared" si="10"/>
        <v>0.3173051755</v>
      </c>
      <c r="S589" s="39">
        <f t="shared" si="11"/>
        <v>-0.006208941181</v>
      </c>
      <c r="T589" s="40">
        <f t="shared" si="12"/>
        <v>0.3214579143</v>
      </c>
      <c r="U589" s="40">
        <f t="shared" si="13"/>
        <v>0.50141009</v>
      </c>
      <c r="V589" s="40">
        <f t="shared" si="14"/>
        <v>0.50141009</v>
      </c>
      <c r="W589" s="39">
        <f t="shared" si="15"/>
        <v>0.4952011489</v>
      </c>
      <c r="X589" s="41">
        <f t="shared" si="16"/>
        <v>0.49858991</v>
      </c>
      <c r="Y589" s="41">
        <f t="shared" si="17"/>
        <v>0.5047988511</v>
      </c>
      <c r="Z589" s="40">
        <f t="shared" si="18"/>
        <v>164</v>
      </c>
      <c r="AA589" s="40">
        <f t="shared" si="19"/>
        <v>478</v>
      </c>
      <c r="AB589" s="40">
        <f t="shared" si="20"/>
        <v>82</v>
      </c>
      <c r="AC589" s="40">
        <f t="shared" si="21"/>
        <v>82</v>
      </c>
      <c r="AD589" s="40">
        <f t="shared" si="22"/>
        <v>241</v>
      </c>
      <c r="AE589" s="40">
        <f t="shared" si="23"/>
        <v>237</v>
      </c>
      <c r="AF589" s="40">
        <f t="shared" si="24"/>
        <v>1.268292683</v>
      </c>
      <c r="AG589" s="40">
        <f t="shared" si="25"/>
        <v>0.3112033195</v>
      </c>
      <c r="AH589" s="40">
        <f t="shared" si="26"/>
        <v>104</v>
      </c>
      <c r="AI589" s="40">
        <f t="shared" ref="AI589:AJ589" si="632">AF589*AC589</f>
        <v>104</v>
      </c>
      <c r="AJ589" s="40">
        <f t="shared" si="632"/>
        <v>75</v>
      </c>
      <c r="AK589" s="40">
        <f t="shared" si="28"/>
        <v>74</v>
      </c>
      <c r="AL589" s="18">
        <f t="shared" si="29"/>
        <v>3108</v>
      </c>
      <c r="AM589" s="40">
        <f t="shared" si="30"/>
        <v>357</v>
      </c>
      <c r="AN589" s="42">
        <f t="shared" si="31"/>
        <v>0.1148648649</v>
      </c>
      <c r="AO589" s="42">
        <f t="shared" si="32"/>
        <v>0.2738095238</v>
      </c>
      <c r="AP589" s="43">
        <f t="shared" si="33"/>
        <v>0.2209165687</v>
      </c>
      <c r="AQ589" s="43">
        <f t="shared" si="34"/>
        <v>0.6063454759</v>
      </c>
      <c r="AR589" s="43">
        <f t="shared" si="35"/>
        <v>0.4383078731</v>
      </c>
      <c r="AS589" s="43">
        <f t="shared" si="36"/>
        <v>0.5014005602</v>
      </c>
      <c r="AT589" s="43">
        <f t="shared" si="37"/>
        <v>0.4985994398</v>
      </c>
      <c r="AU589" s="43">
        <f t="shared" si="38"/>
        <v>0.5826330532</v>
      </c>
      <c r="AV589" s="44">
        <f t="shared" si="41"/>
        <v>329</v>
      </c>
      <c r="AW589" s="45">
        <f t="shared" si="39"/>
        <v>9</v>
      </c>
      <c r="AX589" s="45">
        <v>62.0</v>
      </c>
      <c r="AY589" s="45"/>
    </row>
    <row r="590">
      <c r="A590" s="60"/>
      <c r="B590" s="60"/>
      <c r="C590" s="60"/>
      <c r="D590" s="46">
        <v>588.0</v>
      </c>
      <c r="E590" s="25"/>
      <c r="F590" s="26">
        <v>7674.0</v>
      </c>
      <c r="G590" s="18">
        <v>1500.0</v>
      </c>
      <c r="H590" s="15">
        <f t="shared" si="6"/>
        <v>363</v>
      </c>
      <c r="I590" s="28">
        <v>35.0</v>
      </c>
      <c r="J590" s="29">
        <v>55.0</v>
      </c>
      <c r="K590" s="30">
        <v>27.0</v>
      </c>
      <c r="L590" s="31">
        <v>153.0</v>
      </c>
      <c r="M590" s="32">
        <v>30.0</v>
      </c>
      <c r="N590" s="33">
        <v>63.0</v>
      </c>
      <c r="O590" s="39">
        <f t="shared" si="7"/>
        <v>0.6774193548</v>
      </c>
      <c r="P590" s="39">
        <f t="shared" si="8"/>
        <v>0.85</v>
      </c>
      <c r="Q590" s="40">
        <f t="shared" si="9"/>
        <v>0.8625150884</v>
      </c>
      <c r="R590" s="17">
        <f t="shared" si="10"/>
        <v>0.3305150884</v>
      </c>
      <c r="S590" s="39">
        <f t="shared" si="11"/>
        <v>-0.01251508845</v>
      </c>
      <c r="T590" s="40">
        <f t="shared" si="12"/>
        <v>0.3314747211</v>
      </c>
      <c r="U590" s="40">
        <f t="shared" si="13"/>
        <v>0.5329808655</v>
      </c>
      <c r="V590" s="40">
        <f t="shared" si="14"/>
        <v>0.5329808655</v>
      </c>
      <c r="W590" s="39">
        <f t="shared" si="15"/>
        <v>0.5204657771</v>
      </c>
      <c r="X590" s="41">
        <f t="shared" si="16"/>
        <v>0.4670191345</v>
      </c>
      <c r="Y590" s="41">
        <f t="shared" si="17"/>
        <v>0.4795342229</v>
      </c>
      <c r="Z590" s="40">
        <f t="shared" si="18"/>
        <v>93</v>
      </c>
      <c r="AA590" s="40">
        <f t="shared" si="19"/>
        <v>180</v>
      </c>
      <c r="AB590" s="40">
        <f t="shared" si="20"/>
        <v>43</v>
      </c>
      <c r="AC590" s="40">
        <f t="shared" si="21"/>
        <v>50</v>
      </c>
      <c r="AD590" s="40">
        <f t="shared" si="22"/>
        <v>86</v>
      </c>
      <c r="AE590" s="40">
        <f t="shared" si="23"/>
        <v>94</v>
      </c>
      <c r="AF590" s="40">
        <f t="shared" si="24"/>
        <v>1.26</v>
      </c>
      <c r="AG590" s="40">
        <f t="shared" si="25"/>
        <v>0.3139534884</v>
      </c>
      <c r="AH590" s="40">
        <f t="shared" si="26"/>
        <v>54</v>
      </c>
      <c r="AI590" s="40">
        <f t="shared" ref="AI590:AJ590" si="633">AF590*AC590</f>
        <v>63</v>
      </c>
      <c r="AJ590" s="40">
        <f t="shared" si="633"/>
        <v>27</v>
      </c>
      <c r="AK590" s="40">
        <f t="shared" si="28"/>
        <v>30</v>
      </c>
      <c r="AL590" s="18">
        <f t="shared" si="29"/>
        <v>1500</v>
      </c>
      <c r="AM590" s="40">
        <f t="shared" si="30"/>
        <v>174</v>
      </c>
      <c r="AN590" s="42">
        <f t="shared" si="31"/>
        <v>0.116</v>
      </c>
      <c r="AO590" s="42">
        <f t="shared" si="32"/>
        <v>0.242</v>
      </c>
      <c r="AP590" s="43">
        <f t="shared" si="33"/>
        <v>0.2534435262</v>
      </c>
      <c r="AQ590" s="43">
        <f t="shared" si="34"/>
        <v>0.6005509642</v>
      </c>
      <c r="AR590" s="43">
        <f t="shared" si="35"/>
        <v>0.5041322314</v>
      </c>
      <c r="AS590" s="43">
        <f t="shared" si="36"/>
        <v>0.4655172414</v>
      </c>
      <c r="AT590" s="43">
        <f t="shared" si="37"/>
        <v>0.4827586207</v>
      </c>
      <c r="AU590" s="43">
        <f t="shared" si="38"/>
        <v>0.6724137931</v>
      </c>
      <c r="AV590" s="44">
        <f t="shared" si="41"/>
        <v>123</v>
      </c>
      <c r="AW590" s="45">
        <f t="shared" si="39"/>
        <v>11</v>
      </c>
      <c r="AX590" s="45">
        <v>62.0</v>
      </c>
      <c r="AY590" s="45"/>
    </row>
    <row r="591">
      <c r="A591" s="60"/>
      <c r="B591" s="60"/>
      <c r="C591" s="60"/>
      <c r="D591" s="46">
        <v>589.0</v>
      </c>
      <c r="E591" s="25"/>
      <c r="F591" s="26">
        <v>7675.0</v>
      </c>
      <c r="G591" s="18">
        <v>920.0</v>
      </c>
      <c r="H591" s="15">
        <f t="shared" si="6"/>
        <v>238</v>
      </c>
      <c r="I591" s="28">
        <v>28.0</v>
      </c>
      <c r="J591" s="29">
        <v>37.0</v>
      </c>
      <c r="K591" s="30">
        <v>19.0</v>
      </c>
      <c r="L591" s="31">
        <v>94.0</v>
      </c>
      <c r="M591" s="32">
        <v>30.0</v>
      </c>
      <c r="N591" s="33">
        <v>30.0</v>
      </c>
      <c r="O591" s="39">
        <f t="shared" si="7"/>
        <v>0.5</v>
      </c>
      <c r="P591" s="39">
        <f t="shared" si="8"/>
        <v>0.8318584071</v>
      </c>
      <c r="Q591" s="40">
        <f t="shared" si="9"/>
        <v>0.8015</v>
      </c>
      <c r="R591" s="17">
        <f t="shared" si="10"/>
        <v>0.2695</v>
      </c>
      <c r="S591" s="39">
        <f t="shared" si="11"/>
        <v>0.03035840708</v>
      </c>
      <c r="T591" s="40">
        <f t="shared" si="12"/>
        <v>0.2910394571</v>
      </c>
      <c r="U591" s="40">
        <f t="shared" si="13"/>
        <v>0.401640542</v>
      </c>
      <c r="V591" s="40">
        <f t="shared" si="14"/>
        <v>0.401640542</v>
      </c>
      <c r="W591" s="39">
        <f t="shared" si="15"/>
        <v>0.4319989491</v>
      </c>
      <c r="X591" s="41">
        <f t="shared" si="16"/>
        <v>0.598359458</v>
      </c>
      <c r="Y591" s="41">
        <f t="shared" si="17"/>
        <v>0.5680010509</v>
      </c>
      <c r="Z591" s="40">
        <f t="shared" si="18"/>
        <v>60</v>
      </c>
      <c r="AA591" s="40">
        <f t="shared" si="19"/>
        <v>113</v>
      </c>
      <c r="AB591" s="40">
        <f t="shared" si="20"/>
        <v>36</v>
      </c>
      <c r="AC591" s="40">
        <f t="shared" si="21"/>
        <v>24</v>
      </c>
      <c r="AD591" s="40">
        <f t="shared" si="22"/>
        <v>64</v>
      </c>
      <c r="AE591" s="40">
        <f t="shared" si="23"/>
        <v>49</v>
      </c>
      <c r="AF591" s="40">
        <f t="shared" si="24"/>
        <v>1.25</v>
      </c>
      <c r="AG591" s="40">
        <f t="shared" si="25"/>
        <v>0.296875</v>
      </c>
      <c r="AH591" s="40">
        <f t="shared" si="26"/>
        <v>45</v>
      </c>
      <c r="AI591" s="40">
        <f t="shared" ref="AI591:AJ591" si="634">AF591*AC591</f>
        <v>30</v>
      </c>
      <c r="AJ591" s="40">
        <f t="shared" si="634"/>
        <v>19</v>
      </c>
      <c r="AK591" s="40">
        <f t="shared" si="28"/>
        <v>15</v>
      </c>
      <c r="AL591" s="18">
        <f t="shared" si="29"/>
        <v>920</v>
      </c>
      <c r="AM591" s="40">
        <f t="shared" si="30"/>
        <v>109</v>
      </c>
      <c r="AN591" s="42">
        <f t="shared" si="31"/>
        <v>0.1184782609</v>
      </c>
      <c r="AO591" s="42">
        <f t="shared" si="32"/>
        <v>0.2586956522</v>
      </c>
      <c r="AP591" s="43">
        <f t="shared" si="33"/>
        <v>0.3235294118</v>
      </c>
      <c r="AQ591" s="43">
        <f t="shared" si="34"/>
        <v>0.6386554622</v>
      </c>
      <c r="AR591" s="43">
        <f t="shared" si="35"/>
        <v>0.525210084</v>
      </c>
      <c r="AS591" s="43">
        <f t="shared" si="36"/>
        <v>0.5871559633</v>
      </c>
      <c r="AT591" s="43">
        <f t="shared" si="37"/>
        <v>0.5504587156</v>
      </c>
      <c r="AU591" s="43">
        <f t="shared" si="38"/>
        <v>0.6880733945</v>
      </c>
      <c r="AV591" s="44">
        <f t="shared" si="41"/>
        <v>79</v>
      </c>
      <c r="AW591" s="45">
        <f t="shared" si="39"/>
        <v>13</v>
      </c>
      <c r="AX591" s="45">
        <v>64.0</v>
      </c>
      <c r="AY591" s="45"/>
    </row>
    <row r="592">
      <c r="A592" s="60"/>
      <c r="B592" s="60"/>
      <c r="C592" s="60"/>
      <c r="D592" s="46">
        <v>590.0</v>
      </c>
      <c r="E592" s="25"/>
      <c r="F592" s="26">
        <v>7683.0</v>
      </c>
      <c r="G592" s="18">
        <v>1512.0</v>
      </c>
      <c r="H592" s="15">
        <f t="shared" si="6"/>
        <v>363</v>
      </c>
      <c r="I592" s="28">
        <v>28.0</v>
      </c>
      <c r="J592" s="29">
        <v>60.0</v>
      </c>
      <c r="K592" s="30">
        <v>22.0</v>
      </c>
      <c r="L592" s="31">
        <v>146.0</v>
      </c>
      <c r="M592" s="32">
        <v>48.0</v>
      </c>
      <c r="N592" s="33">
        <v>59.0</v>
      </c>
      <c r="O592" s="39">
        <f t="shared" si="7"/>
        <v>0.5514018692</v>
      </c>
      <c r="P592" s="39">
        <f t="shared" si="8"/>
        <v>0.869047619</v>
      </c>
      <c r="Q592" s="40">
        <f t="shared" si="9"/>
        <v>0.8210427985</v>
      </c>
      <c r="R592" s="17">
        <f t="shared" si="10"/>
        <v>0.2890427985</v>
      </c>
      <c r="S592" s="39">
        <f t="shared" si="11"/>
        <v>0.04800482055</v>
      </c>
      <c r="T592" s="40">
        <f t="shared" si="12"/>
        <v>0.3025814444</v>
      </c>
      <c r="U592" s="40">
        <f t="shared" si="13"/>
        <v>0.4402213992</v>
      </c>
      <c r="V592" s="40">
        <f t="shared" si="14"/>
        <v>0.4402213992</v>
      </c>
      <c r="W592" s="39">
        <f t="shared" si="15"/>
        <v>0.4882262198</v>
      </c>
      <c r="X592" s="41">
        <f t="shared" si="16"/>
        <v>0.5597786008</v>
      </c>
      <c r="Y592" s="41">
        <f t="shared" si="17"/>
        <v>0.5117737802</v>
      </c>
      <c r="Z592" s="40">
        <f t="shared" si="18"/>
        <v>107</v>
      </c>
      <c r="AA592" s="40">
        <f t="shared" si="19"/>
        <v>168</v>
      </c>
      <c r="AB592" s="40">
        <f t="shared" si="20"/>
        <v>60</v>
      </c>
      <c r="AC592" s="40">
        <f t="shared" si="21"/>
        <v>47</v>
      </c>
      <c r="AD592" s="40">
        <f t="shared" si="22"/>
        <v>86</v>
      </c>
      <c r="AE592" s="40">
        <f t="shared" si="23"/>
        <v>82</v>
      </c>
      <c r="AF592" s="40">
        <f t="shared" si="24"/>
        <v>1.255319149</v>
      </c>
      <c r="AG592" s="40">
        <f t="shared" si="25"/>
        <v>0.2558139535</v>
      </c>
      <c r="AH592" s="40">
        <f t="shared" si="26"/>
        <v>75</v>
      </c>
      <c r="AI592" s="40">
        <f t="shared" ref="AI592:AJ592" si="635">AF592*AC592</f>
        <v>59</v>
      </c>
      <c r="AJ592" s="40">
        <f t="shared" si="635"/>
        <v>22</v>
      </c>
      <c r="AK592" s="40">
        <f t="shared" si="28"/>
        <v>21</v>
      </c>
      <c r="AL592" s="18">
        <f t="shared" si="29"/>
        <v>1512</v>
      </c>
      <c r="AM592" s="40">
        <f t="shared" si="30"/>
        <v>177</v>
      </c>
      <c r="AN592" s="42">
        <f t="shared" si="31"/>
        <v>0.1170634921</v>
      </c>
      <c r="AO592" s="42">
        <f t="shared" si="32"/>
        <v>0.2400793651</v>
      </c>
      <c r="AP592" s="43">
        <f t="shared" si="33"/>
        <v>0.2699724518</v>
      </c>
      <c r="AQ592" s="43">
        <f t="shared" si="34"/>
        <v>0.6115702479</v>
      </c>
      <c r="AR592" s="43">
        <f t="shared" si="35"/>
        <v>0.5371900826</v>
      </c>
      <c r="AS592" s="43">
        <f t="shared" si="36"/>
        <v>0.5480225989</v>
      </c>
      <c r="AT592" s="43">
        <f t="shared" si="37"/>
        <v>0.5423728814</v>
      </c>
      <c r="AU592" s="43">
        <f t="shared" si="38"/>
        <v>0.7570621469</v>
      </c>
      <c r="AV592" s="44">
        <f t="shared" si="41"/>
        <v>125</v>
      </c>
      <c r="AW592" s="45">
        <f t="shared" si="39"/>
        <v>1</v>
      </c>
      <c r="AX592" s="45">
        <v>67.0</v>
      </c>
      <c r="AY592" s="45"/>
    </row>
    <row r="593">
      <c r="A593" s="60"/>
      <c r="B593" s="60"/>
      <c r="C593" s="60"/>
      <c r="D593" s="46">
        <v>591.0</v>
      </c>
      <c r="E593" s="25"/>
      <c r="F593" s="26">
        <v>7684.0</v>
      </c>
      <c r="G593" s="18">
        <v>2012.0</v>
      </c>
      <c r="H593" s="15">
        <f t="shared" si="6"/>
        <v>439</v>
      </c>
      <c r="I593" s="28">
        <v>25.0</v>
      </c>
      <c r="J593" s="29">
        <v>59.0</v>
      </c>
      <c r="K593" s="30">
        <v>30.0</v>
      </c>
      <c r="L593" s="31">
        <v>211.0</v>
      </c>
      <c r="M593" s="32">
        <v>44.0</v>
      </c>
      <c r="N593" s="33">
        <v>70.0</v>
      </c>
      <c r="O593" s="39">
        <f t="shared" si="7"/>
        <v>0.6140350877</v>
      </c>
      <c r="P593" s="39">
        <f t="shared" si="8"/>
        <v>0.8755186722</v>
      </c>
      <c r="Q593" s="40">
        <f t="shared" si="9"/>
        <v>0.8427987073</v>
      </c>
      <c r="R593" s="17">
        <f t="shared" si="10"/>
        <v>0.3107987073</v>
      </c>
      <c r="S593" s="39">
        <f t="shared" si="11"/>
        <v>0.0327199649</v>
      </c>
      <c r="T593" s="40">
        <f t="shared" si="12"/>
        <v>0.3168363826</v>
      </c>
      <c r="U593" s="40">
        <f t="shared" si="13"/>
        <v>0.4866389449</v>
      </c>
      <c r="V593" s="40">
        <f t="shared" si="14"/>
        <v>0.4866389449</v>
      </c>
      <c r="W593" s="39">
        <f t="shared" si="15"/>
        <v>0.5193589098</v>
      </c>
      <c r="X593" s="41">
        <f t="shared" si="16"/>
        <v>0.5133610551</v>
      </c>
      <c r="Y593" s="41">
        <f t="shared" si="17"/>
        <v>0.4806410902</v>
      </c>
      <c r="Z593" s="40">
        <f t="shared" si="18"/>
        <v>114</v>
      </c>
      <c r="AA593" s="40">
        <f t="shared" si="19"/>
        <v>241</v>
      </c>
      <c r="AB593" s="40">
        <f t="shared" si="20"/>
        <v>59</v>
      </c>
      <c r="AC593" s="40">
        <f t="shared" si="21"/>
        <v>55</v>
      </c>
      <c r="AD593" s="40">
        <f t="shared" si="22"/>
        <v>116</v>
      </c>
      <c r="AE593" s="40">
        <f t="shared" si="23"/>
        <v>125</v>
      </c>
      <c r="AF593" s="40">
        <f t="shared" si="24"/>
        <v>1.272727273</v>
      </c>
      <c r="AG593" s="40">
        <f t="shared" si="25"/>
        <v>0.2586206897</v>
      </c>
      <c r="AH593" s="40">
        <f t="shared" si="26"/>
        <v>75</v>
      </c>
      <c r="AI593" s="40">
        <f t="shared" ref="AI593:AJ593" si="636">AF593*AC593</f>
        <v>70</v>
      </c>
      <c r="AJ593" s="40">
        <f t="shared" si="636"/>
        <v>30</v>
      </c>
      <c r="AK593" s="40">
        <f t="shared" si="28"/>
        <v>32</v>
      </c>
      <c r="AL593" s="18">
        <f t="shared" si="29"/>
        <v>2012</v>
      </c>
      <c r="AM593" s="40">
        <f t="shared" si="30"/>
        <v>207</v>
      </c>
      <c r="AN593" s="42">
        <f t="shared" si="31"/>
        <v>0.1028827038</v>
      </c>
      <c r="AO593" s="42">
        <f t="shared" si="32"/>
        <v>0.2181908549</v>
      </c>
      <c r="AP593" s="43">
        <f t="shared" si="33"/>
        <v>0.2255125285</v>
      </c>
      <c r="AQ593" s="43">
        <f t="shared" si="34"/>
        <v>0.6378132118</v>
      </c>
      <c r="AR593" s="43">
        <f t="shared" si="35"/>
        <v>0.4510250569</v>
      </c>
      <c r="AS593" s="43">
        <f t="shared" si="36"/>
        <v>0.5072463768</v>
      </c>
      <c r="AT593" s="43">
        <f t="shared" si="37"/>
        <v>0.5169082126</v>
      </c>
      <c r="AU593" s="43">
        <f t="shared" si="38"/>
        <v>0.7004830918</v>
      </c>
      <c r="AV593" s="44">
        <f t="shared" si="41"/>
        <v>179</v>
      </c>
      <c r="AW593" s="45">
        <f t="shared" si="39"/>
        <v>-6</v>
      </c>
      <c r="AX593" s="45">
        <v>67.0</v>
      </c>
      <c r="AY593" s="45"/>
    </row>
    <row r="594">
      <c r="A594" s="60"/>
      <c r="B594" s="60"/>
      <c r="C594" s="60"/>
      <c r="D594" s="46">
        <v>592.0</v>
      </c>
      <c r="E594" s="25"/>
      <c r="F594" s="26">
        <v>7691.0</v>
      </c>
      <c r="G594" s="18">
        <v>2131.0</v>
      </c>
      <c r="H594" s="15">
        <f t="shared" si="6"/>
        <v>648</v>
      </c>
      <c r="I594" s="28">
        <v>63.0</v>
      </c>
      <c r="J594" s="29">
        <v>111.0</v>
      </c>
      <c r="K594" s="30">
        <v>39.0</v>
      </c>
      <c r="L594" s="31">
        <v>243.0</v>
      </c>
      <c r="M594" s="32">
        <v>71.0</v>
      </c>
      <c r="N594" s="33">
        <v>121.0</v>
      </c>
      <c r="O594" s="39">
        <f t="shared" si="7"/>
        <v>0.6302083333</v>
      </c>
      <c r="P594" s="39">
        <f t="shared" si="8"/>
        <v>0.8617021277</v>
      </c>
      <c r="Q594" s="40">
        <f t="shared" si="9"/>
        <v>0.8480494792</v>
      </c>
      <c r="R594" s="17">
        <f t="shared" si="10"/>
        <v>0.3160494792</v>
      </c>
      <c r="S594" s="39">
        <f t="shared" si="11"/>
        <v>0.01365264849</v>
      </c>
      <c r="T594" s="40">
        <f t="shared" si="12"/>
        <v>0.3205512745</v>
      </c>
      <c r="U594" s="40">
        <f t="shared" si="13"/>
        <v>0.498522726</v>
      </c>
      <c r="V594" s="40">
        <f t="shared" si="14"/>
        <v>0.498522726</v>
      </c>
      <c r="W594" s="39">
        <f t="shared" si="15"/>
        <v>0.5121753745</v>
      </c>
      <c r="X594" s="41">
        <f t="shared" si="16"/>
        <v>0.501477274</v>
      </c>
      <c r="Y594" s="41">
        <f t="shared" si="17"/>
        <v>0.4878246255</v>
      </c>
      <c r="Z594" s="40">
        <f t="shared" si="18"/>
        <v>192</v>
      </c>
      <c r="AA594" s="40">
        <f t="shared" si="19"/>
        <v>282</v>
      </c>
      <c r="AB594" s="40">
        <f t="shared" si="20"/>
        <v>96</v>
      </c>
      <c r="AC594" s="40">
        <f t="shared" si="21"/>
        <v>96</v>
      </c>
      <c r="AD594" s="40">
        <f t="shared" si="22"/>
        <v>138</v>
      </c>
      <c r="AE594" s="40">
        <f t="shared" si="23"/>
        <v>144</v>
      </c>
      <c r="AF594" s="40">
        <f t="shared" si="24"/>
        <v>1.260416667</v>
      </c>
      <c r="AG594" s="40">
        <f t="shared" si="25"/>
        <v>0.2826086957</v>
      </c>
      <c r="AH594" s="40">
        <f t="shared" si="26"/>
        <v>121</v>
      </c>
      <c r="AI594" s="40">
        <f t="shared" ref="AI594:AJ594" si="637">AF594*AC594</f>
        <v>121</v>
      </c>
      <c r="AJ594" s="40">
        <f t="shared" si="637"/>
        <v>39</v>
      </c>
      <c r="AK594" s="40">
        <f t="shared" si="28"/>
        <v>41</v>
      </c>
      <c r="AL594" s="18">
        <f t="shared" si="29"/>
        <v>2131</v>
      </c>
      <c r="AM594" s="40">
        <f t="shared" si="30"/>
        <v>322</v>
      </c>
      <c r="AN594" s="42">
        <f t="shared" si="31"/>
        <v>0.1511027687</v>
      </c>
      <c r="AO594" s="42">
        <f t="shared" si="32"/>
        <v>0.3040825903</v>
      </c>
      <c r="AP594" s="43">
        <f t="shared" si="33"/>
        <v>0.2669753086</v>
      </c>
      <c r="AQ594" s="43">
        <f t="shared" si="34"/>
        <v>0.5817901235</v>
      </c>
      <c r="AR594" s="43">
        <f t="shared" si="35"/>
        <v>0.5648148148</v>
      </c>
      <c r="AS594" s="43">
        <f t="shared" si="36"/>
        <v>0.4968944099</v>
      </c>
      <c r="AT594" s="43">
        <f t="shared" si="37"/>
        <v>0.5031055901</v>
      </c>
      <c r="AU594" s="43">
        <f t="shared" si="38"/>
        <v>0.751552795</v>
      </c>
      <c r="AV594" s="44">
        <f t="shared" si="41"/>
        <v>202</v>
      </c>
      <c r="AW594" s="45">
        <f t="shared" si="39"/>
        <v>13</v>
      </c>
      <c r="AX594" s="45">
        <v>67.0</v>
      </c>
      <c r="AY594" s="45"/>
    </row>
    <row r="595">
      <c r="A595" s="60"/>
      <c r="B595" s="60"/>
      <c r="C595" s="60"/>
      <c r="D595" s="46">
        <v>593.0</v>
      </c>
      <c r="E595" s="25"/>
      <c r="F595" s="26">
        <v>7705.0</v>
      </c>
      <c r="G595" s="18">
        <v>1261.0</v>
      </c>
      <c r="H595" s="15">
        <f t="shared" si="6"/>
        <v>336</v>
      </c>
      <c r="I595" s="28">
        <v>39.0</v>
      </c>
      <c r="J595" s="29">
        <v>55.0</v>
      </c>
      <c r="K595" s="30">
        <v>29.0</v>
      </c>
      <c r="L595" s="31">
        <v>135.0</v>
      </c>
      <c r="M595" s="32">
        <v>44.0</v>
      </c>
      <c r="N595" s="33">
        <v>34.0</v>
      </c>
      <c r="O595" s="39">
        <f t="shared" si="7"/>
        <v>0.4358974359</v>
      </c>
      <c r="P595" s="39">
        <f t="shared" si="8"/>
        <v>0.8231707317</v>
      </c>
      <c r="Q595" s="40">
        <f t="shared" si="9"/>
        <v>0.7749960552</v>
      </c>
      <c r="R595" s="17">
        <f t="shared" si="10"/>
        <v>0.2429960552</v>
      </c>
      <c r="S595" s="39">
        <f t="shared" si="11"/>
        <v>0.04817467648</v>
      </c>
      <c r="T595" s="40">
        <f t="shared" si="12"/>
        <v>0.2768443789</v>
      </c>
      <c r="U595" s="40">
        <f t="shared" si="13"/>
        <v>0.3528835909</v>
      </c>
      <c r="V595" s="40">
        <f t="shared" si="14"/>
        <v>0.3528835909</v>
      </c>
      <c r="W595" s="39">
        <f t="shared" si="15"/>
        <v>0.4010582674</v>
      </c>
      <c r="X595" s="41">
        <f t="shared" si="16"/>
        <v>0.6471164091</v>
      </c>
      <c r="Y595" s="41">
        <f t="shared" si="17"/>
        <v>0.5989417326</v>
      </c>
      <c r="Z595" s="40">
        <f t="shared" si="18"/>
        <v>78</v>
      </c>
      <c r="AA595" s="40">
        <f t="shared" si="19"/>
        <v>164</v>
      </c>
      <c r="AB595" s="40">
        <f t="shared" si="20"/>
        <v>50</v>
      </c>
      <c r="AC595" s="40">
        <f t="shared" si="21"/>
        <v>28</v>
      </c>
      <c r="AD595" s="40">
        <f t="shared" si="22"/>
        <v>98</v>
      </c>
      <c r="AE595" s="40">
        <f t="shared" si="23"/>
        <v>66</v>
      </c>
      <c r="AF595" s="40">
        <f t="shared" si="24"/>
        <v>1.214285714</v>
      </c>
      <c r="AG595" s="40">
        <f t="shared" si="25"/>
        <v>0.2959183673</v>
      </c>
      <c r="AH595" s="40">
        <f t="shared" si="26"/>
        <v>61</v>
      </c>
      <c r="AI595" s="40">
        <f t="shared" ref="AI595:AJ595" si="638">AF595*AC595</f>
        <v>34</v>
      </c>
      <c r="AJ595" s="40">
        <f t="shared" si="638"/>
        <v>29</v>
      </c>
      <c r="AK595" s="40">
        <f t="shared" si="28"/>
        <v>20</v>
      </c>
      <c r="AL595" s="18">
        <f t="shared" si="29"/>
        <v>1261</v>
      </c>
      <c r="AM595" s="40">
        <f t="shared" si="30"/>
        <v>144</v>
      </c>
      <c r="AN595" s="42">
        <f t="shared" si="31"/>
        <v>0.1141950833</v>
      </c>
      <c r="AO595" s="42">
        <f t="shared" si="32"/>
        <v>0.2664551943</v>
      </c>
      <c r="AP595" s="43">
        <f t="shared" si="33"/>
        <v>0.3333333333</v>
      </c>
      <c r="AQ595" s="43">
        <f t="shared" si="34"/>
        <v>0.6488095238</v>
      </c>
      <c r="AR595" s="43">
        <f t="shared" si="35"/>
        <v>0.5119047619</v>
      </c>
      <c r="AS595" s="43">
        <f t="shared" si="36"/>
        <v>0.625</v>
      </c>
      <c r="AT595" s="43">
        <f t="shared" si="37"/>
        <v>0.5625</v>
      </c>
      <c r="AU595" s="43">
        <f t="shared" si="38"/>
        <v>0.6597222222</v>
      </c>
      <c r="AV595" s="44">
        <f t="shared" si="41"/>
        <v>115</v>
      </c>
      <c r="AW595" s="45">
        <f t="shared" si="39"/>
        <v>22</v>
      </c>
      <c r="AX595" s="45">
        <v>68.0</v>
      </c>
      <c r="AY595" s="45"/>
    </row>
    <row r="596">
      <c r="A596" s="60"/>
      <c r="B596" s="60"/>
      <c r="C596" s="60"/>
      <c r="D596" s="46">
        <v>594.0</v>
      </c>
      <c r="E596" s="25"/>
      <c r="F596" s="26">
        <v>7707.0</v>
      </c>
      <c r="G596" s="18">
        <v>436.0</v>
      </c>
      <c r="H596" s="15">
        <f t="shared" si="6"/>
        <v>119</v>
      </c>
      <c r="I596" s="28">
        <v>8.0</v>
      </c>
      <c r="J596" s="29">
        <v>12.0</v>
      </c>
      <c r="K596" s="30">
        <v>8.0</v>
      </c>
      <c r="L596" s="31">
        <v>64.0</v>
      </c>
      <c r="M596" s="32">
        <v>9.0</v>
      </c>
      <c r="N596" s="33">
        <v>18.0</v>
      </c>
      <c r="O596" s="39">
        <f t="shared" si="7"/>
        <v>0.6666666667</v>
      </c>
      <c r="P596" s="39">
        <f t="shared" si="8"/>
        <v>0.8888888889</v>
      </c>
      <c r="Q596" s="40">
        <f t="shared" si="9"/>
        <v>0.8593333333</v>
      </c>
      <c r="R596" s="17">
        <f t="shared" si="10"/>
        <v>0.3273333333</v>
      </c>
      <c r="S596" s="39">
        <f t="shared" si="11"/>
        <v>0.02955555556</v>
      </c>
      <c r="T596" s="40">
        <f t="shared" si="12"/>
        <v>0.3289764423</v>
      </c>
      <c r="U596" s="40">
        <f t="shared" si="13"/>
        <v>0.5251626203</v>
      </c>
      <c r="V596" s="40">
        <f t="shared" si="14"/>
        <v>0.5251626203</v>
      </c>
      <c r="W596" s="39">
        <f t="shared" si="15"/>
        <v>0.5547181759</v>
      </c>
      <c r="X596" s="41">
        <f t="shared" si="16"/>
        <v>0.4748373797</v>
      </c>
      <c r="Y596" s="41">
        <f t="shared" si="17"/>
        <v>0.4452818241</v>
      </c>
      <c r="Z596" s="40">
        <f t="shared" si="18"/>
        <v>27</v>
      </c>
      <c r="AA596" s="40">
        <f t="shared" si="19"/>
        <v>72</v>
      </c>
      <c r="AB596" s="40">
        <f t="shared" si="20"/>
        <v>13</v>
      </c>
      <c r="AC596" s="40">
        <f t="shared" si="21"/>
        <v>14</v>
      </c>
      <c r="AD596" s="40">
        <f t="shared" si="22"/>
        <v>32</v>
      </c>
      <c r="AE596" s="40">
        <f t="shared" si="23"/>
        <v>40</v>
      </c>
      <c r="AF596" s="40">
        <f t="shared" si="24"/>
        <v>1.285714286</v>
      </c>
      <c r="AG596" s="40">
        <f t="shared" si="25"/>
        <v>0.25</v>
      </c>
      <c r="AH596" s="40">
        <f t="shared" si="26"/>
        <v>17</v>
      </c>
      <c r="AI596" s="40">
        <f t="shared" ref="AI596:AJ596" si="639">AF596*AC596</f>
        <v>18</v>
      </c>
      <c r="AJ596" s="40">
        <f t="shared" si="639"/>
        <v>8</v>
      </c>
      <c r="AK596" s="40">
        <f t="shared" si="28"/>
        <v>10</v>
      </c>
      <c r="AL596" s="18">
        <f t="shared" si="29"/>
        <v>436</v>
      </c>
      <c r="AM596" s="40">
        <f t="shared" si="30"/>
        <v>53</v>
      </c>
      <c r="AN596" s="42">
        <f t="shared" si="31"/>
        <v>0.121559633</v>
      </c>
      <c r="AO596" s="42">
        <f t="shared" si="32"/>
        <v>0.2729357798</v>
      </c>
      <c r="AP596" s="43">
        <f t="shared" si="33"/>
        <v>0.2100840336</v>
      </c>
      <c r="AQ596" s="43">
        <f t="shared" si="34"/>
        <v>0.6806722689</v>
      </c>
      <c r="AR596" s="43">
        <f t="shared" si="35"/>
        <v>0.3949579832</v>
      </c>
      <c r="AS596" s="43">
        <f t="shared" si="36"/>
        <v>0.4716981132</v>
      </c>
      <c r="AT596" s="43">
        <f t="shared" si="37"/>
        <v>0.5094339623</v>
      </c>
      <c r="AU596" s="43">
        <f t="shared" si="38"/>
        <v>0.6603773585</v>
      </c>
      <c r="AV596" s="44">
        <f t="shared" si="41"/>
        <v>54</v>
      </c>
      <c r="AW596" s="45">
        <f t="shared" si="39"/>
        <v>0</v>
      </c>
      <c r="AX596" s="45">
        <v>72.0</v>
      </c>
      <c r="AY596" s="45"/>
    </row>
    <row r="597">
      <c r="A597" s="60"/>
      <c r="B597" s="60"/>
      <c r="C597" s="60"/>
      <c r="D597" s="46">
        <v>595.0</v>
      </c>
      <c r="E597" s="25"/>
      <c r="F597" s="26">
        <v>7714.0</v>
      </c>
      <c r="G597" s="18">
        <v>1067.0</v>
      </c>
      <c r="H597" s="15">
        <f t="shared" si="6"/>
        <v>159</v>
      </c>
      <c r="I597" s="28">
        <v>8.0</v>
      </c>
      <c r="J597" s="29">
        <v>21.0</v>
      </c>
      <c r="K597" s="30">
        <v>18.0</v>
      </c>
      <c r="L597" s="31">
        <v>85.0</v>
      </c>
      <c r="M597" s="32">
        <v>5.0</v>
      </c>
      <c r="N597" s="33">
        <v>22.0</v>
      </c>
      <c r="O597" s="39">
        <f t="shared" si="7"/>
        <v>0.8148148148</v>
      </c>
      <c r="P597" s="39">
        <f t="shared" si="8"/>
        <v>0.8252427184</v>
      </c>
      <c r="Q597" s="40">
        <f t="shared" si="9"/>
        <v>0.897308642</v>
      </c>
      <c r="R597" s="17">
        <f t="shared" si="10"/>
        <v>0.365308642</v>
      </c>
      <c r="S597" s="39">
        <f t="shared" si="11"/>
        <v>-0.07206592353</v>
      </c>
      <c r="T597" s="40">
        <f t="shared" si="12"/>
        <v>0.3639311028</v>
      </c>
      <c r="U597" s="40">
        <f t="shared" si="13"/>
        <v>0.6314164974</v>
      </c>
      <c r="V597" s="40">
        <f t="shared" si="14"/>
        <v>0.6314164974</v>
      </c>
      <c r="W597" s="39">
        <f t="shared" si="15"/>
        <v>0.5593505739</v>
      </c>
      <c r="X597" s="41">
        <f t="shared" si="16"/>
        <v>0.3685835026</v>
      </c>
      <c r="Y597" s="41">
        <f t="shared" si="17"/>
        <v>0.4406494261</v>
      </c>
      <c r="Z597" s="40">
        <f t="shared" si="18"/>
        <v>27</v>
      </c>
      <c r="AA597" s="40">
        <f t="shared" si="19"/>
        <v>103</v>
      </c>
      <c r="AB597" s="40">
        <f t="shared" si="20"/>
        <v>10</v>
      </c>
      <c r="AC597" s="40">
        <f t="shared" si="21"/>
        <v>17</v>
      </c>
      <c r="AD597" s="40">
        <f t="shared" si="22"/>
        <v>45</v>
      </c>
      <c r="AE597" s="40">
        <f t="shared" si="23"/>
        <v>58</v>
      </c>
      <c r="AF597" s="40">
        <f t="shared" si="24"/>
        <v>1.294117647</v>
      </c>
      <c r="AG597" s="40">
        <f t="shared" si="25"/>
        <v>0.4</v>
      </c>
      <c r="AH597" s="40">
        <f t="shared" si="26"/>
        <v>13</v>
      </c>
      <c r="AI597" s="40">
        <f t="shared" ref="AI597:AJ597" si="640">AF597*AC597</f>
        <v>22</v>
      </c>
      <c r="AJ597" s="40">
        <f t="shared" si="640"/>
        <v>18</v>
      </c>
      <c r="AK597" s="40">
        <f t="shared" si="28"/>
        <v>23</v>
      </c>
      <c r="AL597" s="18">
        <f t="shared" si="29"/>
        <v>1067</v>
      </c>
      <c r="AM597" s="40">
        <f t="shared" si="30"/>
        <v>76</v>
      </c>
      <c r="AN597" s="42">
        <f t="shared" si="31"/>
        <v>0.07122774133</v>
      </c>
      <c r="AO597" s="42">
        <f t="shared" si="32"/>
        <v>0.1490159325</v>
      </c>
      <c r="AP597" s="43">
        <f t="shared" si="33"/>
        <v>0.1949685535</v>
      </c>
      <c r="AQ597" s="43">
        <f t="shared" si="34"/>
        <v>0.6163522013</v>
      </c>
      <c r="AR597" s="43">
        <f t="shared" si="35"/>
        <v>0.3522012579</v>
      </c>
      <c r="AS597" s="43">
        <f t="shared" si="36"/>
        <v>0.4078947368</v>
      </c>
      <c r="AT597" s="43">
        <f t="shared" si="37"/>
        <v>0.4736842105</v>
      </c>
      <c r="AU597" s="43">
        <f t="shared" si="38"/>
        <v>0.4605263158</v>
      </c>
      <c r="AV597" s="44">
        <f t="shared" si="41"/>
        <v>62</v>
      </c>
      <c r="AW597" s="45">
        <f t="shared" si="39"/>
        <v>0</v>
      </c>
      <c r="AX597" s="45">
        <v>77.0</v>
      </c>
      <c r="AY597" s="45"/>
    </row>
    <row r="598">
      <c r="A598" s="60"/>
      <c r="B598" s="60"/>
      <c r="C598" s="60"/>
      <c r="D598" s="46">
        <v>596.0</v>
      </c>
      <c r="E598" s="25"/>
      <c r="F598" s="26">
        <v>7715.0</v>
      </c>
      <c r="G598" s="18">
        <v>1788.0</v>
      </c>
      <c r="H598" s="15">
        <f t="shared" si="6"/>
        <v>358</v>
      </c>
      <c r="I598" s="28">
        <v>33.0</v>
      </c>
      <c r="J598" s="29">
        <v>67.0</v>
      </c>
      <c r="K598" s="30">
        <v>30.0</v>
      </c>
      <c r="L598" s="31">
        <v>150.0</v>
      </c>
      <c r="M598" s="32">
        <v>30.0</v>
      </c>
      <c r="N598" s="33">
        <v>48.0</v>
      </c>
      <c r="O598" s="39">
        <f t="shared" si="7"/>
        <v>0.6153846154</v>
      </c>
      <c r="P598" s="39">
        <f t="shared" si="8"/>
        <v>0.8333333333</v>
      </c>
      <c r="Q598" s="40">
        <f t="shared" si="9"/>
        <v>0.8432426036</v>
      </c>
      <c r="R598" s="17">
        <f t="shared" si="10"/>
        <v>0.3112426036</v>
      </c>
      <c r="S598" s="39">
        <f t="shared" si="11"/>
        <v>-0.009909270217</v>
      </c>
      <c r="T598" s="40">
        <f t="shared" si="12"/>
        <v>0.3171458287</v>
      </c>
      <c r="U598" s="40">
        <f t="shared" si="13"/>
        <v>0.4876321273</v>
      </c>
      <c r="V598" s="40">
        <f t="shared" si="14"/>
        <v>0.4876321273</v>
      </c>
      <c r="W598" s="39">
        <f t="shared" si="15"/>
        <v>0.4777228571</v>
      </c>
      <c r="X598" s="41">
        <f t="shared" si="16"/>
        <v>0.5123678727</v>
      </c>
      <c r="Y598" s="41">
        <f t="shared" si="17"/>
        <v>0.5222771429</v>
      </c>
      <c r="Z598" s="40">
        <f t="shared" si="18"/>
        <v>78</v>
      </c>
      <c r="AA598" s="40">
        <f t="shared" si="19"/>
        <v>180</v>
      </c>
      <c r="AB598" s="40">
        <f t="shared" si="20"/>
        <v>40</v>
      </c>
      <c r="AC598" s="40">
        <f t="shared" si="21"/>
        <v>38</v>
      </c>
      <c r="AD598" s="40">
        <f t="shared" si="22"/>
        <v>94</v>
      </c>
      <c r="AE598" s="40">
        <f t="shared" si="23"/>
        <v>86</v>
      </c>
      <c r="AF598" s="40">
        <f t="shared" si="24"/>
        <v>1.263157895</v>
      </c>
      <c r="AG598" s="40">
        <f t="shared" si="25"/>
        <v>0.3191489362</v>
      </c>
      <c r="AH598" s="40">
        <f t="shared" si="26"/>
        <v>51</v>
      </c>
      <c r="AI598" s="40">
        <f t="shared" ref="AI598:AJ598" si="641">AF598*AC598</f>
        <v>48</v>
      </c>
      <c r="AJ598" s="40">
        <f t="shared" si="641"/>
        <v>30</v>
      </c>
      <c r="AK598" s="40">
        <f t="shared" si="28"/>
        <v>27</v>
      </c>
      <c r="AL598" s="18">
        <f t="shared" si="29"/>
        <v>1788</v>
      </c>
      <c r="AM598" s="40">
        <f t="shared" si="30"/>
        <v>156</v>
      </c>
      <c r="AN598" s="42">
        <f t="shared" si="31"/>
        <v>0.08724832215</v>
      </c>
      <c r="AO598" s="42">
        <f t="shared" si="32"/>
        <v>0.2002237136</v>
      </c>
      <c r="AP598" s="43">
        <f t="shared" si="33"/>
        <v>0.2597765363</v>
      </c>
      <c r="AQ598" s="43">
        <f t="shared" si="34"/>
        <v>0.594972067</v>
      </c>
      <c r="AR598" s="43">
        <f t="shared" si="35"/>
        <v>0.4972067039</v>
      </c>
      <c r="AS598" s="43">
        <f t="shared" si="36"/>
        <v>0.5192307692</v>
      </c>
      <c r="AT598" s="43">
        <f t="shared" si="37"/>
        <v>0.5</v>
      </c>
      <c r="AU598" s="43">
        <f t="shared" si="38"/>
        <v>0.6346153846</v>
      </c>
      <c r="AV598" s="44">
        <f t="shared" si="41"/>
        <v>123</v>
      </c>
      <c r="AW598" s="45">
        <f t="shared" si="39"/>
        <v>12</v>
      </c>
      <c r="AX598" s="45">
        <v>77.0</v>
      </c>
      <c r="AY598" s="45"/>
    </row>
    <row r="599">
      <c r="A599" s="60"/>
      <c r="B599" s="60"/>
      <c r="C599" s="60"/>
      <c r="D599" s="46">
        <v>597.0</v>
      </c>
      <c r="E599" s="25"/>
      <c r="F599" s="26">
        <v>7723.0</v>
      </c>
      <c r="G599" s="18">
        <v>1764.0</v>
      </c>
      <c r="H599" s="15">
        <f t="shared" si="6"/>
        <v>332</v>
      </c>
      <c r="I599" s="28">
        <v>16.0</v>
      </c>
      <c r="J599" s="29">
        <v>41.0</v>
      </c>
      <c r="K599" s="30">
        <v>31.0</v>
      </c>
      <c r="L599" s="31">
        <v>182.0</v>
      </c>
      <c r="M599" s="32">
        <v>22.0</v>
      </c>
      <c r="N599" s="33">
        <v>40.0</v>
      </c>
      <c r="O599" s="39">
        <f t="shared" si="7"/>
        <v>0.6451612903</v>
      </c>
      <c r="P599" s="39">
        <f t="shared" si="8"/>
        <v>0.8544600939</v>
      </c>
      <c r="Q599" s="40">
        <f t="shared" si="9"/>
        <v>0.8527700312</v>
      </c>
      <c r="R599" s="17">
        <f t="shared" si="10"/>
        <v>0.3207700312</v>
      </c>
      <c r="S599" s="39">
        <f t="shared" si="11"/>
        <v>0.001690062679</v>
      </c>
      <c r="T599" s="40">
        <f t="shared" si="12"/>
        <v>0.3239982351</v>
      </c>
      <c r="U599" s="40">
        <f t="shared" si="13"/>
        <v>0.5094735044</v>
      </c>
      <c r="V599" s="40">
        <f t="shared" si="14"/>
        <v>0.5094735044</v>
      </c>
      <c r="W599" s="39">
        <f t="shared" si="15"/>
        <v>0.5111635671</v>
      </c>
      <c r="X599" s="41">
        <f t="shared" si="16"/>
        <v>0.4905264956</v>
      </c>
      <c r="Y599" s="41">
        <f t="shared" si="17"/>
        <v>0.4888364329</v>
      </c>
      <c r="Z599" s="40">
        <f t="shared" si="18"/>
        <v>62</v>
      </c>
      <c r="AA599" s="40">
        <f t="shared" si="19"/>
        <v>213</v>
      </c>
      <c r="AB599" s="40">
        <f t="shared" si="20"/>
        <v>30</v>
      </c>
      <c r="AC599" s="40">
        <f t="shared" si="21"/>
        <v>32</v>
      </c>
      <c r="AD599" s="40">
        <f t="shared" si="22"/>
        <v>104</v>
      </c>
      <c r="AE599" s="40">
        <f t="shared" si="23"/>
        <v>109</v>
      </c>
      <c r="AF599" s="40">
        <f t="shared" si="24"/>
        <v>1.25</v>
      </c>
      <c r="AG599" s="40">
        <f t="shared" si="25"/>
        <v>0.2980769231</v>
      </c>
      <c r="AH599" s="40">
        <f t="shared" si="26"/>
        <v>38</v>
      </c>
      <c r="AI599" s="40">
        <f t="shared" ref="AI599:AJ599" si="642">AF599*AC599</f>
        <v>40</v>
      </c>
      <c r="AJ599" s="40">
        <f t="shared" si="642"/>
        <v>31</v>
      </c>
      <c r="AK599" s="40">
        <f t="shared" si="28"/>
        <v>32</v>
      </c>
      <c r="AL599" s="18">
        <f t="shared" si="29"/>
        <v>1764</v>
      </c>
      <c r="AM599" s="40">
        <f t="shared" si="30"/>
        <v>141</v>
      </c>
      <c r="AN599" s="42">
        <f t="shared" si="31"/>
        <v>0.07993197279</v>
      </c>
      <c r="AO599" s="42">
        <f t="shared" si="32"/>
        <v>0.1882086168</v>
      </c>
      <c r="AP599" s="43">
        <f t="shared" si="33"/>
        <v>0.2078313253</v>
      </c>
      <c r="AQ599" s="43">
        <f t="shared" si="34"/>
        <v>0.6626506024</v>
      </c>
      <c r="AR599" s="43">
        <f t="shared" si="35"/>
        <v>0.3584337349</v>
      </c>
      <c r="AS599" s="43">
        <f t="shared" si="36"/>
        <v>0.4893617021</v>
      </c>
      <c r="AT599" s="43">
        <f t="shared" si="37"/>
        <v>0.4964539007</v>
      </c>
      <c r="AU599" s="43">
        <f t="shared" si="38"/>
        <v>0.5531914894</v>
      </c>
      <c r="AV599" s="44">
        <f t="shared" si="41"/>
        <v>150</v>
      </c>
      <c r="AW599" s="45">
        <f t="shared" si="39"/>
        <v>0</v>
      </c>
      <c r="AX599" s="45">
        <v>94.0</v>
      </c>
      <c r="AY599" s="45"/>
    </row>
    <row r="600">
      <c r="A600" s="60"/>
      <c r="B600" s="60"/>
      <c r="C600" s="60"/>
      <c r="D600" s="46">
        <v>598.0</v>
      </c>
      <c r="E600" s="25"/>
      <c r="F600" s="26">
        <v>7730.0</v>
      </c>
      <c r="G600" s="18">
        <v>2494.0</v>
      </c>
      <c r="H600" s="15">
        <f t="shared" si="6"/>
        <v>508</v>
      </c>
      <c r="I600" s="28">
        <v>25.0</v>
      </c>
      <c r="J600" s="29">
        <v>74.0</v>
      </c>
      <c r="K600" s="30">
        <v>56.0</v>
      </c>
      <c r="L600" s="31">
        <v>252.0</v>
      </c>
      <c r="M600" s="32">
        <v>38.0</v>
      </c>
      <c r="N600" s="33">
        <v>63.0</v>
      </c>
      <c r="O600" s="39">
        <f t="shared" si="7"/>
        <v>0.6237623762</v>
      </c>
      <c r="P600" s="39">
        <f t="shared" si="8"/>
        <v>0.8181818182</v>
      </c>
      <c r="Q600" s="40">
        <f t="shared" si="9"/>
        <v>0.8459748064</v>
      </c>
      <c r="R600" s="17">
        <f t="shared" si="10"/>
        <v>0.3139748064</v>
      </c>
      <c r="S600" s="39">
        <f t="shared" si="11"/>
        <v>-0.02779298821</v>
      </c>
      <c r="T600" s="40">
        <f t="shared" si="12"/>
        <v>0.3190690125</v>
      </c>
      <c r="U600" s="40">
        <f t="shared" si="13"/>
        <v>0.4937912925</v>
      </c>
      <c r="V600" s="40">
        <f t="shared" si="14"/>
        <v>0.4937912925</v>
      </c>
      <c r="W600" s="39">
        <f t="shared" si="15"/>
        <v>0.4659983043</v>
      </c>
      <c r="X600" s="41">
        <f t="shared" si="16"/>
        <v>0.5062087075</v>
      </c>
      <c r="Y600" s="41">
        <f t="shared" si="17"/>
        <v>0.5340016957</v>
      </c>
      <c r="Z600" s="40">
        <f t="shared" si="18"/>
        <v>101</v>
      </c>
      <c r="AA600" s="40">
        <f t="shared" si="19"/>
        <v>308</v>
      </c>
      <c r="AB600" s="40">
        <f t="shared" si="20"/>
        <v>51</v>
      </c>
      <c r="AC600" s="40">
        <f t="shared" si="21"/>
        <v>50</v>
      </c>
      <c r="AD600" s="40">
        <f t="shared" si="22"/>
        <v>164</v>
      </c>
      <c r="AE600" s="40">
        <f t="shared" si="23"/>
        <v>144</v>
      </c>
      <c r="AF600" s="40">
        <f t="shared" si="24"/>
        <v>1.26</v>
      </c>
      <c r="AG600" s="40">
        <f t="shared" si="25"/>
        <v>0.3414634146</v>
      </c>
      <c r="AH600" s="40">
        <f t="shared" si="26"/>
        <v>64</v>
      </c>
      <c r="AI600" s="40">
        <f t="shared" ref="AI600:AJ600" si="643">AF600*AC600</f>
        <v>63</v>
      </c>
      <c r="AJ600" s="40">
        <f t="shared" si="643"/>
        <v>56</v>
      </c>
      <c r="AK600" s="40">
        <f t="shared" si="28"/>
        <v>49</v>
      </c>
      <c r="AL600" s="18">
        <f t="shared" si="29"/>
        <v>2494</v>
      </c>
      <c r="AM600" s="40">
        <f t="shared" si="30"/>
        <v>232</v>
      </c>
      <c r="AN600" s="42">
        <f t="shared" si="31"/>
        <v>0.09302325581</v>
      </c>
      <c r="AO600" s="42">
        <f t="shared" si="32"/>
        <v>0.2036888532</v>
      </c>
      <c r="AP600" s="43">
        <f t="shared" si="33"/>
        <v>0.2342519685</v>
      </c>
      <c r="AQ600" s="43">
        <f t="shared" si="34"/>
        <v>0.6200787402</v>
      </c>
      <c r="AR600" s="43">
        <f t="shared" si="35"/>
        <v>0.3937007874</v>
      </c>
      <c r="AS600" s="43">
        <f t="shared" si="36"/>
        <v>0.5172413793</v>
      </c>
      <c r="AT600" s="43">
        <f t="shared" si="37"/>
        <v>0.4870689655</v>
      </c>
      <c r="AU600" s="43">
        <f t="shared" si="38"/>
        <v>0.5474137931</v>
      </c>
      <c r="AV600" s="44">
        <f t="shared" si="41"/>
        <v>203</v>
      </c>
      <c r="AW600" s="45">
        <f t="shared" si="39"/>
        <v>-1</v>
      </c>
      <c r="AX600" s="45">
        <v>95.0</v>
      </c>
      <c r="AY600" s="45"/>
    </row>
    <row r="601">
      <c r="A601" s="60"/>
      <c r="B601" s="60"/>
      <c r="C601" s="60"/>
      <c r="D601" s="46"/>
      <c r="E601" s="25"/>
      <c r="F601" s="26"/>
      <c r="G601" s="18"/>
      <c r="H601" s="15"/>
      <c r="I601" s="28"/>
      <c r="J601" s="29"/>
      <c r="K601" s="30"/>
      <c r="L601" s="31"/>
      <c r="M601" s="32"/>
      <c r="N601" s="33"/>
      <c r="O601" s="39"/>
      <c r="P601" s="39"/>
      <c r="Q601" s="40"/>
      <c r="R601" s="17"/>
      <c r="S601" s="40"/>
      <c r="T601" s="40"/>
      <c r="U601" s="40"/>
      <c r="V601" s="40"/>
      <c r="W601" s="40"/>
      <c r="X601" s="41"/>
      <c r="Y601" s="41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18"/>
      <c r="AM601" s="40"/>
      <c r="AN601" s="42"/>
      <c r="AO601" s="42"/>
      <c r="AP601" s="43"/>
      <c r="AQ601" s="43"/>
      <c r="AR601" s="43"/>
      <c r="AS601" s="43"/>
      <c r="AT601" s="43"/>
      <c r="AU601" s="43"/>
      <c r="AV601" s="44"/>
      <c r="AW601" s="45"/>
      <c r="AX601" s="45"/>
      <c r="AY601" s="45"/>
    </row>
    <row r="602">
      <c r="A602" s="60"/>
      <c r="B602" s="60"/>
      <c r="C602" s="60"/>
      <c r="D602" s="46"/>
      <c r="E602" s="25"/>
      <c r="F602" s="26"/>
      <c r="G602" s="18"/>
      <c r="H602" s="15"/>
      <c r="I602" s="28"/>
      <c r="J602" s="29"/>
      <c r="K602" s="30"/>
      <c r="L602" s="31"/>
      <c r="M602" s="32"/>
      <c r="N602" s="33"/>
      <c r="O602" s="39"/>
      <c r="P602" s="39"/>
      <c r="Q602" s="40"/>
      <c r="R602" s="17"/>
      <c r="S602" s="40"/>
      <c r="T602" s="40"/>
      <c r="U602" s="40"/>
      <c r="V602" s="40"/>
      <c r="W602" s="40"/>
      <c r="X602" s="41"/>
      <c r="Y602" s="41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18"/>
      <c r="AM602" s="40"/>
      <c r="AN602" s="42"/>
      <c r="AO602" s="42"/>
      <c r="AP602" s="43"/>
      <c r="AQ602" s="43"/>
      <c r="AR602" s="43"/>
      <c r="AS602" s="43"/>
      <c r="AT602" s="43"/>
      <c r="AU602" s="43"/>
      <c r="AV602" s="44"/>
      <c r="AW602" s="45"/>
      <c r="AX602" s="45"/>
      <c r="AY602" s="45"/>
    </row>
    <row r="603">
      <c r="A603" s="60"/>
      <c r="B603" s="60"/>
      <c r="C603" s="60"/>
      <c r="D603" s="46"/>
      <c r="E603" s="25"/>
      <c r="F603" s="26"/>
      <c r="G603" s="18"/>
      <c r="H603" s="15"/>
      <c r="I603" s="28"/>
      <c r="J603" s="29"/>
      <c r="K603" s="30"/>
      <c r="L603" s="31"/>
      <c r="M603" s="32"/>
      <c r="N603" s="33"/>
      <c r="O603" s="39"/>
      <c r="P603" s="39"/>
      <c r="Q603" s="40"/>
      <c r="R603" s="17"/>
      <c r="S603" s="40"/>
      <c r="T603" s="40"/>
      <c r="U603" s="40"/>
      <c r="V603" s="40"/>
      <c r="W603" s="40"/>
      <c r="X603" s="41"/>
      <c r="Y603" s="41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18"/>
      <c r="AM603" s="40"/>
      <c r="AN603" s="42"/>
      <c r="AO603" s="42"/>
      <c r="AP603" s="43"/>
      <c r="AQ603" s="43"/>
      <c r="AR603" s="43"/>
      <c r="AS603" s="43"/>
      <c r="AT603" s="43"/>
      <c r="AU603" s="43"/>
      <c r="AV603" s="44"/>
      <c r="AW603" s="45"/>
      <c r="AX603" s="45"/>
      <c r="AY603" s="45"/>
    </row>
    <row r="604">
      <c r="A604" s="60"/>
      <c r="B604" s="60"/>
      <c r="C604" s="60"/>
      <c r="D604" s="46"/>
      <c r="E604" s="25"/>
      <c r="F604" s="26"/>
      <c r="G604" s="18"/>
      <c r="H604" s="15"/>
      <c r="I604" s="28"/>
      <c r="J604" s="29"/>
      <c r="K604" s="30"/>
      <c r="L604" s="31"/>
      <c r="M604" s="32"/>
      <c r="N604" s="33"/>
      <c r="O604" s="39"/>
      <c r="P604" s="39"/>
      <c r="Q604" s="40"/>
      <c r="R604" s="17"/>
      <c r="S604" s="40"/>
      <c r="T604" s="40"/>
      <c r="U604" s="40"/>
      <c r="V604" s="40"/>
      <c r="W604" s="40"/>
      <c r="X604" s="41"/>
      <c r="Y604" s="41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18"/>
      <c r="AM604" s="40"/>
      <c r="AN604" s="42"/>
      <c r="AO604" s="42"/>
      <c r="AP604" s="43"/>
      <c r="AQ604" s="43"/>
      <c r="AR604" s="43"/>
      <c r="AS604" s="43"/>
      <c r="AT604" s="43"/>
      <c r="AU604" s="43"/>
      <c r="AV604" s="44"/>
      <c r="AW604" s="45"/>
      <c r="AX604" s="45"/>
      <c r="AY604" s="45"/>
    </row>
    <row r="605">
      <c r="A605" s="60"/>
      <c r="B605" s="60"/>
      <c r="C605" s="60"/>
      <c r="D605" s="46"/>
      <c r="E605" s="25"/>
      <c r="F605" s="26"/>
      <c r="G605" s="18"/>
      <c r="H605" s="15"/>
      <c r="I605" s="28"/>
      <c r="J605" s="29"/>
      <c r="K605" s="30"/>
      <c r="L605" s="31"/>
      <c r="M605" s="32"/>
      <c r="N605" s="33"/>
      <c r="O605" s="39"/>
      <c r="P605" s="39"/>
      <c r="Q605" s="40"/>
      <c r="R605" s="17"/>
      <c r="S605" s="40"/>
      <c r="T605" s="40"/>
      <c r="U605" s="40"/>
      <c r="V605" s="40"/>
      <c r="W605" s="40"/>
      <c r="X605" s="41"/>
      <c r="Y605" s="41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18"/>
      <c r="AM605" s="40"/>
      <c r="AN605" s="42"/>
      <c r="AO605" s="42"/>
      <c r="AP605" s="43"/>
      <c r="AQ605" s="43"/>
      <c r="AR605" s="43"/>
      <c r="AS605" s="43"/>
      <c r="AT605" s="43"/>
      <c r="AU605" s="43"/>
      <c r="AV605" s="44"/>
      <c r="AW605" s="45"/>
      <c r="AX605" s="45"/>
      <c r="AY605" s="45"/>
    </row>
    <row r="606">
      <c r="A606" s="60"/>
      <c r="B606" s="60"/>
      <c r="C606" s="60"/>
      <c r="D606" s="46"/>
      <c r="E606" s="25"/>
      <c r="F606" s="26"/>
      <c r="G606" s="18"/>
      <c r="H606" s="15"/>
      <c r="I606" s="28"/>
      <c r="J606" s="29"/>
      <c r="K606" s="30"/>
      <c r="L606" s="31"/>
      <c r="M606" s="32"/>
      <c r="N606" s="33"/>
      <c r="O606" s="39"/>
      <c r="P606" s="39"/>
      <c r="Q606" s="40"/>
      <c r="R606" s="17"/>
      <c r="S606" s="40"/>
      <c r="T606" s="40"/>
      <c r="U606" s="40"/>
      <c r="V606" s="40"/>
      <c r="W606" s="40"/>
      <c r="X606" s="41"/>
      <c r="Y606" s="41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18"/>
      <c r="AM606" s="40"/>
      <c r="AN606" s="42"/>
      <c r="AO606" s="42"/>
      <c r="AP606" s="43"/>
      <c r="AQ606" s="43"/>
      <c r="AR606" s="43"/>
      <c r="AS606" s="43"/>
      <c r="AT606" s="43"/>
      <c r="AU606" s="43"/>
      <c r="AV606" s="44"/>
      <c r="AW606" s="45"/>
      <c r="AX606" s="45"/>
      <c r="AY606" s="45"/>
    </row>
    <row r="607">
      <c r="A607" s="60"/>
      <c r="B607" s="60"/>
      <c r="C607" s="60"/>
      <c r="D607" s="46"/>
      <c r="E607" s="25"/>
      <c r="F607" s="26"/>
      <c r="G607" s="18"/>
      <c r="H607" s="15"/>
      <c r="I607" s="28"/>
      <c r="J607" s="29"/>
      <c r="K607" s="30"/>
      <c r="L607" s="31"/>
      <c r="M607" s="32"/>
      <c r="N607" s="33"/>
      <c r="O607" s="39"/>
      <c r="P607" s="39"/>
      <c r="Q607" s="40"/>
      <c r="R607" s="17"/>
      <c r="S607" s="40"/>
      <c r="T607" s="40"/>
      <c r="U607" s="40"/>
      <c r="V607" s="40"/>
      <c r="W607" s="40"/>
      <c r="X607" s="41"/>
      <c r="Y607" s="41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18"/>
      <c r="AM607" s="40"/>
      <c r="AN607" s="42"/>
      <c r="AO607" s="42"/>
      <c r="AP607" s="43"/>
      <c r="AQ607" s="43"/>
      <c r="AR607" s="43"/>
      <c r="AS607" s="43"/>
      <c r="AT607" s="43"/>
      <c r="AU607" s="43"/>
      <c r="AV607" s="44"/>
      <c r="AW607" s="45"/>
      <c r="AX607" s="45"/>
      <c r="AY607" s="45"/>
    </row>
    <row r="608">
      <c r="A608" s="60"/>
      <c r="B608" s="60"/>
      <c r="C608" s="60"/>
      <c r="D608" s="46"/>
      <c r="E608" s="25"/>
      <c r="F608" s="26"/>
      <c r="G608" s="18"/>
      <c r="H608" s="15"/>
      <c r="I608" s="28"/>
      <c r="J608" s="29"/>
      <c r="K608" s="30"/>
      <c r="L608" s="31"/>
      <c r="M608" s="32"/>
      <c r="N608" s="33"/>
      <c r="O608" s="39"/>
      <c r="P608" s="39"/>
      <c r="Q608" s="40"/>
      <c r="R608" s="17"/>
      <c r="S608" s="40"/>
      <c r="T608" s="40"/>
      <c r="U608" s="40"/>
      <c r="V608" s="40"/>
      <c r="W608" s="40"/>
      <c r="X608" s="41"/>
      <c r="Y608" s="41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18"/>
      <c r="AM608" s="40"/>
      <c r="AN608" s="42"/>
      <c r="AO608" s="42"/>
      <c r="AP608" s="43"/>
      <c r="AQ608" s="43"/>
      <c r="AR608" s="43"/>
      <c r="AS608" s="43"/>
      <c r="AT608" s="43"/>
      <c r="AU608" s="43"/>
      <c r="AV608" s="44"/>
      <c r="AW608" s="45"/>
      <c r="AX608" s="45"/>
      <c r="AY608" s="45"/>
    </row>
    <row r="609">
      <c r="A609" s="60"/>
      <c r="B609" s="60"/>
      <c r="C609" s="60"/>
      <c r="D609" s="46"/>
      <c r="E609" s="25"/>
      <c r="F609" s="26"/>
      <c r="G609" s="18"/>
      <c r="H609" s="15"/>
      <c r="I609" s="28"/>
      <c r="J609" s="29"/>
      <c r="K609" s="30"/>
      <c r="L609" s="31"/>
      <c r="M609" s="32"/>
      <c r="N609" s="33"/>
      <c r="O609" s="39"/>
      <c r="P609" s="39"/>
      <c r="Q609" s="40"/>
      <c r="R609" s="17"/>
      <c r="S609" s="40"/>
      <c r="T609" s="40"/>
      <c r="U609" s="40"/>
      <c r="V609" s="40"/>
      <c r="W609" s="40"/>
      <c r="X609" s="41"/>
      <c r="Y609" s="41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18"/>
      <c r="AM609" s="40"/>
      <c r="AN609" s="42"/>
      <c r="AO609" s="42"/>
      <c r="AP609" s="43"/>
      <c r="AQ609" s="43"/>
      <c r="AR609" s="43"/>
      <c r="AS609" s="43"/>
      <c r="AT609" s="43"/>
      <c r="AU609" s="43"/>
      <c r="AV609" s="44"/>
      <c r="AW609" s="45"/>
      <c r="AX609" s="45"/>
      <c r="AY609" s="45"/>
    </row>
    <row r="610">
      <c r="A610" s="60"/>
      <c r="B610" s="60"/>
      <c r="C610" s="60"/>
      <c r="D610" s="46"/>
      <c r="E610" s="25"/>
      <c r="F610" s="26"/>
      <c r="G610" s="18"/>
      <c r="H610" s="15"/>
      <c r="I610" s="28"/>
      <c r="J610" s="29"/>
      <c r="K610" s="30"/>
      <c r="L610" s="31"/>
      <c r="M610" s="32"/>
      <c r="N610" s="33"/>
      <c r="O610" s="39"/>
      <c r="P610" s="39"/>
      <c r="Q610" s="40"/>
      <c r="R610" s="17"/>
      <c r="S610" s="40"/>
      <c r="T610" s="40"/>
      <c r="U610" s="40"/>
      <c r="V610" s="40"/>
      <c r="W610" s="40"/>
      <c r="X610" s="41"/>
      <c r="Y610" s="41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18"/>
      <c r="AM610" s="40"/>
      <c r="AN610" s="42"/>
      <c r="AO610" s="42"/>
      <c r="AP610" s="43"/>
      <c r="AQ610" s="43"/>
      <c r="AR610" s="43"/>
      <c r="AS610" s="43"/>
      <c r="AT610" s="43"/>
      <c r="AU610" s="43"/>
      <c r="AV610" s="44"/>
      <c r="AW610" s="45"/>
      <c r="AX610" s="45"/>
      <c r="AY610" s="45"/>
    </row>
    <row r="611">
      <c r="A611" s="60"/>
      <c r="B611" s="60"/>
      <c r="C611" s="60"/>
      <c r="D611" s="46"/>
      <c r="E611" s="25"/>
      <c r="F611" s="26"/>
      <c r="G611" s="18"/>
      <c r="H611" s="15"/>
      <c r="I611" s="28"/>
      <c r="J611" s="29"/>
      <c r="K611" s="30"/>
      <c r="L611" s="31"/>
      <c r="M611" s="32"/>
      <c r="N611" s="33"/>
      <c r="O611" s="39"/>
      <c r="P611" s="39"/>
      <c r="Q611" s="40"/>
      <c r="R611" s="17"/>
      <c r="S611" s="40"/>
      <c r="T611" s="40"/>
      <c r="U611" s="40"/>
      <c r="V611" s="40"/>
      <c r="W611" s="40"/>
      <c r="X611" s="41"/>
      <c r="Y611" s="41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18"/>
      <c r="AM611" s="40"/>
      <c r="AN611" s="42"/>
      <c r="AO611" s="42"/>
      <c r="AP611" s="43"/>
      <c r="AQ611" s="43"/>
      <c r="AR611" s="43"/>
      <c r="AS611" s="43"/>
      <c r="AT611" s="43"/>
      <c r="AU611" s="43"/>
      <c r="AV611" s="44"/>
      <c r="AW611" s="45"/>
      <c r="AX611" s="45"/>
      <c r="AY611" s="45"/>
    </row>
    <row r="612">
      <c r="A612" s="60"/>
      <c r="B612" s="60"/>
      <c r="C612" s="60"/>
      <c r="D612" s="46"/>
      <c r="E612" s="25"/>
      <c r="F612" s="26"/>
      <c r="G612" s="18"/>
      <c r="H612" s="15"/>
      <c r="I612" s="28"/>
      <c r="J612" s="29"/>
      <c r="K612" s="30"/>
      <c r="L612" s="31"/>
      <c r="M612" s="32"/>
      <c r="N612" s="33"/>
      <c r="O612" s="39"/>
      <c r="P612" s="39"/>
      <c r="Q612" s="40"/>
      <c r="R612" s="17"/>
      <c r="S612" s="40"/>
      <c r="T612" s="40"/>
      <c r="U612" s="40"/>
      <c r="V612" s="40"/>
      <c r="W612" s="40"/>
      <c r="X612" s="41"/>
      <c r="Y612" s="41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18"/>
      <c r="AM612" s="40"/>
      <c r="AN612" s="42"/>
      <c r="AO612" s="42"/>
      <c r="AP612" s="43"/>
      <c r="AQ612" s="43"/>
      <c r="AR612" s="43"/>
      <c r="AS612" s="43"/>
      <c r="AT612" s="43"/>
      <c r="AU612" s="43"/>
      <c r="AV612" s="44"/>
      <c r="AW612" s="45"/>
      <c r="AX612" s="45"/>
      <c r="AY612" s="45"/>
    </row>
    <row r="613">
      <c r="A613" s="60"/>
      <c r="B613" s="60"/>
      <c r="C613" s="60"/>
      <c r="D613" s="46"/>
      <c r="E613" s="25"/>
      <c r="F613" s="26"/>
      <c r="G613" s="18"/>
      <c r="H613" s="15"/>
      <c r="I613" s="28"/>
      <c r="J613" s="29"/>
      <c r="K613" s="30"/>
      <c r="L613" s="31"/>
      <c r="M613" s="32"/>
      <c r="N613" s="33"/>
      <c r="O613" s="39"/>
      <c r="P613" s="39"/>
      <c r="Q613" s="40"/>
      <c r="R613" s="17"/>
      <c r="S613" s="40"/>
      <c r="T613" s="40"/>
      <c r="U613" s="40"/>
      <c r="V613" s="40"/>
      <c r="W613" s="40"/>
      <c r="X613" s="41"/>
      <c r="Y613" s="41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18"/>
      <c r="AM613" s="40"/>
      <c r="AN613" s="42"/>
      <c r="AO613" s="42"/>
      <c r="AP613" s="43"/>
      <c r="AQ613" s="43"/>
      <c r="AR613" s="43"/>
      <c r="AS613" s="43"/>
      <c r="AT613" s="43"/>
      <c r="AU613" s="43"/>
      <c r="AV613" s="44"/>
      <c r="AW613" s="45"/>
      <c r="AX613" s="45"/>
      <c r="AY613" s="45"/>
    </row>
    <row r="614">
      <c r="A614" s="60"/>
      <c r="B614" s="60"/>
      <c r="C614" s="60"/>
      <c r="D614" s="46"/>
      <c r="E614" s="25"/>
      <c r="F614" s="26"/>
      <c r="G614" s="18"/>
      <c r="H614" s="15"/>
      <c r="I614" s="28"/>
      <c r="J614" s="29"/>
      <c r="K614" s="30"/>
      <c r="L614" s="31"/>
      <c r="M614" s="32"/>
      <c r="N614" s="33"/>
      <c r="O614" s="39"/>
      <c r="P614" s="39"/>
      <c r="Q614" s="40"/>
      <c r="R614" s="17"/>
      <c r="S614" s="40"/>
      <c r="T614" s="40"/>
      <c r="U614" s="40"/>
      <c r="V614" s="40"/>
      <c r="W614" s="40"/>
      <c r="X614" s="41"/>
      <c r="Y614" s="41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18"/>
      <c r="AM614" s="40"/>
      <c r="AN614" s="42"/>
      <c r="AO614" s="42"/>
      <c r="AP614" s="43"/>
      <c r="AQ614" s="43"/>
      <c r="AR614" s="43"/>
      <c r="AS614" s="43"/>
      <c r="AT614" s="43"/>
      <c r="AU614" s="43"/>
      <c r="AV614" s="44"/>
      <c r="AW614" s="45"/>
      <c r="AX614" s="45"/>
      <c r="AY614" s="45"/>
    </row>
    <row r="615">
      <c r="A615" s="60"/>
      <c r="B615" s="60"/>
      <c r="C615" s="60"/>
      <c r="D615" s="46"/>
      <c r="E615" s="25"/>
      <c r="F615" s="26"/>
      <c r="G615" s="18"/>
      <c r="H615" s="15"/>
      <c r="I615" s="28"/>
      <c r="J615" s="29"/>
      <c r="K615" s="30"/>
      <c r="L615" s="31"/>
      <c r="M615" s="32"/>
      <c r="N615" s="33"/>
      <c r="O615" s="39"/>
      <c r="P615" s="39"/>
      <c r="Q615" s="40"/>
      <c r="R615" s="17"/>
      <c r="S615" s="40"/>
      <c r="T615" s="40"/>
      <c r="U615" s="40"/>
      <c r="V615" s="40"/>
      <c r="W615" s="40"/>
      <c r="X615" s="41"/>
      <c r="Y615" s="41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18"/>
      <c r="AM615" s="40"/>
      <c r="AN615" s="42"/>
      <c r="AO615" s="42"/>
      <c r="AP615" s="43"/>
      <c r="AQ615" s="43"/>
      <c r="AR615" s="43"/>
      <c r="AS615" s="43"/>
      <c r="AT615" s="43"/>
      <c r="AU615" s="43"/>
      <c r="AV615" s="44"/>
      <c r="AW615" s="45"/>
      <c r="AX615" s="45"/>
      <c r="AY615" s="45"/>
    </row>
    <row r="616">
      <c r="A616" s="60"/>
      <c r="B616" s="60"/>
      <c r="C616" s="60"/>
      <c r="D616" s="46"/>
      <c r="E616" s="25"/>
      <c r="F616" s="26"/>
      <c r="G616" s="18"/>
      <c r="H616" s="15"/>
      <c r="I616" s="28"/>
      <c r="J616" s="29"/>
      <c r="K616" s="30"/>
      <c r="L616" s="31"/>
      <c r="M616" s="32"/>
      <c r="N616" s="33"/>
      <c r="O616" s="39"/>
      <c r="P616" s="39"/>
      <c r="Q616" s="40"/>
      <c r="R616" s="17"/>
      <c r="S616" s="40"/>
      <c r="T616" s="40"/>
      <c r="U616" s="40"/>
      <c r="V616" s="40"/>
      <c r="W616" s="40"/>
      <c r="X616" s="41"/>
      <c r="Y616" s="41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18"/>
      <c r="AM616" s="40"/>
      <c r="AN616" s="42"/>
      <c r="AO616" s="42"/>
      <c r="AP616" s="43"/>
      <c r="AQ616" s="43"/>
      <c r="AR616" s="43"/>
      <c r="AS616" s="43"/>
      <c r="AT616" s="43"/>
      <c r="AU616" s="43"/>
      <c r="AV616" s="44"/>
      <c r="AW616" s="45"/>
      <c r="AX616" s="45"/>
      <c r="AY616" s="45"/>
    </row>
    <row r="617">
      <c r="A617" s="60"/>
      <c r="B617" s="60"/>
      <c r="C617" s="60"/>
      <c r="D617" s="46"/>
      <c r="E617" s="25"/>
      <c r="F617" s="26"/>
      <c r="G617" s="18"/>
      <c r="H617" s="15"/>
      <c r="I617" s="28"/>
      <c r="J617" s="29"/>
      <c r="K617" s="30"/>
      <c r="L617" s="31"/>
      <c r="M617" s="32"/>
      <c r="N617" s="33"/>
      <c r="O617" s="39"/>
      <c r="P617" s="39"/>
      <c r="Q617" s="40"/>
      <c r="R617" s="17"/>
      <c r="S617" s="40"/>
      <c r="T617" s="40"/>
      <c r="U617" s="40"/>
      <c r="V617" s="40"/>
      <c r="W617" s="40"/>
      <c r="X617" s="41"/>
      <c r="Y617" s="41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18"/>
      <c r="AM617" s="40"/>
      <c r="AN617" s="42"/>
      <c r="AO617" s="42"/>
      <c r="AP617" s="43"/>
      <c r="AQ617" s="43"/>
      <c r="AR617" s="43"/>
      <c r="AS617" s="43"/>
      <c r="AT617" s="43"/>
      <c r="AU617" s="43"/>
      <c r="AV617" s="44"/>
      <c r="AW617" s="45"/>
      <c r="AX617" s="45"/>
      <c r="AY617" s="45"/>
    </row>
    <row r="618">
      <c r="A618" s="60"/>
      <c r="B618" s="60"/>
      <c r="C618" s="60"/>
      <c r="D618" s="46"/>
      <c r="E618" s="25"/>
      <c r="F618" s="26"/>
      <c r="G618" s="18"/>
      <c r="H618" s="15"/>
      <c r="I618" s="28"/>
      <c r="J618" s="29"/>
      <c r="K618" s="30"/>
      <c r="L618" s="31"/>
      <c r="M618" s="32"/>
      <c r="N618" s="33"/>
      <c r="O618" s="39"/>
      <c r="P618" s="39"/>
      <c r="Q618" s="40"/>
      <c r="R618" s="17"/>
      <c r="S618" s="40"/>
      <c r="T618" s="40"/>
      <c r="U618" s="40"/>
      <c r="V618" s="40"/>
      <c r="W618" s="40"/>
      <c r="X618" s="41"/>
      <c r="Y618" s="41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18"/>
      <c r="AM618" s="40"/>
      <c r="AN618" s="42"/>
      <c r="AO618" s="42"/>
      <c r="AP618" s="43"/>
      <c r="AQ618" s="43"/>
      <c r="AR618" s="43"/>
      <c r="AS618" s="43"/>
      <c r="AT618" s="43"/>
      <c r="AU618" s="43"/>
      <c r="AV618" s="44"/>
      <c r="AW618" s="45"/>
      <c r="AX618" s="45"/>
      <c r="AY618" s="45"/>
    </row>
    <row r="619">
      <c r="A619" s="60"/>
      <c r="B619" s="60"/>
      <c r="C619" s="60"/>
      <c r="D619" s="46"/>
      <c r="E619" s="25"/>
      <c r="F619" s="26"/>
      <c r="G619" s="18"/>
      <c r="H619" s="15"/>
      <c r="I619" s="28"/>
      <c r="J619" s="29"/>
      <c r="K619" s="30"/>
      <c r="L619" s="31"/>
      <c r="M619" s="32"/>
      <c r="N619" s="33"/>
      <c r="O619" s="39"/>
      <c r="P619" s="39"/>
      <c r="Q619" s="40"/>
      <c r="R619" s="17"/>
      <c r="S619" s="40"/>
      <c r="T619" s="40"/>
      <c r="U619" s="40"/>
      <c r="V619" s="40"/>
      <c r="W619" s="40"/>
      <c r="X619" s="41"/>
      <c r="Y619" s="41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18"/>
      <c r="AM619" s="40"/>
      <c r="AN619" s="42"/>
      <c r="AO619" s="42"/>
      <c r="AP619" s="43"/>
      <c r="AQ619" s="43"/>
      <c r="AR619" s="43"/>
      <c r="AS619" s="43"/>
      <c r="AT619" s="43"/>
      <c r="AU619" s="43"/>
      <c r="AV619" s="44"/>
      <c r="AW619" s="45"/>
      <c r="AX619" s="45"/>
      <c r="AY619" s="45"/>
    </row>
    <row r="620">
      <c r="A620" s="60"/>
      <c r="B620" s="60"/>
      <c r="C620" s="60"/>
      <c r="D620" s="46"/>
      <c r="E620" s="25"/>
      <c r="F620" s="26"/>
      <c r="G620" s="18"/>
      <c r="H620" s="15"/>
      <c r="I620" s="28"/>
      <c r="J620" s="29"/>
      <c r="K620" s="30"/>
      <c r="L620" s="31"/>
      <c r="M620" s="32"/>
      <c r="N620" s="33"/>
      <c r="O620" s="39"/>
      <c r="P620" s="39"/>
      <c r="Q620" s="40"/>
      <c r="R620" s="17"/>
      <c r="S620" s="40"/>
      <c r="T620" s="40"/>
      <c r="U620" s="40"/>
      <c r="V620" s="40"/>
      <c r="W620" s="40"/>
      <c r="X620" s="41"/>
      <c r="Y620" s="41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18"/>
      <c r="AM620" s="40"/>
      <c r="AN620" s="42"/>
      <c r="AO620" s="42"/>
      <c r="AP620" s="43"/>
      <c r="AQ620" s="43"/>
      <c r="AR620" s="43"/>
      <c r="AS620" s="43"/>
      <c r="AT620" s="43"/>
      <c r="AU620" s="43"/>
      <c r="AV620" s="44"/>
      <c r="AW620" s="45"/>
      <c r="AX620" s="45"/>
      <c r="AY620" s="45"/>
    </row>
    <row r="621">
      <c r="A621" s="60"/>
      <c r="B621" s="60"/>
      <c r="C621" s="60"/>
      <c r="D621" s="46"/>
      <c r="E621" s="25"/>
      <c r="F621" s="26"/>
      <c r="G621" s="18"/>
      <c r="H621" s="15"/>
      <c r="I621" s="28"/>
      <c r="J621" s="29"/>
      <c r="K621" s="30"/>
      <c r="L621" s="31"/>
      <c r="M621" s="32"/>
      <c r="N621" s="33"/>
      <c r="O621" s="39"/>
      <c r="P621" s="39"/>
      <c r="Q621" s="40"/>
      <c r="R621" s="17"/>
      <c r="S621" s="40"/>
      <c r="T621" s="40"/>
      <c r="U621" s="40"/>
      <c r="V621" s="40"/>
      <c r="W621" s="40"/>
      <c r="X621" s="41"/>
      <c r="Y621" s="41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18"/>
      <c r="AM621" s="40"/>
      <c r="AN621" s="42"/>
      <c r="AO621" s="42"/>
      <c r="AP621" s="43"/>
      <c r="AQ621" s="43"/>
      <c r="AR621" s="43"/>
      <c r="AS621" s="43"/>
      <c r="AT621" s="43"/>
      <c r="AU621" s="43"/>
      <c r="AV621" s="44"/>
      <c r="AW621" s="45"/>
      <c r="AX621" s="45"/>
      <c r="AY621" s="45"/>
    </row>
    <row r="622">
      <c r="A622" s="60"/>
      <c r="B622" s="60"/>
      <c r="C622" s="60"/>
      <c r="D622" s="46"/>
      <c r="E622" s="25"/>
      <c r="F622" s="26"/>
      <c r="G622" s="18"/>
      <c r="H622" s="15"/>
      <c r="I622" s="28"/>
      <c r="J622" s="29"/>
      <c r="K622" s="30"/>
      <c r="L622" s="31"/>
      <c r="M622" s="32"/>
      <c r="N622" s="33"/>
      <c r="O622" s="39"/>
      <c r="P622" s="39"/>
      <c r="Q622" s="40"/>
      <c r="R622" s="17"/>
      <c r="S622" s="40"/>
      <c r="T622" s="40"/>
      <c r="U622" s="40"/>
      <c r="V622" s="40"/>
      <c r="W622" s="40"/>
      <c r="X622" s="41"/>
      <c r="Y622" s="41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18"/>
      <c r="AM622" s="40"/>
      <c r="AN622" s="42"/>
      <c r="AO622" s="42"/>
      <c r="AP622" s="43"/>
      <c r="AQ622" s="43"/>
      <c r="AR622" s="43"/>
      <c r="AS622" s="43"/>
      <c r="AT622" s="43"/>
      <c r="AU622" s="43"/>
      <c r="AV622" s="44"/>
      <c r="AW622" s="45"/>
      <c r="AX622" s="45"/>
      <c r="AY622" s="45"/>
    </row>
    <row r="623">
      <c r="A623" s="60"/>
      <c r="B623" s="60"/>
      <c r="C623" s="60"/>
      <c r="D623" s="46"/>
      <c r="E623" s="25"/>
      <c r="F623" s="26"/>
      <c r="G623" s="18"/>
      <c r="H623" s="15"/>
      <c r="I623" s="28"/>
      <c r="J623" s="29"/>
      <c r="K623" s="30"/>
      <c r="L623" s="31"/>
      <c r="M623" s="32"/>
      <c r="N623" s="33"/>
      <c r="O623" s="39"/>
      <c r="P623" s="39"/>
      <c r="Q623" s="40"/>
      <c r="R623" s="17"/>
      <c r="S623" s="40"/>
      <c r="T623" s="40"/>
      <c r="U623" s="40"/>
      <c r="V623" s="40"/>
      <c r="W623" s="40"/>
      <c r="X623" s="41"/>
      <c r="Y623" s="41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18"/>
      <c r="AM623" s="40"/>
      <c r="AN623" s="42"/>
      <c r="AO623" s="42"/>
      <c r="AP623" s="43"/>
      <c r="AQ623" s="43"/>
      <c r="AR623" s="43"/>
      <c r="AS623" s="43"/>
      <c r="AT623" s="43"/>
      <c r="AU623" s="43"/>
      <c r="AV623" s="44"/>
      <c r="AW623" s="45"/>
      <c r="AX623" s="45"/>
      <c r="AY623" s="45"/>
    </row>
    <row r="624">
      <c r="A624" s="60"/>
      <c r="B624" s="60"/>
      <c r="C624" s="60"/>
      <c r="D624" s="46"/>
      <c r="E624" s="25"/>
      <c r="F624" s="26"/>
      <c r="G624" s="18"/>
      <c r="H624" s="15"/>
      <c r="I624" s="28"/>
      <c r="J624" s="29"/>
      <c r="K624" s="30"/>
      <c r="L624" s="31"/>
      <c r="M624" s="32"/>
      <c r="N624" s="33"/>
      <c r="O624" s="39"/>
      <c r="P624" s="39"/>
      <c r="Q624" s="40"/>
      <c r="R624" s="17"/>
      <c r="S624" s="40"/>
      <c r="T624" s="40"/>
      <c r="U624" s="40"/>
      <c r="V624" s="40"/>
      <c r="W624" s="40"/>
      <c r="X624" s="41"/>
      <c r="Y624" s="41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18"/>
      <c r="AM624" s="40"/>
      <c r="AN624" s="42"/>
      <c r="AO624" s="42"/>
      <c r="AP624" s="43"/>
      <c r="AQ624" s="43"/>
      <c r="AR624" s="43"/>
      <c r="AS624" s="43"/>
      <c r="AT624" s="43"/>
      <c r="AU624" s="43"/>
      <c r="AV624" s="44"/>
      <c r="AW624" s="45"/>
      <c r="AX624" s="45"/>
      <c r="AY624" s="45"/>
    </row>
    <row r="625">
      <c r="A625" s="60"/>
      <c r="B625" s="60"/>
      <c r="C625" s="60"/>
      <c r="D625" s="46"/>
      <c r="E625" s="25"/>
      <c r="F625" s="26"/>
      <c r="G625" s="18"/>
      <c r="H625" s="15"/>
      <c r="I625" s="28"/>
      <c r="J625" s="29"/>
      <c r="K625" s="30"/>
      <c r="L625" s="31"/>
      <c r="M625" s="32"/>
      <c r="N625" s="33"/>
      <c r="O625" s="39"/>
      <c r="P625" s="39"/>
      <c r="Q625" s="40"/>
      <c r="R625" s="17"/>
      <c r="S625" s="40"/>
      <c r="T625" s="40"/>
      <c r="U625" s="40"/>
      <c r="V625" s="40"/>
      <c r="W625" s="40"/>
      <c r="X625" s="41"/>
      <c r="Y625" s="41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18"/>
      <c r="AM625" s="40"/>
      <c r="AN625" s="42"/>
      <c r="AO625" s="42"/>
      <c r="AP625" s="43"/>
      <c r="AQ625" s="43"/>
      <c r="AR625" s="43"/>
      <c r="AS625" s="43"/>
      <c r="AT625" s="43"/>
      <c r="AU625" s="43"/>
      <c r="AV625" s="44"/>
      <c r="AW625" s="45"/>
      <c r="AX625" s="45"/>
      <c r="AY625" s="45"/>
    </row>
    <row r="626">
      <c r="A626" s="60"/>
      <c r="B626" s="60"/>
      <c r="C626" s="60"/>
      <c r="D626" s="46"/>
      <c r="E626" s="25"/>
      <c r="F626" s="26"/>
      <c r="G626" s="18"/>
      <c r="H626" s="15"/>
      <c r="I626" s="28"/>
      <c r="J626" s="29"/>
      <c r="K626" s="30"/>
      <c r="L626" s="31"/>
      <c r="M626" s="32"/>
      <c r="N626" s="33"/>
      <c r="O626" s="39"/>
      <c r="P626" s="39"/>
      <c r="Q626" s="40"/>
      <c r="R626" s="17"/>
      <c r="S626" s="40"/>
      <c r="T626" s="40"/>
      <c r="U626" s="40"/>
      <c r="V626" s="40"/>
      <c r="W626" s="40"/>
      <c r="X626" s="41"/>
      <c r="Y626" s="41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18"/>
      <c r="AM626" s="40"/>
      <c r="AN626" s="42"/>
      <c r="AO626" s="42"/>
      <c r="AP626" s="43"/>
      <c r="AQ626" s="43"/>
      <c r="AR626" s="43"/>
      <c r="AS626" s="43"/>
      <c r="AT626" s="43"/>
      <c r="AU626" s="43"/>
      <c r="AV626" s="44"/>
      <c r="AW626" s="45"/>
      <c r="AX626" s="45"/>
      <c r="AY626" s="45"/>
    </row>
    <row r="627">
      <c r="A627" s="60"/>
      <c r="B627" s="60"/>
      <c r="C627" s="60"/>
      <c r="D627" s="46"/>
      <c r="E627" s="25"/>
      <c r="F627" s="26"/>
      <c r="G627" s="18"/>
      <c r="H627" s="15"/>
      <c r="I627" s="28"/>
      <c r="J627" s="29"/>
      <c r="K627" s="30"/>
      <c r="L627" s="31"/>
      <c r="M627" s="32"/>
      <c r="N627" s="33"/>
      <c r="O627" s="39"/>
      <c r="P627" s="39"/>
      <c r="Q627" s="40"/>
      <c r="R627" s="17"/>
      <c r="S627" s="40"/>
      <c r="T627" s="40"/>
      <c r="U627" s="40"/>
      <c r="V627" s="40"/>
      <c r="W627" s="40"/>
      <c r="X627" s="41"/>
      <c r="Y627" s="41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18"/>
      <c r="AM627" s="40"/>
      <c r="AN627" s="42"/>
      <c r="AO627" s="42"/>
      <c r="AP627" s="43"/>
      <c r="AQ627" s="43"/>
      <c r="AR627" s="43"/>
      <c r="AS627" s="43"/>
      <c r="AT627" s="43"/>
      <c r="AU627" s="43"/>
      <c r="AV627" s="44"/>
      <c r="AW627" s="45"/>
      <c r="AX627" s="45"/>
      <c r="AY627" s="45"/>
    </row>
    <row r="628">
      <c r="A628" s="60"/>
      <c r="B628" s="60"/>
      <c r="C628" s="60"/>
      <c r="D628" s="46"/>
      <c r="E628" s="25"/>
      <c r="F628" s="26"/>
      <c r="G628" s="18"/>
      <c r="H628" s="15"/>
      <c r="I628" s="28"/>
      <c r="J628" s="29"/>
      <c r="K628" s="30"/>
      <c r="L628" s="31"/>
      <c r="M628" s="32"/>
      <c r="N628" s="33"/>
      <c r="O628" s="39"/>
      <c r="P628" s="39"/>
      <c r="Q628" s="40"/>
      <c r="R628" s="17"/>
      <c r="S628" s="40"/>
      <c r="T628" s="40"/>
      <c r="U628" s="40"/>
      <c r="V628" s="40"/>
      <c r="W628" s="40"/>
      <c r="X628" s="41"/>
      <c r="Y628" s="41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18"/>
      <c r="AM628" s="40"/>
      <c r="AN628" s="42"/>
      <c r="AO628" s="42"/>
      <c r="AP628" s="43"/>
      <c r="AQ628" s="43"/>
      <c r="AR628" s="43"/>
      <c r="AS628" s="43"/>
      <c r="AT628" s="43"/>
      <c r="AU628" s="43"/>
      <c r="AV628" s="44"/>
      <c r="AW628" s="45"/>
      <c r="AX628" s="45"/>
      <c r="AY628" s="45"/>
    </row>
    <row r="629">
      <c r="A629" s="60"/>
      <c r="B629" s="60"/>
      <c r="C629" s="60"/>
      <c r="D629" s="46"/>
      <c r="E629" s="25"/>
      <c r="F629" s="26"/>
      <c r="G629" s="18"/>
      <c r="H629" s="15"/>
      <c r="I629" s="28"/>
      <c r="J629" s="29"/>
      <c r="K629" s="30"/>
      <c r="L629" s="31"/>
      <c r="M629" s="32"/>
      <c r="N629" s="33"/>
      <c r="O629" s="39"/>
      <c r="P629" s="39"/>
      <c r="Q629" s="40"/>
      <c r="R629" s="17"/>
      <c r="S629" s="40"/>
      <c r="T629" s="40"/>
      <c r="U629" s="40"/>
      <c r="V629" s="40"/>
      <c r="W629" s="40"/>
      <c r="X629" s="41"/>
      <c r="Y629" s="41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18"/>
      <c r="AM629" s="40"/>
      <c r="AN629" s="42"/>
      <c r="AO629" s="42"/>
      <c r="AP629" s="43"/>
      <c r="AQ629" s="43"/>
      <c r="AR629" s="43"/>
      <c r="AS629" s="43"/>
      <c r="AT629" s="43"/>
      <c r="AU629" s="43"/>
      <c r="AV629" s="44"/>
      <c r="AW629" s="45"/>
      <c r="AX629" s="45"/>
      <c r="AY629" s="45"/>
    </row>
    <row r="630">
      <c r="A630" s="60"/>
      <c r="B630" s="60"/>
      <c r="C630" s="60"/>
      <c r="D630" s="46"/>
      <c r="E630" s="25"/>
      <c r="F630" s="26"/>
      <c r="G630" s="18"/>
      <c r="H630" s="15"/>
      <c r="I630" s="28"/>
      <c r="J630" s="29"/>
      <c r="K630" s="30"/>
      <c r="L630" s="31"/>
      <c r="M630" s="32"/>
      <c r="N630" s="33"/>
      <c r="O630" s="39"/>
      <c r="P630" s="39"/>
      <c r="Q630" s="40"/>
      <c r="R630" s="17"/>
      <c r="S630" s="40"/>
      <c r="T630" s="40"/>
      <c r="U630" s="40"/>
      <c r="V630" s="40"/>
      <c r="W630" s="40"/>
      <c r="X630" s="41"/>
      <c r="Y630" s="41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18"/>
      <c r="AM630" s="40"/>
      <c r="AN630" s="42"/>
      <c r="AO630" s="42"/>
      <c r="AP630" s="43"/>
      <c r="AQ630" s="43"/>
      <c r="AR630" s="43"/>
      <c r="AS630" s="43"/>
      <c r="AT630" s="43"/>
      <c r="AU630" s="43"/>
      <c r="AV630" s="44"/>
      <c r="AW630" s="45"/>
      <c r="AX630" s="45"/>
      <c r="AY630" s="45"/>
    </row>
    <row r="631">
      <c r="A631" s="60"/>
      <c r="B631" s="60"/>
      <c r="C631" s="60"/>
      <c r="D631" s="46"/>
      <c r="E631" s="25"/>
      <c r="F631" s="26"/>
      <c r="G631" s="18"/>
      <c r="H631" s="15"/>
      <c r="I631" s="28"/>
      <c r="J631" s="29"/>
      <c r="K631" s="30"/>
      <c r="L631" s="31"/>
      <c r="M631" s="32"/>
      <c r="N631" s="33"/>
      <c r="O631" s="39"/>
      <c r="P631" s="39"/>
      <c r="Q631" s="40"/>
      <c r="R631" s="17"/>
      <c r="S631" s="40"/>
      <c r="T631" s="40"/>
      <c r="U631" s="40"/>
      <c r="V631" s="40"/>
      <c r="W631" s="40"/>
      <c r="X631" s="41"/>
      <c r="Y631" s="41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18"/>
      <c r="AM631" s="40"/>
      <c r="AN631" s="42"/>
      <c r="AO631" s="42"/>
      <c r="AP631" s="43"/>
      <c r="AQ631" s="43"/>
      <c r="AR631" s="43"/>
      <c r="AS631" s="43"/>
      <c r="AT631" s="43"/>
      <c r="AU631" s="43"/>
      <c r="AV631" s="44"/>
      <c r="AW631" s="45"/>
      <c r="AX631" s="45"/>
      <c r="AY631" s="45"/>
    </row>
    <row r="632">
      <c r="A632" s="60"/>
      <c r="B632" s="60"/>
      <c r="C632" s="60"/>
      <c r="D632" s="46"/>
      <c r="E632" s="25"/>
      <c r="F632" s="26"/>
      <c r="G632" s="18"/>
      <c r="H632" s="15"/>
      <c r="I632" s="28"/>
      <c r="J632" s="29"/>
      <c r="K632" s="30"/>
      <c r="L632" s="31"/>
      <c r="M632" s="32"/>
      <c r="N632" s="33"/>
      <c r="O632" s="39"/>
      <c r="P632" s="39"/>
      <c r="Q632" s="40"/>
      <c r="R632" s="17"/>
      <c r="S632" s="40"/>
      <c r="T632" s="40"/>
      <c r="U632" s="40"/>
      <c r="V632" s="40"/>
      <c r="W632" s="40"/>
      <c r="X632" s="41"/>
      <c r="Y632" s="41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18"/>
      <c r="AM632" s="40"/>
      <c r="AN632" s="42"/>
      <c r="AO632" s="42"/>
      <c r="AP632" s="43"/>
      <c r="AQ632" s="43"/>
      <c r="AR632" s="43"/>
      <c r="AS632" s="43"/>
      <c r="AT632" s="43"/>
      <c r="AU632" s="43"/>
      <c r="AV632" s="44"/>
      <c r="AW632" s="45"/>
      <c r="AX632" s="45"/>
      <c r="AY632" s="45"/>
    </row>
    <row r="633">
      <c r="A633" s="60"/>
      <c r="B633" s="60"/>
      <c r="C633" s="60"/>
      <c r="D633" s="46"/>
      <c r="E633" s="25"/>
      <c r="F633" s="26"/>
      <c r="G633" s="18"/>
      <c r="H633" s="15"/>
      <c r="I633" s="28"/>
      <c r="J633" s="29"/>
      <c r="K633" s="30"/>
      <c r="L633" s="31"/>
      <c r="M633" s="32"/>
      <c r="N633" s="33"/>
      <c r="O633" s="39"/>
      <c r="P633" s="39"/>
      <c r="Q633" s="40"/>
      <c r="R633" s="17"/>
      <c r="S633" s="40"/>
      <c r="T633" s="40"/>
      <c r="U633" s="40"/>
      <c r="V633" s="40"/>
      <c r="W633" s="40"/>
      <c r="X633" s="41"/>
      <c r="Y633" s="41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18"/>
      <c r="AM633" s="40"/>
      <c r="AN633" s="42"/>
      <c r="AO633" s="42"/>
      <c r="AP633" s="43"/>
      <c r="AQ633" s="43"/>
      <c r="AR633" s="43"/>
      <c r="AS633" s="43"/>
      <c r="AT633" s="43"/>
      <c r="AU633" s="43"/>
      <c r="AV633" s="44"/>
      <c r="AW633" s="45"/>
      <c r="AX633" s="45"/>
      <c r="AY633" s="45"/>
    </row>
    <row r="634">
      <c r="A634" s="60"/>
      <c r="B634" s="60"/>
      <c r="C634" s="60"/>
      <c r="D634" s="46"/>
      <c r="E634" s="25"/>
      <c r="F634" s="26"/>
      <c r="G634" s="18"/>
      <c r="H634" s="15"/>
      <c r="I634" s="28"/>
      <c r="J634" s="29"/>
      <c r="K634" s="30"/>
      <c r="L634" s="31"/>
      <c r="M634" s="32"/>
      <c r="N634" s="33"/>
      <c r="O634" s="39"/>
      <c r="P634" s="39"/>
      <c r="Q634" s="40"/>
      <c r="R634" s="17"/>
      <c r="S634" s="40"/>
      <c r="T634" s="40"/>
      <c r="U634" s="40"/>
      <c r="V634" s="40"/>
      <c r="W634" s="40"/>
      <c r="X634" s="41"/>
      <c r="Y634" s="41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18"/>
      <c r="AM634" s="40"/>
      <c r="AN634" s="42"/>
      <c r="AO634" s="42"/>
      <c r="AP634" s="43"/>
      <c r="AQ634" s="43"/>
      <c r="AR634" s="43"/>
      <c r="AS634" s="43"/>
      <c r="AT634" s="43"/>
      <c r="AU634" s="43"/>
      <c r="AV634" s="44"/>
      <c r="AW634" s="45"/>
      <c r="AX634" s="45"/>
      <c r="AY634" s="45"/>
    </row>
    <row r="635">
      <c r="A635" s="60"/>
      <c r="B635" s="60"/>
      <c r="C635" s="60"/>
      <c r="D635" s="46"/>
      <c r="E635" s="25"/>
      <c r="F635" s="26"/>
      <c r="G635" s="18"/>
      <c r="H635" s="15"/>
      <c r="I635" s="28"/>
      <c r="J635" s="29"/>
      <c r="K635" s="30"/>
      <c r="L635" s="31"/>
      <c r="M635" s="32"/>
      <c r="N635" s="33"/>
      <c r="O635" s="39"/>
      <c r="P635" s="39"/>
      <c r="Q635" s="40"/>
      <c r="R635" s="17"/>
      <c r="S635" s="40"/>
      <c r="T635" s="40"/>
      <c r="U635" s="40"/>
      <c r="V635" s="40"/>
      <c r="W635" s="40"/>
      <c r="X635" s="41"/>
      <c r="Y635" s="41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18"/>
      <c r="AM635" s="40"/>
      <c r="AN635" s="42"/>
      <c r="AO635" s="42"/>
      <c r="AP635" s="43"/>
      <c r="AQ635" s="43"/>
      <c r="AR635" s="43"/>
      <c r="AS635" s="43"/>
      <c r="AT635" s="43"/>
      <c r="AU635" s="43"/>
      <c r="AV635" s="44"/>
      <c r="AW635" s="45"/>
      <c r="AX635" s="45"/>
      <c r="AY635" s="45"/>
    </row>
    <row r="636">
      <c r="A636" s="60"/>
      <c r="B636" s="60"/>
      <c r="C636" s="60"/>
      <c r="D636" s="46"/>
      <c r="E636" s="25"/>
      <c r="F636" s="26"/>
      <c r="G636" s="18"/>
      <c r="H636" s="15"/>
      <c r="I636" s="28"/>
      <c r="J636" s="29"/>
      <c r="K636" s="30"/>
      <c r="L636" s="31"/>
      <c r="M636" s="32"/>
      <c r="N636" s="33"/>
      <c r="O636" s="39"/>
      <c r="P636" s="39"/>
      <c r="Q636" s="40"/>
      <c r="R636" s="17"/>
      <c r="S636" s="40"/>
      <c r="T636" s="40"/>
      <c r="U636" s="40"/>
      <c r="V636" s="40"/>
      <c r="W636" s="40"/>
      <c r="X636" s="41"/>
      <c r="Y636" s="41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18"/>
      <c r="AM636" s="40"/>
      <c r="AN636" s="42"/>
      <c r="AO636" s="42"/>
      <c r="AP636" s="43"/>
      <c r="AQ636" s="43"/>
      <c r="AR636" s="43"/>
      <c r="AS636" s="43"/>
      <c r="AT636" s="43"/>
      <c r="AU636" s="43"/>
      <c r="AV636" s="44"/>
      <c r="AW636" s="45"/>
      <c r="AX636" s="45"/>
      <c r="AY636" s="45"/>
    </row>
    <row r="637">
      <c r="A637" s="60"/>
      <c r="B637" s="60"/>
      <c r="C637" s="60"/>
      <c r="D637" s="46"/>
      <c r="E637" s="25"/>
      <c r="F637" s="26"/>
      <c r="G637" s="18"/>
      <c r="H637" s="15"/>
      <c r="I637" s="28"/>
      <c r="J637" s="29"/>
      <c r="K637" s="30"/>
      <c r="L637" s="31"/>
      <c r="M637" s="32"/>
      <c r="N637" s="33"/>
      <c r="O637" s="39"/>
      <c r="P637" s="39"/>
      <c r="Q637" s="40"/>
      <c r="R637" s="17"/>
      <c r="S637" s="40"/>
      <c r="T637" s="40"/>
      <c r="U637" s="40"/>
      <c r="V637" s="40"/>
      <c r="W637" s="40"/>
      <c r="X637" s="41"/>
      <c r="Y637" s="41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18"/>
      <c r="AM637" s="40"/>
      <c r="AN637" s="42"/>
      <c r="AO637" s="42"/>
      <c r="AP637" s="43"/>
      <c r="AQ637" s="43"/>
      <c r="AR637" s="43"/>
      <c r="AS637" s="43"/>
      <c r="AT637" s="43"/>
      <c r="AU637" s="43"/>
      <c r="AV637" s="44"/>
      <c r="AW637" s="45"/>
      <c r="AX637" s="45"/>
      <c r="AY637" s="45"/>
    </row>
    <row r="638">
      <c r="A638" s="60"/>
      <c r="B638" s="60"/>
      <c r="C638" s="60"/>
      <c r="D638" s="46"/>
      <c r="E638" s="25"/>
      <c r="F638" s="26"/>
      <c r="G638" s="18"/>
      <c r="H638" s="15"/>
      <c r="I638" s="28"/>
      <c r="J638" s="29"/>
      <c r="K638" s="30"/>
      <c r="L638" s="31"/>
      <c r="M638" s="32"/>
      <c r="N638" s="33"/>
      <c r="O638" s="39"/>
      <c r="P638" s="39"/>
      <c r="Q638" s="40"/>
      <c r="R638" s="17"/>
      <c r="S638" s="40"/>
      <c r="T638" s="40"/>
      <c r="U638" s="40"/>
      <c r="V638" s="40"/>
      <c r="W638" s="40"/>
      <c r="X638" s="41"/>
      <c r="Y638" s="41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18"/>
      <c r="AM638" s="40"/>
      <c r="AN638" s="42"/>
      <c r="AO638" s="42"/>
      <c r="AP638" s="43"/>
      <c r="AQ638" s="43"/>
      <c r="AR638" s="43"/>
      <c r="AS638" s="43"/>
      <c r="AT638" s="43"/>
      <c r="AU638" s="43"/>
      <c r="AV638" s="44"/>
      <c r="AW638" s="45"/>
      <c r="AX638" s="45"/>
      <c r="AY638" s="45"/>
    </row>
    <row r="639">
      <c r="A639" s="60"/>
      <c r="B639" s="60"/>
      <c r="C639" s="60"/>
      <c r="D639" s="46"/>
      <c r="E639" s="25"/>
      <c r="F639" s="26"/>
      <c r="G639" s="18"/>
      <c r="H639" s="15"/>
      <c r="I639" s="28"/>
      <c r="J639" s="29"/>
      <c r="K639" s="30"/>
      <c r="L639" s="31"/>
      <c r="M639" s="32"/>
      <c r="N639" s="33"/>
      <c r="O639" s="39"/>
      <c r="P639" s="39"/>
      <c r="Q639" s="40"/>
      <c r="R639" s="17"/>
      <c r="S639" s="40"/>
      <c r="T639" s="40"/>
      <c r="U639" s="40"/>
      <c r="V639" s="40"/>
      <c r="W639" s="40"/>
      <c r="X639" s="41"/>
      <c r="Y639" s="41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18"/>
      <c r="AM639" s="40"/>
      <c r="AN639" s="42"/>
      <c r="AO639" s="42"/>
      <c r="AP639" s="43"/>
      <c r="AQ639" s="43"/>
      <c r="AR639" s="43"/>
      <c r="AS639" s="43"/>
      <c r="AT639" s="43"/>
      <c r="AU639" s="43"/>
      <c r="AV639" s="44"/>
      <c r="AW639" s="45"/>
      <c r="AX639" s="45"/>
      <c r="AY639" s="45"/>
    </row>
    <row r="640">
      <c r="A640" s="60"/>
      <c r="B640" s="60"/>
      <c r="C640" s="60"/>
      <c r="D640" s="46"/>
      <c r="E640" s="25"/>
      <c r="F640" s="26"/>
      <c r="G640" s="18"/>
      <c r="H640" s="15"/>
      <c r="I640" s="28"/>
      <c r="J640" s="29"/>
      <c r="K640" s="30"/>
      <c r="L640" s="31"/>
      <c r="M640" s="32"/>
      <c r="N640" s="33"/>
      <c r="O640" s="39"/>
      <c r="P640" s="39"/>
      <c r="Q640" s="40"/>
      <c r="R640" s="17"/>
      <c r="S640" s="40"/>
      <c r="T640" s="40"/>
      <c r="U640" s="40"/>
      <c r="V640" s="40"/>
      <c r="W640" s="40"/>
      <c r="X640" s="41"/>
      <c r="Y640" s="41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18"/>
      <c r="AM640" s="40"/>
      <c r="AN640" s="42"/>
      <c r="AO640" s="42"/>
      <c r="AP640" s="43"/>
      <c r="AQ640" s="43"/>
      <c r="AR640" s="43"/>
      <c r="AS640" s="43"/>
      <c r="AT640" s="43"/>
      <c r="AU640" s="43"/>
      <c r="AV640" s="44"/>
      <c r="AW640" s="45"/>
      <c r="AX640" s="45"/>
      <c r="AY640" s="45"/>
    </row>
    <row r="641">
      <c r="A641" s="60"/>
      <c r="B641" s="60"/>
      <c r="C641" s="60"/>
      <c r="D641" s="46"/>
      <c r="E641" s="25"/>
      <c r="F641" s="26"/>
      <c r="G641" s="18"/>
      <c r="H641" s="15"/>
      <c r="I641" s="28"/>
      <c r="J641" s="29"/>
      <c r="K641" s="30"/>
      <c r="L641" s="31"/>
      <c r="M641" s="32"/>
      <c r="N641" s="33"/>
      <c r="O641" s="39"/>
      <c r="P641" s="39"/>
      <c r="Q641" s="40"/>
      <c r="R641" s="17"/>
      <c r="S641" s="40"/>
      <c r="T641" s="40"/>
      <c r="U641" s="40"/>
      <c r="V641" s="40"/>
      <c r="W641" s="40"/>
      <c r="X641" s="41"/>
      <c r="Y641" s="41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18"/>
      <c r="AM641" s="40"/>
      <c r="AN641" s="42"/>
      <c r="AO641" s="42"/>
      <c r="AP641" s="43"/>
      <c r="AQ641" s="43"/>
      <c r="AR641" s="43"/>
      <c r="AS641" s="43"/>
      <c r="AT641" s="43"/>
      <c r="AU641" s="43"/>
      <c r="AV641" s="44"/>
      <c r="AW641" s="45"/>
      <c r="AX641" s="45"/>
      <c r="AY641" s="45"/>
    </row>
    <row r="642">
      <c r="A642" s="60"/>
      <c r="B642" s="60"/>
      <c r="C642" s="60"/>
      <c r="D642" s="46"/>
      <c r="E642" s="25"/>
      <c r="F642" s="26"/>
      <c r="G642" s="18"/>
      <c r="H642" s="15"/>
      <c r="I642" s="28"/>
      <c r="J642" s="29"/>
      <c r="K642" s="30"/>
      <c r="L642" s="31"/>
      <c r="M642" s="32"/>
      <c r="N642" s="33"/>
      <c r="O642" s="39"/>
      <c r="P642" s="39"/>
      <c r="Q642" s="40"/>
      <c r="R642" s="17"/>
      <c r="S642" s="40"/>
      <c r="T642" s="40"/>
      <c r="U642" s="40"/>
      <c r="V642" s="40"/>
      <c r="W642" s="40"/>
      <c r="X642" s="41"/>
      <c r="Y642" s="41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18"/>
      <c r="AM642" s="40"/>
      <c r="AN642" s="42"/>
      <c r="AO642" s="42"/>
      <c r="AP642" s="43"/>
      <c r="AQ642" s="43"/>
      <c r="AR642" s="43"/>
      <c r="AS642" s="43"/>
      <c r="AT642" s="43"/>
      <c r="AU642" s="43"/>
      <c r="AV642" s="44"/>
      <c r="AW642" s="45"/>
      <c r="AX642" s="45"/>
      <c r="AY642" s="45"/>
    </row>
    <row r="643">
      <c r="A643" s="60"/>
      <c r="B643" s="60"/>
      <c r="C643" s="60"/>
      <c r="D643" s="46"/>
      <c r="E643" s="25"/>
      <c r="F643" s="26"/>
      <c r="G643" s="18"/>
      <c r="H643" s="15"/>
      <c r="I643" s="28"/>
      <c r="J643" s="29"/>
      <c r="K643" s="30"/>
      <c r="L643" s="31"/>
      <c r="M643" s="32"/>
      <c r="N643" s="33"/>
      <c r="O643" s="39"/>
      <c r="P643" s="39"/>
      <c r="Q643" s="40"/>
      <c r="R643" s="17"/>
      <c r="S643" s="40"/>
      <c r="T643" s="40"/>
      <c r="U643" s="40"/>
      <c r="V643" s="40"/>
      <c r="W643" s="40"/>
      <c r="X643" s="41"/>
      <c r="Y643" s="41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18"/>
      <c r="AM643" s="40"/>
      <c r="AN643" s="42"/>
      <c r="AO643" s="42"/>
      <c r="AP643" s="43"/>
      <c r="AQ643" s="43"/>
      <c r="AR643" s="43"/>
      <c r="AS643" s="43"/>
      <c r="AT643" s="43"/>
      <c r="AU643" s="43"/>
      <c r="AV643" s="44"/>
      <c r="AW643" s="45"/>
      <c r="AX643" s="45"/>
      <c r="AY643" s="45"/>
    </row>
    <row r="644">
      <c r="A644" s="60"/>
      <c r="B644" s="60"/>
      <c r="C644" s="60"/>
      <c r="D644" s="46"/>
      <c r="E644" s="25"/>
      <c r="F644" s="26"/>
      <c r="G644" s="18"/>
      <c r="H644" s="15"/>
      <c r="I644" s="28"/>
      <c r="J644" s="29"/>
      <c r="K644" s="30"/>
      <c r="L644" s="31"/>
      <c r="M644" s="32"/>
      <c r="N644" s="33"/>
      <c r="O644" s="39"/>
      <c r="P644" s="39"/>
      <c r="Q644" s="40"/>
      <c r="R644" s="17"/>
      <c r="S644" s="40"/>
      <c r="T644" s="40"/>
      <c r="U644" s="40"/>
      <c r="V644" s="40"/>
      <c r="W644" s="40"/>
      <c r="X644" s="41"/>
      <c r="Y644" s="41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18"/>
      <c r="AM644" s="40"/>
      <c r="AN644" s="42"/>
      <c r="AO644" s="42"/>
      <c r="AP644" s="43"/>
      <c r="AQ644" s="43"/>
      <c r="AR644" s="43"/>
      <c r="AS644" s="43"/>
      <c r="AT644" s="43"/>
      <c r="AU644" s="43"/>
      <c r="AV644" s="44"/>
      <c r="AW644" s="45"/>
      <c r="AX644" s="45"/>
      <c r="AY644" s="45"/>
    </row>
    <row r="645">
      <c r="A645" s="60"/>
      <c r="B645" s="60"/>
      <c r="C645" s="60"/>
      <c r="D645" s="46"/>
      <c r="E645" s="25"/>
      <c r="F645" s="26"/>
      <c r="G645" s="18"/>
      <c r="H645" s="15"/>
      <c r="I645" s="28"/>
      <c r="J645" s="29"/>
      <c r="K645" s="30"/>
      <c r="L645" s="31"/>
      <c r="M645" s="32"/>
      <c r="N645" s="33"/>
      <c r="O645" s="39"/>
      <c r="P645" s="39"/>
      <c r="Q645" s="40"/>
      <c r="R645" s="17"/>
      <c r="S645" s="40"/>
      <c r="T645" s="40"/>
      <c r="U645" s="40"/>
      <c r="V645" s="40"/>
      <c r="W645" s="40"/>
      <c r="X645" s="41"/>
      <c r="Y645" s="41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18"/>
      <c r="AM645" s="40"/>
      <c r="AN645" s="42"/>
      <c r="AO645" s="42"/>
      <c r="AP645" s="43"/>
      <c r="AQ645" s="43"/>
      <c r="AR645" s="43"/>
      <c r="AS645" s="43"/>
      <c r="AT645" s="43"/>
      <c r="AU645" s="43"/>
      <c r="AV645" s="44"/>
      <c r="AW645" s="45"/>
      <c r="AX645" s="45"/>
      <c r="AY645" s="45"/>
    </row>
    <row r="646">
      <c r="A646" s="60"/>
      <c r="B646" s="60"/>
      <c r="C646" s="60"/>
      <c r="D646" s="46"/>
      <c r="E646" s="25"/>
      <c r="F646" s="26"/>
      <c r="G646" s="18"/>
      <c r="H646" s="15"/>
      <c r="I646" s="28"/>
      <c r="J646" s="29"/>
      <c r="K646" s="30"/>
      <c r="L646" s="31"/>
      <c r="M646" s="32"/>
      <c r="N646" s="33"/>
      <c r="O646" s="39"/>
      <c r="P646" s="39"/>
      <c r="Q646" s="40"/>
      <c r="R646" s="17"/>
      <c r="S646" s="40"/>
      <c r="T646" s="40"/>
      <c r="U646" s="40"/>
      <c r="V646" s="40"/>
      <c r="W646" s="40"/>
      <c r="X646" s="41"/>
      <c r="Y646" s="41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18"/>
      <c r="AM646" s="40"/>
      <c r="AN646" s="42"/>
      <c r="AO646" s="42"/>
      <c r="AP646" s="43"/>
      <c r="AQ646" s="43"/>
      <c r="AR646" s="43"/>
      <c r="AS646" s="43"/>
      <c r="AT646" s="43"/>
      <c r="AU646" s="43"/>
      <c r="AV646" s="44"/>
      <c r="AW646" s="45"/>
      <c r="AX646" s="45"/>
      <c r="AY646" s="45"/>
    </row>
    <row r="647">
      <c r="A647" s="60"/>
      <c r="B647" s="60"/>
      <c r="C647" s="60"/>
      <c r="D647" s="46"/>
      <c r="E647" s="25"/>
      <c r="F647" s="26"/>
      <c r="G647" s="18"/>
      <c r="H647" s="15"/>
      <c r="I647" s="28"/>
      <c r="J647" s="29"/>
      <c r="K647" s="30"/>
      <c r="L647" s="31"/>
      <c r="M647" s="32"/>
      <c r="N647" s="33"/>
      <c r="O647" s="39"/>
      <c r="P647" s="39"/>
      <c r="Q647" s="40"/>
      <c r="R647" s="17"/>
      <c r="S647" s="40"/>
      <c r="T647" s="40"/>
      <c r="U647" s="40"/>
      <c r="V647" s="40"/>
      <c r="W647" s="40"/>
      <c r="X647" s="41"/>
      <c r="Y647" s="41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18"/>
      <c r="AM647" s="40"/>
      <c r="AN647" s="42"/>
      <c r="AO647" s="42"/>
      <c r="AP647" s="43"/>
      <c r="AQ647" s="43"/>
      <c r="AR647" s="43"/>
      <c r="AS647" s="43"/>
      <c r="AT647" s="43"/>
      <c r="AU647" s="43"/>
      <c r="AV647" s="44"/>
      <c r="AW647" s="45"/>
      <c r="AX647" s="45"/>
      <c r="AY647" s="45"/>
    </row>
    <row r="648">
      <c r="A648" s="60"/>
      <c r="B648" s="60"/>
      <c r="C648" s="60"/>
      <c r="D648" s="46"/>
      <c r="E648" s="25"/>
      <c r="F648" s="26"/>
      <c r="G648" s="18"/>
      <c r="H648" s="15"/>
      <c r="I648" s="28"/>
      <c r="J648" s="29"/>
      <c r="K648" s="30"/>
      <c r="L648" s="31"/>
      <c r="M648" s="32"/>
      <c r="N648" s="33"/>
      <c r="O648" s="39"/>
      <c r="P648" s="39"/>
      <c r="Q648" s="40"/>
      <c r="R648" s="17"/>
      <c r="S648" s="40"/>
      <c r="T648" s="40"/>
      <c r="U648" s="40"/>
      <c r="V648" s="40"/>
      <c r="W648" s="40"/>
      <c r="X648" s="41"/>
      <c r="Y648" s="41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18"/>
      <c r="AM648" s="40"/>
      <c r="AN648" s="42"/>
      <c r="AO648" s="42"/>
      <c r="AP648" s="43"/>
      <c r="AQ648" s="43"/>
      <c r="AR648" s="43"/>
      <c r="AS648" s="43"/>
      <c r="AT648" s="43"/>
      <c r="AU648" s="43"/>
      <c r="AV648" s="44"/>
      <c r="AW648" s="45"/>
      <c r="AX648" s="45"/>
      <c r="AY648" s="45"/>
    </row>
    <row r="649">
      <c r="A649" s="60"/>
      <c r="B649" s="60"/>
      <c r="C649" s="60"/>
      <c r="D649" s="46"/>
      <c r="E649" s="25"/>
      <c r="F649" s="26"/>
      <c r="G649" s="18"/>
      <c r="H649" s="15"/>
      <c r="I649" s="28"/>
      <c r="J649" s="29"/>
      <c r="K649" s="30"/>
      <c r="L649" s="31"/>
      <c r="M649" s="32"/>
      <c r="N649" s="33"/>
      <c r="O649" s="39"/>
      <c r="P649" s="39"/>
      <c r="Q649" s="40"/>
      <c r="R649" s="17"/>
      <c r="S649" s="40"/>
      <c r="T649" s="40"/>
      <c r="U649" s="40"/>
      <c r="V649" s="40"/>
      <c r="W649" s="40"/>
      <c r="X649" s="41"/>
      <c r="Y649" s="41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18"/>
      <c r="AM649" s="40"/>
      <c r="AN649" s="42"/>
      <c r="AO649" s="42"/>
      <c r="AP649" s="43"/>
      <c r="AQ649" s="43"/>
      <c r="AR649" s="43"/>
      <c r="AS649" s="43"/>
      <c r="AT649" s="43"/>
      <c r="AU649" s="43"/>
      <c r="AV649" s="44"/>
      <c r="AW649" s="45"/>
      <c r="AX649" s="45"/>
      <c r="AY649" s="45"/>
    </row>
    <row r="650">
      <c r="A650" s="60"/>
      <c r="B650" s="60"/>
      <c r="C650" s="60"/>
      <c r="D650" s="46"/>
      <c r="E650" s="25"/>
      <c r="F650" s="26"/>
      <c r="G650" s="18"/>
      <c r="H650" s="15"/>
      <c r="I650" s="28"/>
      <c r="J650" s="29"/>
      <c r="K650" s="30"/>
      <c r="L650" s="31"/>
      <c r="M650" s="32"/>
      <c r="N650" s="33"/>
      <c r="O650" s="39"/>
      <c r="P650" s="39"/>
      <c r="Q650" s="40"/>
      <c r="R650" s="17"/>
      <c r="S650" s="40"/>
      <c r="T650" s="40"/>
      <c r="U650" s="40"/>
      <c r="V650" s="40"/>
      <c r="W650" s="40"/>
      <c r="X650" s="41"/>
      <c r="Y650" s="41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18"/>
      <c r="AM650" s="40"/>
      <c r="AN650" s="42"/>
      <c r="AO650" s="42"/>
      <c r="AP650" s="43"/>
      <c r="AQ650" s="43"/>
      <c r="AR650" s="43"/>
      <c r="AS650" s="43"/>
      <c r="AT650" s="43"/>
      <c r="AU650" s="43"/>
      <c r="AV650" s="44"/>
      <c r="AW650" s="45"/>
      <c r="AX650" s="45"/>
      <c r="AY650" s="45"/>
    </row>
    <row r="651">
      <c r="A651" s="60"/>
      <c r="B651" s="60"/>
      <c r="C651" s="60"/>
      <c r="D651" s="46"/>
      <c r="E651" s="25"/>
      <c r="F651" s="26"/>
      <c r="G651" s="18"/>
      <c r="H651" s="15"/>
      <c r="I651" s="28"/>
      <c r="J651" s="29"/>
      <c r="K651" s="30"/>
      <c r="L651" s="31"/>
      <c r="M651" s="32"/>
      <c r="N651" s="33"/>
      <c r="O651" s="39"/>
      <c r="P651" s="39"/>
      <c r="Q651" s="40"/>
      <c r="R651" s="17"/>
      <c r="S651" s="40"/>
      <c r="T651" s="40"/>
      <c r="U651" s="40"/>
      <c r="V651" s="40"/>
      <c r="W651" s="40"/>
      <c r="X651" s="41"/>
      <c r="Y651" s="41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18"/>
      <c r="AM651" s="40"/>
      <c r="AN651" s="42"/>
      <c r="AO651" s="42"/>
      <c r="AP651" s="43"/>
      <c r="AQ651" s="43"/>
      <c r="AR651" s="43"/>
      <c r="AS651" s="43"/>
      <c r="AT651" s="43"/>
      <c r="AU651" s="43"/>
      <c r="AV651" s="44"/>
      <c r="AW651" s="45"/>
      <c r="AX651" s="45"/>
      <c r="AY651" s="45"/>
    </row>
    <row r="652">
      <c r="A652" s="60"/>
      <c r="B652" s="60"/>
      <c r="C652" s="60"/>
      <c r="D652" s="46"/>
      <c r="E652" s="25"/>
      <c r="F652" s="26"/>
      <c r="G652" s="18"/>
      <c r="H652" s="15"/>
      <c r="I652" s="28"/>
      <c r="J652" s="29"/>
      <c r="K652" s="30"/>
      <c r="L652" s="31"/>
      <c r="M652" s="32"/>
      <c r="N652" s="33"/>
      <c r="O652" s="39"/>
      <c r="P652" s="39"/>
      <c r="Q652" s="40"/>
      <c r="R652" s="17"/>
      <c r="S652" s="40"/>
      <c r="T652" s="40"/>
      <c r="U652" s="40"/>
      <c r="V652" s="40"/>
      <c r="W652" s="40"/>
      <c r="X652" s="41"/>
      <c r="Y652" s="41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18"/>
      <c r="AM652" s="40"/>
      <c r="AN652" s="42"/>
      <c r="AO652" s="42"/>
      <c r="AP652" s="43"/>
      <c r="AQ652" s="43"/>
      <c r="AR652" s="43"/>
      <c r="AS652" s="43"/>
      <c r="AT652" s="43"/>
      <c r="AU652" s="43"/>
      <c r="AV652" s="44"/>
      <c r="AW652" s="45"/>
      <c r="AX652" s="45"/>
      <c r="AY652" s="45"/>
    </row>
    <row r="653">
      <c r="A653" s="60"/>
      <c r="B653" s="60"/>
      <c r="C653" s="60"/>
      <c r="D653" s="46"/>
      <c r="E653" s="25"/>
      <c r="F653" s="26"/>
      <c r="G653" s="18"/>
      <c r="H653" s="15"/>
      <c r="I653" s="28"/>
      <c r="J653" s="29"/>
      <c r="K653" s="30"/>
      <c r="L653" s="31"/>
      <c r="M653" s="32"/>
      <c r="N653" s="33"/>
      <c r="O653" s="39"/>
      <c r="P653" s="39"/>
      <c r="Q653" s="40"/>
      <c r="R653" s="17"/>
      <c r="S653" s="40"/>
      <c r="T653" s="40"/>
      <c r="U653" s="40"/>
      <c r="V653" s="40"/>
      <c r="W653" s="40"/>
      <c r="X653" s="41"/>
      <c r="Y653" s="41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18"/>
      <c r="AM653" s="40"/>
      <c r="AN653" s="42"/>
      <c r="AO653" s="42"/>
      <c r="AP653" s="43"/>
      <c r="AQ653" s="43"/>
      <c r="AR653" s="43"/>
      <c r="AS653" s="43"/>
      <c r="AT653" s="43"/>
      <c r="AU653" s="43"/>
      <c r="AV653" s="44"/>
      <c r="AW653" s="45"/>
      <c r="AX653" s="45"/>
      <c r="AY653" s="45"/>
    </row>
    <row r="654">
      <c r="A654" s="60"/>
      <c r="B654" s="60"/>
      <c r="C654" s="60"/>
      <c r="D654" s="46"/>
      <c r="E654" s="25"/>
      <c r="F654" s="26"/>
      <c r="G654" s="18"/>
      <c r="H654" s="15"/>
      <c r="I654" s="28"/>
      <c r="J654" s="29"/>
      <c r="K654" s="30"/>
      <c r="L654" s="31"/>
      <c r="M654" s="32"/>
      <c r="N654" s="33"/>
      <c r="O654" s="39"/>
      <c r="P654" s="39"/>
      <c r="Q654" s="40"/>
      <c r="R654" s="17"/>
      <c r="S654" s="40"/>
      <c r="T654" s="40"/>
      <c r="U654" s="40"/>
      <c r="V654" s="40"/>
      <c r="W654" s="40"/>
      <c r="X654" s="41"/>
      <c r="Y654" s="41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18"/>
      <c r="AM654" s="40"/>
      <c r="AN654" s="42"/>
      <c r="AO654" s="42"/>
      <c r="AP654" s="43"/>
      <c r="AQ654" s="43"/>
      <c r="AR654" s="43"/>
      <c r="AS654" s="43"/>
      <c r="AT654" s="43"/>
      <c r="AU654" s="43"/>
      <c r="AV654" s="44"/>
      <c r="AW654" s="45"/>
      <c r="AX654" s="45"/>
      <c r="AY654" s="45"/>
    </row>
    <row r="655">
      <c r="A655" s="60"/>
      <c r="B655" s="60"/>
      <c r="C655" s="60"/>
      <c r="D655" s="46"/>
      <c r="E655" s="25"/>
      <c r="F655" s="26"/>
      <c r="G655" s="18"/>
      <c r="H655" s="15"/>
      <c r="I655" s="28"/>
      <c r="J655" s="29"/>
      <c r="K655" s="30"/>
      <c r="L655" s="31"/>
      <c r="M655" s="32"/>
      <c r="N655" s="33"/>
      <c r="O655" s="39"/>
      <c r="P655" s="39"/>
      <c r="Q655" s="40"/>
      <c r="R655" s="17"/>
      <c r="S655" s="40"/>
      <c r="T655" s="40"/>
      <c r="U655" s="40"/>
      <c r="V655" s="40"/>
      <c r="W655" s="40"/>
      <c r="X655" s="41"/>
      <c r="Y655" s="41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18"/>
      <c r="AM655" s="40"/>
      <c r="AN655" s="42"/>
      <c r="AO655" s="42"/>
      <c r="AP655" s="43"/>
      <c r="AQ655" s="43"/>
      <c r="AR655" s="43"/>
      <c r="AS655" s="43"/>
      <c r="AT655" s="43"/>
      <c r="AU655" s="43"/>
      <c r="AV655" s="44"/>
      <c r="AW655" s="45"/>
      <c r="AX655" s="45"/>
      <c r="AY655" s="45"/>
    </row>
    <row r="656">
      <c r="A656" s="60"/>
      <c r="B656" s="60"/>
      <c r="C656" s="60"/>
      <c r="D656" s="46"/>
      <c r="E656" s="25"/>
      <c r="F656" s="26"/>
      <c r="G656" s="18"/>
      <c r="H656" s="15"/>
      <c r="I656" s="28"/>
      <c r="J656" s="29"/>
      <c r="K656" s="30"/>
      <c r="L656" s="31"/>
      <c r="M656" s="32"/>
      <c r="N656" s="33"/>
      <c r="O656" s="39"/>
      <c r="P656" s="39"/>
      <c r="Q656" s="40"/>
      <c r="R656" s="17"/>
      <c r="S656" s="40"/>
      <c r="T656" s="40"/>
      <c r="U656" s="40"/>
      <c r="V656" s="40"/>
      <c r="W656" s="40"/>
      <c r="X656" s="41"/>
      <c r="Y656" s="41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18"/>
      <c r="AM656" s="40"/>
      <c r="AN656" s="42"/>
      <c r="AO656" s="42"/>
      <c r="AP656" s="43"/>
      <c r="AQ656" s="43"/>
      <c r="AR656" s="43"/>
      <c r="AS656" s="43"/>
      <c r="AT656" s="43"/>
      <c r="AU656" s="43"/>
      <c r="AV656" s="44"/>
      <c r="AW656" s="45"/>
      <c r="AX656" s="45"/>
      <c r="AY656" s="45"/>
    </row>
    <row r="657">
      <c r="A657" s="60"/>
      <c r="B657" s="60"/>
      <c r="C657" s="60"/>
      <c r="D657" s="46"/>
      <c r="E657" s="25"/>
      <c r="F657" s="26"/>
      <c r="G657" s="18"/>
      <c r="H657" s="15"/>
      <c r="I657" s="28"/>
      <c r="J657" s="29"/>
      <c r="K657" s="30"/>
      <c r="L657" s="31"/>
      <c r="M657" s="32"/>
      <c r="N657" s="33"/>
      <c r="O657" s="39"/>
      <c r="P657" s="39"/>
      <c r="Q657" s="40"/>
      <c r="R657" s="17"/>
      <c r="S657" s="40"/>
      <c r="T657" s="40"/>
      <c r="U657" s="40"/>
      <c r="V657" s="40"/>
      <c r="W657" s="40"/>
      <c r="X657" s="41"/>
      <c r="Y657" s="41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18"/>
      <c r="AM657" s="40"/>
      <c r="AN657" s="42"/>
      <c r="AO657" s="42"/>
      <c r="AP657" s="43"/>
      <c r="AQ657" s="43"/>
      <c r="AR657" s="43"/>
      <c r="AS657" s="43"/>
      <c r="AT657" s="43"/>
      <c r="AU657" s="43"/>
      <c r="AV657" s="44"/>
      <c r="AW657" s="45"/>
      <c r="AX657" s="45"/>
      <c r="AY657" s="45"/>
    </row>
    <row r="658">
      <c r="A658" s="60"/>
      <c r="B658" s="60"/>
      <c r="C658" s="60"/>
      <c r="D658" s="46"/>
      <c r="E658" s="25"/>
      <c r="F658" s="26"/>
      <c r="G658" s="18"/>
      <c r="H658" s="15"/>
      <c r="I658" s="28"/>
      <c r="J658" s="29"/>
      <c r="K658" s="30"/>
      <c r="L658" s="31"/>
      <c r="M658" s="32"/>
      <c r="N658" s="33"/>
      <c r="O658" s="39"/>
      <c r="P658" s="39"/>
      <c r="Q658" s="40"/>
      <c r="R658" s="17"/>
      <c r="S658" s="40"/>
      <c r="T658" s="40"/>
      <c r="U658" s="40"/>
      <c r="V658" s="40"/>
      <c r="W658" s="40"/>
      <c r="X658" s="41"/>
      <c r="Y658" s="41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18"/>
      <c r="AM658" s="40"/>
      <c r="AN658" s="42"/>
      <c r="AO658" s="42"/>
      <c r="AP658" s="43"/>
      <c r="AQ658" s="43"/>
      <c r="AR658" s="43"/>
      <c r="AS658" s="43"/>
      <c r="AT658" s="43"/>
      <c r="AU658" s="43"/>
      <c r="AV658" s="44"/>
      <c r="AW658" s="45"/>
      <c r="AX658" s="45"/>
      <c r="AY658" s="45"/>
    </row>
    <row r="659">
      <c r="A659" s="60"/>
      <c r="B659" s="60"/>
      <c r="C659" s="60"/>
      <c r="D659" s="46"/>
      <c r="E659" s="25"/>
      <c r="F659" s="26"/>
      <c r="G659" s="18"/>
      <c r="H659" s="15"/>
      <c r="I659" s="28"/>
      <c r="J659" s="29"/>
      <c r="K659" s="30"/>
      <c r="L659" s="31"/>
      <c r="M659" s="32"/>
      <c r="N659" s="33"/>
      <c r="O659" s="39"/>
      <c r="P659" s="39"/>
      <c r="Q659" s="40"/>
      <c r="R659" s="17"/>
      <c r="S659" s="40"/>
      <c r="T659" s="40"/>
      <c r="U659" s="40"/>
      <c r="V659" s="40"/>
      <c r="W659" s="40"/>
      <c r="X659" s="41"/>
      <c r="Y659" s="41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18"/>
      <c r="AM659" s="40"/>
      <c r="AN659" s="42"/>
      <c r="AO659" s="42"/>
      <c r="AP659" s="43"/>
      <c r="AQ659" s="43"/>
      <c r="AR659" s="43"/>
      <c r="AS659" s="43"/>
      <c r="AT659" s="43"/>
      <c r="AU659" s="43"/>
      <c r="AV659" s="44"/>
      <c r="AW659" s="45"/>
      <c r="AX659" s="45"/>
      <c r="AY659" s="45"/>
    </row>
    <row r="660">
      <c r="A660" s="60"/>
      <c r="B660" s="60"/>
      <c r="C660" s="60"/>
      <c r="D660" s="46"/>
      <c r="E660" s="25"/>
      <c r="F660" s="26"/>
      <c r="G660" s="18"/>
      <c r="H660" s="15"/>
      <c r="I660" s="28"/>
      <c r="J660" s="29"/>
      <c r="K660" s="30"/>
      <c r="L660" s="31"/>
      <c r="M660" s="32"/>
      <c r="N660" s="33"/>
      <c r="O660" s="39"/>
      <c r="P660" s="39"/>
      <c r="Q660" s="40"/>
      <c r="R660" s="17"/>
      <c r="S660" s="40"/>
      <c r="T660" s="40"/>
      <c r="U660" s="40"/>
      <c r="V660" s="40"/>
      <c r="W660" s="40"/>
      <c r="X660" s="41"/>
      <c r="Y660" s="41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18"/>
      <c r="AM660" s="40"/>
      <c r="AN660" s="42"/>
      <c r="AO660" s="42"/>
      <c r="AP660" s="43"/>
      <c r="AQ660" s="43"/>
      <c r="AR660" s="43"/>
      <c r="AS660" s="43"/>
      <c r="AT660" s="43"/>
      <c r="AU660" s="43"/>
      <c r="AV660" s="44"/>
      <c r="AW660" s="45"/>
      <c r="AX660" s="45"/>
      <c r="AY660" s="45"/>
    </row>
    <row r="661">
      <c r="A661" s="60"/>
      <c r="B661" s="60"/>
      <c r="C661" s="60"/>
      <c r="D661" s="46"/>
      <c r="E661" s="25"/>
      <c r="F661" s="26"/>
      <c r="G661" s="18"/>
      <c r="H661" s="15"/>
      <c r="I661" s="28"/>
      <c r="J661" s="29"/>
      <c r="K661" s="30"/>
      <c r="L661" s="31"/>
      <c r="M661" s="32"/>
      <c r="N661" s="33"/>
      <c r="O661" s="39"/>
      <c r="P661" s="39"/>
      <c r="Q661" s="40"/>
      <c r="R661" s="17"/>
      <c r="S661" s="40"/>
      <c r="T661" s="40"/>
      <c r="U661" s="40"/>
      <c r="V661" s="40"/>
      <c r="W661" s="40"/>
      <c r="X661" s="41"/>
      <c r="Y661" s="41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18"/>
      <c r="AM661" s="40"/>
      <c r="AN661" s="42"/>
      <c r="AO661" s="42"/>
      <c r="AP661" s="43"/>
      <c r="AQ661" s="43"/>
      <c r="AR661" s="43"/>
      <c r="AS661" s="43"/>
      <c r="AT661" s="43"/>
      <c r="AU661" s="43"/>
      <c r="AV661" s="44"/>
      <c r="AW661" s="45"/>
      <c r="AX661" s="45"/>
      <c r="AY661" s="45"/>
    </row>
    <row r="662">
      <c r="A662" s="60"/>
      <c r="B662" s="60"/>
      <c r="C662" s="60"/>
      <c r="D662" s="46"/>
      <c r="E662" s="25"/>
      <c r="F662" s="26"/>
      <c r="G662" s="18"/>
      <c r="H662" s="15"/>
      <c r="I662" s="28"/>
      <c r="J662" s="29"/>
      <c r="K662" s="30"/>
      <c r="L662" s="31"/>
      <c r="M662" s="32"/>
      <c r="N662" s="33"/>
      <c r="O662" s="39"/>
      <c r="P662" s="39"/>
      <c r="Q662" s="40"/>
      <c r="R662" s="17"/>
      <c r="S662" s="40"/>
      <c r="T662" s="40"/>
      <c r="U662" s="40"/>
      <c r="V662" s="40"/>
      <c r="W662" s="40"/>
      <c r="X662" s="41"/>
      <c r="Y662" s="41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18"/>
      <c r="AM662" s="40"/>
      <c r="AN662" s="42"/>
      <c r="AO662" s="42"/>
      <c r="AP662" s="43"/>
      <c r="AQ662" s="43"/>
      <c r="AR662" s="43"/>
      <c r="AS662" s="43"/>
      <c r="AT662" s="43"/>
      <c r="AU662" s="43"/>
      <c r="AV662" s="44"/>
      <c r="AW662" s="45"/>
      <c r="AX662" s="45"/>
      <c r="AY662" s="45"/>
    </row>
    <row r="663">
      <c r="A663" s="60"/>
      <c r="B663" s="60"/>
      <c r="C663" s="60"/>
      <c r="D663" s="46"/>
      <c r="E663" s="25"/>
      <c r="F663" s="26"/>
      <c r="G663" s="18"/>
      <c r="H663" s="15"/>
      <c r="I663" s="28"/>
      <c r="J663" s="29"/>
      <c r="K663" s="30"/>
      <c r="L663" s="31"/>
      <c r="M663" s="32"/>
      <c r="N663" s="33"/>
      <c r="O663" s="39"/>
      <c r="P663" s="39"/>
      <c r="Q663" s="40"/>
      <c r="R663" s="17"/>
      <c r="S663" s="40"/>
      <c r="T663" s="40"/>
      <c r="U663" s="40"/>
      <c r="V663" s="40"/>
      <c r="W663" s="40"/>
      <c r="X663" s="41"/>
      <c r="Y663" s="41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18"/>
      <c r="AM663" s="40"/>
      <c r="AN663" s="42"/>
      <c r="AO663" s="42"/>
      <c r="AP663" s="43"/>
      <c r="AQ663" s="43"/>
      <c r="AR663" s="43"/>
      <c r="AS663" s="43"/>
      <c r="AT663" s="43"/>
      <c r="AU663" s="43"/>
      <c r="AV663" s="44"/>
      <c r="AW663" s="45"/>
      <c r="AX663" s="45"/>
      <c r="AY663" s="45"/>
    </row>
    <row r="664">
      <c r="A664" s="60"/>
      <c r="B664" s="60"/>
      <c r="C664" s="60"/>
      <c r="D664" s="46"/>
      <c r="E664" s="25"/>
      <c r="F664" s="26"/>
      <c r="G664" s="18"/>
      <c r="H664" s="15"/>
      <c r="I664" s="28"/>
      <c r="J664" s="29"/>
      <c r="K664" s="30"/>
      <c r="L664" s="31"/>
      <c r="M664" s="32"/>
      <c r="N664" s="33"/>
      <c r="O664" s="39"/>
      <c r="P664" s="39"/>
      <c r="Q664" s="40"/>
      <c r="R664" s="17"/>
      <c r="S664" s="40"/>
      <c r="T664" s="40"/>
      <c r="U664" s="40"/>
      <c r="V664" s="40"/>
      <c r="W664" s="40"/>
      <c r="X664" s="41"/>
      <c r="Y664" s="41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18"/>
      <c r="AM664" s="40"/>
      <c r="AN664" s="42"/>
      <c r="AO664" s="42"/>
      <c r="AP664" s="43"/>
      <c r="AQ664" s="43"/>
      <c r="AR664" s="43"/>
      <c r="AS664" s="43"/>
      <c r="AT664" s="43"/>
      <c r="AU664" s="43"/>
      <c r="AV664" s="44"/>
      <c r="AW664" s="45"/>
      <c r="AX664" s="45"/>
      <c r="AY664" s="45"/>
    </row>
    <row r="665">
      <c r="A665" s="60"/>
      <c r="B665" s="60"/>
      <c r="C665" s="60"/>
      <c r="D665" s="46"/>
      <c r="E665" s="25"/>
      <c r="F665" s="26"/>
      <c r="G665" s="18"/>
      <c r="H665" s="15"/>
      <c r="I665" s="28"/>
      <c r="J665" s="29"/>
      <c r="K665" s="30"/>
      <c r="L665" s="31"/>
      <c r="M665" s="32"/>
      <c r="N665" s="33"/>
      <c r="O665" s="39"/>
      <c r="P665" s="39"/>
      <c r="Q665" s="40"/>
      <c r="R665" s="17"/>
      <c r="S665" s="40"/>
      <c r="T665" s="40"/>
      <c r="U665" s="40"/>
      <c r="V665" s="40"/>
      <c r="W665" s="40"/>
      <c r="X665" s="41"/>
      <c r="Y665" s="41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18"/>
      <c r="AM665" s="40"/>
      <c r="AN665" s="42"/>
      <c r="AO665" s="42"/>
      <c r="AP665" s="43"/>
      <c r="AQ665" s="43"/>
      <c r="AR665" s="43"/>
      <c r="AS665" s="43"/>
      <c r="AT665" s="43"/>
      <c r="AU665" s="43"/>
      <c r="AV665" s="44"/>
      <c r="AW665" s="45"/>
      <c r="AX665" s="45"/>
      <c r="AY665" s="45"/>
    </row>
    <row r="666">
      <c r="A666" s="60"/>
      <c r="B666" s="60"/>
      <c r="C666" s="60"/>
      <c r="D666" s="46"/>
      <c r="E666" s="25"/>
      <c r="F666" s="26"/>
      <c r="G666" s="18"/>
      <c r="H666" s="15"/>
      <c r="I666" s="28"/>
      <c r="J666" s="29"/>
      <c r="K666" s="30"/>
      <c r="L666" s="31"/>
      <c r="M666" s="32"/>
      <c r="N666" s="33"/>
      <c r="O666" s="39"/>
      <c r="P666" s="39"/>
      <c r="Q666" s="40"/>
      <c r="R666" s="17"/>
      <c r="S666" s="40"/>
      <c r="T666" s="40"/>
      <c r="U666" s="40"/>
      <c r="V666" s="40"/>
      <c r="W666" s="40"/>
      <c r="X666" s="41"/>
      <c r="Y666" s="41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18"/>
      <c r="AM666" s="40"/>
      <c r="AN666" s="42"/>
      <c r="AO666" s="42"/>
      <c r="AP666" s="43"/>
      <c r="AQ666" s="43"/>
      <c r="AR666" s="43"/>
      <c r="AS666" s="43"/>
      <c r="AT666" s="43"/>
      <c r="AU666" s="43"/>
      <c r="AV666" s="44"/>
      <c r="AW666" s="45"/>
      <c r="AX666" s="45"/>
      <c r="AY666" s="45"/>
    </row>
    <row r="667">
      <c r="A667" s="60"/>
      <c r="B667" s="60"/>
      <c r="C667" s="60"/>
      <c r="D667" s="46"/>
      <c r="E667" s="25"/>
      <c r="F667" s="26"/>
      <c r="G667" s="18"/>
      <c r="H667" s="15"/>
      <c r="I667" s="28"/>
      <c r="J667" s="29"/>
      <c r="K667" s="30"/>
      <c r="L667" s="31"/>
      <c r="M667" s="32"/>
      <c r="N667" s="33"/>
      <c r="O667" s="39"/>
      <c r="P667" s="39"/>
      <c r="Q667" s="40"/>
      <c r="R667" s="17"/>
      <c r="S667" s="40"/>
      <c r="T667" s="40"/>
      <c r="U667" s="40"/>
      <c r="V667" s="40"/>
      <c r="W667" s="40"/>
      <c r="X667" s="41"/>
      <c r="Y667" s="41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18"/>
      <c r="AM667" s="40"/>
      <c r="AN667" s="42"/>
      <c r="AO667" s="42"/>
      <c r="AP667" s="43"/>
      <c r="AQ667" s="43"/>
      <c r="AR667" s="43"/>
      <c r="AS667" s="43"/>
      <c r="AT667" s="43"/>
      <c r="AU667" s="43"/>
      <c r="AV667" s="44"/>
      <c r="AW667" s="45"/>
      <c r="AX667" s="45"/>
      <c r="AY667" s="45"/>
    </row>
    <row r="668">
      <c r="A668" s="60"/>
      <c r="B668" s="60"/>
      <c r="C668" s="60"/>
      <c r="D668" s="46"/>
      <c r="E668" s="25"/>
      <c r="F668" s="26"/>
      <c r="G668" s="18"/>
      <c r="H668" s="15"/>
      <c r="I668" s="28"/>
      <c r="J668" s="29"/>
      <c r="K668" s="30"/>
      <c r="L668" s="31"/>
      <c r="M668" s="32"/>
      <c r="N668" s="33"/>
      <c r="O668" s="39"/>
      <c r="P668" s="39"/>
      <c r="Q668" s="40"/>
      <c r="R668" s="17"/>
      <c r="S668" s="40"/>
      <c r="T668" s="40"/>
      <c r="U668" s="40"/>
      <c r="V668" s="40"/>
      <c r="W668" s="40"/>
      <c r="X668" s="41"/>
      <c r="Y668" s="41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18"/>
      <c r="AM668" s="40"/>
      <c r="AN668" s="42"/>
      <c r="AO668" s="42"/>
      <c r="AP668" s="43"/>
      <c r="AQ668" s="43"/>
      <c r="AR668" s="43"/>
      <c r="AS668" s="43"/>
      <c r="AT668" s="43"/>
      <c r="AU668" s="43"/>
      <c r="AV668" s="44"/>
      <c r="AW668" s="45"/>
      <c r="AX668" s="45"/>
      <c r="AY668" s="45"/>
    </row>
    <row r="669">
      <c r="A669" s="60"/>
      <c r="B669" s="60"/>
      <c r="C669" s="60"/>
      <c r="D669" s="46"/>
      <c r="E669" s="25"/>
      <c r="F669" s="26"/>
      <c r="G669" s="18"/>
      <c r="H669" s="15"/>
      <c r="I669" s="28"/>
      <c r="J669" s="29"/>
      <c r="K669" s="30"/>
      <c r="L669" s="31"/>
      <c r="M669" s="32"/>
      <c r="N669" s="33"/>
      <c r="O669" s="39"/>
      <c r="P669" s="39"/>
      <c r="Q669" s="40"/>
      <c r="R669" s="17"/>
      <c r="S669" s="40"/>
      <c r="T669" s="40"/>
      <c r="U669" s="40"/>
      <c r="V669" s="40"/>
      <c r="W669" s="40"/>
      <c r="X669" s="41"/>
      <c r="Y669" s="41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18"/>
      <c r="AM669" s="40"/>
      <c r="AN669" s="42"/>
      <c r="AO669" s="42"/>
      <c r="AP669" s="43"/>
      <c r="AQ669" s="43"/>
      <c r="AR669" s="43"/>
      <c r="AS669" s="43"/>
      <c r="AT669" s="43"/>
      <c r="AU669" s="43"/>
      <c r="AV669" s="44"/>
      <c r="AW669" s="45"/>
      <c r="AX669" s="45"/>
      <c r="AY669" s="45"/>
    </row>
    <row r="670">
      <c r="A670" s="60"/>
      <c r="B670" s="60"/>
      <c r="C670" s="60"/>
      <c r="D670" s="46"/>
      <c r="E670" s="25"/>
      <c r="F670" s="26"/>
      <c r="G670" s="18"/>
      <c r="H670" s="15"/>
      <c r="I670" s="28"/>
      <c r="J670" s="29"/>
      <c r="K670" s="30"/>
      <c r="L670" s="31"/>
      <c r="M670" s="32"/>
      <c r="N670" s="33"/>
      <c r="O670" s="39"/>
      <c r="P670" s="39"/>
      <c r="Q670" s="40"/>
      <c r="R670" s="17"/>
      <c r="S670" s="40"/>
      <c r="T670" s="40"/>
      <c r="U670" s="40"/>
      <c r="V670" s="40"/>
      <c r="W670" s="40"/>
      <c r="X670" s="41"/>
      <c r="Y670" s="41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18"/>
      <c r="AM670" s="40"/>
      <c r="AN670" s="42"/>
      <c r="AO670" s="42"/>
      <c r="AP670" s="43"/>
      <c r="AQ670" s="43"/>
      <c r="AR670" s="43"/>
      <c r="AS670" s="43"/>
      <c r="AT670" s="43"/>
      <c r="AU670" s="43"/>
      <c r="AV670" s="44"/>
      <c r="AW670" s="45"/>
      <c r="AX670" s="45"/>
      <c r="AY670" s="45"/>
    </row>
    <row r="671">
      <c r="A671" s="60"/>
      <c r="B671" s="60"/>
      <c r="C671" s="60"/>
      <c r="D671" s="46"/>
      <c r="E671" s="25"/>
      <c r="F671" s="26"/>
      <c r="G671" s="18"/>
      <c r="H671" s="15"/>
      <c r="I671" s="28"/>
      <c r="J671" s="29"/>
      <c r="K671" s="30"/>
      <c r="L671" s="31"/>
      <c r="M671" s="32"/>
      <c r="N671" s="33"/>
      <c r="O671" s="39"/>
      <c r="P671" s="39"/>
      <c r="Q671" s="40"/>
      <c r="R671" s="17"/>
      <c r="S671" s="40"/>
      <c r="T671" s="40"/>
      <c r="U671" s="40"/>
      <c r="V671" s="40"/>
      <c r="W671" s="40"/>
      <c r="X671" s="41"/>
      <c r="Y671" s="41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18"/>
      <c r="AM671" s="40"/>
      <c r="AN671" s="42"/>
      <c r="AO671" s="42"/>
      <c r="AP671" s="43"/>
      <c r="AQ671" s="43"/>
      <c r="AR671" s="43"/>
      <c r="AS671" s="43"/>
      <c r="AT671" s="43"/>
      <c r="AU671" s="43"/>
      <c r="AV671" s="44"/>
      <c r="AW671" s="45"/>
      <c r="AX671" s="45"/>
      <c r="AY671" s="45"/>
    </row>
    <row r="672">
      <c r="A672" s="60"/>
      <c r="B672" s="60"/>
      <c r="C672" s="60"/>
      <c r="D672" s="46"/>
      <c r="E672" s="25"/>
      <c r="F672" s="26"/>
      <c r="G672" s="18"/>
      <c r="H672" s="15"/>
      <c r="I672" s="28"/>
      <c r="J672" s="29"/>
      <c r="K672" s="30"/>
      <c r="L672" s="31"/>
      <c r="M672" s="32"/>
      <c r="N672" s="33"/>
      <c r="O672" s="39"/>
      <c r="P672" s="39"/>
      <c r="Q672" s="40"/>
      <c r="R672" s="17"/>
      <c r="S672" s="40"/>
      <c r="T672" s="40"/>
      <c r="U672" s="40"/>
      <c r="V672" s="40"/>
      <c r="W672" s="40"/>
      <c r="X672" s="41"/>
      <c r="Y672" s="41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18"/>
      <c r="AM672" s="40"/>
      <c r="AN672" s="42"/>
      <c r="AO672" s="42"/>
      <c r="AP672" s="43"/>
      <c r="AQ672" s="43"/>
      <c r="AR672" s="43"/>
      <c r="AS672" s="43"/>
      <c r="AT672" s="43"/>
      <c r="AU672" s="43"/>
      <c r="AV672" s="44"/>
      <c r="AW672" s="45"/>
      <c r="AX672" s="45"/>
      <c r="AY672" s="45"/>
    </row>
    <row r="673">
      <c r="A673" s="60"/>
      <c r="B673" s="60"/>
      <c r="C673" s="60"/>
      <c r="D673" s="46"/>
      <c r="E673" s="25"/>
      <c r="F673" s="26"/>
      <c r="G673" s="18"/>
      <c r="H673" s="15"/>
      <c r="I673" s="28"/>
      <c r="J673" s="29"/>
      <c r="K673" s="30"/>
      <c r="L673" s="31"/>
      <c r="M673" s="32"/>
      <c r="N673" s="33"/>
      <c r="O673" s="39"/>
      <c r="P673" s="39"/>
      <c r="Q673" s="40"/>
      <c r="R673" s="17"/>
      <c r="S673" s="40"/>
      <c r="T673" s="40"/>
      <c r="U673" s="40"/>
      <c r="V673" s="40"/>
      <c r="W673" s="40"/>
      <c r="X673" s="41"/>
      <c r="Y673" s="41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18"/>
      <c r="AM673" s="40"/>
      <c r="AN673" s="42"/>
      <c r="AO673" s="42"/>
      <c r="AP673" s="43"/>
      <c r="AQ673" s="43"/>
      <c r="AR673" s="43"/>
      <c r="AS673" s="43"/>
      <c r="AT673" s="43"/>
      <c r="AU673" s="43"/>
      <c r="AV673" s="44"/>
      <c r="AW673" s="45"/>
      <c r="AX673" s="45"/>
      <c r="AY673" s="45"/>
    </row>
    <row r="674">
      <c r="A674" s="60"/>
      <c r="B674" s="60"/>
      <c r="C674" s="60"/>
      <c r="D674" s="46"/>
      <c r="E674" s="25"/>
      <c r="F674" s="26"/>
      <c r="G674" s="18"/>
      <c r="H674" s="15"/>
      <c r="I674" s="28"/>
      <c r="J674" s="29"/>
      <c r="K674" s="30"/>
      <c r="L674" s="31"/>
      <c r="M674" s="32"/>
      <c r="N674" s="33"/>
      <c r="O674" s="39"/>
      <c r="P674" s="39"/>
      <c r="Q674" s="40"/>
      <c r="R674" s="17"/>
      <c r="S674" s="40"/>
      <c r="T674" s="40"/>
      <c r="U674" s="40"/>
      <c r="V674" s="40"/>
      <c r="W674" s="40"/>
      <c r="X674" s="41"/>
      <c r="Y674" s="41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18"/>
      <c r="AM674" s="40"/>
      <c r="AN674" s="42"/>
      <c r="AO674" s="42"/>
      <c r="AP674" s="43"/>
      <c r="AQ674" s="43"/>
      <c r="AR674" s="43"/>
      <c r="AS674" s="43"/>
      <c r="AT674" s="43"/>
      <c r="AU674" s="43"/>
      <c r="AV674" s="44"/>
      <c r="AW674" s="45"/>
      <c r="AX674" s="45"/>
      <c r="AY674" s="45"/>
    </row>
    <row r="675">
      <c r="A675" s="60"/>
      <c r="B675" s="60"/>
      <c r="C675" s="60"/>
      <c r="D675" s="46"/>
      <c r="E675" s="25"/>
      <c r="F675" s="26"/>
      <c r="G675" s="18"/>
      <c r="H675" s="15"/>
      <c r="I675" s="28"/>
      <c r="J675" s="29"/>
      <c r="K675" s="30"/>
      <c r="L675" s="31"/>
      <c r="M675" s="32"/>
      <c r="N675" s="33"/>
      <c r="O675" s="39"/>
      <c r="P675" s="39"/>
      <c r="Q675" s="40"/>
      <c r="R675" s="17"/>
      <c r="S675" s="40"/>
      <c r="T675" s="40"/>
      <c r="U675" s="40"/>
      <c r="V675" s="40"/>
      <c r="W675" s="40"/>
      <c r="X675" s="41"/>
      <c r="Y675" s="41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18"/>
      <c r="AM675" s="40"/>
      <c r="AN675" s="42"/>
      <c r="AO675" s="42"/>
      <c r="AP675" s="43"/>
      <c r="AQ675" s="43"/>
      <c r="AR675" s="43"/>
      <c r="AS675" s="43"/>
      <c r="AT675" s="43"/>
      <c r="AU675" s="43"/>
      <c r="AV675" s="44"/>
      <c r="AW675" s="45"/>
      <c r="AX675" s="45"/>
      <c r="AY675" s="45"/>
    </row>
    <row r="676">
      <c r="A676" s="60"/>
      <c r="B676" s="60"/>
      <c r="C676" s="60"/>
      <c r="D676" s="46"/>
      <c r="E676" s="25"/>
      <c r="F676" s="26"/>
      <c r="G676" s="18"/>
      <c r="H676" s="15"/>
      <c r="I676" s="28"/>
      <c r="J676" s="29"/>
      <c r="K676" s="30"/>
      <c r="L676" s="31"/>
      <c r="M676" s="32"/>
      <c r="N676" s="33"/>
      <c r="O676" s="39"/>
      <c r="P676" s="39"/>
      <c r="Q676" s="40"/>
      <c r="R676" s="17"/>
      <c r="S676" s="40"/>
      <c r="T676" s="40"/>
      <c r="U676" s="40"/>
      <c r="V676" s="40"/>
      <c r="W676" s="40"/>
      <c r="X676" s="41"/>
      <c r="Y676" s="41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18"/>
      <c r="AM676" s="40"/>
      <c r="AN676" s="42"/>
      <c r="AO676" s="42"/>
      <c r="AP676" s="43"/>
      <c r="AQ676" s="43"/>
      <c r="AR676" s="43"/>
      <c r="AS676" s="43"/>
      <c r="AT676" s="43"/>
      <c r="AU676" s="43"/>
      <c r="AV676" s="44"/>
      <c r="AW676" s="45"/>
      <c r="AX676" s="45"/>
      <c r="AY676" s="45"/>
    </row>
    <row r="677">
      <c r="A677" s="60"/>
      <c r="B677" s="60"/>
      <c r="C677" s="60"/>
      <c r="D677" s="46"/>
      <c r="E677" s="25"/>
      <c r="F677" s="26"/>
      <c r="G677" s="18"/>
      <c r="H677" s="15"/>
      <c r="I677" s="28"/>
      <c r="J677" s="29"/>
      <c r="K677" s="30"/>
      <c r="L677" s="31"/>
      <c r="M677" s="32"/>
      <c r="N677" s="33"/>
      <c r="O677" s="39"/>
      <c r="P677" s="39"/>
      <c r="Q677" s="40"/>
      <c r="R677" s="17"/>
      <c r="S677" s="40"/>
      <c r="T677" s="40"/>
      <c r="U677" s="40"/>
      <c r="V677" s="40"/>
      <c r="W677" s="40"/>
      <c r="X677" s="41"/>
      <c r="Y677" s="41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18"/>
      <c r="AM677" s="40"/>
      <c r="AN677" s="42"/>
      <c r="AO677" s="42"/>
      <c r="AP677" s="43"/>
      <c r="AQ677" s="43"/>
      <c r="AR677" s="43"/>
      <c r="AS677" s="43"/>
      <c r="AT677" s="43"/>
      <c r="AU677" s="43"/>
      <c r="AV677" s="44"/>
      <c r="AW677" s="45"/>
      <c r="AX677" s="45"/>
      <c r="AY677" s="45"/>
    </row>
    <row r="678">
      <c r="A678" s="60"/>
      <c r="B678" s="60"/>
      <c r="C678" s="60"/>
      <c r="D678" s="46"/>
      <c r="E678" s="25"/>
      <c r="F678" s="26"/>
      <c r="G678" s="18"/>
      <c r="H678" s="15"/>
      <c r="I678" s="28"/>
      <c r="J678" s="29"/>
      <c r="K678" s="30"/>
      <c r="L678" s="31"/>
      <c r="M678" s="32"/>
      <c r="N678" s="33"/>
      <c r="O678" s="39"/>
      <c r="P678" s="39"/>
      <c r="Q678" s="40"/>
      <c r="R678" s="17"/>
      <c r="S678" s="40"/>
      <c r="T678" s="40"/>
      <c r="U678" s="40"/>
      <c r="V678" s="40"/>
      <c r="W678" s="40"/>
      <c r="X678" s="41"/>
      <c r="Y678" s="41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18"/>
      <c r="AM678" s="40"/>
      <c r="AN678" s="42"/>
      <c r="AO678" s="42"/>
      <c r="AP678" s="43"/>
      <c r="AQ678" s="43"/>
      <c r="AR678" s="43"/>
      <c r="AS678" s="43"/>
      <c r="AT678" s="43"/>
      <c r="AU678" s="43"/>
      <c r="AV678" s="44"/>
      <c r="AW678" s="45"/>
      <c r="AX678" s="45"/>
      <c r="AY678" s="45"/>
    </row>
    <row r="679">
      <c r="A679" s="60"/>
      <c r="B679" s="60"/>
      <c r="C679" s="60"/>
      <c r="D679" s="46"/>
      <c r="E679" s="25"/>
      <c r="F679" s="26"/>
      <c r="G679" s="18"/>
      <c r="H679" s="15"/>
      <c r="I679" s="28"/>
      <c r="J679" s="29"/>
      <c r="K679" s="30"/>
      <c r="L679" s="31"/>
      <c r="M679" s="32"/>
      <c r="N679" s="33"/>
      <c r="O679" s="39"/>
      <c r="P679" s="39"/>
      <c r="Q679" s="40"/>
      <c r="R679" s="17"/>
      <c r="S679" s="40"/>
      <c r="T679" s="40"/>
      <c r="U679" s="40"/>
      <c r="V679" s="40"/>
      <c r="W679" s="40"/>
      <c r="X679" s="41"/>
      <c r="Y679" s="41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18"/>
      <c r="AM679" s="40"/>
      <c r="AN679" s="42"/>
      <c r="AO679" s="42"/>
      <c r="AP679" s="43"/>
      <c r="AQ679" s="43"/>
      <c r="AR679" s="43"/>
      <c r="AS679" s="43"/>
      <c r="AT679" s="43"/>
      <c r="AU679" s="43"/>
      <c r="AV679" s="44"/>
      <c r="AW679" s="45"/>
      <c r="AX679" s="45"/>
      <c r="AY679" s="45"/>
    </row>
    <row r="680">
      <c r="A680" s="60"/>
      <c r="B680" s="60"/>
      <c r="C680" s="60"/>
      <c r="D680" s="46"/>
      <c r="E680" s="25"/>
      <c r="F680" s="26"/>
      <c r="G680" s="18"/>
      <c r="H680" s="15"/>
      <c r="I680" s="28"/>
      <c r="J680" s="29"/>
      <c r="K680" s="30"/>
      <c r="L680" s="31"/>
      <c r="M680" s="32"/>
      <c r="N680" s="33"/>
      <c r="O680" s="39"/>
      <c r="P680" s="39"/>
      <c r="Q680" s="40"/>
      <c r="R680" s="17"/>
      <c r="S680" s="40"/>
      <c r="T680" s="40"/>
      <c r="U680" s="40"/>
      <c r="V680" s="40"/>
      <c r="W680" s="40"/>
      <c r="X680" s="41"/>
      <c r="Y680" s="41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18"/>
      <c r="AM680" s="40"/>
      <c r="AN680" s="42"/>
      <c r="AO680" s="42"/>
      <c r="AP680" s="43"/>
      <c r="AQ680" s="43"/>
      <c r="AR680" s="43"/>
      <c r="AS680" s="43"/>
      <c r="AT680" s="43"/>
      <c r="AU680" s="43"/>
      <c r="AV680" s="44"/>
      <c r="AW680" s="45"/>
      <c r="AX680" s="45"/>
      <c r="AY680" s="45"/>
    </row>
    <row r="681">
      <c r="A681" s="60"/>
      <c r="B681" s="60"/>
      <c r="C681" s="60"/>
      <c r="D681" s="46"/>
      <c r="E681" s="25"/>
      <c r="F681" s="26"/>
      <c r="G681" s="18"/>
      <c r="H681" s="15"/>
      <c r="I681" s="28"/>
      <c r="J681" s="29"/>
      <c r="K681" s="30"/>
      <c r="L681" s="31"/>
      <c r="M681" s="32"/>
      <c r="N681" s="33"/>
      <c r="O681" s="39"/>
      <c r="P681" s="39"/>
      <c r="Q681" s="40"/>
      <c r="R681" s="17"/>
      <c r="S681" s="40"/>
      <c r="T681" s="40"/>
      <c r="U681" s="40"/>
      <c r="V681" s="40"/>
      <c r="W681" s="40"/>
      <c r="X681" s="41"/>
      <c r="Y681" s="41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18"/>
      <c r="AM681" s="40"/>
      <c r="AN681" s="42"/>
      <c r="AO681" s="42"/>
      <c r="AP681" s="43"/>
      <c r="AQ681" s="43"/>
      <c r="AR681" s="43"/>
      <c r="AS681" s="43"/>
      <c r="AT681" s="43"/>
      <c r="AU681" s="43"/>
      <c r="AV681" s="44"/>
      <c r="AW681" s="45"/>
      <c r="AX681" s="45"/>
      <c r="AY681" s="45"/>
    </row>
    <row r="682">
      <c r="A682" s="60"/>
      <c r="B682" s="60"/>
      <c r="C682" s="60"/>
      <c r="D682" s="46"/>
      <c r="E682" s="25"/>
      <c r="F682" s="26"/>
      <c r="G682" s="18"/>
      <c r="H682" s="15"/>
      <c r="I682" s="28"/>
      <c r="J682" s="29"/>
      <c r="K682" s="30"/>
      <c r="L682" s="31"/>
      <c r="M682" s="32"/>
      <c r="N682" s="33"/>
      <c r="O682" s="39"/>
      <c r="P682" s="39"/>
      <c r="Q682" s="40"/>
      <c r="R682" s="17"/>
      <c r="S682" s="40"/>
      <c r="T682" s="40"/>
      <c r="U682" s="40"/>
      <c r="V682" s="40"/>
      <c r="W682" s="40"/>
      <c r="X682" s="41"/>
      <c r="Y682" s="41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18"/>
      <c r="AM682" s="40"/>
      <c r="AN682" s="42"/>
      <c r="AO682" s="42"/>
      <c r="AP682" s="43"/>
      <c r="AQ682" s="43"/>
      <c r="AR682" s="43"/>
      <c r="AS682" s="43"/>
      <c r="AT682" s="43"/>
      <c r="AU682" s="43"/>
      <c r="AV682" s="44"/>
      <c r="AW682" s="45"/>
      <c r="AX682" s="45"/>
      <c r="AY682" s="45"/>
    </row>
    <row r="683">
      <c r="A683" s="60"/>
      <c r="B683" s="60"/>
      <c r="C683" s="60"/>
      <c r="D683" s="46"/>
      <c r="E683" s="25"/>
      <c r="F683" s="26"/>
      <c r="G683" s="18"/>
      <c r="H683" s="15"/>
      <c r="I683" s="28"/>
      <c r="J683" s="29"/>
      <c r="K683" s="30"/>
      <c r="L683" s="31"/>
      <c r="M683" s="32"/>
      <c r="N683" s="33"/>
      <c r="O683" s="39"/>
      <c r="P683" s="39"/>
      <c r="Q683" s="40"/>
      <c r="R683" s="17"/>
      <c r="S683" s="40"/>
      <c r="T683" s="40"/>
      <c r="U683" s="40"/>
      <c r="V683" s="40"/>
      <c r="W683" s="40"/>
      <c r="X683" s="41"/>
      <c r="Y683" s="41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18"/>
      <c r="AM683" s="40"/>
      <c r="AN683" s="42"/>
      <c r="AO683" s="42"/>
      <c r="AP683" s="43"/>
      <c r="AQ683" s="43"/>
      <c r="AR683" s="43"/>
      <c r="AS683" s="43"/>
      <c r="AT683" s="43"/>
      <c r="AU683" s="43"/>
      <c r="AV683" s="44"/>
      <c r="AW683" s="45"/>
      <c r="AX683" s="45"/>
      <c r="AY683" s="45"/>
    </row>
    <row r="684">
      <c r="A684" s="60"/>
      <c r="B684" s="60"/>
      <c r="C684" s="60"/>
      <c r="D684" s="46"/>
      <c r="E684" s="25"/>
      <c r="F684" s="26"/>
      <c r="G684" s="18"/>
      <c r="H684" s="15"/>
      <c r="I684" s="28"/>
      <c r="J684" s="29"/>
      <c r="K684" s="30"/>
      <c r="L684" s="31"/>
      <c r="M684" s="32"/>
      <c r="N684" s="33"/>
      <c r="O684" s="39"/>
      <c r="P684" s="39"/>
      <c r="Q684" s="40"/>
      <c r="R684" s="17"/>
      <c r="S684" s="40"/>
      <c r="T684" s="40"/>
      <c r="U684" s="40"/>
      <c r="V684" s="40"/>
      <c r="W684" s="40"/>
      <c r="X684" s="41"/>
      <c r="Y684" s="41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18"/>
      <c r="AM684" s="40"/>
      <c r="AN684" s="42"/>
      <c r="AO684" s="42"/>
      <c r="AP684" s="43"/>
      <c r="AQ684" s="43"/>
      <c r="AR684" s="43"/>
      <c r="AS684" s="43"/>
      <c r="AT684" s="43"/>
      <c r="AU684" s="43"/>
      <c r="AV684" s="44"/>
      <c r="AW684" s="45"/>
      <c r="AX684" s="45"/>
      <c r="AY684" s="45"/>
    </row>
    <row r="685">
      <c r="A685" s="60"/>
      <c r="B685" s="60"/>
      <c r="C685" s="60"/>
      <c r="D685" s="46"/>
      <c r="E685" s="25"/>
      <c r="F685" s="26"/>
      <c r="G685" s="18"/>
      <c r="H685" s="15"/>
      <c r="I685" s="28"/>
      <c r="J685" s="29"/>
      <c r="K685" s="30"/>
      <c r="L685" s="31"/>
      <c r="M685" s="32"/>
      <c r="N685" s="33"/>
      <c r="O685" s="39"/>
      <c r="P685" s="39"/>
      <c r="Q685" s="40"/>
      <c r="R685" s="17"/>
      <c r="S685" s="40"/>
      <c r="T685" s="40"/>
      <c r="U685" s="40"/>
      <c r="V685" s="40"/>
      <c r="W685" s="40"/>
      <c r="X685" s="41"/>
      <c r="Y685" s="41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18"/>
      <c r="AM685" s="40"/>
      <c r="AN685" s="42"/>
      <c r="AO685" s="42"/>
      <c r="AP685" s="43"/>
      <c r="AQ685" s="43"/>
      <c r="AR685" s="43"/>
      <c r="AS685" s="43"/>
      <c r="AT685" s="43"/>
      <c r="AU685" s="43"/>
      <c r="AV685" s="44"/>
      <c r="AW685" s="45"/>
      <c r="AX685" s="45"/>
      <c r="AY685" s="45"/>
    </row>
    <row r="686">
      <c r="A686" s="60"/>
      <c r="B686" s="60"/>
      <c r="C686" s="60"/>
      <c r="D686" s="46"/>
      <c r="E686" s="25"/>
      <c r="F686" s="26"/>
      <c r="G686" s="18"/>
      <c r="H686" s="15"/>
      <c r="I686" s="28"/>
      <c r="J686" s="29"/>
      <c r="K686" s="30"/>
      <c r="L686" s="31"/>
      <c r="M686" s="32"/>
      <c r="N686" s="33"/>
      <c r="O686" s="39"/>
      <c r="P686" s="39"/>
      <c r="Q686" s="40"/>
      <c r="R686" s="17"/>
      <c r="S686" s="40"/>
      <c r="T686" s="40"/>
      <c r="U686" s="40"/>
      <c r="V686" s="40"/>
      <c r="W686" s="40"/>
      <c r="X686" s="41"/>
      <c r="Y686" s="41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18"/>
      <c r="AM686" s="40"/>
      <c r="AN686" s="42"/>
      <c r="AO686" s="42"/>
      <c r="AP686" s="43"/>
      <c r="AQ686" s="43"/>
      <c r="AR686" s="43"/>
      <c r="AS686" s="43"/>
      <c r="AT686" s="43"/>
      <c r="AU686" s="43"/>
      <c r="AV686" s="44"/>
      <c r="AW686" s="45"/>
      <c r="AX686" s="45"/>
      <c r="AY686" s="45"/>
    </row>
    <row r="687">
      <c r="A687" s="60"/>
      <c r="B687" s="60"/>
      <c r="C687" s="60"/>
      <c r="D687" s="46"/>
      <c r="E687" s="25"/>
      <c r="F687" s="26"/>
      <c r="G687" s="18"/>
      <c r="H687" s="15"/>
      <c r="I687" s="28"/>
      <c r="J687" s="29"/>
      <c r="K687" s="30"/>
      <c r="L687" s="31"/>
      <c r="M687" s="32"/>
      <c r="N687" s="33"/>
      <c r="O687" s="39"/>
      <c r="P687" s="39"/>
      <c r="Q687" s="40"/>
      <c r="R687" s="17"/>
      <c r="S687" s="40"/>
      <c r="T687" s="40"/>
      <c r="U687" s="40"/>
      <c r="V687" s="40"/>
      <c r="W687" s="40"/>
      <c r="X687" s="41"/>
      <c r="Y687" s="41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18"/>
      <c r="AM687" s="40"/>
      <c r="AN687" s="42"/>
      <c r="AO687" s="42"/>
      <c r="AP687" s="43"/>
      <c r="AQ687" s="43"/>
      <c r="AR687" s="43"/>
      <c r="AS687" s="43"/>
      <c r="AT687" s="43"/>
      <c r="AU687" s="43"/>
      <c r="AV687" s="44"/>
      <c r="AW687" s="45"/>
      <c r="AX687" s="45"/>
      <c r="AY687" s="45"/>
    </row>
    <row r="688">
      <c r="A688" s="60"/>
      <c r="B688" s="60"/>
      <c r="C688" s="60"/>
      <c r="D688" s="46"/>
      <c r="E688" s="25"/>
      <c r="F688" s="26"/>
      <c r="G688" s="18"/>
      <c r="H688" s="15"/>
      <c r="I688" s="28"/>
      <c r="J688" s="29"/>
      <c r="K688" s="30"/>
      <c r="L688" s="31"/>
      <c r="M688" s="32"/>
      <c r="N688" s="33"/>
      <c r="O688" s="39"/>
      <c r="P688" s="39"/>
      <c r="Q688" s="40"/>
      <c r="R688" s="17"/>
      <c r="S688" s="40"/>
      <c r="T688" s="40"/>
      <c r="U688" s="40"/>
      <c r="V688" s="40"/>
      <c r="W688" s="40"/>
      <c r="X688" s="41"/>
      <c r="Y688" s="41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18"/>
      <c r="AM688" s="40"/>
      <c r="AN688" s="42"/>
      <c r="AO688" s="42"/>
      <c r="AP688" s="43"/>
      <c r="AQ688" s="43"/>
      <c r="AR688" s="43"/>
      <c r="AS688" s="43"/>
      <c r="AT688" s="43"/>
      <c r="AU688" s="43"/>
      <c r="AV688" s="44"/>
      <c r="AW688" s="45"/>
      <c r="AX688" s="45"/>
      <c r="AY688" s="45"/>
    </row>
    <row r="689">
      <c r="A689" s="60"/>
      <c r="B689" s="60"/>
      <c r="C689" s="60"/>
      <c r="D689" s="46"/>
      <c r="E689" s="25"/>
      <c r="F689" s="26"/>
      <c r="G689" s="18"/>
      <c r="H689" s="15"/>
      <c r="I689" s="28"/>
      <c r="J689" s="29"/>
      <c r="K689" s="30"/>
      <c r="L689" s="31"/>
      <c r="M689" s="32"/>
      <c r="N689" s="33"/>
      <c r="O689" s="39"/>
      <c r="P689" s="39"/>
      <c r="Q689" s="40"/>
      <c r="R689" s="17"/>
      <c r="S689" s="40"/>
      <c r="T689" s="40"/>
      <c r="U689" s="40"/>
      <c r="V689" s="40"/>
      <c r="W689" s="40"/>
      <c r="X689" s="41"/>
      <c r="Y689" s="41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18"/>
      <c r="AM689" s="40"/>
      <c r="AN689" s="42"/>
      <c r="AO689" s="42"/>
      <c r="AP689" s="43"/>
      <c r="AQ689" s="43"/>
      <c r="AR689" s="43"/>
      <c r="AS689" s="43"/>
      <c r="AT689" s="43"/>
      <c r="AU689" s="43"/>
      <c r="AV689" s="44"/>
      <c r="AW689" s="45"/>
      <c r="AX689" s="45"/>
      <c r="AY689" s="45"/>
    </row>
    <row r="690">
      <c r="A690" s="60"/>
      <c r="B690" s="60"/>
      <c r="C690" s="60"/>
      <c r="D690" s="46"/>
      <c r="E690" s="25"/>
      <c r="F690" s="26"/>
      <c r="G690" s="18"/>
      <c r="H690" s="15"/>
      <c r="I690" s="28"/>
      <c r="J690" s="29"/>
      <c r="K690" s="30"/>
      <c r="L690" s="31"/>
      <c r="M690" s="32"/>
      <c r="N690" s="33"/>
      <c r="O690" s="39"/>
      <c r="P690" s="39"/>
      <c r="Q690" s="40"/>
      <c r="R690" s="17"/>
      <c r="S690" s="40"/>
      <c r="T690" s="40"/>
      <c r="U690" s="40"/>
      <c r="V690" s="40"/>
      <c r="W690" s="40"/>
      <c r="X690" s="41"/>
      <c r="Y690" s="41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18"/>
      <c r="AM690" s="40"/>
      <c r="AN690" s="42"/>
      <c r="AO690" s="42"/>
      <c r="AP690" s="43"/>
      <c r="AQ690" s="43"/>
      <c r="AR690" s="43"/>
      <c r="AS690" s="43"/>
      <c r="AT690" s="43"/>
      <c r="AU690" s="43"/>
      <c r="AV690" s="44"/>
      <c r="AW690" s="45"/>
      <c r="AX690" s="45"/>
      <c r="AY690" s="45"/>
    </row>
    <row r="691">
      <c r="A691" s="60"/>
      <c r="B691" s="60"/>
      <c r="C691" s="60"/>
      <c r="D691" s="46"/>
      <c r="E691" s="25"/>
      <c r="F691" s="26"/>
      <c r="G691" s="18"/>
      <c r="H691" s="15"/>
      <c r="I691" s="28"/>
      <c r="J691" s="29"/>
      <c r="K691" s="30"/>
      <c r="L691" s="31"/>
      <c r="M691" s="32"/>
      <c r="N691" s="33"/>
      <c r="O691" s="39"/>
      <c r="P691" s="39"/>
      <c r="Q691" s="40"/>
      <c r="R691" s="17"/>
      <c r="S691" s="40"/>
      <c r="T691" s="40"/>
      <c r="U691" s="40"/>
      <c r="V691" s="40"/>
      <c r="W691" s="40"/>
      <c r="X691" s="41"/>
      <c r="Y691" s="41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18"/>
      <c r="AM691" s="40"/>
      <c r="AN691" s="42"/>
      <c r="AO691" s="42"/>
      <c r="AP691" s="43"/>
      <c r="AQ691" s="43"/>
      <c r="AR691" s="43"/>
      <c r="AS691" s="43"/>
      <c r="AT691" s="43"/>
      <c r="AU691" s="43"/>
      <c r="AV691" s="44"/>
      <c r="AW691" s="45"/>
      <c r="AX691" s="45"/>
      <c r="AY691" s="45"/>
    </row>
    <row r="692">
      <c r="A692" s="60"/>
      <c r="B692" s="60"/>
      <c r="C692" s="60"/>
      <c r="D692" s="46"/>
      <c r="E692" s="25"/>
      <c r="F692" s="26"/>
      <c r="G692" s="18"/>
      <c r="H692" s="15"/>
      <c r="I692" s="28"/>
      <c r="J692" s="29"/>
      <c r="K692" s="30"/>
      <c r="L692" s="31"/>
      <c r="M692" s="32"/>
      <c r="N692" s="33"/>
      <c r="O692" s="39"/>
      <c r="P692" s="39"/>
      <c r="Q692" s="40"/>
      <c r="R692" s="17"/>
      <c r="S692" s="40"/>
      <c r="T692" s="40"/>
      <c r="U692" s="40"/>
      <c r="V692" s="40"/>
      <c r="W692" s="40"/>
      <c r="X692" s="41"/>
      <c r="Y692" s="41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18"/>
      <c r="AM692" s="40"/>
      <c r="AN692" s="42"/>
      <c r="AO692" s="42"/>
      <c r="AP692" s="43"/>
      <c r="AQ692" s="43"/>
      <c r="AR692" s="43"/>
      <c r="AS692" s="43"/>
      <c r="AT692" s="43"/>
      <c r="AU692" s="43"/>
      <c r="AV692" s="44"/>
      <c r="AW692" s="45"/>
      <c r="AX692" s="45"/>
      <c r="AY692" s="45"/>
    </row>
    <row r="693">
      <c r="A693" s="60"/>
      <c r="B693" s="60"/>
      <c r="C693" s="60"/>
      <c r="D693" s="46"/>
      <c r="E693" s="25"/>
      <c r="F693" s="26"/>
      <c r="G693" s="18"/>
      <c r="H693" s="15"/>
      <c r="I693" s="28"/>
      <c r="J693" s="29"/>
      <c r="K693" s="30"/>
      <c r="L693" s="31"/>
      <c r="M693" s="32"/>
      <c r="N693" s="33"/>
      <c r="O693" s="39"/>
      <c r="P693" s="39"/>
      <c r="Q693" s="40"/>
      <c r="R693" s="17"/>
      <c r="S693" s="40"/>
      <c r="T693" s="40"/>
      <c r="U693" s="40"/>
      <c r="V693" s="40"/>
      <c r="W693" s="40"/>
      <c r="X693" s="41"/>
      <c r="Y693" s="41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18"/>
      <c r="AM693" s="40"/>
      <c r="AN693" s="42"/>
      <c r="AO693" s="42"/>
      <c r="AP693" s="43"/>
      <c r="AQ693" s="43"/>
      <c r="AR693" s="43"/>
      <c r="AS693" s="43"/>
      <c r="AT693" s="43"/>
      <c r="AU693" s="43"/>
      <c r="AV693" s="44"/>
      <c r="AW693" s="45"/>
      <c r="AX693" s="45"/>
      <c r="AY693" s="45"/>
    </row>
    <row r="694">
      <c r="A694" s="60"/>
      <c r="B694" s="60"/>
      <c r="C694" s="60"/>
      <c r="D694" s="46"/>
      <c r="E694" s="25"/>
      <c r="F694" s="26"/>
      <c r="G694" s="18"/>
      <c r="H694" s="15"/>
      <c r="I694" s="28"/>
      <c r="J694" s="29"/>
      <c r="K694" s="30"/>
      <c r="L694" s="31"/>
      <c r="M694" s="32"/>
      <c r="N694" s="33"/>
      <c r="O694" s="39"/>
      <c r="P694" s="39"/>
      <c r="Q694" s="40"/>
      <c r="R694" s="17"/>
      <c r="S694" s="40"/>
      <c r="T694" s="40"/>
      <c r="U694" s="40"/>
      <c r="V694" s="40"/>
      <c r="W694" s="40"/>
      <c r="X694" s="41"/>
      <c r="Y694" s="41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18"/>
      <c r="AM694" s="40"/>
      <c r="AN694" s="42"/>
      <c r="AO694" s="42"/>
      <c r="AP694" s="43"/>
      <c r="AQ694" s="43"/>
      <c r="AR694" s="43"/>
      <c r="AS694" s="43"/>
      <c r="AT694" s="43"/>
      <c r="AU694" s="43"/>
      <c r="AV694" s="44"/>
      <c r="AW694" s="45"/>
      <c r="AX694" s="45"/>
      <c r="AY694" s="45"/>
    </row>
    <row r="695">
      <c r="A695" s="60"/>
      <c r="B695" s="60"/>
      <c r="C695" s="60"/>
      <c r="D695" s="46"/>
      <c r="E695" s="25"/>
      <c r="F695" s="26"/>
      <c r="G695" s="18"/>
      <c r="H695" s="15"/>
      <c r="I695" s="28"/>
      <c r="J695" s="29"/>
      <c r="K695" s="30"/>
      <c r="L695" s="31"/>
      <c r="M695" s="32"/>
      <c r="N695" s="33"/>
      <c r="O695" s="39"/>
      <c r="P695" s="39"/>
      <c r="Q695" s="40"/>
      <c r="R695" s="17"/>
      <c r="S695" s="40"/>
      <c r="T695" s="40"/>
      <c r="U695" s="40"/>
      <c r="V695" s="40"/>
      <c r="W695" s="40"/>
      <c r="X695" s="41"/>
      <c r="Y695" s="41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18"/>
      <c r="AM695" s="40"/>
      <c r="AN695" s="42"/>
      <c r="AO695" s="42"/>
      <c r="AP695" s="43"/>
      <c r="AQ695" s="43"/>
      <c r="AR695" s="43"/>
      <c r="AS695" s="43"/>
      <c r="AT695" s="43"/>
      <c r="AU695" s="43"/>
      <c r="AV695" s="44"/>
      <c r="AW695" s="45"/>
      <c r="AX695" s="45"/>
      <c r="AY695" s="45"/>
    </row>
    <row r="696">
      <c r="A696" s="60"/>
      <c r="B696" s="60"/>
      <c r="C696" s="60"/>
      <c r="D696" s="46"/>
      <c r="E696" s="25"/>
      <c r="F696" s="26"/>
      <c r="G696" s="18"/>
      <c r="H696" s="15"/>
      <c r="I696" s="28"/>
      <c r="J696" s="29"/>
      <c r="K696" s="30"/>
      <c r="L696" s="31"/>
      <c r="M696" s="32"/>
      <c r="N696" s="33"/>
      <c r="O696" s="39"/>
      <c r="P696" s="39"/>
      <c r="Q696" s="40"/>
      <c r="R696" s="17"/>
      <c r="S696" s="40"/>
      <c r="T696" s="40"/>
      <c r="U696" s="40"/>
      <c r="V696" s="40"/>
      <c r="W696" s="40"/>
      <c r="X696" s="41"/>
      <c r="Y696" s="41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18"/>
      <c r="AM696" s="40"/>
      <c r="AN696" s="42"/>
      <c r="AO696" s="42"/>
      <c r="AP696" s="43"/>
      <c r="AQ696" s="43"/>
      <c r="AR696" s="43"/>
      <c r="AS696" s="43"/>
      <c r="AT696" s="43"/>
      <c r="AU696" s="43"/>
      <c r="AV696" s="44"/>
      <c r="AW696" s="45"/>
      <c r="AX696" s="45"/>
      <c r="AY696" s="45"/>
    </row>
    <row r="697">
      <c r="A697" s="60"/>
      <c r="B697" s="60"/>
      <c r="C697" s="60"/>
      <c r="D697" s="46"/>
      <c r="E697" s="25"/>
      <c r="F697" s="26"/>
      <c r="G697" s="18"/>
      <c r="H697" s="15"/>
      <c r="I697" s="28"/>
      <c r="J697" s="29"/>
      <c r="K697" s="30"/>
      <c r="L697" s="31"/>
      <c r="M697" s="32"/>
      <c r="N697" s="33"/>
      <c r="O697" s="39"/>
      <c r="P697" s="39"/>
      <c r="Q697" s="40"/>
      <c r="R697" s="17"/>
      <c r="S697" s="40"/>
      <c r="T697" s="40"/>
      <c r="U697" s="40"/>
      <c r="V697" s="40"/>
      <c r="W697" s="40"/>
      <c r="X697" s="41"/>
      <c r="Y697" s="41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18"/>
      <c r="AM697" s="40"/>
      <c r="AN697" s="42"/>
      <c r="AO697" s="42"/>
      <c r="AP697" s="43"/>
      <c r="AQ697" s="43"/>
      <c r="AR697" s="43"/>
      <c r="AS697" s="43"/>
      <c r="AT697" s="43"/>
      <c r="AU697" s="43"/>
      <c r="AV697" s="44"/>
      <c r="AW697" s="45"/>
      <c r="AX697" s="45"/>
      <c r="AY697" s="45"/>
    </row>
    <row r="698">
      <c r="A698" s="60"/>
      <c r="B698" s="60"/>
      <c r="C698" s="60"/>
      <c r="D698" s="46"/>
      <c r="E698" s="25"/>
      <c r="F698" s="26"/>
      <c r="G698" s="18"/>
      <c r="H698" s="15"/>
      <c r="I698" s="28"/>
      <c r="J698" s="29"/>
      <c r="K698" s="30"/>
      <c r="L698" s="31"/>
      <c r="M698" s="32"/>
      <c r="N698" s="33"/>
      <c r="O698" s="39"/>
      <c r="P698" s="39"/>
      <c r="Q698" s="40"/>
      <c r="R698" s="17"/>
      <c r="S698" s="40"/>
      <c r="T698" s="40"/>
      <c r="U698" s="40"/>
      <c r="V698" s="40"/>
      <c r="W698" s="40"/>
      <c r="X698" s="41"/>
      <c r="Y698" s="41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18"/>
      <c r="AM698" s="40"/>
      <c r="AN698" s="42"/>
      <c r="AO698" s="42"/>
      <c r="AP698" s="43"/>
      <c r="AQ698" s="43"/>
      <c r="AR698" s="43"/>
      <c r="AS698" s="43"/>
      <c r="AT698" s="43"/>
      <c r="AU698" s="43"/>
      <c r="AV698" s="44"/>
      <c r="AW698" s="45"/>
      <c r="AX698" s="45"/>
      <c r="AY698" s="45"/>
    </row>
    <row r="699">
      <c r="A699" s="60"/>
      <c r="B699" s="60"/>
      <c r="C699" s="60"/>
      <c r="D699" s="46"/>
      <c r="E699" s="25"/>
      <c r="F699" s="26"/>
      <c r="G699" s="18"/>
      <c r="H699" s="15"/>
      <c r="I699" s="28"/>
      <c r="J699" s="29"/>
      <c r="K699" s="30"/>
      <c r="L699" s="31"/>
      <c r="M699" s="32"/>
      <c r="N699" s="33"/>
      <c r="O699" s="39"/>
      <c r="P699" s="39"/>
      <c r="Q699" s="40"/>
      <c r="R699" s="17"/>
      <c r="S699" s="40"/>
      <c r="T699" s="40"/>
      <c r="U699" s="40"/>
      <c r="V699" s="40"/>
      <c r="W699" s="40"/>
      <c r="X699" s="41"/>
      <c r="Y699" s="41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18"/>
      <c r="AM699" s="40"/>
      <c r="AN699" s="42"/>
      <c r="AO699" s="42"/>
      <c r="AP699" s="43"/>
      <c r="AQ699" s="43"/>
      <c r="AR699" s="43"/>
      <c r="AS699" s="43"/>
      <c r="AT699" s="43"/>
      <c r="AU699" s="43"/>
      <c r="AV699" s="44"/>
      <c r="AW699" s="45"/>
      <c r="AX699" s="45"/>
      <c r="AY699" s="45"/>
    </row>
    <row r="700">
      <c r="A700" s="60"/>
      <c r="B700" s="60"/>
      <c r="C700" s="60"/>
      <c r="D700" s="46"/>
      <c r="E700" s="25"/>
      <c r="F700" s="26"/>
      <c r="G700" s="18"/>
      <c r="H700" s="15"/>
      <c r="I700" s="28"/>
      <c r="J700" s="29"/>
      <c r="K700" s="30"/>
      <c r="L700" s="31"/>
      <c r="M700" s="32"/>
      <c r="N700" s="33"/>
      <c r="O700" s="39"/>
      <c r="P700" s="39"/>
      <c r="Q700" s="40"/>
      <c r="R700" s="17"/>
      <c r="S700" s="40"/>
      <c r="T700" s="40"/>
      <c r="U700" s="40"/>
      <c r="V700" s="40"/>
      <c r="W700" s="40"/>
      <c r="X700" s="41"/>
      <c r="Y700" s="41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18"/>
      <c r="AM700" s="40"/>
      <c r="AN700" s="42"/>
      <c r="AO700" s="42"/>
      <c r="AP700" s="43"/>
      <c r="AQ700" s="43"/>
      <c r="AR700" s="43"/>
      <c r="AS700" s="43"/>
      <c r="AT700" s="43"/>
      <c r="AU700" s="43"/>
      <c r="AV700" s="44"/>
      <c r="AW700" s="45"/>
      <c r="AX700" s="45"/>
      <c r="AY700" s="45"/>
    </row>
    <row r="701">
      <c r="A701" s="60"/>
      <c r="B701" s="60"/>
      <c r="C701" s="60"/>
      <c r="D701" s="46"/>
      <c r="E701" s="25"/>
      <c r="F701" s="26"/>
      <c r="G701" s="18"/>
      <c r="H701" s="15"/>
      <c r="I701" s="28"/>
      <c r="J701" s="29"/>
      <c r="K701" s="30"/>
      <c r="L701" s="31"/>
      <c r="M701" s="32"/>
      <c r="N701" s="33"/>
      <c r="O701" s="39"/>
      <c r="P701" s="39"/>
      <c r="Q701" s="40"/>
      <c r="R701" s="17"/>
      <c r="S701" s="40"/>
      <c r="T701" s="40"/>
      <c r="U701" s="40"/>
      <c r="V701" s="40"/>
      <c r="W701" s="40"/>
      <c r="X701" s="41"/>
      <c r="Y701" s="41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18"/>
      <c r="AM701" s="40"/>
      <c r="AN701" s="42"/>
      <c r="AO701" s="42"/>
      <c r="AP701" s="43"/>
      <c r="AQ701" s="43"/>
      <c r="AR701" s="43"/>
      <c r="AS701" s="43"/>
      <c r="AT701" s="43"/>
      <c r="AU701" s="43"/>
      <c r="AV701" s="44"/>
      <c r="AW701" s="45"/>
      <c r="AX701" s="45"/>
      <c r="AY701" s="45"/>
    </row>
    <row r="702">
      <c r="A702" s="60"/>
      <c r="B702" s="60"/>
      <c r="C702" s="60"/>
      <c r="D702" s="46"/>
      <c r="E702" s="25"/>
      <c r="F702" s="26"/>
      <c r="G702" s="18"/>
      <c r="H702" s="15"/>
      <c r="I702" s="28"/>
      <c r="J702" s="29"/>
      <c r="K702" s="30"/>
      <c r="L702" s="31"/>
      <c r="M702" s="32"/>
      <c r="N702" s="33"/>
      <c r="O702" s="39"/>
      <c r="P702" s="39"/>
      <c r="Q702" s="40"/>
      <c r="R702" s="17"/>
      <c r="S702" s="40"/>
      <c r="T702" s="40"/>
      <c r="U702" s="40"/>
      <c r="V702" s="40"/>
      <c r="W702" s="40"/>
      <c r="X702" s="41"/>
      <c r="Y702" s="41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18"/>
      <c r="AM702" s="40"/>
      <c r="AN702" s="42"/>
      <c r="AO702" s="42"/>
      <c r="AP702" s="43"/>
      <c r="AQ702" s="43"/>
      <c r="AR702" s="43"/>
      <c r="AS702" s="43"/>
      <c r="AT702" s="43"/>
      <c r="AU702" s="43"/>
      <c r="AV702" s="44"/>
      <c r="AW702" s="45"/>
      <c r="AX702" s="45"/>
      <c r="AY702" s="45"/>
    </row>
    <row r="703">
      <c r="A703" s="60"/>
      <c r="B703" s="60"/>
      <c r="C703" s="60"/>
      <c r="D703" s="46"/>
      <c r="E703" s="25"/>
      <c r="F703" s="26"/>
      <c r="G703" s="18"/>
      <c r="H703" s="15"/>
      <c r="I703" s="28"/>
      <c r="J703" s="29"/>
      <c r="K703" s="30"/>
      <c r="L703" s="31"/>
      <c r="M703" s="32"/>
      <c r="N703" s="33"/>
      <c r="O703" s="39"/>
      <c r="P703" s="39"/>
      <c r="Q703" s="40"/>
      <c r="R703" s="17"/>
      <c r="S703" s="40"/>
      <c r="T703" s="40"/>
      <c r="U703" s="40"/>
      <c r="V703" s="40"/>
      <c r="W703" s="40"/>
      <c r="X703" s="41"/>
      <c r="Y703" s="41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18"/>
      <c r="AM703" s="40"/>
      <c r="AN703" s="42"/>
      <c r="AO703" s="42"/>
      <c r="AP703" s="43"/>
      <c r="AQ703" s="43"/>
      <c r="AR703" s="43"/>
      <c r="AS703" s="43"/>
      <c r="AT703" s="43"/>
      <c r="AU703" s="43"/>
      <c r="AV703" s="44"/>
      <c r="AW703" s="45"/>
      <c r="AX703" s="45"/>
      <c r="AY703" s="45"/>
    </row>
    <row r="704">
      <c r="A704" s="60"/>
      <c r="B704" s="60"/>
      <c r="C704" s="60"/>
      <c r="D704" s="46"/>
      <c r="E704" s="25"/>
      <c r="F704" s="26"/>
      <c r="G704" s="18"/>
      <c r="H704" s="15"/>
      <c r="I704" s="28"/>
      <c r="J704" s="29"/>
      <c r="K704" s="30"/>
      <c r="L704" s="31"/>
      <c r="M704" s="32"/>
      <c r="N704" s="33"/>
      <c r="O704" s="39"/>
      <c r="P704" s="39"/>
      <c r="Q704" s="40"/>
      <c r="R704" s="17"/>
      <c r="S704" s="40"/>
      <c r="T704" s="40"/>
      <c r="U704" s="40"/>
      <c r="V704" s="40"/>
      <c r="W704" s="40"/>
      <c r="X704" s="41"/>
      <c r="Y704" s="41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18"/>
      <c r="AM704" s="40"/>
      <c r="AN704" s="42"/>
      <c r="AO704" s="42"/>
      <c r="AP704" s="43"/>
      <c r="AQ704" s="43"/>
      <c r="AR704" s="43"/>
      <c r="AS704" s="43"/>
      <c r="AT704" s="43"/>
      <c r="AU704" s="43"/>
      <c r="AV704" s="44"/>
      <c r="AW704" s="45"/>
      <c r="AX704" s="45"/>
      <c r="AY704" s="45"/>
    </row>
    <row r="705">
      <c r="A705" s="60"/>
      <c r="B705" s="60"/>
      <c r="C705" s="60"/>
      <c r="D705" s="46"/>
      <c r="E705" s="25"/>
      <c r="F705" s="26"/>
      <c r="G705" s="18"/>
      <c r="H705" s="15"/>
      <c r="I705" s="28"/>
      <c r="J705" s="29"/>
      <c r="K705" s="30"/>
      <c r="L705" s="31"/>
      <c r="M705" s="32"/>
      <c r="N705" s="33"/>
      <c r="O705" s="39"/>
      <c r="P705" s="39"/>
      <c r="Q705" s="40"/>
      <c r="R705" s="17"/>
      <c r="S705" s="40"/>
      <c r="T705" s="40"/>
      <c r="U705" s="40"/>
      <c r="V705" s="40"/>
      <c r="W705" s="40"/>
      <c r="X705" s="41"/>
      <c r="Y705" s="41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18"/>
      <c r="AM705" s="40"/>
      <c r="AN705" s="42"/>
      <c r="AO705" s="42"/>
      <c r="AP705" s="43"/>
      <c r="AQ705" s="43"/>
      <c r="AR705" s="43"/>
      <c r="AS705" s="43"/>
      <c r="AT705" s="43"/>
      <c r="AU705" s="43"/>
      <c r="AV705" s="44"/>
      <c r="AW705" s="45"/>
      <c r="AX705" s="45"/>
      <c r="AY705" s="45"/>
    </row>
    <row r="706">
      <c r="A706" s="60"/>
      <c r="B706" s="60"/>
      <c r="C706" s="60"/>
      <c r="D706" s="46"/>
      <c r="E706" s="25"/>
      <c r="F706" s="26"/>
      <c r="G706" s="18"/>
      <c r="H706" s="15"/>
      <c r="I706" s="28"/>
      <c r="J706" s="29"/>
      <c r="K706" s="30"/>
      <c r="L706" s="31"/>
      <c r="M706" s="32"/>
      <c r="N706" s="33"/>
      <c r="O706" s="39"/>
      <c r="P706" s="39"/>
      <c r="Q706" s="40"/>
      <c r="R706" s="17"/>
      <c r="S706" s="40"/>
      <c r="T706" s="40"/>
      <c r="U706" s="40"/>
      <c r="V706" s="40"/>
      <c r="W706" s="40"/>
      <c r="X706" s="41"/>
      <c r="Y706" s="41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18"/>
      <c r="AM706" s="40"/>
      <c r="AN706" s="42"/>
      <c r="AO706" s="42"/>
      <c r="AP706" s="43"/>
      <c r="AQ706" s="43"/>
      <c r="AR706" s="43"/>
      <c r="AS706" s="43"/>
      <c r="AT706" s="43"/>
      <c r="AU706" s="43"/>
      <c r="AV706" s="44"/>
      <c r="AW706" s="45"/>
      <c r="AX706" s="45"/>
      <c r="AY706" s="45"/>
    </row>
    <row r="707">
      <c r="A707" s="60"/>
      <c r="B707" s="60"/>
      <c r="C707" s="60"/>
      <c r="D707" s="46"/>
      <c r="E707" s="25"/>
      <c r="F707" s="26"/>
      <c r="G707" s="18"/>
      <c r="H707" s="15"/>
      <c r="I707" s="28"/>
      <c r="J707" s="29"/>
      <c r="K707" s="30"/>
      <c r="L707" s="31"/>
      <c r="M707" s="32"/>
      <c r="N707" s="33"/>
      <c r="O707" s="39"/>
      <c r="P707" s="39"/>
      <c r="Q707" s="40"/>
      <c r="R707" s="17"/>
      <c r="S707" s="40"/>
      <c r="T707" s="40"/>
      <c r="U707" s="40"/>
      <c r="V707" s="40"/>
      <c r="W707" s="40"/>
      <c r="X707" s="41"/>
      <c r="Y707" s="41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18"/>
      <c r="AM707" s="40"/>
      <c r="AN707" s="42"/>
      <c r="AO707" s="42"/>
      <c r="AP707" s="43"/>
      <c r="AQ707" s="43"/>
      <c r="AR707" s="43"/>
      <c r="AS707" s="43"/>
      <c r="AT707" s="43"/>
      <c r="AU707" s="43"/>
      <c r="AV707" s="44"/>
      <c r="AW707" s="45"/>
      <c r="AX707" s="45"/>
      <c r="AY707" s="45"/>
    </row>
    <row r="708">
      <c r="A708" s="60"/>
      <c r="B708" s="60"/>
      <c r="C708" s="60"/>
      <c r="D708" s="46"/>
      <c r="E708" s="25"/>
      <c r="F708" s="26"/>
      <c r="G708" s="18"/>
      <c r="H708" s="15"/>
      <c r="I708" s="28"/>
      <c r="J708" s="29"/>
      <c r="K708" s="30"/>
      <c r="L708" s="31"/>
      <c r="M708" s="32"/>
      <c r="N708" s="33"/>
      <c r="O708" s="39"/>
      <c r="P708" s="39"/>
      <c r="Q708" s="40"/>
      <c r="R708" s="17"/>
      <c r="S708" s="40"/>
      <c r="T708" s="40"/>
      <c r="U708" s="40"/>
      <c r="V708" s="40"/>
      <c r="W708" s="40"/>
      <c r="X708" s="41"/>
      <c r="Y708" s="41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18"/>
      <c r="AM708" s="40"/>
      <c r="AN708" s="42"/>
      <c r="AO708" s="42"/>
      <c r="AP708" s="43"/>
      <c r="AQ708" s="43"/>
      <c r="AR708" s="43"/>
      <c r="AS708" s="43"/>
      <c r="AT708" s="43"/>
      <c r="AU708" s="43"/>
      <c r="AV708" s="44"/>
      <c r="AW708" s="45"/>
      <c r="AX708" s="45"/>
      <c r="AY708" s="45"/>
    </row>
    <row r="709">
      <c r="A709" s="60"/>
      <c r="B709" s="60"/>
      <c r="C709" s="60"/>
      <c r="D709" s="46"/>
      <c r="E709" s="25"/>
      <c r="F709" s="26"/>
      <c r="G709" s="18"/>
      <c r="H709" s="15"/>
      <c r="I709" s="28"/>
      <c r="J709" s="29"/>
      <c r="K709" s="30"/>
      <c r="L709" s="31"/>
      <c r="M709" s="32"/>
      <c r="N709" s="33"/>
      <c r="O709" s="39"/>
      <c r="P709" s="39"/>
      <c r="Q709" s="40"/>
      <c r="R709" s="17"/>
      <c r="S709" s="40"/>
      <c r="T709" s="40"/>
      <c r="U709" s="40"/>
      <c r="V709" s="40"/>
      <c r="W709" s="40"/>
      <c r="X709" s="41"/>
      <c r="Y709" s="41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18"/>
      <c r="AM709" s="40"/>
      <c r="AN709" s="42"/>
      <c r="AO709" s="42"/>
      <c r="AP709" s="43"/>
      <c r="AQ709" s="43"/>
      <c r="AR709" s="43"/>
      <c r="AS709" s="43"/>
      <c r="AT709" s="43"/>
      <c r="AU709" s="43"/>
      <c r="AV709" s="44"/>
      <c r="AW709" s="45"/>
      <c r="AX709" s="45"/>
      <c r="AY709" s="45"/>
    </row>
    <row r="710">
      <c r="A710" s="60"/>
      <c r="B710" s="60"/>
      <c r="C710" s="60"/>
      <c r="D710" s="46"/>
      <c r="E710" s="25"/>
      <c r="F710" s="26"/>
      <c r="G710" s="18"/>
      <c r="H710" s="15"/>
      <c r="I710" s="28"/>
      <c r="J710" s="29"/>
      <c r="K710" s="30"/>
      <c r="L710" s="31"/>
      <c r="M710" s="32"/>
      <c r="N710" s="33"/>
      <c r="O710" s="39"/>
      <c r="P710" s="39"/>
      <c r="Q710" s="40"/>
      <c r="R710" s="17"/>
      <c r="S710" s="40"/>
      <c r="T710" s="40"/>
      <c r="U710" s="40"/>
      <c r="V710" s="40"/>
      <c r="W710" s="40"/>
      <c r="X710" s="41"/>
      <c r="Y710" s="41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18"/>
      <c r="AM710" s="40"/>
      <c r="AN710" s="42"/>
      <c r="AO710" s="42"/>
      <c r="AP710" s="43"/>
      <c r="AQ710" s="43"/>
      <c r="AR710" s="43"/>
      <c r="AS710" s="43"/>
      <c r="AT710" s="43"/>
      <c r="AU710" s="43"/>
      <c r="AV710" s="44"/>
      <c r="AW710" s="45"/>
      <c r="AX710" s="45"/>
      <c r="AY710" s="45"/>
    </row>
    <row r="711">
      <c r="A711" s="60"/>
      <c r="B711" s="60"/>
      <c r="C711" s="60"/>
      <c r="D711" s="46"/>
      <c r="E711" s="25"/>
      <c r="F711" s="26"/>
      <c r="G711" s="18"/>
      <c r="H711" s="15"/>
      <c r="I711" s="28"/>
      <c r="J711" s="29"/>
      <c r="K711" s="30"/>
      <c r="L711" s="31"/>
      <c r="M711" s="32"/>
      <c r="N711" s="33"/>
      <c r="O711" s="39"/>
      <c r="P711" s="39"/>
      <c r="Q711" s="40"/>
      <c r="R711" s="17"/>
      <c r="S711" s="40"/>
      <c r="T711" s="40"/>
      <c r="U711" s="40"/>
      <c r="V711" s="40"/>
      <c r="W711" s="40"/>
      <c r="X711" s="41"/>
      <c r="Y711" s="41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18"/>
      <c r="AM711" s="40"/>
      <c r="AN711" s="42"/>
      <c r="AO711" s="42"/>
      <c r="AP711" s="43"/>
      <c r="AQ711" s="43"/>
      <c r="AR711" s="43"/>
      <c r="AS711" s="43"/>
      <c r="AT711" s="43"/>
      <c r="AU711" s="43"/>
      <c r="AV711" s="44"/>
      <c r="AW711" s="45"/>
      <c r="AX711" s="45"/>
      <c r="AY711" s="45"/>
    </row>
    <row r="712">
      <c r="A712" s="60"/>
      <c r="B712" s="60"/>
      <c r="C712" s="60"/>
      <c r="D712" s="46"/>
      <c r="E712" s="25"/>
      <c r="F712" s="26"/>
      <c r="G712" s="18"/>
      <c r="H712" s="15"/>
      <c r="I712" s="28"/>
      <c r="J712" s="29"/>
      <c r="K712" s="30"/>
      <c r="L712" s="31"/>
      <c r="M712" s="32"/>
      <c r="N712" s="33"/>
      <c r="O712" s="39"/>
      <c r="P712" s="39"/>
      <c r="Q712" s="40"/>
      <c r="R712" s="17"/>
      <c r="S712" s="40"/>
      <c r="T712" s="40"/>
      <c r="U712" s="40"/>
      <c r="V712" s="40"/>
      <c r="W712" s="40"/>
      <c r="X712" s="41"/>
      <c r="Y712" s="41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18"/>
      <c r="AM712" s="40"/>
      <c r="AN712" s="42"/>
      <c r="AO712" s="42"/>
      <c r="AP712" s="43"/>
      <c r="AQ712" s="43"/>
      <c r="AR712" s="43"/>
      <c r="AS712" s="43"/>
      <c r="AT712" s="43"/>
      <c r="AU712" s="43"/>
      <c r="AV712" s="44"/>
      <c r="AW712" s="45"/>
      <c r="AX712" s="45"/>
      <c r="AY712" s="45"/>
    </row>
    <row r="713">
      <c r="A713" s="60"/>
      <c r="B713" s="60"/>
      <c r="C713" s="60"/>
      <c r="D713" s="46"/>
      <c r="E713" s="25"/>
      <c r="F713" s="26"/>
      <c r="G713" s="18"/>
      <c r="H713" s="15"/>
      <c r="I713" s="28"/>
      <c r="J713" s="29"/>
      <c r="K713" s="30"/>
      <c r="L713" s="31"/>
      <c r="M713" s="32"/>
      <c r="N713" s="33"/>
      <c r="O713" s="39"/>
      <c r="P713" s="39"/>
      <c r="Q713" s="40"/>
      <c r="R713" s="17"/>
      <c r="S713" s="40"/>
      <c r="T713" s="40"/>
      <c r="U713" s="40"/>
      <c r="V713" s="40"/>
      <c r="W713" s="40"/>
      <c r="X713" s="41"/>
      <c r="Y713" s="41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18"/>
      <c r="AM713" s="40"/>
      <c r="AN713" s="42"/>
      <c r="AO713" s="42"/>
      <c r="AP713" s="43"/>
      <c r="AQ713" s="43"/>
      <c r="AR713" s="43"/>
      <c r="AS713" s="43"/>
      <c r="AT713" s="43"/>
      <c r="AU713" s="43"/>
      <c r="AV713" s="44"/>
      <c r="AW713" s="45"/>
      <c r="AX713" s="45"/>
      <c r="AY713" s="45"/>
    </row>
    <row r="714">
      <c r="A714" s="60"/>
      <c r="B714" s="60"/>
      <c r="C714" s="60"/>
      <c r="D714" s="46"/>
      <c r="E714" s="25"/>
      <c r="F714" s="26"/>
      <c r="G714" s="18"/>
      <c r="H714" s="15"/>
      <c r="I714" s="28"/>
      <c r="J714" s="29"/>
      <c r="K714" s="30"/>
      <c r="L714" s="31"/>
      <c r="M714" s="32"/>
      <c r="N714" s="33"/>
      <c r="O714" s="39"/>
      <c r="P714" s="39"/>
      <c r="Q714" s="40"/>
      <c r="R714" s="17"/>
      <c r="S714" s="40"/>
      <c r="T714" s="40"/>
      <c r="U714" s="40"/>
      <c r="V714" s="40"/>
      <c r="W714" s="40"/>
      <c r="X714" s="41"/>
      <c r="Y714" s="41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18"/>
      <c r="AM714" s="40"/>
      <c r="AN714" s="42"/>
      <c r="AO714" s="42"/>
      <c r="AP714" s="43"/>
      <c r="AQ714" s="43"/>
      <c r="AR714" s="43"/>
      <c r="AS714" s="43"/>
      <c r="AT714" s="43"/>
      <c r="AU714" s="43"/>
      <c r="AV714" s="44"/>
      <c r="AW714" s="45"/>
      <c r="AX714" s="45"/>
      <c r="AY714" s="45"/>
    </row>
    <row r="715">
      <c r="A715" s="60"/>
      <c r="B715" s="60"/>
      <c r="C715" s="60"/>
      <c r="D715" s="46"/>
      <c r="E715" s="25"/>
      <c r="F715" s="26"/>
      <c r="G715" s="18"/>
      <c r="H715" s="15"/>
      <c r="I715" s="28"/>
      <c r="J715" s="29"/>
      <c r="K715" s="30"/>
      <c r="L715" s="31"/>
      <c r="M715" s="32"/>
      <c r="N715" s="33"/>
      <c r="O715" s="39"/>
      <c r="P715" s="39"/>
      <c r="Q715" s="40"/>
      <c r="R715" s="17"/>
      <c r="S715" s="40"/>
      <c r="T715" s="40"/>
      <c r="U715" s="40"/>
      <c r="V715" s="40"/>
      <c r="W715" s="40"/>
      <c r="X715" s="41"/>
      <c r="Y715" s="41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18"/>
      <c r="AM715" s="40"/>
      <c r="AN715" s="42"/>
      <c r="AO715" s="42"/>
      <c r="AP715" s="43"/>
      <c r="AQ715" s="43"/>
      <c r="AR715" s="43"/>
      <c r="AS715" s="43"/>
      <c r="AT715" s="43"/>
      <c r="AU715" s="43"/>
      <c r="AV715" s="44"/>
      <c r="AW715" s="45"/>
      <c r="AX715" s="45"/>
      <c r="AY715" s="45"/>
    </row>
    <row r="716">
      <c r="A716" s="60"/>
      <c r="B716" s="60"/>
      <c r="C716" s="60"/>
      <c r="D716" s="46"/>
      <c r="E716" s="25"/>
      <c r="F716" s="26"/>
      <c r="G716" s="18"/>
      <c r="H716" s="15"/>
      <c r="I716" s="28"/>
      <c r="J716" s="29"/>
      <c r="K716" s="30"/>
      <c r="L716" s="31"/>
      <c r="M716" s="32"/>
      <c r="N716" s="33"/>
      <c r="O716" s="39"/>
      <c r="P716" s="39"/>
      <c r="Q716" s="40"/>
      <c r="R716" s="17"/>
      <c r="S716" s="40"/>
      <c r="T716" s="40"/>
      <c r="U716" s="40"/>
      <c r="V716" s="40"/>
      <c r="W716" s="40"/>
      <c r="X716" s="41"/>
      <c r="Y716" s="41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18"/>
      <c r="AM716" s="40"/>
      <c r="AN716" s="42"/>
      <c r="AO716" s="42"/>
      <c r="AP716" s="43"/>
      <c r="AQ716" s="43"/>
      <c r="AR716" s="43"/>
      <c r="AS716" s="43"/>
      <c r="AT716" s="43"/>
      <c r="AU716" s="43"/>
      <c r="AV716" s="44"/>
      <c r="AW716" s="45"/>
      <c r="AX716" s="45"/>
      <c r="AY716" s="45"/>
    </row>
    <row r="717">
      <c r="A717" s="60"/>
      <c r="B717" s="60"/>
      <c r="C717" s="60"/>
      <c r="D717" s="46"/>
      <c r="E717" s="25"/>
      <c r="F717" s="26"/>
      <c r="G717" s="18"/>
      <c r="H717" s="15"/>
      <c r="I717" s="28"/>
      <c r="J717" s="29"/>
      <c r="K717" s="30"/>
      <c r="L717" s="31"/>
      <c r="M717" s="32"/>
      <c r="N717" s="33"/>
      <c r="O717" s="39"/>
      <c r="P717" s="39"/>
      <c r="Q717" s="40"/>
      <c r="R717" s="17"/>
      <c r="S717" s="40"/>
      <c r="T717" s="40"/>
      <c r="U717" s="40"/>
      <c r="V717" s="40"/>
      <c r="W717" s="40"/>
      <c r="X717" s="41"/>
      <c r="Y717" s="41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18"/>
      <c r="AM717" s="40"/>
      <c r="AN717" s="42"/>
      <c r="AO717" s="42"/>
      <c r="AP717" s="43"/>
      <c r="AQ717" s="43"/>
      <c r="AR717" s="43"/>
      <c r="AS717" s="43"/>
      <c r="AT717" s="43"/>
      <c r="AU717" s="43"/>
      <c r="AV717" s="44"/>
      <c r="AW717" s="45"/>
      <c r="AX717" s="45"/>
      <c r="AY717" s="45"/>
    </row>
    <row r="718">
      <c r="A718" s="60"/>
      <c r="B718" s="60"/>
      <c r="C718" s="60"/>
      <c r="D718" s="46"/>
      <c r="E718" s="25"/>
      <c r="F718" s="26"/>
      <c r="G718" s="18"/>
      <c r="H718" s="15"/>
      <c r="I718" s="28"/>
      <c r="J718" s="29"/>
      <c r="K718" s="30"/>
      <c r="L718" s="31"/>
      <c r="M718" s="32"/>
      <c r="N718" s="33"/>
      <c r="O718" s="39"/>
      <c r="P718" s="39"/>
      <c r="Q718" s="40"/>
      <c r="R718" s="17"/>
      <c r="S718" s="40"/>
      <c r="T718" s="40"/>
      <c r="U718" s="40"/>
      <c r="V718" s="40"/>
      <c r="W718" s="40"/>
      <c r="X718" s="41"/>
      <c r="Y718" s="41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18"/>
      <c r="AM718" s="40"/>
      <c r="AN718" s="42"/>
      <c r="AO718" s="42"/>
      <c r="AP718" s="43"/>
      <c r="AQ718" s="43"/>
      <c r="AR718" s="43"/>
      <c r="AS718" s="43"/>
      <c r="AT718" s="43"/>
      <c r="AU718" s="43"/>
      <c r="AV718" s="44"/>
      <c r="AW718" s="45"/>
      <c r="AX718" s="45"/>
      <c r="AY718" s="45"/>
    </row>
    <row r="719">
      <c r="A719" s="60"/>
      <c r="B719" s="60"/>
      <c r="C719" s="60"/>
      <c r="D719" s="46"/>
      <c r="E719" s="25"/>
      <c r="F719" s="26"/>
      <c r="G719" s="18"/>
      <c r="H719" s="15"/>
      <c r="I719" s="28"/>
      <c r="J719" s="29"/>
      <c r="K719" s="30"/>
      <c r="L719" s="31"/>
      <c r="M719" s="32"/>
      <c r="N719" s="33"/>
      <c r="O719" s="39"/>
      <c r="P719" s="39"/>
      <c r="Q719" s="40"/>
      <c r="R719" s="17"/>
      <c r="S719" s="40"/>
      <c r="T719" s="40"/>
      <c r="U719" s="40"/>
      <c r="V719" s="40"/>
      <c r="W719" s="40"/>
      <c r="X719" s="41"/>
      <c r="Y719" s="41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18"/>
      <c r="AM719" s="40"/>
      <c r="AN719" s="42"/>
      <c r="AO719" s="42"/>
      <c r="AP719" s="43"/>
      <c r="AQ719" s="43"/>
      <c r="AR719" s="43"/>
      <c r="AS719" s="43"/>
      <c r="AT719" s="43"/>
      <c r="AU719" s="43"/>
      <c r="AV719" s="44"/>
      <c r="AW719" s="45"/>
      <c r="AX719" s="45"/>
      <c r="AY719" s="45"/>
    </row>
    <row r="720">
      <c r="A720" s="60"/>
      <c r="B720" s="60"/>
      <c r="C720" s="60"/>
      <c r="D720" s="46"/>
      <c r="E720" s="25"/>
      <c r="F720" s="26"/>
      <c r="G720" s="18"/>
      <c r="H720" s="15"/>
      <c r="I720" s="28"/>
      <c r="J720" s="29"/>
      <c r="K720" s="30"/>
      <c r="L720" s="31"/>
      <c r="M720" s="32"/>
      <c r="N720" s="33"/>
      <c r="O720" s="39"/>
      <c r="P720" s="39"/>
      <c r="Q720" s="40"/>
      <c r="R720" s="17"/>
      <c r="S720" s="40"/>
      <c r="T720" s="40"/>
      <c r="U720" s="40"/>
      <c r="V720" s="40"/>
      <c r="W720" s="40"/>
      <c r="X720" s="41"/>
      <c r="Y720" s="41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18"/>
      <c r="AM720" s="40"/>
      <c r="AN720" s="42"/>
      <c r="AO720" s="42"/>
      <c r="AP720" s="43"/>
      <c r="AQ720" s="43"/>
      <c r="AR720" s="43"/>
      <c r="AS720" s="43"/>
      <c r="AT720" s="43"/>
      <c r="AU720" s="43"/>
      <c r="AV720" s="44"/>
      <c r="AW720" s="45"/>
      <c r="AX720" s="45"/>
      <c r="AY720" s="45"/>
    </row>
    <row r="721">
      <c r="A721" s="60"/>
      <c r="B721" s="60"/>
      <c r="C721" s="60"/>
      <c r="D721" s="46"/>
      <c r="E721" s="25"/>
      <c r="F721" s="26"/>
      <c r="G721" s="18"/>
      <c r="H721" s="15"/>
      <c r="I721" s="28"/>
      <c r="J721" s="29"/>
      <c r="K721" s="30"/>
      <c r="L721" s="31"/>
      <c r="M721" s="32"/>
      <c r="N721" s="33"/>
      <c r="O721" s="39"/>
      <c r="P721" s="39"/>
      <c r="Q721" s="40"/>
      <c r="R721" s="17"/>
      <c r="S721" s="40"/>
      <c r="T721" s="40"/>
      <c r="U721" s="40"/>
      <c r="V721" s="40"/>
      <c r="W721" s="40"/>
      <c r="X721" s="41"/>
      <c r="Y721" s="41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18"/>
      <c r="AM721" s="40"/>
      <c r="AN721" s="42"/>
      <c r="AO721" s="42"/>
      <c r="AP721" s="43"/>
      <c r="AQ721" s="43"/>
      <c r="AR721" s="43"/>
      <c r="AS721" s="43"/>
      <c r="AT721" s="43"/>
      <c r="AU721" s="43"/>
      <c r="AV721" s="44"/>
      <c r="AW721" s="45"/>
      <c r="AX721" s="45"/>
      <c r="AY721" s="45"/>
    </row>
    <row r="722">
      <c r="A722" s="60"/>
      <c r="B722" s="60"/>
      <c r="C722" s="60"/>
      <c r="D722" s="46"/>
      <c r="E722" s="25"/>
      <c r="F722" s="26"/>
      <c r="G722" s="18"/>
      <c r="H722" s="15"/>
      <c r="I722" s="28"/>
      <c r="J722" s="29"/>
      <c r="K722" s="30"/>
      <c r="L722" s="31"/>
      <c r="M722" s="32"/>
      <c r="N722" s="33"/>
      <c r="O722" s="39"/>
      <c r="P722" s="39"/>
      <c r="Q722" s="40"/>
      <c r="R722" s="17"/>
      <c r="S722" s="40"/>
      <c r="T722" s="40"/>
      <c r="U722" s="40"/>
      <c r="V722" s="40"/>
      <c r="W722" s="40"/>
      <c r="X722" s="41"/>
      <c r="Y722" s="41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18"/>
      <c r="AM722" s="40"/>
      <c r="AN722" s="42"/>
      <c r="AO722" s="42"/>
      <c r="AP722" s="43"/>
      <c r="AQ722" s="43"/>
      <c r="AR722" s="43"/>
      <c r="AS722" s="43"/>
      <c r="AT722" s="43"/>
      <c r="AU722" s="43"/>
      <c r="AV722" s="44"/>
      <c r="AW722" s="45"/>
      <c r="AX722" s="45"/>
      <c r="AY722" s="45"/>
    </row>
    <row r="723">
      <c r="A723" s="60"/>
      <c r="B723" s="60"/>
      <c r="C723" s="60"/>
      <c r="D723" s="46"/>
      <c r="E723" s="25"/>
      <c r="F723" s="26"/>
      <c r="G723" s="18"/>
      <c r="H723" s="15"/>
      <c r="I723" s="28"/>
      <c r="J723" s="29"/>
      <c r="K723" s="30"/>
      <c r="L723" s="31"/>
      <c r="M723" s="32"/>
      <c r="N723" s="33"/>
      <c r="O723" s="39"/>
      <c r="P723" s="39"/>
      <c r="Q723" s="40"/>
      <c r="R723" s="17"/>
      <c r="S723" s="40"/>
      <c r="T723" s="40"/>
      <c r="U723" s="40"/>
      <c r="V723" s="40"/>
      <c r="W723" s="40"/>
      <c r="X723" s="41"/>
      <c r="Y723" s="41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18"/>
      <c r="AM723" s="40"/>
      <c r="AN723" s="42"/>
      <c r="AO723" s="42"/>
      <c r="AP723" s="43"/>
      <c r="AQ723" s="43"/>
      <c r="AR723" s="43"/>
      <c r="AS723" s="43"/>
      <c r="AT723" s="43"/>
      <c r="AU723" s="43"/>
      <c r="AV723" s="44"/>
      <c r="AW723" s="45"/>
      <c r="AX723" s="45"/>
      <c r="AY723" s="45"/>
    </row>
    <row r="724">
      <c r="A724" s="60"/>
      <c r="B724" s="60"/>
      <c r="C724" s="60"/>
      <c r="D724" s="46"/>
      <c r="E724" s="25"/>
      <c r="F724" s="26"/>
      <c r="G724" s="18"/>
      <c r="H724" s="15"/>
      <c r="I724" s="28"/>
      <c r="J724" s="29"/>
      <c r="K724" s="30"/>
      <c r="L724" s="31"/>
      <c r="M724" s="32"/>
      <c r="N724" s="33"/>
      <c r="O724" s="39"/>
      <c r="P724" s="39"/>
      <c r="Q724" s="40"/>
      <c r="R724" s="17"/>
      <c r="S724" s="40"/>
      <c r="T724" s="40"/>
      <c r="U724" s="40"/>
      <c r="V724" s="40"/>
      <c r="W724" s="40"/>
      <c r="X724" s="41"/>
      <c r="Y724" s="41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18"/>
      <c r="AM724" s="40"/>
      <c r="AN724" s="42"/>
      <c r="AO724" s="42"/>
      <c r="AP724" s="43"/>
      <c r="AQ724" s="43"/>
      <c r="AR724" s="43"/>
      <c r="AS724" s="43"/>
      <c r="AT724" s="43"/>
      <c r="AU724" s="43"/>
      <c r="AV724" s="44"/>
      <c r="AW724" s="45"/>
      <c r="AX724" s="45"/>
      <c r="AY724" s="45"/>
    </row>
    <row r="725">
      <c r="A725" s="60"/>
      <c r="B725" s="60"/>
      <c r="C725" s="60"/>
      <c r="D725" s="46"/>
      <c r="E725" s="25"/>
      <c r="F725" s="26"/>
      <c r="G725" s="18"/>
      <c r="H725" s="15"/>
      <c r="I725" s="28"/>
      <c r="J725" s="29"/>
      <c r="K725" s="30"/>
      <c r="L725" s="31"/>
      <c r="M725" s="32"/>
      <c r="N725" s="33"/>
      <c r="O725" s="39"/>
      <c r="P725" s="39"/>
      <c r="Q725" s="40"/>
      <c r="R725" s="17"/>
      <c r="S725" s="40"/>
      <c r="T725" s="40"/>
      <c r="U725" s="40"/>
      <c r="V725" s="40"/>
      <c r="W725" s="40"/>
      <c r="X725" s="41"/>
      <c r="Y725" s="41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18"/>
      <c r="AM725" s="40"/>
      <c r="AN725" s="42"/>
      <c r="AO725" s="42"/>
      <c r="AP725" s="43"/>
      <c r="AQ725" s="43"/>
      <c r="AR725" s="43"/>
      <c r="AS725" s="43"/>
      <c r="AT725" s="43"/>
      <c r="AU725" s="43"/>
      <c r="AV725" s="44"/>
      <c r="AW725" s="45"/>
      <c r="AX725" s="45"/>
      <c r="AY725" s="45"/>
    </row>
    <row r="726">
      <c r="A726" s="60"/>
      <c r="B726" s="60"/>
      <c r="C726" s="60"/>
      <c r="D726" s="46"/>
      <c r="E726" s="25"/>
      <c r="F726" s="26"/>
      <c r="G726" s="18"/>
      <c r="H726" s="15"/>
      <c r="I726" s="28"/>
      <c r="J726" s="29"/>
      <c r="K726" s="30"/>
      <c r="L726" s="31"/>
      <c r="M726" s="32"/>
      <c r="N726" s="33"/>
      <c r="O726" s="39"/>
      <c r="P726" s="39"/>
      <c r="Q726" s="40"/>
      <c r="R726" s="17"/>
      <c r="S726" s="40"/>
      <c r="T726" s="40"/>
      <c r="U726" s="40"/>
      <c r="V726" s="40"/>
      <c r="W726" s="40"/>
      <c r="X726" s="41"/>
      <c r="Y726" s="41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18"/>
      <c r="AM726" s="40"/>
      <c r="AN726" s="42"/>
      <c r="AO726" s="42"/>
      <c r="AP726" s="43"/>
      <c r="AQ726" s="43"/>
      <c r="AR726" s="43"/>
      <c r="AS726" s="43"/>
      <c r="AT726" s="43"/>
      <c r="AU726" s="43"/>
      <c r="AV726" s="44"/>
      <c r="AW726" s="45"/>
      <c r="AX726" s="45"/>
      <c r="AY726" s="45"/>
    </row>
    <row r="727">
      <c r="A727" s="60"/>
      <c r="B727" s="60"/>
      <c r="C727" s="60"/>
      <c r="D727" s="46"/>
      <c r="E727" s="25"/>
      <c r="F727" s="26"/>
      <c r="G727" s="18"/>
      <c r="H727" s="15"/>
      <c r="I727" s="28"/>
      <c r="J727" s="29"/>
      <c r="K727" s="30"/>
      <c r="L727" s="31"/>
      <c r="M727" s="32"/>
      <c r="N727" s="33"/>
      <c r="O727" s="39"/>
      <c r="P727" s="39"/>
      <c r="Q727" s="40"/>
      <c r="R727" s="17"/>
      <c r="S727" s="40"/>
      <c r="T727" s="40"/>
      <c r="U727" s="40"/>
      <c r="V727" s="40"/>
      <c r="W727" s="40"/>
      <c r="X727" s="41"/>
      <c r="Y727" s="41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18"/>
      <c r="AM727" s="40"/>
      <c r="AN727" s="42"/>
      <c r="AO727" s="42"/>
      <c r="AP727" s="43"/>
      <c r="AQ727" s="43"/>
      <c r="AR727" s="43"/>
      <c r="AS727" s="43"/>
      <c r="AT727" s="43"/>
      <c r="AU727" s="43"/>
      <c r="AV727" s="44"/>
      <c r="AW727" s="45"/>
      <c r="AX727" s="45"/>
      <c r="AY727" s="45"/>
    </row>
    <row r="728">
      <c r="A728" s="60"/>
      <c r="B728" s="60"/>
      <c r="C728" s="60"/>
      <c r="D728" s="46"/>
      <c r="E728" s="25"/>
      <c r="F728" s="26"/>
      <c r="G728" s="18"/>
      <c r="H728" s="15"/>
      <c r="I728" s="28"/>
      <c r="J728" s="29"/>
      <c r="K728" s="30"/>
      <c r="L728" s="31"/>
      <c r="M728" s="32"/>
      <c r="N728" s="33"/>
      <c r="O728" s="39"/>
      <c r="P728" s="39"/>
      <c r="Q728" s="40"/>
      <c r="R728" s="17"/>
      <c r="S728" s="40"/>
      <c r="T728" s="40"/>
      <c r="U728" s="40"/>
      <c r="V728" s="40"/>
      <c r="W728" s="40"/>
      <c r="X728" s="41"/>
      <c r="Y728" s="41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18"/>
      <c r="AM728" s="40"/>
      <c r="AN728" s="42"/>
      <c r="AO728" s="42"/>
      <c r="AP728" s="43"/>
      <c r="AQ728" s="43"/>
      <c r="AR728" s="43"/>
      <c r="AS728" s="43"/>
      <c r="AT728" s="43"/>
      <c r="AU728" s="43"/>
      <c r="AV728" s="44"/>
      <c r="AW728" s="45"/>
      <c r="AX728" s="45"/>
      <c r="AY728" s="45"/>
    </row>
    <row r="729">
      <c r="A729" s="60"/>
      <c r="B729" s="60"/>
      <c r="C729" s="60"/>
      <c r="D729" s="46"/>
      <c r="E729" s="25"/>
      <c r="F729" s="26"/>
      <c r="G729" s="18"/>
      <c r="H729" s="15"/>
      <c r="I729" s="28"/>
      <c r="J729" s="29"/>
      <c r="K729" s="30"/>
      <c r="L729" s="31"/>
      <c r="M729" s="32"/>
      <c r="N729" s="33"/>
      <c r="O729" s="39"/>
      <c r="P729" s="39"/>
      <c r="Q729" s="40"/>
      <c r="R729" s="17"/>
      <c r="S729" s="40"/>
      <c r="T729" s="40"/>
      <c r="U729" s="40"/>
      <c r="V729" s="40"/>
      <c r="W729" s="40"/>
      <c r="X729" s="41"/>
      <c r="Y729" s="41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18"/>
      <c r="AM729" s="40"/>
      <c r="AN729" s="42"/>
      <c r="AO729" s="42"/>
      <c r="AP729" s="43"/>
      <c r="AQ729" s="43"/>
      <c r="AR729" s="43"/>
      <c r="AS729" s="43"/>
      <c r="AT729" s="43"/>
      <c r="AU729" s="43"/>
      <c r="AV729" s="44"/>
      <c r="AW729" s="45"/>
      <c r="AX729" s="45"/>
      <c r="AY729" s="45"/>
    </row>
    <row r="730">
      <c r="A730" s="60"/>
      <c r="B730" s="60"/>
      <c r="C730" s="60"/>
      <c r="D730" s="46"/>
      <c r="E730" s="25"/>
      <c r="F730" s="26"/>
      <c r="G730" s="18"/>
      <c r="H730" s="15"/>
      <c r="I730" s="28"/>
      <c r="J730" s="29"/>
      <c r="K730" s="30"/>
      <c r="L730" s="31"/>
      <c r="M730" s="32"/>
      <c r="N730" s="33"/>
      <c r="O730" s="39"/>
      <c r="P730" s="39"/>
      <c r="Q730" s="40"/>
      <c r="R730" s="17"/>
      <c r="S730" s="40"/>
      <c r="T730" s="40"/>
      <c r="U730" s="40"/>
      <c r="V730" s="40"/>
      <c r="W730" s="40"/>
      <c r="X730" s="41"/>
      <c r="Y730" s="41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18"/>
      <c r="AM730" s="40"/>
      <c r="AN730" s="42"/>
      <c r="AO730" s="42"/>
      <c r="AP730" s="43"/>
      <c r="AQ730" s="43"/>
      <c r="AR730" s="43"/>
      <c r="AS730" s="43"/>
      <c r="AT730" s="43"/>
      <c r="AU730" s="43"/>
      <c r="AV730" s="44"/>
      <c r="AW730" s="45"/>
      <c r="AX730" s="45"/>
      <c r="AY730" s="45"/>
    </row>
    <row r="731">
      <c r="A731" s="60"/>
      <c r="B731" s="60"/>
      <c r="C731" s="60"/>
      <c r="D731" s="46"/>
      <c r="E731" s="25"/>
      <c r="F731" s="26"/>
      <c r="G731" s="18"/>
      <c r="H731" s="15"/>
      <c r="I731" s="28"/>
      <c r="J731" s="29"/>
      <c r="K731" s="30"/>
      <c r="L731" s="31"/>
      <c r="M731" s="32"/>
      <c r="N731" s="33"/>
      <c r="O731" s="39"/>
      <c r="P731" s="39"/>
      <c r="Q731" s="40"/>
      <c r="R731" s="17"/>
      <c r="S731" s="40"/>
      <c r="T731" s="40"/>
      <c r="U731" s="40"/>
      <c r="V731" s="40"/>
      <c r="W731" s="40"/>
      <c r="X731" s="41"/>
      <c r="Y731" s="41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18"/>
      <c r="AM731" s="40"/>
      <c r="AN731" s="42"/>
      <c r="AO731" s="42"/>
      <c r="AP731" s="43"/>
      <c r="AQ731" s="43"/>
      <c r="AR731" s="43"/>
      <c r="AS731" s="43"/>
      <c r="AT731" s="43"/>
      <c r="AU731" s="43"/>
      <c r="AV731" s="44"/>
      <c r="AW731" s="45"/>
      <c r="AX731" s="45"/>
      <c r="AY731" s="45"/>
    </row>
    <row r="732">
      <c r="A732" s="60"/>
      <c r="B732" s="60"/>
      <c r="C732" s="60"/>
      <c r="D732" s="46"/>
      <c r="E732" s="25"/>
      <c r="F732" s="26"/>
      <c r="G732" s="18"/>
      <c r="H732" s="15"/>
      <c r="I732" s="28"/>
      <c r="J732" s="29"/>
      <c r="K732" s="30"/>
      <c r="L732" s="31"/>
      <c r="M732" s="32"/>
      <c r="N732" s="33"/>
      <c r="O732" s="39"/>
      <c r="P732" s="39"/>
      <c r="Q732" s="40"/>
      <c r="R732" s="17"/>
      <c r="S732" s="40"/>
      <c r="T732" s="40"/>
      <c r="U732" s="40"/>
      <c r="V732" s="40"/>
      <c r="W732" s="40"/>
      <c r="X732" s="41"/>
      <c r="Y732" s="41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18"/>
      <c r="AM732" s="40"/>
      <c r="AN732" s="42"/>
      <c r="AO732" s="42"/>
      <c r="AP732" s="43"/>
      <c r="AQ732" s="43"/>
      <c r="AR732" s="43"/>
      <c r="AS732" s="43"/>
      <c r="AT732" s="43"/>
      <c r="AU732" s="43"/>
      <c r="AV732" s="44"/>
      <c r="AW732" s="45"/>
      <c r="AX732" s="45"/>
      <c r="AY732" s="45"/>
    </row>
    <row r="733">
      <c r="A733" s="60"/>
      <c r="B733" s="60"/>
      <c r="C733" s="60"/>
      <c r="D733" s="46"/>
      <c r="E733" s="25"/>
      <c r="F733" s="26"/>
      <c r="G733" s="18"/>
      <c r="H733" s="15"/>
      <c r="I733" s="28"/>
      <c r="J733" s="29"/>
      <c r="K733" s="30"/>
      <c r="L733" s="31"/>
      <c r="M733" s="32"/>
      <c r="N733" s="33"/>
      <c r="O733" s="39"/>
      <c r="P733" s="39"/>
      <c r="Q733" s="40"/>
      <c r="R733" s="17"/>
      <c r="S733" s="40"/>
      <c r="T733" s="40"/>
      <c r="U733" s="40"/>
      <c r="V733" s="40"/>
      <c r="W733" s="40"/>
      <c r="X733" s="41"/>
      <c r="Y733" s="41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18"/>
      <c r="AM733" s="40"/>
      <c r="AN733" s="42"/>
      <c r="AO733" s="42"/>
      <c r="AP733" s="43"/>
      <c r="AQ733" s="43"/>
      <c r="AR733" s="43"/>
      <c r="AS733" s="43"/>
      <c r="AT733" s="43"/>
      <c r="AU733" s="43"/>
      <c r="AV733" s="44"/>
      <c r="AW733" s="45"/>
      <c r="AX733" s="45"/>
      <c r="AY733" s="45"/>
    </row>
    <row r="734">
      <c r="A734" s="60"/>
      <c r="B734" s="60"/>
      <c r="C734" s="60"/>
      <c r="D734" s="46"/>
      <c r="E734" s="25"/>
      <c r="F734" s="26"/>
      <c r="G734" s="18"/>
      <c r="H734" s="15"/>
      <c r="I734" s="28"/>
      <c r="J734" s="29"/>
      <c r="K734" s="30"/>
      <c r="L734" s="31"/>
      <c r="M734" s="32"/>
      <c r="N734" s="33"/>
      <c r="O734" s="39"/>
      <c r="P734" s="39"/>
      <c r="Q734" s="40"/>
      <c r="R734" s="17"/>
      <c r="S734" s="40"/>
      <c r="T734" s="40"/>
      <c r="U734" s="40"/>
      <c r="V734" s="40"/>
      <c r="W734" s="40"/>
      <c r="X734" s="41"/>
      <c r="Y734" s="41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18"/>
      <c r="AM734" s="40"/>
      <c r="AN734" s="42"/>
      <c r="AO734" s="42"/>
      <c r="AP734" s="43"/>
      <c r="AQ734" s="43"/>
      <c r="AR734" s="43"/>
      <c r="AS734" s="43"/>
      <c r="AT734" s="43"/>
      <c r="AU734" s="43"/>
      <c r="AV734" s="44"/>
      <c r="AW734" s="45"/>
      <c r="AX734" s="45"/>
      <c r="AY734" s="45"/>
    </row>
    <row r="735">
      <c r="A735" s="60"/>
      <c r="B735" s="60"/>
      <c r="C735" s="60"/>
      <c r="D735" s="46"/>
      <c r="E735" s="25"/>
      <c r="F735" s="26"/>
      <c r="G735" s="18"/>
      <c r="H735" s="15"/>
      <c r="I735" s="28"/>
      <c r="J735" s="29"/>
      <c r="K735" s="30"/>
      <c r="L735" s="31"/>
      <c r="M735" s="32"/>
      <c r="N735" s="33"/>
      <c r="O735" s="39"/>
      <c r="P735" s="39"/>
      <c r="Q735" s="40"/>
      <c r="R735" s="17"/>
      <c r="S735" s="40"/>
      <c r="T735" s="40"/>
      <c r="U735" s="40"/>
      <c r="V735" s="40"/>
      <c r="W735" s="40"/>
      <c r="X735" s="41"/>
      <c r="Y735" s="41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18"/>
      <c r="AM735" s="40"/>
      <c r="AN735" s="42"/>
      <c r="AO735" s="42"/>
      <c r="AP735" s="43"/>
      <c r="AQ735" s="43"/>
      <c r="AR735" s="43"/>
      <c r="AS735" s="43"/>
      <c r="AT735" s="43"/>
      <c r="AU735" s="43"/>
      <c r="AV735" s="44"/>
      <c r="AW735" s="45"/>
      <c r="AX735" s="45"/>
      <c r="AY735" s="45"/>
    </row>
    <row r="736">
      <c r="A736" s="60"/>
      <c r="B736" s="60"/>
      <c r="C736" s="60"/>
      <c r="D736" s="46"/>
      <c r="E736" s="25"/>
      <c r="F736" s="26"/>
      <c r="G736" s="18"/>
      <c r="H736" s="15"/>
      <c r="I736" s="28"/>
      <c r="J736" s="29"/>
      <c r="K736" s="30"/>
      <c r="L736" s="31"/>
      <c r="M736" s="32"/>
      <c r="N736" s="33"/>
      <c r="O736" s="39"/>
      <c r="P736" s="39"/>
      <c r="Q736" s="40"/>
      <c r="R736" s="17"/>
      <c r="S736" s="40"/>
      <c r="T736" s="40"/>
      <c r="U736" s="40"/>
      <c r="V736" s="40"/>
      <c r="W736" s="40"/>
      <c r="X736" s="41"/>
      <c r="Y736" s="41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18"/>
      <c r="AM736" s="40"/>
      <c r="AN736" s="42"/>
      <c r="AO736" s="42"/>
      <c r="AP736" s="43"/>
      <c r="AQ736" s="43"/>
      <c r="AR736" s="43"/>
      <c r="AS736" s="43"/>
      <c r="AT736" s="43"/>
      <c r="AU736" s="43"/>
      <c r="AV736" s="44"/>
      <c r="AW736" s="45"/>
      <c r="AX736" s="45"/>
      <c r="AY736" s="45"/>
    </row>
    <row r="737">
      <c r="A737" s="60"/>
      <c r="B737" s="60"/>
      <c r="C737" s="60"/>
      <c r="D737" s="46"/>
      <c r="E737" s="25"/>
      <c r="F737" s="26"/>
      <c r="G737" s="18"/>
      <c r="H737" s="15"/>
      <c r="I737" s="28"/>
      <c r="J737" s="29"/>
      <c r="K737" s="30"/>
      <c r="L737" s="31"/>
      <c r="M737" s="32"/>
      <c r="N737" s="33"/>
      <c r="O737" s="39"/>
      <c r="P737" s="39"/>
      <c r="Q737" s="40"/>
      <c r="R737" s="17"/>
      <c r="S737" s="40"/>
      <c r="T737" s="40"/>
      <c r="U737" s="40"/>
      <c r="V737" s="40"/>
      <c r="W737" s="40"/>
      <c r="X737" s="41"/>
      <c r="Y737" s="41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18"/>
      <c r="AM737" s="40"/>
      <c r="AN737" s="42"/>
      <c r="AO737" s="42"/>
      <c r="AP737" s="43"/>
      <c r="AQ737" s="43"/>
      <c r="AR737" s="43"/>
      <c r="AS737" s="43"/>
      <c r="AT737" s="43"/>
      <c r="AU737" s="43"/>
      <c r="AV737" s="44"/>
      <c r="AW737" s="45"/>
      <c r="AX737" s="45"/>
      <c r="AY737" s="45"/>
    </row>
    <row r="738">
      <c r="A738" s="60"/>
      <c r="B738" s="60"/>
      <c r="C738" s="60"/>
      <c r="D738" s="46"/>
      <c r="E738" s="25"/>
      <c r="F738" s="26"/>
      <c r="G738" s="18"/>
      <c r="H738" s="15"/>
      <c r="I738" s="28"/>
      <c r="J738" s="29"/>
      <c r="K738" s="30"/>
      <c r="L738" s="31"/>
      <c r="M738" s="32"/>
      <c r="N738" s="33"/>
      <c r="O738" s="39"/>
      <c r="P738" s="39"/>
      <c r="Q738" s="40"/>
      <c r="R738" s="17"/>
      <c r="S738" s="40"/>
      <c r="T738" s="40"/>
      <c r="U738" s="40"/>
      <c r="V738" s="40"/>
      <c r="W738" s="40"/>
      <c r="X738" s="41"/>
      <c r="Y738" s="41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18"/>
      <c r="AM738" s="40"/>
      <c r="AN738" s="42"/>
      <c r="AO738" s="42"/>
      <c r="AP738" s="43"/>
      <c r="AQ738" s="43"/>
      <c r="AR738" s="43"/>
      <c r="AS738" s="43"/>
      <c r="AT738" s="43"/>
      <c r="AU738" s="43"/>
      <c r="AV738" s="44"/>
      <c r="AW738" s="45"/>
      <c r="AX738" s="45"/>
      <c r="AY738" s="45"/>
    </row>
    <row r="739">
      <c r="A739" s="60"/>
      <c r="B739" s="60"/>
      <c r="C739" s="60"/>
      <c r="D739" s="46"/>
      <c r="E739" s="25"/>
      <c r="F739" s="26"/>
      <c r="G739" s="18"/>
      <c r="H739" s="15"/>
      <c r="I739" s="28"/>
      <c r="J739" s="29"/>
      <c r="K739" s="30"/>
      <c r="L739" s="31"/>
      <c r="M739" s="32"/>
      <c r="N739" s="33"/>
      <c r="O739" s="39"/>
      <c r="P739" s="39"/>
      <c r="Q739" s="40"/>
      <c r="R739" s="17"/>
      <c r="S739" s="40"/>
      <c r="T739" s="40"/>
      <c r="U739" s="40"/>
      <c r="V739" s="40"/>
      <c r="W739" s="40"/>
      <c r="X739" s="41"/>
      <c r="Y739" s="41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18"/>
      <c r="AM739" s="40"/>
      <c r="AN739" s="42"/>
      <c r="AO739" s="42"/>
      <c r="AP739" s="43"/>
      <c r="AQ739" s="43"/>
      <c r="AR739" s="43"/>
      <c r="AS739" s="43"/>
      <c r="AT739" s="43"/>
      <c r="AU739" s="43"/>
      <c r="AV739" s="44"/>
      <c r="AW739" s="45"/>
      <c r="AX739" s="45"/>
      <c r="AY739" s="45"/>
    </row>
    <row r="740">
      <c r="A740" s="60"/>
      <c r="B740" s="60"/>
      <c r="C740" s="60"/>
      <c r="D740" s="46"/>
      <c r="E740" s="25"/>
      <c r="F740" s="26"/>
      <c r="G740" s="18"/>
      <c r="H740" s="15"/>
      <c r="I740" s="28"/>
      <c r="J740" s="29"/>
      <c r="K740" s="30"/>
      <c r="L740" s="31"/>
      <c r="M740" s="32"/>
      <c r="N740" s="33"/>
      <c r="O740" s="39"/>
      <c r="P740" s="39"/>
      <c r="Q740" s="40"/>
      <c r="R740" s="17"/>
      <c r="S740" s="40"/>
      <c r="T740" s="40"/>
      <c r="U740" s="40"/>
      <c r="V740" s="40"/>
      <c r="W740" s="40"/>
      <c r="X740" s="41"/>
      <c r="Y740" s="41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18"/>
      <c r="AM740" s="40"/>
      <c r="AN740" s="42"/>
      <c r="AO740" s="42"/>
      <c r="AP740" s="43"/>
      <c r="AQ740" s="43"/>
      <c r="AR740" s="43"/>
      <c r="AS740" s="43"/>
      <c r="AT740" s="43"/>
      <c r="AU740" s="43"/>
      <c r="AV740" s="44"/>
      <c r="AW740" s="45"/>
      <c r="AX740" s="45"/>
      <c r="AY740" s="45"/>
    </row>
    <row r="741">
      <c r="A741" s="60"/>
      <c r="B741" s="60"/>
      <c r="C741" s="60"/>
      <c r="D741" s="46"/>
      <c r="E741" s="25"/>
      <c r="F741" s="26"/>
      <c r="G741" s="18"/>
      <c r="H741" s="15"/>
      <c r="I741" s="28"/>
      <c r="J741" s="29"/>
      <c r="K741" s="30"/>
      <c r="L741" s="31"/>
      <c r="M741" s="32"/>
      <c r="N741" s="33"/>
      <c r="O741" s="39"/>
      <c r="P741" s="39"/>
      <c r="Q741" s="40"/>
      <c r="R741" s="17"/>
      <c r="S741" s="40"/>
      <c r="T741" s="40"/>
      <c r="U741" s="40"/>
      <c r="V741" s="40"/>
      <c r="W741" s="40"/>
      <c r="X741" s="41"/>
      <c r="Y741" s="41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18"/>
      <c r="AM741" s="40"/>
      <c r="AN741" s="42"/>
      <c r="AO741" s="42"/>
      <c r="AP741" s="43"/>
      <c r="AQ741" s="43"/>
      <c r="AR741" s="43"/>
      <c r="AS741" s="43"/>
      <c r="AT741" s="43"/>
      <c r="AU741" s="43"/>
      <c r="AV741" s="44"/>
      <c r="AW741" s="45"/>
      <c r="AX741" s="45"/>
      <c r="AY741" s="45"/>
    </row>
    <row r="742">
      <c r="A742" s="60"/>
      <c r="B742" s="60"/>
      <c r="C742" s="60"/>
      <c r="D742" s="46"/>
      <c r="E742" s="25"/>
      <c r="F742" s="26"/>
      <c r="G742" s="18"/>
      <c r="H742" s="15"/>
      <c r="I742" s="28"/>
      <c r="J742" s="29"/>
      <c r="K742" s="30"/>
      <c r="L742" s="31"/>
      <c r="M742" s="32"/>
      <c r="N742" s="33"/>
      <c r="O742" s="39"/>
      <c r="P742" s="39"/>
      <c r="Q742" s="40"/>
      <c r="R742" s="17"/>
      <c r="S742" s="40"/>
      <c r="T742" s="40"/>
      <c r="U742" s="40"/>
      <c r="V742" s="40"/>
      <c r="W742" s="40"/>
      <c r="X742" s="41"/>
      <c r="Y742" s="41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18"/>
      <c r="AM742" s="40"/>
      <c r="AN742" s="42"/>
      <c r="AO742" s="42"/>
      <c r="AP742" s="43"/>
      <c r="AQ742" s="43"/>
      <c r="AR742" s="43"/>
      <c r="AS742" s="43"/>
      <c r="AT742" s="43"/>
      <c r="AU742" s="43"/>
      <c r="AV742" s="44"/>
      <c r="AW742" s="45"/>
      <c r="AX742" s="45"/>
      <c r="AY742" s="45"/>
    </row>
    <row r="743">
      <c r="A743" s="60"/>
      <c r="B743" s="60"/>
      <c r="C743" s="60"/>
      <c r="D743" s="46"/>
      <c r="E743" s="25"/>
      <c r="F743" s="26"/>
      <c r="G743" s="18"/>
      <c r="H743" s="15"/>
      <c r="I743" s="28"/>
      <c r="J743" s="29"/>
      <c r="K743" s="30"/>
      <c r="L743" s="31"/>
      <c r="M743" s="32"/>
      <c r="N743" s="33"/>
      <c r="O743" s="39"/>
      <c r="P743" s="39"/>
      <c r="Q743" s="40"/>
      <c r="R743" s="17"/>
      <c r="S743" s="40"/>
      <c r="T743" s="40"/>
      <c r="U743" s="40"/>
      <c r="V743" s="40"/>
      <c r="W743" s="40"/>
      <c r="X743" s="41"/>
      <c r="Y743" s="41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18"/>
      <c r="AM743" s="40"/>
      <c r="AN743" s="42"/>
      <c r="AO743" s="42"/>
      <c r="AP743" s="43"/>
      <c r="AQ743" s="43"/>
      <c r="AR743" s="43"/>
      <c r="AS743" s="43"/>
      <c r="AT743" s="43"/>
      <c r="AU743" s="43"/>
      <c r="AV743" s="44"/>
      <c r="AW743" s="45"/>
      <c r="AX743" s="45"/>
      <c r="AY743" s="45"/>
    </row>
    <row r="744">
      <c r="A744" s="60"/>
      <c r="B744" s="60"/>
      <c r="C744" s="60"/>
      <c r="D744" s="46"/>
      <c r="E744" s="25"/>
      <c r="F744" s="26"/>
      <c r="G744" s="18"/>
      <c r="H744" s="15"/>
      <c r="I744" s="28"/>
      <c r="J744" s="29"/>
      <c r="K744" s="30"/>
      <c r="L744" s="31"/>
      <c r="M744" s="32"/>
      <c r="N744" s="33"/>
      <c r="O744" s="39"/>
      <c r="P744" s="39"/>
      <c r="Q744" s="40"/>
      <c r="R744" s="17"/>
      <c r="S744" s="40"/>
      <c r="T744" s="40"/>
      <c r="U744" s="40"/>
      <c r="V744" s="40"/>
      <c r="W744" s="40"/>
      <c r="X744" s="41"/>
      <c r="Y744" s="41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18"/>
      <c r="AM744" s="40"/>
      <c r="AN744" s="42"/>
      <c r="AO744" s="42"/>
      <c r="AP744" s="43"/>
      <c r="AQ744" s="43"/>
      <c r="AR744" s="43"/>
      <c r="AS744" s="43"/>
      <c r="AT744" s="43"/>
      <c r="AU744" s="43"/>
      <c r="AV744" s="44"/>
      <c r="AW744" s="45"/>
      <c r="AX744" s="45"/>
      <c r="AY744" s="45"/>
    </row>
    <row r="745">
      <c r="A745" s="60"/>
      <c r="B745" s="60"/>
      <c r="C745" s="60"/>
      <c r="D745" s="46"/>
      <c r="E745" s="25"/>
      <c r="F745" s="26"/>
      <c r="G745" s="18"/>
      <c r="H745" s="15"/>
      <c r="I745" s="28"/>
      <c r="J745" s="29"/>
      <c r="K745" s="30"/>
      <c r="L745" s="31"/>
      <c r="M745" s="32"/>
      <c r="N745" s="33"/>
      <c r="O745" s="39"/>
      <c r="P745" s="39"/>
      <c r="Q745" s="40"/>
      <c r="R745" s="17"/>
      <c r="S745" s="40"/>
      <c r="T745" s="40"/>
      <c r="U745" s="40"/>
      <c r="V745" s="40"/>
      <c r="W745" s="40"/>
      <c r="X745" s="41"/>
      <c r="Y745" s="41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18"/>
      <c r="AM745" s="40"/>
      <c r="AN745" s="42"/>
      <c r="AO745" s="42"/>
      <c r="AP745" s="43"/>
      <c r="AQ745" s="43"/>
      <c r="AR745" s="43"/>
      <c r="AS745" s="43"/>
      <c r="AT745" s="43"/>
      <c r="AU745" s="43"/>
      <c r="AV745" s="44"/>
      <c r="AW745" s="45"/>
      <c r="AX745" s="45"/>
      <c r="AY745" s="45"/>
    </row>
    <row r="746">
      <c r="A746" s="60"/>
      <c r="B746" s="60"/>
      <c r="C746" s="60"/>
      <c r="D746" s="46"/>
      <c r="E746" s="25"/>
      <c r="F746" s="26"/>
      <c r="G746" s="18"/>
      <c r="H746" s="15"/>
      <c r="I746" s="28"/>
      <c r="J746" s="29"/>
      <c r="K746" s="30"/>
      <c r="L746" s="31"/>
      <c r="M746" s="32"/>
      <c r="N746" s="33"/>
      <c r="O746" s="39"/>
      <c r="P746" s="39"/>
      <c r="Q746" s="40"/>
      <c r="R746" s="17"/>
      <c r="S746" s="40"/>
      <c r="T746" s="40"/>
      <c r="U746" s="40"/>
      <c r="V746" s="40"/>
      <c r="W746" s="40"/>
      <c r="X746" s="41"/>
      <c r="Y746" s="41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18"/>
      <c r="AM746" s="40"/>
      <c r="AN746" s="42"/>
      <c r="AO746" s="42"/>
      <c r="AP746" s="43"/>
      <c r="AQ746" s="43"/>
      <c r="AR746" s="43"/>
      <c r="AS746" s="43"/>
      <c r="AT746" s="43"/>
      <c r="AU746" s="43"/>
      <c r="AV746" s="44"/>
      <c r="AW746" s="45"/>
      <c r="AX746" s="45"/>
      <c r="AY746" s="45"/>
    </row>
    <row r="747">
      <c r="A747" s="60"/>
      <c r="B747" s="60"/>
      <c r="C747" s="60"/>
      <c r="D747" s="46"/>
      <c r="E747" s="25"/>
      <c r="F747" s="26"/>
      <c r="G747" s="18"/>
      <c r="H747" s="15"/>
      <c r="I747" s="28"/>
      <c r="J747" s="29"/>
      <c r="K747" s="30"/>
      <c r="L747" s="31"/>
      <c r="M747" s="32"/>
      <c r="N747" s="33"/>
      <c r="O747" s="39"/>
      <c r="P747" s="39"/>
      <c r="Q747" s="40"/>
      <c r="R747" s="17"/>
      <c r="S747" s="40"/>
      <c r="T747" s="40"/>
      <c r="U747" s="40"/>
      <c r="V747" s="40"/>
      <c r="W747" s="40"/>
      <c r="X747" s="41"/>
      <c r="Y747" s="41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18"/>
      <c r="AM747" s="40"/>
      <c r="AN747" s="42"/>
      <c r="AO747" s="42"/>
      <c r="AP747" s="43"/>
      <c r="AQ747" s="43"/>
      <c r="AR747" s="43"/>
      <c r="AS747" s="43"/>
      <c r="AT747" s="43"/>
      <c r="AU747" s="43"/>
      <c r="AV747" s="44"/>
      <c r="AW747" s="45"/>
      <c r="AX747" s="45"/>
      <c r="AY747" s="45"/>
    </row>
    <row r="748">
      <c r="A748" s="60"/>
      <c r="B748" s="60"/>
      <c r="C748" s="60"/>
      <c r="D748" s="46"/>
      <c r="E748" s="25"/>
      <c r="F748" s="26"/>
      <c r="G748" s="18"/>
      <c r="H748" s="15"/>
      <c r="I748" s="28"/>
      <c r="J748" s="29"/>
      <c r="K748" s="30"/>
      <c r="L748" s="31"/>
      <c r="M748" s="32"/>
      <c r="N748" s="33"/>
      <c r="O748" s="39"/>
      <c r="P748" s="39"/>
      <c r="Q748" s="40"/>
      <c r="R748" s="17"/>
      <c r="S748" s="40"/>
      <c r="T748" s="40"/>
      <c r="U748" s="40"/>
      <c r="V748" s="40"/>
      <c r="W748" s="40"/>
      <c r="X748" s="41"/>
      <c r="Y748" s="41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18"/>
      <c r="AM748" s="40"/>
      <c r="AN748" s="42"/>
      <c r="AO748" s="42"/>
      <c r="AP748" s="43"/>
      <c r="AQ748" s="43"/>
      <c r="AR748" s="43"/>
      <c r="AS748" s="43"/>
      <c r="AT748" s="43"/>
      <c r="AU748" s="43"/>
      <c r="AV748" s="44"/>
      <c r="AW748" s="45"/>
      <c r="AX748" s="45"/>
      <c r="AY748" s="45"/>
    </row>
    <row r="749">
      <c r="A749" s="60"/>
      <c r="B749" s="60"/>
      <c r="C749" s="60"/>
      <c r="D749" s="46"/>
      <c r="E749" s="25"/>
      <c r="F749" s="26"/>
      <c r="G749" s="18"/>
      <c r="H749" s="15"/>
      <c r="I749" s="28"/>
      <c r="J749" s="29"/>
      <c r="K749" s="30"/>
      <c r="L749" s="31"/>
      <c r="M749" s="32"/>
      <c r="N749" s="33"/>
      <c r="O749" s="39"/>
      <c r="P749" s="39"/>
      <c r="Q749" s="40"/>
      <c r="R749" s="17"/>
      <c r="S749" s="40"/>
      <c r="T749" s="40"/>
      <c r="U749" s="40"/>
      <c r="V749" s="40"/>
      <c r="W749" s="40"/>
      <c r="X749" s="41"/>
      <c r="Y749" s="41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18"/>
      <c r="AM749" s="40"/>
      <c r="AN749" s="42"/>
      <c r="AO749" s="42"/>
      <c r="AP749" s="43"/>
      <c r="AQ749" s="43"/>
      <c r="AR749" s="43"/>
      <c r="AS749" s="43"/>
      <c r="AT749" s="43"/>
      <c r="AU749" s="43"/>
      <c r="AV749" s="44"/>
      <c r="AW749" s="45"/>
      <c r="AX749" s="45"/>
      <c r="AY749" s="45"/>
    </row>
    <row r="750">
      <c r="A750" s="60"/>
      <c r="B750" s="60"/>
      <c r="C750" s="60"/>
      <c r="D750" s="46"/>
      <c r="E750" s="25"/>
      <c r="F750" s="26"/>
      <c r="G750" s="18"/>
      <c r="H750" s="15"/>
      <c r="I750" s="28"/>
      <c r="J750" s="29"/>
      <c r="K750" s="30"/>
      <c r="L750" s="31"/>
      <c r="M750" s="32"/>
      <c r="N750" s="33"/>
      <c r="O750" s="39"/>
      <c r="P750" s="39"/>
      <c r="Q750" s="40"/>
      <c r="R750" s="17"/>
      <c r="S750" s="40"/>
      <c r="T750" s="40"/>
      <c r="U750" s="40"/>
      <c r="V750" s="40"/>
      <c r="W750" s="40"/>
      <c r="X750" s="41"/>
      <c r="Y750" s="41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18"/>
      <c r="AM750" s="40"/>
      <c r="AN750" s="42"/>
      <c r="AO750" s="42"/>
      <c r="AP750" s="43"/>
      <c r="AQ750" s="43"/>
      <c r="AR750" s="43"/>
      <c r="AS750" s="43"/>
      <c r="AT750" s="43"/>
      <c r="AU750" s="43"/>
      <c r="AV750" s="44"/>
      <c r="AW750" s="45"/>
      <c r="AX750" s="45"/>
      <c r="AY750" s="45"/>
    </row>
    <row r="751">
      <c r="A751" s="60"/>
      <c r="B751" s="60"/>
      <c r="C751" s="60"/>
      <c r="D751" s="46"/>
      <c r="E751" s="25"/>
      <c r="F751" s="26"/>
      <c r="G751" s="18"/>
      <c r="H751" s="15"/>
      <c r="I751" s="28"/>
      <c r="J751" s="29"/>
      <c r="K751" s="30"/>
      <c r="L751" s="31"/>
      <c r="M751" s="32"/>
      <c r="N751" s="33"/>
      <c r="O751" s="39"/>
      <c r="P751" s="39"/>
      <c r="Q751" s="40"/>
      <c r="R751" s="17"/>
      <c r="S751" s="40"/>
      <c r="T751" s="40"/>
      <c r="U751" s="40"/>
      <c r="V751" s="40"/>
      <c r="W751" s="40"/>
      <c r="X751" s="41"/>
      <c r="Y751" s="41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18"/>
      <c r="AM751" s="40"/>
      <c r="AN751" s="42"/>
      <c r="AO751" s="42"/>
      <c r="AP751" s="43"/>
      <c r="AQ751" s="43"/>
      <c r="AR751" s="43"/>
      <c r="AS751" s="43"/>
      <c r="AT751" s="43"/>
      <c r="AU751" s="43"/>
      <c r="AV751" s="44"/>
      <c r="AW751" s="45"/>
      <c r="AX751" s="45"/>
      <c r="AY751" s="45"/>
    </row>
    <row r="752">
      <c r="A752" s="60"/>
      <c r="B752" s="60"/>
      <c r="C752" s="60"/>
      <c r="D752" s="46"/>
      <c r="E752" s="25"/>
      <c r="F752" s="26"/>
      <c r="G752" s="18"/>
      <c r="H752" s="15"/>
      <c r="I752" s="28"/>
      <c r="J752" s="29"/>
      <c r="K752" s="30"/>
      <c r="L752" s="31"/>
      <c r="M752" s="32"/>
      <c r="N752" s="33"/>
      <c r="O752" s="39"/>
      <c r="P752" s="39"/>
      <c r="Q752" s="40"/>
      <c r="R752" s="17"/>
      <c r="S752" s="40"/>
      <c r="T752" s="40"/>
      <c r="U752" s="40"/>
      <c r="V752" s="40"/>
      <c r="W752" s="40"/>
      <c r="X752" s="41"/>
      <c r="Y752" s="41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18"/>
      <c r="AM752" s="40"/>
      <c r="AN752" s="42"/>
      <c r="AO752" s="42"/>
      <c r="AP752" s="43"/>
      <c r="AQ752" s="43"/>
      <c r="AR752" s="43"/>
      <c r="AS752" s="43"/>
      <c r="AT752" s="43"/>
      <c r="AU752" s="43"/>
      <c r="AV752" s="44"/>
      <c r="AW752" s="45"/>
      <c r="AX752" s="45"/>
      <c r="AY752" s="45"/>
    </row>
    <row r="753">
      <c r="A753" s="60"/>
      <c r="B753" s="60"/>
      <c r="C753" s="60"/>
      <c r="D753" s="46"/>
      <c r="E753" s="25"/>
      <c r="F753" s="26"/>
      <c r="G753" s="18"/>
      <c r="H753" s="15"/>
      <c r="I753" s="28"/>
      <c r="J753" s="29"/>
      <c r="K753" s="30"/>
      <c r="L753" s="31"/>
      <c r="M753" s="32"/>
      <c r="N753" s="33"/>
      <c r="O753" s="39"/>
      <c r="P753" s="39"/>
      <c r="Q753" s="40"/>
      <c r="R753" s="17"/>
      <c r="S753" s="40"/>
      <c r="T753" s="40"/>
      <c r="U753" s="40"/>
      <c r="V753" s="40"/>
      <c r="W753" s="40"/>
      <c r="X753" s="41"/>
      <c r="Y753" s="41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18"/>
      <c r="AM753" s="40"/>
      <c r="AN753" s="42"/>
      <c r="AO753" s="42"/>
      <c r="AP753" s="43"/>
      <c r="AQ753" s="43"/>
      <c r="AR753" s="43"/>
      <c r="AS753" s="43"/>
      <c r="AT753" s="43"/>
      <c r="AU753" s="43"/>
      <c r="AV753" s="44"/>
      <c r="AW753" s="45"/>
      <c r="AX753" s="45"/>
      <c r="AY753" s="45"/>
    </row>
    <row r="754">
      <c r="A754" s="60"/>
      <c r="B754" s="60"/>
      <c r="C754" s="60"/>
      <c r="D754" s="46"/>
      <c r="E754" s="25"/>
      <c r="F754" s="26"/>
      <c r="G754" s="18"/>
      <c r="H754" s="15"/>
      <c r="I754" s="28"/>
      <c r="J754" s="29"/>
      <c r="K754" s="30"/>
      <c r="L754" s="31"/>
      <c r="M754" s="32"/>
      <c r="N754" s="33"/>
      <c r="O754" s="39"/>
      <c r="P754" s="39"/>
      <c r="Q754" s="40"/>
      <c r="R754" s="17"/>
      <c r="S754" s="40"/>
      <c r="T754" s="40"/>
      <c r="U754" s="40"/>
      <c r="V754" s="40"/>
      <c r="W754" s="40"/>
      <c r="X754" s="41"/>
      <c r="Y754" s="41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18"/>
      <c r="AM754" s="40"/>
      <c r="AN754" s="42"/>
      <c r="AO754" s="42"/>
      <c r="AP754" s="43"/>
      <c r="AQ754" s="43"/>
      <c r="AR754" s="43"/>
      <c r="AS754" s="43"/>
      <c r="AT754" s="43"/>
      <c r="AU754" s="43"/>
      <c r="AV754" s="44"/>
      <c r="AW754" s="45"/>
      <c r="AX754" s="45"/>
      <c r="AY754" s="45"/>
    </row>
    <row r="755">
      <c r="A755" s="60"/>
      <c r="B755" s="60"/>
      <c r="C755" s="60"/>
      <c r="D755" s="46"/>
      <c r="E755" s="25"/>
      <c r="F755" s="26"/>
      <c r="G755" s="18"/>
      <c r="H755" s="15"/>
      <c r="I755" s="28"/>
      <c r="J755" s="29"/>
      <c r="K755" s="30"/>
      <c r="L755" s="31"/>
      <c r="M755" s="32"/>
      <c r="N755" s="33"/>
      <c r="O755" s="39"/>
      <c r="P755" s="39"/>
      <c r="Q755" s="40"/>
      <c r="R755" s="17"/>
      <c r="S755" s="40"/>
      <c r="T755" s="40"/>
      <c r="U755" s="40"/>
      <c r="V755" s="40"/>
      <c r="W755" s="40"/>
      <c r="X755" s="41"/>
      <c r="Y755" s="41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18"/>
      <c r="AM755" s="40"/>
      <c r="AN755" s="42"/>
      <c r="AO755" s="42"/>
      <c r="AP755" s="43"/>
      <c r="AQ755" s="43"/>
      <c r="AR755" s="43"/>
      <c r="AS755" s="43"/>
      <c r="AT755" s="43"/>
      <c r="AU755" s="43"/>
      <c r="AV755" s="44"/>
      <c r="AW755" s="45"/>
      <c r="AX755" s="45"/>
      <c r="AY755" s="45"/>
    </row>
    <row r="756">
      <c r="A756" s="60"/>
      <c r="B756" s="60"/>
      <c r="C756" s="60"/>
      <c r="D756" s="46"/>
      <c r="E756" s="25"/>
      <c r="F756" s="26"/>
      <c r="G756" s="18"/>
      <c r="H756" s="15"/>
      <c r="I756" s="28"/>
      <c r="J756" s="29"/>
      <c r="K756" s="30"/>
      <c r="L756" s="31"/>
      <c r="M756" s="32"/>
      <c r="N756" s="33"/>
      <c r="O756" s="39"/>
      <c r="P756" s="39"/>
      <c r="Q756" s="40"/>
      <c r="R756" s="17"/>
      <c r="S756" s="40"/>
      <c r="T756" s="40"/>
      <c r="U756" s="40"/>
      <c r="V756" s="40"/>
      <c r="W756" s="40"/>
      <c r="X756" s="41"/>
      <c r="Y756" s="41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18"/>
      <c r="AM756" s="40"/>
      <c r="AN756" s="42"/>
      <c r="AO756" s="42"/>
      <c r="AP756" s="43"/>
      <c r="AQ756" s="43"/>
      <c r="AR756" s="43"/>
      <c r="AS756" s="43"/>
      <c r="AT756" s="43"/>
      <c r="AU756" s="43"/>
      <c r="AV756" s="44"/>
      <c r="AW756" s="45"/>
      <c r="AX756" s="45"/>
      <c r="AY756" s="45"/>
    </row>
    <row r="757">
      <c r="A757" s="60"/>
      <c r="B757" s="60"/>
      <c r="C757" s="60"/>
      <c r="D757" s="46"/>
      <c r="E757" s="25"/>
      <c r="F757" s="26"/>
      <c r="G757" s="18"/>
      <c r="H757" s="15"/>
      <c r="I757" s="28"/>
      <c r="J757" s="29"/>
      <c r="K757" s="30"/>
      <c r="L757" s="31"/>
      <c r="M757" s="32"/>
      <c r="N757" s="33"/>
      <c r="O757" s="39"/>
      <c r="P757" s="39"/>
      <c r="Q757" s="40"/>
      <c r="R757" s="17"/>
      <c r="S757" s="40"/>
      <c r="T757" s="40"/>
      <c r="U757" s="40"/>
      <c r="V757" s="40"/>
      <c r="W757" s="40"/>
      <c r="X757" s="41"/>
      <c r="Y757" s="41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18"/>
      <c r="AM757" s="40"/>
      <c r="AN757" s="42"/>
      <c r="AO757" s="42"/>
      <c r="AP757" s="43"/>
      <c r="AQ757" s="43"/>
      <c r="AR757" s="43"/>
      <c r="AS757" s="43"/>
      <c r="AT757" s="43"/>
      <c r="AU757" s="43"/>
      <c r="AV757" s="44"/>
      <c r="AW757" s="45"/>
      <c r="AX757" s="45"/>
      <c r="AY757" s="45"/>
    </row>
    <row r="758">
      <c r="A758" s="60"/>
      <c r="B758" s="60"/>
      <c r="C758" s="60"/>
      <c r="D758" s="46"/>
      <c r="E758" s="25"/>
      <c r="F758" s="26"/>
      <c r="G758" s="18"/>
      <c r="H758" s="15"/>
      <c r="I758" s="28"/>
      <c r="J758" s="29"/>
      <c r="K758" s="30"/>
      <c r="L758" s="31"/>
      <c r="M758" s="32"/>
      <c r="N758" s="33"/>
      <c r="O758" s="39"/>
      <c r="P758" s="39"/>
      <c r="Q758" s="40"/>
      <c r="R758" s="17"/>
      <c r="S758" s="40"/>
      <c r="T758" s="40"/>
      <c r="U758" s="40"/>
      <c r="V758" s="40"/>
      <c r="W758" s="40"/>
      <c r="X758" s="41"/>
      <c r="Y758" s="41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18"/>
      <c r="AM758" s="40"/>
      <c r="AN758" s="42"/>
      <c r="AO758" s="42"/>
      <c r="AP758" s="43"/>
      <c r="AQ758" s="43"/>
      <c r="AR758" s="43"/>
      <c r="AS758" s="43"/>
      <c r="AT758" s="43"/>
      <c r="AU758" s="43"/>
      <c r="AV758" s="44"/>
      <c r="AW758" s="45"/>
      <c r="AX758" s="45"/>
      <c r="AY758" s="45"/>
    </row>
    <row r="759">
      <c r="A759" s="60"/>
      <c r="B759" s="60"/>
      <c r="C759" s="60"/>
      <c r="D759" s="46"/>
      <c r="E759" s="25"/>
      <c r="F759" s="26"/>
      <c r="G759" s="18"/>
      <c r="H759" s="15"/>
      <c r="I759" s="28"/>
      <c r="J759" s="29"/>
      <c r="K759" s="30"/>
      <c r="L759" s="31"/>
      <c r="M759" s="32"/>
      <c r="N759" s="33"/>
      <c r="O759" s="39"/>
      <c r="P759" s="39"/>
      <c r="Q759" s="40"/>
      <c r="R759" s="17"/>
      <c r="S759" s="40"/>
      <c r="T759" s="40"/>
      <c r="U759" s="40"/>
      <c r="V759" s="40"/>
      <c r="W759" s="40"/>
      <c r="X759" s="41"/>
      <c r="Y759" s="41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18"/>
      <c r="AM759" s="40"/>
      <c r="AN759" s="42"/>
      <c r="AO759" s="42"/>
      <c r="AP759" s="43"/>
      <c r="AQ759" s="43"/>
      <c r="AR759" s="43"/>
      <c r="AS759" s="43"/>
      <c r="AT759" s="43"/>
      <c r="AU759" s="43"/>
      <c r="AV759" s="44"/>
      <c r="AW759" s="45"/>
      <c r="AX759" s="45"/>
      <c r="AY759" s="45"/>
    </row>
    <row r="760">
      <c r="A760" s="60"/>
      <c r="B760" s="60"/>
      <c r="C760" s="60"/>
      <c r="D760" s="46"/>
      <c r="E760" s="25"/>
      <c r="F760" s="26"/>
      <c r="G760" s="18"/>
      <c r="H760" s="15"/>
      <c r="I760" s="28"/>
      <c r="J760" s="29"/>
      <c r="K760" s="30"/>
      <c r="L760" s="31"/>
      <c r="M760" s="32"/>
      <c r="N760" s="33"/>
      <c r="O760" s="39"/>
      <c r="P760" s="39"/>
      <c r="Q760" s="40"/>
      <c r="R760" s="17"/>
      <c r="S760" s="40"/>
      <c r="T760" s="40"/>
      <c r="U760" s="40"/>
      <c r="V760" s="40"/>
      <c r="W760" s="40"/>
      <c r="X760" s="41"/>
      <c r="Y760" s="41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18"/>
      <c r="AM760" s="40"/>
      <c r="AN760" s="42"/>
      <c r="AO760" s="42"/>
      <c r="AP760" s="43"/>
      <c r="AQ760" s="43"/>
      <c r="AR760" s="43"/>
      <c r="AS760" s="43"/>
      <c r="AT760" s="43"/>
      <c r="AU760" s="43"/>
      <c r="AV760" s="44"/>
      <c r="AW760" s="45"/>
      <c r="AX760" s="45"/>
      <c r="AY760" s="45"/>
    </row>
    <row r="761">
      <c r="A761" s="60"/>
      <c r="B761" s="60"/>
      <c r="C761" s="60"/>
      <c r="D761" s="46"/>
      <c r="E761" s="25"/>
      <c r="F761" s="26"/>
      <c r="G761" s="18"/>
      <c r="H761" s="15"/>
      <c r="I761" s="28"/>
      <c r="J761" s="29"/>
      <c r="K761" s="30"/>
      <c r="L761" s="31"/>
      <c r="M761" s="32"/>
      <c r="N761" s="33"/>
      <c r="O761" s="39"/>
      <c r="P761" s="39"/>
      <c r="Q761" s="40"/>
      <c r="R761" s="17"/>
      <c r="S761" s="40"/>
      <c r="T761" s="40"/>
      <c r="U761" s="40"/>
      <c r="V761" s="40"/>
      <c r="W761" s="40"/>
      <c r="X761" s="41"/>
      <c r="Y761" s="41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18"/>
      <c r="AM761" s="40"/>
      <c r="AN761" s="42"/>
      <c r="AO761" s="42"/>
      <c r="AP761" s="43"/>
      <c r="AQ761" s="43"/>
      <c r="AR761" s="43"/>
      <c r="AS761" s="43"/>
      <c r="AT761" s="43"/>
      <c r="AU761" s="43"/>
      <c r="AV761" s="44"/>
      <c r="AW761" s="45"/>
      <c r="AX761" s="45"/>
      <c r="AY761" s="45"/>
    </row>
    <row r="762">
      <c r="A762" s="60"/>
      <c r="B762" s="60"/>
      <c r="C762" s="60"/>
      <c r="D762" s="46"/>
      <c r="E762" s="25"/>
      <c r="F762" s="26"/>
      <c r="G762" s="18"/>
      <c r="H762" s="15"/>
      <c r="I762" s="28"/>
      <c r="J762" s="29"/>
      <c r="K762" s="30"/>
      <c r="L762" s="31"/>
      <c r="M762" s="32"/>
      <c r="N762" s="33"/>
      <c r="O762" s="39"/>
      <c r="P762" s="39"/>
      <c r="Q762" s="40"/>
      <c r="R762" s="17"/>
      <c r="S762" s="40"/>
      <c r="T762" s="40"/>
      <c r="U762" s="40"/>
      <c r="V762" s="40"/>
      <c r="W762" s="40"/>
      <c r="X762" s="41"/>
      <c r="Y762" s="41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18"/>
      <c r="AM762" s="40"/>
      <c r="AN762" s="42"/>
      <c r="AO762" s="42"/>
      <c r="AP762" s="43"/>
      <c r="AQ762" s="43"/>
      <c r="AR762" s="43"/>
      <c r="AS762" s="43"/>
      <c r="AT762" s="43"/>
      <c r="AU762" s="43"/>
      <c r="AV762" s="44"/>
      <c r="AW762" s="45"/>
      <c r="AX762" s="45"/>
      <c r="AY762" s="45"/>
    </row>
    <row r="763">
      <c r="A763" s="60"/>
      <c r="B763" s="60"/>
      <c r="C763" s="60"/>
      <c r="D763" s="46"/>
      <c r="E763" s="25"/>
      <c r="F763" s="26"/>
      <c r="G763" s="18"/>
      <c r="H763" s="15"/>
      <c r="I763" s="28"/>
      <c r="J763" s="29"/>
      <c r="K763" s="30"/>
      <c r="L763" s="31"/>
      <c r="M763" s="32"/>
      <c r="N763" s="33"/>
      <c r="O763" s="39"/>
      <c r="P763" s="39"/>
      <c r="Q763" s="40"/>
      <c r="R763" s="17"/>
      <c r="S763" s="40"/>
      <c r="T763" s="40"/>
      <c r="U763" s="40"/>
      <c r="V763" s="40"/>
      <c r="W763" s="40"/>
      <c r="X763" s="41"/>
      <c r="Y763" s="41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18"/>
      <c r="AM763" s="40"/>
      <c r="AN763" s="42"/>
      <c r="AO763" s="42"/>
      <c r="AP763" s="43"/>
      <c r="AQ763" s="43"/>
      <c r="AR763" s="43"/>
      <c r="AS763" s="43"/>
      <c r="AT763" s="43"/>
      <c r="AU763" s="43"/>
      <c r="AV763" s="44"/>
      <c r="AW763" s="45"/>
      <c r="AX763" s="45"/>
      <c r="AY763" s="45"/>
    </row>
    <row r="764">
      <c r="A764" s="60"/>
      <c r="B764" s="60"/>
      <c r="C764" s="60"/>
      <c r="D764" s="46"/>
      <c r="E764" s="25"/>
      <c r="F764" s="26"/>
      <c r="G764" s="18"/>
      <c r="H764" s="15"/>
      <c r="I764" s="28"/>
      <c r="J764" s="29"/>
      <c r="K764" s="30"/>
      <c r="L764" s="31"/>
      <c r="M764" s="32"/>
      <c r="N764" s="33"/>
      <c r="O764" s="39"/>
      <c r="P764" s="39"/>
      <c r="Q764" s="40"/>
      <c r="R764" s="17"/>
      <c r="S764" s="40"/>
      <c r="T764" s="40"/>
      <c r="U764" s="40"/>
      <c r="V764" s="40"/>
      <c r="W764" s="40"/>
      <c r="X764" s="41"/>
      <c r="Y764" s="41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18"/>
      <c r="AM764" s="40"/>
      <c r="AN764" s="42"/>
      <c r="AO764" s="42"/>
      <c r="AP764" s="43"/>
      <c r="AQ764" s="43"/>
      <c r="AR764" s="43"/>
      <c r="AS764" s="43"/>
      <c r="AT764" s="43"/>
      <c r="AU764" s="43"/>
      <c r="AV764" s="44"/>
      <c r="AW764" s="45"/>
      <c r="AX764" s="45"/>
      <c r="AY764" s="45"/>
    </row>
    <row r="765">
      <c r="A765" s="60"/>
      <c r="B765" s="60"/>
      <c r="C765" s="60"/>
      <c r="D765" s="46"/>
      <c r="E765" s="25"/>
      <c r="F765" s="26"/>
      <c r="G765" s="18"/>
      <c r="H765" s="15"/>
      <c r="I765" s="28"/>
      <c r="J765" s="29"/>
      <c r="K765" s="30"/>
      <c r="L765" s="31"/>
      <c r="M765" s="32"/>
      <c r="N765" s="33"/>
      <c r="O765" s="39"/>
      <c r="P765" s="39"/>
      <c r="Q765" s="40"/>
      <c r="R765" s="17"/>
      <c r="S765" s="40"/>
      <c r="T765" s="40"/>
      <c r="U765" s="40"/>
      <c r="V765" s="40"/>
      <c r="W765" s="40"/>
      <c r="X765" s="41"/>
      <c r="Y765" s="41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18"/>
      <c r="AM765" s="40"/>
      <c r="AN765" s="42"/>
      <c r="AO765" s="42"/>
      <c r="AP765" s="43"/>
      <c r="AQ765" s="43"/>
      <c r="AR765" s="43"/>
      <c r="AS765" s="43"/>
      <c r="AT765" s="43"/>
      <c r="AU765" s="43"/>
      <c r="AV765" s="44"/>
      <c r="AW765" s="45"/>
      <c r="AX765" s="45"/>
      <c r="AY765" s="45"/>
    </row>
    <row r="766">
      <c r="A766" s="60"/>
      <c r="B766" s="60"/>
      <c r="C766" s="60"/>
      <c r="D766" s="46"/>
      <c r="E766" s="25"/>
      <c r="F766" s="26"/>
      <c r="G766" s="18"/>
      <c r="H766" s="15"/>
      <c r="I766" s="28"/>
      <c r="J766" s="29"/>
      <c r="K766" s="30"/>
      <c r="L766" s="31"/>
      <c r="M766" s="32"/>
      <c r="N766" s="33"/>
      <c r="O766" s="39"/>
      <c r="P766" s="39"/>
      <c r="Q766" s="40"/>
      <c r="R766" s="17"/>
      <c r="S766" s="40"/>
      <c r="T766" s="40"/>
      <c r="U766" s="40"/>
      <c r="V766" s="40"/>
      <c r="W766" s="40"/>
      <c r="X766" s="41"/>
      <c r="Y766" s="41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18"/>
      <c r="AM766" s="40"/>
      <c r="AN766" s="42"/>
      <c r="AO766" s="42"/>
      <c r="AP766" s="43"/>
      <c r="AQ766" s="43"/>
      <c r="AR766" s="43"/>
      <c r="AS766" s="43"/>
      <c r="AT766" s="43"/>
      <c r="AU766" s="43"/>
      <c r="AV766" s="44"/>
      <c r="AW766" s="45"/>
      <c r="AX766" s="45"/>
      <c r="AY766" s="45"/>
    </row>
    <row r="767">
      <c r="A767" s="60"/>
      <c r="B767" s="60"/>
      <c r="C767" s="60"/>
      <c r="D767" s="46"/>
      <c r="E767" s="25"/>
      <c r="F767" s="26"/>
      <c r="G767" s="18"/>
      <c r="H767" s="15"/>
      <c r="I767" s="28"/>
      <c r="J767" s="29"/>
      <c r="K767" s="30"/>
      <c r="L767" s="31"/>
      <c r="M767" s="32"/>
      <c r="N767" s="33"/>
      <c r="O767" s="39"/>
      <c r="P767" s="39"/>
      <c r="Q767" s="40"/>
      <c r="R767" s="17"/>
      <c r="S767" s="40"/>
      <c r="T767" s="40"/>
      <c r="U767" s="40"/>
      <c r="V767" s="40"/>
      <c r="W767" s="40"/>
      <c r="X767" s="41"/>
      <c r="Y767" s="41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18"/>
      <c r="AM767" s="40"/>
      <c r="AN767" s="42"/>
      <c r="AO767" s="42"/>
      <c r="AP767" s="43"/>
      <c r="AQ767" s="43"/>
      <c r="AR767" s="43"/>
      <c r="AS767" s="43"/>
      <c r="AT767" s="43"/>
      <c r="AU767" s="43"/>
      <c r="AV767" s="44"/>
      <c r="AW767" s="45"/>
      <c r="AX767" s="45"/>
      <c r="AY767" s="45"/>
    </row>
    <row r="768">
      <c r="A768" s="60"/>
      <c r="B768" s="60"/>
      <c r="C768" s="60"/>
      <c r="D768" s="46"/>
      <c r="E768" s="25"/>
      <c r="F768" s="26"/>
      <c r="G768" s="18"/>
      <c r="H768" s="15"/>
      <c r="I768" s="28"/>
      <c r="J768" s="29"/>
      <c r="K768" s="30"/>
      <c r="L768" s="31"/>
      <c r="M768" s="32"/>
      <c r="N768" s="33"/>
      <c r="O768" s="39"/>
      <c r="P768" s="39"/>
      <c r="Q768" s="40"/>
      <c r="R768" s="17"/>
      <c r="S768" s="40"/>
      <c r="T768" s="40"/>
      <c r="U768" s="40"/>
      <c r="V768" s="40"/>
      <c r="W768" s="40"/>
      <c r="X768" s="41"/>
      <c r="Y768" s="41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18"/>
      <c r="AM768" s="40"/>
      <c r="AN768" s="42"/>
      <c r="AO768" s="42"/>
      <c r="AP768" s="43"/>
      <c r="AQ768" s="43"/>
      <c r="AR768" s="43"/>
      <c r="AS768" s="43"/>
      <c r="AT768" s="43"/>
      <c r="AU768" s="43"/>
      <c r="AV768" s="44"/>
      <c r="AW768" s="45"/>
      <c r="AX768" s="45"/>
      <c r="AY768" s="45"/>
    </row>
    <row r="769">
      <c r="A769" s="60"/>
      <c r="B769" s="60"/>
      <c r="C769" s="60"/>
      <c r="D769" s="46"/>
      <c r="E769" s="25"/>
      <c r="F769" s="26"/>
      <c r="G769" s="18"/>
      <c r="H769" s="15"/>
      <c r="I769" s="28"/>
      <c r="J769" s="29"/>
      <c r="K769" s="30"/>
      <c r="L769" s="31"/>
      <c r="M769" s="32"/>
      <c r="N769" s="33"/>
      <c r="O769" s="39"/>
      <c r="P769" s="39"/>
      <c r="Q769" s="40"/>
      <c r="R769" s="17"/>
      <c r="S769" s="40"/>
      <c r="T769" s="40"/>
      <c r="U769" s="40"/>
      <c r="V769" s="40"/>
      <c r="W769" s="40"/>
      <c r="X769" s="41"/>
      <c r="Y769" s="41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18"/>
      <c r="AM769" s="40"/>
      <c r="AN769" s="42"/>
      <c r="AO769" s="42"/>
      <c r="AP769" s="43"/>
      <c r="AQ769" s="43"/>
      <c r="AR769" s="43"/>
      <c r="AS769" s="43"/>
      <c r="AT769" s="43"/>
      <c r="AU769" s="43"/>
      <c r="AV769" s="44"/>
      <c r="AW769" s="45"/>
      <c r="AX769" s="45"/>
      <c r="AY769" s="45"/>
    </row>
    <row r="770">
      <c r="A770" s="60"/>
      <c r="B770" s="60"/>
      <c r="C770" s="60"/>
      <c r="D770" s="46"/>
      <c r="E770" s="25"/>
      <c r="F770" s="26"/>
      <c r="G770" s="18"/>
      <c r="H770" s="15"/>
      <c r="I770" s="28"/>
      <c r="J770" s="29"/>
      <c r="K770" s="30"/>
      <c r="L770" s="31"/>
      <c r="M770" s="32"/>
      <c r="N770" s="33"/>
      <c r="O770" s="39"/>
      <c r="P770" s="39"/>
      <c r="Q770" s="40"/>
      <c r="R770" s="17"/>
      <c r="S770" s="40"/>
      <c r="T770" s="40"/>
      <c r="U770" s="40"/>
      <c r="V770" s="40"/>
      <c r="W770" s="40"/>
      <c r="X770" s="41"/>
      <c r="Y770" s="41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18"/>
      <c r="AM770" s="40"/>
      <c r="AN770" s="42"/>
      <c r="AO770" s="42"/>
      <c r="AP770" s="43"/>
      <c r="AQ770" s="43"/>
      <c r="AR770" s="43"/>
      <c r="AS770" s="43"/>
      <c r="AT770" s="43"/>
      <c r="AU770" s="43"/>
      <c r="AV770" s="44"/>
      <c r="AW770" s="45"/>
      <c r="AX770" s="45"/>
      <c r="AY770" s="45"/>
    </row>
    <row r="771">
      <c r="A771" s="60"/>
      <c r="B771" s="60"/>
      <c r="C771" s="60"/>
      <c r="D771" s="46"/>
      <c r="E771" s="25"/>
      <c r="F771" s="26"/>
      <c r="G771" s="18"/>
      <c r="H771" s="15"/>
      <c r="I771" s="28"/>
      <c r="J771" s="29"/>
      <c r="K771" s="30"/>
      <c r="L771" s="31"/>
      <c r="M771" s="32"/>
      <c r="N771" s="33"/>
      <c r="O771" s="39"/>
      <c r="P771" s="39"/>
      <c r="Q771" s="40"/>
      <c r="R771" s="17"/>
      <c r="S771" s="40"/>
      <c r="T771" s="40"/>
      <c r="U771" s="40"/>
      <c r="V771" s="40"/>
      <c r="W771" s="40"/>
      <c r="X771" s="41"/>
      <c r="Y771" s="41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18"/>
      <c r="AM771" s="40"/>
      <c r="AN771" s="42"/>
      <c r="AO771" s="42"/>
      <c r="AP771" s="43"/>
      <c r="AQ771" s="43"/>
      <c r="AR771" s="43"/>
      <c r="AS771" s="43"/>
      <c r="AT771" s="43"/>
      <c r="AU771" s="43"/>
      <c r="AV771" s="44"/>
      <c r="AW771" s="45"/>
      <c r="AX771" s="45"/>
      <c r="AY771" s="45"/>
    </row>
    <row r="772">
      <c r="A772" s="60"/>
      <c r="B772" s="60"/>
      <c r="C772" s="60"/>
      <c r="D772" s="46"/>
      <c r="E772" s="25"/>
      <c r="F772" s="26"/>
      <c r="G772" s="18"/>
      <c r="H772" s="15"/>
      <c r="I772" s="28"/>
      <c r="J772" s="29"/>
      <c r="K772" s="30"/>
      <c r="L772" s="31"/>
      <c r="M772" s="32"/>
      <c r="N772" s="33"/>
      <c r="O772" s="39"/>
      <c r="P772" s="39"/>
      <c r="Q772" s="40"/>
      <c r="R772" s="17"/>
      <c r="S772" s="40"/>
      <c r="T772" s="40"/>
      <c r="U772" s="40"/>
      <c r="V772" s="40"/>
      <c r="W772" s="40"/>
      <c r="X772" s="41"/>
      <c r="Y772" s="41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18"/>
      <c r="AM772" s="40"/>
      <c r="AN772" s="42"/>
      <c r="AO772" s="42"/>
      <c r="AP772" s="43"/>
      <c r="AQ772" s="43"/>
      <c r="AR772" s="43"/>
      <c r="AS772" s="43"/>
      <c r="AT772" s="43"/>
      <c r="AU772" s="43"/>
      <c r="AV772" s="44"/>
      <c r="AW772" s="45"/>
      <c r="AX772" s="45"/>
      <c r="AY772" s="45"/>
    </row>
    <row r="773">
      <c r="A773" s="60"/>
      <c r="B773" s="60"/>
      <c r="C773" s="60"/>
      <c r="D773" s="46"/>
      <c r="E773" s="25"/>
      <c r="F773" s="26"/>
      <c r="G773" s="18"/>
      <c r="H773" s="15"/>
      <c r="I773" s="28"/>
      <c r="J773" s="29"/>
      <c r="K773" s="30"/>
      <c r="L773" s="31"/>
      <c r="M773" s="32"/>
      <c r="N773" s="33"/>
      <c r="O773" s="39"/>
      <c r="P773" s="39"/>
      <c r="Q773" s="40"/>
      <c r="R773" s="17"/>
      <c r="S773" s="40"/>
      <c r="T773" s="40"/>
      <c r="U773" s="40"/>
      <c r="V773" s="40"/>
      <c r="W773" s="40"/>
      <c r="X773" s="41"/>
      <c r="Y773" s="41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18"/>
      <c r="AM773" s="40"/>
      <c r="AN773" s="42"/>
      <c r="AO773" s="42"/>
      <c r="AP773" s="43"/>
      <c r="AQ773" s="43"/>
      <c r="AR773" s="43"/>
      <c r="AS773" s="43"/>
      <c r="AT773" s="43"/>
      <c r="AU773" s="43"/>
      <c r="AV773" s="44"/>
      <c r="AW773" s="45"/>
      <c r="AX773" s="45"/>
      <c r="AY773" s="45"/>
    </row>
    <row r="774">
      <c r="A774" s="60"/>
      <c r="B774" s="60"/>
      <c r="C774" s="60"/>
      <c r="D774" s="46"/>
      <c r="E774" s="25"/>
      <c r="F774" s="26"/>
      <c r="G774" s="18"/>
      <c r="H774" s="15"/>
      <c r="I774" s="28"/>
      <c r="J774" s="29"/>
      <c r="K774" s="30"/>
      <c r="L774" s="31"/>
      <c r="M774" s="32"/>
      <c r="N774" s="33"/>
      <c r="O774" s="39"/>
      <c r="P774" s="39"/>
      <c r="Q774" s="40"/>
      <c r="R774" s="17"/>
      <c r="S774" s="40"/>
      <c r="T774" s="40"/>
      <c r="U774" s="40"/>
      <c r="V774" s="40"/>
      <c r="W774" s="40"/>
      <c r="X774" s="41"/>
      <c r="Y774" s="41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18"/>
      <c r="AM774" s="40"/>
      <c r="AN774" s="42"/>
      <c r="AO774" s="42"/>
      <c r="AP774" s="43"/>
      <c r="AQ774" s="43"/>
      <c r="AR774" s="43"/>
      <c r="AS774" s="43"/>
      <c r="AT774" s="43"/>
      <c r="AU774" s="43"/>
      <c r="AV774" s="44"/>
      <c r="AW774" s="45"/>
      <c r="AX774" s="45"/>
      <c r="AY774" s="45"/>
    </row>
    <row r="775">
      <c r="A775" s="60"/>
      <c r="B775" s="60"/>
      <c r="C775" s="60"/>
      <c r="D775" s="46"/>
      <c r="E775" s="25"/>
      <c r="F775" s="26"/>
      <c r="G775" s="18"/>
      <c r="H775" s="15"/>
      <c r="I775" s="28"/>
      <c r="J775" s="29"/>
      <c r="K775" s="30"/>
      <c r="L775" s="31"/>
      <c r="M775" s="32"/>
      <c r="N775" s="33"/>
      <c r="O775" s="39"/>
      <c r="P775" s="39"/>
      <c r="Q775" s="40"/>
      <c r="R775" s="17"/>
      <c r="S775" s="40"/>
      <c r="T775" s="40"/>
      <c r="U775" s="40"/>
      <c r="V775" s="40"/>
      <c r="W775" s="40"/>
      <c r="X775" s="41"/>
      <c r="Y775" s="41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18"/>
      <c r="AM775" s="40"/>
      <c r="AN775" s="42"/>
      <c r="AO775" s="42"/>
      <c r="AP775" s="43"/>
      <c r="AQ775" s="43"/>
      <c r="AR775" s="43"/>
      <c r="AS775" s="43"/>
      <c r="AT775" s="43"/>
      <c r="AU775" s="43"/>
      <c r="AV775" s="44"/>
      <c r="AW775" s="45"/>
      <c r="AX775" s="45"/>
      <c r="AY775" s="45"/>
    </row>
    <row r="776">
      <c r="A776" s="60"/>
      <c r="B776" s="60"/>
      <c r="C776" s="60"/>
      <c r="D776" s="46"/>
      <c r="E776" s="25"/>
      <c r="F776" s="26"/>
      <c r="G776" s="18"/>
      <c r="H776" s="15"/>
      <c r="I776" s="28"/>
      <c r="J776" s="29"/>
      <c r="K776" s="30"/>
      <c r="L776" s="31"/>
      <c r="M776" s="32"/>
      <c r="N776" s="33"/>
      <c r="O776" s="39"/>
      <c r="P776" s="39"/>
      <c r="Q776" s="40"/>
      <c r="R776" s="17"/>
      <c r="S776" s="40"/>
      <c r="T776" s="40"/>
      <c r="U776" s="40"/>
      <c r="V776" s="40"/>
      <c r="W776" s="40"/>
      <c r="X776" s="41"/>
      <c r="Y776" s="41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18"/>
      <c r="AM776" s="40"/>
      <c r="AN776" s="42"/>
      <c r="AO776" s="42"/>
      <c r="AP776" s="43"/>
      <c r="AQ776" s="43"/>
      <c r="AR776" s="43"/>
      <c r="AS776" s="43"/>
      <c r="AT776" s="43"/>
      <c r="AU776" s="43"/>
      <c r="AV776" s="44"/>
      <c r="AW776" s="45"/>
      <c r="AX776" s="45"/>
      <c r="AY776" s="45"/>
    </row>
    <row r="777">
      <c r="A777" s="60"/>
      <c r="B777" s="60"/>
      <c r="C777" s="60"/>
      <c r="D777" s="46"/>
      <c r="E777" s="25"/>
      <c r="F777" s="26"/>
      <c r="G777" s="18"/>
      <c r="H777" s="15"/>
      <c r="I777" s="28"/>
      <c r="J777" s="29"/>
      <c r="K777" s="30"/>
      <c r="L777" s="31"/>
      <c r="M777" s="32"/>
      <c r="N777" s="33"/>
      <c r="O777" s="39"/>
      <c r="P777" s="39"/>
      <c r="Q777" s="40"/>
      <c r="R777" s="17"/>
      <c r="S777" s="40"/>
      <c r="T777" s="40"/>
      <c r="U777" s="40"/>
      <c r="V777" s="40"/>
      <c r="W777" s="40"/>
      <c r="X777" s="41"/>
      <c r="Y777" s="41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18"/>
      <c r="AM777" s="40"/>
      <c r="AN777" s="42"/>
      <c r="AO777" s="42"/>
      <c r="AP777" s="43"/>
      <c r="AQ777" s="43"/>
      <c r="AR777" s="43"/>
      <c r="AS777" s="43"/>
      <c r="AT777" s="43"/>
      <c r="AU777" s="43"/>
      <c r="AV777" s="44"/>
      <c r="AW777" s="45"/>
      <c r="AX777" s="45"/>
      <c r="AY777" s="45"/>
    </row>
    <row r="778">
      <c r="A778" s="60"/>
      <c r="B778" s="60"/>
      <c r="C778" s="60"/>
      <c r="D778" s="46"/>
      <c r="E778" s="25"/>
      <c r="F778" s="26"/>
      <c r="G778" s="18"/>
      <c r="H778" s="15"/>
      <c r="I778" s="28"/>
      <c r="J778" s="29"/>
      <c r="K778" s="30"/>
      <c r="L778" s="31"/>
      <c r="M778" s="32"/>
      <c r="N778" s="33"/>
      <c r="O778" s="39"/>
      <c r="P778" s="39"/>
      <c r="Q778" s="40"/>
      <c r="R778" s="17"/>
      <c r="S778" s="40"/>
      <c r="T778" s="40"/>
      <c r="U778" s="40"/>
      <c r="V778" s="40"/>
      <c r="W778" s="40"/>
      <c r="X778" s="41"/>
      <c r="Y778" s="41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18"/>
      <c r="AM778" s="40"/>
      <c r="AN778" s="42"/>
      <c r="AO778" s="42"/>
      <c r="AP778" s="43"/>
      <c r="AQ778" s="43"/>
      <c r="AR778" s="43"/>
      <c r="AS778" s="43"/>
      <c r="AT778" s="43"/>
      <c r="AU778" s="43"/>
      <c r="AV778" s="44"/>
      <c r="AW778" s="45"/>
      <c r="AX778" s="45"/>
      <c r="AY778" s="45"/>
    </row>
    <row r="779">
      <c r="A779" s="60"/>
      <c r="B779" s="60"/>
      <c r="C779" s="60"/>
      <c r="D779" s="46"/>
      <c r="E779" s="25"/>
      <c r="F779" s="26"/>
      <c r="G779" s="18"/>
      <c r="H779" s="15"/>
      <c r="I779" s="28"/>
      <c r="J779" s="29"/>
      <c r="K779" s="30"/>
      <c r="L779" s="31"/>
      <c r="M779" s="32"/>
      <c r="N779" s="33"/>
      <c r="O779" s="39"/>
      <c r="P779" s="39"/>
      <c r="Q779" s="40"/>
      <c r="R779" s="17"/>
      <c r="S779" s="40"/>
      <c r="T779" s="40"/>
      <c r="U779" s="40"/>
      <c r="V779" s="40"/>
      <c r="W779" s="40"/>
      <c r="X779" s="41"/>
      <c r="Y779" s="41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18"/>
      <c r="AM779" s="40"/>
      <c r="AN779" s="42"/>
      <c r="AO779" s="42"/>
      <c r="AP779" s="43"/>
      <c r="AQ779" s="43"/>
      <c r="AR779" s="43"/>
      <c r="AS779" s="43"/>
      <c r="AT779" s="43"/>
      <c r="AU779" s="43"/>
      <c r="AV779" s="44"/>
      <c r="AW779" s="45"/>
      <c r="AX779" s="45"/>
      <c r="AY779" s="45"/>
    </row>
    <row r="780">
      <c r="A780" s="60"/>
      <c r="B780" s="60"/>
      <c r="C780" s="60"/>
      <c r="D780" s="46"/>
      <c r="E780" s="25"/>
      <c r="F780" s="26"/>
      <c r="G780" s="18"/>
      <c r="H780" s="15"/>
      <c r="I780" s="28"/>
      <c r="J780" s="29"/>
      <c r="K780" s="30"/>
      <c r="L780" s="31"/>
      <c r="M780" s="32"/>
      <c r="N780" s="33"/>
      <c r="O780" s="39"/>
      <c r="P780" s="39"/>
      <c r="Q780" s="40"/>
      <c r="R780" s="17"/>
      <c r="S780" s="40"/>
      <c r="T780" s="40"/>
      <c r="U780" s="40"/>
      <c r="V780" s="40"/>
      <c r="W780" s="40"/>
      <c r="X780" s="41"/>
      <c r="Y780" s="41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18"/>
      <c r="AM780" s="40"/>
      <c r="AN780" s="42"/>
      <c r="AO780" s="42"/>
      <c r="AP780" s="43"/>
      <c r="AQ780" s="43"/>
      <c r="AR780" s="43"/>
      <c r="AS780" s="43"/>
      <c r="AT780" s="43"/>
      <c r="AU780" s="43"/>
      <c r="AV780" s="44"/>
      <c r="AW780" s="45"/>
      <c r="AX780" s="45"/>
      <c r="AY780" s="45"/>
    </row>
    <row r="781">
      <c r="A781" s="60"/>
      <c r="B781" s="60"/>
      <c r="C781" s="60"/>
      <c r="D781" s="46"/>
      <c r="E781" s="25"/>
      <c r="F781" s="26"/>
      <c r="G781" s="18"/>
      <c r="H781" s="15"/>
      <c r="I781" s="28"/>
      <c r="J781" s="29"/>
      <c r="K781" s="30"/>
      <c r="L781" s="31"/>
      <c r="M781" s="32"/>
      <c r="N781" s="33"/>
      <c r="O781" s="39"/>
      <c r="P781" s="39"/>
      <c r="Q781" s="40"/>
      <c r="R781" s="17"/>
      <c r="S781" s="40"/>
      <c r="T781" s="40"/>
      <c r="U781" s="40"/>
      <c r="V781" s="40"/>
      <c r="W781" s="40"/>
      <c r="X781" s="41"/>
      <c r="Y781" s="41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18"/>
      <c r="AM781" s="40"/>
      <c r="AN781" s="42"/>
      <c r="AO781" s="42"/>
      <c r="AP781" s="43"/>
      <c r="AQ781" s="43"/>
      <c r="AR781" s="43"/>
      <c r="AS781" s="43"/>
      <c r="AT781" s="43"/>
      <c r="AU781" s="43"/>
      <c r="AV781" s="44"/>
      <c r="AW781" s="45"/>
      <c r="AX781" s="45"/>
      <c r="AY781" s="45"/>
    </row>
    <row r="782">
      <c r="A782" s="60"/>
      <c r="B782" s="60"/>
      <c r="C782" s="60"/>
      <c r="D782" s="46"/>
      <c r="E782" s="25"/>
      <c r="F782" s="26"/>
      <c r="G782" s="18"/>
      <c r="H782" s="15"/>
      <c r="I782" s="28"/>
      <c r="J782" s="29"/>
      <c r="K782" s="30"/>
      <c r="L782" s="31"/>
      <c r="M782" s="32"/>
      <c r="N782" s="33"/>
      <c r="O782" s="39"/>
      <c r="P782" s="39"/>
      <c r="Q782" s="40"/>
      <c r="R782" s="17"/>
      <c r="S782" s="40"/>
      <c r="T782" s="40"/>
      <c r="U782" s="40"/>
      <c r="V782" s="40"/>
      <c r="W782" s="40"/>
      <c r="X782" s="41"/>
      <c r="Y782" s="41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18"/>
      <c r="AM782" s="40"/>
      <c r="AN782" s="42"/>
      <c r="AO782" s="42"/>
      <c r="AP782" s="43"/>
      <c r="AQ782" s="43"/>
      <c r="AR782" s="43"/>
      <c r="AS782" s="43"/>
      <c r="AT782" s="43"/>
      <c r="AU782" s="43"/>
      <c r="AV782" s="44"/>
      <c r="AW782" s="45"/>
      <c r="AX782" s="45"/>
      <c r="AY782" s="45"/>
    </row>
    <row r="783">
      <c r="A783" s="60"/>
      <c r="B783" s="60"/>
      <c r="C783" s="60"/>
      <c r="D783" s="46"/>
      <c r="E783" s="25"/>
      <c r="F783" s="26"/>
      <c r="G783" s="18"/>
      <c r="H783" s="15"/>
      <c r="I783" s="28"/>
      <c r="J783" s="29"/>
      <c r="K783" s="30"/>
      <c r="L783" s="31"/>
      <c r="M783" s="32"/>
      <c r="N783" s="33"/>
      <c r="O783" s="39"/>
      <c r="P783" s="39"/>
      <c r="Q783" s="40"/>
      <c r="R783" s="17"/>
      <c r="S783" s="40"/>
      <c r="T783" s="40"/>
      <c r="U783" s="40"/>
      <c r="V783" s="40"/>
      <c r="W783" s="40"/>
      <c r="X783" s="41"/>
      <c r="Y783" s="41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18"/>
      <c r="AM783" s="40"/>
      <c r="AN783" s="42"/>
      <c r="AO783" s="42"/>
      <c r="AP783" s="43"/>
      <c r="AQ783" s="43"/>
      <c r="AR783" s="43"/>
      <c r="AS783" s="43"/>
      <c r="AT783" s="43"/>
      <c r="AU783" s="43"/>
      <c r="AV783" s="44"/>
      <c r="AW783" s="45"/>
      <c r="AX783" s="45"/>
      <c r="AY783" s="45"/>
    </row>
    <row r="784">
      <c r="A784" s="60"/>
      <c r="B784" s="60"/>
      <c r="C784" s="60"/>
      <c r="D784" s="46"/>
      <c r="E784" s="25"/>
      <c r="F784" s="26"/>
      <c r="G784" s="18"/>
      <c r="H784" s="15"/>
      <c r="I784" s="28"/>
      <c r="J784" s="29"/>
      <c r="K784" s="30"/>
      <c r="L784" s="31"/>
      <c r="M784" s="32"/>
      <c r="N784" s="33"/>
      <c r="O784" s="39"/>
      <c r="P784" s="39"/>
      <c r="Q784" s="40"/>
      <c r="R784" s="17"/>
      <c r="S784" s="40"/>
      <c r="T784" s="40"/>
      <c r="U784" s="40"/>
      <c r="V784" s="40"/>
      <c r="W784" s="40"/>
      <c r="X784" s="41"/>
      <c r="Y784" s="41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18"/>
      <c r="AM784" s="40"/>
      <c r="AN784" s="42"/>
      <c r="AO784" s="42"/>
      <c r="AP784" s="43"/>
      <c r="AQ784" s="43"/>
      <c r="AR784" s="43"/>
      <c r="AS784" s="43"/>
      <c r="AT784" s="43"/>
      <c r="AU784" s="43"/>
      <c r="AV784" s="44"/>
      <c r="AW784" s="45"/>
      <c r="AX784" s="45"/>
      <c r="AY784" s="45"/>
    </row>
    <row r="785">
      <c r="A785" s="60"/>
      <c r="B785" s="60"/>
      <c r="C785" s="60"/>
      <c r="D785" s="46"/>
      <c r="E785" s="25"/>
      <c r="F785" s="26"/>
      <c r="G785" s="18"/>
      <c r="H785" s="15"/>
      <c r="I785" s="28"/>
      <c r="J785" s="29"/>
      <c r="K785" s="30"/>
      <c r="L785" s="31"/>
      <c r="M785" s="32"/>
      <c r="N785" s="33"/>
      <c r="O785" s="39"/>
      <c r="P785" s="39"/>
      <c r="Q785" s="40"/>
      <c r="R785" s="17"/>
      <c r="S785" s="40"/>
      <c r="T785" s="40"/>
      <c r="U785" s="40"/>
      <c r="V785" s="40"/>
      <c r="W785" s="40"/>
      <c r="X785" s="41"/>
      <c r="Y785" s="41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18"/>
      <c r="AM785" s="40"/>
      <c r="AN785" s="42"/>
      <c r="AO785" s="42"/>
      <c r="AP785" s="43"/>
      <c r="AQ785" s="43"/>
      <c r="AR785" s="43"/>
      <c r="AS785" s="43"/>
      <c r="AT785" s="43"/>
      <c r="AU785" s="43"/>
      <c r="AV785" s="44"/>
      <c r="AW785" s="45"/>
      <c r="AX785" s="45"/>
      <c r="AY785" s="45"/>
    </row>
    <row r="786">
      <c r="A786" s="60"/>
      <c r="B786" s="60"/>
      <c r="C786" s="60"/>
      <c r="D786" s="46"/>
      <c r="E786" s="25"/>
      <c r="F786" s="26"/>
      <c r="G786" s="18"/>
      <c r="H786" s="15"/>
      <c r="I786" s="28"/>
      <c r="J786" s="29"/>
      <c r="K786" s="30"/>
      <c r="L786" s="31"/>
      <c r="M786" s="32"/>
      <c r="N786" s="33"/>
      <c r="O786" s="39"/>
      <c r="P786" s="39"/>
      <c r="Q786" s="40"/>
      <c r="R786" s="17"/>
      <c r="S786" s="40"/>
      <c r="T786" s="40"/>
      <c r="U786" s="40"/>
      <c r="V786" s="40"/>
      <c r="W786" s="40"/>
      <c r="X786" s="41"/>
      <c r="Y786" s="41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18"/>
      <c r="AM786" s="40"/>
      <c r="AN786" s="42"/>
      <c r="AO786" s="42"/>
      <c r="AP786" s="43"/>
      <c r="AQ786" s="43"/>
      <c r="AR786" s="43"/>
      <c r="AS786" s="43"/>
      <c r="AT786" s="43"/>
      <c r="AU786" s="43"/>
      <c r="AV786" s="44"/>
      <c r="AW786" s="45"/>
      <c r="AX786" s="45"/>
      <c r="AY786" s="45"/>
    </row>
    <row r="787">
      <c r="A787" s="60"/>
      <c r="B787" s="60"/>
      <c r="C787" s="60"/>
      <c r="D787" s="46"/>
      <c r="E787" s="25"/>
      <c r="F787" s="26"/>
      <c r="G787" s="18"/>
      <c r="H787" s="15"/>
      <c r="I787" s="28"/>
      <c r="J787" s="29"/>
      <c r="K787" s="30"/>
      <c r="L787" s="31"/>
      <c r="M787" s="32"/>
      <c r="N787" s="33"/>
      <c r="O787" s="39"/>
      <c r="P787" s="39"/>
      <c r="Q787" s="40"/>
      <c r="R787" s="17"/>
      <c r="S787" s="40"/>
      <c r="T787" s="40"/>
      <c r="U787" s="40"/>
      <c r="V787" s="40"/>
      <c r="W787" s="40"/>
      <c r="X787" s="41"/>
      <c r="Y787" s="41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18"/>
      <c r="AM787" s="40"/>
      <c r="AN787" s="42"/>
      <c r="AO787" s="42"/>
      <c r="AP787" s="43"/>
      <c r="AQ787" s="43"/>
      <c r="AR787" s="43"/>
      <c r="AS787" s="43"/>
      <c r="AT787" s="43"/>
      <c r="AU787" s="43"/>
      <c r="AV787" s="44"/>
      <c r="AW787" s="45"/>
      <c r="AX787" s="45"/>
      <c r="AY787" s="45"/>
    </row>
    <row r="788">
      <c r="A788" s="60"/>
      <c r="B788" s="60"/>
      <c r="C788" s="60"/>
      <c r="D788" s="46"/>
      <c r="E788" s="25"/>
      <c r="F788" s="26"/>
      <c r="G788" s="18"/>
      <c r="H788" s="15"/>
      <c r="I788" s="28"/>
      <c r="J788" s="29"/>
      <c r="K788" s="30"/>
      <c r="L788" s="31"/>
      <c r="M788" s="32"/>
      <c r="N788" s="33"/>
      <c r="O788" s="39"/>
      <c r="P788" s="39"/>
      <c r="Q788" s="40"/>
      <c r="R788" s="17"/>
      <c r="S788" s="40"/>
      <c r="T788" s="40"/>
      <c r="U788" s="40"/>
      <c r="V788" s="40"/>
      <c r="W788" s="40"/>
      <c r="X788" s="41"/>
      <c r="Y788" s="41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18"/>
      <c r="AM788" s="40"/>
      <c r="AN788" s="42"/>
      <c r="AO788" s="42"/>
      <c r="AP788" s="43"/>
      <c r="AQ788" s="43"/>
      <c r="AR788" s="43"/>
      <c r="AS788" s="43"/>
      <c r="AT788" s="43"/>
      <c r="AU788" s="43"/>
      <c r="AV788" s="44"/>
      <c r="AW788" s="45"/>
      <c r="AX788" s="45"/>
      <c r="AY788" s="45"/>
    </row>
    <row r="789">
      <c r="A789" s="60"/>
      <c r="B789" s="60"/>
      <c r="C789" s="60"/>
      <c r="D789" s="46"/>
      <c r="E789" s="25"/>
      <c r="F789" s="26"/>
      <c r="G789" s="18"/>
      <c r="H789" s="15"/>
      <c r="I789" s="28"/>
      <c r="J789" s="29"/>
      <c r="K789" s="30"/>
      <c r="L789" s="31"/>
      <c r="M789" s="32"/>
      <c r="N789" s="33"/>
      <c r="O789" s="39"/>
      <c r="P789" s="39"/>
      <c r="Q789" s="40"/>
      <c r="R789" s="17"/>
      <c r="S789" s="40"/>
      <c r="T789" s="40"/>
      <c r="U789" s="40"/>
      <c r="V789" s="40"/>
      <c r="W789" s="40"/>
      <c r="X789" s="41"/>
      <c r="Y789" s="41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18"/>
      <c r="AM789" s="40"/>
      <c r="AN789" s="42"/>
      <c r="AO789" s="42"/>
      <c r="AP789" s="43"/>
      <c r="AQ789" s="43"/>
      <c r="AR789" s="43"/>
      <c r="AS789" s="43"/>
      <c r="AT789" s="43"/>
      <c r="AU789" s="43"/>
      <c r="AV789" s="44"/>
      <c r="AW789" s="45"/>
      <c r="AX789" s="45"/>
      <c r="AY789" s="45"/>
    </row>
    <row r="790">
      <c r="A790" s="60"/>
      <c r="B790" s="60"/>
      <c r="C790" s="60"/>
      <c r="D790" s="46"/>
      <c r="E790" s="25"/>
      <c r="F790" s="26"/>
      <c r="G790" s="18"/>
      <c r="H790" s="15"/>
      <c r="I790" s="28"/>
      <c r="J790" s="29"/>
      <c r="K790" s="30"/>
      <c r="L790" s="31"/>
      <c r="M790" s="32"/>
      <c r="N790" s="33"/>
      <c r="O790" s="39"/>
      <c r="P790" s="39"/>
      <c r="Q790" s="40"/>
      <c r="R790" s="17"/>
      <c r="S790" s="40"/>
      <c r="T790" s="40"/>
      <c r="U790" s="40"/>
      <c r="V790" s="40"/>
      <c r="W790" s="40"/>
      <c r="X790" s="41"/>
      <c r="Y790" s="41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18"/>
      <c r="AM790" s="40"/>
      <c r="AN790" s="42"/>
      <c r="AO790" s="42"/>
      <c r="AP790" s="43"/>
      <c r="AQ790" s="43"/>
      <c r="AR790" s="43"/>
      <c r="AS790" s="43"/>
      <c r="AT790" s="43"/>
      <c r="AU790" s="43"/>
      <c r="AV790" s="44"/>
      <c r="AW790" s="45"/>
      <c r="AX790" s="45"/>
      <c r="AY790" s="45"/>
    </row>
    <row r="791">
      <c r="A791" s="60"/>
      <c r="B791" s="60"/>
      <c r="C791" s="60"/>
      <c r="D791" s="46"/>
      <c r="E791" s="25"/>
      <c r="F791" s="26"/>
      <c r="G791" s="18"/>
      <c r="H791" s="15"/>
      <c r="I791" s="28"/>
      <c r="J791" s="29"/>
      <c r="K791" s="30"/>
      <c r="L791" s="31"/>
      <c r="M791" s="32"/>
      <c r="N791" s="33"/>
      <c r="O791" s="39"/>
      <c r="P791" s="39"/>
      <c r="Q791" s="40"/>
      <c r="R791" s="17"/>
      <c r="S791" s="40"/>
      <c r="T791" s="40"/>
      <c r="U791" s="40"/>
      <c r="V791" s="40"/>
      <c r="W791" s="40"/>
      <c r="X791" s="41"/>
      <c r="Y791" s="41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18"/>
      <c r="AM791" s="40"/>
      <c r="AN791" s="42"/>
      <c r="AO791" s="42"/>
      <c r="AP791" s="43"/>
      <c r="AQ791" s="43"/>
      <c r="AR791" s="43"/>
      <c r="AS791" s="43"/>
      <c r="AT791" s="43"/>
      <c r="AU791" s="43"/>
      <c r="AV791" s="44"/>
      <c r="AW791" s="45"/>
      <c r="AX791" s="45"/>
      <c r="AY791" s="45"/>
    </row>
    <row r="792">
      <c r="A792" s="60"/>
      <c r="B792" s="60"/>
      <c r="C792" s="60"/>
      <c r="D792" s="46"/>
      <c r="E792" s="25"/>
      <c r="F792" s="26"/>
      <c r="G792" s="18"/>
      <c r="H792" s="15"/>
      <c r="I792" s="28"/>
      <c r="J792" s="29"/>
      <c r="K792" s="30"/>
      <c r="L792" s="31"/>
      <c r="M792" s="32"/>
      <c r="N792" s="33"/>
      <c r="O792" s="39"/>
      <c r="P792" s="39"/>
      <c r="Q792" s="40"/>
      <c r="R792" s="17"/>
      <c r="S792" s="40"/>
      <c r="T792" s="40"/>
      <c r="U792" s="40"/>
      <c r="V792" s="40"/>
      <c r="W792" s="40"/>
      <c r="X792" s="41"/>
      <c r="Y792" s="41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18"/>
      <c r="AM792" s="40"/>
      <c r="AN792" s="42"/>
      <c r="AO792" s="42"/>
      <c r="AP792" s="43"/>
      <c r="AQ792" s="43"/>
      <c r="AR792" s="43"/>
      <c r="AS792" s="43"/>
      <c r="AT792" s="43"/>
      <c r="AU792" s="43"/>
      <c r="AV792" s="44"/>
      <c r="AW792" s="45"/>
      <c r="AX792" s="45"/>
      <c r="AY792" s="45"/>
    </row>
    <row r="793">
      <c r="A793" s="60"/>
      <c r="B793" s="60"/>
      <c r="C793" s="60"/>
      <c r="D793" s="46"/>
      <c r="E793" s="25"/>
      <c r="F793" s="26"/>
      <c r="G793" s="18"/>
      <c r="H793" s="15"/>
      <c r="I793" s="28"/>
      <c r="J793" s="29"/>
      <c r="K793" s="30"/>
      <c r="L793" s="31"/>
      <c r="M793" s="32"/>
      <c r="N793" s="33"/>
      <c r="O793" s="39"/>
      <c r="P793" s="39"/>
      <c r="Q793" s="40"/>
      <c r="R793" s="17"/>
      <c r="S793" s="40"/>
      <c r="T793" s="40"/>
      <c r="U793" s="40"/>
      <c r="V793" s="40"/>
      <c r="W793" s="40"/>
      <c r="X793" s="41"/>
      <c r="Y793" s="41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18"/>
      <c r="AM793" s="40"/>
      <c r="AN793" s="42"/>
      <c r="AO793" s="42"/>
      <c r="AP793" s="43"/>
      <c r="AQ793" s="43"/>
      <c r="AR793" s="43"/>
      <c r="AS793" s="43"/>
      <c r="AT793" s="43"/>
      <c r="AU793" s="43"/>
      <c r="AV793" s="44"/>
      <c r="AW793" s="45"/>
      <c r="AX793" s="45"/>
      <c r="AY793" s="45"/>
    </row>
    <row r="794">
      <c r="A794" s="60"/>
      <c r="B794" s="60"/>
      <c r="C794" s="60"/>
      <c r="D794" s="46"/>
      <c r="E794" s="25"/>
      <c r="F794" s="26"/>
      <c r="G794" s="18"/>
      <c r="H794" s="15"/>
      <c r="I794" s="28"/>
      <c r="J794" s="29"/>
      <c r="K794" s="30"/>
      <c r="L794" s="31"/>
      <c r="M794" s="32"/>
      <c r="N794" s="33"/>
      <c r="O794" s="39"/>
      <c r="P794" s="39"/>
      <c r="Q794" s="40"/>
      <c r="R794" s="17"/>
      <c r="S794" s="40"/>
      <c r="T794" s="40"/>
      <c r="U794" s="40"/>
      <c r="V794" s="40"/>
      <c r="W794" s="40"/>
      <c r="X794" s="41"/>
      <c r="Y794" s="41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18"/>
      <c r="AM794" s="40"/>
      <c r="AN794" s="42"/>
      <c r="AO794" s="42"/>
      <c r="AP794" s="43"/>
      <c r="AQ794" s="43"/>
      <c r="AR794" s="43"/>
      <c r="AS794" s="43"/>
      <c r="AT794" s="43"/>
      <c r="AU794" s="43"/>
      <c r="AV794" s="44"/>
      <c r="AW794" s="45"/>
      <c r="AX794" s="45"/>
      <c r="AY794" s="45"/>
    </row>
    <row r="795">
      <c r="A795" s="60"/>
      <c r="B795" s="60"/>
      <c r="C795" s="60"/>
      <c r="D795" s="46"/>
      <c r="E795" s="25"/>
      <c r="F795" s="26"/>
      <c r="G795" s="18"/>
      <c r="H795" s="15"/>
      <c r="I795" s="28"/>
      <c r="J795" s="29"/>
      <c r="K795" s="30"/>
      <c r="L795" s="31"/>
      <c r="M795" s="32"/>
      <c r="N795" s="33"/>
      <c r="O795" s="39"/>
      <c r="P795" s="39"/>
      <c r="Q795" s="40"/>
      <c r="R795" s="17"/>
      <c r="S795" s="40"/>
      <c r="T795" s="40"/>
      <c r="U795" s="40"/>
      <c r="V795" s="40"/>
      <c r="W795" s="40"/>
      <c r="X795" s="41"/>
      <c r="Y795" s="41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18"/>
      <c r="AM795" s="40"/>
      <c r="AN795" s="42"/>
      <c r="AO795" s="42"/>
      <c r="AP795" s="43"/>
      <c r="AQ795" s="43"/>
      <c r="AR795" s="43"/>
      <c r="AS795" s="43"/>
      <c r="AT795" s="43"/>
      <c r="AU795" s="43"/>
      <c r="AV795" s="44"/>
      <c r="AW795" s="45"/>
      <c r="AX795" s="45"/>
      <c r="AY795" s="45"/>
    </row>
    <row r="796">
      <c r="A796" s="60"/>
      <c r="B796" s="60"/>
      <c r="C796" s="60"/>
      <c r="D796" s="46"/>
      <c r="E796" s="25"/>
      <c r="F796" s="26"/>
      <c r="G796" s="18"/>
      <c r="H796" s="15"/>
      <c r="I796" s="28"/>
      <c r="J796" s="29"/>
      <c r="K796" s="30"/>
      <c r="L796" s="31"/>
      <c r="M796" s="32"/>
      <c r="N796" s="33"/>
      <c r="O796" s="39"/>
      <c r="P796" s="39"/>
      <c r="Q796" s="40"/>
      <c r="R796" s="17"/>
      <c r="S796" s="40"/>
      <c r="T796" s="40"/>
      <c r="U796" s="40"/>
      <c r="V796" s="40"/>
      <c r="W796" s="40"/>
      <c r="X796" s="41"/>
      <c r="Y796" s="41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18"/>
      <c r="AM796" s="40"/>
      <c r="AN796" s="42"/>
      <c r="AO796" s="42"/>
      <c r="AP796" s="43"/>
      <c r="AQ796" s="43"/>
      <c r="AR796" s="43"/>
      <c r="AS796" s="43"/>
      <c r="AT796" s="43"/>
      <c r="AU796" s="43"/>
      <c r="AV796" s="44"/>
      <c r="AW796" s="45"/>
      <c r="AX796" s="45"/>
      <c r="AY796" s="45"/>
    </row>
    <row r="797">
      <c r="A797" s="60"/>
      <c r="B797" s="60"/>
      <c r="C797" s="60"/>
      <c r="D797" s="46"/>
      <c r="E797" s="25"/>
      <c r="F797" s="26"/>
      <c r="G797" s="18"/>
      <c r="H797" s="15"/>
      <c r="I797" s="28"/>
      <c r="J797" s="29"/>
      <c r="K797" s="30"/>
      <c r="L797" s="31"/>
      <c r="M797" s="32"/>
      <c r="N797" s="33"/>
      <c r="O797" s="39"/>
      <c r="P797" s="39"/>
      <c r="Q797" s="40"/>
      <c r="R797" s="17"/>
      <c r="S797" s="40"/>
      <c r="T797" s="40"/>
      <c r="U797" s="40"/>
      <c r="V797" s="40"/>
      <c r="W797" s="40"/>
      <c r="X797" s="41"/>
      <c r="Y797" s="41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18"/>
      <c r="AM797" s="40"/>
      <c r="AN797" s="42"/>
      <c r="AO797" s="42"/>
      <c r="AP797" s="43"/>
      <c r="AQ797" s="43"/>
      <c r="AR797" s="43"/>
      <c r="AS797" s="43"/>
      <c r="AT797" s="43"/>
      <c r="AU797" s="43"/>
      <c r="AV797" s="44"/>
      <c r="AW797" s="45"/>
      <c r="AX797" s="45"/>
      <c r="AY797" s="45"/>
    </row>
    <row r="798">
      <c r="A798" s="60"/>
      <c r="B798" s="60"/>
      <c r="C798" s="60"/>
      <c r="D798" s="46"/>
      <c r="E798" s="25"/>
      <c r="F798" s="26"/>
      <c r="G798" s="18"/>
      <c r="H798" s="15"/>
      <c r="I798" s="28"/>
      <c r="J798" s="29"/>
      <c r="K798" s="30"/>
      <c r="L798" s="31"/>
      <c r="M798" s="32"/>
      <c r="N798" s="33"/>
      <c r="O798" s="39"/>
      <c r="P798" s="39"/>
      <c r="Q798" s="40"/>
      <c r="R798" s="17"/>
      <c r="S798" s="40"/>
      <c r="T798" s="40"/>
      <c r="U798" s="40"/>
      <c r="V798" s="40"/>
      <c r="W798" s="40"/>
      <c r="X798" s="41"/>
      <c r="Y798" s="41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18"/>
      <c r="AM798" s="40"/>
      <c r="AN798" s="42"/>
      <c r="AO798" s="42"/>
      <c r="AP798" s="43"/>
      <c r="AQ798" s="43"/>
      <c r="AR798" s="43"/>
      <c r="AS798" s="43"/>
      <c r="AT798" s="43"/>
      <c r="AU798" s="43"/>
      <c r="AV798" s="44"/>
      <c r="AW798" s="45"/>
      <c r="AX798" s="45"/>
      <c r="AY798" s="45"/>
    </row>
    <row r="799">
      <c r="A799" s="60"/>
      <c r="B799" s="60"/>
      <c r="C799" s="60"/>
      <c r="D799" s="46"/>
      <c r="E799" s="25"/>
      <c r="F799" s="26"/>
      <c r="G799" s="18"/>
      <c r="H799" s="15"/>
      <c r="I799" s="28"/>
      <c r="J799" s="29"/>
      <c r="K799" s="30"/>
      <c r="L799" s="31"/>
      <c r="M799" s="32"/>
      <c r="N799" s="33"/>
      <c r="O799" s="39"/>
      <c r="P799" s="39"/>
      <c r="Q799" s="40"/>
      <c r="R799" s="17"/>
      <c r="S799" s="40"/>
      <c r="T799" s="40"/>
      <c r="U799" s="40"/>
      <c r="V799" s="40"/>
      <c r="W799" s="40"/>
      <c r="X799" s="41"/>
      <c r="Y799" s="41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18"/>
      <c r="AM799" s="40"/>
      <c r="AN799" s="42"/>
      <c r="AO799" s="42"/>
      <c r="AP799" s="43"/>
      <c r="AQ799" s="43"/>
      <c r="AR799" s="43"/>
      <c r="AS799" s="43"/>
      <c r="AT799" s="43"/>
      <c r="AU799" s="43"/>
      <c r="AV799" s="44"/>
      <c r="AW799" s="45"/>
      <c r="AX799" s="45"/>
      <c r="AY799" s="45"/>
    </row>
    <row r="800">
      <c r="A800" s="60"/>
      <c r="B800" s="60"/>
      <c r="C800" s="60"/>
      <c r="D800" s="46"/>
      <c r="E800" s="25"/>
      <c r="F800" s="26"/>
      <c r="G800" s="18"/>
      <c r="H800" s="15"/>
      <c r="I800" s="28"/>
      <c r="J800" s="29"/>
      <c r="K800" s="30"/>
      <c r="L800" s="31"/>
      <c r="M800" s="32"/>
      <c r="N800" s="33"/>
      <c r="O800" s="39"/>
      <c r="P800" s="39"/>
      <c r="Q800" s="40"/>
      <c r="R800" s="17"/>
      <c r="S800" s="40"/>
      <c r="T800" s="40"/>
      <c r="U800" s="40"/>
      <c r="V800" s="40"/>
      <c r="W800" s="40"/>
      <c r="X800" s="41"/>
      <c r="Y800" s="41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18"/>
      <c r="AM800" s="40"/>
      <c r="AN800" s="42"/>
      <c r="AO800" s="42"/>
      <c r="AP800" s="43"/>
      <c r="AQ800" s="43"/>
      <c r="AR800" s="43"/>
      <c r="AS800" s="43"/>
      <c r="AT800" s="43"/>
      <c r="AU800" s="43"/>
      <c r="AV800" s="44"/>
      <c r="AW800" s="45"/>
      <c r="AX800" s="45"/>
      <c r="AY800" s="45"/>
    </row>
    <row r="801">
      <c r="A801" s="60"/>
      <c r="B801" s="60"/>
      <c r="C801" s="60"/>
      <c r="D801" s="46"/>
      <c r="E801" s="25"/>
      <c r="F801" s="26"/>
      <c r="G801" s="18"/>
      <c r="H801" s="15"/>
      <c r="I801" s="28"/>
      <c r="J801" s="29"/>
      <c r="K801" s="30"/>
      <c r="L801" s="31"/>
      <c r="M801" s="32"/>
      <c r="N801" s="33"/>
      <c r="O801" s="39"/>
      <c r="P801" s="39"/>
      <c r="Q801" s="40"/>
      <c r="R801" s="17"/>
      <c r="S801" s="40"/>
      <c r="T801" s="40"/>
      <c r="U801" s="40"/>
      <c r="V801" s="40"/>
      <c r="W801" s="40"/>
      <c r="X801" s="41"/>
      <c r="Y801" s="41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18"/>
      <c r="AM801" s="40"/>
      <c r="AN801" s="42"/>
      <c r="AO801" s="42"/>
      <c r="AP801" s="43"/>
      <c r="AQ801" s="43"/>
      <c r="AR801" s="43"/>
      <c r="AS801" s="43"/>
      <c r="AT801" s="43"/>
      <c r="AU801" s="43"/>
      <c r="AV801" s="44"/>
      <c r="AW801" s="45"/>
      <c r="AX801" s="45"/>
      <c r="AY801" s="45"/>
    </row>
    <row r="802">
      <c r="A802" s="60"/>
      <c r="B802" s="60"/>
      <c r="C802" s="60"/>
      <c r="D802" s="46"/>
      <c r="E802" s="25"/>
      <c r="F802" s="26"/>
      <c r="G802" s="18"/>
      <c r="H802" s="15"/>
      <c r="I802" s="28"/>
      <c r="J802" s="29"/>
      <c r="K802" s="30"/>
      <c r="L802" s="31"/>
      <c r="M802" s="32"/>
      <c r="N802" s="33"/>
      <c r="O802" s="39"/>
      <c r="P802" s="39"/>
      <c r="Q802" s="40"/>
      <c r="R802" s="17"/>
      <c r="S802" s="40"/>
      <c r="T802" s="40"/>
      <c r="U802" s="40"/>
      <c r="V802" s="40"/>
      <c r="W802" s="40"/>
      <c r="X802" s="41"/>
      <c r="Y802" s="41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18"/>
      <c r="AM802" s="40"/>
      <c r="AN802" s="42"/>
      <c r="AO802" s="42"/>
      <c r="AP802" s="43"/>
      <c r="AQ802" s="43"/>
      <c r="AR802" s="43"/>
      <c r="AS802" s="43"/>
      <c r="AT802" s="43"/>
      <c r="AU802" s="43"/>
      <c r="AV802" s="44"/>
      <c r="AW802" s="45"/>
      <c r="AX802" s="45"/>
      <c r="AY802" s="45"/>
    </row>
    <row r="803">
      <c r="A803" s="60"/>
      <c r="B803" s="60"/>
      <c r="C803" s="60"/>
      <c r="D803" s="46"/>
      <c r="E803" s="25"/>
      <c r="F803" s="26"/>
      <c r="G803" s="18"/>
      <c r="H803" s="15"/>
      <c r="I803" s="28"/>
      <c r="J803" s="29"/>
      <c r="K803" s="30"/>
      <c r="L803" s="31"/>
      <c r="M803" s="32"/>
      <c r="N803" s="33"/>
      <c r="O803" s="39"/>
      <c r="P803" s="39"/>
      <c r="Q803" s="40"/>
      <c r="R803" s="17"/>
      <c r="S803" s="40"/>
      <c r="T803" s="40"/>
      <c r="U803" s="40"/>
      <c r="V803" s="40"/>
      <c r="W803" s="40"/>
      <c r="X803" s="41"/>
      <c r="Y803" s="41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18"/>
      <c r="AM803" s="40"/>
      <c r="AN803" s="42"/>
      <c r="AO803" s="42"/>
      <c r="AP803" s="43"/>
      <c r="AQ803" s="43"/>
      <c r="AR803" s="43"/>
      <c r="AS803" s="43"/>
      <c r="AT803" s="43"/>
      <c r="AU803" s="43"/>
      <c r="AV803" s="44"/>
      <c r="AW803" s="45"/>
      <c r="AX803" s="45"/>
      <c r="AY803" s="45"/>
    </row>
    <row r="804">
      <c r="A804" s="60"/>
      <c r="B804" s="60"/>
      <c r="C804" s="60"/>
      <c r="D804" s="46"/>
      <c r="E804" s="25"/>
      <c r="F804" s="26"/>
      <c r="G804" s="18"/>
      <c r="H804" s="15"/>
      <c r="I804" s="28"/>
      <c r="J804" s="29"/>
      <c r="K804" s="30"/>
      <c r="L804" s="31"/>
      <c r="M804" s="32"/>
      <c r="N804" s="33"/>
      <c r="O804" s="39"/>
      <c r="P804" s="39"/>
      <c r="Q804" s="40"/>
      <c r="R804" s="17"/>
      <c r="S804" s="40"/>
      <c r="T804" s="40"/>
      <c r="U804" s="40"/>
      <c r="V804" s="40"/>
      <c r="W804" s="40"/>
      <c r="X804" s="41"/>
      <c r="Y804" s="41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18"/>
      <c r="AM804" s="40"/>
      <c r="AN804" s="42"/>
      <c r="AO804" s="42"/>
      <c r="AP804" s="43"/>
      <c r="AQ804" s="43"/>
      <c r="AR804" s="43"/>
      <c r="AS804" s="43"/>
      <c r="AT804" s="43"/>
      <c r="AU804" s="43"/>
      <c r="AV804" s="44"/>
      <c r="AW804" s="45"/>
      <c r="AX804" s="45"/>
      <c r="AY804" s="45"/>
    </row>
    <row r="805">
      <c r="A805" s="60"/>
      <c r="B805" s="60"/>
      <c r="C805" s="60"/>
      <c r="D805" s="46"/>
      <c r="E805" s="25"/>
      <c r="F805" s="26"/>
      <c r="G805" s="18"/>
      <c r="H805" s="15"/>
      <c r="I805" s="28"/>
      <c r="J805" s="29"/>
      <c r="K805" s="30"/>
      <c r="L805" s="31"/>
      <c r="M805" s="32"/>
      <c r="N805" s="33"/>
      <c r="O805" s="39"/>
      <c r="P805" s="39"/>
      <c r="Q805" s="40"/>
      <c r="R805" s="17"/>
      <c r="S805" s="40"/>
      <c r="T805" s="40"/>
      <c r="U805" s="40"/>
      <c r="V805" s="40"/>
      <c r="W805" s="40"/>
      <c r="X805" s="41"/>
      <c r="Y805" s="41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18"/>
      <c r="AM805" s="40"/>
      <c r="AN805" s="42"/>
      <c r="AO805" s="42"/>
      <c r="AP805" s="43"/>
      <c r="AQ805" s="43"/>
      <c r="AR805" s="43"/>
      <c r="AS805" s="43"/>
      <c r="AT805" s="43"/>
      <c r="AU805" s="43"/>
      <c r="AV805" s="44"/>
      <c r="AW805" s="45"/>
      <c r="AX805" s="45"/>
      <c r="AY805" s="45"/>
    </row>
    <row r="806">
      <c r="A806" s="60"/>
      <c r="B806" s="60"/>
      <c r="C806" s="60"/>
      <c r="D806" s="46"/>
      <c r="E806" s="25"/>
      <c r="F806" s="26"/>
      <c r="G806" s="18"/>
      <c r="H806" s="15"/>
      <c r="I806" s="28"/>
      <c r="J806" s="29"/>
      <c r="K806" s="30"/>
      <c r="L806" s="31"/>
      <c r="M806" s="32"/>
      <c r="N806" s="33"/>
      <c r="O806" s="39"/>
      <c r="P806" s="39"/>
      <c r="Q806" s="40"/>
      <c r="R806" s="17"/>
      <c r="S806" s="40"/>
      <c r="T806" s="40"/>
      <c r="U806" s="40"/>
      <c r="V806" s="40"/>
      <c r="W806" s="40"/>
      <c r="X806" s="41"/>
      <c r="Y806" s="41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18"/>
      <c r="AM806" s="40"/>
      <c r="AN806" s="42"/>
      <c r="AO806" s="42"/>
      <c r="AP806" s="43"/>
      <c r="AQ806" s="43"/>
      <c r="AR806" s="43"/>
      <c r="AS806" s="43"/>
      <c r="AT806" s="43"/>
      <c r="AU806" s="43"/>
      <c r="AV806" s="44"/>
      <c r="AW806" s="45"/>
      <c r="AX806" s="45"/>
      <c r="AY806" s="45"/>
    </row>
    <row r="807">
      <c r="A807" s="60"/>
      <c r="B807" s="60"/>
      <c r="C807" s="60"/>
      <c r="D807" s="46"/>
      <c r="E807" s="25"/>
      <c r="F807" s="26"/>
      <c r="G807" s="18"/>
      <c r="H807" s="15"/>
      <c r="I807" s="28"/>
      <c r="J807" s="29"/>
      <c r="K807" s="30"/>
      <c r="L807" s="31"/>
      <c r="M807" s="32"/>
      <c r="N807" s="33"/>
      <c r="O807" s="39"/>
      <c r="P807" s="39"/>
      <c r="Q807" s="40"/>
      <c r="R807" s="17"/>
      <c r="S807" s="40"/>
      <c r="T807" s="40"/>
      <c r="U807" s="40"/>
      <c r="V807" s="40"/>
      <c r="W807" s="40"/>
      <c r="X807" s="41"/>
      <c r="Y807" s="41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18"/>
      <c r="AM807" s="40"/>
      <c r="AN807" s="42"/>
      <c r="AO807" s="42"/>
      <c r="AP807" s="43"/>
      <c r="AQ807" s="43"/>
      <c r="AR807" s="43"/>
      <c r="AS807" s="43"/>
      <c r="AT807" s="43"/>
      <c r="AU807" s="43"/>
      <c r="AV807" s="44"/>
      <c r="AW807" s="45"/>
      <c r="AX807" s="45"/>
      <c r="AY807" s="45"/>
    </row>
    <row r="808">
      <c r="A808" s="60"/>
      <c r="B808" s="60"/>
      <c r="C808" s="60"/>
      <c r="D808" s="46"/>
      <c r="E808" s="25"/>
      <c r="F808" s="26"/>
      <c r="G808" s="18"/>
      <c r="H808" s="15"/>
      <c r="I808" s="28"/>
      <c r="J808" s="29"/>
      <c r="K808" s="30"/>
      <c r="L808" s="31"/>
      <c r="M808" s="32"/>
      <c r="N808" s="33"/>
      <c r="O808" s="39"/>
      <c r="P808" s="39"/>
      <c r="Q808" s="40"/>
      <c r="R808" s="17"/>
      <c r="S808" s="40"/>
      <c r="T808" s="40"/>
      <c r="U808" s="40"/>
      <c r="V808" s="40"/>
      <c r="W808" s="40"/>
      <c r="X808" s="41"/>
      <c r="Y808" s="41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18"/>
      <c r="AM808" s="40"/>
      <c r="AN808" s="42"/>
      <c r="AO808" s="42"/>
      <c r="AP808" s="43"/>
      <c r="AQ808" s="43"/>
      <c r="AR808" s="43"/>
      <c r="AS808" s="43"/>
      <c r="AT808" s="43"/>
      <c r="AU808" s="43"/>
      <c r="AV808" s="44"/>
      <c r="AW808" s="45"/>
      <c r="AX808" s="45"/>
      <c r="AY808" s="45"/>
    </row>
    <row r="809">
      <c r="A809" s="60"/>
      <c r="B809" s="60"/>
      <c r="C809" s="60"/>
      <c r="D809" s="46"/>
      <c r="E809" s="25"/>
      <c r="F809" s="26"/>
      <c r="G809" s="18"/>
      <c r="H809" s="15"/>
      <c r="I809" s="28"/>
      <c r="J809" s="29"/>
      <c r="K809" s="30"/>
      <c r="L809" s="31"/>
      <c r="M809" s="32"/>
      <c r="N809" s="33"/>
      <c r="O809" s="39"/>
      <c r="P809" s="39"/>
      <c r="Q809" s="40"/>
      <c r="R809" s="17"/>
      <c r="S809" s="40"/>
      <c r="T809" s="40"/>
      <c r="U809" s="40"/>
      <c r="V809" s="40"/>
      <c r="W809" s="40"/>
      <c r="X809" s="41"/>
      <c r="Y809" s="41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18"/>
      <c r="AM809" s="40"/>
      <c r="AN809" s="42"/>
      <c r="AO809" s="42"/>
      <c r="AP809" s="43"/>
      <c r="AQ809" s="43"/>
      <c r="AR809" s="43"/>
      <c r="AS809" s="43"/>
      <c r="AT809" s="43"/>
      <c r="AU809" s="43"/>
      <c r="AV809" s="44"/>
      <c r="AW809" s="45"/>
      <c r="AX809" s="45"/>
      <c r="AY809" s="45"/>
    </row>
    <row r="810">
      <c r="A810" s="60"/>
      <c r="B810" s="60"/>
      <c r="C810" s="60"/>
      <c r="D810" s="46"/>
      <c r="E810" s="25"/>
      <c r="F810" s="26"/>
      <c r="G810" s="18"/>
      <c r="H810" s="15"/>
      <c r="I810" s="28"/>
      <c r="J810" s="29"/>
      <c r="K810" s="30"/>
      <c r="L810" s="31"/>
      <c r="M810" s="32"/>
      <c r="N810" s="33"/>
      <c r="O810" s="39"/>
      <c r="P810" s="39"/>
      <c r="Q810" s="40"/>
      <c r="R810" s="17"/>
      <c r="S810" s="40"/>
      <c r="T810" s="40"/>
      <c r="U810" s="40"/>
      <c r="V810" s="40"/>
      <c r="W810" s="40"/>
      <c r="X810" s="41"/>
      <c r="Y810" s="41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18"/>
      <c r="AM810" s="40"/>
      <c r="AN810" s="42"/>
      <c r="AO810" s="42"/>
      <c r="AP810" s="43"/>
      <c r="AQ810" s="43"/>
      <c r="AR810" s="43"/>
      <c r="AS810" s="43"/>
      <c r="AT810" s="43"/>
      <c r="AU810" s="43"/>
      <c r="AV810" s="44"/>
      <c r="AW810" s="45"/>
      <c r="AX810" s="45"/>
      <c r="AY810" s="45"/>
    </row>
    <row r="811">
      <c r="A811" s="60"/>
      <c r="B811" s="60"/>
      <c r="C811" s="60"/>
      <c r="D811" s="46"/>
      <c r="E811" s="25"/>
      <c r="F811" s="26"/>
      <c r="G811" s="18"/>
      <c r="H811" s="15"/>
      <c r="I811" s="28"/>
      <c r="J811" s="29"/>
      <c r="K811" s="30"/>
      <c r="L811" s="31"/>
      <c r="M811" s="32"/>
      <c r="N811" s="33"/>
      <c r="O811" s="39"/>
      <c r="P811" s="39"/>
      <c r="Q811" s="40"/>
      <c r="R811" s="17"/>
      <c r="S811" s="40"/>
      <c r="T811" s="40"/>
      <c r="U811" s="40"/>
      <c r="V811" s="40"/>
      <c r="W811" s="40"/>
      <c r="X811" s="41"/>
      <c r="Y811" s="41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18"/>
      <c r="AM811" s="40"/>
      <c r="AN811" s="42"/>
      <c r="AO811" s="42"/>
      <c r="AP811" s="43"/>
      <c r="AQ811" s="43"/>
      <c r="AR811" s="43"/>
      <c r="AS811" s="43"/>
      <c r="AT811" s="43"/>
      <c r="AU811" s="43"/>
      <c r="AV811" s="44"/>
      <c r="AW811" s="45"/>
      <c r="AX811" s="45"/>
      <c r="AY811" s="45"/>
    </row>
    <row r="812">
      <c r="A812" s="60"/>
      <c r="B812" s="60"/>
      <c r="C812" s="60"/>
      <c r="D812" s="46"/>
      <c r="E812" s="25"/>
      <c r="F812" s="26"/>
      <c r="G812" s="18"/>
      <c r="H812" s="15"/>
      <c r="I812" s="28"/>
      <c r="J812" s="29"/>
      <c r="K812" s="30"/>
      <c r="L812" s="31"/>
      <c r="M812" s="32"/>
      <c r="N812" s="33"/>
      <c r="O812" s="39"/>
      <c r="P812" s="39"/>
      <c r="Q812" s="40"/>
      <c r="R812" s="17"/>
      <c r="S812" s="40"/>
      <c r="T812" s="40"/>
      <c r="U812" s="40"/>
      <c r="V812" s="40"/>
      <c r="W812" s="40"/>
      <c r="X812" s="41"/>
      <c r="Y812" s="41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18"/>
      <c r="AM812" s="40"/>
      <c r="AN812" s="42"/>
      <c r="AO812" s="42"/>
      <c r="AP812" s="43"/>
      <c r="AQ812" s="43"/>
      <c r="AR812" s="43"/>
      <c r="AS812" s="43"/>
      <c r="AT812" s="43"/>
      <c r="AU812" s="43"/>
      <c r="AV812" s="44"/>
      <c r="AW812" s="45"/>
      <c r="AX812" s="45"/>
      <c r="AY812" s="45"/>
    </row>
    <row r="813">
      <c r="A813" s="60"/>
      <c r="B813" s="60"/>
      <c r="C813" s="60"/>
      <c r="D813" s="46"/>
      <c r="E813" s="25"/>
      <c r="F813" s="26"/>
      <c r="G813" s="18"/>
      <c r="H813" s="15"/>
      <c r="I813" s="28"/>
      <c r="J813" s="29"/>
      <c r="K813" s="30"/>
      <c r="L813" s="31"/>
      <c r="M813" s="32"/>
      <c r="N813" s="33"/>
      <c r="O813" s="39"/>
      <c r="P813" s="39"/>
      <c r="Q813" s="40"/>
      <c r="R813" s="17"/>
      <c r="S813" s="40"/>
      <c r="T813" s="40"/>
      <c r="U813" s="40"/>
      <c r="V813" s="40"/>
      <c r="W813" s="40"/>
      <c r="X813" s="41"/>
      <c r="Y813" s="41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18"/>
      <c r="AM813" s="40"/>
      <c r="AN813" s="42"/>
      <c r="AO813" s="42"/>
      <c r="AP813" s="43"/>
      <c r="AQ813" s="43"/>
      <c r="AR813" s="43"/>
      <c r="AS813" s="43"/>
      <c r="AT813" s="43"/>
      <c r="AU813" s="43"/>
      <c r="AV813" s="44"/>
      <c r="AW813" s="45"/>
      <c r="AX813" s="45"/>
      <c r="AY813" s="45"/>
    </row>
    <row r="814">
      <c r="A814" s="60"/>
      <c r="B814" s="60"/>
      <c r="C814" s="60"/>
      <c r="D814" s="46"/>
      <c r="E814" s="25"/>
      <c r="F814" s="26"/>
      <c r="G814" s="18"/>
      <c r="H814" s="15"/>
      <c r="I814" s="28"/>
      <c r="J814" s="29"/>
      <c r="K814" s="30"/>
      <c r="L814" s="31"/>
      <c r="M814" s="32"/>
      <c r="N814" s="33"/>
      <c r="O814" s="39"/>
      <c r="P814" s="39"/>
      <c r="Q814" s="40"/>
      <c r="R814" s="17"/>
      <c r="S814" s="40"/>
      <c r="T814" s="40"/>
      <c r="U814" s="40"/>
      <c r="V814" s="40"/>
      <c r="W814" s="40"/>
      <c r="X814" s="41"/>
      <c r="Y814" s="41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18"/>
      <c r="AM814" s="40"/>
      <c r="AN814" s="42"/>
      <c r="AO814" s="42"/>
      <c r="AP814" s="43"/>
      <c r="AQ814" s="43"/>
      <c r="AR814" s="43"/>
      <c r="AS814" s="43"/>
      <c r="AT814" s="43"/>
      <c r="AU814" s="43"/>
      <c r="AV814" s="44"/>
      <c r="AW814" s="45"/>
      <c r="AX814" s="45"/>
      <c r="AY814" s="45"/>
    </row>
    <row r="815">
      <c r="A815" s="60"/>
      <c r="B815" s="60"/>
      <c r="C815" s="60"/>
      <c r="D815" s="46"/>
      <c r="E815" s="25"/>
      <c r="F815" s="26"/>
      <c r="G815" s="18"/>
      <c r="H815" s="15"/>
      <c r="I815" s="28"/>
      <c r="J815" s="29"/>
      <c r="K815" s="30"/>
      <c r="L815" s="31"/>
      <c r="M815" s="32"/>
      <c r="N815" s="33"/>
      <c r="O815" s="39"/>
      <c r="P815" s="39"/>
      <c r="Q815" s="40"/>
      <c r="R815" s="17"/>
      <c r="S815" s="40"/>
      <c r="T815" s="40"/>
      <c r="U815" s="40"/>
      <c r="V815" s="40"/>
      <c r="W815" s="40"/>
      <c r="X815" s="41"/>
      <c r="Y815" s="41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18"/>
      <c r="AM815" s="40"/>
      <c r="AN815" s="42"/>
      <c r="AO815" s="42"/>
      <c r="AP815" s="43"/>
      <c r="AQ815" s="43"/>
      <c r="AR815" s="43"/>
      <c r="AS815" s="43"/>
      <c r="AT815" s="43"/>
      <c r="AU815" s="43"/>
      <c r="AV815" s="44"/>
      <c r="AW815" s="45"/>
      <c r="AX815" s="45"/>
      <c r="AY815" s="45"/>
    </row>
    <row r="816">
      <c r="A816" s="60"/>
      <c r="B816" s="60"/>
      <c r="C816" s="60"/>
      <c r="D816" s="46"/>
      <c r="E816" s="25"/>
      <c r="F816" s="26"/>
      <c r="G816" s="18"/>
      <c r="H816" s="15"/>
      <c r="I816" s="28"/>
      <c r="J816" s="29"/>
      <c r="K816" s="30"/>
      <c r="L816" s="31"/>
      <c r="M816" s="32"/>
      <c r="N816" s="33"/>
      <c r="O816" s="39"/>
      <c r="P816" s="39"/>
      <c r="Q816" s="40"/>
      <c r="R816" s="17"/>
      <c r="S816" s="40"/>
      <c r="T816" s="40"/>
      <c r="U816" s="40"/>
      <c r="V816" s="40"/>
      <c r="W816" s="40"/>
      <c r="X816" s="41"/>
      <c r="Y816" s="41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18"/>
      <c r="AM816" s="40"/>
      <c r="AN816" s="42"/>
      <c r="AO816" s="42"/>
      <c r="AP816" s="43"/>
      <c r="AQ816" s="43"/>
      <c r="AR816" s="43"/>
      <c r="AS816" s="43"/>
      <c r="AT816" s="43"/>
      <c r="AU816" s="43"/>
      <c r="AV816" s="44"/>
      <c r="AW816" s="45"/>
      <c r="AX816" s="45"/>
      <c r="AY816" s="45"/>
    </row>
    <row r="817">
      <c r="A817" s="60"/>
      <c r="B817" s="60"/>
      <c r="C817" s="60"/>
      <c r="D817" s="46"/>
      <c r="E817" s="25"/>
      <c r="F817" s="26"/>
      <c r="G817" s="18"/>
      <c r="H817" s="15"/>
      <c r="I817" s="28"/>
      <c r="J817" s="29"/>
      <c r="K817" s="30"/>
      <c r="L817" s="31"/>
      <c r="M817" s="32"/>
      <c r="N817" s="33"/>
      <c r="O817" s="39"/>
      <c r="P817" s="39"/>
      <c r="Q817" s="40"/>
      <c r="R817" s="17"/>
      <c r="S817" s="40"/>
      <c r="T817" s="40"/>
      <c r="U817" s="40"/>
      <c r="V817" s="40"/>
      <c r="W817" s="40"/>
      <c r="X817" s="41"/>
      <c r="Y817" s="41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18"/>
      <c r="AM817" s="40"/>
      <c r="AN817" s="42"/>
      <c r="AO817" s="42"/>
      <c r="AP817" s="43"/>
      <c r="AQ817" s="43"/>
      <c r="AR817" s="43"/>
      <c r="AS817" s="43"/>
      <c r="AT817" s="43"/>
      <c r="AU817" s="43"/>
      <c r="AV817" s="44"/>
      <c r="AW817" s="45"/>
      <c r="AX817" s="45"/>
      <c r="AY817" s="45"/>
    </row>
    <row r="818">
      <c r="A818" s="60"/>
      <c r="B818" s="60"/>
      <c r="C818" s="60"/>
      <c r="D818" s="46"/>
      <c r="E818" s="25"/>
      <c r="F818" s="26"/>
      <c r="G818" s="18"/>
      <c r="H818" s="15"/>
      <c r="I818" s="28"/>
      <c r="J818" s="29"/>
      <c r="K818" s="30"/>
      <c r="L818" s="31"/>
      <c r="M818" s="32"/>
      <c r="N818" s="33"/>
      <c r="O818" s="39"/>
      <c r="P818" s="39"/>
      <c r="Q818" s="40"/>
      <c r="R818" s="17"/>
      <c r="S818" s="40"/>
      <c r="T818" s="40"/>
      <c r="U818" s="40"/>
      <c r="V818" s="40"/>
      <c r="W818" s="40"/>
      <c r="X818" s="41"/>
      <c r="Y818" s="41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18"/>
      <c r="AM818" s="40"/>
      <c r="AN818" s="42"/>
      <c r="AO818" s="42"/>
      <c r="AP818" s="43"/>
      <c r="AQ818" s="43"/>
      <c r="AR818" s="43"/>
      <c r="AS818" s="43"/>
      <c r="AT818" s="43"/>
      <c r="AU818" s="43"/>
      <c r="AV818" s="44"/>
      <c r="AW818" s="45"/>
      <c r="AX818" s="45"/>
      <c r="AY818" s="45"/>
    </row>
    <row r="819">
      <c r="A819" s="60"/>
      <c r="B819" s="60"/>
      <c r="C819" s="60"/>
      <c r="D819" s="46"/>
      <c r="E819" s="25"/>
      <c r="F819" s="26"/>
      <c r="G819" s="18"/>
      <c r="H819" s="15"/>
      <c r="I819" s="28"/>
      <c r="J819" s="29"/>
      <c r="K819" s="30"/>
      <c r="L819" s="31"/>
      <c r="M819" s="32"/>
      <c r="N819" s="33"/>
      <c r="O819" s="39"/>
      <c r="P819" s="39"/>
      <c r="Q819" s="40"/>
      <c r="R819" s="17"/>
      <c r="S819" s="40"/>
      <c r="T819" s="40"/>
      <c r="U819" s="40"/>
      <c r="V819" s="40"/>
      <c r="W819" s="40"/>
      <c r="X819" s="41"/>
      <c r="Y819" s="41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18"/>
      <c r="AM819" s="40"/>
      <c r="AN819" s="42"/>
      <c r="AO819" s="42"/>
      <c r="AP819" s="43"/>
      <c r="AQ819" s="43"/>
      <c r="AR819" s="43"/>
      <c r="AS819" s="43"/>
      <c r="AT819" s="43"/>
      <c r="AU819" s="43"/>
      <c r="AV819" s="44"/>
      <c r="AW819" s="45"/>
      <c r="AX819" s="45"/>
      <c r="AY819" s="45"/>
    </row>
    <row r="820">
      <c r="A820" s="60"/>
      <c r="B820" s="60"/>
      <c r="C820" s="60"/>
      <c r="D820" s="46"/>
      <c r="E820" s="25"/>
      <c r="F820" s="26"/>
      <c r="G820" s="18"/>
      <c r="H820" s="15"/>
      <c r="I820" s="28"/>
      <c r="J820" s="29"/>
      <c r="K820" s="30"/>
      <c r="L820" s="31"/>
      <c r="M820" s="32"/>
      <c r="N820" s="33"/>
      <c r="O820" s="39"/>
      <c r="P820" s="39"/>
      <c r="Q820" s="40"/>
      <c r="R820" s="17"/>
      <c r="S820" s="40"/>
      <c r="T820" s="40"/>
      <c r="U820" s="40"/>
      <c r="V820" s="40"/>
      <c r="W820" s="40"/>
      <c r="X820" s="41"/>
      <c r="Y820" s="41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18"/>
      <c r="AM820" s="40"/>
      <c r="AN820" s="42"/>
      <c r="AO820" s="42"/>
      <c r="AP820" s="43"/>
      <c r="AQ820" s="43"/>
      <c r="AR820" s="43"/>
      <c r="AS820" s="43"/>
      <c r="AT820" s="43"/>
      <c r="AU820" s="43"/>
      <c r="AV820" s="44"/>
      <c r="AW820" s="45"/>
      <c r="AX820" s="45"/>
      <c r="AY820" s="45"/>
    </row>
    <row r="821">
      <c r="A821" s="60"/>
      <c r="B821" s="60"/>
      <c r="C821" s="60"/>
      <c r="D821" s="46"/>
      <c r="E821" s="25"/>
      <c r="F821" s="26"/>
      <c r="G821" s="18"/>
      <c r="H821" s="15"/>
      <c r="I821" s="28"/>
      <c r="J821" s="29"/>
      <c r="K821" s="30"/>
      <c r="L821" s="31"/>
      <c r="M821" s="32"/>
      <c r="N821" s="33"/>
      <c r="O821" s="39"/>
      <c r="P821" s="39"/>
      <c r="Q821" s="40"/>
      <c r="R821" s="17"/>
      <c r="S821" s="40"/>
      <c r="T821" s="40"/>
      <c r="U821" s="40"/>
      <c r="V821" s="40"/>
      <c r="W821" s="40"/>
      <c r="X821" s="41"/>
      <c r="Y821" s="41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18"/>
      <c r="AM821" s="40"/>
      <c r="AN821" s="42"/>
      <c r="AO821" s="42"/>
      <c r="AP821" s="43"/>
      <c r="AQ821" s="43"/>
      <c r="AR821" s="43"/>
      <c r="AS821" s="43"/>
      <c r="AT821" s="43"/>
      <c r="AU821" s="43"/>
      <c r="AV821" s="44"/>
      <c r="AW821" s="45"/>
      <c r="AX821" s="45"/>
      <c r="AY821" s="45"/>
    </row>
    <row r="822">
      <c r="A822" s="60"/>
      <c r="B822" s="60"/>
      <c r="C822" s="60"/>
      <c r="D822" s="46"/>
      <c r="E822" s="25"/>
      <c r="F822" s="26"/>
      <c r="G822" s="18"/>
      <c r="H822" s="15"/>
      <c r="I822" s="28"/>
      <c r="J822" s="29"/>
      <c r="K822" s="30"/>
      <c r="L822" s="31"/>
      <c r="M822" s="32"/>
      <c r="N822" s="33"/>
      <c r="O822" s="39"/>
      <c r="P822" s="39"/>
      <c r="Q822" s="40"/>
      <c r="R822" s="17"/>
      <c r="S822" s="40"/>
      <c r="T822" s="40"/>
      <c r="U822" s="40"/>
      <c r="V822" s="40"/>
      <c r="W822" s="40"/>
      <c r="X822" s="41"/>
      <c r="Y822" s="41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18"/>
      <c r="AM822" s="40"/>
      <c r="AN822" s="42"/>
      <c r="AO822" s="42"/>
      <c r="AP822" s="43"/>
      <c r="AQ822" s="43"/>
      <c r="AR822" s="43"/>
      <c r="AS822" s="43"/>
      <c r="AT822" s="43"/>
      <c r="AU822" s="43"/>
      <c r="AV822" s="44"/>
      <c r="AW822" s="45"/>
      <c r="AX822" s="45"/>
      <c r="AY822" s="45"/>
    </row>
    <row r="823">
      <c r="A823" s="60"/>
      <c r="B823" s="60"/>
      <c r="C823" s="60"/>
      <c r="D823" s="46"/>
      <c r="E823" s="25"/>
      <c r="F823" s="26"/>
      <c r="G823" s="18"/>
      <c r="H823" s="15"/>
      <c r="I823" s="28"/>
      <c r="J823" s="29"/>
      <c r="K823" s="30"/>
      <c r="L823" s="31"/>
      <c r="M823" s="32"/>
      <c r="N823" s="33"/>
      <c r="O823" s="39"/>
      <c r="P823" s="39"/>
      <c r="Q823" s="40"/>
      <c r="R823" s="17"/>
      <c r="S823" s="40"/>
      <c r="T823" s="40"/>
      <c r="U823" s="40"/>
      <c r="V823" s="40"/>
      <c r="W823" s="40"/>
      <c r="X823" s="41"/>
      <c r="Y823" s="41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18"/>
      <c r="AM823" s="40"/>
      <c r="AN823" s="42"/>
      <c r="AO823" s="42"/>
      <c r="AP823" s="43"/>
      <c r="AQ823" s="43"/>
      <c r="AR823" s="43"/>
      <c r="AS823" s="43"/>
      <c r="AT823" s="43"/>
      <c r="AU823" s="43"/>
      <c r="AV823" s="44"/>
      <c r="AW823" s="45"/>
      <c r="AX823" s="45"/>
      <c r="AY823" s="45"/>
    </row>
    <row r="824">
      <c r="A824" s="60"/>
      <c r="B824" s="60"/>
      <c r="C824" s="60"/>
      <c r="D824" s="46"/>
      <c r="E824" s="25"/>
      <c r="F824" s="26"/>
      <c r="G824" s="18"/>
      <c r="H824" s="15"/>
      <c r="I824" s="28"/>
      <c r="J824" s="29"/>
      <c r="K824" s="30"/>
      <c r="L824" s="31"/>
      <c r="M824" s="32"/>
      <c r="N824" s="33"/>
      <c r="O824" s="39"/>
      <c r="P824" s="39"/>
      <c r="Q824" s="40"/>
      <c r="R824" s="17"/>
      <c r="S824" s="40"/>
      <c r="T824" s="40"/>
      <c r="U824" s="40"/>
      <c r="V824" s="40"/>
      <c r="W824" s="40"/>
      <c r="X824" s="41"/>
      <c r="Y824" s="41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18"/>
      <c r="AM824" s="40"/>
      <c r="AN824" s="42"/>
      <c r="AO824" s="42"/>
      <c r="AP824" s="43"/>
      <c r="AQ824" s="43"/>
      <c r="AR824" s="43"/>
      <c r="AS824" s="43"/>
      <c r="AT824" s="43"/>
      <c r="AU824" s="43"/>
      <c r="AV824" s="44"/>
      <c r="AW824" s="45"/>
      <c r="AX824" s="45"/>
      <c r="AY824" s="45"/>
    </row>
    <row r="825">
      <c r="A825" s="60"/>
      <c r="B825" s="60"/>
      <c r="C825" s="60"/>
      <c r="D825" s="46"/>
      <c r="E825" s="25"/>
      <c r="F825" s="26"/>
      <c r="G825" s="18"/>
      <c r="H825" s="15"/>
      <c r="I825" s="28"/>
      <c r="J825" s="29"/>
      <c r="K825" s="30"/>
      <c r="L825" s="31"/>
      <c r="M825" s="32"/>
      <c r="N825" s="33"/>
      <c r="O825" s="39"/>
      <c r="P825" s="39"/>
      <c r="Q825" s="40"/>
      <c r="R825" s="17"/>
      <c r="S825" s="40"/>
      <c r="T825" s="40"/>
      <c r="U825" s="40"/>
      <c r="V825" s="40"/>
      <c r="W825" s="40"/>
      <c r="X825" s="41"/>
      <c r="Y825" s="41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18"/>
      <c r="AM825" s="40"/>
      <c r="AN825" s="42"/>
      <c r="AO825" s="42"/>
      <c r="AP825" s="43"/>
      <c r="AQ825" s="43"/>
      <c r="AR825" s="43"/>
      <c r="AS825" s="43"/>
      <c r="AT825" s="43"/>
      <c r="AU825" s="43"/>
      <c r="AV825" s="44"/>
      <c r="AW825" s="45"/>
      <c r="AX825" s="45"/>
      <c r="AY825" s="45"/>
    </row>
    <row r="826">
      <c r="A826" s="60"/>
      <c r="B826" s="60"/>
      <c r="C826" s="60"/>
      <c r="D826" s="46"/>
      <c r="E826" s="25"/>
      <c r="F826" s="26"/>
      <c r="G826" s="18"/>
      <c r="H826" s="15"/>
      <c r="I826" s="28"/>
      <c r="J826" s="29"/>
      <c r="K826" s="30"/>
      <c r="L826" s="31"/>
      <c r="M826" s="32"/>
      <c r="N826" s="33"/>
      <c r="O826" s="39"/>
      <c r="P826" s="39"/>
      <c r="Q826" s="40"/>
      <c r="R826" s="17"/>
      <c r="S826" s="40"/>
      <c r="T826" s="40"/>
      <c r="U826" s="40"/>
      <c r="V826" s="40"/>
      <c r="W826" s="40"/>
      <c r="X826" s="41"/>
      <c r="Y826" s="41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18"/>
      <c r="AM826" s="40"/>
      <c r="AN826" s="42"/>
      <c r="AO826" s="42"/>
      <c r="AP826" s="43"/>
      <c r="AQ826" s="43"/>
      <c r="AR826" s="43"/>
      <c r="AS826" s="43"/>
      <c r="AT826" s="43"/>
      <c r="AU826" s="43"/>
      <c r="AV826" s="44"/>
      <c r="AW826" s="45"/>
      <c r="AX826" s="45"/>
      <c r="AY826" s="45"/>
    </row>
    <row r="827">
      <c r="A827" s="60"/>
      <c r="B827" s="60"/>
      <c r="C827" s="60"/>
      <c r="D827" s="46"/>
      <c r="E827" s="25"/>
      <c r="F827" s="26"/>
      <c r="G827" s="18"/>
      <c r="H827" s="15"/>
      <c r="I827" s="28"/>
      <c r="J827" s="29"/>
      <c r="K827" s="30"/>
      <c r="L827" s="31"/>
      <c r="M827" s="32"/>
      <c r="N827" s="33"/>
      <c r="O827" s="39"/>
      <c r="P827" s="39"/>
      <c r="Q827" s="40"/>
      <c r="R827" s="17"/>
      <c r="S827" s="40"/>
      <c r="T827" s="40"/>
      <c r="U827" s="40"/>
      <c r="V827" s="40"/>
      <c r="W827" s="40"/>
      <c r="X827" s="41"/>
      <c r="Y827" s="41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18"/>
      <c r="AM827" s="40"/>
      <c r="AN827" s="42"/>
      <c r="AO827" s="42"/>
      <c r="AP827" s="43"/>
      <c r="AQ827" s="43"/>
      <c r="AR827" s="43"/>
      <c r="AS827" s="43"/>
      <c r="AT827" s="43"/>
      <c r="AU827" s="43"/>
      <c r="AV827" s="44"/>
      <c r="AW827" s="45"/>
      <c r="AX827" s="45"/>
      <c r="AY827" s="45"/>
    </row>
    <row r="828">
      <c r="A828" s="60"/>
      <c r="B828" s="60"/>
      <c r="C828" s="60"/>
      <c r="D828" s="46"/>
      <c r="E828" s="25"/>
      <c r="F828" s="26"/>
      <c r="G828" s="18"/>
      <c r="H828" s="15"/>
      <c r="I828" s="28"/>
      <c r="J828" s="29"/>
      <c r="K828" s="30"/>
      <c r="L828" s="31"/>
      <c r="M828" s="32"/>
      <c r="N828" s="33"/>
      <c r="O828" s="39"/>
      <c r="P828" s="39"/>
      <c r="Q828" s="40"/>
      <c r="R828" s="17"/>
      <c r="S828" s="40"/>
      <c r="T828" s="40"/>
      <c r="U828" s="40"/>
      <c r="V828" s="40"/>
      <c r="W828" s="40"/>
      <c r="X828" s="41"/>
      <c r="Y828" s="41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18"/>
      <c r="AM828" s="40"/>
      <c r="AN828" s="42"/>
      <c r="AO828" s="42"/>
      <c r="AP828" s="43"/>
      <c r="AQ828" s="43"/>
      <c r="AR828" s="43"/>
      <c r="AS828" s="43"/>
      <c r="AT828" s="43"/>
      <c r="AU828" s="43"/>
      <c r="AV828" s="44"/>
      <c r="AW828" s="45"/>
      <c r="AX828" s="45"/>
      <c r="AY828" s="45"/>
    </row>
    <row r="829">
      <c r="A829" s="60"/>
      <c r="B829" s="60"/>
      <c r="C829" s="60"/>
      <c r="D829" s="46"/>
      <c r="E829" s="25"/>
      <c r="F829" s="26"/>
      <c r="G829" s="18"/>
      <c r="H829" s="15"/>
      <c r="I829" s="28"/>
      <c r="J829" s="29"/>
      <c r="K829" s="30"/>
      <c r="L829" s="31"/>
      <c r="M829" s="32"/>
      <c r="N829" s="33"/>
      <c r="O829" s="39"/>
      <c r="P829" s="39"/>
      <c r="Q829" s="40"/>
      <c r="R829" s="17"/>
      <c r="S829" s="40"/>
      <c r="T829" s="40"/>
      <c r="U829" s="40"/>
      <c r="V829" s="40"/>
      <c r="W829" s="40"/>
      <c r="X829" s="41"/>
      <c r="Y829" s="41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18"/>
      <c r="AM829" s="40"/>
      <c r="AN829" s="42"/>
      <c r="AO829" s="42"/>
      <c r="AP829" s="43"/>
      <c r="AQ829" s="43"/>
      <c r="AR829" s="43"/>
      <c r="AS829" s="43"/>
      <c r="AT829" s="43"/>
      <c r="AU829" s="43"/>
      <c r="AV829" s="44"/>
      <c r="AW829" s="45"/>
      <c r="AX829" s="45"/>
      <c r="AY829" s="45"/>
    </row>
    <row r="830">
      <c r="A830" s="60"/>
      <c r="B830" s="60"/>
      <c r="C830" s="60"/>
      <c r="D830" s="46"/>
      <c r="E830" s="25"/>
      <c r="F830" s="26"/>
      <c r="G830" s="18"/>
      <c r="H830" s="15"/>
      <c r="I830" s="28"/>
      <c r="J830" s="29"/>
      <c r="K830" s="30"/>
      <c r="L830" s="31"/>
      <c r="M830" s="32"/>
      <c r="N830" s="33"/>
      <c r="O830" s="39"/>
      <c r="P830" s="39"/>
      <c r="Q830" s="40"/>
      <c r="R830" s="17"/>
      <c r="S830" s="40"/>
      <c r="T830" s="40"/>
      <c r="U830" s="40"/>
      <c r="V830" s="40"/>
      <c r="W830" s="40"/>
      <c r="X830" s="41"/>
      <c r="Y830" s="41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18"/>
      <c r="AM830" s="40"/>
      <c r="AN830" s="42"/>
      <c r="AO830" s="42"/>
      <c r="AP830" s="43"/>
      <c r="AQ830" s="43"/>
      <c r="AR830" s="43"/>
      <c r="AS830" s="43"/>
      <c r="AT830" s="43"/>
      <c r="AU830" s="43"/>
      <c r="AV830" s="44"/>
      <c r="AW830" s="45"/>
      <c r="AX830" s="45"/>
      <c r="AY830" s="45"/>
    </row>
    <row r="831">
      <c r="A831" s="60"/>
      <c r="B831" s="60"/>
      <c r="C831" s="60"/>
      <c r="D831" s="46"/>
      <c r="E831" s="25"/>
      <c r="F831" s="26"/>
      <c r="G831" s="18"/>
      <c r="H831" s="15"/>
      <c r="I831" s="28"/>
      <c r="J831" s="29"/>
      <c r="K831" s="30"/>
      <c r="L831" s="31"/>
      <c r="M831" s="32"/>
      <c r="N831" s="33"/>
      <c r="O831" s="39"/>
      <c r="P831" s="39"/>
      <c r="Q831" s="40"/>
      <c r="R831" s="17"/>
      <c r="S831" s="40"/>
      <c r="T831" s="40"/>
      <c r="U831" s="40"/>
      <c r="V831" s="40"/>
      <c r="W831" s="40"/>
      <c r="X831" s="41"/>
      <c r="Y831" s="41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18"/>
      <c r="AM831" s="40"/>
      <c r="AN831" s="42"/>
      <c r="AO831" s="42"/>
      <c r="AP831" s="43"/>
      <c r="AQ831" s="43"/>
      <c r="AR831" s="43"/>
      <c r="AS831" s="43"/>
      <c r="AT831" s="43"/>
      <c r="AU831" s="43"/>
      <c r="AV831" s="44"/>
      <c r="AW831" s="45"/>
      <c r="AX831" s="45"/>
      <c r="AY831" s="45"/>
    </row>
    <row r="832">
      <c r="A832" s="60"/>
      <c r="B832" s="60"/>
      <c r="C832" s="60"/>
      <c r="D832" s="46"/>
      <c r="E832" s="25"/>
      <c r="F832" s="26"/>
      <c r="G832" s="18"/>
      <c r="H832" s="15"/>
      <c r="I832" s="28"/>
      <c r="J832" s="29"/>
      <c r="K832" s="30"/>
      <c r="L832" s="31"/>
      <c r="M832" s="32"/>
      <c r="N832" s="33"/>
      <c r="O832" s="39"/>
      <c r="P832" s="39"/>
      <c r="Q832" s="40"/>
      <c r="R832" s="17"/>
      <c r="S832" s="40"/>
      <c r="T832" s="40"/>
      <c r="U832" s="40"/>
      <c r="V832" s="40"/>
      <c r="W832" s="40"/>
      <c r="X832" s="41"/>
      <c r="Y832" s="41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18"/>
      <c r="AM832" s="40"/>
      <c r="AN832" s="42"/>
      <c r="AO832" s="42"/>
      <c r="AP832" s="43"/>
      <c r="AQ832" s="43"/>
      <c r="AR832" s="43"/>
      <c r="AS832" s="43"/>
      <c r="AT832" s="43"/>
      <c r="AU832" s="43"/>
      <c r="AV832" s="44"/>
      <c r="AW832" s="45"/>
      <c r="AX832" s="45"/>
      <c r="AY832" s="45"/>
    </row>
    <row r="833">
      <c r="A833" s="60"/>
      <c r="B833" s="60"/>
      <c r="C833" s="60"/>
      <c r="D833" s="46"/>
      <c r="E833" s="25"/>
      <c r="F833" s="26"/>
      <c r="G833" s="18"/>
      <c r="H833" s="15"/>
      <c r="I833" s="28"/>
      <c r="J833" s="29"/>
      <c r="K833" s="30"/>
      <c r="L833" s="31"/>
      <c r="M833" s="32"/>
      <c r="N833" s="33"/>
      <c r="O833" s="39"/>
      <c r="P833" s="39"/>
      <c r="Q833" s="40"/>
      <c r="R833" s="17"/>
      <c r="S833" s="40"/>
      <c r="T833" s="40"/>
      <c r="U833" s="40"/>
      <c r="V833" s="40"/>
      <c r="W833" s="40"/>
      <c r="X833" s="41"/>
      <c r="Y833" s="41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18"/>
      <c r="AM833" s="40"/>
      <c r="AN833" s="42"/>
      <c r="AO833" s="42"/>
      <c r="AP833" s="43"/>
      <c r="AQ833" s="43"/>
      <c r="AR833" s="43"/>
      <c r="AS833" s="43"/>
      <c r="AT833" s="43"/>
      <c r="AU833" s="43"/>
      <c r="AV833" s="44"/>
      <c r="AW833" s="45"/>
      <c r="AX833" s="45"/>
      <c r="AY833" s="45"/>
    </row>
    <row r="834">
      <c r="A834" s="60"/>
      <c r="B834" s="60"/>
      <c r="C834" s="60"/>
      <c r="D834" s="46"/>
      <c r="E834" s="25"/>
      <c r="F834" s="26"/>
      <c r="G834" s="18"/>
      <c r="H834" s="15"/>
      <c r="I834" s="28"/>
      <c r="J834" s="29"/>
      <c r="K834" s="30"/>
      <c r="L834" s="31"/>
      <c r="M834" s="32"/>
      <c r="N834" s="33"/>
      <c r="O834" s="39"/>
      <c r="P834" s="39"/>
      <c r="Q834" s="40"/>
      <c r="R834" s="17"/>
      <c r="S834" s="40"/>
      <c r="T834" s="40"/>
      <c r="U834" s="40"/>
      <c r="V834" s="40"/>
      <c r="W834" s="40"/>
      <c r="X834" s="41"/>
      <c r="Y834" s="41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18"/>
      <c r="AM834" s="40"/>
      <c r="AN834" s="42"/>
      <c r="AO834" s="42"/>
      <c r="AP834" s="43"/>
      <c r="AQ834" s="43"/>
      <c r="AR834" s="43"/>
      <c r="AS834" s="43"/>
      <c r="AT834" s="43"/>
      <c r="AU834" s="43"/>
      <c r="AV834" s="44"/>
      <c r="AW834" s="45"/>
      <c r="AX834" s="45"/>
      <c r="AY834" s="45"/>
    </row>
    <row r="835">
      <c r="A835" s="60"/>
      <c r="B835" s="60"/>
      <c r="C835" s="60"/>
      <c r="D835" s="46"/>
      <c r="E835" s="25"/>
      <c r="F835" s="26"/>
      <c r="G835" s="18"/>
      <c r="H835" s="15"/>
      <c r="I835" s="28"/>
      <c r="J835" s="29"/>
      <c r="K835" s="30"/>
      <c r="L835" s="31"/>
      <c r="M835" s="32"/>
      <c r="N835" s="33"/>
      <c r="O835" s="39"/>
      <c r="P835" s="39"/>
      <c r="Q835" s="40"/>
      <c r="R835" s="17"/>
      <c r="S835" s="40"/>
      <c r="T835" s="40"/>
      <c r="U835" s="40"/>
      <c r="V835" s="40"/>
      <c r="W835" s="40"/>
      <c r="X835" s="41"/>
      <c r="Y835" s="41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18"/>
      <c r="AM835" s="40"/>
      <c r="AN835" s="42"/>
      <c r="AO835" s="42"/>
      <c r="AP835" s="43"/>
      <c r="AQ835" s="43"/>
      <c r="AR835" s="43"/>
      <c r="AS835" s="43"/>
      <c r="AT835" s="43"/>
      <c r="AU835" s="43"/>
      <c r="AV835" s="44"/>
      <c r="AW835" s="45"/>
      <c r="AX835" s="45"/>
      <c r="AY835" s="45"/>
    </row>
    <row r="836">
      <c r="A836" s="60"/>
      <c r="B836" s="60"/>
      <c r="C836" s="60"/>
      <c r="D836" s="46"/>
      <c r="E836" s="25"/>
      <c r="F836" s="26"/>
      <c r="G836" s="18"/>
      <c r="H836" s="15"/>
      <c r="I836" s="28"/>
      <c r="J836" s="29"/>
      <c r="K836" s="30"/>
      <c r="L836" s="31"/>
      <c r="M836" s="32"/>
      <c r="N836" s="33"/>
      <c r="O836" s="39"/>
      <c r="P836" s="39"/>
      <c r="Q836" s="40"/>
      <c r="R836" s="17"/>
      <c r="S836" s="40"/>
      <c r="T836" s="40"/>
      <c r="U836" s="40"/>
      <c r="V836" s="40"/>
      <c r="W836" s="40"/>
      <c r="X836" s="41"/>
      <c r="Y836" s="41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18"/>
      <c r="AM836" s="40"/>
      <c r="AN836" s="42"/>
      <c r="AO836" s="42"/>
      <c r="AP836" s="43"/>
      <c r="AQ836" s="43"/>
      <c r="AR836" s="43"/>
      <c r="AS836" s="43"/>
      <c r="AT836" s="43"/>
      <c r="AU836" s="43"/>
      <c r="AV836" s="44"/>
      <c r="AW836" s="45"/>
      <c r="AX836" s="45"/>
      <c r="AY836" s="45"/>
    </row>
    <row r="837">
      <c r="A837" s="60"/>
      <c r="B837" s="60"/>
      <c r="C837" s="60"/>
      <c r="D837" s="46"/>
      <c r="E837" s="25"/>
      <c r="F837" s="26"/>
      <c r="G837" s="18"/>
      <c r="H837" s="15"/>
      <c r="I837" s="28"/>
      <c r="J837" s="29"/>
      <c r="K837" s="30"/>
      <c r="L837" s="31"/>
      <c r="M837" s="32"/>
      <c r="N837" s="33"/>
      <c r="O837" s="39"/>
      <c r="P837" s="39"/>
      <c r="Q837" s="40"/>
      <c r="R837" s="17"/>
      <c r="S837" s="40"/>
      <c r="T837" s="40"/>
      <c r="U837" s="40"/>
      <c r="V837" s="40"/>
      <c r="W837" s="40"/>
      <c r="X837" s="41"/>
      <c r="Y837" s="41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18"/>
      <c r="AM837" s="40"/>
      <c r="AN837" s="42"/>
      <c r="AO837" s="42"/>
      <c r="AP837" s="43"/>
      <c r="AQ837" s="43"/>
      <c r="AR837" s="43"/>
      <c r="AS837" s="43"/>
      <c r="AT837" s="43"/>
      <c r="AU837" s="43"/>
      <c r="AV837" s="44"/>
      <c r="AW837" s="45"/>
      <c r="AX837" s="45"/>
      <c r="AY837" s="45"/>
    </row>
    <row r="838">
      <c r="A838" s="60"/>
      <c r="B838" s="60"/>
      <c r="C838" s="60"/>
      <c r="D838" s="46"/>
      <c r="E838" s="25"/>
      <c r="F838" s="26"/>
      <c r="G838" s="18"/>
      <c r="H838" s="15"/>
      <c r="I838" s="28"/>
      <c r="J838" s="29"/>
      <c r="K838" s="30"/>
      <c r="L838" s="31"/>
      <c r="M838" s="32"/>
      <c r="N838" s="33"/>
      <c r="O838" s="39"/>
      <c r="P838" s="39"/>
      <c r="Q838" s="40"/>
      <c r="R838" s="17"/>
      <c r="S838" s="40"/>
      <c r="T838" s="40"/>
      <c r="U838" s="40"/>
      <c r="V838" s="40"/>
      <c r="W838" s="40"/>
      <c r="X838" s="41"/>
      <c r="Y838" s="41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18"/>
      <c r="AM838" s="40"/>
      <c r="AN838" s="42"/>
      <c r="AO838" s="42"/>
      <c r="AP838" s="43"/>
      <c r="AQ838" s="43"/>
      <c r="AR838" s="43"/>
      <c r="AS838" s="43"/>
      <c r="AT838" s="43"/>
      <c r="AU838" s="43"/>
      <c r="AV838" s="44"/>
      <c r="AW838" s="45"/>
      <c r="AX838" s="45"/>
      <c r="AY838" s="45"/>
    </row>
    <row r="839">
      <c r="A839" s="60"/>
      <c r="B839" s="60"/>
      <c r="C839" s="60"/>
      <c r="D839" s="46"/>
      <c r="E839" s="25"/>
      <c r="F839" s="26"/>
      <c r="G839" s="18"/>
      <c r="H839" s="15"/>
      <c r="I839" s="28"/>
      <c r="J839" s="29"/>
      <c r="K839" s="30"/>
      <c r="L839" s="31"/>
      <c r="M839" s="32"/>
      <c r="N839" s="33"/>
      <c r="O839" s="39"/>
      <c r="P839" s="39"/>
      <c r="Q839" s="40"/>
      <c r="R839" s="17"/>
      <c r="S839" s="40"/>
      <c r="T839" s="40"/>
      <c r="U839" s="40"/>
      <c r="V839" s="40"/>
      <c r="W839" s="40"/>
      <c r="X839" s="41"/>
      <c r="Y839" s="41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18"/>
      <c r="AM839" s="40"/>
      <c r="AN839" s="42"/>
      <c r="AO839" s="42"/>
      <c r="AP839" s="43"/>
      <c r="AQ839" s="43"/>
      <c r="AR839" s="43"/>
      <c r="AS839" s="43"/>
      <c r="AT839" s="43"/>
      <c r="AU839" s="43"/>
      <c r="AV839" s="44"/>
      <c r="AW839" s="45"/>
      <c r="AX839" s="45"/>
      <c r="AY839" s="45"/>
    </row>
    <row r="840">
      <c r="A840" s="60"/>
      <c r="B840" s="60"/>
      <c r="C840" s="60"/>
      <c r="D840" s="46"/>
      <c r="E840" s="25"/>
      <c r="F840" s="26"/>
      <c r="G840" s="18"/>
      <c r="H840" s="15"/>
      <c r="I840" s="28"/>
      <c r="J840" s="29"/>
      <c r="K840" s="30"/>
      <c r="L840" s="31"/>
      <c r="M840" s="32"/>
      <c r="N840" s="33"/>
      <c r="O840" s="39"/>
      <c r="P840" s="39"/>
      <c r="Q840" s="40"/>
      <c r="R840" s="17"/>
      <c r="S840" s="40"/>
      <c r="T840" s="40"/>
      <c r="U840" s="40"/>
      <c r="V840" s="40"/>
      <c r="W840" s="40"/>
      <c r="X840" s="41"/>
      <c r="Y840" s="41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18"/>
      <c r="AM840" s="40"/>
      <c r="AN840" s="42"/>
      <c r="AO840" s="42"/>
      <c r="AP840" s="43"/>
      <c r="AQ840" s="43"/>
      <c r="AR840" s="43"/>
      <c r="AS840" s="43"/>
      <c r="AT840" s="43"/>
      <c r="AU840" s="43"/>
      <c r="AV840" s="44"/>
      <c r="AW840" s="45"/>
      <c r="AX840" s="45"/>
      <c r="AY840" s="45"/>
    </row>
    <row r="841">
      <c r="A841" s="60"/>
      <c r="B841" s="60"/>
      <c r="C841" s="60"/>
      <c r="D841" s="46"/>
      <c r="E841" s="25"/>
      <c r="F841" s="26"/>
      <c r="G841" s="18"/>
      <c r="H841" s="15"/>
      <c r="I841" s="28"/>
      <c r="J841" s="29"/>
      <c r="K841" s="30"/>
      <c r="L841" s="31"/>
      <c r="M841" s="32"/>
      <c r="N841" s="33"/>
      <c r="O841" s="39"/>
      <c r="P841" s="39"/>
      <c r="Q841" s="40"/>
      <c r="R841" s="17"/>
      <c r="S841" s="40"/>
      <c r="T841" s="40"/>
      <c r="U841" s="40"/>
      <c r="V841" s="40"/>
      <c r="W841" s="40"/>
      <c r="X841" s="41"/>
      <c r="Y841" s="41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18"/>
      <c r="AM841" s="40"/>
      <c r="AN841" s="42"/>
      <c r="AO841" s="42"/>
      <c r="AP841" s="43"/>
      <c r="AQ841" s="43"/>
      <c r="AR841" s="43"/>
      <c r="AS841" s="43"/>
      <c r="AT841" s="43"/>
      <c r="AU841" s="43"/>
      <c r="AV841" s="44"/>
      <c r="AW841" s="45"/>
      <c r="AX841" s="45"/>
      <c r="AY841" s="45"/>
    </row>
    <row r="842">
      <c r="A842" s="60"/>
      <c r="B842" s="60"/>
      <c r="C842" s="60"/>
      <c r="D842" s="46"/>
      <c r="E842" s="25"/>
      <c r="F842" s="26"/>
      <c r="G842" s="18"/>
      <c r="H842" s="15"/>
      <c r="I842" s="28"/>
      <c r="J842" s="29"/>
      <c r="K842" s="30"/>
      <c r="L842" s="31"/>
      <c r="M842" s="32"/>
      <c r="N842" s="33"/>
      <c r="O842" s="39"/>
      <c r="P842" s="39"/>
      <c r="Q842" s="40"/>
      <c r="R842" s="17"/>
      <c r="S842" s="40"/>
      <c r="T842" s="40"/>
      <c r="U842" s="40"/>
      <c r="V842" s="40"/>
      <c r="W842" s="40"/>
      <c r="X842" s="41"/>
      <c r="Y842" s="41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18"/>
      <c r="AM842" s="40"/>
      <c r="AN842" s="42"/>
      <c r="AO842" s="42"/>
      <c r="AP842" s="43"/>
      <c r="AQ842" s="43"/>
      <c r="AR842" s="43"/>
      <c r="AS842" s="43"/>
      <c r="AT842" s="43"/>
      <c r="AU842" s="43"/>
      <c r="AV842" s="44"/>
      <c r="AW842" s="45"/>
      <c r="AX842" s="45"/>
      <c r="AY842" s="45"/>
    </row>
    <row r="843">
      <c r="A843" s="60"/>
      <c r="B843" s="60"/>
      <c r="C843" s="60"/>
      <c r="D843" s="46"/>
      <c r="E843" s="25"/>
      <c r="F843" s="26"/>
      <c r="G843" s="18"/>
      <c r="H843" s="15"/>
      <c r="I843" s="28"/>
      <c r="J843" s="29"/>
      <c r="K843" s="30"/>
      <c r="L843" s="31"/>
      <c r="M843" s="32"/>
      <c r="N843" s="33"/>
      <c r="O843" s="39"/>
      <c r="P843" s="39"/>
      <c r="Q843" s="40"/>
      <c r="R843" s="17"/>
      <c r="S843" s="40"/>
      <c r="T843" s="40"/>
      <c r="U843" s="40"/>
      <c r="V843" s="40"/>
      <c r="W843" s="40"/>
      <c r="X843" s="41"/>
      <c r="Y843" s="41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18"/>
      <c r="AM843" s="40"/>
      <c r="AN843" s="42"/>
      <c r="AO843" s="42"/>
      <c r="AP843" s="43"/>
      <c r="AQ843" s="43"/>
      <c r="AR843" s="43"/>
      <c r="AS843" s="43"/>
      <c r="AT843" s="43"/>
      <c r="AU843" s="43"/>
      <c r="AV843" s="44"/>
      <c r="AW843" s="45"/>
      <c r="AX843" s="45"/>
      <c r="AY843" s="45"/>
    </row>
    <row r="844">
      <c r="A844" s="60"/>
      <c r="B844" s="60"/>
      <c r="C844" s="60"/>
      <c r="D844" s="46"/>
      <c r="E844" s="25"/>
      <c r="F844" s="26"/>
      <c r="G844" s="18"/>
      <c r="H844" s="15"/>
      <c r="I844" s="28"/>
      <c r="J844" s="29"/>
      <c r="K844" s="30"/>
      <c r="L844" s="31"/>
      <c r="M844" s="32"/>
      <c r="N844" s="33"/>
      <c r="O844" s="39"/>
      <c r="P844" s="39"/>
      <c r="Q844" s="40"/>
      <c r="R844" s="17"/>
      <c r="S844" s="40"/>
      <c r="T844" s="40"/>
      <c r="U844" s="40"/>
      <c r="V844" s="40"/>
      <c r="W844" s="40"/>
      <c r="X844" s="41"/>
      <c r="Y844" s="41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18"/>
      <c r="AM844" s="40"/>
      <c r="AN844" s="42"/>
      <c r="AO844" s="42"/>
      <c r="AP844" s="43"/>
      <c r="AQ844" s="43"/>
      <c r="AR844" s="43"/>
      <c r="AS844" s="43"/>
      <c r="AT844" s="43"/>
      <c r="AU844" s="43"/>
      <c r="AV844" s="44"/>
      <c r="AW844" s="45"/>
      <c r="AX844" s="45"/>
      <c r="AY844" s="45"/>
    </row>
    <row r="845">
      <c r="A845" s="60"/>
      <c r="B845" s="60"/>
      <c r="C845" s="60"/>
      <c r="D845" s="46"/>
      <c r="E845" s="25"/>
      <c r="F845" s="26"/>
      <c r="G845" s="18"/>
      <c r="H845" s="15"/>
      <c r="I845" s="28"/>
      <c r="J845" s="29"/>
      <c r="K845" s="30"/>
      <c r="L845" s="31"/>
      <c r="M845" s="32"/>
      <c r="N845" s="33"/>
      <c r="O845" s="39"/>
      <c r="P845" s="39"/>
      <c r="Q845" s="40"/>
      <c r="R845" s="17"/>
      <c r="S845" s="40"/>
      <c r="T845" s="40"/>
      <c r="U845" s="40"/>
      <c r="V845" s="40"/>
      <c r="W845" s="40"/>
      <c r="X845" s="41"/>
      <c r="Y845" s="41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18"/>
      <c r="AM845" s="40"/>
      <c r="AN845" s="42"/>
      <c r="AO845" s="42"/>
      <c r="AP845" s="43"/>
      <c r="AQ845" s="43"/>
      <c r="AR845" s="43"/>
      <c r="AS845" s="43"/>
      <c r="AT845" s="43"/>
      <c r="AU845" s="43"/>
      <c r="AV845" s="44"/>
      <c r="AW845" s="45"/>
      <c r="AX845" s="45"/>
      <c r="AY845" s="45"/>
    </row>
    <row r="846">
      <c r="A846" s="60"/>
      <c r="B846" s="60"/>
      <c r="C846" s="60"/>
      <c r="D846" s="46"/>
      <c r="E846" s="25"/>
      <c r="F846" s="26"/>
      <c r="G846" s="18"/>
      <c r="H846" s="15"/>
      <c r="I846" s="28"/>
      <c r="J846" s="29"/>
      <c r="K846" s="30"/>
      <c r="L846" s="31"/>
      <c r="M846" s="32"/>
      <c r="N846" s="33"/>
      <c r="O846" s="39"/>
      <c r="P846" s="39"/>
      <c r="Q846" s="40"/>
      <c r="R846" s="17"/>
      <c r="S846" s="40"/>
      <c r="T846" s="40"/>
      <c r="U846" s="40"/>
      <c r="V846" s="40"/>
      <c r="W846" s="40"/>
      <c r="X846" s="41"/>
      <c r="Y846" s="41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18"/>
      <c r="AM846" s="40"/>
      <c r="AN846" s="42"/>
      <c r="AO846" s="42"/>
      <c r="AP846" s="43"/>
      <c r="AQ846" s="43"/>
      <c r="AR846" s="43"/>
      <c r="AS846" s="43"/>
      <c r="AT846" s="43"/>
      <c r="AU846" s="43"/>
      <c r="AV846" s="44"/>
      <c r="AW846" s="45"/>
      <c r="AX846" s="45"/>
      <c r="AY846" s="45"/>
    </row>
    <row r="847">
      <c r="A847" s="60"/>
      <c r="B847" s="60"/>
      <c r="C847" s="60"/>
      <c r="D847" s="46"/>
      <c r="E847" s="25"/>
      <c r="F847" s="26"/>
      <c r="G847" s="18"/>
      <c r="H847" s="15"/>
      <c r="I847" s="28"/>
      <c r="J847" s="29"/>
      <c r="K847" s="30"/>
      <c r="L847" s="31"/>
      <c r="M847" s="32"/>
      <c r="N847" s="33"/>
      <c r="O847" s="39"/>
      <c r="P847" s="39"/>
      <c r="Q847" s="40"/>
      <c r="R847" s="17"/>
      <c r="S847" s="40"/>
      <c r="T847" s="40"/>
      <c r="U847" s="40"/>
      <c r="V847" s="40"/>
      <c r="W847" s="40"/>
      <c r="X847" s="41"/>
      <c r="Y847" s="41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18"/>
      <c r="AM847" s="40"/>
      <c r="AN847" s="42"/>
      <c r="AO847" s="42"/>
      <c r="AP847" s="43"/>
      <c r="AQ847" s="43"/>
      <c r="AR847" s="43"/>
      <c r="AS847" s="43"/>
      <c r="AT847" s="43"/>
      <c r="AU847" s="43"/>
      <c r="AV847" s="44"/>
      <c r="AW847" s="45"/>
      <c r="AX847" s="45"/>
      <c r="AY847" s="45"/>
    </row>
    <row r="848">
      <c r="A848" s="60"/>
      <c r="B848" s="60"/>
      <c r="C848" s="60"/>
      <c r="D848" s="46"/>
      <c r="E848" s="25"/>
      <c r="F848" s="26"/>
      <c r="G848" s="18"/>
      <c r="H848" s="15"/>
      <c r="I848" s="28"/>
      <c r="J848" s="29"/>
      <c r="K848" s="30"/>
      <c r="L848" s="31"/>
      <c r="M848" s="32"/>
      <c r="N848" s="33"/>
      <c r="O848" s="39"/>
      <c r="P848" s="39"/>
      <c r="Q848" s="40"/>
      <c r="R848" s="17"/>
      <c r="S848" s="40"/>
      <c r="T848" s="40"/>
      <c r="U848" s="40"/>
      <c r="V848" s="40"/>
      <c r="W848" s="40"/>
      <c r="X848" s="41"/>
      <c r="Y848" s="41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18"/>
      <c r="AM848" s="40"/>
      <c r="AN848" s="42"/>
      <c r="AO848" s="42"/>
      <c r="AP848" s="43"/>
      <c r="AQ848" s="43"/>
      <c r="AR848" s="43"/>
      <c r="AS848" s="43"/>
      <c r="AT848" s="43"/>
      <c r="AU848" s="43"/>
      <c r="AV848" s="44"/>
      <c r="AW848" s="45"/>
      <c r="AX848" s="45"/>
      <c r="AY848" s="45"/>
    </row>
    <row r="849">
      <c r="A849" s="60"/>
      <c r="B849" s="60"/>
      <c r="C849" s="60"/>
      <c r="D849" s="46"/>
      <c r="E849" s="25"/>
      <c r="F849" s="26"/>
      <c r="G849" s="18"/>
      <c r="H849" s="15"/>
      <c r="I849" s="28"/>
      <c r="J849" s="29"/>
      <c r="K849" s="30"/>
      <c r="L849" s="31"/>
      <c r="M849" s="32"/>
      <c r="N849" s="33"/>
      <c r="O849" s="39"/>
      <c r="P849" s="39"/>
      <c r="Q849" s="40"/>
      <c r="R849" s="17"/>
      <c r="S849" s="40"/>
      <c r="T849" s="40"/>
      <c r="U849" s="40"/>
      <c r="V849" s="40"/>
      <c r="W849" s="40"/>
      <c r="X849" s="41"/>
      <c r="Y849" s="41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18"/>
      <c r="AM849" s="40"/>
      <c r="AN849" s="42"/>
      <c r="AO849" s="42"/>
      <c r="AP849" s="43"/>
      <c r="AQ849" s="43"/>
      <c r="AR849" s="43"/>
      <c r="AS849" s="43"/>
      <c r="AT849" s="43"/>
      <c r="AU849" s="43"/>
      <c r="AV849" s="44"/>
      <c r="AW849" s="45"/>
      <c r="AX849" s="45"/>
      <c r="AY849" s="45"/>
    </row>
    <row r="850">
      <c r="A850" s="60"/>
      <c r="B850" s="60"/>
      <c r="C850" s="60"/>
      <c r="D850" s="46"/>
      <c r="E850" s="25"/>
      <c r="F850" s="26"/>
      <c r="G850" s="18"/>
      <c r="H850" s="15"/>
      <c r="I850" s="28"/>
      <c r="J850" s="29"/>
      <c r="K850" s="30"/>
      <c r="L850" s="31"/>
      <c r="M850" s="32"/>
      <c r="N850" s="33"/>
      <c r="O850" s="39"/>
      <c r="P850" s="39"/>
      <c r="Q850" s="40"/>
      <c r="R850" s="17"/>
      <c r="S850" s="40"/>
      <c r="T850" s="40"/>
      <c r="U850" s="40"/>
      <c r="V850" s="40"/>
      <c r="W850" s="40"/>
      <c r="X850" s="41"/>
      <c r="Y850" s="41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18"/>
      <c r="AM850" s="40"/>
      <c r="AN850" s="42"/>
      <c r="AO850" s="42"/>
      <c r="AP850" s="43"/>
      <c r="AQ850" s="43"/>
      <c r="AR850" s="43"/>
      <c r="AS850" s="43"/>
      <c r="AT850" s="43"/>
      <c r="AU850" s="43"/>
      <c r="AV850" s="44"/>
      <c r="AW850" s="45"/>
      <c r="AX850" s="45"/>
      <c r="AY850" s="45"/>
    </row>
    <row r="851">
      <c r="A851" s="60"/>
      <c r="B851" s="60"/>
      <c r="C851" s="60"/>
      <c r="D851" s="46"/>
      <c r="E851" s="25"/>
      <c r="F851" s="26"/>
      <c r="G851" s="18"/>
      <c r="H851" s="15"/>
      <c r="I851" s="28"/>
      <c r="J851" s="29"/>
      <c r="K851" s="30"/>
      <c r="L851" s="31"/>
      <c r="M851" s="32"/>
      <c r="N851" s="33"/>
      <c r="O851" s="39"/>
      <c r="P851" s="39"/>
      <c r="Q851" s="40"/>
      <c r="R851" s="17"/>
      <c r="S851" s="40"/>
      <c r="T851" s="40"/>
      <c r="U851" s="40"/>
      <c r="V851" s="40"/>
      <c r="W851" s="40"/>
      <c r="X851" s="41"/>
      <c r="Y851" s="41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18"/>
      <c r="AM851" s="40"/>
      <c r="AN851" s="42"/>
      <c r="AO851" s="42"/>
      <c r="AP851" s="43"/>
      <c r="AQ851" s="43"/>
      <c r="AR851" s="43"/>
      <c r="AS851" s="43"/>
      <c r="AT851" s="43"/>
      <c r="AU851" s="43"/>
      <c r="AV851" s="44"/>
      <c r="AW851" s="45"/>
      <c r="AX851" s="45"/>
      <c r="AY851" s="45"/>
    </row>
    <row r="852">
      <c r="A852" s="60"/>
      <c r="B852" s="60"/>
      <c r="C852" s="60"/>
      <c r="D852" s="46"/>
      <c r="E852" s="25"/>
      <c r="F852" s="26"/>
      <c r="G852" s="18"/>
      <c r="H852" s="15"/>
      <c r="I852" s="28"/>
      <c r="J852" s="29"/>
      <c r="K852" s="30"/>
      <c r="L852" s="31"/>
      <c r="M852" s="32"/>
      <c r="N852" s="33"/>
      <c r="O852" s="39"/>
      <c r="P852" s="39"/>
      <c r="Q852" s="40"/>
      <c r="R852" s="17"/>
      <c r="S852" s="40"/>
      <c r="T852" s="40"/>
      <c r="U852" s="40"/>
      <c r="V852" s="40"/>
      <c r="W852" s="40"/>
      <c r="X852" s="41"/>
      <c r="Y852" s="41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18"/>
      <c r="AM852" s="40"/>
      <c r="AN852" s="42"/>
      <c r="AO852" s="42"/>
      <c r="AP852" s="43"/>
      <c r="AQ852" s="43"/>
      <c r="AR852" s="43"/>
      <c r="AS852" s="43"/>
      <c r="AT852" s="43"/>
      <c r="AU852" s="43"/>
      <c r="AV852" s="44"/>
      <c r="AW852" s="45"/>
      <c r="AX852" s="45"/>
      <c r="AY852" s="45"/>
    </row>
    <row r="853">
      <c r="A853" s="60"/>
      <c r="B853" s="60"/>
      <c r="C853" s="60"/>
      <c r="D853" s="46"/>
      <c r="E853" s="25"/>
      <c r="F853" s="26"/>
      <c r="G853" s="18"/>
      <c r="H853" s="15"/>
      <c r="I853" s="28"/>
      <c r="J853" s="29"/>
      <c r="K853" s="30"/>
      <c r="L853" s="31"/>
      <c r="M853" s="32"/>
      <c r="N853" s="33"/>
      <c r="O853" s="39"/>
      <c r="P853" s="39"/>
      <c r="Q853" s="40"/>
      <c r="R853" s="17"/>
      <c r="S853" s="40"/>
      <c r="T853" s="40"/>
      <c r="U853" s="40"/>
      <c r="V853" s="40"/>
      <c r="W853" s="40"/>
      <c r="X853" s="41"/>
      <c r="Y853" s="41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18"/>
      <c r="AM853" s="40"/>
      <c r="AN853" s="42"/>
      <c r="AO853" s="42"/>
      <c r="AP853" s="43"/>
      <c r="AQ853" s="43"/>
      <c r="AR853" s="43"/>
      <c r="AS853" s="43"/>
      <c r="AT853" s="43"/>
      <c r="AU853" s="43"/>
      <c r="AV853" s="44"/>
      <c r="AW853" s="45"/>
      <c r="AX853" s="45"/>
      <c r="AY853" s="45"/>
    </row>
    <row r="854">
      <c r="A854" s="60"/>
      <c r="B854" s="60"/>
      <c r="C854" s="60"/>
      <c r="D854" s="46"/>
      <c r="E854" s="25"/>
      <c r="F854" s="26"/>
      <c r="G854" s="18"/>
      <c r="H854" s="15"/>
      <c r="I854" s="28"/>
      <c r="J854" s="29"/>
      <c r="K854" s="30"/>
      <c r="L854" s="31"/>
      <c r="M854" s="32"/>
      <c r="N854" s="33"/>
      <c r="O854" s="39"/>
      <c r="P854" s="39"/>
      <c r="Q854" s="40"/>
      <c r="R854" s="17"/>
      <c r="S854" s="40"/>
      <c r="T854" s="40"/>
      <c r="U854" s="40"/>
      <c r="V854" s="40"/>
      <c r="W854" s="40"/>
      <c r="X854" s="41"/>
      <c r="Y854" s="41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18"/>
      <c r="AM854" s="40"/>
      <c r="AN854" s="42"/>
      <c r="AO854" s="42"/>
      <c r="AP854" s="43"/>
      <c r="AQ854" s="43"/>
      <c r="AR854" s="43"/>
      <c r="AS854" s="43"/>
      <c r="AT854" s="43"/>
      <c r="AU854" s="43"/>
      <c r="AV854" s="44"/>
      <c r="AW854" s="45"/>
      <c r="AX854" s="45"/>
      <c r="AY854" s="45"/>
    </row>
    <row r="855">
      <c r="A855" s="60"/>
      <c r="B855" s="60"/>
      <c r="C855" s="60"/>
      <c r="D855" s="46"/>
      <c r="E855" s="25"/>
      <c r="F855" s="26"/>
      <c r="G855" s="18"/>
      <c r="H855" s="15"/>
      <c r="I855" s="28"/>
      <c r="J855" s="29"/>
      <c r="K855" s="30"/>
      <c r="L855" s="31"/>
      <c r="M855" s="32"/>
      <c r="N855" s="33"/>
      <c r="O855" s="39"/>
      <c r="P855" s="39"/>
      <c r="Q855" s="40"/>
      <c r="R855" s="17"/>
      <c r="S855" s="40"/>
      <c r="T855" s="40"/>
      <c r="U855" s="40"/>
      <c r="V855" s="40"/>
      <c r="W855" s="40"/>
      <c r="X855" s="41"/>
      <c r="Y855" s="41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18"/>
      <c r="AM855" s="40"/>
      <c r="AN855" s="42"/>
      <c r="AO855" s="42"/>
      <c r="AP855" s="43"/>
      <c r="AQ855" s="43"/>
      <c r="AR855" s="43"/>
      <c r="AS855" s="43"/>
      <c r="AT855" s="43"/>
      <c r="AU855" s="43"/>
      <c r="AV855" s="44"/>
      <c r="AW855" s="45"/>
      <c r="AX855" s="45"/>
      <c r="AY855" s="45"/>
    </row>
    <row r="856">
      <c r="A856" s="60"/>
      <c r="B856" s="60"/>
      <c r="C856" s="60"/>
      <c r="D856" s="46"/>
      <c r="E856" s="25"/>
      <c r="F856" s="26"/>
      <c r="G856" s="18"/>
      <c r="H856" s="15"/>
      <c r="I856" s="28"/>
      <c r="J856" s="29"/>
      <c r="K856" s="30"/>
      <c r="L856" s="31"/>
      <c r="M856" s="32"/>
      <c r="N856" s="33"/>
      <c r="O856" s="39"/>
      <c r="P856" s="39"/>
      <c r="Q856" s="40"/>
      <c r="R856" s="17"/>
      <c r="S856" s="40"/>
      <c r="T856" s="40"/>
      <c r="U856" s="40"/>
      <c r="V856" s="40"/>
      <c r="W856" s="40"/>
      <c r="X856" s="41"/>
      <c r="Y856" s="41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18"/>
      <c r="AM856" s="40"/>
      <c r="AN856" s="42"/>
      <c r="AO856" s="42"/>
      <c r="AP856" s="43"/>
      <c r="AQ856" s="43"/>
      <c r="AR856" s="43"/>
      <c r="AS856" s="43"/>
      <c r="AT856" s="43"/>
      <c r="AU856" s="43"/>
      <c r="AV856" s="44"/>
      <c r="AW856" s="45"/>
      <c r="AX856" s="45"/>
      <c r="AY856" s="45"/>
    </row>
    <row r="857">
      <c r="A857" s="60"/>
      <c r="B857" s="60"/>
      <c r="C857" s="60"/>
      <c r="D857" s="46"/>
      <c r="E857" s="25"/>
      <c r="F857" s="26"/>
      <c r="G857" s="18"/>
      <c r="H857" s="15"/>
      <c r="I857" s="28"/>
      <c r="J857" s="29"/>
      <c r="K857" s="30"/>
      <c r="L857" s="31"/>
      <c r="M857" s="32"/>
      <c r="N857" s="33"/>
      <c r="O857" s="39"/>
      <c r="P857" s="39"/>
      <c r="Q857" s="40"/>
      <c r="R857" s="17"/>
      <c r="S857" s="40"/>
      <c r="T857" s="40"/>
      <c r="U857" s="40"/>
      <c r="V857" s="40"/>
      <c r="W857" s="40"/>
      <c r="X857" s="41"/>
      <c r="Y857" s="41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18"/>
      <c r="AM857" s="40"/>
      <c r="AN857" s="42"/>
      <c r="AO857" s="42"/>
      <c r="AP857" s="43"/>
      <c r="AQ857" s="43"/>
      <c r="AR857" s="43"/>
      <c r="AS857" s="43"/>
      <c r="AT857" s="43"/>
      <c r="AU857" s="43"/>
      <c r="AV857" s="44"/>
      <c r="AW857" s="45"/>
      <c r="AX857" s="45"/>
      <c r="AY857" s="45"/>
    </row>
    <row r="858">
      <c r="A858" s="60"/>
      <c r="B858" s="60"/>
      <c r="C858" s="60"/>
      <c r="D858" s="46"/>
      <c r="E858" s="25"/>
      <c r="F858" s="26"/>
      <c r="G858" s="18"/>
      <c r="H858" s="15"/>
      <c r="I858" s="28"/>
      <c r="J858" s="29"/>
      <c r="K858" s="30"/>
      <c r="L858" s="31"/>
      <c r="M858" s="32"/>
      <c r="N858" s="33"/>
      <c r="O858" s="39"/>
      <c r="P858" s="39"/>
      <c r="Q858" s="40"/>
      <c r="R858" s="17"/>
      <c r="S858" s="40"/>
      <c r="T858" s="40"/>
      <c r="U858" s="40"/>
      <c r="V858" s="40"/>
      <c r="W858" s="40"/>
      <c r="X858" s="41"/>
      <c r="Y858" s="41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18"/>
      <c r="AM858" s="40"/>
      <c r="AN858" s="42"/>
      <c r="AO858" s="42"/>
      <c r="AP858" s="43"/>
      <c r="AQ858" s="43"/>
      <c r="AR858" s="43"/>
      <c r="AS858" s="43"/>
      <c r="AT858" s="43"/>
      <c r="AU858" s="43"/>
      <c r="AV858" s="44"/>
      <c r="AW858" s="45"/>
      <c r="AX858" s="45"/>
      <c r="AY858" s="45"/>
    </row>
    <row r="859">
      <c r="A859" s="60"/>
      <c r="B859" s="60"/>
      <c r="C859" s="60"/>
      <c r="D859" s="46"/>
      <c r="E859" s="25"/>
      <c r="F859" s="26"/>
      <c r="G859" s="18"/>
      <c r="H859" s="15"/>
      <c r="I859" s="28"/>
      <c r="J859" s="29"/>
      <c r="K859" s="30"/>
      <c r="L859" s="31"/>
      <c r="M859" s="32"/>
      <c r="N859" s="33"/>
      <c r="O859" s="39"/>
      <c r="P859" s="39"/>
      <c r="Q859" s="40"/>
      <c r="R859" s="17"/>
      <c r="S859" s="40"/>
      <c r="T859" s="40"/>
      <c r="U859" s="40"/>
      <c r="V859" s="40"/>
      <c r="W859" s="40"/>
      <c r="X859" s="41"/>
      <c r="Y859" s="41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18"/>
      <c r="AM859" s="40"/>
      <c r="AN859" s="42"/>
      <c r="AO859" s="42"/>
      <c r="AP859" s="43"/>
      <c r="AQ859" s="43"/>
      <c r="AR859" s="43"/>
      <c r="AS859" s="43"/>
      <c r="AT859" s="43"/>
      <c r="AU859" s="43"/>
      <c r="AV859" s="44"/>
      <c r="AW859" s="45"/>
      <c r="AX859" s="45"/>
      <c r="AY859" s="45"/>
    </row>
    <row r="860">
      <c r="A860" s="60"/>
      <c r="B860" s="60"/>
      <c r="C860" s="60"/>
      <c r="D860" s="46"/>
      <c r="E860" s="25"/>
      <c r="F860" s="26"/>
      <c r="G860" s="18"/>
      <c r="H860" s="15"/>
      <c r="I860" s="28"/>
      <c r="J860" s="29"/>
      <c r="K860" s="30"/>
      <c r="L860" s="31"/>
      <c r="M860" s="32"/>
      <c r="N860" s="33"/>
      <c r="O860" s="39"/>
      <c r="P860" s="39"/>
      <c r="Q860" s="40"/>
      <c r="R860" s="17"/>
      <c r="S860" s="40"/>
      <c r="T860" s="40"/>
      <c r="U860" s="40"/>
      <c r="V860" s="40"/>
      <c r="W860" s="40"/>
      <c r="X860" s="41"/>
      <c r="Y860" s="41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18"/>
      <c r="AM860" s="40"/>
      <c r="AN860" s="42"/>
      <c r="AO860" s="42"/>
      <c r="AP860" s="43"/>
      <c r="AQ860" s="43"/>
      <c r="AR860" s="43"/>
      <c r="AS860" s="43"/>
      <c r="AT860" s="43"/>
      <c r="AU860" s="43"/>
      <c r="AV860" s="44"/>
      <c r="AW860" s="45"/>
      <c r="AX860" s="45"/>
      <c r="AY860" s="45"/>
    </row>
    <row r="861">
      <c r="A861" s="60"/>
      <c r="B861" s="60"/>
      <c r="C861" s="60"/>
      <c r="D861" s="46"/>
      <c r="E861" s="25"/>
      <c r="F861" s="26"/>
      <c r="G861" s="18"/>
      <c r="H861" s="15"/>
      <c r="I861" s="28"/>
      <c r="J861" s="29"/>
      <c r="K861" s="30"/>
      <c r="L861" s="31"/>
      <c r="M861" s="32"/>
      <c r="N861" s="33"/>
      <c r="O861" s="39"/>
      <c r="P861" s="39"/>
      <c r="Q861" s="40"/>
      <c r="R861" s="17"/>
      <c r="S861" s="40"/>
      <c r="T861" s="40"/>
      <c r="U861" s="40"/>
      <c r="V861" s="40"/>
      <c r="W861" s="40"/>
      <c r="X861" s="41"/>
      <c r="Y861" s="41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18"/>
      <c r="AM861" s="40"/>
      <c r="AN861" s="42"/>
      <c r="AO861" s="42"/>
      <c r="AP861" s="43"/>
      <c r="AQ861" s="43"/>
      <c r="AR861" s="43"/>
      <c r="AS861" s="43"/>
      <c r="AT861" s="43"/>
      <c r="AU861" s="43"/>
      <c r="AV861" s="44"/>
      <c r="AW861" s="45"/>
      <c r="AX861" s="45"/>
      <c r="AY861" s="45"/>
    </row>
    <row r="862">
      <c r="A862" s="60"/>
      <c r="B862" s="60"/>
      <c r="C862" s="60"/>
      <c r="D862" s="46"/>
      <c r="E862" s="25"/>
      <c r="F862" s="26"/>
      <c r="G862" s="18"/>
      <c r="H862" s="15"/>
      <c r="I862" s="28"/>
      <c r="J862" s="29"/>
      <c r="K862" s="30"/>
      <c r="L862" s="31"/>
      <c r="M862" s="32"/>
      <c r="N862" s="33"/>
      <c r="O862" s="39"/>
      <c r="P862" s="39"/>
      <c r="Q862" s="40"/>
      <c r="R862" s="17"/>
      <c r="S862" s="40"/>
      <c r="T862" s="40"/>
      <c r="U862" s="40"/>
      <c r="V862" s="40"/>
      <c r="W862" s="40"/>
      <c r="X862" s="41"/>
      <c r="Y862" s="41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18"/>
      <c r="AM862" s="40"/>
      <c r="AN862" s="42"/>
      <c r="AO862" s="42"/>
      <c r="AP862" s="43"/>
      <c r="AQ862" s="43"/>
      <c r="AR862" s="43"/>
      <c r="AS862" s="43"/>
      <c r="AT862" s="43"/>
      <c r="AU862" s="43"/>
      <c r="AV862" s="44"/>
      <c r="AW862" s="45"/>
      <c r="AX862" s="45"/>
      <c r="AY862" s="45"/>
    </row>
    <row r="863">
      <c r="A863" s="60"/>
      <c r="B863" s="60"/>
      <c r="C863" s="60"/>
      <c r="D863" s="46"/>
      <c r="E863" s="25"/>
      <c r="F863" s="26"/>
      <c r="G863" s="18"/>
      <c r="H863" s="15"/>
      <c r="I863" s="28"/>
      <c r="J863" s="29"/>
      <c r="K863" s="30"/>
      <c r="L863" s="31"/>
      <c r="M863" s="32"/>
      <c r="N863" s="33"/>
      <c r="O863" s="39"/>
      <c r="P863" s="39"/>
      <c r="Q863" s="40"/>
      <c r="R863" s="17"/>
      <c r="S863" s="40"/>
      <c r="T863" s="40"/>
      <c r="U863" s="40"/>
      <c r="V863" s="40"/>
      <c r="W863" s="40"/>
      <c r="X863" s="41"/>
      <c r="Y863" s="41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18"/>
      <c r="AM863" s="40"/>
      <c r="AN863" s="42"/>
      <c r="AO863" s="42"/>
      <c r="AP863" s="43"/>
      <c r="AQ863" s="43"/>
      <c r="AR863" s="43"/>
      <c r="AS863" s="43"/>
      <c r="AT863" s="43"/>
      <c r="AU863" s="43"/>
      <c r="AV863" s="44"/>
      <c r="AW863" s="45"/>
      <c r="AX863" s="45"/>
      <c r="AY863" s="45"/>
    </row>
    <row r="864">
      <c r="A864" s="60"/>
      <c r="B864" s="60"/>
      <c r="C864" s="60"/>
      <c r="D864" s="46"/>
      <c r="E864" s="25"/>
      <c r="F864" s="26"/>
      <c r="G864" s="18"/>
      <c r="H864" s="15"/>
      <c r="I864" s="28"/>
      <c r="J864" s="29"/>
      <c r="K864" s="30"/>
      <c r="L864" s="31"/>
      <c r="M864" s="32"/>
      <c r="N864" s="33"/>
      <c r="O864" s="39"/>
      <c r="P864" s="39"/>
      <c r="Q864" s="40"/>
      <c r="R864" s="17"/>
      <c r="S864" s="40"/>
      <c r="T864" s="40"/>
      <c r="U864" s="40"/>
      <c r="V864" s="40"/>
      <c r="W864" s="40"/>
      <c r="X864" s="41"/>
      <c r="Y864" s="41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18"/>
      <c r="AM864" s="40"/>
      <c r="AN864" s="42"/>
      <c r="AO864" s="42"/>
      <c r="AP864" s="43"/>
      <c r="AQ864" s="43"/>
      <c r="AR864" s="43"/>
      <c r="AS864" s="43"/>
      <c r="AT864" s="43"/>
      <c r="AU864" s="43"/>
      <c r="AV864" s="44"/>
      <c r="AW864" s="45"/>
      <c r="AX864" s="45"/>
      <c r="AY864" s="45"/>
    </row>
    <row r="865">
      <c r="A865" s="60"/>
      <c r="B865" s="60"/>
      <c r="C865" s="60"/>
      <c r="D865" s="46"/>
      <c r="E865" s="25"/>
      <c r="F865" s="26"/>
      <c r="G865" s="18"/>
      <c r="H865" s="15"/>
      <c r="I865" s="28"/>
      <c r="J865" s="29"/>
      <c r="K865" s="30"/>
      <c r="L865" s="31"/>
      <c r="M865" s="32"/>
      <c r="N865" s="33"/>
      <c r="O865" s="39"/>
      <c r="P865" s="39"/>
      <c r="Q865" s="40"/>
      <c r="R865" s="17"/>
      <c r="S865" s="40"/>
      <c r="T865" s="40"/>
      <c r="U865" s="40"/>
      <c r="V865" s="40"/>
      <c r="W865" s="40"/>
      <c r="X865" s="41"/>
      <c r="Y865" s="41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18"/>
      <c r="AM865" s="40"/>
      <c r="AN865" s="42"/>
      <c r="AO865" s="42"/>
      <c r="AP865" s="43"/>
      <c r="AQ865" s="43"/>
      <c r="AR865" s="43"/>
      <c r="AS865" s="43"/>
      <c r="AT865" s="43"/>
      <c r="AU865" s="43"/>
      <c r="AV865" s="44"/>
      <c r="AW865" s="45"/>
      <c r="AX865" s="45"/>
      <c r="AY865" s="45"/>
    </row>
    <row r="866">
      <c r="A866" s="60"/>
      <c r="B866" s="60"/>
      <c r="C866" s="60"/>
      <c r="D866" s="46"/>
      <c r="E866" s="25"/>
      <c r="F866" s="26"/>
      <c r="G866" s="18"/>
      <c r="H866" s="15"/>
      <c r="I866" s="28"/>
      <c r="J866" s="29"/>
      <c r="K866" s="30"/>
      <c r="L866" s="31"/>
      <c r="M866" s="32"/>
      <c r="N866" s="33"/>
      <c r="O866" s="39"/>
      <c r="P866" s="39"/>
      <c r="Q866" s="40"/>
      <c r="R866" s="17"/>
      <c r="S866" s="40"/>
      <c r="T866" s="40"/>
      <c r="U866" s="40"/>
      <c r="V866" s="40"/>
      <c r="W866" s="40"/>
      <c r="X866" s="41"/>
      <c r="Y866" s="41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18"/>
      <c r="AM866" s="40"/>
      <c r="AN866" s="42"/>
      <c r="AO866" s="42"/>
      <c r="AP866" s="43"/>
      <c r="AQ866" s="43"/>
      <c r="AR866" s="43"/>
      <c r="AS866" s="43"/>
      <c r="AT866" s="43"/>
      <c r="AU866" s="43"/>
      <c r="AV866" s="44"/>
      <c r="AW866" s="45"/>
      <c r="AX866" s="45"/>
      <c r="AY866" s="45"/>
    </row>
    <row r="867">
      <c r="A867" s="60"/>
      <c r="B867" s="60"/>
      <c r="C867" s="60"/>
      <c r="D867" s="46"/>
      <c r="E867" s="25"/>
      <c r="F867" s="26"/>
      <c r="G867" s="18"/>
      <c r="H867" s="15"/>
      <c r="I867" s="28"/>
      <c r="J867" s="29"/>
      <c r="K867" s="30"/>
      <c r="L867" s="31"/>
      <c r="M867" s="32"/>
      <c r="N867" s="33"/>
      <c r="O867" s="39"/>
      <c r="P867" s="39"/>
      <c r="Q867" s="40"/>
      <c r="R867" s="17"/>
      <c r="S867" s="40"/>
      <c r="T867" s="40"/>
      <c r="U867" s="40"/>
      <c r="V867" s="40"/>
      <c r="W867" s="40"/>
      <c r="X867" s="41"/>
      <c r="Y867" s="41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18"/>
      <c r="AM867" s="40"/>
      <c r="AN867" s="42"/>
      <c r="AO867" s="42"/>
      <c r="AP867" s="43"/>
      <c r="AQ867" s="43"/>
      <c r="AR867" s="43"/>
      <c r="AS867" s="43"/>
      <c r="AT867" s="43"/>
      <c r="AU867" s="43"/>
      <c r="AV867" s="44"/>
      <c r="AW867" s="45"/>
      <c r="AX867" s="45"/>
      <c r="AY867" s="45"/>
    </row>
    <row r="868">
      <c r="A868" s="60"/>
      <c r="B868" s="60"/>
      <c r="C868" s="60"/>
      <c r="D868" s="46"/>
      <c r="E868" s="25"/>
      <c r="F868" s="26"/>
      <c r="G868" s="18"/>
      <c r="H868" s="15"/>
      <c r="I868" s="28"/>
      <c r="J868" s="29"/>
      <c r="K868" s="30"/>
      <c r="L868" s="31"/>
      <c r="M868" s="32"/>
      <c r="N868" s="33"/>
      <c r="O868" s="39"/>
      <c r="P868" s="39"/>
      <c r="Q868" s="40"/>
      <c r="R868" s="17"/>
      <c r="S868" s="40"/>
      <c r="T868" s="40"/>
      <c r="U868" s="40"/>
      <c r="V868" s="40"/>
      <c r="W868" s="40"/>
      <c r="X868" s="41"/>
      <c r="Y868" s="41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18"/>
      <c r="AM868" s="40"/>
      <c r="AN868" s="42"/>
      <c r="AO868" s="42"/>
      <c r="AP868" s="43"/>
      <c r="AQ868" s="43"/>
      <c r="AR868" s="43"/>
      <c r="AS868" s="43"/>
      <c r="AT868" s="43"/>
      <c r="AU868" s="43"/>
      <c r="AV868" s="44"/>
      <c r="AW868" s="45"/>
      <c r="AX868" s="45"/>
      <c r="AY868" s="45"/>
    </row>
    <row r="869">
      <c r="A869" s="60"/>
      <c r="B869" s="60"/>
      <c r="C869" s="60"/>
      <c r="D869" s="46"/>
      <c r="E869" s="25"/>
      <c r="F869" s="26"/>
      <c r="G869" s="18"/>
      <c r="H869" s="15"/>
      <c r="I869" s="28"/>
      <c r="J869" s="29"/>
      <c r="K869" s="30"/>
      <c r="L869" s="31"/>
      <c r="M869" s="32"/>
      <c r="N869" s="33"/>
      <c r="O869" s="39"/>
      <c r="P869" s="39"/>
      <c r="Q869" s="40"/>
      <c r="R869" s="17"/>
      <c r="S869" s="40"/>
      <c r="T869" s="40"/>
      <c r="U869" s="40"/>
      <c r="V869" s="40"/>
      <c r="W869" s="40"/>
      <c r="X869" s="41"/>
      <c r="Y869" s="41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18"/>
      <c r="AM869" s="40"/>
      <c r="AN869" s="42"/>
      <c r="AO869" s="42"/>
      <c r="AP869" s="43"/>
      <c r="AQ869" s="43"/>
      <c r="AR869" s="43"/>
      <c r="AS869" s="43"/>
      <c r="AT869" s="43"/>
      <c r="AU869" s="43"/>
      <c r="AV869" s="44"/>
      <c r="AW869" s="45"/>
      <c r="AX869" s="45"/>
      <c r="AY869" s="45"/>
    </row>
    <row r="870">
      <c r="A870" s="60"/>
      <c r="B870" s="60"/>
      <c r="C870" s="60"/>
      <c r="D870" s="46"/>
      <c r="E870" s="25"/>
      <c r="F870" s="26"/>
      <c r="G870" s="18"/>
      <c r="H870" s="15"/>
      <c r="I870" s="28"/>
      <c r="J870" s="29"/>
      <c r="K870" s="30"/>
      <c r="L870" s="31"/>
      <c r="M870" s="32"/>
      <c r="N870" s="33"/>
      <c r="O870" s="39"/>
      <c r="P870" s="39"/>
      <c r="Q870" s="40"/>
      <c r="R870" s="17"/>
      <c r="S870" s="40"/>
      <c r="T870" s="40"/>
      <c r="U870" s="40"/>
      <c r="V870" s="40"/>
      <c r="W870" s="40"/>
      <c r="X870" s="41"/>
      <c r="Y870" s="41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18"/>
      <c r="AM870" s="40"/>
      <c r="AN870" s="42"/>
      <c r="AO870" s="42"/>
      <c r="AP870" s="43"/>
      <c r="AQ870" s="43"/>
      <c r="AR870" s="43"/>
      <c r="AS870" s="43"/>
      <c r="AT870" s="43"/>
      <c r="AU870" s="43"/>
      <c r="AV870" s="44"/>
      <c r="AW870" s="45"/>
      <c r="AX870" s="45"/>
      <c r="AY870" s="45"/>
    </row>
    <row r="871">
      <c r="A871" s="60"/>
      <c r="B871" s="60"/>
      <c r="C871" s="60"/>
      <c r="D871" s="46"/>
      <c r="E871" s="25"/>
      <c r="F871" s="26"/>
      <c r="G871" s="18"/>
      <c r="H871" s="15"/>
      <c r="I871" s="28"/>
      <c r="J871" s="29"/>
      <c r="K871" s="30"/>
      <c r="L871" s="31"/>
      <c r="M871" s="32"/>
      <c r="N871" s="33"/>
      <c r="O871" s="39"/>
      <c r="P871" s="39"/>
      <c r="Q871" s="40"/>
      <c r="R871" s="17"/>
      <c r="S871" s="40"/>
      <c r="T871" s="40"/>
      <c r="U871" s="40"/>
      <c r="V871" s="40"/>
      <c r="W871" s="40"/>
      <c r="X871" s="41"/>
      <c r="Y871" s="41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18"/>
      <c r="AM871" s="40"/>
      <c r="AN871" s="42"/>
      <c r="AO871" s="42"/>
      <c r="AP871" s="43"/>
      <c r="AQ871" s="43"/>
      <c r="AR871" s="43"/>
      <c r="AS871" s="43"/>
      <c r="AT871" s="43"/>
      <c r="AU871" s="43"/>
      <c r="AV871" s="44"/>
      <c r="AW871" s="45"/>
      <c r="AX871" s="45"/>
      <c r="AY871" s="45"/>
    </row>
    <row r="872">
      <c r="A872" s="60"/>
      <c r="B872" s="60"/>
      <c r="C872" s="60"/>
      <c r="D872" s="46"/>
      <c r="E872" s="25"/>
      <c r="F872" s="26"/>
      <c r="G872" s="18"/>
      <c r="H872" s="15"/>
      <c r="I872" s="28"/>
      <c r="J872" s="29"/>
      <c r="K872" s="30"/>
      <c r="L872" s="31"/>
      <c r="M872" s="32"/>
      <c r="N872" s="33"/>
      <c r="O872" s="39"/>
      <c r="P872" s="39"/>
      <c r="Q872" s="40"/>
      <c r="R872" s="17"/>
      <c r="S872" s="40"/>
      <c r="T872" s="40"/>
      <c r="U872" s="40"/>
      <c r="V872" s="40"/>
      <c r="W872" s="40"/>
      <c r="X872" s="41"/>
      <c r="Y872" s="41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18"/>
      <c r="AM872" s="40"/>
      <c r="AN872" s="42"/>
      <c r="AO872" s="42"/>
      <c r="AP872" s="43"/>
      <c r="AQ872" s="43"/>
      <c r="AR872" s="43"/>
      <c r="AS872" s="43"/>
      <c r="AT872" s="43"/>
      <c r="AU872" s="43"/>
      <c r="AV872" s="44"/>
      <c r="AW872" s="45"/>
      <c r="AX872" s="45"/>
      <c r="AY872" s="45"/>
    </row>
    <row r="873">
      <c r="A873" s="60"/>
      <c r="B873" s="60"/>
      <c r="C873" s="60"/>
      <c r="D873" s="46"/>
      <c r="E873" s="25"/>
      <c r="F873" s="26"/>
      <c r="G873" s="18"/>
      <c r="H873" s="15"/>
      <c r="I873" s="28"/>
      <c r="J873" s="29"/>
      <c r="K873" s="30"/>
      <c r="L873" s="31"/>
      <c r="M873" s="32"/>
      <c r="N873" s="33"/>
      <c r="O873" s="39"/>
      <c r="P873" s="39"/>
      <c r="Q873" s="40"/>
      <c r="R873" s="17"/>
      <c r="S873" s="40"/>
      <c r="T873" s="40"/>
      <c r="U873" s="40"/>
      <c r="V873" s="40"/>
      <c r="W873" s="40"/>
      <c r="X873" s="41"/>
      <c r="Y873" s="41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18"/>
      <c r="AM873" s="40"/>
      <c r="AN873" s="42"/>
      <c r="AO873" s="42"/>
      <c r="AP873" s="43"/>
      <c r="AQ873" s="43"/>
      <c r="AR873" s="43"/>
      <c r="AS873" s="43"/>
      <c r="AT873" s="43"/>
      <c r="AU873" s="43"/>
      <c r="AV873" s="44"/>
      <c r="AW873" s="45"/>
      <c r="AX873" s="45"/>
      <c r="AY873" s="45"/>
    </row>
    <row r="874">
      <c r="A874" s="60"/>
      <c r="B874" s="60"/>
      <c r="C874" s="60"/>
      <c r="D874" s="46"/>
      <c r="E874" s="25"/>
      <c r="F874" s="26"/>
      <c r="G874" s="18"/>
      <c r="H874" s="15"/>
      <c r="I874" s="28"/>
      <c r="J874" s="29"/>
      <c r="K874" s="30"/>
      <c r="L874" s="31"/>
      <c r="M874" s="32"/>
      <c r="N874" s="33"/>
      <c r="O874" s="39"/>
      <c r="P874" s="39"/>
      <c r="Q874" s="40"/>
      <c r="R874" s="17"/>
      <c r="S874" s="40"/>
      <c r="T874" s="40"/>
      <c r="U874" s="40"/>
      <c r="V874" s="40"/>
      <c r="W874" s="40"/>
      <c r="X874" s="41"/>
      <c r="Y874" s="41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18"/>
      <c r="AM874" s="40"/>
      <c r="AN874" s="42"/>
      <c r="AO874" s="42"/>
      <c r="AP874" s="43"/>
      <c r="AQ874" s="43"/>
      <c r="AR874" s="43"/>
      <c r="AS874" s="43"/>
      <c r="AT874" s="43"/>
      <c r="AU874" s="43"/>
      <c r="AV874" s="44"/>
      <c r="AW874" s="45"/>
      <c r="AX874" s="45"/>
      <c r="AY874" s="45"/>
    </row>
    <row r="875">
      <c r="A875" s="60"/>
      <c r="B875" s="60"/>
      <c r="C875" s="60"/>
      <c r="D875" s="46"/>
      <c r="E875" s="25"/>
      <c r="F875" s="26"/>
      <c r="G875" s="18"/>
      <c r="H875" s="15"/>
      <c r="I875" s="28"/>
      <c r="J875" s="29"/>
      <c r="K875" s="30"/>
      <c r="L875" s="31"/>
      <c r="M875" s="32"/>
      <c r="N875" s="33"/>
      <c r="O875" s="39"/>
      <c r="P875" s="39"/>
      <c r="Q875" s="40"/>
      <c r="R875" s="17"/>
      <c r="S875" s="40"/>
      <c r="T875" s="40"/>
      <c r="U875" s="40"/>
      <c r="V875" s="40"/>
      <c r="W875" s="40"/>
      <c r="X875" s="41"/>
      <c r="Y875" s="41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18"/>
      <c r="AM875" s="40"/>
      <c r="AN875" s="42"/>
      <c r="AO875" s="42"/>
      <c r="AP875" s="43"/>
      <c r="AQ875" s="43"/>
      <c r="AR875" s="43"/>
      <c r="AS875" s="43"/>
      <c r="AT875" s="43"/>
      <c r="AU875" s="43"/>
      <c r="AV875" s="44"/>
      <c r="AW875" s="45"/>
      <c r="AX875" s="45"/>
      <c r="AY875" s="45"/>
    </row>
    <row r="876">
      <c r="A876" s="60"/>
      <c r="B876" s="60"/>
      <c r="C876" s="60"/>
      <c r="D876" s="46"/>
      <c r="E876" s="25"/>
      <c r="F876" s="26"/>
      <c r="G876" s="18"/>
      <c r="H876" s="15"/>
      <c r="I876" s="28"/>
      <c r="J876" s="29"/>
      <c r="K876" s="30"/>
      <c r="L876" s="31"/>
      <c r="M876" s="32"/>
      <c r="N876" s="33"/>
      <c r="O876" s="39"/>
      <c r="P876" s="39"/>
      <c r="Q876" s="40"/>
      <c r="R876" s="17"/>
      <c r="S876" s="40"/>
      <c r="T876" s="40"/>
      <c r="U876" s="40"/>
      <c r="V876" s="40"/>
      <c r="W876" s="40"/>
      <c r="X876" s="41"/>
      <c r="Y876" s="41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18"/>
      <c r="AM876" s="40"/>
      <c r="AN876" s="42"/>
      <c r="AO876" s="42"/>
      <c r="AP876" s="43"/>
      <c r="AQ876" s="43"/>
      <c r="AR876" s="43"/>
      <c r="AS876" s="43"/>
      <c r="AT876" s="43"/>
      <c r="AU876" s="43"/>
      <c r="AV876" s="44"/>
      <c r="AW876" s="45"/>
      <c r="AX876" s="45"/>
      <c r="AY876" s="45"/>
    </row>
    <row r="877">
      <c r="A877" s="60"/>
      <c r="B877" s="60"/>
      <c r="C877" s="60"/>
      <c r="D877" s="46"/>
      <c r="E877" s="25"/>
      <c r="F877" s="26"/>
      <c r="G877" s="18"/>
      <c r="H877" s="15"/>
      <c r="I877" s="28"/>
      <c r="J877" s="29"/>
      <c r="K877" s="30"/>
      <c r="L877" s="31"/>
      <c r="M877" s="32"/>
      <c r="N877" s="33"/>
      <c r="O877" s="39"/>
      <c r="P877" s="39"/>
      <c r="Q877" s="40"/>
      <c r="R877" s="17"/>
      <c r="S877" s="40"/>
      <c r="T877" s="40"/>
      <c r="U877" s="40"/>
      <c r="V877" s="40"/>
      <c r="W877" s="40"/>
      <c r="X877" s="41"/>
      <c r="Y877" s="41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18"/>
      <c r="AM877" s="40"/>
      <c r="AN877" s="42"/>
      <c r="AO877" s="42"/>
      <c r="AP877" s="43"/>
      <c r="AQ877" s="43"/>
      <c r="AR877" s="43"/>
      <c r="AS877" s="43"/>
      <c r="AT877" s="43"/>
      <c r="AU877" s="43"/>
      <c r="AV877" s="44"/>
      <c r="AW877" s="45"/>
      <c r="AX877" s="45"/>
      <c r="AY877" s="45"/>
    </row>
    <row r="878">
      <c r="A878" s="60"/>
      <c r="B878" s="60"/>
      <c r="C878" s="60"/>
      <c r="D878" s="46"/>
      <c r="E878" s="25"/>
      <c r="F878" s="26"/>
      <c r="G878" s="18"/>
      <c r="H878" s="15"/>
      <c r="I878" s="28"/>
      <c r="J878" s="29"/>
      <c r="K878" s="30"/>
      <c r="L878" s="31"/>
      <c r="M878" s="32"/>
      <c r="N878" s="33"/>
      <c r="O878" s="39"/>
      <c r="P878" s="39"/>
      <c r="Q878" s="40"/>
      <c r="R878" s="17"/>
      <c r="S878" s="40"/>
      <c r="T878" s="40"/>
      <c r="U878" s="40"/>
      <c r="V878" s="40"/>
      <c r="W878" s="40"/>
      <c r="X878" s="41"/>
      <c r="Y878" s="41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18"/>
      <c r="AM878" s="40"/>
      <c r="AN878" s="42"/>
      <c r="AO878" s="42"/>
      <c r="AP878" s="43"/>
      <c r="AQ878" s="43"/>
      <c r="AR878" s="43"/>
      <c r="AS878" s="43"/>
      <c r="AT878" s="43"/>
      <c r="AU878" s="43"/>
      <c r="AV878" s="44"/>
      <c r="AW878" s="45"/>
      <c r="AX878" s="45"/>
      <c r="AY878" s="45"/>
    </row>
    <row r="879">
      <c r="A879" s="60"/>
      <c r="B879" s="60"/>
      <c r="C879" s="60"/>
      <c r="D879" s="46"/>
      <c r="E879" s="25"/>
      <c r="F879" s="26"/>
      <c r="G879" s="18"/>
      <c r="H879" s="15"/>
      <c r="I879" s="28"/>
      <c r="J879" s="29"/>
      <c r="K879" s="30"/>
      <c r="L879" s="31"/>
      <c r="M879" s="32"/>
      <c r="N879" s="33"/>
      <c r="O879" s="39"/>
      <c r="P879" s="39"/>
      <c r="Q879" s="40"/>
      <c r="R879" s="17"/>
      <c r="S879" s="40"/>
      <c r="T879" s="40"/>
      <c r="U879" s="40"/>
      <c r="V879" s="40"/>
      <c r="W879" s="40"/>
      <c r="X879" s="41"/>
      <c r="Y879" s="41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18"/>
      <c r="AM879" s="40"/>
      <c r="AN879" s="42"/>
      <c r="AO879" s="42"/>
      <c r="AP879" s="43"/>
      <c r="AQ879" s="43"/>
      <c r="AR879" s="43"/>
      <c r="AS879" s="43"/>
      <c r="AT879" s="43"/>
      <c r="AU879" s="43"/>
      <c r="AV879" s="44"/>
      <c r="AW879" s="45"/>
      <c r="AX879" s="45"/>
      <c r="AY879" s="45"/>
    </row>
    <row r="880">
      <c r="A880" s="60"/>
      <c r="B880" s="60"/>
      <c r="C880" s="60"/>
      <c r="D880" s="46"/>
      <c r="E880" s="25"/>
      <c r="F880" s="26"/>
      <c r="G880" s="18"/>
      <c r="H880" s="15"/>
      <c r="I880" s="28"/>
      <c r="J880" s="29"/>
      <c r="K880" s="30"/>
      <c r="L880" s="31"/>
      <c r="M880" s="32"/>
      <c r="N880" s="33"/>
      <c r="O880" s="39"/>
      <c r="P880" s="39"/>
      <c r="Q880" s="40"/>
      <c r="R880" s="17"/>
      <c r="S880" s="40"/>
      <c r="T880" s="40"/>
      <c r="U880" s="40"/>
      <c r="V880" s="40"/>
      <c r="W880" s="40"/>
      <c r="X880" s="41"/>
      <c r="Y880" s="41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18"/>
      <c r="AM880" s="40"/>
      <c r="AN880" s="42"/>
      <c r="AO880" s="42"/>
      <c r="AP880" s="43"/>
      <c r="AQ880" s="43"/>
      <c r="AR880" s="43"/>
      <c r="AS880" s="43"/>
      <c r="AT880" s="43"/>
      <c r="AU880" s="43"/>
      <c r="AV880" s="44"/>
      <c r="AW880" s="45"/>
      <c r="AX880" s="45"/>
      <c r="AY880" s="45"/>
    </row>
    <row r="881">
      <c r="A881" s="60"/>
      <c r="B881" s="60"/>
      <c r="C881" s="60"/>
      <c r="D881" s="46"/>
      <c r="E881" s="25"/>
      <c r="F881" s="26"/>
      <c r="G881" s="18"/>
      <c r="H881" s="15"/>
      <c r="I881" s="28"/>
      <c r="J881" s="29"/>
      <c r="K881" s="30"/>
      <c r="L881" s="31"/>
      <c r="M881" s="32"/>
      <c r="N881" s="33"/>
      <c r="O881" s="39"/>
      <c r="P881" s="39"/>
      <c r="Q881" s="40"/>
      <c r="R881" s="17"/>
      <c r="S881" s="40"/>
      <c r="T881" s="40"/>
      <c r="U881" s="40"/>
      <c r="V881" s="40"/>
      <c r="W881" s="40"/>
      <c r="X881" s="41"/>
      <c r="Y881" s="41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18"/>
      <c r="AM881" s="40"/>
      <c r="AN881" s="42"/>
      <c r="AO881" s="42"/>
      <c r="AP881" s="43"/>
      <c r="AQ881" s="43"/>
      <c r="AR881" s="43"/>
      <c r="AS881" s="43"/>
      <c r="AT881" s="43"/>
      <c r="AU881" s="43"/>
      <c r="AV881" s="44"/>
      <c r="AW881" s="45"/>
      <c r="AX881" s="45"/>
      <c r="AY881" s="45"/>
    </row>
    <row r="882">
      <c r="A882" s="60"/>
      <c r="B882" s="60"/>
      <c r="C882" s="60"/>
      <c r="D882" s="46"/>
      <c r="E882" s="25"/>
      <c r="F882" s="26"/>
      <c r="G882" s="18"/>
      <c r="H882" s="15"/>
      <c r="I882" s="28"/>
      <c r="J882" s="29"/>
      <c r="K882" s="30"/>
      <c r="L882" s="31"/>
      <c r="M882" s="32"/>
      <c r="N882" s="33"/>
      <c r="O882" s="39"/>
      <c r="P882" s="39"/>
      <c r="Q882" s="40"/>
      <c r="R882" s="17"/>
      <c r="S882" s="40"/>
      <c r="T882" s="40"/>
      <c r="U882" s="40"/>
      <c r="V882" s="40"/>
      <c r="W882" s="40"/>
      <c r="X882" s="41"/>
      <c r="Y882" s="41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18"/>
      <c r="AM882" s="40"/>
      <c r="AN882" s="42"/>
      <c r="AO882" s="42"/>
      <c r="AP882" s="43"/>
      <c r="AQ882" s="43"/>
      <c r="AR882" s="43"/>
      <c r="AS882" s="43"/>
      <c r="AT882" s="43"/>
      <c r="AU882" s="43"/>
      <c r="AV882" s="44"/>
      <c r="AW882" s="45"/>
      <c r="AX882" s="45"/>
      <c r="AY882" s="45"/>
    </row>
    <row r="883">
      <c r="A883" s="60"/>
      <c r="B883" s="60"/>
      <c r="C883" s="60"/>
      <c r="D883" s="46"/>
      <c r="E883" s="25"/>
      <c r="F883" s="26"/>
      <c r="G883" s="18"/>
      <c r="H883" s="15"/>
      <c r="I883" s="28"/>
      <c r="J883" s="29"/>
      <c r="K883" s="30"/>
      <c r="L883" s="31"/>
      <c r="M883" s="32"/>
      <c r="N883" s="33"/>
      <c r="O883" s="39"/>
      <c r="P883" s="39"/>
      <c r="Q883" s="40"/>
      <c r="R883" s="17"/>
      <c r="S883" s="40"/>
      <c r="T883" s="40"/>
      <c r="U883" s="40"/>
      <c r="V883" s="40"/>
      <c r="W883" s="40"/>
      <c r="X883" s="41"/>
      <c r="Y883" s="41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18"/>
      <c r="AM883" s="40"/>
      <c r="AN883" s="42"/>
      <c r="AO883" s="42"/>
      <c r="AP883" s="43"/>
      <c r="AQ883" s="43"/>
      <c r="AR883" s="43"/>
      <c r="AS883" s="43"/>
      <c r="AT883" s="43"/>
      <c r="AU883" s="43"/>
      <c r="AV883" s="44"/>
      <c r="AW883" s="45"/>
      <c r="AX883" s="45"/>
      <c r="AY883" s="45"/>
    </row>
    <row r="884">
      <c r="A884" s="60"/>
      <c r="B884" s="60"/>
      <c r="C884" s="60"/>
      <c r="D884" s="46"/>
      <c r="E884" s="25"/>
      <c r="F884" s="26"/>
      <c r="G884" s="18"/>
      <c r="H884" s="15"/>
      <c r="I884" s="28"/>
      <c r="J884" s="29"/>
      <c r="K884" s="30"/>
      <c r="L884" s="31"/>
      <c r="M884" s="32"/>
      <c r="N884" s="33"/>
      <c r="O884" s="39"/>
      <c r="P884" s="39"/>
      <c r="Q884" s="40"/>
      <c r="R884" s="17"/>
      <c r="S884" s="40"/>
      <c r="T884" s="40"/>
      <c r="U884" s="40"/>
      <c r="V884" s="40"/>
      <c r="W884" s="40"/>
      <c r="X884" s="41"/>
      <c r="Y884" s="41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18"/>
      <c r="AM884" s="40"/>
      <c r="AN884" s="42"/>
      <c r="AO884" s="42"/>
      <c r="AP884" s="43"/>
      <c r="AQ884" s="43"/>
      <c r="AR884" s="43"/>
      <c r="AS884" s="43"/>
      <c r="AT884" s="43"/>
      <c r="AU884" s="43"/>
      <c r="AV884" s="44"/>
      <c r="AW884" s="45"/>
      <c r="AX884" s="45"/>
      <c r="AY884" s="45"/>
    </row>
    <row r="885">
      <c r="A885" s="60"/>
      <c r="B885" s="60"/>
      <c r="C885" s="60"/>
      <c r="D885" s="46"/>
      <c r="E885" s="25"/>
      <c r="F885" s="26"/>
      <c r="G885" s="18"/>
      <c r="H885" s="15"/>
      <c r="I885" s="28"/>
      <c r="J885" s="29"/>
      <c r="K885" s="30"/>
      <c r="L885" s="31"/>
      <c r="M885" s="32"/>
      <c r="N885" s="33"/>
      <c r="O885" s="39"/>
      <c r="P885" s="39"/>
      <c r="Q885" s="40"/>
      <c r="R885" s="17"/>
      <c r="S885" s="40"/>
      <c r="T885" s="40"/>
      <c r="U885" s="40"/>
      <c r="V885" s="40"/>
      <c r="W885" s="40"/>
      <c r="X885" s="41"/>
      <c r="Y885" s="41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18"/>
      <c r="AM885" s="40"/>
      <c r="AN885" s="42"/>
      <c r="AO885" s="42"/>
      <c r="AP885" s="43"/>
      <c r="AQ885" s="43"/>
      <c r="AR885" s="43"/>
      <c r="AS885" s="43"/>
      <c r="AT885" s="43"/>
      <c r="AU885" s="43"/>
      <c r="AV885" s="44"/>
      <c r="AW885" s="45"/>
      <c r="AX885" s="45"/>
      <c r="AY885" s="45"/>
    </row>
    <row r="886">
      <c r="A886" s="60"/>
      <c r="B886" s="60"/>
      <c r="C886" s="60"/>
      <c r="D886" s="46"/>
      <c r="E886" s="25"/>
      <c r="F886" s="26"/>
      <c r="G886" s="18"/>
      <c r="H886" s="15"/>
      <c r="I886" s="28"/>
      <c r="J886" s="29"/>
      <c r="K886" s="30"/>
      <c r="L886" s="31"/>
      <c r="M886" s="32"/>
      <c r="N886" s="33"/>
      <c r="O886" s="39"/>
      <c r="P886" s="39"/>
      <c r="Q886" s="40"/>
      <c r="R886" s="17"/>
      <c r="S886" s="40"/>
      <c r="T886" s="40"/>
      <c r="U886" s="40"/>
      <c r="V886" s="40"/>
      <c r="W886" s="40"/>
      <c r="X886" s="41"/>
      <c r="Y886" s="41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18"/>
      <c r="AM886" s="40"/>
      <c r="AN886" s="42"/>
      <c r="AO886" s="42"/>
      <c r="AP886" s="43"/>
      <c r="AQ886" s="43"/>
      <c r="AR886" s="43"/>
      <c r="AS886" s="43"/>
      <c r="AT886" s="43"/>
      <c r="AU886" s="43"/>
      <c r="AV886" s="44"/>
      <c r="AW886" s="45"/>
      <c r="AX886" s="45"/>
      <c r="AY886" s="45"/>
    </row>
    <row r="887">
      <c r="A887" s="60"/>
      <c r="B887" s="60"/>
      <c r="C887" s="60"/>
      <c r="D887" s="46"/>
      <c r="E887" s="25"/>
      <c r="F887" s="26"/>
      <c r="G887" s="18"/>
      <c r="H887" s="15"/>
      <c r="I887" s="28"/>
      <c r="J887" s="29"/>
      <c r="K887" s="30"/>
      <c r="L887" s="31"/>
      <c r="M887" s="32"/>
      <c r="N887" s="33"/>
      <c r="O887" s="39"/>
      <c r="P887" s="39"/>
      <c r="Q887" s="40"/>
      <c r="R887" s="17"/>
      <c r="S887" s="40"/>
      <c r="T887" s="40"/>
      <c r="U887" s="40"/>
      <c r="V887" s="40"/>
      <c r="W887" s="40"/>
      <c r="X887" s="41"/>
      <c r="Y887" s="41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18"/>
      <c r="AM887" s="40"/>
      <c r="AN887" s="42"/>
      <c r="AO887" s="42"/>
      <c r="AP887" s="43"/>
      <c r="AQ887" s="43"/>
      <c r="AR887" s="43"/>
      <c r="AS887" s="43"/>
      <c r="AT887" s="43"/>
      <c r="AU887" s="43"/>
      <c r="AV887" s="44"/>
      <c r="AW887" s="45"/>
      <c r="AX887" s="45"/>
      <c r="AY887" s="45"/>
    </row>
    <row r="888">
      <c r="A888" s="60"/>
      <c r="B888" s="60"/>
      <c r="C888" s="60"/>
      <c r="D888" s="46"/>
      <c r="E888" s="25"/>
      <c r="F888" s="26"/>
      <c r="G888" s="18"/>
      <c r="H888" s="15"/>
      <c r="I888" s="28"/>
      <c r="J888" s="29"/>
      <c r="K888" s="30"/>
      <c r="L888" s="31"/>
      <c r="M888" s="32"/>
      <c r="N888" s="33"/>
      <c r="O888" s="39"/>
      <c r="P888" s="39"/>
      <c r="Q888" s="40"/>
      <c r="R888" s="17"/>
      <c r="S888" s="40"/>
      <c r="T888" s="40"/>
      <c r="U888" s="40"/>
      <c r="V888" s="40"/>
      <c r="W888" s="40"/>
      <c r="X888" s="41"/>
      <c r="Y888" s="41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18"/>
      <c r="AM888" s="40"/>
      <c r="AN888" s="42"/>
      <c r="AO888" s="42"/>
      <c r="AP888" s="43"/>
      <c r="AQ888" s="43"/>
      <c r="AR888" s="43"/>
      <c r="AS888" s="43"/>
      <c r="AT888" s="43"/>
      <c r="AU888" s="43"/>
      <c r="AV888" s="44"/>
      <c r="AW888" s="45"/>
      <c r="AX888" s="45"/>
      <c r="AY888" s="45"/>
    </row>
    <row r="889">
      <c r="A889" s="60"/>
      <c r="B889" s="60"/>
      <c r="C889" s="60"/>
      <c r="D889" s="46"/>
      <c r="E889" s="25"/>
      <c r="F889" s="26"/>
      <c r="G889" s="18"/>
      <c r="H889" s="15"/>
      <c r="I889" s="28"/>
      <c r="J889" s="29"/>
      <c r="K889" s="30"/>
      <c r="L889" s="31"/>
      <c r="M889" s="32"/>
      <c r="N889" s="33"/>
      <c r="O889" s="39"/>
      <c r="P889" s="39"/>
      <c r="Q889" s="40"/>
      <c r="R889" s="17"/>
      <c r="S889" s="40"/>
      <c r="T889" s="40"/>
      <c r="U889" s="40"/>
      <c r="V889" s="40"/>
      <c r="W889" s="40"/>
      <c r="X889" s="41"/>
      <c r="Y889" s="41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18"/>
      <c r="AM889" s="40"/>
      <c r="AN889" s="42"/>
      <c r="AO889" s="42"/>
      <c r="AP889" s="43"/>
      <c r="AQ889" s="43"/>
      <c r="AR889" s="43"/>
      <c r="AS889" s="43"/>
      <c r="AT889" s="43"/>
      <c r="AU889" s="43"/>
      <c r="AV889" s="44"/>
      <c r="AW889" s="45"/>
      <c r="AX889" s="45"/>
      <c r="AY889" s="45"/>
    </row>
    <row r="890">
      <c r="A890" s="60"/>
      <c r="B890" s="60"/>
      <c r="C890" s="60"/>
      <c r="D890" s="46"/>
      <c r="E890" s="25"/>
      <c r="F890" s="26"/>
      <c r="G890" s="18"/>
      <c r="H890" s="15"/>
      <c r="I890" s="28"/>
      <c r="J890" s="29"/>
      <c r="K890" s="30"/>
      <c r="L890" s="31"/>
      <c r="M890" s="32"/>
      <c r="N890" s="33"/>
      <c r="O890" s="39"/>
      <c r="P890" s="39"/>
      <c r="Q890" s="40"/>
      <c r="R890" s="17"/>
      <c r="S890" s="40"/>
      <c r="T890" s="40"/>
      <c r="U890" s="40"/>
      <c r="V890" s="40"/>
      <c r="W890" s="40"/>
      <c r="X890" s="41"/>
      <c r="Y890" s="41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18"/>
      <c r="AM890" s="40"/>
      <c r="AN890" s="42"/>
      <c r="AO890" s="42"/>
      <c r="AP890" s="43"/>
      <c r="AQ890" s="43"/>
      <c r="AR890" s="43"/>
      <c r="AS890" s="43"/>
      <c r="AT890" s="43"/>
      <c r="AU890" s="43"/>
      <c r="AV890" s="44"/>
      <c r="AW890" s="45"/>
      <c r="AX890" s="45"/>
      <c r="AY890" s="45"/>
    </row>
    <row r="891">
      <c r="A891" s="60"/>
      <c r="B891" s="60"/>
      <c r="C891" s="60"/>
      <c r="D891" s="46"/>
      <c r="E891" s="25"/>
      <c r="F891" s="26"/>
      <c r="G891" s="18"/>
      <c r="H891" s="15"/>
      <c r="I891" s="28"/>
      <c r="J891" s="29"/>
      <c r="K891" s="30"/>
      <c r="L891" s="31"/>
      <c r="M891" s="32"/>
      <c r="N891" s="33"/>
      <c r="O891" s="39"/>
      <c r="P891" s="39"/>
      <c r="Q891" s="40"/>
      <c r="R891" s="17"/>
      <c r="S891" s="40"/>
      <c r="T891" s="40"/>
      <c r="U891" s="40"/>
      <c r="V891" s="40"/>
      <c r="W891" s="40"/>
      <c r="X891" s="41"/>
      <c r="Y891" s="41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18"/>
      <c r="AM891" s="40"/>
      <c r="AN891" s="42"/>
      <c r="AO891" s="42"/>
      <c r="AP891" s="43"/>
      <c r="AQ891" s="43"/>
      <c r="AR891" s="43"/>
      <c r="AS891" s="43"/>
      <c r="AT891" s="43"/>
      <c r="AU891" s="43"/>
      <c r="AV891" s="44"/>
      <c r="AW891" s="45"/>
      <c r="AX891" s="45"/>
      <c r="AY891" s="45"/>
    </row>
    <row r="892">
      <c r="A892" s="60"/>
      <c r="B892" s="60"/>
      <c r="C892" s="60"/>
      <c r="D892" s="46"/>
      <c r="E892" s="25"/>
      <c r="F892" s="26"/>
      <c r="G892" s="18"/>
      <c r="H892" s="15"/>
      <c r="I892" s="28"/>
      <c r="J892" s="29"/>
      <c r="K892" s="30"/>
      <c r="L892" s="31"/>
      <c r="M892" s="32"/>
      <c r="N892" s="33"/>
      <c r="O892" s="39"/>
      <c r="P892" s="39"/>
      <c r="Q892" s="40"/>
      <c r="R892" s="17"/>
      <c r="S892" s="40"/>
      <c r="T892" s="40"/>
      <c r="U892" s="40"/>
      <c r="V892" s="40"/>
      <c r="W892" s="40"/>
      <c r="X892" s="41"/>
      <c r="Y892" s="41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18"/>
      <c r="AM892" s="40"/>
      <c r="AN892" s="42"/>
      <c r="AO892" s="42"/>
      <c r="AP892" s="43"/>
      <c r="AQ892" s="43"/>
      <c r="AR892" s="43"/>
      <c r="AS892" s="43"/>
      <c r="AT892" s="43"/>
      <c r="AU892" s="43"/>
      <c r="AV892" s="44"/>
      <c r="AW892" s="45"/>
      <c r="AX892" s="45"/>
      <c r="AY892" s="45"/>
    </row>
    <row r="893">
      <c r="A893" s="60"/>
      <c r="B893" s="60"/>
      <c r="C893" s="60"/>
      <c r="D893" s="46"/>
      <c r="E893" s="25"/>
      <c r="F893" s="26"/>
      <c r="G893" s="18"/>
      <c r="H893" s="15"/>
      <c r="I893" s="28"/>
      <c r="J893" s="29"/>
      <c r="K893" s="30"/>
      <c r="L893" s="31"/>
      <c r="M893" s="32"/>
      <c r="N893" s="33"/>
      <c r="O893" s="39"/>
      <c r="P893" s="39"/>
      <c r="Q893" s="40"/>
      <c r="R893" s="17"/>
      <c r="S893" s="40"/>
      <c r="T893" s="40"/>
      <c r="U893" s="40"/>
      <c r="V893" s="40"/>
      <c r="W893" s="40"/>
      <c r="X893" s="41"/>
      <c r="Y893" s="41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18"/>
      <c r="AM893" s="40"/>
      <c r="AN893" s="42"/>
      <c r="AO893" s="42"/>
      <c r="AP893" s="43"/>
      <c r="AQ893" s="43"/>
      <c r="AR893" s="43"/>
      <c r="AS893" s="43"/>
      <c r="AT893" s="43"/>
      <c r="AU893" s="43"/>
      <c r="AV893" s="44"/>
      <c r="AW893" s="45"/>
      <c r="AX893" s="45"/>
      <c r="AY893" s="45"/>
    </row>
    <row r="894">
      <c r="A894" s="60"/>
      <c r="B894" s="60"/>
      <c r="C894" s="60"/>
      <c r="D894" s="46"/>
      <c r="E894" s="25"/>
      <c r="F894" s="26"/>
      <c r="G894" s="18"/>
      <c r="H894" s="15"/>
      <c r="I894" s="28"/>
      <c r="J894" s="29"/>
      <c r="K894" s="30"/>
      <c r="L894" s="31"/>
      <c r="M894" s="32"/>
      <c r="N894" s="33"/>
      <c r="O894" s="39"/>
      <c r="P894" s="39"/>
      <c r="Q894" s="40"/>
      <c r="R894" s="17"/>
      <c r="S894" s="40"/>
      <c r="T894" s="40"/>
      <c r="U894" s="40"/>
      <c r="V894" s="40"/>
      <c r="W894" s="40"/>
      <c r="X894" s="41"/>
      <c r="Y894" s="41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18"/>
      <c r="AM894" s="40"/>
      <c r="AN894" s="42"/>
      <c r="AO894" s="42"/>
      <c r="AP894" s="43"/>
      <c r="AQ894" s="43"/>
      <c r="AR894" s="43"/>
      <c r="AS894" s="43"/>
      <c r="AT894" s="43"/>
      <c r="AU894" s="43"/>
      <c r="AV894" s="44"/>
      <c r="AW894" s="45"/>
      <c r="AX894" s="45"/>
      <c r="AY894" s="45"/>
    </row>
    <row r="895">
      <c r="A895" s="60"/>
      <c r="B895" s="60"/>
      <c r="C895" s="60"/>
      <c r="D895" s="46"/>
      <c r="E895" s="25"/>
      <c r="F895" s="26"/>
      <c r="G895" s="18"/>
      <c r="H895" s="15"/>
      <c r="I895" s="28"/>
      <c r="J895" s="29"/>
      <c r="K895" s="30"/>
      <c r="L895" s="31"/>
      <c r="M895" s="32"/>
      <c r="N895" s="33"/>
      <c r="O895" s="39"/>
      <c r="P895" s="39"/>
      <c r="Q895" s="40"/>
      <c r="R895" s="17"/>
      <c r="S895" s="40"/>
      <c r="T895" s="40"/>
      <c r="U895" s="40"/>
      <c r="V895" s="40"/>
      <c r="W895" s="40"/>
      <c r="X895" s="41"/>
      <c r="Y895" s="41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18"/>
      <c r="AM895" s="40"/>
      <c r="AN895" s="42"/>
      <c r="AO895" s="42"/>
      <c r="AP895" s="43"/>
      <c r="AQ895" s="43"/>
      <c r="AR895" s="43"/>
      <c r="AS895" s="43"/>
      <c r="AT895" s="43"/>
      <c r="AU895" s="43"/>
      <c r="AV895" s="44"/>
      <c r="AW895" s="45"/>
      <c r="AX895" s="45"/>
      <c r="AY895" s="45"/>
    </row>
    <row r="896">
      <c r="A896" s="60"/>
      <c r="B896" s="60"/>
      <c r="C896" s="60"/>
      <c r="D896" s="46"/>
      <c r="E896" s="25"/>
      <c r="F896" s="26"/>
      <c r="G896" s="18"/>
      <c r="H896" s="15"/>
      <c r="I896" s="28"/>
      <c r="J896" s="29"/>
      <c r="K896" s="30"/>
      <c r="L896" s="31"/>
      <c r="M896" s="32"/>
      <c r="N896" s="33"/>
      <c r="O896" s="39"/>
      <c r="P896" s="39"/>
      <c r="Q896" s="40"/>
      <c r="R896" s="17"/>
      <c r="S896" s="40"/>
      <c r="T896" s="40"/>
      <c r="U896" s="40"/>
      <c r="V896" s="40"/>
      <c r="W896" s="40"/>
      <c r="X896" s="41"/>
      <c r="Y896" s="41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18"/>
      <c r="AM896" s="40"/>
      <c r="AN896" s="42"/>
      <c r="AO896" s="42"/>
      <c r="AP896" s="43"/>
      <c r="AQ896" s="43"/>
      <c r="AR896" s="43"/>
      <c r="AS896" s="43"/>
      <c r="AT896" s="43"/>
      <c r="AU896" s="43"/>
      <c r="AV896" s="44"/>
      <c r="AW896" s="45"/>
      <c r="AX896" s="45"/>
      <c r="AY896" s="45"/>
    </row>
    <row r="897">
      <c r="A897" s="60"/>
      <c r="B897" s="60"/>
      <c r="C897" s="60"/>
      <c r="D897" s="46"/>
      <c r="E897" s="25"/>
      <c r="F897" s="26"/>
      <c r="G897" s="18"/>
      <c r="H897" s="15"/>
      <c r="I897" s="28"/>
      <c r="J897" s="29"/>
      <c r="K897" s="30"/>
      <c r="L897" s="31"/>
      <c r="M897" s="32"/>
      <c r="N897" s="33"/>
      <c r="O897" s="39"/>
      <c r="P897" s="39"/>
      <c r="Q897" s="40"/>
      <c r="R897" s="17"/>
      <c r="S897" s="40"/>
      <c r="T897" s="40"/>
      <c r="U897" s="40"/>
      <c r="V897" s="40"/>
      <c r="W897" s="40"/>
      <c r="X897" s="41"/>
      <c r="Y897" s="41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18"/>
      <c r="AM897" s="40"/>
      <c r="AN897" s="42"/>
      <c r="AO897" s="42"/>
      <c r="AP897" s="43"/>
      <c r="AQ897" s="43"/>
      <c r="AR897" s="43"/>
      <c r="AS897" s="43"/>
      <c r="AT897" s="43"/>
      <c r="AU897" s="43"/>
      <c r="AV897" s="44"/>
      <c r="AW897" s="45"/>
      <c r="AX897" s="45"/>
      <c r="AY897" s="45"/>
    </row>
    <row r="898">
      <c r="A898" s="60"/>
      <c r="B898" s="60"/>
      <c r="C898" s="60"/>
      <c r="D898" s="46"/>
      <c r="E898" s="25"/>
      <c r="F898" s="26"/>
      <c r="G898" s="18"/>
      <c r="H898" s="15"/>
      <c r="I898" s="28"/>
      <c r="J898" s="29"/>
      <c r="K898" s="30"/>
      <c r="L898" s="31"/>
      <c r="M898" s="32"/>
      <c r="N898" s="33"/>
      <c r="O898" s="39"/>
      <c r="P898" s="39"/>
      <c r="Q898" s="40"/>
      <c r="R898" s="17"/>
      <c r="S898" s="40"/>
      <c r="T898" s="40"/>
      <c r="U898" s="40"/>
      <c r="V898" s="40"/>
      <c r="W898" s="40"/>
      <c r="X898" s="41"/>
      <c r="Y898" s="41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18"/>
      <c r="AM898" s="40"/>
      <c r="AN898" s="42"/>
      <c r="AO898" s="42"/>
      <c r="AP898" s="43"/>
      <c r="AQ898" s="43"/>
      <c r="AR898" s="43"/>
      <c r="AS898" s="43"/>
      <c r="AT898" s="43"/>
      <c r="AU898" s="43"/>
      <c r="AV898" s="44"/>
      <c r="AW898" s="45"/>
      <c r="AX898" s="45"/>
      <c r="AY898" s="45"/>
    </row>
    <row r="899">
      <c r="A899" s="60"/>
      <c r="B899" s="60"/>
      <c r="C899" s="60"/>
      <c r="D899" s="46"/>
      <c r="E899" s="25"/>
      <c r="F899" s="26"/>
      <c r="G899" s="18"/>
      <c r="H899" s="15"/>
      <c r="I899" s="28"/>
      <c r="J899" s="29"/>
      <c r="K899" s="30"/>
      <c r="L899" s="31"/>
      <c r="M899" s="32"/>
      <c r="N899" s="33"/>
      <c r="O899" s="39"/>
      <c r="P899" s="39"/>
      <c r="Q899" s="40"/>
      <c r="R899" s="17"/>
      <c r="S899" s="40"/>
      <c r="T899" s="40"/>
      <c r="U899" s="40"/>
      <c r="V899" s="40"/>
      <c r="W899" s="40"/>
      <c r="X899" s="41"/>
      <c r="Y899" s="41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18"/>
      <c r="AM899" s="40"/>
      <c r="AN899" s="42"/>
      <c r="AO899" s="42"/>
      <c r="AP899" s="43"/>
      <c r="AQ899" s="43"/>
      <c r="AR899" s="43"/>
      <c r="AS899" s="43"/>
      <c r="AT899" s="43"/>
      <c r="AU899" s="43"/>
      <c r="AV899" s="44"/>
      <c r="AW899" s="45"/>
      <c r="AX899" s="45"/>
      <c r="AY899" s="45"/>
    </row>
    <row r="900">
      <c r="A900" s="60"/>
      <c r="B900" s="60"/>
      <c r="C900" s="60"/>
      <c r="D900" s="46"/>
      <c r="E900" s="25"/>
      <c r="F900" s="26"/>
      <c r="G900" s="18"/>
      <c r="H900" s="15"/>
      <c r="I900" s="28"/>
      <c r="J900" s="29"/>
      <c r="K900" s="30"/>
      <c r="L900" s="31"/>
      <c r="M900" s="32"/>
      <c r="N900" s="33"/>
      <c r="O900" s="39"/>
      <c r="P900" s="39"/>
      <c r="Q900" s="40"/>
      <c r="R900" s="17"/>
      <c r="S900" s="40"/>
      <c r="T900" s="40"/>
      <c r="U900" s="40"/>
      <c r="V900" s="40"/>
      <c r="W900" s="40"/>
      <c r="X900" s="41"/>
      <c r="Y900" s="41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18"/>
      <c r="AM900" s="40"/>
      <c r="AN900" s="42"/>
      <c r="AO900" s="42"/>
      <c r="AP900" s="43"/>
      <c r="AQ900" s="43"/>
      <c r="AR900" s="43"/>
      <c r="AS900" s="43"/>
      <c r="AT900" s="43"/>
      <c r="AU900" s="43"/>
      <c r="AV900" s="44"/>
      <c r="AW900" s="45"/>
      <c r="AX900" s="45"/>
      <c r="AY900" s="45"/>
    </row>
    <row r="901">
      <c r="A901" s="60"/>
      <c r="B901" s="60"/>
      <c r="C901" s="60"/>
      <c r="D901" s="46"/>
      <c r="E901" s="25"/>
      <c r="F901" s="26"/>
      <c r="G901" s="18"/>
      <c r="H901" s="15"/>
      <c r="I901" s="28"/>
      <c r="J901" s="29"/>
      <c r="K901" s="30"/>
      <c r="L901" s="31"/>
      <c r="M901" s="32"/>
      <c r="N901" s="33"/>
      <c r="O901" s="39"/>
      <c r="P901" s="39"/>
      <c r="Q901" s="40"/>
      <c r="R901" s="17"/>
      <c r="S901" s="40"/>
      <c r="T901" s="40"/>
      <c r="U901" s="40"/>
      <c r="V901" s="40"/>
      <c r="W901" s="40"/>
      <c r="X901" s="41"/>
      <c r="Y901" s="41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18"/>
      <c r="AM901" s="40"/>
      <c r="AN901" s="42"/>
      <c r="AO901" s="42"/>
      <c r="AP901" s="43"/>
      <c r="AQ901" s="43"/>
      <c r="AR901" s="43"/>
      <c r="AS901" s="43"/>
      <c r="AT901" s="43"/>
      <c r="AU901" s="43"/>
      <c r="AV901" s="44"/>
      <c r="AW901" s="45"/>
      <c r="AX901" s="45"/>
      <c r="AY901" s="45"/>
    </row>
    <row r="902">
      <c r="A902" s="60"/>
      <c r="B902" s="60"/>
      <c r="C902" s="60"/>
      <c r="D902" s="46"/>
      <c r="E902" s="25"/>
      <c r="F902" s="26"/>
      <c r="G902" s="18"/>
      <c r="H902" s="15"/>
      <c r="I902" s="28"/>
      <c r="J902" s="29"/>
      <c r="K902" s="30"/>
      <c r="L902" s="31"/>
      <c r="M902" s="32"/>
      <c r="N902" s="33"/>
      <c r="O902" s="39"/>
      <c r="P902" s="39"/>
      <c r="Q902" s="40"/>
      <c r="R902" s="17"/>
      <c r="S902" s="40"/>
      <c r="T902" s="40"/>
      <c r="U902" s="40"/>
      <c r="V902" s="40"/>
      <c r="W902" s="40"/>
      <c r="X902" s="41"/>
      <c r="Y902" s="41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18"/>
      <c r="AM902" s="40"/>
      <c r="AN902" s="42"/>
      <c r="AO902" s="42"/>
      <c r="AP902" s="43"/>
      <c r="AQ902" s="43"/>
      <c r="AR902" s="43"/>
      <c r="AS902" s="43"/>
      <c r="AT902" s="43"/>
      <c r="AU902" s="43"/>
      <c r="AV902" s="44"/>
      <c r="AW902" s="45"/>
      <c r="AX902" s="45"/>
      <c r="AY902" s="45"/>
    </row>
    <row r="903">
      <c r="A903" s="60"/>
      <c r="B903" s="60"/>
      <c r="C903" s="60"/>
      <c r="D903" s="46"/>
      <c r="E903" s="25"/>
      <c r="F903" s="26"/>
      <c r="G903" s="18"/>
      <c r="H903" s="15"/>
      <c r="I903" s="28"/>
      <c r="J903" s="29"/>
      <c r="K903" s="30"/>
      <c r="L903" s="31"/>
      <c r="M903" s="32"/>
      <c r="N903" s="33"/>
      <c r="O903" s="39"/>
      <c r="P903" s="39"/>
      <c r="Q903" s="40"/>
      <c r="R903" s="17"/>
      <c r="S903" s="40"/>
      <c r="T903" s="40"/>
      <c r="U903" s="40"/>
      <c r="V903" s="40"/>
      <c r="W903" s="40"/>
      <c r="X903" s="41"/>
      <c r="Y903" s="41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18"/>
      <c r="AM903" s="40"/>
      <c r="AN903" s="42"/>
      <c r="AO903" s="42"/>
      <c r="AP903" s="43"/>
      <c r="AQ903" s="43"/>
      <c r="AR903" s="43"/>
      <c r="AS903" s="43"/>
      <c r="AT903" s="43"/>
      <c r="AU903" s="43"/>
      <c r="AV903" s="44"/>
      <c r="AW903" s="45"/>
      <c r="AX903" s="45"/>
      <c r="AY903" s="45"/>
    </row>
    <row r="904">
      <c r="A904" s="60"/>
      <c r="B904" s="60"/>
      <c r="C904" s="60"/>
      <c r="D904" s="46"/>
      <c r="E904" s="25"/>
      <c r="F904" s="26"/>
      <c r="G904" s="18"/>
      <c r="H904" s="15"/>
      <c r="I904" s="28"/>
      <c r="J904" s="29"/>
      <c r="K904" s="30"/>
      <c r="L904" s="31"/>
      <c r="M904" s="32"/>
      <c r="N904" s="33"/>
      <c r="O904" s="39"/>
      <c r="P904" s="39"/>
      <c r="Q904" s="40"/>
      <c r="R904" s="17"/>
      <c r="S904" s="40"/>
      <c r="T904" s="40"/>
      <c r="U904" s="40"/>
      <c r="V904" s="40"/>
      <c r="W904" s="40"/>
      <c r="X904" s="41"/>
      <c r="Y904" s="41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18"/>
      <c r="AM904" s="40"/>
      <c r="AN904" s="42"/>
      <c r="AO904" s="42"/>
      <c r="AP904" s="43"/>
      <c r="AQ904" s="43"/>
      <c r="AR904" s="43"/>
      <c r="AS904" s="43"/>
      <c r="AT904" s="43"/>
      <c r="AU904" s="43"/>
      <c r="AV904" s="44"/>
      <c r="AW904" s="45"/>
      <c r="AX904" s="45"/>
      <c r="AY904" s="45"/>
    </row>
    <row r="905">
      <c r="A905" s="60"/>
      <c r="B905" s="60"/>
      <c r="C905" s="60"/>
      <c r="D905" s="46"/>
      <c r="E905" s="25"/>
      <c r="F905" s="26"/>
      <c r="G905" s="18"/>
      <c r="H905" s="15"/>
      <c r="I905" s="28"/>
      <c r="J905" s="29"/>
      <c r="K905" s="30"/>
      <c r="L905" s="31"/>
      <c r="M905" s="32"/>
      <c r="N905" s="33"/>
      <c r="O905" s="39"/>
      <c r="P905" s="39"/>
      <c r="Q905" s="40"/>
      <c r="R905" s="17"/>
      <c r="S905" s="40"/>
      <c r="T905" s="40"/>
      <c r="U905" s="40"/>
      <c r="V905" s="40"/>
      <c r="W905" s="40"/>
      <c r="X905" s="41"/>
      <c r="Y905" s="41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18"/>
      <c r="AM905" s="40"/>
      <c r="AN905" s="42"/>
      <c r="AO905" s="42"/>
      <c r="AP905" s="43"/>
      <c r="AQ905" s="43"/>
      <c r="AR905" s="43"/>
      <c r="AS905" s="43"/>
      <c r="AT905" s="43"/>
      <c r="AU905" s="43"/>
      <c r="AV905" s="44"/>
      <c r="AW905" s="45"/>
      <c r="AX905" s="45"/>
      <c r="AY905" s="45"/>
    </row>
    <row r="906">
      <c r="A906" s="60"/>
      <c r="B906" s="60"/>
      <c r="C906" s="60"/>
      <c r="D906" s="46"/>
      <c r="E906" s="25"/>
      <c r="F906" s="26"/>
      <c r="G906" s="18"/>
      <c r="H906" s="15"/>
      <c r="I906" s="28"/>
      <c r="J906" s="29"/>
      <c r="K906" s="30"/>
      <c r="L906" s="31"/>
      <c r="M906" s="32"/>
      <c r="N906" s="33"/>
      <c r="O906" s="39"/>
      <c r="P906" s="39"/>
      <c r="Q906" s="40"/>
      <c r="R906" s="17"/>
      <c r="S906" s="40"/>
      <c r="T906" s="40"/>
      <c r="U906" s="40"/>
      <c r="V906" s="40"/>
      <c r="W906" s="40"/>
      <c r="X906" s="41"/>
      <c r="Y906" s="41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18"/>
      <c r="AM906" s="40"/>
      <c r="AN906" s="42"/>
      <c r="AO906" s="42"/>
      <c r="AP906" s="43"/>
      <c r="AQ906" s="43"/>
      <c r="AR906" s="43"/>
      <c r="AS906" s="43"/>
      <c r="AT906" s="43"/>
      <c r="AU906" s="43"/>
      <c r="AV906" s="44"/>
      <c r="AW906" s="45"/>
      <c r="AX906" s="45"/>
      <c r="AY906" s="45"/>
    </row>
    <row r="907">
      <c r="A907" s="60"/>
      <c r="B907" s="60"/>
      <c r="C907" s="60"/>
      <c r="D907" s="46"/>
      <c r="E907" s="25"/>
      <c r="F907" s="26"/>
      <c r="G907" s="18"/>
      <c r="H907" s="15"/>
      <c r="I907" s="28"/>
      <c r="J907" s="29"/>
      <c r="K907" s="30"/>
      <c r="L907" s="31"/>
      <c r="M907" s="32"/>
      <c r="N907" s="33"/>
      <c r="O907" s="39"/>
      <c r="P907" s="39"/>
      <c r="Q907" s="40"/>
      <c r="R907" s="17"/>
      <c r="S907" s="40"/>
      <c r="T907" s="40"/>
      <c r="U907" s="40"/>
      <c r="V907" s="40"/>
      <c r="W907" s="40"/>
      <c r="X907" s="41"/>
      <c r="Y907" s="41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18"/>
      <c r="AM907" s="40"/>
      <c r="AN907" s="42"/>
      <c r="AO907" s="42"/>
      <c r="AP907" s="43"/>
      <c r="AQ907" s="43"/>
      <c r="AR907" s="43"/>
      <c r="AS907" s="43"/>
      <c r="AT907" s="43"/>
      <c r="AU907" s="43"/>
      <c r="AV907" s="44"/>
      <c r="AW907" s="45"/>
      <c r="AX907" s="45"/>
      <c r="AY907" s="45"/>
    </row>
    <row r="908">
      <c r="A908" s="60"/>
      <c r="B908" s="60"/>
      <c r="C908" s="60"/>
      <c r="D908" s="46"/>
      <c r="E908" s="25"/>
      <c r="F908" s="26"/>
      <c r="G908" s="18"/>
      <c r="H908" s="15"/>
      <c r="I908" s="28"/>
      <c r="J908" s="29"/>
      <c r="K908" s="30"/>
      <c r="L908" s="31"/>
      <c r="M908" s="32"/>
      <c r="N908" s="33"/>
      <c r="O908" s="39"/>
      <c r="P908" s="39"/>
      <c r="Q908" s="40"/>
      <c r="R908" s="17"/>
      <c r="S908" s="40"/>
      <c r="T908" s="40"/>
      <c r="U908" s="40"/>
      <c r="V908" s="40"/>
      <c r="W908" s="40"/>
      <c r="X908" s="41"/>
      <c r="Y908" s="41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18"/>
      <c r="AM908" s="40"/>
      <c r="AN908" s="42"/>
      <c r="AO908" s="42"/>
      <c r="AP908" s="43"/>
      <c r="AQ908" s="43"/>
      <c r="AR908" s="43"/>
      <c r="AS908" s="43"/>
      <c r="AT908" s="43"/>
      <c r="AU908" s="43"/>
      <c r="AV908" s="44"/>
      <c r="AW908" s="45"/>
      <c r="AX908" s="45"/>
      <c r="AY908" s="45"/>
    </row>
    <row r="909">
      <c r="A909" s="60"/>
      <c r="B909" s="60"/>
      <c r="C909" s="60"/>
      <c r="D909" s="46"/>
      <c r="E909" s="25"/>
      <c r="F909" s="26"/>
      <c r="G909" s="18"/>
      <c r="H909" s="15"/>
      <c r="I909" s="28"/>
      <c r="J909" s="29"/>
      <c r="K909" s="30"/>
      <c r="L909" s="31"/>
      <c r="M909" s="32"/>
      <c r="N909" s="33"/>
      <c r="O909" s="39"/>
      <c r="P909" s="39"/>
      <c r="Q909" s="40"/>
      <c r="R909" s="17"/>
      <c r="S909" s="40"/>
      <c r="T909" s="40"/>
      <c r="U909" s="40"/>
      <c r="V909" s="40"/>
      <c r="W909" s="40"/>
      <c r="X909" s="41"/>
      <c r="Y909" s="41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18"/>
      <c r="AM909" s="40"/>
      <c r="AN909" s="42"/>
      <c r="AO909" s="42"/>
      <c r="AP909" s="43"/>
      <c r="AQ909" s="43"/>
      <c r="AR909" s="43"/>
      <c r="AS909" s="43"/>
      <c r="AT909" s="43"/>
      <c r="AU909" s="43"/>
      <c r="AV909" s="44"/>
      <c r="AW909" s="45"/>
      <c r="AX909" s="45"/>
      <c r="AY909" s="45"/>
    </row>
    <row r="910">
      <c r="A910" s="60"/>
      <c r="B910" s="60"/>
      <c r="C910" s="60"/>
      <c r="D910" s="46"/>
      <c r="E910" s="25"/>
      <c r="F910" s="26"/>
      <c r="G910" s="18"/>
      <c r="H910" s="15"/>
      <c r="I910" s="28"/>
      <c r="J910" s="29"/>
      <c r="K910" s="30"/>
      <c r="L910" s="31"/>
      <c r="M910" s="32"/>
      <c r="N910" s="33"/>
      <c r="O910" s="39"/>
      <c r="P910" s="39"/>
      <c r="Q910" s="40"/>
      <c r="R910" s="17"/>
      <c r="S910" s="40"/>
      <c r="T910" s="40"/>
      <c r="U910" s="40"/>
      <c r="V910" s="40"/>
      <c r="W910" s="40"/>
      <c r="X910" s="41"/>
      <c r="Y910" s="41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18"/>
      <c r="AM910" s="40"/>
      <c r="AN910" s="42"/>
      <c r="AO910" s="42"/>
      <c r="AP910" s="43"/>
      <c r="AQ910" s="43"/>
      <c r="AR910" s="43"/>
      <c r="AS910" s="43"/>
      <c r="AT910" s="43"/>
      <c r="AU910" s="43"/>
      <c r="AV910" s="44"/>
      <c r="AW910" s="45"/>
      <c r="AX910" s="45"/>
      <c r="AY910" s="45"/>
    </row>
    <row r="911">
      <c r="A911" s="60"/>
      <c r="B911" s="60"/>
      <c r="C911" s="60"/>
      <c r="D911" s="46"/>
      <c r="E911" s="25"/>
      <c r="F911" s="26"/>
      <c r="G911" s="18"/>
      <c r="H911" s="15"/>
      <c r="I911" s="28"/>
      <c r="J911" s="29"/>
      <c r="K911" s="30"/>
      <c r="L911" s="31"/>
      <c r="M911" s="32"/>
      <c r="N911" s="33"/>
      <c r="O911" s="39"/>
      <c r="P911" s="39"/>
      <c r="Q911" s="40"/>
      <c r="R911" s="17"/>
      <c r="S911" s="40"/>
      <c r="T911" s="40"/>
      <c r="U911" s="40"/>
      <c r="V911" s="40"/>
      <c r="W911" s="40"/>
      <c r="X911" s="41"/>
      <c r="Y911" s="41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18"/>
      <c r="AM911" s="40"/>
      <c r="AN911" s="42"/>
      <c r="AO911" s="42"/>
      <c r="AP911" s="43"/>
      <c r="AQ911" s="43"/>
      <c r="AR911" s="43"/>
      <c r="AS911" s="43"/>
      <c r="AT911" s="43"/>
      <c r="AU911" s="43"/>
      <c r="AV911" s="44"/>
      <c r="AW911" s="45"/>
      <c r="AX911" s="45"/>
      <c r="AY911" s="45"/>
    </row>
    <row r="912">
      <c r="A912" s="60"/>
      <c r="B912" s="60"/>
      <c r="C912" s="60"/>
      <c r="D912" s="46"/>
      <c r="E912" s="25"/>
      <c r="F912" s="26"/>
      <c r="G912" s="18"/>
      <c r="H912" s="15"/>
      <c r="I912" s="28"/>
      <c r="J912" s="29"/>
      <c r="K912" s="30"/>
      <c r="L912" s="31"/>
      <c r="M912" s="32"/>
      <c r="N912" s="33"/>
      <c r="O912" s="39"/>
      <c r="P912" s="39"/>
      <c r="Q912" s="40"/>
      <c r="R912" s="17"/>
      <c r="S912" s="40"/>
      <c r="T912" s="40"/>
      <c r="U912" s="40"/>
      <c r="V912" s="40"/>
      <c r="W912" s="40"/>
      <c r="X912" s="41"/>
      <c r="Y912" s="41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18"/>
      <c r="AM912" s="40"/>
      <c r="AN912" s="42"/>
      <c r="AO912" s="42"/>
      <c r="AP912" s="43"/>
      <c r="AQ912" s="43"/>
      <c r="AR912" s="43"/>
      <c r="AS912" s="43"/>
      <c r="AT912" s="43"/>
      <c r="AU912" s="43"/>
      <c r="AV912" s="44"/>
      <c r="AW912" s="45"/>
      <c r="AX912" s="45"/>
      <c r="AY912" s="45"/>
    </row>
    <row r="913">
      <c r="A913" s="60"/>
      <c r="B913" s="60"/>
      <c r="C913" s="60"/>
      <c r="D913" s="46"/>
      <c r="E913" s="25"/>
      <c r="F913" s="26"/>
      <c r="G913" s="18"/>
      <c r="H913" s="15"/>
      <c r="I913" s="28"/>
      <c r="J913" s="29"/>
      <c r="K913" s="30"/>
      <c r="L913" s="31"/>
      <c r="M913" s="32"/>
      <c r="N913" s="33"/>
      <c r="O913" s="39"/>
      <c r="P913" s="39"/>
      <c r="Q913" s="40"/>
      <c r="R913" s="17"/>
      <c r="S913" s="40"/>
      <c r="T913" s="40"/>
      <c r="U913" s="40"/>
      <c r="V913" s="40"/>
      <c r="W913" s="40"/>
      <c r="X913" s="41"/>
      <c r="Y913" s="41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18"/>
      <c r="AM913" s="40"/>
      <c r="AN913" s="42"/>
      <c r="AO913" s="42"/>
      <c r="AP913" s="43"/>
      <c r="AQ913" s="43"/>
      <c r="AR913" s="43"/>
      <c r="AS913" s="43"/>
      <c r="AT913" s="43"/>
      <c r="AU913" s="43"/>
      <c r="AV913" s="44"/>
      <c r="AW913" s="45"/>
      <c r="AX913" s="45"/>
      <c r="AY913" s="45"/>
    </row>
    <row r="914">
      <c r="A914" s="60"/>
      <c r="B914" s="60"/>
      <c r="C914" s="60"/>
      <c r="D914" s="46"/>
      <c r="E914" s="25"/>
      <c r="F914" s="26"/>
      <c r="G914" s="18"/>
      <c r="H914" s="15"/>
      <c r="I914" s="28"/>
      <c r="J914" s="29"/>
      <c r="K914" s="30"/>
      <c r="L914" s="31"/>
      <c r="M914" s="32"/>
      <c r="N914" s="33"/>
      <c r="O914" s="39"/>
      <c r="P914" s="39"/>
      <c r="Q914" s="40"/>
      <c r="R914" s="17"/>
      <c r="S914" s="40"/>
      <c r="T914" s="40"/>
      <c r="U914" s="40"/>
      <c r="V914" s="40"/>
      <c r="W914" s="40"/>
      <c r="X914" s="41"/>
      <c r="Y914" s="41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18"/>
      <c r="AM914" s="40"/>
      <c r="AN914" s="42"/>
      <c r="AO914" s="42"/>
      <c r="AP914" s="43"/>
      <c r="AQ914" s="43"/>
      <c r="AR914" s="43"/>
      <c r="AS914" s="43"/>
      <c r="AT914" s="43"/>
      <c r="AU914" s="43"/>
      <c r="AV914" s="44"/>
      <c r="AW914" s="45"/>
      <c r="AX914" s="45"/>
      <c r="AY914" s="45"/>
    </row>
    <row r="915">
      <c r="A915" s="60"/>
      <c r="B915" s="60"/>
      <c r="C915" s="60"/>
      <c r="D915" s="46"/>
      <c r="E915" s="25"/>
      <c r="F915" s="26"/>
      <c r="G915" s="18"/>
      <c r="H915" s="15"/>
      <c r="I915" s="28"/>
      <c r="J915" s="29"/>
      <c r="K915" s="30"/>
      <c r="L915" s="31"/>
      <c r="M915" s="32"/>
      <c r="N915" s="33"/>
      <c r="O915" s="39"/>
      <c r="P915" s="39"/>
      <c r="Q915" s="40"/>
      <c r="R915" s="17"/>
      <c r="S915" s="40"/>
      <c r="T915" s="40"/>
      <c r="U915" s="40"/>
      <c r="V915" s="40"/>
      <c r="W915" s="40"/>
      <c r="X915" s="41"/>
      <c r="Y915" s="41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18"/>
      <c r="AM915" s="40"/>
      <c r="AN915" s="42"/>
      <c r="AO915" s="42"/>
      <c r="AP915" s="43"/>
      <c r="AQ915" s="43"/>
      <c r="AR915" s="43"/>
      <c r="AS915" s="43"/>
      <c r="AT915" s="43"/>
      <c r="AU915" s="43"/>
      <c r="AV915" s="44"/>
      <c r="AW915" s="45"/>
      <c r="AX915" s="45"/>
      <c r="AY915" s="45"/>
    </row>
    <row r="916">
      <c r="A916" s="60"/>
      <c r="B916" s="60"/>
      <c r="C916" s="60"/>
      <c r="D916" s="46"/>
      <c r="E916" s="25"/>
      <c r="F916" s="26"/>
      <c r="G916" s="18"/>
      <c r="H916" s="15"/>
      <c r="I916" s="28"/>
      <c r="J916" s="29"/>
      <c r="K916" s="30"/>
      <c r="L916" s="31"/>
      <c r="M916" s="32"/>
      <c r="N916" s="33"/>
      <c r="O916" s="39"/>
      <c r="P916" s="39"/>
      <c r="Q916" s="40"/>
      <c r="R916" s="17"/>
      <c r="S916" s="40"/>
      <c r="T916" s="40"/>
      <c r="U916" s="40"/>
      <c r="V916" s="40"/>
      <c r="W916" s="40"/>
      <c r="X916" s="41"/>
      <c r="Y916" s="41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18"/>
      <c r="AM916" s="40"/>
      <c r="AN916" s="42"/>
      <c r="AO916" s="42"/>
      <c r="AP916" s="43"/>
      <c r="AQ916" s="43"/>
      <c r="AR916" s="43"/>
      <c r="AS916" s="43"/>
      <c r="AT916" s="43"/>
      <c r="AU916" s="43"/>
      <c r="AV916" s="44"/>
      <c r="AW916" s="45"/>
      <c r="AX916" s="45"/>
      <c r="AY916" s="45"/>
    </row>
    <row r="917">
      <c r="A917" s="60"/>
      <c r="B917" s="60"/>
      <c r="C917" s="60"/>
      <c r="D917" s="46"/>
      <c r="E917" s="25"/>
      <c r="F917" s="26"/>
      <c r="G917" s="18"/>
      <c r="H917" s="15"/>
      <c r="I917" s="28"/>
      <c r="J917" s="29"/>
      <c r="K917" s="30"/>
      <c r="L917" s="31"/>
      <c r="M917" s="32"/>
      <c r="N917" s="33"/>
      <c r="O917" s="39"/>
      <c r="P917" s="39"/>
      <c r="Q917" s="40"/>
      <c r="R917" s="17"/>
      <c r="S917" s="40"/>
      <c r="T917" s="40"/>
      <c r="U917" s="40"/>
      <c r="V917" s="40"/>
      <c r="W917" s="40"/>
      <c r="X917" s="41"/>
      <c r="Y917" s="41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18"/>
      <c r="AM917" s="40"/>
      <c r="AN917" s="42"/>
      <c r="AO917" s="42"/>
      <c r="AP917" s="43"/>
      <c r="AQ917" s="43"/>
      <c r="AR917" s="43"/>
      <c r="AS917" s="43"/>
      <c r="AT917" s="43"/>
      <c r="AU917" s="43"/>
      <c r="AV917" s="44"/>
      <c r="AW917" s="45"/>
      <c r="AX917" s="45"/>
      <c r="AY917" s="45"/>
    </row>
    <row r="918">
      <c r="A918" s="60"/>
      <c r="B918" s="60"/>
      <c r="C918" s="60"/>
      <c r="D918" s="46"/>
      <c r="E918" s="25"/>
      <c r="F918" s="26"/>
      <c r="G918" s="18"/>
      <c r="H918" s="15"/>
      <c r="I918" s="28"/>
      <c r="J918" s="29"/>
      <c r="K918" s="30"/>
      <c r="L918" s="31"/>
      <c r="M918" s="32"/>
      <c r="N918" s="33"/>
      <c r="O918" s="39"/>
      <c r="P918" s="39"/>
      <c r="Q918" s="40"/>
      <c r="R918" s="17"/>
      <c r="S918" s="40"/>
      <c r="T918" s="40"/>
      <c r="U918" s="40"/>
      <c r="V918" s="40"/>
      <c r="W918" s="40"/>
      <c r="X918" s="41"/>
      <c r="Y918" s="41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18"/>
      <c r="AM918" s="40"/>
      <c r="AN918" s="42"/>
      <c r="AO918" s="42"/>
      <c r="AP918" s="43"/>
      <c r="AQ918" s="43"/>
      <c r="AR918" s="43"/>
      <c r="AS918" s="43"/>
      <c r="AT918" s="43"/>
      <c r="AU918" s="43"/>
      <c r="AV918" s="44"/>
      <c r="AW918" s="45"/>
      <c r="AX918" s="45"/>
      <c r="AY918" s="45"/>
    </row>
    <row r="919">
      <c r="A919" s="60"/>
      <c r="B919" s="60"/>
      <c r="C919" s="60"/>
      <c r="D919" s="46"/>
      <c r="E919" s="25"/>
      <c r="F919" s="26"/>
      <c r="G919" s="18"/>
      <c r="H919" s="15"/>
      <c r="I919" s="28"/>
      <c r="J919" s="29"/>
      <c r="K919" s="30"/>
      <c r="L919" s="31"/>
      <c r="M919" s="32"/>
      <c r="N919" s="33"/>
      <c r="O919" s="39"/>
      <c r="P919" s="39"/>
      <c r="Q919" s="40"/>
      <c r="R919" s="17"/>
      <c r="S919" s="40"/>
      <c r="T919" s="40"/>
      <c r="U919" s="40"/>
      <c r="V919" s="40"/>
      <c r="W919" s="40"/>
      <c r="X919" s="41"/>
      <c r="Y919" s="41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18"/>
      <c r="AM919" s="40"/>
      <c r="AN919" s="42"/>
      <c r="AO919" s="42"/>
      <c r="AP919" s="43"/>
      <c r="AQ919" s="43"/>
      <c r="AR919" s="43"/>
      <c r="AS919" s="43"/>
      <c r="AT919" s="43"/>
      <c r="AU919" s="43"/>
      <c r="AV919" s="44"/>
      <c r="AW919" s="45"/>
      <c r="AX919" s="45"/>
      <c r="AY919" s="45"/>
    </row>
    <row r="920">
      <c r="A920" s="60"/>
      <c r="B920" s="60"/>
      <c r="C920" s="60"/>
      <c r="D920" s="46"/>
      <c r="E920" s="25"/>
      <c r="F920" s="26"/>
      <c r="G920" s="18"/>
      <c r="H920" s="15"/>
      <c r="I920" s="28"/>
      <c r="J920" s="29"/>
      <c r="K920" s="30"/>
      <c r="L920" s="31"/>
      <c r="M920" s="32"/>
      <c r="N920" s="33"/>
      <c r="O920" s="39"/>
      <c r="P920" s="39"/>
      <c r="Q920" s="40"/>
      <c r="R920" s="17"/>
      <c r="S920" s="40"/>
      <c r="T920" s="40"/>
      <c r="U920" s="40"/>
      <c r="V920" s="40"/>
      <c r="W920" s="40"/>
      <c r="X920" s="41"/>
      <c r="Y920" s="41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18"/>
      <c r="AM920" s="40"/>
      <c r="AN920" s="42"/>
      <c r="AO920" s="42"/>
      <c r="AP920" s="43"/>
      <c r="AQ920" s="43"/>
      <c r="AR920" s="43"/>
      <c r="AS920" s="43"/>
      <c r="AT920" s="43"/>
      <c r="AU920" s="43"/>
      <c r="AV920" s="44"/>
      <c r="AW920" s="45"/>
      <c r="AX920" s="45"/>
      <c r="AY920" s="45"/>
    </row>
    <row r="921">
      <c r="A921" s="60"/>
      <c r="B921" s="60"/>
      <c r="C921" s="60"/>
      <c r="D921" s="46"/>
      <c r="E921" s="25"/>
      <c r="F921" s="26"/>
      <c r="G921" s="18"/>
      <c r="H921" s="15"/>
      <c r="I921" s="28"/>
      <c r="J921" s="29"/>
      <c r="K921" s="30"/>
      <c r="L921" s="31"/>
      <c r="M921" s="32"/>
      <c r="N921" s="33"/>
      <c r="O921" s="39"/>
      <c r="P921" s="39"/>
      <c r="Q921" s="40"/>
      <c r="R921" s="17"/>
      <c r="S921" s="40"/>
      <c r="T921" s="40"/>
      <c r="U921" s="40"/>
      <c r="V921" s="40"/>
      <c r="W921" s="40"/>
      <c r="X921" s="41"/>
      <c r="Y921" s="41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18"/>
      <c r="AM921" s="40"/>
      <c r="AN921" s="42"/>
      <c r="AO921" s="42"/>
      <c r="AP921" s="43"/>
      <c r="AQ921" s="43"/>
      <c r="AR921" s="43"/>
      <c r="AS921" s="43"/>
      <c r="AT921" s="43"/>
      <c r="AU921" s="43"/>
      <c r="AV921" s="44"/>
      <c r="AW921" s="45"/>
      <c r="AX921" s="45"/>
      <c r="AY921" s="45"/>
    </row>
    <row r="922">
      <c r="A922" s="60"/>
      <c r="B922" s="60"/>
      <c r="C922" s="60"/>
      <c r="D922" s="46"/>
      <c r="E922" s="25"/>
      <c r="F922" s="26"/>
      <c r="G922" s="18"/>
      <c r="H922" s="15"/>
      <c r="I922" s="28"/>
      <c r="J922" s="29"/>
      <c r="K922" s="30"/>
      <c r="L922" s="31"/>
      <c r="M922" s="32"/>
      <c r="N922" s="33"/>
      <c r="O922" s="39"/>
      <c r="P922" s="39"/>
      <c r="Q922" s="40"/>
      <c r="R922" s="17"/>
      <c r="S922" s="40"/>
      <c r="T922" s="40"/>
      <c r="U922" s="40"/>
      <c r="V922" s="40"/>
      <c r="W922" s="40"/>
      <c r="X922" s="41"/>
      <c r="Y922" s="41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18"/>
      <c r="AM922" s="40"/>
      <c r="AN922" s="42"/>
      <c r="AO922" s="42"/>
      <c r="AP922" s="43"/>
      <c r="AQ922" s="43"/>
      <c r="AR922" s="43"/>
      <c r="AS922" s="43"/>
      <c r="AT922" s="43"/>
      <c r="AU922" s="43"/>
      <c r="AV922" s="44"/>
      <c r="AW922" s="45"/>
      <c r="AX922" s="45"/>
      <c r="AY922" s="45"/>
    </row>
    <row r="923">
      <c r="A923" s="60"/>
      <c r="B923" s="60"/>
      <c r="C923" s="60"/>
      <c r="D923" s="46"/>
      <c r="E923" s="25"/>
      <c r="F923" s="26"/>
      <c r="G923" s="18"/>
      <c r="H923" s="15"/>
      <c r="I923" s="28"/>
      <c r="J923" s="29"/>
      <c r="K923" s="30"/>
      <c r="L923" s="31"/>
      <c r="M923" s="32"/>
      <c r="N923" s="33"/>
      <c r="O923" s="39"/>
      <c r="P923" s="39"/>
      <c r="Q923" s="40"/>
      <c r="R923" s="17"/>
      <c r="S923" s="40"/>
      <c r="T923" s="40"/>
      <c r="U923" s="40"/>
      <c r="V923" s="40"/>
      <c r="W923" s="40"/>
      <c r="X923" s="41"/>
      <c r="Y923" s="41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18"/>
      <c r="AM923" s="40"/>
      <c r="AN923" s="42"/>
      <c r="AO923" s="42"/>
      <c r="AP923" s="43"/>
      <c r="AQ923" s="43"/>
      <c r="AR923" s="43"/>
      <c r="AS923" s="43"/>
      <c r="AT923" s="43"/>
      <c r="AU923" s="43"/>
      <c r="AV923" s="44"/>
      <c r="AW923" s="45"/>
      <c r="AX923" s="45"/>
      <c r="AY923" s="45"/>
    </row>
    <row r="924">
      <c r="A924" s="60"/>
      <c r="B924" s="60"/>
      <c r="C924" s="60"/>
      <c r="D924" s="46"/>
      <c r="E924" s="25"/>
      <c r="F924" s="26"/>
      <c r="G924" s="18"/>
      <c r="H924" s="15"/>
      <c r="I924" s="28"/>
      <c r="J924" s="29"/>
      <c r="K924" s="30"/>
      <c r="L924" s="31"/>
      <c r="M924" s="32"/>
      <c r="N924" s="33"/>
      <c r="O924" s="39"/>
      <c r="P924" s="39"/>
      <c r="Q924" s="40"/>
      <c r="R924" s="17"/>
      <c r="S924" s="40"/>
      <c r="T924" s="40"/>
      <c r="U924" s="40"/>
      <c r="V924" s="40"/>
      <c r="W924" s="40"/>
      <c r="X924" s="41"/>
      <c r="Y924" s="41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18"/>
      <c r="AM924" s="40"/>
      <c r="AN924" s="42"/>
      <c r="AO924" s="42"/>
      <c r="AP924" s="43"/>
      <c r="AQ924" s="43"/>
      <c r="AR924" s="43"/>
      <c r="AS924" s="43"/>
      <c r="AT924" s="43"/>
      <c r="AU924" s="43"/>
      <c r="AV924" s="44"/>
      <c r="AW924" s="45"/>
      <c r="AX924" s="45"/>
      <c r="AY924" s="45"/>
    </row>
    <row r="925">
      <c r="A925" s="60"/>
      <c r="B925" s="60"/>
      <c r="C925" s="60"/>
      <c r="D925" s="46"/>
      <c r="E925" s="25"/>
      <c r="F925" s="26"/>
      <c r="G925" s="18"/>
      <c r="H925" s="15"/>
      <c r="I925" s="28"/>
      <c r="J925" s="29"/>
      <c r="K925" s="30"/>
      <c r="L925" s="31"/>
      <c r="M925" s="32"/>
      <c r="N925" s="33"/>
      <c r="O925" s="39"/>
      <c r="P925" s="39"/>
      <c r="Q925" s="40"/>
      <c r="R925" s="17"/>
      <c r="S925" s="40"/>
      <c r="T925" s="40"/>
      <c r="U925" s="40"/>
      <c r="V925" s="40"/>
      <c r="W925" s="40"/>
      <c r="X925" s="41"/>
      <c r="Y925" s="41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18"/>
      <c r="AM925" s="40"/>
      <c r="AN925" s="42"/>
      <c r="AO925" s="42"/>
      <c r="AP925" s="43"/>
      <c r="AQ925" s="43"/>
      <c r="AR925" s="43"/>
      <c r="AS925" s="43"/>
      <c r="AT925" s="43"/>
      <c r="AU925" s="43"/>
      <c r="AV925" s="44"/>
      <c r="AW925" s="45"/>
      <c r="AX925" s="45"/>
      <c r="AY925" s="45"/>
    </row>
    <row r="926">
      <c r="A926" s="60"/>
      <c r="B926" s="60"/>
      <c r="C926" s="60"/>
      <c r="D926" s="46"/>
      <c r="E926" s="25"/>
      <c r="F926" s="26"/>
      <c r="G926" s="18"/>
      <c r="H926" s="15"/>
      <c r="I926" s="28"/>
      <c r="J926" s="29"/>
      <c r="K926" s="30"/>
      <c r="L926" s="31"/>
      <c r="M926" s="32"/>
      <c r="N926" s="33"/>
      <c r="O926" s="39"/>
      <c r="P926" s="39"/>
      <c r="Q926" s="40"/>
      <c r="R926" s="17"/>
      <c r="S926" s="40"/>
      <c r="T926" s="40"/>
      <c r="U926" s="40"/>
      <c r="V926" s="40"/>
      <c r="W926" s="40"/>
      <c r="X926" s="41"/>
      <c r="Y926" s="41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18"/>
      <c r="AM926" s="40"/>
      <c r="AN926" s="42"/>
      <c r="AO926" s="42"/>
      <c r="AP926" s="43"/>
      <c r="AQ926" s="43"/>
      <c r="AR926" s="43"/>
      <c r="AS926" s="43"/>
      <c r="AT926" s="43"/>
      <c r="AU926" s="43"/>
      <c r="AV926" s="44"/>
      <c r="AW926" s="45"/>
      <c r="AX926" s="45"/>
      <c r="AY926" s="45"/>
    </row>
    <row r="927">
      <c r="A927" s="60"/>
      <c r="B927" s="60"/>
      <c r="C927" s="60"/>
      <c r="D927" s="46"/>
      <c r="E927" s="25"/>
      <c r="F927" s="26"/>
      <c r="G927" s="18"/>
      <c r="H927" s="15"/>
      <c r="I927" s="28"/>
      <c r="J927" s="29"/>
      <c r="K927" s="30"/>
      <c r="L927" s="31"/>
      <c r="M927" s="32"/>
      <c r="N927" s="33"/>
      <c r="O927" s="39"/>
      <c r="P927" s="39"/>
      <c r="Q927" s="40"/>
      <c r="R927" s="17"/>
      <c r="S927" s="40"/>
      <c r="T927" s="40"/>
      <c r="U927" s="40"/>
      <c r="V927" s="40"/>
      <c r="W927" s="40"/>
      <c r="X927" s="41"/>
      <c r="Y927" s="41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18"/>
      <c r="AM927" s="40"/>
      <c r="AN927" s="42"/>
      <c r="AO927" s="42"/>
      <c r="AP927" s="43"/>
      <c r="AQ927" s="43"/>
      <c r="AR927" s="43"/>
      <c r="AS927" s="43"/>
      <c r="AT927" s="43"/>
      <c r="AU927" s="43"/>
      <c r="AV927" s="44"/>
      <c r="AW927" s="45"/>
      <c r="AX927" s="45"/>
      <c r="AY927" s="45"/>
    </row>
    <row r="928">
      <c r="A928" s="60"/>
      <c r="B928" s="60"/>
      <c r="C928" s="60"/>
      <c r="D928" s="46"/>
      <c r="E928" s="25"/>
      <c r="F928" s="26"/>
      <c r="G928" s="18"/>
      <c r="H928" s="15"/>
      <c r="I928" s="28"/>
      <c r="J928" s="29"/>
      <c r="K928" s="30"/>
      <c r="L928" s="31"/>
      <c r="M928" s="32"/>
      <c r="N928" s="33"/>
      <c r="O928" s="39"/>
      <c r="P928" s="39"/>
      <c r="Q928" s="40"/>
      <c r="R928" s="17"/>
      <c r="S928" s="40"/>
      <c r="T928" s="40"/>
      <c r="U928" s="40"/>
      <c r="V928" s="40"/>
      <c r="W928" s="40"/>
      <c r="X928" s="41"/>
      <c r="Y928" s="41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18"/>
      <c r="AM928" s="40"/>
      <c r="AN928" s="42"/>
      <c r="AO928" s="42"/>
      <c r="AP928" s="43"/>
      <c r="AQ928" s="43"/>
      <c r="AR928" s="43"/>
      <c r="AS928" s="43"/>
      <c r="AT928" s="43"/>
      <c r="AU928" s="43"/>
      <c r="AV928" s="44"/>
      <c r="AW928" s="45"/>
      <c r="AX928" s="45"/>
      <c r="AY928" s="45"/>
    </row>
    <row r="929">
      <c r="A929" s="60"/>
      <c r="B929" s="60"/>
      <c r="C929" s="60"/>
      <c r="D929" s="46"/>
      <c r="E929" s="25"/>
      <c r="F929" s="26"/>
      <c r="G929" s="18"/>
      <c r="H929" s="15"/>
      <c r="I929" s="28"/>
      <c r="J929" s="29"/>
      <c r="K929" s="30"/>
      <c r="L929" s="31"/>
      <c r="M929" s="32"/>
      <c r="N929" s="33"/>
      <c r="O929" s="39"/>
      <c r="P929" s="39"/>
      <c r="Q929" s="40"/>
      <c r="R929" s="17"/>
      <c r="S929" s="40"/>
      <c r="T929" s="40"/>
      <c r="U929" s="40"/>
      <c r="V929" s="40"/>
      <c r="W929" s="40"/>
      <c r="X929" s="41"/>
      <c r="Y929" s="41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18"/>
      <c r="AM929" s="40"/>
      <c r="AN929" s="42"/>
      <c r="AO929" s="42"/>
      <c r="AP929" s="43"/>
      <c r="AQ929" s="43"/>
      <c r="AR929" s="43"/>
      <c r="AS929" s="43"/>
      <c r="AT929" s="43"/>
      <c r="AU929" s="43"/>
      <c r="AV929" s="44"/>
      <c r="AW929" s="45"/>
      <c r="AX929" s="45"/>
      <c r="AY929" s="45"/>
    </row>
    <row r="930">
      <c r="A930" s="60"/>
      <c r="B930" s="60"/>
      <c r="C930" s="60"/>
      <c r="D930" s="46"/>
      <c r="E930" s="25"/>
      <c r="F930" s="26"/>
      <c r="G930" s="18"/>
      <c r="H930" s="15"/>
      <c r="I930" s="28"/>
      <c r="J930" s="29"/>
      <c r="K930" s="30"/>
      <c r="L930" s="31"/>
      <c r="M930" s="32"/>
      <c r="N930" s="33"/>
      <c r="O930" s="39"/>
      <c r="P930" s="39"/>
      <c r="Q930" s="40"/>
      <c r="R930" s="17"/>
      <c r="S930" s="40"/>
      <c r="T930" s="40"/>
      <c r="U930" s="40"/>
      <c r="V930" s="40"/>
      <c r="W930" s="40"/>
      <c r="X930" s="41"/>
      <c r="Y930" s="41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18"/>
      <c r="AM930" s="40"/>
      <c r="AN930" s="42"/>
      <c r="AO930" s="42"/>
      <c r="AP930" s="43"/>
      <c r="AQ930" s="43"/>
      <c r="AR930" s="43"/>
      <c r="AS930" s="43"/>
      <c r="AT930" s="43"/>
      <c r="AU930" s="43"/>
      <c r="AV930" s="44"/>
      <c r="AW930" s="45"/>
      <c r="AX930" s="45"/>
      <c r="AY930" s="45"/>
    </row>
    <row r="931">
      <c r="A931" s="60"/>
      <c r="B931" s="60"/>
      <c r="C931" s="60"/>
      <c r="D931" s="46"/>
      <c r="E931" s="25"/>
      <c r="F931" s="26"/>
      <c r="G931" s="18"/>
      <c r="H931" s="15"/>
      <c r="I931" s="28"/>
      <c r="J931" s="29"/>
      <c r="K931" s="30"/>
      <c r="L931" s="31"/>
      <c r="M931" s="32"/>
      <c r="N931" s="33"/>
      <c r="O931" s="39"/>
      <c r="P931" s="39"/>
      <c r="Q931" s="40"/>
      <c r="R931" s="17"/>
      <c r="S931" s="40"/>
      <c r="T931" s="40"/>
      <c r="U931" s="40"/>
      <c r="V931" s="40"/>
      <c r="W931" s="40"/>
      <c r="X931" s="41"/>
      <c r="Y931" s="41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18"/>
      <c r="AM931" s="40"/>
      <c r="AN931" s="42"/>
      <c r="AO931" s="42"/>
      <c r="AP931" s="43"/>
      <c r="AQ931" s="43"/>
      <c r="AR931" s="43"/>
      <c r="AS931" s="43"/>
      <c r="AT931" s="43"/>
      <c r="AU931" s="43"/>
      <c r="AV931" s="44"/>
      <c r="AW931" s="45"/>
      <c r="AX931" s="45"/>
      <c r="AY931" s="45"/>
    </row>
    <row r="932">
      <c r="A932" s="60"/>
      <c r="B932" s="60"/>
      <c r="C932" s="60"/>
      <c r="D932" s="46"/>
      <c r="E932" s="25"/>
      <c r="F932" s="26"/>
      <c r="G932" s="18"/>
      <c r="H932" s="15"/>
      <c r="I932" s="28"/>
      <c r="J932" s="29"/>
      <c r="K932" s="30"/>
      <c r="L932" s="31"/>
      <c r="M932" s="32"/>
      <c r="N932" s="33"/>
      <c r="O932" s="39"/>
      <c r="P932" s="39"/>
      <c r="Q932" s="40"/>
      <c r="R932" s="17"/>
      <c r="S932" s="40"/>
      <c r="T932" s="40"/>
      <c r="U932" s="40"/>
      <c r="V932" s="40"/>
      <c r="W932" s="40"/>
      <c r="X932" s="41"/>
      <c r="Y932" s="41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18"/>
      <c r="AM932" s="40"/>
      <c r="AN932" s="42"/>
      <c r="AO932" s="42"/>
      <c r="AP932" s="43"/>
      <c r="AQ932" s="43"/>
      <c r="AR932" s="43"/>
      <c r="AS932" s="43"/>
      <c r="AT932" s="43"/>
      <c r="AU932" s="43"/>
      <c r="AV932" s="44"/>
      <c r="AW932" s="45"/>
      <c r="AX932" s="45"/>
      <c r="AY932" s="45"/>
    </row>
    <row r="933">
      <c r="A933" s="60"/>
      <c r="B933" s="60"/>
      <c r="C933" s="60"/>
      <c r="D933" s="46"/>
      <c r="E933" s="25"/>
      <c r="F933" s="26"/>
      <c r="G933" s="18"/>
      <c r="H933" s="15"/>
      <c r="I933" s="28"/>
      <c r="J933" s="29"/>
      <c r="K933" s="30"/>
      <c r="L933" s="31"/>
      <c r="M933" s="32"/>
      <c r="N933" s="33"/>
      <c r="O933" s="39"/>
      <c r="P933" s="39"/>
      <c r="Q933" s="40"/>
      <c r="R933" s="17"/>
      <c r="S933" s="40"/>
      <c r="T933" s="40"/>
      <c r="U933" s="40"/>
      <c r="V933" s="40"/>
      <c r="W933" s="40"/>
      <c r="X933" s="41"/>
      <c r="Y933" s="41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18"/>
      <c r="AM933" s="40"/>
      <c r="AN933" s="42"/>
      <c r="AO933" s="42"/>
      <c r="AP933" s="43"/>
      <c r="AQ933" s="43"/>
      <c r="AR933" s="43"/>
      <c r="AS933" s="43"/>
      <c r="AT933" s="43"/>
      <c r="AU933" s="43"/>
      <c r="AV933" s="44"/>
      <c r="AW933" s="45"/>
      <c r="AX933" s="45"/>
      <c r="AY933" s="45"/>
    </row>
    <row r="934">
      <c r="A934" s="60"/>
      <c r="B934" s="60"/>
      <c r="C934" s="60"/>
      <c r="D934" s="46"/>
      <c r="E934" s="25"/>
      <c r="F934" s="26"/>
      <c r="G934" s="18"/>
      <c r="H934" s="15"/>
      <c r="I934" s="28"/>
      <c r="J934" s="29"/>
      <c r="K934" s="30"/>
      <c r="L934" s="31"/>
      <c r="M934" s="32"/>
      <c r="N934" s="33"/>
      <c r="O934" s="39"/>
      <c r="P934" s="39"/>
      <c r="Q934" s="40"/>
      <c r="R934" s="17"/>
      <c r="S934" s="40"/>
      <c r="T934" s="40"/>
      <c r="U934" s="40"/>
      <c r="V934" s="40"/>
      <c r="W934" s="40"/>
      <c r="X934" s="41"/>
      <c r="Y934" s="41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18"/>
      <c r="AM934" s="40"/>
      <c r="AN934" s="42"/>
      <c r="AO934" s="42"/>
      <c r="AP934" s="43"/>
      <c r="AQ934" s="43"/>
      <c r="AR934" s="43"/>
      <c r="AS934" s="43"/>
      <c r="AT934" s="43"/>
      <c r="AU934" s="43"/>
      <c r="AV934" s="44"/>
      <c r="AW934" s="45"/>
      <c r="AX934" s="45"/>
      <c r="AY934" s="45"/>
    </row>
    <row r="935">
      <c r="A935" s="60"/>
      <c r="B935" s="60"/>
      <c r="C935" s="60"/>
      <c r="D935" s="46"/>
      <c r="E935" s="25"/>
      <c r="F935" s="26"/>
      <c r="G935" s="18"/>
      <c r="H935" s="15"/>
      <c r="I935" s="28"/>
      <c r="J935" s="29"/>
      <c r="K935" s="30"/>
      <c r="L935" s="31"/>
      <c r="M935" s="32"/>
      <c r="N935" s="33"/>
      <c r="O935" s="39"/>
      <c r="P935" s="39"/>
      <c r="Q935" s="40"/>
      <c r="R935" s="17"/>
      <c r="S935" s="40"/>
      <c r="T935" s="40"/>
      <c r="U935" s="40"/>
      <c r="V935" s="40"/>
      <c r="W935" s="40"/>
      <c r="X935" s="41"/>
      <c r="Y935" s="41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18"/>
      <c r="AM935" s="40"/>
      <c r="AN935" s="42"/>
      <c r="AO935" s="42"/>
      <c r="AP935" s="43"/>
      <c r="AQ935" s="43"/>
      <c r="AR935" s="43"/>
      <c r="AS935" s="43"/>
      <c r="AT935" s="43"/>
      <c r="AU935" s="43"/>
      <c r="AV935" s="44"/>
      <c r="AW935" s="45"/>
      <c r="AX935" s="45"/>
      <c r="AY935" s="45"/>
    </row>
    <row r="936">
      <c r="A936" s="60"/>
      <c r="B936" s="60"/>
      <c r="C936" s="60"/>
      <c r="D936" s="46"/>
      <c r="E936" s="25"/>
      <c r="F936" s="26"/>
      <c r="G936" s="18"/>
      <c r="H936" s="15"/>
      <c r="I936" s="28"/>
      <c r="J936" s="29"/>
      <c r="K936" s="30"/>
      <c r="L936" s="31"/>
      <c r="M936" s="32"/>
      <c r="N936" s="33"/>
      <c r="O936" s="39"/>
      <c r="P936" s="39"/>
      <c r="Q936" s="40"/>
      <c r="R936" s="17"/>
      <c r="S936" s="40"/>
      <c r="T936" s="40"/>
      <c r="U936" s="40"/>
      <c r="V936" s="40"/>
      <c r="W936" s="40"/>
      <c r="X936" s="41"/>
      <c r="Y936" s="41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18"/>
      <c r="AM936" s="40"/>
      <c r="AN936" s="42"/>
      <c r="AO936" s="42"/>
      <c r="AP936" s="43"/>
      <c r="AQ936" s="43"/>
      <c r="AR936" s="43"/>
      <c r="AS936" s="43"/>
      <c r="AT936" s="43"/>
      <c r="AU936" s="43"/>
      <c r="AV936" s="44"/>
      <c r="AW936" s="45"/>
      <c r="AX936" s="45"/>
      <c r="AY936" s="45"/>
    </row>
    <row r="937">
      <c r="A937" s="60"/>
      <c r="B937" s="60"/>
      <c r="C937" s="60"/>
      <c r="D937" s="46"/>
      <c r="E937" s="25"/>
      <c r="F937" s="26"/>
      <c r="G937" s="18"/>
      <c r="H937" s="15"/>
      <c r="I937" s="28"/>
      <c r="J937" s="29"/>
      <c r="K937" s="30"/>
      <c r="L937" s="31"/>
      <c r="M937" s="32"/>
      <c r="N937" s="33"/>
      <c r="O937" s="39"/>
      <c r="P937" s="39"/>
      <c r="Q937" s="40"/>
      <c r="R937" s="17"/>
      <c r="S937" s="40"/>
      <c r="T937" s="40"/>
      <c r="U937" s="40"/>
      <c r="V937" s="40"/>
      <c r="W937" s="40"/>
      <c r="X937" s="41"/>
      <c r="Y937" s="41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18"/>
      <c r="AM937" s="40"/>
      <c r="AN937" s="42"/>
      <c r="AO937" s="42"/>
      <c r="AP937" s="43"/>
      <c r="AQ937" s="43"/>
      <c r="AR937" s="43"/>
      <c r="AS937" s="43"/>
      <c r="AT937" s="43"/>
      <c r="AU937" s="43"/>
      <c r="AV937" s="44"/>
      <c r="AW937" s="45"/>
      <c r="AX937" s="45"/>
      <c r="AY937" s="45"/>
    </row>
    <row r="938">
      <c r="A938" s="60"/>
      <c r="B938" s="60"/>
      <c r="C938" s="60"/>
      <c r="D938" s="46"/>
      <c r="E938" s="25"/>
      <c r="F938" s="26"/>
      <c r="G938" s="18"/>
      <c r="H938" s="15"/>
      <c r="I938" s="28"/>
      <c r="J938" s="29"/>
      <c r="K938" s="30"/>
      <c r="L938" s="31"/>
      <c r="M938" s="32"/>
      <c r="N938" s="33"/>
      <c r="O938" s="39"/>
      <c r="P938" s="39"/>
      <c r="Q938" s="40"/>
      <c r="R938" s="17"/>
      <c r="S938" s="40"/>
      <c r="T938" s="40"/>
      <c r="U938" s="40"/>
      <c r="V938" s="40"/>
      <c r="W938" s="40"/>
      <c r="X938" s="41"/>
      <c r="Y938" s="41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18"/>
      <c r="AM938" s="40"/>
      <c r="AN938" s="42"/>
      <c r="AO938" s="42"/>
      <c r="AP938" s="43"/>
      <c r="AQ938" s="43"/>
      <c r="AR938" s="43"/>
      <c r="AS938" s="43"/>
      <c r="AT938" s="43"/>
      <c r="AU938" s="43"/>
      <c r="AV938" s="44"/>
      <c r="AW938" s="45"/>
      <c r="AX938" s="45"/>
      <c r="AY938" s="45"/>
    </row>
    <row r="939">
      <c r="A939" s="60"/>
      <c r="B939" s="60"/>
      <c r="C939" s="60"/>
      <c r="D939" s="46"/>
      <c r="E939" s="25"/>
      <c r="F939" s="26"/>
      <c r="G939" s="18"/>
      <c r="H939" s="15"/>
      <c r="I939" s="28"/>
      <c r="J939" s="29"/>
      <c r="K939" s="30"/>
      <c r="L939" s="31"/>
      <c r="M939" s="32"/>
      <c r="N939" s="33"/>
      <c r="O939" s="39"/>
      <c r="P939" s="39"/>
      <c r="Q939" s="40"/>
      <c r="R939" s="17"/>
      <c r="S939" s="40"/>
      <c r="T939" s="40"/>
      <c r="U939" s="40"/>
      <c r="V939" s="40"/>
      <c r="W939" s="40"/>
      <c r="X939" s="41"/>
      <c r="Y939" s="41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18"/>
      <c r="AM939" s="40"/>
      <c r="AN939" s="42"/>
      <c r="AO939" s="42"/>
      <c r="AP939" s="43"/>
      <c r="AQ939" s="43"/>
      <c r="AR939" s="43"/>
      <c r="AS939" s="43"/>
      <c r="AT939" s="43"/>
      <c r="AU939" s="43"/>
      <c r="AV939" s="44"/>
      <c r="AW939" s="45"/>
      <c r="AX939" s="45"/>
      <c r="AY939" s="45"/>
    </row>
    <row r="940">
      <c r="A940" s="60"/>
      <c r="B940" s="60"/>
      <c r="C940" s="60"/>
      <c r="D940" s="46"/>
      <c r="E940" s="25"/>
      <c r="F940" s="26"/>
      <c r="G940" s="18"/>
      <c r="H940" s="15"/>
      <c r="I940" s="28"/>
      <c r="J940" s="29"/>
      <c r="K940" s="30"/>
      <c r="L940" s="31"/>
      <c r="M940" s="32"/>
      <c r="N940" s="33"/>
      <c r="O940" s="39"/>
      <c r="P940" s="39"/>
      <c r="Q940" s="40"/>
      <c r="R940" s="17"/>
      <c r="S940" s="40"/>
      <c r="T940" s="40"/>
      <c r="U940" s="40"/>
      <c r="V940" s="40"/>
      <c r="W940" s="40"/>
      <c r="X940" s="41"/>
      <c r="Y940" s="41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18"/>
      <c r="AM940" s="40"/>
      <c r="AN940" s="42"/>
      <c r="AO940" s="42"/>
      <c r="AP940" s="43"/>
      <c r="AQ940" s="43"/>
      <c r="AR940" s="43"/>
      <c r="AS940" s="43"/>
      <c r="AT940" s="43"/>
      <c r="AU940" s="43"/>
      <c r="AV940" s="44"/>
      <c r="AW940" s="45"/>
      <c r="AX940" s="45"/>
      <c r="AY940" s="45"/>
    </row>
    <row r="941">
      <c r="A941" s="60"/>
      <c r="B941" s="60"/>
      <c r="C941" s="60"/>
      <c r="D941" s="46"/>
      <c r="E941" s="25"/>
      <c r="F941" s="26"/>
      <c r="G941" s="18"/>
      <c r="H941" s="15"/>
      <c r="I941" s="28"/>
      <c r="J941" s="29"/>
      <c r="K941" s="30"/>
      <c r="L941" s="31"/>
      <c r="M941" s="32"/>
      <c r="N941" s="33"/>
      <c r="O941" s="39"/>
      <c r="P941" s="39"/>
      <c r="Q941" s="40"/>
      <c r="R941" s="17"/>
      <c r="S941" s="40"/>
      <c r="T941" s="40"/>
      <c r="U941" s="40"/>
      <c r="V941" s="40"/>
      <c r="W941" s="40"/>
      <c r="X941" s="41"/>
      <c r="Y941" s="41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18"/>
      <c r="AM941" s="40"/>
      <c r="AN941" s="42"/>
      <c r="AO941" s="42"/>
      <c r="AP941" s="43"/>
      <c r="AQ941" s="43"/>
      <c r="AR941" s="43"/>
      <c r="AS941" s="43"/>
      <c r="AT941" s="43"/>
      <c r="AU941" s="43"/>
      <c r="AV941" s="44"/>
      <c r="AW941" s="45"/>
      <c r="AX941" s="45"/>
      <c r="AY941" s="45"/>
    </row>
    <row r="942">
      <c r="A942" s="60"/>
      <c r="B942" s="60"/>
      <c r="C942" s="60"/>
      <c r="D942" s="46"/>
      <c r="E942" s="25"/>
      <c r="F942" s="26"/>
      <c r="G942" s="18"/>
      <c r="H942" s="15"/>
      <c r="I942" s="28"/>
      <c r="J942" s="29"/>
      <c r="K942" s="30"/>
      <c r="L942" s="31"/>
      <c r="M942" s="32"/>
      <c r="N942" s="33"/>
      <c r="O942" s="39"/>
      <c r="P942" s="39"/>
      <c r="Q942" s="40"/>
      <c r="R942" s="17"/>
      <c r="S942" s="40"/>
      <c r="T942" s="40"/>
      <c r="U942" s="40"/>
      <c r="V942" s="40"/>
      <c r="W942" s="40"/>
      <c r="X942" s="41"/>
      <c r="Y942" s="41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18"/>
      <c r="AM942" s="40"/>
      <c r="AN942" s="42"/>
      <c r="AO942" s="42"/>
      <c r="AP942" s="43"/>
      <c r="AQ942" s="43"/>
      <c r="AR942" s="43"/>
      <c r="AS942" s="43"/>
      <c r="AT942" s="43"/>
      <c r="AU942" s="43"/>
      <c r="AV942" s="44"/>
      <c r="AW942" s="45"/>
      <c r="AX942" s="45"/>
      <c r="AY942" s="45"/>
    </row>
    <row r="943">
      <c r="A943" s="60"/>
      <c r="B943" s="60"/>
      <c r="C943" s="60"/>
      <c r="D943" s="46"/>
      <c r="E943" s="25"/>
      <c r="F943" s="26"/>
      <c r="G943" s="18"/>
      <c r="H943" s="15"/>
      <c r="I943" s="28"/>
      <c r="J943" s="29"/>
      <c r="K943" s="30"/>
      <c r="L943" s="31"/>
      <c r="M943" s="32"/>
      <c r="N943" s="33"/>
      <c r="O943" s="39"/>
      <c r="P943" s="39"/>
      <c r="Q943" s="40"/>
      <c r="R943" s="17"/>
      <c r="S943" s="40"/>
      <c r="T943" s="40"/>
      <c r="U943" s="40"/>
      <c r="V943" s="40"/>
      <c r="W943" s="40"/>
      <c r="X943" s="41"/>
      <c r="Y943" s="41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18"/>
      <c r="AM943" s="40"/>
      <c r="AN943" s="42"/>
      <c r="AO943" s="42"/>
      <c r="AP943" s="43"/>
      <c r="AQ943" s="43"/>
      <c r="AR943" s="43"/>
      <c r="AS943" s="43"/>
      <c r="AT943" s="43"/>
      <c r="AU943" s="43"/>
      <c r="AV943" s="44"/>
      <c r="AW943" s="45"/>
      <c r="AX943" s="45"/>
      <c r="AY943" s="45"/>
    </row>
    <row r="944">
      <c r="A944" s="60"/>
      <c r="B944" s="60"/>
      <c r="C944" s="60"/>
      <c r="D944" s="46"/>
      <c r="E944" s="25"/>
      <c r="F944" s="26"/>
      <c r="G944" s="18"/>
      <c r="H944" s="15"/>
      <c r="I944" s="28"/>
      <c r="J944" s="29"/>
      <c r="K944" s="30"/>
      <c r="L944" s="31"/>
      <c r="M944" s="32"/>
      <c r="N944" s="33"/>
      <c r="O944" s="39"/>
      <c r="P944" s="39"/>
      <c r="Q944" s="40"/>
      <c r="R944" s="17"/>
      <c r="S944" s="40"/>
      <c r="T944" s="40"/>
      <c r="U944" s="40"/>
      <c r="V944" s="40"/>
      <c r="W944" s="40"/>
      <c r="X944" s="41"/>
      <c r="Y944" s="41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18"/>
      <c r="AM944" s="40"/>
      <c r="AN944" s="42"/>
      <c r="AO944" s="42"/>
      <c r="AP944" s="43"/>
      <c r="AQ944" s="43"/>
      <c r="AR944" s="43"/>
      <c r="AS944" s="43"/>
      <c r="AT944" s="43"/>
      <c r="AU944" s="43"/>
      <c r="AV944" s="44"/>
      <c r="AW944" s="45"/>
      <c r="AX944" s="45"/>
      <c r="AY944" s="45"/>
    </row>
    <row r="945">
      <c r="A945" s="60"/>
      <c r="B945" s="60"/>
      <c r="C945" s="60"/>
      <c r="D945" s="46"/>
      <c r="E945" s="25"/>
      <c r="F945" s="26"/>
      <c r="G945" s="18"/>
      <c r="H945" s="15"/>
      <c r="I945" s="28"/>
      <c r="J945" s="29"/>
      <c r="K945" s="30"/>
      <c r="L945" s="31"/>
      <c r="M945" s="32"/>
      <c r="N945" s="33"/>
      <c r="O945" s="39"/>
      <c r="P945" s="39"/>
      <c r="Q945" s="40"/>
      <c r="R945" s="17"/>
      <c r="S945" s="40"/>
      <c r="T945" s="40"/>
      <c r="U945" s="40"/>
      <c r="V945" s="40"/>
      <c r="W945" s="40"/>
      <c r="X945" s="41"/>
      <c r="Y945" s="41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18"/>
      <c r="AM945" s="40"/>
      <c r="AN945" s="42"/>
      <c r="AO945" s="42"/>
      <c r="AP945" s="43"/>
      <c r="AQ945" s="43"/>
      <c r="AR945" s="43"/>
      <c r="AS945" s="43"/>
      <c r="AT945" s="43"/>
      <c r="AU945" s="43"/>
      <c r="AV945" s="44"/>
      <c r="AW945" s="45"/>
      <c r="AX945" s="45"/>
      <c r="AY945" s="45"/>
    </row>
    <row r="946">
      <c r="A946" s="60"/>
      <c r="B946" s="60"/>
      <c r="C946" s="60"/>
      <c r="D946" s="46"/>
      <c r="E946" s="25"/>
      <c r="F946" s="26"/>
      <c r="G946" s="18"/>
      <c r="H946" s="15"/>
      <c r="I946" s="28"/>
      <c r="J946" s="29"/>
      <c r="K946" s="30"/>
      <c r="L946" s="31"/>
      <c r="M946" s="32"/>
      <c r="N946" s="33"/>
      <c r="O946" s="39"/>
      <c r="P946" s="39"/>
      <c r="Q946" s="40"/>
      <c r="R946" s="17"/>
      <c r="S946" s="40"/>
      <c r="T946" s="40"/>
      <c r="U946" s="40"/>
      <c r="V946" s="40"/>
      <c r="W946" s="40"/>
      <c r="X946" s="41"/>
      <c r="Y946" s="41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18"/>
      <c r="AM946" s="40"/>
      <c r="AN946" s="42"/>
      <c r="AO946" s="42"/>
      <c r="AP946" s="43"/>
      <c r="AQ946" s="43"/>
      <c r="AR946" s="43"/>
      <c r="AS946" s="43"/>
      <c r="AT946" s="43"/>
      <c r="AU946" s="43"/>
      <c r="AV946" s="44"/>
      <c r="AW946" s="45"/>
      <c r="AX946" s="45"/>
      <c r="AY946" s="45"/>
    </row>
    <row r="947">
      <c r="A947" s="60"/>
      <c r="B947" s="60"/>
      <c r="C947" s="60"/>
      <c r="D947" s="46"/>
      <c r="E947" s="25"/>
      <c r="F947" s="26"/>
      <c r="G947" s="18"/>
      <c r="H947" s="15"/>
      <c r="I947" s="28"/>
      <c r="J947" s="29"/>
      <c r="K947" s="30"/>
      <c r="L947" s="31"/>
      <c r="M947" s="32"/>
      <c r="N947" s="33"/>
      <c r="O947" s="39"/>
      <c r="P947" s="39"/>
      <c r="Q947" s="40"/>
      <c r="R947" s="17"/>
      <c r="S947" s="40"/>
      <c r="T947" s="40"/>
      <c r="U947" s="40"/>
      <c r="V947" s="40"/>
      <c r="W947" s="40"/>
      <c r="X947" s="41"/>
      <c r="Y947" s="41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18"/>
      <c r="AM947" s="40"/>
      <c r="AN947" s="42"/>
      <c r="AO947" s="42"/>
      <c r="AP947" s="43"/>
      <c r="AQ947" s="43"/>
      <c r="AR947" s="43"/>
      <c r="AS947" s="43"/>
      <c r="AT947" s="43"/>
      <c r="AU947" s="43"/>
      <c r="AV947" s="44"/>
      <c r="AW947" s="45"/>
      <c r="AX947" s="45"/>
      <c r="AY947" s="45"/>
    </row>
    <row r="948">
      <c r="A948" s="60"/>
      <c r="B948" s="60"/>
      <c r="C948" s="60"/>
      <c r="D948" s="46"/>
      <c r="E948" s="25"/>
      <c r="F948" s="26"/>
      <c r="G948" s="18"/>
      <c r="H948" s="15"/>
      <c r="I948" s="28"/>
      <c r="J948" s="29"/>
      <c r="K948" s="30"/>
      <c r="L948" s="31"/>
      <c r="M948" s="32"/>
      <c r="N948" s="33"/>
      <c r="O948" s="39"/>
      <c r="P948" s="39"/>
      <c r="Q948" s="40"/>
      <c r="R948" s="17"/>
      <c r="S948" s="40"/>
      <c r="T948" s="40"/>
      <c r="U948" s="40"/>
      <c r="V948" s="40"/>
      <c r="W948" s="40"/>
      <c r="X948" s="41"/>
      <c r="Y948" s="41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18"/>
      <c r="AM948" s="40"/>
      <c r="AN948" s="42"/>
      <c r="AO948" s="42"/>
      <c r="AP948" s="43"/>
      <c r="AQ948" s="43"/>
      <c r="AR948" s="43"/>
      <c r="AS948" s="43"/>
      <c r="AT948" s="43"/>
      <c r="AU948" s="43"/>
      <c r="AV948" s="44"/>
      <c r="AW948" s="45"/>
      <c r="AX948" s="45"/>
      <c r="AY948" s="45"/>
    </row>
    <row r="949">
      <c r="A949" s="60"/>
      <c r="B949" s="60"/>
      <c r="C949" s="60"/>
      <c r="D949" s="46"/>
      <c r="E949" s="25"/>
      <c r="F949" s="26"/>
      <c r="G949" s="18"/>
      <c r="H949" s="15"/>
      <c r="I949" s="28"/>
      <c r="J949" s="29"/>
      <c r="K949" s="30"/>
      <c r="L949" s="31"/>
      <c r="M949" s="32"/>
      <c r="N949" s="33"/>
      <c r="O949" s="39"/>
      <c r="P949" s="39"/>
      <c r="Q949" s="40"/>
      <c r="R949" s="17"/>
      <c r="S949" s="40"/>
      <c r="T949" s="40"/>
      <c r="U949" s="40"/>
      <c r="V949" s="40"/>
      <c r="W949" s="40"/>
      <c r="X949" s="41"/>
      <c r="Y949" s="41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18"/>
      <c r="AM949" s="40"/>
      <c r="AN949" s="42"/>
      <c r="AO949" s="42"/>
      <c r="AP949" s="43"/>
      <c r="AQ949" s="43"/>
      <c r="AR949" s="43"/>
      <c r="AS949" s="43"/>
      <c r="AT949" s="43"/>
      <c r="AU949" s="43"/>
      <c r="AV949" s="44"/>
      <c r="AW949" s="45"/>
      <c r="AX949" s="45"/>
      <c r="AY949" s="45"/>
    </row>
    <row r="950">
      <c r="A950" s="60"/>
      <c r="B950" s="60"/>
      <c r="C950" s="60"/>
      <c r="D950" s="46"/>
      <c r="E950" s="25"/>
      <c r="F950" s="26"/>
      <c r="G950" s="18"/>
      <c r="H950" s="15"/>
      <c r="I950" s="28"/>
      <c r="J950" s="29"/>
      <c r="K950" s="30"/>
      <c r="L950" s="31"/>
      <c r="M950" s="32"/>
      <c r="N950" s="33"/>
      <c r="O950" s="39"/>
      <c r="P950" s="39"/>
      <c r="Q950" s="40"/>
      <c r="R950" s="17"/>
      <c r="S950" s="40"/>
      <c r="T950" s="40"/>
      <c r="U950" s="40"/>
      <c r="V950" s="40"/>
      <c r="W950" s="40"/>
      <c r="X950" s="41"/>
      <c r="Y950" s="41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18"/>
      <c r="AM950" s="40"/>
      <c r="AN950" s="42"/>
      <c r="AO950" s="42"/>
      <c r="AP950" s="43"/>
      <c r="AQ950" s="43"/>
      <c r="AR950" s="43"/>
      <c r="AS950" s="43"/>
      <c r="AT950" s="43"/>
      <c r="AU950" s="43"/>
      <c r="AV950" s="44"/>
      <c r="AW950" s="45"/>
      <c r="AX950" s="45"/>
      <c r="AY950" s="45"/>
    </row>
    <row r="951">
      <c r="A951" s="60"/>
      <c r="B951" s="60"/>
      <c r="C951" s="60"/>
      <c r="D951" s="46"/>
      <c r="E951" s="25"/>
      <c r="F951" s="26"/>
      <c r="G951" s="18"/>
      <c r="H951" s="15"/>
      <c r="I951" s="28"/>
      <c r="J951" s="29"/>
      <c r="K951" s="30"/>
      <c r="L951" s="31"/>
      <c r="M951" s="32"/>
      <c r="N951" s="33"/>
      <c r="O951" s="39"/>
      <c r="P951" s="39"/>
      <c r="Q951" s="40"/>
      <c r="R951" s="17"/>
      <c r="S951" s="40"/>
      <c r="T951" s="40"/>
      <c r="U951" s="40"/>
      <c r="V951" s="40"/>
      <c r="W951" s="40"/>
      <c r="X951" s="41"/>
      <c r="Y951" s="41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18"/>
      <c r="AM951" s="40"/>
      <c r="AN951" s="42"/>
      <c r="AO951" s="42"/>
      <c r="AP951" s="43"/>
      <c r="AQ951" s="43"/>
      <c r="AR951" s="43"/>
      <c r="AS951" s="43"/>
      <c r="AT951" s="43"/>
      <c r="AU951" s="43"/>
      <c r="AV951" s="44"/>
      <c r="AW951" s="45"/>
      <c r="AX951" s="45"/>
      <c r="AY951" s="45"/>
    </row>
    <row r="952">
      <c r="A952" s="60"/>
      <c r="B952" s="60"/>
      <c r="C952" s="60"/>
      <c r="D952" s="46"/>
      <c r="E952" s="25"/>
      <c r="F952" s="26"/>
      <c r="G952" s="18"/>
      <c r="H952" s="15"/>
      <c r="I952" s="28"/>
      <c r="J952" s="29"/>
      <c r="K952" s="30"/>
      <c r="L952" s="31"/>
      <c r="M952" s="32"/>
      <c r="N952" s="33"/>
      <c r="O952" s="39"/>
      <c r="P952" s="39"/>
      <c r="Q952" s="40"/>
      <c r="R952" s="17"/>
      <c r="S952" s="40"/>
      <c r="T952" s="40"/>
      <c r="U952" s="40"/>
      <c r="V952" s="40"/>
      <c r="W952" s="40"/>
      <c r="X952" s="41"/>
      <c r="Y952" s="41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18"/>
      <c r="AM952" s="40"/>
      <c r="AN952" s="42"/>
      <c r="AO952" s="42"/>
      <c r="AP952" s="43"/>
      <c r="AQ952" s="43"/>
      <c r="AR952" s="43"/>
      <c r="AS952" s="43"/>
      <c r="AT952" s="43"/>
      <c r="AU952" s="43"/>
      <c r="AV952" s="44"/>
      <c r="AW952" s="45"/>
      <c r="AX952" s="45"/>
      <c r="AY952" s="45"/>
    </row>
    <row r="953">
      <c r="A953" s="60"/>
      <c r="B953" s="60"/>
      <c r="C953" s="60"/>
      <c r="D953" s="46"/>
      <c r="E953" s="25"/>
      <c r="F953" s="26"/>
      <c r="G953" s="18"/>
      <c r="H953" s="15"/>
      <c r="I953" s="28"/>
      <c r="J953" s="29"/>
      <c r="K953" s="30"/>
      <c r="L953" s="31"/>
      <c r="M953" s="32"/>
      <c r="N953" s="33"/>
      <c r="O953" s="39"/>
      <c r="P953" s="39"/>
      <c r="Q953" s="40"/>
      <c r="R953" s="17"/>
      <c r="S953" s="40"/>
      <c r="T953" s="40"/>
      <c r="U953" s="40"/>
      <c r="V953" s="40"/>
      <c r="W953" s="40"/>
      <c r="X953" s="41"/>
      <c r="Y953" s="41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18"/>
      <c r="AM953" s="40"/>
      <c r="AN953" s="42"/>
      <c r="AO953" s="42"/>
      <c r="AP953" s="43"/>
      <c r="AQ953" s="43"/>
      <c r="AR953" s="43"/>
      <c r="AS953" s="43"/>
      <c r="AT953" s="43"/>
      <c r="AU953" s="43"/>
      <c r="AV953" s="44"/>
      <c r="AW953" s="45"/>
      <c r="AX953" s="45"/>
      <c r="AY953" s="45"/>
    </row>
    <row r="954">
      <c r="A954" s="60"/>
      <c r="B954" s="60"/>
      <c r="C954" s="60"/>
      <c r="D954" s="46"/>
      <c r="E954" s="25"/>
      <c r="F954" s="26"/>
      <c r="G954" s="18"/>
      <c r="H954" s="15"/>
      <c r="I954" s="28"/>
      <c r="J954" s="29"/>
      <c r="K954" s="30"/>
      <c r="L954" s="31"/>
      <c r="M954" s="32"/>
      <c r="N954" s="33"/>
      <c r="O954" s="39"/>
      <c r="P954" s="39"/>
      <c r="Q954" s="40"/>
      <c r="R954" s="17"/>
      <c r="S954" s="40"/>
      <c r="T954" s="40"/>
      <c r="U954" s="40"/>
      <c r="V954" s="40"/>
      <c r="W954" s="40"/>
      <c r="X954" s="41"/>
      <c r="Y954" s="41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18"/>
      <c r="AM954" s="40"/>
      <c r="AN954" s="42"/>
      <c r="AO954" s="42"/>
      <c r="AP954" s="43"/>
      <c r="AQ954" s="43"/>
      <c r="AR954" s="43"/>
      <c r="AS954" s="43"/>
      <c r="AT954" s="43"/>
      <c r="AU954" s="43"/>
      <c r="AV954" s="44"/>
      <c r="AW954" s="45"/>
      <c r="AX954" s="45"/>
      <c r="AY954" s="45"/>
    </row>
    <row r="955">
      <c r="A955" s="60"/>
      <c r="B955" s="60"/>
      <c r="C955" s="60"/>
      <c r="D955" s="46"/>
      <c r="E955" s="25"/>
      <c r="F955" s="26"/>
      <c r="G955" s="18"/>
      <c r="H955" s="15"/>
      <c r="I955" s="28"/>
      <c r="J955" s="29"/>
      <c r="K955" s="30"/>
      <c r="L955" s="31"/>
      <c r="M955" s="32"/>
      <c r="N955" s="33"/>
      <c r="O955" s="39"/>
      <c r="P955" s="39"/>
      <c r="Q955" s="40"/>
      <c r="R955" s="17"/>
      <c r="S955" s="40"/>
      <c r="T955" s="40"/>
      <c r="U955" s="40"/>
      <c r="V955" s="40"/>
      <c r="W955" s="40"/>
      <c r="X955" s="41"/>
      <c r="Y955" s="41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18"/>
      <c r="AM955" s="40"/>
      <c r="AN955" s="42"/>
      <c r="AO955" s="42"/>
      <c r="AP955" s="43"/>
      <c r="AQ955" s="43"/>
      <c r="AR955" s="43"/>
      <c r="AS955" s="43"/>
      <c r="AT955" s="43"/>
      <c r="AU955" s="43"/>
      <c r="AV955" s="44"/>
      <c r="AW955" s="45"/>
      <c r="AX955" s="45"/>
      <c r="AY955" s="45"/>
    </row>
    <row r="956">
      <c r="A956" s="60"/>
      <c r="B956" s="60"/>
      <c r="C956" s="60"/>
      <c r="D956" s="46"/>
      <c r="E956" s="25"/>
      <c r="F956" s="26"/>
      <c r="G956" s="18"/>
      <c r="H956" s="15"/>
      <c r="I956" s="28"/>
      <c r="J956" s="29"/>
      <c r="K956" s="30"/>
      <c r="L956" s="31"/>
      <c r="M956" s="32"/>
      <c r="N956" s="33"/>
      <c r="O956" s="39"/>
      <c r="P956" s="39"/>
      <c r="Q956" s="40"/>
      <c r="R956" s="17"/>
      <c r="S956" s="40"/>
      <c r="T956" s="40"/>
      <c r="U956" s="40"/>
      <c r="V956" s="40"/>
      <c r="W956" s="40"/>
      <c r="X956" s="41"/>
      <c r="Y956" s="41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18"/>
      <c r="AM956" s="40"/>
      <c r="AN956" s="42"/>
      <c r="AO956" s="42"/>
      <c r="AP956" s="43"/>
      <c r="AQ956" s="43"/>
      <c r="AR956" s="43"/>
      <c r="AS956" s="43"/>
      <c r="AT956" s="43"/>
      <c r="AU956" s="43"/>
      <c r="AV956" s="44"/>
      <c r="AW956" s="45"/>
      <c r="AX956" s="45"/>
      <c r="AY956" s="45"/>
    </row>
    <row r="957">
      <c r="A957" s="60"/>
      <c r="B957" s="60"/>
      <c r="C957" s="60"/>
      <c r="D957" s="46"/>
      <c r="E957" s="25"/>
      <c r="F957" s="26"/>
      <c r="G957" s="18"/>
      <c r="H957" s="15"/>
      <c r="I957" s="28"/>
      <c r="J957" s="29"/>
      <c r="K957" s="30"/>
      <c r="L957" s="31"/>
      <c r="M957" s="32"/>
      <c r="N957" s="33"/>
      <c r="O957" s="39"/>
      <c r="P957" s="39"/>
      <c r="Q957" s="40"/>
      <c r="R957" s="17"/>
      <c r="S957" s="40"/>
      <c r="T957" s="40"/>
      <c r="U957" s="40"/>
      <c r="V957" s="40"/>
      <c r="W957" s="40"/>
      <c r="X957" s="41"/>
      <c r="Y957" s="41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18"/>
      <c r="AM957" s="40"/>
      <c r="AN957" s="42"/>
      <c r="AO957" s="42"/>
      <c r="AP957" s="43"/>
      <c r="AQ957" s="43"/>
      <c r="AR957" s="43"/>
      <c r="AS957" s="43"/>
      <c r="AT957" s="43"/>
      <c r="AU957" s="43"/>
      <c r="AV957" s="44"/>
      <c r="AW957" s="45"/>
      <c r="AX957" s="45"/>
      <c r="AY957" s="45"/>
    </row>
    <row r="958">
      <c r="A958" s="60"/>
      <c r="B958" s="60"/>
      <c r="C958" s="60"/>
      <c r="D958" s="46"/>
      <c r="E958" s="25"/>
      <c r="F958" s="26"/>
      <c r="G958" s="18"/>
      <c r="H958" s="15"/>
      <c r="I958" s="28"/>
      <c r="J958" s="29"/>
      <c r="K958" s="30"/>
      <c r="L958" s="31"/>
      <c r="M958" s="32"/>
      <c r="N958" s="33"/>
      <c r="O958" s="39"/>
      <c r="P958" s="39"/>
      <c r="Q958" s="40"/>
      <c r="R958" s="17"/>
      <c r="S958" s="40"/>
      <c r="T958" s="40"/>
      <c r="U958" s="40"/>
      <c r="V958" s="40"/>
      <c r="W958" s="40"/>
      <c r="X958" s="41"/>
      <c r="Y958" s="41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18"/>
      <c r="AM958" s="40"/>
      <c r="AN958" s="42"/>
      <c r="AO958" s="42"/>
      <c r="AP958" s="43"/>
      <c r="AQ958" s="43"/>
      <c r="AR958" s="43"/>
      <c r="AS958" s="43"/>
      <c r="AT958" s="43"/>
      <c r="AU958" s="43"/>
      <c r="AV958" s="44"/>
      <c r="AW958" s="45"/>
      <c r="AX958" s="45"/>
      <c r="AY958" s="45"/>
    </row>
    <row r="959">
      <c r="A959" s="60"/>
      <c r="B959" s="60"/>
      <c r="C959" s="60"/>
      <c r="D959" s="46"/>
      <c r="E959" s="25"/>
      <c r="F959" s="26"/>
      <c r="G959" s="18"/>
      <c r="H959" s="15"/>
      <c r="I959" s="28"/>
      <c r="J959" s="29"/>
      <c r="K959" s="30"/>
      <c r="L959" s="31"/>
      <c r="M959" s="32"/>
      <c r="N959" s="33"/>
      <c r="O959" s="39"/>
      <c r="P959" s="39"/>
      <c r="Q959" s="40"/>
      <c r="R959" s="17"/>
      <c r="S959" s="40"/>
      <c r="T959" s="40"/>
      <c r="U959" s="40"/>
      <c r="V959" s="40"/>
      <c r="W959" s="40"/>
      <c r="X959" s="41"/>
      <c r="Y959" s="41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18"/>
      <c r="AM959" s="40"/>
      <c r="AN959" s="42"/>
      <c r="AO959" s="42"/>
      <c r="AP959" s="43"/>
      <c r="AQ959" s="43"/>
      <c r="AR959" s="43"/>
      <c r="AS959" s="43"/>
      <c r="AT959" s="43"/>
      <c r="AU959" s="43"/>
      <c r="AV959" s="44"/>
      <c r="AW959" s="45"/>
      <c r="AX959" s="45"/>
      <c r="AY959" s="45"/>
    </row>
    <row r="960">
      <c r="A960" s="60"/>
      <c r="B960" s="60"/>
      <c r="C960" s="60"/>
      <c r="D960" s="46"/>
      <c r="E960" s="25"/>
      <c r="F960" s="26"/>
      <c r="G960" s="18"/>
      <c r="H960" s="15"/>
      <c r="I960" s="28"/>
      <c r="J960" s="29"/>
      <c r="K960" s="30"/>
      <c r="L960" s="31"/>
      <c r="M960" s="32"/>
      <c r="N960" s="33"/>
      <c r="O960" s="39"/>
      <c r="P960" s="39"/>
      <c r="Q960" s="40"/>
      <c r="R960" s="17"/>
      <c r="S960" s="40"/>
      <c r="T960" s="40"/>
      <c r="U960" s="40"/>
      <c r="V960" s="40"/>
      <c r="W960" s="40"/>
      <c r="X960" s="41"/>
      <c r="Y960" s="41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18"/>
      <c r="AM960" s="40"/>
      <c r="AN960" s="42"/>
      <c r="AO960" s="42"/>
      <c r="AP960" s="43"/>
      <c r="AQ960" s="43"/>
      <c r="AR960" s="43"/>
      <c r="AS960" s="43"/>
      <c r="AT960" s="43"/>
      <c r="AU960" s="43"/>
      <c r="AV960" s="44"/>
      <c r="AW960" s="45"/>
      <c r="AX960" s="45"/>
      <c r="AY960" s="45"/>
    </row>
    <row r="961">
      <c r="A961" s="60"/>
      <c r="B961" s="60"/>
      <c r="C961" s="60"/>
      <c r="D961" s="46"/>
      <c r="E961" s="25"/>
      <c r="F961" s="26"/>
      <c r="G961" s="18"/>
      <c r="H961" s="15"/>
      <c r="I961" s="28"/>
      <c r="J961" s="29"/>
      <c r="K961" s="30"/>
      <c r="L961" s="31"/>
      <c r="M961" s="32"/>
      <c r="N961" s="33"/>
      <c r="O961" s="39"/>
      <c r="P961" s="39"/>
      <c r="Q961" s="40"/>
      <c r="R961" s="17"/>
      <c r="S961" s="40"/>
      <c r="T961" s="40"/>
      <c r="U961" s="40"/>
      <c r="V961" s="40"/>
      <c r="W961" s="40"/>
      <c r="X961" s="41"/>
      <c r="Y961" s="41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18"/>
      <c r="AM961" s="40"/>
      <c r="AN961" s="42"/>
      <c r="AO961" s="42"/>
      <c r="AP961" s="43"/>
      <c r="AQ961" s="43"/>
      <c r="AR961" s="43"/>
      <c r="AS961" s="43"/>
      <c r="AT961" s="43"/>
      <c r="AU961" s="43"/>
      <c r="AV961" s="44"/>
      <c r="AW961" s="45"/>
      <c r="AX961" s="45"/>
      <c r="AY961" s="45"/>
    </row>
    <row r="962">
      <c r="A962" s="60"/>
      <c r="B962" s="60"/>
      <c r="C962" s="60"/>
      <c r="D962" s="46"/>
      <c r="E962" s="25"/>
      <c r="F962" s="26"/>
      <c r="G962" s="18"/>
      <c r="H962" s="15"/>
      <c r="I962" s="28"/>
      <c r="J962" s="29"/>
      <c r="K962" s="30"/>
      <c r="L962" s="31"/>
      <c r="M962" s="32"/>
      <c r="N962" s="33"/>
      <c r="O962" s="39"/>
      <c r="P962" s="39"/>
      <c r="Q962" s="40"/>
      <c r="R962" s="17"/>
      <c r="S962" s="40"/>
      <c r="T962" s="40"/>
      <c r="U962" s="40"/>
      <c r="V962" s="40"/>
      <c r="W962" s="40"/>
      <c r="X962" s="41"/>
      <c r="Y962" s="41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18"/>
      <c r="AM962" s="40"/>
      <c r="AN962" s="42"/>
      <c r="AO962" s="42"/>
      <c r="AP962" s="43"/>
      <c r="AQ962" s="43"/>
      <c r="AR962" s="43"/>
      <c r="AS962" s="43"/>
      <c r="AT962" s="43"/>
      <c r="AU962" s="43"/>
      <c r="AV962" s="44"/>
      <c r="AW962" s="45"/>
      <c r="AX962" s="45"/>
      <c r="AY962" s="45"/>
    </row>
    <row r="963">
      <c r="A963" s="60"/>
      <c r="B963" s="60"/>
      <c r="C963" s="60"/>
      <c r="D963" s="46"/>
      <c r="E963" s="25"/>
      <c r="F963" s="26"/>
      <c r="G963" s="18"/>
      <c r="H963" s="15"/>
      <c r="I963" s="28"/>
      <c r="J963" s="29"/>
      <c r="K963" s="30"/>
      <c r="L963" s="31"/>
      <c r="M963" s="32"/>
      <c r="N963" s="33"/>
      <c r="O963" s="39"/>
      <c r="P963" s="39"/>
      <c r="Q963" s="40"/>
      <c r="R963" s="17"/>
      <c r="S963" s="40"/>
      <c r="T963" s="40"/>
      <c r="U963" s="40"/>
      <c r="V963" s="40"/>
      <c r="W963" s="40"/>
      <c r="X963" s="41"/>
      <c r="Y963" s="41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18"/>
      <c r="AM963" s="40"/>
      <c r="AN963" s="42"/>
      <c r="AO963" s="42"/>
      <c r="AP963" s="43"/>
      <c r="AQ963" s="43"/>
      <c r="AR963" s="43"/>
      <c r="AS963" s="43"/>
      <c r="AT963" s="43"/>
      <c r="AU963" s="43"/>
      <c r="AV963" s="44"/>
      <c r="AW963" s="45"/>
      <c r="AX963" s="45"/>
      <c r="AY963" s="45"/>
    </row>
    <row r="964">
      <c r="A964" s="60"/>
      <c r="B964" s="60"/>
      <c r="C964" s="60"/>
      <c r="D964" s="46"/>
      <c r="E964" s="25"/>
      <c r="F964" s="26"/>
      <c r="G964" s="18"/>
      <c r="H964" s="15"/>
      <c r="I964" s="28"/>
      <c r="J964" s="29"/>
      <c r="K964" s="30"/>
      <c r="L964" s="31"/>
      <c r="M964" s="32"/>
      <c r="N964" s="33"/>
      <c r="O964" s="39"/>
      <c r="P964" s="39"/>
      <c r="Q964" s="40"/>
      <c r="R964" s="17"/>
      <c r="S964" s="40"/>
      <c r="T964" s="40"/>
      <c r="U964" s="40"/>
      <c r="V964" s="40"/>
      <c r="W964" s="40"/>
      <c r="X964" s="41"/>
      <c r="Y964" s="41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18"/>
      <c r="AM964" s="40"/>
      <c r="AN964" s="42"/>
      <c r="AO964" s="42"/>
      <c r="AP964" s="43"/>
      <c r="AQ964" s="43"/>
      <c r="AR964" s="43"/>
      <c r="AS964" s="43"/>
      <c r="AT964" s="43"/>
      <c r="AU964" s="43"/>
      <c r="AV964" s="44"/>
      <c r="AW964" s="45"/>
      <c r="AX964" s="45"/>
      <c r="AY964" s="45"/>
    </row>
    <row r="965">
      <c r="A965" s="60"/>
      <c r="B965" s="60"/>
      <c r="C965" s="60"/>
      <c r="D965" s="46"/>
      <c r="E965" s="25"/>
      <c r="F965" s="26"/>
      <c r="G965" s="18"/>
      <c r="H965" s="15"/>
      <c r="I965" s="28"/>
      <c r="J965" s="29"/>
      <c r="K965" s="30"/>
      <c r="L965" s="31"/>
      <c r="M965" s="32"/>
      <c r="N965" s="33"/>
      <c r="O965" s="39"/>
      <c r="P965" s="39"/>
      <c r="Q965" s="40"/>
      <c r="R965" s="17"/>
      <c r="S965" s="40"/>
      <c r="T965" s="40"/>
      <c r="U965" s="40"/>
      <c r="V965" s="40"/>
      <c r="W965" s="40"/>
      <c r="X965" s="41"/>
      <c r="Y965" s="41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18"/>
      <c r="AM965" s="40"/>
      <c r="AN965" s="42"/>
      <c r="AO965" s="42"/>
      <c r="AP965" s="43"/>
      <c r="AQ965" s="43"/>
      <c r="AR965" s="43"/>
      <c r="AS965" s="43"/>
      <c r="AT965" s="43"/>
      <c r="AU965" s="43"/>
      <c r="AV965" s="44"/>
      <c r="AW965" s="45"/>
      <c r="AX965" s="45"/>
      <c r="AY965" s="45"/>
    </row>
    <row r="966">
      <c r="A966" s="60"/>
      <c r="B966" s="60"/>
      <c r="C966" s="60"/>
      <c r="D966" s="46"/>
      <c r="E966" s="25"/>
      <c r="F966" s="26"/>
      <c r="G966" s="18"/>
      <c r="H966" s="15"/>
      <c r="I966" s="28"/>
      <c r="J966" s="29"/>
      <c r="K966" s="30"/>
      <c r="L966" s="31"/>
      <c r="M966" s="32"/>
      <c r="N966" s="33"/>
      <c r="O966" s="39"/>
      <c r="P966" s="39"/>
      <c r="Q966" s="40"/>
      <c r="R966" s="17"/>
      <c r="S966" s="40"/>
      <c r="T966" s="40"/>
      <c r="U966" s="40"/>
      <c r="V966" s="40"/>
      <c r="W966" s="40"/>
      <c r="X966" s="41"/>
      <c r="Y966" s="41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18"/>
      <c r="AM966" s="40"/>
      <c r="AN966" s="42"/>
      <c r="AO966" s="42"/>
      <c r="AP966" s="43"/>
      <c r="AQ966" s="43"/>
      <c r="AR966" s="43"/>
      <c r="AS966" s="43"/>
      <c r="AT966" s="43"/>
      <c r="AU966" s="43"/>
      <c r="AV966" s="44"/>
      <c r="AW966" s="45"/>
      <c r="AX966" s="45"/>
      <c r="AY966" s="45"/>
    </row>
    <row r="967">
      <c r="A967" s="60"/>
      <c r="B967" s="60"/>
      <c r="C967" s="60"/>
      <c r="D967" s="46"/>
      <c r="E967" s="25"/>
      <c r="F967" s="26"/>
      <c r="G967" s="18"/>
      <c r="H967" s="15"/>
      <c r="I967" s="28"/>
      <c r="J967" s="29"/>
      <c r="K967" s="30"/>
      <c r="L967" s="31"/>
      <c r="M967" s="32"/>
      <c r="N967" s="33"/>
      <c r="O967" s="39"/>
      <c r="P967" s="39"/>
      <c r="Q967" s="40"/>
      <c r="R967" s="17"/>
      <c r="S967" s="40"/>
      <c r="T967" s="40"/>
      <c r="U967" s="40"/>
      <c r="V967" s="40"/>
      <c r="W967" s="40"/>
      <c r="X967" s="41"/>
      <c r="Y967" s="41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18"/>
      <c r="AM967" s="40"/>
      <c r="AN967" s="42"/>
      <c r="AO967" s="42"/>
      <c r="AP967" s="43"/>
      <c r="AQ967" s="43"/>
      <c r="AR967" s="43"/>
      <c r="AS967" s="43"/>
      <c r="AT967" s="43"/>
      <c r="AU967" s="43"/>
      <c r="AV967" s="44"/>
      <c r="AW967" s="45"/>
      <c r="AX967" s="45"/>
      <c r="AY967" s="45"/>
    </row>
    <row r="968">
      <c r="A968" s="60"/>
      <c r="B968" s="60"/>
      <c r="C968" s="60"/>
      <c r="D968" s="46"/>
      <c r="E968" s="25"/>
      <c r="F968" s="26"/>
      <c r="G968" s="18"/>
      <c r="H968" s="15"/>
      <c r="I968" s="28"/>
      <c r="J968" s="29"/>
      <c r="K968" s="30"/>
      <c r="L968" s="31"/>
      <c r="M968" s="32"/>
      <c r="N968" s="33"/>
      <c r="O968" s="39"/>
      <c r="P968" s="39"/>
      <c r="Q968" s="40"/>
      <c r="R968" s="17"/>
      <c r="S968" s="40"/>
      <c r="T968" s="40"/>
      <c r="U968" s="40"/>
      <c r="V968" s="40"/>
      <c r="W968" s="40"/>
      <c r="X968" s="41"/>
      <c r="Y968" s="41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18"/>
      <c r="AM968" s="40"/>
      <c r="AN968" s="42"/>
      <c r="AO968" s="42"/>
      <c r="AP968" s="43"/>
      <c r="AQ968" s="43"/>
      <c r="AR968" s="43"/>
      <c r="AS968" s="43"/>
      <c r="AT968" s="43"/>
      <c r="AU968" s="43"/>
      <c r="AV968" s="44"/>
      <c r="AW968" s="45"/>
      <c r="AX968" s="45"/>
      <c r="AY968" s="45"/>
    </row>
    <row r="969">
      <c r="A969" s="60"/>
      <c r="B969" s="60"/>
      <c r="C969" s="60"/>
      <c r="D969" s="46"/>
      <c r="E969" s="25"/>
      <c r="F969" s="26"/>
      <c r="G969" s="18"/>
      <c r="H969" s="15"/>
      <c r="I969" s="28"/>
      <c r="J969" s="29"/>
      <c r="K969" s="30"/>
      <c r="L969" s="31"/>
      <c r="M969" s="32"/>
      <c r="N969" s="33"/>
      <c r="O969" s="39"/>
      <c r="P969" s="39"/>
      <c r="Q969" s="40"/>
      <c r="R969" s="17"/>
      <c r="S969" s="40"/>
      <c r="T969" s="40"/>
      <c r="U969" s="40"/>
      <c r="V969" s="40"/>
      <c r="W969" s="40"/>
      <c r="X969" s="41"/>
      <c r="Y969" s="41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18"/>
      <c r="AM969" s="40"/>
      <c r="AN969" s="42"/>
      <c r="AO969" s="42"/>
      <c r="AP969" s="43"/>
      <c r="AQ969" s="43"/>
      <c r="AR969" s="43"/>
      <c r="AS969" s="43"/>
      <c r="AT969" s="43"/>
      <c r="AU969" s="43"/>
      <c r="AV969" s="44"/>
      <c r="AW969" s="45"/>
      <c r="AX969" s="45"/>
      <c r="AY969" s="45"/>
    </row>
    <row r="970">
      <c r="A970" s="60"/>
      <c r="B970" s="60"/>
      <c r="C970" s="60"/>
      <c r="D970" s="46"/>
      <c r="E970" s="25"/>
      <c r="F970" s="26"/>
      <c r="G970" s="18"/>
      <c r="H970" s="15"/>
      <c r="I970" s="28"/>
      <c r="J970" s="29"/>
      <c r="K970" s="30"/>
      <c r="L970" s="31"/>
      <c r="M970" s="32"/>
      <c r="N970" s="33"/>
      <c r="O970" s="39"/>
      <c r="P970" s="39"/>
      <c r="Q970" s="40"/>
      <c r="R970" s="17"/>
      <c r="S970" s="40"/>
      <c r="T970" s="40"/>
      <c r="U970" s="40"/>
      <c r="V970" s="40"/>
      <c r="W970" s="40"/>
      <c r="X970" s="41"/>
      <c r="Y970" s="41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18"/>
      <c r="AM970" s="40"/>
      <c r="AN970" s="42"/>
      <c r="AO970" s="42"/>
      <c r="AP970" s="43"/>
      <c r="AQ970" s="43"/>
      <c r="AR970" s="43"/>
      <c r="AS970" s="43"/>
      <c r="AT970" s="43"/>
      <c r="AU970" s="43"/>
      <c r="AV970" s="44"/>
      <c r="AW970" s="45"/>
      <c r="AX970" s="45"/>
      <c r="AY970" s="45"/>
    </row>
    <row r="971">
      <c r="A971" s="60"/>
      <c r="B971" s="60"/>
      <c r="C971" s="60"/>
      <c r="D971" s="46"/>
      <c r="E971" s="25"/>
      <c r="F971" s="26"/>
      <c r="G971" s="18"/>
      <c r="H971" s="15"/>
      <c r="I971" s="28"/>
      <c r="J971" s="29"/>
      <c r="K971" s="30"/>
      <c r="L971" s="31"/>
      <c r="M971" s="32"/>
      <c r="N971" s="33"/>
      <c r="O971" s="39"/>
      <c r="P971" s="39"/>
      <c r="Q971" s="40"/>
      <c r="R971" s="17"/>
      <c r="S971" s="40"/>
      <c r="T971" s="40"/>
      <c r="U971" s="40"/>
      <c r="V971" s="40"/>
      <c r="W971" s="40"/>
      <c r="X971" s="41"/>
      <c r="Y971" s="41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18"/>
      <c r="AM971" s="40"/>
      <c r="AN971" s="42"/>
      <c r="AO971" s="42"/>
      <c r="AP971" s="43"/>
      <c r="AQ971" s="43"/>
      <c r="AR971" s="43"/>
      <c r="AS971" s="43"/>
      <c r="AT971" s="43"/>
      <c r="AU971" s="43"/>
      <c r="AV971" s="44"/>
      <c r="AW971" s="45"/>
      <c r="AX971" s="45"/>
      <c r="AY971" s="45"/>
    </row>
    <row r="972">
      <c r="A972" s="60"/>
      <c r="B972" s="60"/>
      <c r="C972" s="60"/>
      <c r="D972" s="46"/>
      <c r="E972" s="25"/>
      <c r="F972" s="26"/>
      <c r="G972" s="18"/>
      <c r="H972" s="15"/>
      <c r="I972" s="28"/>
      <c r="J972" s="29"/>
      <c r="K972" s="30"/>
      <c r="L972" s="31"/>
      <c r="M972" s="32"/>
      <c r="N972" s="33"/>
      <c r="O972" s="39"/>
      <c r="P972" s="39"/>
      <c r="Q972" s="40"/>
      <c r="R972" s="17"/>
      <c r="S972" s="40"/>
      <c r="T972" s="40"/>
      <c r="U972" s="40"/>
      <c r="V972" s="40"/>
      <c r="W972" s="40"/>
      <c r="X972" s="41"/>
      <c r="Y972" s="41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18"/>
      <c r="AM972" s="40"/>
      <c r="AN972" s="42"/>
      <c r="AO972" s="42"/>
      <c r="AP972" s="43"/>
      <c r="AQ972" s="43"/>
      <c r="AR972" s="43"/>
      <c r="AS972" s="43"/>
      <c r="AT972" s="43"/>
      <c r="AU972" s="43"/>
      <c r="AV972" s="44"/>
      <c r="AW972" s="45"/>
      <c r="AX972" s="45"/>
      <c r="AY972" s="45"/>
    </row>
    <row r="973">
      <c r="A973" s="60"/>
      <c r="B973" s="60"/>
      <c r="C973" s="60"/>
      <c r="D973" s="46"/>
      <c r="E973" s="25"/>
      <c r="F973" s="26"/>
      <c r="G973" s="18"/>
      <c r="H973" s="15"/>
      <c r="I973" s="28"/>
      <c r="J973" s="29"/>
      <c r="K973" s="30"/>
      <c r="L973" s="31"/>
      <c r="M973" s="32"/>
      <c r="N973" s="33"/>
      <c r="O973" s="39"/>
      <c r="P973" s="39"/>
      <c r="Q973" s="40"/>
      <c r="R973" s="17"/>
      <c r="S973" s="40"/>
      <c r="T973" s="40"/>
      <c r="U973" s="40"/>
      <c r="V973" s="40"/>
      <c r="W973" s="40"/>
      <c r="X973" s="41"/>
      <c r="Y973" s="41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18"/>
      <c r="AM973" s="40"/>
      <c r="AN973" s="42"/>
      <c r="AO973" s="42"/>
      <c r="AP973" s="43"/>
      <c r="AQ973" s="43"/>
      <c r="AR973" s="43"/>
      <c r="AS973" s="43"/>
      <c r="AT973" s="43"/>
      <c r="AU973" s="43"/>
      <c r="AV973" s="44"/>
      <c r="AW973" s="45"/>
      <c r="AX973" s="45"/>
      <c r="AY973" s="45"/>
    </row>
    <row r="974">
      <c r="A974" s="60"/>
      <c r="B974" s="60"/>
      <c r="C974" s="60"/>
      <c r="D974" s="46"/>
      <c r="E974" s="25"/>
      <c r="F974" s="26"/>
      <c r="G974" s="18"/>
      <c r="H974" s="15"/>
      <c r="I974" s="28"/>
      <c r="J974" s="29"/>
      <c r="K974" s="30"/>
      <c r="L974" s="31"/>
      <c r="M974" s="32"/>
      <c r="N974" s="33"/>
      <c r="O974" s="39"/>
      <c r="P974" s="39"/>
      <c r="Q974" s="40"/>
      <c r="R974" s="17"/>
      <c r="S974" s="40"/>
      <c r="T974" s="40"/>
      <c r="U974" s="40"/>
      <c r="V974" s="40"/>
      <c r="W974" s="40"/>
      <c r="X974" s="41"/>
      <c r="Y974" s="41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18"/>
      <c r="AM974" s="40"/>
      <c r="AN974" s="42"/>
      <c r="AO974" s="42"/>
      <c r="AP974" s="43"/>
      <c r="AQ974" s="43"/>
      <c r="AR974" s="43"/>
      <c r="AS974" s="43"/>
      <c r="AT974" s="43"/>
      <c r="AU974" s="43"/>
      <c r="AV974" s="44"/>
      <c r="AW974" s="45"/>
      <c r="AX974" s="45"/>
      <c r="AY974" s="45"/>
    </row>
    <row r="975">
      <c r="A975" s="60"/>
      <c r="B975" s="60"/>
      <c r="C975" s="60"/>
      <c r="D975" s="46"/>
      <c r="E975" s="25"/>
      <c r="F975" s="26"/>
      <c r="G975" s="18"/>
      <c r="H975" s="15"/>
      <c r="I975" s="28"/>
      <c r="J975" s="29"/>
      <c r="K975" s="30"/>
      <c r="L975" s="31"/>
      <c r="M975" s="32"/>
      <c r="N975" s="33"/>
      <c r="O975" s="39"/>
      <c r="P975" s="39"/>
      <c r="Q975" s="40"/>
      <c r="R975" s="17"/>
      <c r="S975" s="40"/>
      <c r="T975" s="40"/>
      <c r="U975" s="40"/>
      <c r="V975" s="40"/>
      <c r="W975" s="40"/>
      <c r="X975" s="41"/>
      <c r="Y975" s="41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18"/>
      <c r="AM975" s="40"/>
      <c r="AN975" s="42"/>
      <c r="AO975" s="42"/>
      <c r="AP975" s="43"/>
      <c r="AQ975" s="43"/>
      <c r="AR975" s="43"/>
      <c r="AS975" s="43"/>
      <c r="AT975" s="43"/>
      <c r="AU975" s="43"/>
      <c r="AV975" s="44"/>
      <c r="AW975" s="45"/>
      <c r="AX975" s="45"/>
      <c r="AY975" s="45"/>
    </row>
    <row r="976">
      <c r="A976" s="60"/>
      <c r="B976" s="60"/>
      <c r="C976" s="60"/>
      <c r="D976" s="46"/>
      <c r="E976" s="25"/>
      <c r="F976" s="26"/>
      <c r="G976" s="18"/>
      <c r="H976" s="15"/>
      <c r="I976" s="28"/>
      <c r="J976" s="29"/>
      <c r="K976" s="30"/>
      <c r="L976" s="31"/>
      <c r="M976" s="32"/>
      <c r="N976" s="33"/>
      <c r="O976" s="39"/>
      <c r="P976" s="39"/>
      <c r="Q976" s="40"/>
      <c r="R976" s="17"/>
      <c r="S976" s="40"/>
      <c r="T976" s="40"/>
      <c r="U976" s="40"/>
      <c r="V976" s="40"/>
      <c r="W976" s="40"/>
      <c r="X976" s="41"/>
      <c r="Y976" s="41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18"/>
      <c r="AM976" s="40"/>
      <c r="AN976" s="42"/>
      <c r="AO976" s="42"/>
      <c r="AP976" s="43"/>
      <c r="AQ976" s="43"/>
      <c r="AR976" s="43"/>
      <c r="AS976" s="43"/>
      <c r="AT976" s="43"/>
      <c r="AU976" s="43"/>
      <c r="AV976" s="44"/>
      <c r="AW976" s="45"/>
      <c r="AX976" s="45"/>
      <c r="AY976" s="45"/>
    </row>
    <row r="977">
      <c r="A977" s="60"/>
      <c r="B977" s="60"/>
      <c r="C977" s="60"/>
      <c r="D977" s="46"/>
      <c r="E977" s="25"/>
      <c r="F977" s="26"/>
      <c r="G977" s="18"/>
      <c r="H977" s="15"/>
      <c r="I977" s="28"/>
      <c r="J977" s="29"/>
      <c r="K977" s="30"/>
      <c r="L977" s="31"/>
      <c r="M977" s="32"/>
      <c r="N977" s="33"/>
      <c r="O977" s="39"/>
      <c r="P977" s="39"/>
      <c r="Q977" s="40"/>
      <c r="R977" s="17"/>
      <c r="S977" s="40"/>
      <c r="T977" s="40"/>
      <c r="U977" s="40"/>
      <c r="V977" s="40"/>
      <c r="W977" s="40"/>
      <c r="X977" s="41"/>
      <c r="Y977" s="41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18"/>
      <c r="AM977" s="40"/>
      <c r="AN977" s="42"/>
      <c r="AO977" s="42"/>
      <c r="AP977" s="43"/>
      <c r="AQ977" s="43"/>
      <c r="AR977" s="43"/>
      <c r="AS977" s="43"/>
      <c r="AT977" s="43"/>
      <c r="AU977" s="43"/>
      <c r="AV977" s="44"/>
      <c r="AW977" s="45"/>
      <c r="AX977" s="45"/>
      <c r="AY977" s="45"/>
    </row>
    <row r="978">
      <c r="A978" s="60"/>
      <c r="B978" s="60"/>
      <c r="C978" s="60"/>
      <c r="D978" s="46"/>
      <c r="E978" s="25"/>
      <c r="F978" s="26"/>
      <c r="G978" s="18"/>
      <c r="H978" s="15"/>
      <c r="I978" s="28"/>
      <c r="J978" s="29"/>
      <c r="K978" s="30"/>
      <c r="L978" s="31"/>
      <c r="M978" s="32"/>
      <c r="N978" s="33"/>
      <c r="O978" s="39"/>
      <c r="P978" s="39"/>
      <c r="Q978" s="40"/>
      <c r="R978" s="17"/>
      <c r="S978" s="40"/>
      <c r="T978" s="40"/>
      <c r="U978" s="40"/>
      <c r="V978" s="40"/>
      <c r="W978" s="40"/>
      <c r="X978" s="41"/>
      <c r="Y978" s="41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18"/>
      <c r="AM978" s="40"/>
      <c r="AN978" s="42"/>
      <c r="AO978" s="42"/>
      <c r="AP978" s="43"/>
      <c r="AQ978" s="43"/>
      <c r="AR978" s="43"/>
      <c r="AS978" s="43"/>
      <c r="AT978" s="43"/>
      <c r="AU978" s="43"/>
      <c r="AV978" s="44"/>
      <c r="AW978" s="45"/>
      <c r="AX978" s="45"/>
      <c r="AY978" s="45"/>
    </row>
    <row r="979">
      <c r="A979" s="60"/>
      <c r="B979" s="60"/>
      <c r="C979" s="60"/>
      <c r="D979" s="46"/>
      <c r="E979" s="25"/>
      <c r="F979" s="26"/>
      <c r="G979" s="18"/>
      <c r="H979" s="15"/>
      <c r="I979" s="28"/>
      <c r="J979" s="29"/>
      <c r="K979" s="30"/>
      <c r="L979" s="31"/>
      <c r="M979" s="32"/>
      <c r="N979" s="33"/>
      <c r="O979" s="39"/>
      <c r="P979" s="39"/>
      <c r="Q979" s="40"/>
      <c r="R979" s="17"/>
      <c r="S979" s="40"/>
      <c r="T979" s="40"/>
      <c r="U979" s="40"/>
      <c r="V979" s="40"/>
      <c r="W979" s="40"/>
      <c r="X979" s="41"/>
      <c r="Y979" s="41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18"/>
      <c r="AM979" s="40"/>
      <c r="AN979" s="42"/>
      <c r="AO979" s="42"/>
      <c r="AP979" s="43"/>
      <c r="AQ979" s="43"/>
      <c r="AR979" s="43"/>
      <c r="AS979" s="43"/>
      <c r="AT979" s="43"/>
      <c r="AU979" s="43"/>
      <c r="AV979" s="44"/>
      <c r="AW979" s="45"/>
      <c r="AX979" s="45"/>
      <c r="AY979" s="45"/>
    </row>
    <row r="980">
      <c r="A980" s="60"/>
      <c r="B980" s="60"/>
      <c r="C980" s="60"/>
      <c r="D980" s="46"/>
      <c r="E980" s="25"/>
      <c r="F980" s="26"/>
      <c r="G980" s="18"/>
      <c r="H980" s="15"/>
      <c r="I980" s="28"/>
      <c r="J980" s="29"/>
      <c r="K980" s="30"/>
      <c r="L980" s="31"/>
      <c r="M980" s="32"/>
      <c r="N980" s="33"/>
      <c r="O980" s="39"/>
      <c r="P980" s="39"/>
      <c r="Q980" s="40"/>
      <c r="R980" s="17"/>
      <c r="S980" s="40"/>
      <c r="T980" s="40"/>
      <c r="U980" s="40"/>
      <c r="V980" s="40"/>
      <c r="W980" s="40"/>
      <c r="X980" s="41"/>
      <c r="Y980" s="41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18"/>
      <c r="AM980" s="40"/>
      <c r="AN980" s="42"/>
      <c r="AO980" s="42"/>
      <c r="AP980" s="43"/>
      <c r="AQ980" s="43"/>
      <c r="AR980" s="43"/>
      <c r="AS980" s="43"/>
      <c r="AT980" s="43"/>
      <c r="AU980" s="43"/>
      <c r="AV980" s="44"/>
      <c r="AW980" s="45"/>
      <c r="AX980" s="45"/>
      <c r="AY980" s="45"/>
    </row>
    <row r="981">
      <c r="A981" s="60"/>
      <c r="B981" s="60"/>
      <c r="C981" s="60"/>
      <c r="D981" s="46"/>
      <c r="E981" s="25"/>
      <c r="F981" s="26"/>
      <c r="G981" s="18"/>
      <c r="H981" s="15"/>
      <c r="I981" s="28"/>
      <c r="J981" s="29"/>
      <c r="K981" s="30"/>
      <c r="L981" s="31"/>
      <c r="M981" s="32"/>
      <c r="N981" s="33"/>
      <c r="O981" s="39"/>
      <c r="P981" s="39"/>
      <c r="Q981" s="40"/>
      <c r="R981" s="17"/>
      <c r="S981" s="40"/>
      <c r="T981" s="40"/>
      <c r="U981" s="40"/>
      <c r="V981" s="40"/>
      <c r="W981" s="40"/>
      <c r="X981" s="41"/>
      <c r="Y981" s="41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18"/>
      <c r="AM981" s="40"/>
      <c r="AN981" s="42"/>
      <c r="AO981" s="42"/>
      <c r="AP981" s="43"/>
      <c r="AQ981" s="43"/>
      <c r="AR981" s="43"/>
      <c r="AS981" s="43"/>
      <c r="AT981" s="43"/>
      <c r="AU981" s="43"/>
      <c r="AV981" s="44"/>
      <c r="AW981" s="45"/>
      <c r="AX981" s="45"/>
      <c r="AY981" s="45"/>
    </row>
    <row r="982">
      <c r="A982" s="60"/>
      <c r="B982" s="60"/>
      <c r="C982" s="60"/>
      <c r="D982" s="46"/>
      <c r="E982" s="25"/>
      <c r="F982" s="26"/>
      <c r="G982" s="18"/>
      <c r="H982" s="15"/>
      <c r="I982" s="28"/>
      <c r="J982" s="29"/>
      <c r="K982" s="30"/>
      <c r="L982" s="31"/>
      <c r="M982" s="32"/>
      <c r="N982" s="33"/>
      <c r="O982" s="39"/>
      <c r="P982" s="39"/>
      <c r="Q982" s="40"/>
      <c r="R982" s="17"/>
      <c r="S982" s="40"/>
      <c r="T982" s="40"/>
      <c r="U982" s="40"/>
      <c r="V982" s="40"/>
      <c r="W982" s="40"/>
      <c r="X982" s="41"/>
      <c r="Y982" s="41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18"/>
      <c r="AM982" s="40"/>
      <c r="AN982" s="42"/>
      <c r="AO982" s="42"/>
      <c r="AP982" s="43"/>
      <c r="AQ982" s="43"/>
      <c r="AR982" s="43"/>
      <c r="AS982" s="43"/>
      <c r="AT982" s="43"/>
      <c r="AU982" s="43"/>
      <c r="AV982" s="44"/>
      <c r="AW982" s="45"/>
      <c r="AX982" s="45"/>
      <c r="AY982" s="45"/>
    </row>
    <row r="983">
      <c r="A983" s="60"/>
      <c r="B983" s="60"/>
      <c r="C983" s="60"/>
      <c r="D983" s="46"/>
      <c r="E983" s="25"/>
      <c r="F983" s="26"/>
      <c r="G983" s="18"/>
      <c r="H983" s="15"/>
      <c r="I983" s="28"/>
      <c r="J983" s="29"/>
      <c r="K983" s="30"/>
      <c r="L983" s="31"/>
      <c r="M983" s="32"/>
      <c r="N983" s="33"/>
      <c r="O983" s="39"/>
      <c r="P983" s="39"/>
      <c r="Q983" s="40"/>
      <c r="R983" s="17"/>
      <c r="S983" s="40"/>
      <c r="T983" s="40"/>
      <c r="U983" s="40"/>
      <c r="V983" s="40"/>
      <c r="W983" s="40"/>
      <c r="X983" s="41"/>
      <c r="Y983" s="41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18"/>
      <c r="AM983" s="40"/>
      <c r="AN983" s="42"/>
      <c r="AO983" s="42"/>
      <c r="AP983" s="43"/>
      <c r="AQ983" s="43"/>
      <c r="AR983" s="43"/>
      <c r="AS983" s="43"/>
      <c r="AT983" s="43"/>
      <c r="AU983" s="43"/>
      <c r="AV983" s="44"/>
      <c r="AW983" s="45"/>
      <c r="AX983" s="45"/>
      <c r="AY983" s="45"/>
    </row>
    <row r="984">
      <c r="A984" s="60"/>
      <c r="B984" s="60"/>
      <c r="C984" s="60"/>
      <c r="D984" s="46"/>
      <c r="E984" s="25"/>
      <c r="F984" s="26"/>
      <c r="G984" s="18"/>
      <c r="H984" s="15"/>
      <c r="I984" s="28"/>
      <c r="J984" s="29"/>
      <c r="K984" s="30"/>
      <c r="L984" s="31"/>
      <c r="M984" s="32"/>
      <c r="N984" s="33"/>
      <c r="O984" s="39"/>
      <c r="P984" s="39"/>
      <c r="Q984" s="40"/>
      <c r="R984" s="17"/>
      <c r="S984" s="40"/>
      <c r="T984" s="40"/>
      <c r="U984" s="40"/>
      <c r="V984" s="40"/>
      <c r="W984" s="40"/>
      <c r="X984" s="41"/>
      <c r="Y984" s="41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18"/>
      <c r="AM984" s="40"/>
      <c r="AN984" s="42"/>
      <c r="AO984" s="42"/>
      <c r="AP984" s="43"/>
      <c r="AQ984" s="43"/>
      <c r="AR984" s="43"/>
      <c r="AS984" s="43"/>
      <c r="AT984" s="43"/>
      <c r="AU984" s="43"/>
      <c r="AV984" s="44"/>
      <c r="AW984" s="45"/>
      <c r="AX984" s="45"/>
      <c r="AY984" s="45"/>
    </row>
    <row r="985">
      <c r="A985" s="60"/>
      <c r="B985" s="60"/>
      <c r="C985" s="60"/>
      <c r="D985" s="46"/>
      <c r="E985" s="25"/>
      <c r="F985" s="26"/>
      <c r="G985" s="18"/>
      <c r="H985" s="15"/>
      <c r="I985" s="28"/>
      <c r="J985" s="29"/>
      <c r="K985" s="30"/>
      <c r="L985" s="31"/>
      <c r="M985" s="32"/>
      <c r="N985" s="33"/>
      <c r="O985" s="39"/>
      <c r="P985" s="39"/>
      <c r="Q985" s="40"/>
      <c r="R985" s="17"/>
      <c r="S985" s="40"/>
      <c r="T985" s="40"/>
      <c r="U985" s="40"/>
      <c r="V985" s="40"/>
      <c r="W985" s="40"/>
      <c r="X985" s="41"/>
      <c r="Y985" s="41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18"/>
      <c r="AM985" s="40"/>
      <c r="AN985" s="42"/>
      <c r="AO985" s="42"/>
      <c r="AP985" s="43"/>
      <c r="AQ985" s="43"/>
      <c r="AR985" s="43"/>
      <c r="AS985" s="43"/>
      <c r="AT985" s="43"/>
      <c r="AU985" s="43"/>
      <c r="AV985" s="44"/>
      <c r="AW985" s="45"/>
      <c r="AX985" s="45"/>
      <c r="AY985" s="45"/>
    </row>
    <row r="986">
      <c r="A986" s="60"/>
      <c r="B986" s="60"/>
      <c r="C986" s="60"/>
      <c r="D986" s="46"/>
      <c r="E986" s="25"/>
      <c r="F986" s="26"/>
      <c r="G986" s="18"/>
      <c r="H986" s="15"/>
      <c r="I986" s="28"/>
      <c r="J986" s="29"/>
      <c r="K986" s="30"/>
      <c r="L986" s="31"/>
      <c r="M986" s="32"/>
      <c r="N986" s="33"/>
      <c r="O986" s="39"/>
      <c r="P986" s="39"/>
      <c r="Q986" s="40"/>
      <c r="R986" s="17"/>
      <c r="S986" s="40"/>
      <c r="T986" s="40"/>
      <c r="U986" s="40"/>
      <c r="V986" s="40"/>
      <c r="W986" s="40"/>
      <c r="X986" s="41"/>
      <c r="Y986" s="41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18"/>
      <c r="AM986" s="40"/>
      <c r="AN986" s="42"/>
      <c r="AO986" s="42"/>
      <c r="AP986" s="43"/>
      <c r="AQ986" s="43"/>
      <c r="AR986" s="43"/>
      <c r="AS986" s="43"/>
      <c r="AT986" s="43"/>
      <c r="AU986" s="43"/>
      <c r="AV986" s="44"/>
      <c r="AW986" s="45"/>
      <c r="AX986" s="45"/>
      <c r="AY986" s="45"/>
    </row>
    <row r="987">
      <c r="A987" s="60"/>
      <c r="B987" s="60"/>
      <c r="C987" s="60"/>
      <c r="D987" s="46"/>
      <c r="E987" s="25"/>
      <c r="F987" s="26"/>
      <c r="G987" s="18"/>
      <c r="H987" s="15"/>
      <c r="I987" s="28"/>
      <c r="J987" s="29"/>
      <c r="K987" s="30"/>
      <c r="L987" s="31"/>
      <c r="M987" s="32"/>
      <c r="N987" s="33"/>
      <c r="O987" s="39"/>
      <c r="P987" s="39"/>
      <c r="Q987" s="40"/>
      <c r="R987" s="17"/>
      <c r="S987" s="40"/>
      <c r="T987" s="40"/>
      <c r="U987" s="40"/>
      <c r="V987" s="40"/>
      <c r="W987" s="40"/>
      <c r="X987" s="41"/>
      <c r="Y987" s="41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18"/>
      <c r="AM987" s="40"/>
      <c r="AN987" s="42"/>
      <c r="AO987" s="42"/>
      <c r="AP987" s="43"/>
      <c r="AQ987" s="43"/>
      <c r="AR987" s="43"/>
      <c r="AS987" s="43"/>
      <c r="AT987" s="43"/>
      <c r="AU987" s="43"/>
      <c r="AV987" s="44"/>
      <c r="AW987" s="45"/>
      <c r="AX987" s="45"/>
      <c r="AY987" s="45"/>
    </row>
    <row r="988">
      <c r="A988" s="60"/>
      <c r="B988" s="60"/>
      <c r="C988" s="60"/>
      <c r="D988" s="46"/>
      <c r="E988" s="25"/>
      <c r="F988" s="26"/>
      <c r="G988" s="18"/>
      <c r="H988" s="15"/>
      <c r="I988" s="28"/>
      <c r="J988" s="29"/>
      <c r="K988" s="30"/>
      <c r="L988" s="31"/>
      <c r="M988" s="32"/>
      <c r="N988" s="33"/>
      <c r="O988" s="39"/>
      <c r="P988" s="39"/>
      <c r="Q988" s="40"/>
      <c r="R988" s="17"/>
      <c r="S988" s="40"/>
      <c r="T988" s="40"/>
      <c r="U988" s="40"/>
      <c r="V988" s="40"/>
      <c r="W988" s="40"/>
      <c r="X988" s="41"/>
      <c r="Y988" s="41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18"/>
      <c r="AM988" s="40"/>
      <c r="AN988" s="42"/>
      <c r="AO988" s="42"/>
      <c r="AP988" s="43"/>
      <c r="AQ988" s="43"/>
      <c r="AR988" s="43"/>
      <c r="AS988" s="43"/>
      <c r="AT988" s="43"/>
      <c r="AU988" s="43"/>
      <c r="AV988" s="44"/>
      <c r="AW988" s="45"/>
      <c r="AX988" s="45"/>
      <c r="AY988" s="45"/>
    </row>
    <row r="989">
      <c r="A989" s="60"/>
      <c r="B989" s="60"/>
      <c r="C989" s="60"/>
      <c r="D989" s="46"/>
      <c r="E989" s="25"/>
      <c r="F989" s="26"/>
      <c r="G989" s="18"/>
      <c r="H989" s="15"/>
      <c r="I989" s="28"/>
      <c r="J989" s="29"/>
      <c r="K989" s="30"/>
      <c r="L989" s="31"/>
      <c r="M989" s="32"/>
      <c r="N989" s="33"/>
      <c r="O989" s="39"/>
      <c r="P989" s="39"/>
      <c r="Q989" s="40"/>
      <c r="R989" s="17"/>
      <c r="S989" s="40"/>
      <c r="T989" s="40"/>
      <c r="U989" s="40"/>
      <c r="V989" s="40"/>
      <c r="W989" s="40"/>
      <c r="X989" s="41"/>
      <c r="Y989" s="41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18"/>
      <c r="AM989" s="40"/>
      <c r="AN989" s="42"/>
      <c r="AO989" s="42"/>
      <c r="AP989" s="43"/>
      <c r="AQ989" s="43"/>
      <c r="AR989" s="43"/>
      <c r="AS989" s="43"/>
      <c r="AT989" s="43"/>
      <c r="AU989" s="43"/>
      <c r="AV989" s="44"/>
      <c r="AW989" s="45"/>
      <c r="AX989" s="45"/>
      <c r="AY989" s="45"/>
    </row>
    <row r="990">
      <c r="A990" s="60"/>
      <c r="B990" s="60"/>
      <c r="C990" s="60"/>
      <c r="D990" s="46"/>
      <c r="E990" s="25"/>
      <c r="F990" s="26"/>
      <c r="G990" s="18"/>
      <c r="H990" s="15"/>
      <c r="I990" s="28"/>
      <c r="J990" s="29"/>
      <c r="K990" s="30"/>
      <c r="L990" s="31"/>
      <c r="M990" s="32"/>
      <c r="N990" s="33"/>
      <c r="O990" s="39"/>
      <c r="P990" s="39"/>
      <c r="Q990" s="40"/>
      <c r="R990" s="17"/>
      <c r="S990" s="40"/>
      <c r="T990" s="40"/>
      <c r="U990" s="40"/>
      <c r="V990" s="40"/>
      <c r="W990" s="40"/>
      <c r="X990" s="41"/>
      <c r="Y990" s="41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18"/>
      <c r="AM990" s="40"/>
      <c r="AN990" s="42"/>
      <c r="AO990" s="42"/>
      <c r="AP990" s="43"/>
      <c r="AQ990" s="43"/>
      <c r="AR990" s="43"/>
      <c r="AS990" s="43"/>
      <c r="AT990" s="43"/>
      <c r="AU990" s="43"/>
      <c r="AV990" s="44"/>
      <c r="AW990" s="45"/>
      <c r="AX990" s="45"/>
      <c r="AY990" s="45"/>
    </row>
    <row r="991">
      <c r="A991" s="60"/>
      <c r="B991" s="60"/>
      <c r="C991" s="60"/>
      <c r="D991" s="46"/>
      <c r="E991" s="25"/>
      <c r="F991" s="26"/>
      <c r="G991" s="18"/>
      <c r="H991" s="15"/>
      <c r="I991" s="28"/>
      <c r="J991" s="29"/>
      <c r="K991" s="30"/>
      <c r="L991" s="31"/>
      <c r="M991" s="32"/>
      <c r="N991" s="33"/>
      <c r="O991" s="39"/>
      <c r="P991" s="39"/>
      <c r="Q991" s="40"/>
      <c r="R991" s="17"/>
      <c r="S991" s="40"/>
      <c r="T991" s="40"/>
      <c r="U991" s="40"/>
      <c r="V991" s="40"/>
      <c r="W991" s="40"/>
      <c r="X991" s="41"/>
      <c r="Y991" s="41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18"/>
      <c r="AM991" s="40"/>
      <c r="AN991" s="42"/>
      <c r="AO991" s="42"/>
      <c r="AP991" s="43"/>
      <c r="AQ991" s="43"/>
      <c r="AR991" s="43"/>
      <c r="AS991" s="43"/>
      <c r="AT991" s="43"/>
      <c r="AU991" s="43"/>
      <c r="AV991" s="44"/>
      <c r="AW991" s="45"/>
      <c r="AX991" s="45"/>
      <c r="AY991" s="45"/>
    </row>
    <row r="992">
      <c r="A992" s="60"/>
      <c r="B992" s="60"/>
      <c r="C992" s="60"/>
      <c r="D992" s="46"/>
      <c r="E992" s="25"/>
      <c r="F992" s="26"/>
      <c r="G992" s="18"/>
      <c r="H992" s="15"/>
      <c r="I992" s="28"/>
      <c r="J992" s="29"/>
      <c r="K992" s="30"/>
      <c r="L992" s="31"/>
      <c r="M992" s="32"/>
      <c r="N992" s="33"/>
      <c r="O992" s="39"/>
      <c r="P992" s="39"/>
      <c r="Q992" s="40"/>
      <c r="R992" s="17"/>
      <c r="S992" s="40"/>
      <c r="T992" s="40"/>
      <c r="U992" s="40"/>
      <c r="V992" s="40"/>
      <c r="W992" s="40"/>
      <c r="X992" s="41"/>
      <c r="Y992" s="41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18"/>
      <c r="AM992" s="40"/>
      <c r="AN992" s="42"/>
      <c r="AO992" s="42"/>
      <c r="AP992" s="43"/>
      <c r="AQ992" s="43"/>
      <c r="AR992" s="43"/>
      <c r="AS992" s="43"/>
      <c r="AT992" s="43"/>
      <c r="AU992" s="43"/>
      <c r="AV992" s="44"/>
      <c r="AW992" s="45"/>
      <c r="AX992" s="45"/>
      <c r="AY992" s="45"/>
    </row>
    <row r="993">
      <c r="A993" s="60"/>
      <c r="B993" s="60"/>
      <c r="C993" s="60"/>
      <c r="D993" s="46"/>
      <c r="E993" s="25"/>
      <c r="F993" s="26"/>
      <c r="G993" s="18"/>
      <c r="H993" s="15"/>
      <c r="I993" s="28"/>
      <c r="J993" s="29"/>
      <c r="K993" s="30"/>
      <c r="L993" s="31"/>
      <c r="M993" s="32"/>
      <c r="N993" s="33"/>
      <c r="O993" s="39"/>
      <c r="P993" s="39"/>
      <c r="Q993" s="40"/>
      <c r="R993" s="17"/>
      <c r="S993" s="40"/>
      <c r="T993" s="40"/>
      <c r="U993" s="40"/>
      <c r="V993" s="40"/>
      <c r="W993" s="40"/>
      <c r="X993" s="41"/>
      <c r="Y993" s="41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18"/>
      <c r="AM993" s="40"/>
      <c r="AN993" s="42"/>
      <c r="AO993" s="42"/>
      <c r="AP993" s="43"/>
      <c r="AQ993" s="43"/>
      <c r="AR993" s="43"/>
      <c r="AS993" s="43"/>
      <c r="AT993" s="43"/>
      <c r="AU993" s="43"/>
      <c r="AV993" s="44"/>
      <c r="AW993" s="45"/>
      <c r="AX993" s="45"/>
      <c r="AY993" s="45"/>
    </row>
    <row r="994">
      <c r="A994" s="60"/>
      <c r="B994" s="60"/>
      <c r="C994" s="60"/>
      <c r="D994" s="46"/>
      <c r="E994" s="25"/>
      <c r="F994" s="26"/>
      <c r="G994" s="18"/>
      <c r="H994" s="15"/>
      <c r="I994" s="28"/>
      <c r="J994" s="29"/>
      <c r="K994" s="30"/>
      <c r="L994" s="31"/>
      <c r="M994" s="32"/>
      <c r="N994" s="33"/>
      <c r="O994" s="39"/>
      <c r="P994" s="39"/>
      <c r="Q994" s="40"/>
      <c r="R994" s="17"/>
      <c r="S994" s="40"/>
      <c r="T994" s="40"/>
      <c r="U994" s="40"/>
      <c r="V994" s="40"/>
      <c r="W994" s="40"/>
      <c r="X994" s="41"/>
      <c r="Y994" s="41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18"/>
      <c r="AM994" s="40"/>
      <c r="AN994" s="42"/>
      <c r="AO994" s="42"/>
      <c r="AP994" s="43"/>
      <c r="AQ994" s="43"/>
      <c r="AR994" s="43"/>
      <c r="AS994" s="43"/>
      <c r="AT994" s="43"/>
      <c r="AU994" s="43"/>
      <c r="AV994" s="44"/>
      <c r="AW994" s="45"/>
      <c r="AX994" s="45"/>
      <c r="AY994" s="45"/>
    </row>
    <row r="995">
      <c r="A995" s="60"/>
      <c r="B995" s="60"/>
      <c r="C995" s="60"/>
      <c r="D995" s="46"/>
      <c r="E995" s="25"/>
      <c r="F995" s="26"/>
      <c r="G995" s="18"/>
      <c r="H995" s="15"/>
      <c r="I995" s="28"/>
      <c r="J995" s="29"/>
      <c r="K995" s="30"/>
      <c r="L995" s="31"/>
      <c r="M995" s="32"/>
      <c r="N995" s="33"/>
      <c r="O995" s="39"/>
      <c r="P995" s="39"/>
      <c r="Q995" s="40"/>
      <c r="R995" s="17"/>
      <c r="S995" s="40"/>
      <c r="T995" s="40"/>
      <c r="U995" s="40"/>
      <c r="V995" s="40"/>
      <c r="W995" s="40"/>
      <c r="X995" s="41"/>
      <c r="Y995" s="41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18"/>
      <c r="AM995" s="40"/>
      <c r="AN995" s="42"/>
      <c r="AO995" s="42"/>
      <c r="AP995" s="43"/>
      <c r="AQ995" s="43"/>
      <c r="AR995" s="43"/>
      <c r="AS995" s="43"/>
      <c r="AT995" s="43"/>
      <c r="AU995" s="43"/>
      <c r="AV995" s="44"/>
      <c r="AW995" s="45"/>
      <c r="AX995" s="45"/>
      <c r="AY995" s="45"/>
    </row>
    <row r="996">
      <c r="A996" s="60"/>
      <c r="B996" s="60"/>
      <c r="C996" s="60"/>
      <c r="D996" s="46"/>
      <c r="E996" s="25"/>
      <c r="F996" s="26"/>
      <c r="G996" s="18"/>
      <c r="H996" s="15"/>
      <c r="I996" s="28"/>
      <c r="J996" s="29"/>
      <c r="K996" s="30"/>
      <c r="L996" s="31"/>
      <c r="M996" s="32"/>
      <c r="N996" s="33"/>
      <c r="O996" s="39"/>
      <c r="P996" s="39"/>
      <c r="Q996" s="40"/>
      <c r="R996" s="17"/>
      <c r="S996" s="40"/>
      <c r="T996" s="40"/>
      <c r="U996" s="40"/>
      <c r="V996" s="40"/>
      <c r="W996" s="40"/>
      <c r="X996" s="41"/>
      <c r="Y996" s="41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18"/>
      <c r="AM996" s="40"/>
      <c r="AN996" s="42"/>
      <c r="AO996" s="42"/>
      <c r="AP996" s="43"/>
      <c r="AQ996" s="43"/>
      <c r="AR996" s="43"/>
      <c r="AS996" s="43"/>
      <c r="AT996" s="43"/>
      <c r="AU996" s="43"/>
      <c r="AV996" s="44"/>
      <c r="AW996" s="45"/>
      <c r="AX996" s="45"/>
      <c r="AY996" s="45"/>
    </row>
    <row r="997">
      <c r="A997" s="60"/>
      <c r="B997" s="60"/>
      <c r="C997" s="60"/>
      <c r="D997" s="46"/>
      <c r="E997" s="25"/>
      <c r="F997" s="26"/>
      <c r="G997" s="18"/>
      <c r="H997" s="15"/>
      <c r="I997" s="28"/>
      <c r="J997" s="29"/>
      <c r="K997" s="30"/>
      <c r="L997" s="31"/>
      <c r="M997" s="32"/>
      <c r="N997" s="33"/>
      <c r="O997" s="39"/>
      <c r="P997" s="39"/>
      <c r="Q997" s="40"/>
      <c r="R997" s="17"/>
      <c r="S997" s="40"/>
      <c r="T997" s="40"/>
      <c r="U997" s="40"/>
      <c r="V997" s="40"/>
      <c r="W997" s="40"/>
      <c r="X997" s="41"/>
      <c r="Y997" s="41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18"/>
      <c r="AM997" s="40"/>
      <c r="AN997" s="42"/>
      <c r="AO997" s="42"/>
      <c r="AP997" s="43"/>
      <c r="AQ997" s="43"/>
      <c r="AR997" s="43"/>
      <c r="AS997" s="43"/>
      <c r="AT997" s="43"/>
      <c r="AU997" s="43"/>
      <c r="AV997" s="44"/>
      <c r="AW997" s="45"/>
      <c r="AX997" s="45"/>
      <c r="AY997" s="45"/>
    </row>
    <row r="998">
      <c r="A998" s="60"/>
      <c r="B998" s="60"/>
      <c r="C998" s="60"/>
      <c r="D998" s="46"/>
      <c r="E998" s="25"/>
      <c r="F998" s="26"/>
      <c r="G998" s="18"/>
      <c r="H998" s="15"/>
      <c r="I998" s="28"/>
      <c r="J998" s="29"/>
      <c r="K998" s="30"/>
      <c r="L998" s="31"/>
      <c r="M998" s="32"/>
      <c r="N998" s="33"/>
      <c r="O998" s="39"/>
      <c r="P998" s="39"/>
      <c r="Q998" s="40"/>
      <c r="R998" s="17"/>
      <c r="S998" s="40"/>
      <c r="T998" s="40"/>
      <c r="U998" s="40"/>
      <c r="V998" s="40"/>
      <c r="W998" s="40"/>
      <c r="X998" s="41"/>
      <c r="Y998" s="41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18"/>
      <c r="AM998" s="40"/>
      <c r="AN998" s="42"/>
      <c r="AO998" s="42"/>
      <c r="AP998" s="43"/>
      <c r="AQ998" s="43"/>
      <c r="AR998" s="43"/>
      <c r="AS998" s="43"/>
      <c r="AT998" s="43"/>
      <c r="AU998" s="43"/>
      <c r="AV998" s="44"/>
      <c r="AW998" s="45"/>
      <c r="AX998" s="45"/>
      <c r="AY998" s="45"/>
    </row>
    <row r="999">
      <c r="A999" s="60"/>
      <c r="B999" s="60"/>
      <c r="C999" s="60"/>
      <c r="D999" s="46"/>
      <c r="E999" s="25"/>
      <c r="F999" s="26"/>
      <c r="G999" s="18"/>
      <c r="H999" s="15"/>
      <c r="I999" s="28"/>
      <c r="J999" s="29"/>
      <c r="K999" s="30"/>
      <c r="L999" s="31"/>
      <c r="M999" s="32"/>
      <c r="N999" s="33"/>
      <c r="O999" s="39"/>
      <c r="P999" s="39"/>
      <c r="Q999" s="40"/>
      <c r="R999" s="17"/>
      <c r="S999" s="40"/>
      <c r="T999" s="40"/>
      <c r="U999" s="40"/>
      <c r="V999" s="40"/>
      <c r="W999" s="40"/>
      <c r="X999" s="41"/>
      <c r="Y999" s="41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18"/>
      <c r="AM999" s="40"/>
      <c r="AN999" s="42"/>
      <c r="AO999" s="42"/>
      <c r="AP999" s="43"/>
      <c r="AQ999" s="43"/>
      <c r="AR999" s="43"/>
      <c r="AS999" s="43"/>
      <c r="AT999" s="43"/>
      <c r="AU999" s="43"/>
      <c r="AV999" s="44"/>
      <c r="AW999" s="45"/>
      <c r="AX999" s="45"/>
      <c r="AY999" s="45"/>
    </row>
    <row r="1000">
      <c r="A1000" s="60"/>
      <c r="B1000" s="60"/>
      <c r="C1000" s="60"/>
      <c r="D1000" s="46"/>
      <c r="E1000" s="25"/>
      <c r="F1000" s="26"/>
      <c r="G1000" s="18"/>
      <c r="H1000" s="15"/>
      <c r="I1000" s="28"/>
      <c r="J1000" s="29"/>
      <c r="K1000" s="30"/>
      <c r="L1000" s="31"/>
      <c r="M1000" s="32"/>
      <c r="N1000" s="33"/>
      <c r="O1000" s="39"/>
      <c r="P1000" s="39"/>
      <c r="Q1000" s="40"/>
      <c r="R1000" s="17"/>
      <c r="S1000" s="40"/>
      <c r="T1000" s="40"/>
      <c r="U1000" s="40"/>
      <c r="V1000" s="40"/>
      <c r="W1000" s="40"/>
      <c r="X1000" s="41"/>
      <c r="Y1000" s="41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18"/>
      <c r="AM1000" s="40"/>
      <c r="AN1000" s="42"/>
      <c r="AO1000" s="42"/>
      <c r="AP1000" s="43"/>
      <c r="AQ1000" s="43"/>
      <c r="AR1000" s="43"/>
      <c r="AS1000" s="43"/>
      <c r="AT1000" s="43"/>
      <c r="AU1000" s="43"/>
      <c r="AV1000" s="44"/>
      <c r="AW1000" s="45"/>
      <c r="AX1000" s="45"/>
      <c r="AY1000" s="45"/>
    </row>
    <row r="1001">
      <c r="A1001" s="60"/>
      <c r="B1001" s="60"/>
      <c r="C1001" s="60"/>
      <c r="D1001" s="46"/>
      <c r="E1001" s="25"/>
      <c r="F1001" s="26"/>
      <c r="G1001" s="18"/>
      <c r="H1001" s="15"/>
      <c r="I1001" s="28"/>
      <c r="J1001" s="29"/>
      <c r="K1001" s="30"/>
      <c r="L1001" s="31"/>
      <c r="M1001" s="32"/>
      <c r="N1001" s="33"/>
      <c r="O1001" s="39"/>
      <c r="P1001" s="39"/>
      <c r="Q1001" s="40"/>
      <c r="R1001" s="17"/>
      <c r="S1001" s="40"/>
      <c r="T1001" s="40"/>
      <c r="U1001" s="40"/>
      <c r="V1001" s="40"/>
      <c r="W1001" s="40"/>
      <c r="X1001" s="41"/>
      <c r="Y1001" s="41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18"/>
      <c r="AM1001" s="40"/>
      <c r="AN1001" s="42"/>
      <c r="AO1001" s="42"/>
      <c r="AP1001" s="43"/>
      <c r="AQ1001" s="43"/>
      <c r="AR1001" s="43"/>
      <c r="AS1001" s="43"/>
      <c r="AT1001" s="43"/>
      <c r="AU1001" s="43"/>
      <c r="AV1001" s="44"/>
      <c r="AW1001" s="45"/>
      <c r="AX1001" s="45"/>
      <c r="AY1001" s="45"/>
    </row>
    <row r="1002">
      <c r="A1002" s="60"/>
      <c r="B1002" s="60"/>
      <c r="C1002" s="60"/>
      <c r="D1002" s="46"/>
      <c r="E1002" s="25"/>
      <c r="F1002" s="26"/>
      <c r="G1002" s="18"/>
      <c r="H1002" s="15"/>
      <c r="I1002" s="28"/>
      <c r="J1002" s="29"/>
      <c r="K1002" s="30"/>
      <c r="L1002" s="31"/>
      <c r="M1002" s="32"/>
      <c r="N1002" s="33"/>
      <c r="O1002" s="39"/>
      <c r="P1002" s="39"/>
      <c r="Q1002" s="40"/>
      <c r="R1002" s="17"/>
      <c r="S1002" s="40"/>
      <c r="T1002" s="40"/>
      <c r="U1002" s="40"/>
      <c r="V1002" s="40"/>
      <c r="W1002" s="40"/>
      <c r="X1002" s="41"/>
      <c r="Y1002" s="41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18"/>
      <c r="AM1002" s="40"/>
      <c r="AN1002" s="42"/>
      <c r="AO1002" s="42"/>
      <c r="AP1002" s="43"/>
      <c r="AQ1002" s="43"/>
      <c r="AR1002" s="43"/>
      <c r="AS1002" s="43"/>
      <c r="AT1002" s="43"/>
      <c r="AU1002" s="43"/>
      <c r="AV1002" s="44"/>
      <c r="AW1002" s="45"/>
      <c r="AX1002" s="45"/>
      <c r="AY1002" s="45"/>
    </row>
    <row r="1003">
      <c r="A1003" s="60"/>
      <c r="B1003" s="60"/>
      <c r="C1003" s="60"/>
      <c r="D1003" s="46"/>
      <c r="E1003" s="25"/>
      <c r="F1003" s="26"/>
      <c r="G1003" s="18"/>
      <c r="H1003" s="15"/>
      <c r="I1003" s="28"/>
      <c r="J1003" s="29"/>
      <c r="K1003" s="30"/>
      <c r="L1003" s="31"/>
      <c r="M1003" s="32"/>
      <c r="N1003" s="33"/>
      <c r="O1003" s="39"/>
      <c r="P1003" s="39"/>
      <c r="Q1003" s="40"/>
      <c r="R1003" s="17"/>
      <c r="S1003" s="40"/>
      <c r="T1003" s="40"/>
      <c r="U1003" s="40"/>
      <c r="V1003" s="40"/>
      <c r="W1003" s="40"/>
      <c r="X1003" s="41"/>
      <c r="Y1003" s="41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18"/>
      <c r="AM1003" s="40"/>
      <c r="AN1003" s="42"/>
      <c r="AO1003" s="42"/>
      <c r="AP1003" s="43"/>
      <c r="AQ1003" s="43"/>
      <c r="AR1003" s="43"/>
      <c r="AS1003" s="43"/>
      <c r="AT1003" s="43"/>
      <c r="AU1003" s="43"/>
      <c r="AV1003" s="44"/>
      <c r="AW1003" s="45"/>
      <c r="AX1003" s="45"/>
      <c r="AY1003" s="45"/>
    </row>
    <row r="1004">
      <c r="A1004" s="60"/>
      <c r="B1004" s="60"/>
      <c r="C1004" s="60"/>
      <c r="D1004" s="46"/>
      <c r="E1004" s="25"/>
      <c r="F1004" s="26"/>
      <c r="G1004" s="18"/>
      <c r="H1004" s="15"/>
      <c r="I1004" s="28"/>
      <c r="J1004" s="29"/>
      <c r="K1004" s="30"/>
      <c r="L1004" s="31"/>
      <c r="M1004" s="32"/>
      <c r="N1004" s="33"/>
      <c r="O1004" s="39"/>
      <c r="P1004" s="39"/>
      <c r="Q1004" s="40"/>
      <c r="R1004" s="17"/>
      <c r="S1004" s="40"/>
      <c r="T1004" s="40"/>
      <c r="U1004" s="40"/>
      <c r="V1004" s="40"/>
      <c r="W1004" s="40"/>
      <c r="X1004" s="41"/>
      <c r="Y1004" s="41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18"/>
      <c r="AM1004" s="40"/>
      <c r="AN1004" s="42"/>
      <c r="AO1004" s="42"/>
      <c r="AP1004" s="43"/>
      <c r="AQ1004" s="43"/>
      <c r="AR1004" s="43"/>
      <c r="AS1004" s="43"/>
      <c r="AT1004" s="43"/>
      <c r="AU1004" s="43"/>
      <c r="AV1004" s="44"/>
      <c r="AW1004" s="45"/>
      <c r="AX1004" s="45"/>
      <c r="AY1004" s="45"/>
    </row>
    <row r="1005">
      <c r="A1005" s="60"/>
      <c r="B1005" s="60"/>
      <c r="C1005" s="60"/>
      <c r="D1005" s="46"/>
      <c r="E1005" s="25"/>
      <c r="F1005" s="26"/>
      <c r="G1005" s="18"/>
      <c r="H1005" s="15"/>
      <c r="I1005" s="28"/>
      <c r="J1005" s="29"/>
      <c r="K1005" s="30"/>
      <c r="L1005" s="31"/>
      <c r="M1005" s="32"/>
      <c r="N1005" s="33"/>
      <c r="O1005" s="39"/>
      <c r="P1005" s="39"/>
      <c r="Q1005" s="40"/>
      <c r="R1005" s="17"/>
      <c r="S1005" s="40"/>
      <c r="T1005" s="40"/>
      <c r="U1005" s="40"/>
      <c r="V1005" s="40"/>
      <c r="W1005" s="40"/>
      <c r="X1005" s="41"/>
      <c r="Y1005" s="41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18"/>
      <c r="AM1005" s="40"/>
      <c r="AN1005" s="42"/>
      <c r="AO1005" s="42"/>
      <c r="AP1005" s="43"/>
      <c r="AQ1005" s="43"/>
      <c r="AR1005" s="43"/>
      <c r="AS1005" s="43"/>
      <c r="AT1005" s="43"/>
      <c r="AU1005" s="43"/>
      <c r="AV1005" s="44"/>
      <c r="AW1005" s="45"/>
      <c r="AX1005" s="45"/>
      <c r="AY1005" s="45"/>
    </row>
    <row r="1006">
      <c r="A1006" s="60"/>
      <c r="B1006" s="60"/>
      <c r="C1006" s="60"/>
      <c r="D1006" s="46"/>
      <c r="E1006" s="25"/>
      <c r="F1006" s="26"/>
      <c r="G1006" s="18"/>
      <c r="H1006" s="15"/>
      <c r="I1006" s="28"/>
      <c r="J1006" s="29"/>
      <c r="K1006" s="30"/>
      <c r="L1006" s="31"/>
      <c r="M1006" s="32"/>
      <c r="N1006" s="33"/>
      <c r="O1006" s="39"/>
      <c r="P1006" s="39"/>
      <c r="Q1006" s="40"/>
      <c r="R1006" s="17"/>
      <c r="S1006" s="40"/>
      <c r="T1006" s="40"/>
      <c r="U1006" s="40"/>
      <c r="V1006" s="40"/>
      <c r="W1006" s="40"/>
      <c r="X1006" s="41"/>
      <c r="Y1006" s="41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18"/>
      <c r="AM1006" s="40"/>
      <c r="AN1006" s="42"/>
      <c r="AO1006" s="42"/>
      <c r="AP1006" s="43"/>
      <c r="AQ1006" s="43"/>
      <c r="AR1006" s="43"/>
      <c r="AS1006" s="43"/>
      <c r="AT1006" s="43"/>
      <c r="AU1006" s="43"/>
      <c r="AV1006" s="44"/>
      <c r="AW1006" s="45"/>
      <c r="AX1006" s="45"/>
      <c r="AY1006" s="45"/>
    </row>
    <row r="1007">
      <c r="A1007" s="60"/>
      <c r="B1007" s="60"/>
      <c r="C1007" s="60"/>
      <c r="D1007" s="46"/>
      <c r="E1007" s="25"/>
      <c r="F1007" s="26"/>
      <c r="G1007" s="18"/>
      <c r="H1007" s="15"/>
      <c r="I1007" s="28"/>
      <c r="J1007" s="29"/>
      <c r="K1007" s="30"/>
      <c r="L1007" s="31"/>
      <c r="M1007" s="32"/>
      <c r="N1007" s="33"/>
      <c r="O1007" s="39"/>
      <c r="P1007" s="39"/>
      <c r="Q1007" s="40"/>
      <c r="R1007" s="17"/>
      <c r="S1007" s="40"/>
      <c r="T1007" s="40"/>
      <c r="U1007" s="40"/>
      <c r="V1007" s="40"/>
      <c r="W1007" s="40"/>
      <c r="X1007" s="41"/>
      <c r="Y1007" s="41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18"/>
      <c r="AM1007" s="40"/>
      <c r="AN1007" s="42"/>
      <c r="AO1007" s="42"/>
      <c r="AP1007" s="43"/>
      <c r="AQ1007" s="43"/>
      <c r="AR1007" s="43"/>
      <c r="AS1007" s="43"/>
      <c r="AT1007" s="43"/>
      <c r="AU1007" s="43"/>
      <c r="AV1007" s="44"/>
      <c r="AW1007" s="45"/>
      <c r="AX1007" s="45"/>
      <c r="AY1007" s="45"/>
    </row>
    <row r="1008">
      <c r="A1008" s="60"/>
      <c r="B1008" s="60"/>
      <c r="C1008" s="60"/>
      <c r="D1008" s="46"/>
      <c r="E1008" s="25"/>
      <c r="F1008" s="26"/>
      <c r="G1008" s="18"/>
      <c r="H1008" s="15"/>
      <c r="I1008" s="28"/>
      <c r="J1008" s="29"/>
      <c r="K1008" s="30"/>
      <c r="L1008" s="31"/>
      <c r="M1008" s="32"/>
      <c r="N1008" s="33"/>
      <c r="O1008" s="39"/>
      <c r="P1008" s="39"/>
      <c r="Q1008" s="40"/>
      <c r="R1008" s="17"/>
      <c r="S1008" s="40"/>
      <c r="T1008" s="40"/>
      <c r="U1008" s="40"/>
      <c r="V1008" s="40"/>
      <c r="W1008" s="40"/>
      <c r="X1008" s="41"/>
      <c r="Y1008" s="41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18"/>
      <c r="AM1008" s="40"/>
      <c r="AN1008" s="42"/>
      <c r="AO1008" s="42"/>
      <c r="AP1008" s="43"/>
      <c r="AQ1008" s="43"/>
      <c r="AR1008" s="43"/>
      <c r="AS1008" s="43"/>
      <c r="AT1008" s="43"/>
      <c r="AU1008" s="43"/>
      <c r="AV1008" s="44"/>
      <c r="AW1008" s="45"/>
      <c r="AX1008" s="45"/>
      <c r="AY1008" s="45"/>
    </row>
    <row r="1009">
      <c r="A1009" s="60"/>
      <c r="B1009" s="60"/>
      <c r="C1009" s="60"/>
      <c r="D1009" s="46"/>
      <c r="E1009" s="25"/>
      <c r="F1009" s="26"/>
      <c r="G1009" s="18"/>
      <c r="H1009" s="15"/>
      <c r="I1009" s="28"/>
      <c r="J1009" s="29"/>
      <c r="K1009" s="30"/>
      <c r="L1009" s="31"/>
      <c r="M1009" s="32"/>
      <c r="N1009" s="33"/>
      <c r="O1009" s="39"/>
      <c r="P1009" s="39"/>
      <c r="Q1009" s="40"/>
      <c r="R1009" s="17"/>
      <c r="S1009" s="40"/>
      <c r="T1009" s="40"/>
      <c r="U1009" s="40"/>
      <c r="V1009" s="40"/>
      <c r="W1009" s="40"/>
      <c r="X1009" s="41"/>
      <c r="Y1009" s="41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18"/>
      <c r="AM1009" s="40"/>
      <c r="AN1009" s="42"/>
      <c r="AO1009" s="42"/>
      <c r="AP1009" s="43"/>
      <c r="AQ1009" s="43"/>
      <c r="AR1009" s="43"/>
      <c r="AS1009" s="43"/>
      <c r="AT1009" s="43"/>
      <c r="AU1009" s="43"/>
      <c r="AV1009" s="44"/>
      <c r="AW1009" s="45"/>
      <c r="AX1009" s="45"/>
      <c r="AY1009" s="45"/>
    </row>
    <row r="1010">
      <c r="A1010" s="60"/>
      <c r="B1010" s="60"/>
      <c r="C1010" s="60"/>
      <c r="D1010" s="46"/>
      <c r="E1010" s="25"/>
      <c r="F1010" s="26"/>
      <c r="G1010" s="18"/>
      <c r="H1010" s="15"/>
      <c r="I1010" s="28"/>
      <c r="J1010" s="29"/>
      <c r="K1010" s="30"/>
      <c r="L1010" s="31"/>
      <c r="M1010" s="32"/>
      <c r="N1010" s="33"/>
      <c r="O1010" s="39"/>
      <c r="P1010" s="39"/>
      <c r="Q1010" s="40"/>
      <c r="R1010" s="17"/>
      <c r="S1010" s="40"/>
      <c r="T1010" s="40"/>
      <c r="U1010" s="40"/>
      <c r="V1010" s="40"/>
      <c r="W1010" s="40"/>
      <c r="X1010" s="41"/>
      <c r="Y1010" s="41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18"/>
      <c r="AM1010" s="40"/>
      <c r="AN1010" s="42"/>
      <c r="AO1010" s="42"/>
      <c r="AP1010" s="43"/>
      <c r="AQ1010" s="43"/>
      <c r="AR1010" s="43"/>
      <c r="AS1010" s="43"/>
      <c r="AT1010" s="43"/>
      <c r="AU1010" s="43"/>
      <c r="AV1010" s="44"/>
      <c r="AW1010" s="45"/>
      <c r="AX1010" s="45"/>
      <c r="AY1010" s="45"/>
    </row>
    <row r="1011">
      <c r="A1011" s="60"/>
      <c r="B1011" s="60"/>
      <c r="C1011" s="60"/>
      <c r="D1011" s="46"/>
      <c r="E1011" s="25"/>
      <c r="F1011" s="26"/>
      <c r="G1011" s="18"/>
      <c r="H1011" s="15"/>
      <c r="I1011" s="28"/>
      <c r="J1011" s="29"/>
      <c r="K1011" s="30"/>
      <c r="L1011" s="31"/>
      <c r="M1011" s="32"/>
      <c r="N1011" s="33"/>
      <c r="O1011" s="39"/>
      <c r="P1011" s="39"/>
      <c r="Q1011" s="40"/>
      <c r="R1011" s="17"/>
      <c r="S1011" s="40"/>
      <c r="T1011" s="40"/>
      <c r="U1011" s="40"/>
      <c r="V1011" s="40"/>
      <c r="W1011" s="40"/>
      <c r="X1011" s="41"/>
      <c r="Y1011" s="41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18"/>
      <c r="AM1011" s="40"/>
      <c r="AN1011" s="42"/>
      <c r="AO1011" s="42"/>
      <c r="AP1011" s="43"/>
      <c r="AQ1011" s="43"/>
      <c r="AR1011" s="43"/>
      <c r="AS1011" s="43"/>
      <c r="AT1011" s="43"/>
      <c r="AU1011" s="43"/>
      <c r="AV1011" s="44"/>
      <c r="AW1011" s="45"/>
      <c r="AX1011" s="45"/>
      <c r="AY1011" s="45"/>
    </row>
    <row r="1012">
      <c r="A1012" s="60"/>
      <c r="B1012" s="60"/>
      <c r="C1012" s="60"/>
      <c r="D1012" s="46"/>
      <c r="E1012" s="25"/>
      <c r="F1012" s="26"/>
      <c r="G1012" s="18"/>
      <c r="H1012" s="15"/>
      <c r="I1012" s="28"/>
      <c r="J1012" s="29"/>
      <c r="K1012" s="30"/>
      <c r="L1012" s="31"/>
      <c r="M1012" s="32"/>
      <c r="N1012" s="33"/>
      <c r="O1012" s="39"/>
      <c r="P1012" s="39"/>
      <c r="Q1012" s="40"/>
      <c r="R1012" s="17"/>
      <c r="S1012" s="40"/>
      <c r="T1012" s="40"/>
      <c r="U1012" s="40"/>
      <c r="V1012" s="40"/>
      <c r="W1012" s="40"/>
      <c r="X1012" s="41"/>
      <c r="Y1012" s="41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18"/>
      <c r="AM1012" s="40"/>
      <c r="AN1012" s="42"/>
      <c r="AO1012" s="42"/>
      <c r="AP1012" s="43"/>
      <c r="AQ1012" s="43"/>
      <c r="AR1012" s="43"/>
      <c r="AS1012" s="43"/>
      <c r="AT1012" s="43"/>
      <c r="AU1012" s="43"/>
      <c r="AV1012" s="44"/>
      <c r="AW1012" s="45"/>
      <c r="AX1012" s="45"/>
      <c r="AY1012" s="45"/>
    </row>
    <row r="1013">
      <c r="A1013" s="60"/>
      <c r="B1013" s="60"/>
      <c r="C1013" s="60"/>
      <c r="D1013" s="46"/>
      <c r="E1013" s="25"/>
      <c r="F1013" s="26"/>
      <c r="G1013" s="18"/>
      <c r="H1013" s="15"/>
      <c r="I1013" s="28"/>
      <c r="J1013" s="29"/>
      <c r="K1013" s="30"/>
      <c r="L1013" s="31"/>
      <c r="M1013" s="32"/>
      <c r="N1013" s="33"/>
      <c r="O1013" s="39"/>
      <c r="P1013" s="39"/>
      <c r="Q1013" s="40"/>
      <c r="R1013" s="17"/>
      <c r="S1013" s="40"/>
      <c r="T1013" s="40"/>
      <c r="U1013" s="40"/>
      <c r="V1013" s="40"/>
      <c r="W1013" s="40"/>
      <c r="X1013" s="41"/>
      <c r="Y1013" s="41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18"/>
      <c r="AM1013" s="40"/>
      <c r="AN1013" s="42"/>
      <c r="AO1013" s="42"/>
      <c r="AP1013" s="43"/>
      <c r="AQ1013" s="43"/>
      <c r="AR1013" s="43"/>
      <c r="AS1013" s="43"/>
      <c r="AT1013" s="43"/>
      <c r="AU1013" s="43"/>
      <c r="AV1013" s="44"/>
      <c r="AW1013" s="45"/>
      <c r="AX1013" s="45"/>
      <c r="AY1013" s="45"/>
    </row>
    <row r="1014">
      <c r="A1014" s="60"/>
      <c r="B1014" s="60"/>
      <c r="C1014" s="60"/>
      <c r="D1014" s="46"/>
      <c r="E1014" s="25"/>
      <c r="F1014" s="26"/>
      <c r="G1014" s="18"/>
      <c r="H1014" s="15"/>
      <c r="I1014" s="28"/>
      <c r="J1014" s="29"/>
      <c r="K1014" s="30"/>
      <c r="L1014" s="31"/>
      <c r="M1014" s="32"/>
      <c r="N1014" s="33"/>
      <c r="O1014" s="39"/>
      <c r="P1014" s="39"/>
      <c r="Q1014" s="40"/>
      <c r="R1014" s="17"/>
      <c r="S1014" s="40"/>
      <c r="T1014" s="40"/>
      <c r="U1014" s="40"/>
      <c r="V1014" s="40"/>
      <c r="W1014" s="40"/>
      <c r="X1014" s="41"/>
      <c r="Y1014" s="41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18"/>
      <c r="AM1014" s="40"/>
      <c r="AN1014" s="42"/>
      <c r="AO1014" s="42"/>
      <c r="AP1014" s="43"/>
      <c r="AQ1014" s="43"/>
      <c r="AR1014" s="43"/>
      <c r="AS1014" s="43"/>
      <c r="AT1014" s="43"/>
      <c r="AU1014" s="43"/>
      <c r="AV1014" s="44"/>
      <c r="AW1014" s="45"/>
      <c r="AX1014" s="45"/>
      <c r="AY1014" s="45"/>
    </row>
    <row r="1015">
      <c r="A1015" s="60"/>
      <c r="B1015" s="60"/>
      <c r="C1015" s="60"/>
      <c r="D1015" s="46"/>
      <c r="E1015" s="25"/>
      <c r="F1015" s="26"/>
      <c r="G1015" s="18"/>
      <c r="H1015" s="15"/>
      <c r="I1015" s="28"/>
      <c r="J1015" s="29"/>
      <c r="K1015" s="30"/>
      <c r="L1015" s="31"/>
      <c r="M1015" s="32"/>
      <c r="N1015" s="33"/>
      <c r="O1015" s="39"/>
      <c r="P1015" s="39"/>
      <c r="Q1015" s="40"/>
      <c r="R1015" s="17"/>
      <c r="S1015" s="40"/>
      <c r="T1015" s="40"/>
      <c r="U1015" s="40"/>
      <c r="V1015" s="40"/>
      <c r="W1015" s="40"/>
      <c r="X1015" s="41"/>
      <c r="Y1015" s="41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18"/>
      <c r="AM1015" s="40"/>
      <c r="AN1015" s="42"/>
      <c r="AO1015" s="42"/>
      <c r="AP1015" s="43"/>
      <c r="AQ1015" s="43"/>
      <c r="AR1015" s="43"/>
      <c r="AS1015" s="43"/>
      <c r="AT1015" s="43"/>
      <c r="AU1015" s="43"/>
      <c r="AV1015" s="44"/>
      <c r="AW1015" s="45"/>
      <c r="AX1015" s="45"/>
      <c r="AY1015" s="45"/>
    </row>
    <row r="1016">
      <c r="A1016" s="60"/>
      <c r="B1016" s="60"/>
      <c r="C1016" s="60"/>
      <c r="D1016" s="46"/>
      <c r="E1016" s="25"/>
      <c r="F1016" s="26"/>
      <c r="G1016" s="18"/>
      <c r="H1016" s="15"/>
      <c r="I1016" s="28"/>
      <c r="J1016" s="29"/>
      <c r="K1016" s="30"/>
      <c r="L1016" s="31"/>
      <c r="M1016" s="32"/>
      <c r="N1016" s="33"/>
      <c r="O1016" s="39"/>
      <c r="P1016" s="39"/>
      <c r="Q1016" s="40"/>
      <c r="R1016" s="17"/>
      <c r="S1016" s="40"/>
      <c r="T1016" s="40"/>
      <c r="U1016" s="40"/>
      <c r="V1016" s="40"/>
      <c r="W1016" s="40"/>
      <c r="X1016" s="41"/>
      <c r="Y1016" s="41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18"/>
      <c r="AM1016" s="40"/>
      <c r="AN1016" s="42"/>
      <c r="AO1016" s="42"/>
      <c r="AP1016" s="43"/>
      <c r="AQ1016" s="43"/>
      <c r="AR1016" s="43"/>
      <c r="AS1016" s="43"/>
      <c r="AT1016" s="43"/>
      <c r="AU1016" s="43"/>
      <c r="AV1016" s="44"/>
      <c r="AW1016" s="45"/>
      <c r="AX1016" s="45"/>
      <c r="AY1016" s="45"/>
    </row>
    <row r="1017">
      <c r="A1017" s="60"/>
      <c r="B1017" s="60"/>
      <c r="C1017" s="60"/>
      <c r="D1017" s="46"/>
      <c r="E1017" s="25"/>
      <c r="F1017" s="26"/>
      <c r="G1017" s="18"/>
      <c r="H1017" s="15"/>
      <c r="I1017" s="28"/>
      <c r="J1017" s="29"/>
      <c r="K1017" s="30"/>
      <c r="L1017" s="31"/>
      <c r="M1017" s="32"/>
      <c r="N1017" s="33"/>
      <c r="O1017" s="39"/>
      <c r="P1017" s="39"/>
      <c r="Q1017" s="40"/>
      <c r="R1017" s="17"/>
      <c r="S1017" s="40"/>
      <c r="T1017" s="40"/>
      <c r="U1017" s="40"/>
      <c r="V1017" s="40"/>
      <c r="W1017" s="40"/>
      <c r="X1017" s="41"/>
      <c r="Y1017" s="41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18"/>
      <c r="AM1017" s="40"/>
      <c r="AN1017" s="42"/>
      <c r="AO1017" s="42"/>
      <c r="AP1017" s="43"/>
      <c r="AQ1017" s="43"/>
      <c r="AR1017" s="43"/>
      <c r="AS1017" s="43"/>
      <c r="AT1017" s="43"/>
      <c r="AU1017" s="43"/>
      <c r="AV1017" s="44"/>
      <c r="AW1017" s="45"/>
      <c r="AX1017" s="45"/>
      <c r="AY1017" s="45"/>
    </row>
    <row r="1018">
      <c r="A1018" s="60"/>
      <c r="B1018" s="60"/>
      <c r="C1018" s="60"/>
      <c r="D1018" s="46"/>
      <c r="E1018" s="25"/>
      <c r="F1018" s="26"/>
      <c r="G1018" s="18"/>
      <c r="H1018" s="15"/>
      <c r="I1018" s="28"/>
      <c r="J1018" s="29"/>
      <c r="K1018" s="30"/>
      <c r="L1018" s="31"/>
      <c r="M1018" s="32"/>
      <c r="N1018" s="33"/>
      <c r="O1018" s="39"/>
      <c r="P1018" s="39"/>
      <c r="Q1018" s="40"/>
      <c r="R1018" s="17"/>
      <c r="S1018" s="40"/>
      <c r="T1018" s="40"/>
      <c r="U1018" s="40"/>
      <c r="V1018" s="40"/>
      <c r="W1018" s="40"/>
      <c r="X1018" s="41"/>
      <c r="Y1018" s="41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18"/>
      <c r="AM1018" s="40"/>
      <c r="AN1018" s="42"/>
      <c r="AO1018" s="42"/>
      <c r="AP1018" s="43"/>
      <c r="AQ1018" s="43"/>
      <c r="AR1018" s="43"/>
      <c r="AS1018" s="43"/>
      <c r="AT1018" s="43"/>
      <c r="AU1018" s="43"/>
      <c r="AV1018" s="44"/>
      <c r="AW1018" s="45"/>
      <c r="AX1018" s="45"/>
      <c r="AY1018" s="45"/>
    </row>
    <row r="1019">
      <c r="A1019" s="60"/>
      <c r="B1019" s="60"/>
      <c r="C1019" s="60"/>
      <c r="D1019" s="46"/>
      <c r="E1019" s="25"/>
      <c r="F1019" s="26"/>
      <c r="G1019" s="18"/>
      <c r="H1019" s="15"/>
      <c r="I1019" s="28"/>
      <c r="J1019" s="29"/>
      <c r="K1019" s="30"/>
      <c r="L1019" s="31"/>
      <c r="M1019" s="32"/>
      <c r="N1019" s="33"/>
      <c r="O1019" s="39"/>
      <c r="P1019" s="39"/>
      <c r="Q1019" s="40"/>
      <c r="R1019" s="17"/>
      <c r="S1019" s="40"/>
      <c r="T1019" s="40"/>
      <c r="U1019" s="40"/>
      <c r="V1019" s="40"/>
      <c r="W1019" s="40"/>
      <c r="X1019" s="41"/>
      <c r="Y1019" s="41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18"/>
      <c r="AM1019" s="40"/>
      <c r="AN1019" s="42"/>
      <c r="AO1019" s="42"/>
      <c r="AP1019" s="43"/>
      <c r="AQ1019" s="43"/>
      <c r="AR1019" s="43"/>
      <c r="AS1019" s="43"/>
      <c r="AT1019" s="43"/>
      <c r="AU1019" s="43"/>
      <c r="AV1019" s="44"/>
      <c r="AW1019" s="45"/>
      <c r="AX1019" s="45"/>
      <c r="AY1019" s="45"/>
    </row>
    <row r="1020">
      <c r="A1020" s="60"/>
      <c r="B1020" s="60"/>
      <c r="C1020" s="60"/>
      <c r="D1020" s="46"/>
      <c r="E1020" s="25"/>
      <c r="F1020" s="26"/>
      <c r="G1020" s="18"/>
      <c r="H1020" s="15"/>
      <c r="I1020" s="28"/>
      <c r="J1020" s="29"/>
      <c r="K1020" s="30"/>
      <c r="L1020" s="31"/>
      <c r="M1020" s="32"/>
      <c r="N1020" s="33"/>
      <c r="O1020" s="39"/>
      <c r="P1020" s="39"/>
      <c r="Q1020" s="40"/>
      <c r="R1020" s="17"/>
      <c r="S1020" s="40"/>
      <c r="T1020" s="40"/>
      <c r="U1020" s="40"/>
      <c r="V1020" s="40"/>
      <c r="W1020" s="40"/>
      <c r="X1020" s="41"/>
      <c r="Y1020" s="41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18"/>
      <c r="AM1020" s="40"/>
      <c r="AN1020" s="42"/>
      <c r="AO1020" s="42"/>
      <c r="AP1020" s="43"/>
      <c r="AQ1020" s="43"/>
      <c r="AR1020" s="43"/>
      <c r="AS1020" s="43"/>
      <c r="AT1020" s="43"/>
      <c r="AU1020" s="43"/>
      <c r="AV1020" s="44"/>
      <c r="AW1020" s="45"/>
      <c r="AX1020" s="45"/>
      <c r="AY1020" s="45"/>
    </row>
    <row r="1021">
      <c r="A1021" s="60"/>
      <c r="B1021" s="60"/>
      <c r="C1021" s="60"/>
      <c r="D1021" s="46"/>
      <c r="E1021" s="25"/>
      <c r="F1021" s="26"/>
      <c r="G1021" s="18"/>
      <c r="H1021" s="15"/>
      <c r="I1021" s="28"/>
      <c r="J1021" s="29"/>
      <c r="K1021" s="30"/>
      <c r="L1021" s="31"/>
      <c r="M1021" s="32"/>
      <c r="N1021" s="33"/>
      <c r="O1021" s="39"/>
      <c r="P1021" s="39"/>
      <c r="Q1021" s="40"/>
      <c r="R1021" s="17"/>
      <c r="S1021" s="40"/>
      <c r="T1021" s="40"/>
      <c r="U1021" s="40"/>
      <c r="V1021" s="40"/>
      <c r="W1021" s="40"/>
      <c r="X1021" s="41"/>
      <c r="Y1021" s="41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18"/>
      <c r="AM1021" s="40"/>
      <c r="AN1021" s="42"/>
      <c r="AO1021" s="42"/>
      <c r="AP1021" s="43"/>
      <c r="AQ1021" s="43"/>
      <c r="AR1021" s="43"/>
      <c r="AS1021" s="43"/>
      <c r="AT1021" s="43"/>
      <c r="AU1021" s="43"/>
      <c r="AV1021" s="44"/>
      <c r="AW1021" s="45"/>
      <c r="AX1021" s="45"/>
      <c r="AY1021" s="45"/>
    </row>
    <row r="1022">
      <c r="A1022" s="60"/>
      <c r="B1022" s="60"/>
      <c r="C1022" s="60"/>
      <c r="D1022" s="46"/>
      <c r="E1022" s="25"/>
      <c r="F1022" s="26"/>
      <c r="G1022" s="18"/>
      <c r="H1022" s="15"/>
      <c r="I1022" s="28"/>
      <c r="J1022" s="29"/>
      <c r="K1022" s="30"/>
      <c r="L1022" s="31"/>
      <c r="M1022" s="32"/>
      <c r="N1022" s="33"/>
      <c r="O1022" s="39"/>
      <c r="P1022" s="39"/>
      <c r="Q1022" s="40"/>
      <c r="R1022" s="17"/>
      <c r="S1022" s="40"/>
      <c r="T1022" s="40"/>
      <c r="U1022" s="40"/>
      <c r="V1022" s="40"/>
      <c r="W1022" s="40"/>
      <c r="X1022" s="41"/>
      <c r="Y1022" s="41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18"/>
      <c r="AM1022" s="40"/>
      <c r="AN1022" s="42"/>
      <c r="AO1022" s="42"/>
      <c r="AP1022" s="43"/>
      <c r="AQ1022" s="43"/>
      <c r="AR1022" s="43"/>
      <c r="AS1022" s="43"/>
      <c r="AT1022" s="43"/>
      <c r="AU1022" s="43"/>
      <c r="AV1022" s="44"/>
      <c r="AW1022" s="45"/>
      <c r="AX1022" s="45"/>
      <c r="AY1022" s="45"/>
    </row>
    <row r="1023">
      <c r="A1023" s="60"/>
      <c r="B1023" s="60"/>
      <c r="C1023" s="60"/>
      <c r="D1023" s="46"/>
      <c r="E1023" s="25"/>
      <c r="F1023" s="26"/>
      <c r="G1023" s="18"/>
      <c r="H1023" s="15"/>
      <c r="I1023" s="28"/>
      <c r="J1023" s="29"/>
      <c r="K1023" s="30"/>
      <c r="L1023" s="31"/>
      <c r="M1023" s="32"/>
      <c r="N1023" s="33"/>
      <c r="O1023" s="39"/>
      <c r="P1023" s="39"/>
      <c r="Q1023" s="40"/>
      <c r="R1023" s="17"/>
      <c r="S1023" s="40"/>
      <c r="T1023" s="40"/>
      <c r="U1023" s="40"/>
      <c r="V1023" s="40"/>
      <c r="W1023" s="40"/>
      <c r="X1023" s="41"/>
      <c r="Y1023" s="41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18"/>
      <c r="AM1023" s="40"/>
      <c r="AN1023" s="42"/>
      <c r="AO1023" s="42"/>
      <c r="AP1023" s="43"/>
      <c r="AQ1023" s="43"/>
      <c r="AR1023" s="43"/>
      <c r="AS1023" s="43"/>
      <c r="AT1023" s="43"/>
      <c r="AU1023" s="43"/>
      <c r="AV1023" s="44"/>
      <c r="AW1023" s="45"/>
      <c r="AX1023" s="45"/>
      <c r="AY1023" s="45"/>
    </row>
    <row r="1024">
      <c r="A1024" s="60"/>
      <c r="B1024" s="60"/>
      <c r="C1024" s="60"/>
      <c r="D1024" s="46"/>
      <c r="E1024" s="25"/>
      <c r="F1024" s="26"/>
      <c r="G1024" s="18"/>
      <c r="H1024" s="15"/>
      <c r="I1024" s="28"/>
      <c r="J1024" s="29"/>
      <c r="K1024" s="30"/>
      <c r="L1024" s="31"/>
      <c r="M1024" s="32"/>
      <c r="N1024" s="33"/>
      <c r="O1024" s="39"/>
      <c r="P1024" s="39"/>
      <c r="Q1024" s="40"/>
      <c r="R1024" s="17"/>
      <c r="S1024" s="40"/>
      <c r="T1024" s="40"/>
      <c r="U1024" s="40"/>
      <c r="V1024" s="40"/>
      <c r="W1024" s="40"/>
      <c r="X1024" s="41"/>
      <c r="Y1024" s="41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18"/>
      <c r="AM1024" s="40"/>
      <c r="AN1024" s="42"/>
      <c r="AO1024" s="42"/>
      <c r="AP1024" s="43"/>
      <c r="AQ1024" s="43"/>
      <c r="AR1024" s="43"/>
      <c r="AS1024" s="43"/>
      <c r="AT1024" s="43"/>
      <c r="AU1024" s="43"/>
      <c r="AV1024" s="44"/>
      <c r="AW1024" s="45"/>
      <c r="AX1024" s="45"/>
      <c r="AY1024" s="45"/>
    </row>
    <row r="1025">
      <c r="A1025" s="60"/>
      <c r="B1025" s="60"/>
      <c r="C1025" s="60"/>
      <c r="D1025" s="46"/>
      <c r="E1025" s="25"/>
      <c r="F1025" s="26"/>
      <c r="G1025" s="18"/>
      <c r="H1025" s="15"/>
      <c r="I1025" s="28"/>
      <c r="J1025" s="29"/>
      <c r="K1025" s="30"/>
      <c r="L1025" s="31"/>
      <c r="M1025" s="32"/>
      <c r="N1025" s="33"/>
      <c r="O1025" s="39"/>
      <c r="P1025" s="39"/>
      <c r="Q1025" s="40"/>
      <c r="R1025" s="17"/>
      <c r="S1025" s="40"/>
      <c r="T1025" s="40"/>
      <c r="U1025" s="40"/>
      <c r="V1025" s="40"/>
      <c r="W1025" s="40"/>
      <c r="X1025" s="41"/>
      <c r="Y1025" s="41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18"/>
      <c r="AM1025" s="40"/>
      <c r="AN1025" s="42"/>
      <c r="AO1025" s="42"/>
      <c r="AP1025" s="43"/>
      <c r="AQ1025" s="43"/>
      <c r="AR1025" s="43"/>
      <c r="AS1025" s="43"/>
      <c r="AT1025" s="43"/>
      <c r="AU1025" s="43"/>
      <c r="AV1025" s="44"/>
      <c r="AW1025" s="45"/>
      <c r="AX1025" s="45"/>
      <c r="AY1025" s="45"/>
    </row>
    <row r="1026">
      <c r="A1026" s="60"/>
      <c r="B1026" s="60"/>
      <c r="C1026" s="60"/>
      <c r="D1026" s="46"/>
      <c r="E1026" s="25"/>
      <c r="F1026" s="26"/>
      <c r="G1026" s="18"/>
      <c r="H1026" s="15"/>
      <c r="I1026" s="28"/>
      <c r="J1026" s="29"/>
      <c r="K1026" s="30"/>
      <c r="L1026" s="31"/>
      <c r="M1026" s="32"/>
      <c r="N1026" s="33"/>
      <c r="O1026" s="39"/>
      <c r="P1026" s="39"/>
      <c r="Q1026" s="40"/>
      <c r="R1026" s="17"/>
      <c r="S1026" s="40"/>
      <c r="T1026" s="40"/>
      <c r="U1026" s="40"/>
      <c r="V1026" s="40"/>
      <c r="W1026" s="40"/>
      <c r="X1026" s="41"/>
      <c r="Y1026" s="41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18"/>
      <c r="AM1026" s="40"/>
      <c r="AN1026" s="42"/>
      <c r="AO1026" s="42"/>
      <c r="AP1026" s="43"/>
      <c r="AQ1026" s="43"/>
      <c r="AR1026" s="43"/>
      <c r="AS1026" s="43"/>
      <c r="AT1026" s="43"/>
      <c r="AU1026" s="43"/>
      <c r="AV1026" s="44"/>
      <c r="AW1026" s="45"/>
      <c r="AX1026" s="45"/>
      <c r="AY1026" s="45"/>
    </row>
    <row r="1027">
      <c r="A1027" s="60"/>
      <c r="B1027" s="60"/>
      <c r="C1027" s="60"/>
      <c r="D1027" s="46"/>
      <c r="E1027" s="25"/>
      <c r="F1027" s="26"/>
      <c r="G1027" s="18"/>
      <c r="H1027" s="15"/>
      <c r="I1027" s="28"/>
      <c r="J1027" s="29"/>
      <c r="K1027" s="30"/>
      <c r="L1027" s="31"/>
      <c r="M1027" s="32"/>
      <c r="N1027" s="33"/>
      <c r="O1027" s="39"/>
      <c r="P1027" s="39"/>
      <c r="Q1027" s="40"/>
      <c r="R1027" s="17"/>
      <c r="S1027" s="40"/>
      <c r="T1027" s="40"/>
      <c r="U1027" s="40"/>
      <c r="V1027" s="40"/>
      <c r="W1027" s="40"/>
      <c r="X1027" s="41"/>
      <c r="Y1027" s="41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18"/>
      <c r="AM1027" s="40"/>
      <c r="AN1027" s="42"/>
      <c r="AO1027" s="42"/>
      <c r="AP1027" s="43"/>
      <c r="AQ1027" s="43"/>
      <c r="AR1027" s="43"/>
      <c r="AS1027" s="43"/>
      <c r="AT1027" s="43"/>
      <c r="AU1027" s="43"/>
      <c r="AV1027" s="44"/>
      <c r="AW1027" s="45"/>
      <c r="AX1027" s="45"/>
      <c r="AY1027" s="45"/>
    </row>
    <row r="1028">
      <c r="A1028" s="60"/>
      <c r="B1028" s="60"/>
      <c r="C1028" s="60"/>
      <c r="D1028" s="46"/>
      <c r="E1028" s="25"/>
      <c r="F1028" s="26"/>
      <c r="G1028" s="18"/>
      <c r="H1028" s="15"/>
      <c r="I1028" s="28"/>
      <c r="J1028" s="29"/>
      <c r="K1028" s="30"/>
      <c r="L1028" s="31"/>
      <c r="M1028" s="32"/>
      <c r="N1028" s="33"/>
      <c r="O1028" s="39"/>
      <c r="P1028" s="39"/>
      <c r="Q1028" s="40"/>
      <c r="R1028" s="17"/>
      <c r="S1028" s="40"/>
      <c r="T1028" s="40"/>
      <c r="U1028" s="40"/>
      <c r="V1028" s="40"/>
      <c r="W1028" s="40"/>
      <c r="X1028" s="41"/>
      <c r="Y1028" s="41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18"/>
      <c r="AM1028" s="40"/>
      <c r="AN1028" s="42"/>
      <c r="AO1028" s="42"/>
      <c r="AP1028" s="43"/>
      <c r="AQ1028" s="43"/>
      <c r="AR1028" s="43"/>
      <c r="AS1028" s="43"/>
      <c r="AT1028" s="43"/>
      <c r="AU1028" s="43"/>
      <c r="AV1028" s="44"/>
      <c r="AW1028" s="45"/>
      <c r="AX1028" s="45"/>
      <c r="AY1028" s="45"/>
    </row>
    <row r="1029">
      <c r="A1029" s="60"/>
      <c r="B1029" s="60"/>
      <c r="C1029" s="60"/>
      <c r="D1029" s="46"/>
      <c r="E1029" s="25"/>
      <c r="F1029" s="26"/>
      <c r="G1029" s="18"/>
      <c r="H1029" s="15"/>
      <c r="I1029" s="28"/>
      <c r="J1029" s="29"/>
      <c r="K1029" s="30"/>
      <c r="L1029" s="31"/>
      <c r="M1029" s="32"/>
      <c r="N1029" s="33"/>
      <c r="O1029" s="39"/>
      <c r="P1029" s="39"/>
      <c r="Q1029" s="40"/>
      <c r="R1029" s="17"/>
      <c r="S1029" s="40"/>
      <c r="T1029" s="40"/>
      <c r="U1029" s="40"/>
      <c r="V1029" s="40"/>
      <c r="W1029" s="40"/>
      <c r="X1029" s="41"/>
      <c r="Y1029" s="41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18"/>
      <c r="AM1029" s="40"/>
      <c r="AN1029" s="42"/>
      <c r="AO1029" s="42"/>
      <c r="AP1029" s="43"/>
      <c r="AQ1029" s="43"/>
      <c r="AR1029" s="43"/>
      <c r="AS1029" s="43"/>
      <c r="AT1029" s="43"/>
      <c r="AU1029" s="43"/>
      <c r="AV1029" s="44"/>
      <c r="AW1029" s="45"/>
      <c r="AX1029" s="45"/>
      <c r="AY1029" s="45"/>
    </row>
    <row r="1030">
      <c r="A1030" s="60"/>
      <c r="B1030" s="60"/>
      <c r="C1030" s="60"/>
      <c r="D1030" s="46"/>
      <c r="E1030" s="25"/>
      <c r="F1030" s="26"/>
      <c r="G1030" s="18"/>
      <c r="H1030" s="15"/>
      <c r="I1030" s="28"/>
      <c r="J1030" s="29"/>
      <c r="K1030" s="30"/>
      <c r="L1030" s="31"/>
      <c r="M1030" s="32"/>
      <c r="N1030" s="33"/>
      <c r="O1030" s="39"/>
      <c r="P1030" s="39"/>
      <c r="Q1030" s="40"/>
      <c r="R1030" s="17"/>
      <c r="S1030" s="40"/>
      <c r="T1030" s="40"/>
      <c r="U1030" s="40"/>
      <c r="V1030" s="40"/>
      <c r="W1030" s="40"/>
      <c r="X1030" s="41"/>
      <c r="Y1030" s="41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18"/>
      <c r="AM1030" s="40"/>
      <c r="AN1030" s="42"/>
      <c r="AO1030" s="42"/>
      <c r="AP1030" s="43"/>
      <c r="AQ1030" s="43"/>
      <c r="AR1030" s="43"/>
      <c r="AS1030" s="43"/>
      <c r="AT1030" s="43"/>
      <c r="AU1030" s="43"/>
      <c r="AV1030" s="44"/>
      <c r="AW1030" s="45"/>
      <c r="AX1030" s="45"/>
      <c r="AY1030" s="45"/>
    </row>
    <row r="1031">
      <c r="A1031" s="60"/>
      <c r="B1031" s="60"/>
      <c r="C1031" s="60"/>
      <c r="D1031" s="46"/>
      <c r="E1031" s="25"/>
      <c r="F1031" s="26"/>
      <c r="G1031" s="18"/>
      <c r="H1031" s="15"/>
      <c r="I1031" s="28"/>
      <c r="J1031" s="29"/>
      <c r="K1031" s="30"/>
      <c r="L1031" s="31"/>
      <c r="M1031" s="32"/>
      <c r="N1031" s="33"/>
      <c r="O1031" s="39"/>
      <c r="P1031" s="39"/>
      <c r="Q1031" s="40"/>
      <c r="R1031" s="17"/>
      <c r="S1031" s="40"/>
      <c r="T1031" s="40"/>
      <c r="U1031" s="40"/>
      <c r="V1031" s="40"/>
      <c r="W1031" s="40"/>
      <c r="X1031" s="41"/>
      <c r="Y1031" s="41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18"/>
      <c r="AM1031" s="40"/>
      <c r="AN1031" s="42"/>
      <c r="AO1031" s="42"/>
      <c r="AP1031" s="43"/>
      <c r="AQ1031" s="43"/>
      <c r="AR1031" s="43"/>
      <c r="AS1031" s="43"/>
      <c r="AT1031" s="43"/>
      <c r="AU1031" s="43"/>
      <c r="AV1031" s="44"/>
      <c r="AW1031" s="45"/>
      <c r="AX1031" s="45"/>
      <c r="AY1031" s="45"/>
    </row>
    <row r="1032">
      <c r="A1032" s="60"/>
      <c r="B1032" s="60"/>
      <c r="C1032" s="60"/>
      <c r="D1032" s="46"/>
      <c r="E1032" s="25"/>
      <c r="F1032" s="26"/>
      <c r="G1032" s="18"/>
      <c r="H1032" s="15"/>
      <c r="I1032" s="28"/>
      <c r="J1032" s="29"/>
      <c r="K1032" s="30"/>
      <c r="L1032" s="31"/>
      <c r="M1032" s="32"/>
      <c r="N1032" s="33"/>
      <c r="O1032" s="39"/>
      <c r="P1032" s="39"/>
      <c r="Q1032" s="40"/>
      <c r="R1032" s="17"/>
      <c r="S1032" s="40"/>
      <c r="T1032" s="40"/>
      <c r="U1032" s="40"/>
      <c r="V1032" s="40"/>
      <c r="W1032" s="40"/>
      <c r="X1032" s="41"/>
      <c r="Y1032" s="41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18"/>
      <c r="AM1032" s="40"/>
      <c r="AN1032" s="42"/>
      <c r="AO1032" s="42"/>
      <c r="AP1032" s="43"/>
      <c r="AQ1032" s="43"/>
      <c r="AR1032" s="43"/>
      <c r="AS1032" s="43"/>
      <c r="AT1032" s="43"/>
      <c r="AU1032" s="43"/>
      <c r="AV1032" s="44"/>
      <c r="AW1032" s="45"/>
      <c r="AX1032" s="45"/>
      <c r="AY1032" s="45"/>
    </row>
    <row r="1033">
      <c r="A1033" s="60"/>
      <c r="B1033" s="60"/>
      <c r="C1033" s="60"/>
      <c r="D1033" s="46"/>
      <c r="E1033" s="25"/>
      <c r="F1033" s="26"/>
      <c r="G1033" s="18"/>
      <c r="H1033" s="15"/>
      <c r="I1033" s="28"/>
      <c r="J1033" s="29"/>
      <c r="K1033" s="30"/>
      <c r="L1033" s="31"/>
      <c r="M1033" s="32"/>
      <c r="N1033" s="33"/>
      <c r="O1033" s="39"/>
      <c r="P1033" s="39"/>
      <c r="Q1033" s="40"/>
      <c r="R1033" s="17"/>
      <c r="S1033" s="40"/>
      <c r="T1033" s="40"/>
      <c r="U1033" s="40"/>
      <c r="V1033" s="40"/>
      <c r="W1033" s="40"/>
      <c r="X1033" s="41"/>
      <c r="Y1033" s="41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18"/>
      <c r="AM1033" s="40"/>
      <c r="AN1033" s="42"/>
      <c r="AO1033" s="42"/>
      <c r="AP1033" s="43"/>
      <c r="AQ1033" s="43"/>
      <c r="AR1033" s="43"/>
      <c r="AS1033" s="43"/>
      <c r="AT1033" s="43"/>
      <c r="AU1033" s="43"/>
      <c r="AV1033" s="44"/>
      <c r="AW1033" s="45"/>
      <c r="AX1033" s="45"/>
      <c r="AY1033" s="45"/>
    </row>
    <row r="1034">
      <c r="A1034" s="60"/>
      <c r="B1034" s="60"/>
      <c r="C1034" s="60"/>
      <c r="D1034" s="46"/>
      <c r="E1034" s="25"/>
      <c r="F1034" s="26"/>
      <c r="G1034" s="18"/>
      <c r="H1034" s="15"/>
      <c r="I1034" s="28"/>
      <c r="J1034" s="29"/>
      <c r="K1034" s="30"/>
      <c r="L1034" s="31"/>
      <c r="M1034" s="32"/>
      <c r="N1034" s="33"/>
      <c r="O1034" s="39"/>
      <c r="P1034" s="39"/>
      <c r="Q1034" s="40"/>
      <c r="R1034" s="17"/>
      <c r="S1034" s="40"/>
      <c r="T1034" s="40"/>
      <c r="U1034" s="40"/>
      <c r="V1034" s="40"/>
      <c r="W1034" s="40"/>
      <c r="X1034" s="41"/>
      <c r="Y1034" s="41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18"/>
      <c r="AM1034" s="40"/>
      <c r="AN1034" s="42"/>
      <c r="AO1034" s="42"/>
      <c r="AP1034" s="43"/>
      <c r="AQ1034" s="43"/>
      <c r="AR1034" s="43"/>
      <c r="AS1034" s="43"/>
      <c r="AT1034" s="43"/>
      <c r="AU1034" s="43"/>
      <c r="AV1034" s="44"/>
      <c r="AW1034" s="45"/>
      <c r="AX1034" s="45"/>
      <c r="AY1034" s="45"/>
    </row>
    <row r="1035">
      <c r="A1035" s="60"/>
      <c r="B1035" s="60"/>
      <c r="C1035" s="60"/>
      <c r="D1035" s="46"/>
      <c r="E1035" s="25"/>
      <c r="F1035" s="26"/>
      <c r="G1035" s="18"/>
      <c r="H1035" s="15"/>
      <c r="I1035" s="28"/>
      <c r="J1035" s="29"/>
      <c r="K1035" s="30"/>
      <c r="L1035" s="31"/>
      <c r="M1035" s="32"/>
      <c r="N1035" s="33"/>
      <c r="O1035" s="39"/>
      <c r="P1035" s="39"/>
      <c r="Q1035" s="40"/>
      <c r="R1035" s="17"/>
      <c r="S1035" s="40"/>
      <c r="T1035" s="40"/>
      <c r="U1035" s="40"/>
      <c r="V1035" s="40"/>
      <c r="W1035" s="40"/>
      <c r="X1035" s="41"/>
      <c r="Y1035" s="41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18"/>
      <c r="AM1035" s="40"/>
      <c r="AN1035" s="42"/>
      <c r="AO1035" s="42"/>
      <c r="AP1035" s="43"/>
      <c r="AQ1035" s="43"/>
      <c r="AR1035" s="43"/>
      <c r="AS1035" s="43"/>
      <c r="AT1035" s="43"/>
      <c r="AU1035" s="43"/>
      <c r="AV1035" s="44"/>
      <c r="AW1035" s="45"/>
      <c r="AX1035" s="45"/>
      <c r="AY1035" s="45"/>
    </row>
    <row r="1036">
      <c r="A1036" s="60"/>
      <c r="B1036" s="60"/>
      <c r="C1036" s="60"/>
      <c r="D1036" s="46"/>
      <c r="E1036" s="25"/>
      <c r="F1036" s="26"/>
      <c r="G1036" s="18"/>
      <c r="H1036" s="15"/>
      <c r="I1036" s="28"/>
      <c r="J1036" s="29"/>
      <c r="K1036" s="30"/>
      <c r="L1036" s="31"/>
      <c r="M1036" s="32"/>
      <c r="N1036" s="33"/>
      <c r="O1036" s="39"/>
      <c r="P1036" s="39"/>
      <c r="Q1036" s="40"/>
      <c r="R1036" s="17"/>
      <c r="S1036" s="40"/>
      <c r="T1036" s="40"/>
      <c r="U1036" s="40"/>
      <c r="V1036" s="40"/>
      <c r="W1036" s="40"/>
      <c r="X1036" s="41"/>
      <c r="Y1036" s="41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18"/>
      <c r="AM1036" s="40"/>
      <c r="AN1036" s="42"/>
      <c r="AO1036" s="42"/>
      <c r="AP1036" s="43"/>
      <c r="AQ1036" s="43"/>
      <c r="AR1036" s="43"/>
      <c r="AS1036" s="43"/>
      <c r="AT1036" s="43"/>
      <c r="AU1036" s="43"/>
      <c r="AV1036" s="44"/>
      <c r="AW1036" s="45"/>
      <c r="AX1036" s="45"/>
      <c r="AY1036" s="45"/>
    </row>
    <row r="1037">
      <c r="A1037" s="60"/>
      <c r="B1037" s="60"/>
      <c r="C1037" s="60"/>
      <c r="D1037" s="46"/>
      <c r="E1037" s="25"/>
      <c r="F1037" s="26"/>
      <c r="G1037" s="18"/>
      <c r="H1037" s="15"/>
      <c r="I1037" s="28"/>
      <c r="J1037" s="29"/>
      <c r="K1037" s="30"/>
      <c r="L1037" s="31"/>
      <c r="M1037" s="32"/>
      <c r="N1037" s="33"/>
      <c r="O1037" s="39"/>
      <c r="P1037" s="39"/>
      <c r="Q1037" s="40"/>
      <c r="R1037" s="17"/>
      <c r="S1037" s="40"/>
      <c r="T1037" s="40"/>
      <c r="U1037" s="40"/>
      <c r="V1037" s="40"/>
      <c r="W1037" s="40"/>
      <c r="X1037" s="41"/>
      <c r="Y1037" s="41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18"/>
      <c r="AM1037" s="40"/>
      <c r="AN1037" s="42"/>
      <c r="AO1037" s="42"/>
      <c r="AP1037" s="43"/>
      <c r="AQ1037" s="43"/>
      <c r="AR1037" s="43"/>
      <c r="AS1037" s="43"/>
      <c r="AT1037" s="43"/>
      <c r="AU1037" s="43"/>
      <c r="AV1037" s="44"/>
      <c r="AW1037" s="45"/>
      <c r="AX1037" s="45"/>
      <c r="AY1037" s="45"/>
    </row>
    <row r="1038">
      <c r="A1038" s="60"/>
      <c r="B1038" s="60"/>
      <c r="C1038" s="60"/>
      <c r="D1038" s="46"/>
      <c r="E1038" s="25"/>
      <c r="F1038" s="26"/>
      <c r="G1038" s="18"/>
      <c r="H1038" s="15"/>
      <c r="I1038" s="28"/>
      <c r="J1038" s="29"/>
      <c r="K1038" s="30"/>
      <c r="L1038" s="31"/>
      <c r="M1038" s="32"/>
      <c r="N1038" s="33"/>
      <c r="O1038" s="39"/>
      <c r="P1038" s="39"/>
      <c r="Q1038" s="40"/>
      <c r="R1038" s="17"/>
      <c r="S1038" s="40"/>
      <c r="T1038" s="40"/>
      <c r="U1038" s="40"/>
      <c r="V1038" s="40"/>
      <c r="W1038" s="40"/>
      <c r="X1038" s="41"/>
      <c r="Y1038" s="41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18"/>
      <c r="AM1038" s="40"/>
      <c r="AN1038" s="42"/>
      <c r="AO1038" s="42"/>
      <c r="AP1038" s="43"/>
      <c r="AQ1038" s="43"/>
      <c r="AR1038" s="43"/>
      <c r="AS1038" s="43"/>
      <c r="AT1038" s="43"/>
      <c r="AU1038" s="43"/>
      <c r="AV1038" s="44"/>
      <c r="AW1038" s="45"/>
      <c r="AX1038" s="45"/>
      <c r="AY1038" s="45"/>
    </row>
    <row r="1039">
      <c r="A1039" s="60"/>
      <c r="B1039" s="60"/>
      <c r="C1039" s="60"/>
      <c r="D1039" s="46"/>
      <c r="E1039" s="25"/>
      <c r="F1039" s="26"/>
      <c r="G1039" s="18"/>
      <c r="H1039" s="15"/>
      <c r="I1039" s="28"/>
      <c r="J1039" s="29"/>
      <c r="K1039" s="30"/>
      <c r="L1039" s="31"/>
      <c r="M1039" s="32"/>
      <c r="N1039" s="33"/>
      <c r="O1039" s="39"/>
      <c r="P1039" s="39"/>
      <c r="Q1039" s="40"/>
      <c r="R1039" s="17"/>
      <c r="S1039" s="40"/>
      <c r="T1039" s="40"/>
      <c r="U1039" s="40"/>
      <c r="V1039" s="40"/>
      <c r="W1039" s="40"/>
      <c r="X1039" s="41"/>
      <c r="Y1039" s="41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18"/>
      <c r="AM1039" s="40"/>
      <c r="AN1039" s="42"/>
      <c r="AO1039" s="42"/>
      <c r="AP1039" s="43"/>
      <c r="AQ1039" s="43"/>
      <c r="AR1039" s="43"/>
      <c r="AS1039" s="43"/>
      <c r="AT1039" s="43"/>
      <c r="AU1039" s="43"/>
      <c r="AV1039" s="44"/>
      <c r="AW1039" s="45"/>
      <c r="AX1039" s="45"/>
      <c r="AY1039" s="45"/>
    </row>
    <row r="1040">
      <c r="A1040" s="60"/>
      <c r="B1040" s="60"/>
      <c r="C1040" s="60"/>
      <c r="D1040" s="46"/>
      <c r="E1040" s="25"/>
      <c r="F1040" s="26"/>
      <c r="G1040" s="18"/>
      <c r="H1040" s="15"/>
      <c r="I1040" s="28"/>
      <c r="J1040" s="29"/>
      <c r="K1040" s="30"/>
      <c r="L1040" s="31"/>
      <c r="M1040" s="32"/>
      <c r="N1040" s="33"/>
      <c r="O1040" s="39"/>
      <c r="P1040" s="39"/>
      <c r="Q1040" s="40"/>
      <c r="R1040" s="17"/>
      <c r="S1040" s="40"/>
      <c r="T1040" s="40"/>
      <c r="U1040" s="40"/>
      <c r="V1040" s="40"/>
      <c r="W1040" s="40"/>
      <c r="X1040" s="41"/>
      <c r="Y1040" s="41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18"/>
      <c r="AM1040" s="40"/>
      <c r="AN1040" s="42"/>
      <c r="AO1040" s="42"/>
      <c r="AP1040" s="43"/>
      <c r="AQ1040" s="43"/>
      <c r="AR1040" s="43"/>
      <c r="AS1040" s="43"/>
      <c r="AT1040" s="43"/>
      <c r="AU1040" s="43"/>
      <c r="AV1040" s="44"/>
      <c r="AW1040" s="45"/>
      <c r="AX1040" s="45"/>
      <c r="AY1040" s="45"/>
    </row>
    <row r="1041">
      <c r="A1041" s="60"/>
      <c r="B1041" s="60"/>
      <c r="C1041" s="60"/>
      <c r="D1041" s="46"/>
      <c r="E1041" s="25"/>
      <c r="F1041" s="26"/>
      <c r="G1041" s="18"/>
      <c r="H1041" s="15"/>
      <c r="I1041" s="28"/>
      <c r="J1041" s="29"/>
      <c r="K1041" s="30"/>
      <c r="L1041" s="31"/>
      <c r="M1041" s="32"/>
      <c r="N1041" s="33"/>
      <c r="O1041" s="39"/>
      <c r="P1041" s="39"/>
      <c r="Q1041" s="40"/>
      <c r="R1041" s="17"/>
      <c r="S1041" s="40"/>
      <c r="T1041" s="40"/>
      <c r="U1041" s="40"/>
      <c r="V1041" s="40"/>
      <c r="W1041" s="40"/>
      <c r="X1041" s="41"/>
      <c r="Y1041" s="41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18"/>
      <c r="AM1041" s="40"/>
      <c r="AN1041" s="42"/>
      <c r="AO1041" s="42"/>
      <c r="AP1041" s="43"/>
      <c r="AQ1041" s="43"/>
      <c r="AR1041" s="43"/>
      <c r="AS1041" s="43"/>
      <c r="AT1041" s="43"/>
      <c r="AU1041" s="43"/>
      <c r="AV1041" s="44"/>
      <c r="AW1041" s="45"/>
      <c r="AX1041" s="45"/>
      <c r="AY1041" s="45"/>
    </row>
    <row r="1042">
      <c r="A1042" s="60"/>
      <c r="B1042" s="60"/>
      <c r="C1042" s="60"/>
      <c r="D1042" s="46"/>
      <c r="E1042" s="25"/>
      <c r="F1042" s="26"/>
      <c r="G1042" s="18"/>
      <c r="H1042" s="15"/>
      <c r="I1042" s="28"/>
      <c r="J1042" s="29"/>
      <c r="K1042" s="30"/>
      <c r="L1042" s="31"/>
      <c r="M1042" s="32"/>
      <c r="N1042" s="33"/>
      <c r="O1042" s="39"/>
      <c r="P1042" s="39"/>
      <c r="Q1042" s="40"/>
      <c r="R1042" s="17"/>
      <c r="S1042" s="40"/>
      <c r="T1042" s="40"/>
      <c r="U1042" s="40"/>
      <c r="V1042" s="40"/>
      <c r="W1042" s="40"/>
      <c r="X1042" s="41"/>
      <c r="Y1042" s="41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18"/>
      <c r="AM1042" s="40"/>
      <c r="AN1042" s="42"/>
      <c r="AO1042" s="42"/>
      <c r="AP1042" s="43"/>
      <c r="AQ1042" s="43"/>
      <c r="AR1042" s="43"/>
      <c r="AS1042" s="43"/>
      <c r="AT1042" s="43"/>
      <c r="AU1042" s="43"/>
      <c r="AV1042" s="44"/>
      <c r="AW1042" s="45"/>
      <c r="AX1042" s="45"/>
      <c r="AY1042" s="45"/>
    </row>
    <row r="1043">
      <c r="A1043" s="60"/>
      <c r="B1043" s="60"/>
      <c r="C1043" s="60"/>
      <c r="D1043" s="46"/>
      <c r="E1043" s="25"/>
      <c r="F1043" s="26"/>
      <c r="G1043" s="18"/>
      <c r="H1043" s="15"/>
      <c r="I1043" s="28"/>
      <c r="J1043" s="29"/>
      <c r="K1043" s="30"/>
      <c r="L1043" s="31"/>
      <c r="M1043" s="32"/>
      <c r="N1043" s="33"/>
      <c r="O1043" s="39"/>
      <c r="P1043" s="39"/>
      <c r="Q1043" s="40"/>
      <c r="R1043" s="17"/>
      <c r="S1043" s="40"/>
      <c r="T1043" s="40"/>
      <c r="U1043" s="40"/>
      <c r="V1043" s="40"/>
      <c r="W1043" s="40"/>
      <c r="X1043" s="41"/>
      <c r="Y1043" s="41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18"/>
      <c r="AM1043" s="40"/>
      <c r="AN1043" s="42"/>
      <c r="AO1043" s="42"/>
      <c r="AP1043" s="43"/>
      <c r="AQ1043" s="43"/>
      <c r="AR1043" s="43"/>
      <c r="AS1043" s="43"/>
      <c r="AT1043" s="43"/>
      <c r="AU1043" s="43"/>
      <c r="AV1043" s="44"/>
      <c r="AW1043" s="45"/>
      <c r="AX1043" s="45"/>
      <c r="AY1043" s="45"/>
    </row>
    <row r="1044">
      <c r="A1044" s="60"/>
      <c r="B1044" s="60"/>
      <c r="C1044" s="60"/>
      <c r="D1044" s="46"/>
      <c r="E1044" s="25"/>
      <c r="F1044" s="26"/>
      <c r="G1044" s="18"/>
      <c r="H1044" s="15"/>
      <c r="I1044" s="28"/>
      <c r="J1044" s="29"/>
      <c r="K1044" s="30"/>
      <c r="L1044" s="31"/>
      <c r="M1044" s="32"/>
      <c r="N1044" s="33"/>
      <c r="O1044" s="39"/>
      <c r="P1044" s="39"/>
      <c r="Q1044" s="40"/>
      <c r="R1044" s="17"/>
      <c r="S1044" s="40"/>
      <c r="T1044" s="40"/>
      <c r="U1044" s="40"/>
      <c r="V1044" s="40"/>
      <c r="W1044" s="40"/>
      <c r="X1044" s="41"/>
      <c r="Y1044" s="41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18"/>
      <c r="AM1044" s="40"/>
      <c r="AN1044" s="42"/>
      <c r="AO1044" s="42"/>
      <c r="AP1044" s="43"/>
      <c r="AQ1044" s="43"/>
      <c r="AR1044" s="43"/>
      <c r="AS1044" s="43"/>
      <c r="AT1044" s="43"/>
      <c r="AU1044" s="43"/>
      <c r="AV1044" s="44"/>
      <c r="AW1044" s="45"/>
      <c r="AX1044" s="45"/>
      <c r="AY1044" s="45"/>
    </row>
    <row r="1045">
      <c r="A1045" s="60"/>
      <c r="B1045" s="60"/>
      <c r="C1045" s="60"/>
      <c r="D1045" s="46"/>
      <c r="E1045" s="25"/>
      <c r="F1045" s="26"/>
      <c r="G1045" s="18"/>
      <c r="H1045" s="15"/>
      <c r="I1045" s="28"/>
      <c r="J1045" s="29"/>
      <c r="K1045" s="30"/>
      <c r="L1045" s="31"/>
      <c r="M1045" s="32"/>
      <c r="N1045" s="33"/>
      <c r="O1045" s="39"/>
      <c r="P1045" s="39"/>
      <c r="Q1045" s="40"/>
      <c r="R1045" s="17"/>
      <c r="S1045" s="40"/>
      <c r="T1045" s="40"/>
      <c r="U1045" s="40"/>
      <c r="V1045" s="40"/>
      <c r="W1045" s="40"/>
      <c r="X1045" s="41"/>
      <c r="Y1045" s="41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18"/>
      <c r="AM1045" s="40"/>
      <c r="AN1045" s="42"/>
      <c r="AO1045" s="42"/>
      <c r="AP1045" s="43"/>
      <c r="AQ1045" s="43"/>
      <c r="AR1045" s="43"/>
      <c r="AS1045" s="43"/>
      <c r="AT1045" s="43"/>
      <c r="AU1045" s="43"/>
      <c r="AV1045" s="44"/>
      <c r="AW1045" s="45"/>
      <c r="AX1045" s="45"/>
      <c r="AY1045" s="45"/>
    </row>
    <row r="1046">
      <c r="A1046" s="60"/>
      <c r="B1046" s="60"/>
      <c r="C1046" s="60"/>
      <c r="D1046" s="46"/>
      <c r="E1046" s="25"/>
      <c r="F1046" s="26"/>
      <c r="G1046" s="18"/>
      <c r="H1046" s="15"/>
      <c r="I1046" s="28"/>
      <c r="J1046" s="29"/>
      <c r="K1046" s="30"/>
      <c r="L1046" s="31"/>
      <c r="M1046" s="32"/>
      <c r="N1046" s="33"/>
      <c r="O1046" s="39"/>
      <c r="P1046" s="39"/>
      <c r="Q1046" s="40"/>
      <c r="R1046" s="17"/>
      <c r="S1046" s="40"/>
      <c r="T1046" s="40"/>
      <c r="U1046" s="40"/>
      <c r="V1046" s="40"/>
      <c r="W1046" s="40"/>
      <c r="X1046" s="41"/>
      <c r="Y1046" s="41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18"/>
      <c r="AM1046" s="40"/>
      <c r="AN1046" s="42"/>
      <c r="AO1046" s="42"/>
      <c r="AP1046" s="43"/>
      <c r="AQ1046" s="43"/>
      <c r="AR1046" s="43"/>
      <c r="AS1046" s="43"/>
      <c r="AT1046" s="43"/>
      <c r="AU1046" s="43"/>
      <c r="AV1046" s="44"/>
      <c r="AW1046" s="45"/>
      <c r="AX1046" s="45"/>
      <c r="AY1046" s="45"/>
    </row>
    <row r="1047">
      <c r="A1047" s="60"/>
      <c r="B1047" s="60"/>
      <c r="C1047" s="60"/>
      <c r="D1047" s="46"/>
      <c r="E1047" s="25"/>
      <c r="F1047" s="26"/>
      <c r="G1047" s="18"/>
      <c r="H1047" s="15"/>
      <c r="I1047" s="28"/>
      <c r="J1047" s="29"/>
      <c r="K1047" s="30"/>
      <c r="L1047" s="31"/>
      <c r="M1047" s="32"/>
      <c r="N1047" s="33"/>
      <c r="O1047" s="39"/>
      <c r="P1047" s="39"/>
      <c r="Q1047" s="40"/>
      <c r="R1047" s="17"/>
      <c r="S1047" s="40"/>
      <c r="T1047" s="40"/>
      <c r="U1047" s="40"/>
      <c r="V1047" s="40"/>
      <c r="W1047" s="40"/>
      <c r="X1047" s="41"/>
      <c r="Y1047" s="41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18"/>
      <c r="AM1047" s="40"/>
      <c r="AN1047" s="42"/>
      <c r="AO1047" s="42"/>
      <c r="AP1047" s="43"/>
      <c r="AQ1047" s="43"/>
      <c r="AR1047" s="43"/>
      <c r="AS1047" s="43"/>
      <c r="AT1047" s="43"/>
      <c r="AU1047" s="43"/>
      <c r="AV1047" s="44"/>
      <c r="AW1047" s="45"/>
      <c r="AX1047" s="45"/>
      <c r="AY1047" s="45"/>
    </row>
    <row r="1048">
      <c r="A1048" s="60"/>
      <c r="B1048" s="60"/>
      <c r="C1048" s="60"/>
      <c r="D1048" s="46"/>
      <c r="E1048" s="25"/>
      <c r="F1048" s="26"/>
      <c r="G1048" s="18"/>
      <c r="H1048" s="15"/>
      <c r="I1048" s="28"/>
      <c r="J1048" s="29"/>
      <c r="K1048" s="30"/>
      <c r="L1048" s="31"/>
      <c r="M1048" s="32"/>
      <c r="N1048" s="33"/>
      <c r="O1048" s="39"/>
      <c r="P1048" s="39"/>
      <c r="Q1048" s="40"/>
      <c r="R1048" s="17"/>
      <c r="S1048" s="40"/>
      <c r="T1048" s="40"/>
      <c r="U1048" s="40"/>
      <c r="V1048" s="40"/>
      <c r="W1048" s="40"/>
      <c r="X1048" s="41"/>
      <c r="Y1048" s="41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18"/>
      <c r="AM1048" s="40"/>
      <c r="AN1048" s="42"/>
      <c r="AO1048" s="42"/>
      <c r="AP1048" s="43"/>
      <c r="AQ1048" s="43"/>
      <c r="AR1048" s="43"/>
      <c r="AS1048" s="43"/>
      <c r="AT1048" s="43"/>
      <c r="AU1048" s="43"/>
      <c r="AV1048" s="44"/>
      <c r="AW1048" s="45"/>
      <c r="AX1048" s="45"/>
      <c r="AY1048" s="45"/>
    </row>
    <row r="1049">
      <c r="A1049" s="60"/>
      <c r="B1049" s="60"/>
      <c r="C1049" s="60"/>
      <c r="D1049" s="46"/>
      <c r="E1049" s="25"/>
      <c r="F1049" s="26"/>
      <c r="G1049" s="18"/>
      <c r="H1049" s="15"/>
      <c r="I1049" s="28"/>
      <c r="J1049" s="29"/>
      <c r="K1049" s="30"/>
      <c r="L1049" s="31"/>
      <c r="M1049" s="32"/>
      <c r="N1049" s="33"/>
      <c r="O1049" s="39"/>
      <c r="P1049" s="39"/>
      <c r="Q1049" s="40"/>
      <c r="R1049" s="17"/>
      <c r="S1049" s="40"/>
      <c r="T1049" s="40"/>
      <c r="U1049" s="40"/>
      <c r="V1049" s="40"/>
      <c r="W1049" s="40"/>
      <c r="X1049" s="41"/>
      <c r="Y1049" s="41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0"/>
      <c r="AJ1049" s="40"/>
      <c r="AK1049" s="40"/>
      <c r="AL1049" s="18"/>
      <c r="AM1049" s="40"/>
      <c r="AN1049" s="42"/>
      <c r="AO1049" s="42"/>
      <c r="AP1049" s="43"/>
      <c r="AQ1049" s="43"/>
      <c r="AR1049" s="43"/>
      <c r="AS1049" s="43"/>
      <c r="AT1049" s="43"/>
      <c r="AU1049" s="43"/>
      <c r="AV1049" s="44"/>
      <c r="AW1049" s="45"/>
      <c r="AX1049" s="45"/>
      <c r="AY1049" s="45"/>
    </row>
    <row r="1050">
      <c r="A1050" s="60"/>
      <c r="B1050" s="60"/>
      <c r="C1050" s="60"/>
      <c r="D1050" s="46"/>
      <c r="E1050" s="25"/>
      <c r="F1050" s="26"/>
      <c r="G1050" s="18"/>
      <c r="H1050" s="15"/>
      <c r="I1050" s="28"/>
      <c r="J1050" s="29"/>
      <c r="K1050" s="30"/>
      <c r="L1050" s="31"/>
      <c r="M1050" s="32"/>
      <c r="N1050" s="33"/>
      <c r="O1050" s="39"/>
      <c r="P1050" s="39"/>
      <c r="Q1050" s="40"/>
      <c r="R1050" s="17"/>
      <c r="S1050" s="40"/>
      <c r="T1050" s="40"/>
      <c r="U1050" s="40"/>
      <c r="V1050" s="40"/>
      <c r="W1050" s="40"/>
      <c r="X1050" s="41"/>
      <c r="Y1050" s="41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18"/>
      <c r="AM1050" s="40"/>
      <c r="AN1050" s="42"/>
      <c r="AO1050" s="42"/>
      <c r="AP1050" s="43"/>
      <c r="AQ1050" s="43"/>
      <c r="AR1050" s="43"/>
      <c r="AS1050" s="43"/>
      <c r="AT1050" s="43"/>
      <c r="AU1050" s="43"/>
      <c r="AV1050" s="44"/>
      <c r="AW1050" s="45"/>
      <c r="AX1050" s="45"/>
      <c r="AY1050" s="45"/>
    </row>
    <row r="1051">
      <c r="A1051" s="60"/>
      <c r="B1051" s="60"/>
      <c r="C1051" s="60"/>
      <c r="D1051" s="46"/>
      <c r="E1051" s="25"/>
      <c r="F1051" s="26"/>
      <c r="G1051" s="18"/>
      <c r="H1051" s="15"/>
      <c r="I1051" s="28"/>
      <c r="J1051" s="29"/>
      <c r="K1051" s="30"/>
      <c r="L1051" s="31"/>
      <c r="M1051" s="32"/>
      <c r="N1051" s="33"/>
      <c r="O1051" s="39"/>
      <c r="P1051" s="39"/>
      <c r="Q1051" s="40"/>
      <c r="R1051" s="17"/>
      <c r="S1051" s="40"/>
      <c r="T1051" s="40"/>
      <c r="U1051" s="40"/>
      <c r="V1051" s="40"/>
      <c r="W1051" s="40"/>
      <c r="X1051" s="41"/>
      <c r="Y1051" s="41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0"/>
      <c r="AJ1051" s="40"/>
      <c r="AK1051" s="40"/>
      <c r="AL1051" s="18"/>
      <c r="AM1051" s="40"/>
      <c r="AN1051" s="42"/>
      <c r="AO1051" s="42"/>
      <c r="AP1051" s="43"/>
      <c r="AQ1051" s="43"/>
      <c r="AR1051" s="43"/>
      <c r="AS1051" s="43"/>
      <c r="AT1051" s="43"/>
      <c r="AU1051" s="43"/>
      <c r="AV1051" s="44"/>
      <c r="AW1051" s="45"/>
      <c r="AX1051" s="45"/>
      <c r="AY1051" s="45"/>
    </row>
    <row r="1052">
      <c r="A1052" s="60"/>
      <c r="B1052" s="60"/>
      <c r="C1052" s="60"/>
      <c r="D1052" s="46"/>
      <c r="E1052" s="25"/>
      <c r="F1052" s="26"/>
      <c r="G1052" s="18"/>
      <c r="H1052" s="15"/>
      <c r="I1052" s="28"/>
      <c r="J1052" s="29"/>
      <c r="K1052" s="30"/>
      <c r="L1052" s="31"/>
      <c r="M1052" s="32"/>
      <c r="N1052" s="33"/>
      <c r="O1052" s="39"/>
      <c r="P1052" s="39"/>
      <c r="Q1052" s="40"/>
      <c r="R1052" s="17"/>
      <c r="S1052" s="40"/>
      <c r="T1052" s="40"/>
      <c r="U1052" s="40"/>
      <c r="V1052" s="40"/>
      <c r="W1052" s="40"/>
      <c r="X1052" s="41"/>
      <c r="Y1052" s="41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18"/>
      <c r="AM1052" s="40"/>
      <c r="AN1052" s="42"/>
      <c r="AO1052" s="42"/>
      <c r="AP1052" s="43"/>
      <c r="AQ1052" s="43"/>
      <c r="AR1052" s="43"/>
      <c r="AS1052" s="43"/>
      <c r="AT1052" s="43"/>
      <c r="AU1052" s="43"/>
      <c r="AV1052" s="44"/>
      <c r="AW1052" s="45"/>
      <c r="AX1052" s="45"/>
      <c r="AY1052" s="45"/>
    </row>
    <row r="1053">
      <c r="A1053" s="60"/>
      <c r="B1053" s="60"/>
      <c r="C1053" s="60"/>
      <c r="D1053" s="46"/>
      <c r="E1053" s="25"/>
      <c r="F1053" s="26"/>
      <c r="G1053" s="18"/>
      <c r="H1053" s="15"/>
      <c r="I1053" s="28"/>
      <c r="J1053" s="29"/>
      <c r="K1053" s="30"/>
      <c r="L1053" s="31"/>
      <c r="M1053" s="32"/>
      <c r="N1053" s="33"/>
      <c r="O1053" s="39"/>
      <c r="P1053" s="39"/>
      <c r="Q1053" s="40"/>
      <c r="R1053" s="17"/>
      <c r="S1053" s="40"/>
      <c r="T1053" s="40"/>
      <c r="U1053" s="40"/>
      <c r="V1053" s="40"/>
      <c r="W1053" s="40"/>
      <c r="X1053" s="41"/>
      <c r="Y1053" s="41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0"/>
      <c r="AJ1053" s="40"/>
      <c r="AK1053" s="40"/>
      <c r="AL1053" s="18"/>
      <c r="AM1053" s="40"/>
      <c r="AN1053" s="42"/>
      <c r="AO1053" s="42"/>
      <c r="AP1053" s="43"/>
      <c r="AQ1053" s="43"/>
      <c r="AR1053" s="43"/>
      <c r="AS1053" s="43"/>
      <c r="AT1053" s="43"/>
      <c r="AU1053" s="43"/>
      <c r="AV1053" s="44"/>
      <c r="AW1053" s="45"/>
      <c r="AX1053" s="45"/>
      <c r="AY1053" s="45"/>
    </row>
    <row r="1054">
      <c r="A1054" s="60"/>
      <c r="B1054" s="60"/>
      <c r="C1054" s="60"/>
      <c r="D1054" s="46"/>
      <c r="E1054" s="25"/>
      <c r="F1054" s="26"/>
      <c r="G1054" s="18"/>
      <c r="H1054" s="15"/>
      <c r="I1054" s="28"/>
      <c r="J1054" s="29"/>
      <c r="K1054" s="30"/>
      <c r="L1054" s="31"/>
      <c r="M1054" s="32"/>
      <c r="N1054" s="33"/>
      <c r="O1054" s="39"/>
      <c r="P1054" s="39"/>
      <c r="Q1054" s="40"/>
      <c r="R1054" s="17"/>
      <c r="S1054" s="40"/>
      <c r="T1054" s="40"/>
      <c r="U1054" s="40"/>
      <c r="V1054" s="40"/>
      <c r="W1054" s="40"/>
      <c r="X1054" s="41"/>
      <c r="Y1054" s="41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18"/>
      <c r="AM1054" s="40"/>
      <c r="AN1054" s="42"/>
      <c r="AO1054" s="42"/>
      <c r="AP1054" s="43"/>
      <c r="AQ1054" s="43"/>
      <c r="AR1054" s="43"/>
      <c r="AS1054" s="43"/>
      <c r="AT1054" s="43"/>
      <c r="AU1054" s="43"/>
      <c r="AV1054" s="44"/>
      <c r="AW1054" s="45"/>
      <c r="AX1054" s="45"/>
      <c r="AY1054" s="45"/>
    </row>
    <row r="1055">
      <c r="A1055" s="60"/>
      <c r="B1055" s="60"/>
      <c r="C1055" s="60"/>
      <c r="D1055" s="46"/>
      <c r="E1055" s="25"/>
      <c r="F1055" s="26"/>
      <c r="G1055" s="18"/>
      <c r="H1055" s="15"/>
      <c r="I1055" s="28"/>
      <c r="J1055" s="29"/>
      <c r="K1055" s="30"/>
      <c r="L1055" s="31"/>
      <c r="M1055" s="32"/>
      <c r="N1055" s="33"/>
      <c r="O1055" s="39"/>
      <c r="P1055" s="39"/>
      <c r="Q1055" s="40"/>
      <c r="R1055" s="17"/>
      <c r="S1055" s="40"/>
      <c r="T1055" s="40"/>
      <c r="U1055" s="40"/>
      <c r="V1055" s="40"/>
      <c r="W1055" s="40"/>
      <c r="X1055" s="41"/>
      <c r="Y1055" s="41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0"/>
      <c r="AJ1055" s="40"/>
      <c r="AK1055" s="40"/>
      <c r="AL1055" s="18"/>
      <c r="AM1055" s="40"/>
      <c r="AN1055" s="42"/>
      <c r="AO1055" s="42"/>
      <c r="AP1055" s="43"/>
      <c r="AQ1055" s="43"/>
      <c r="AR1055" s="43"/>
      <c r="AS1055" s="43"/>
      <c r="AT1055" s="43"/>
      <c r="AU1055" s="43"/>
      <c r="AV1055" s="44"/>
      <c r="AW1055" s="45"/>
      <c r="AX1055" s="45"/>
      <c r="AY1055" s="45"/>
    </row>
    <row r="1056">
      <c r="A1056" s="60"/>
      <c r="B1056" s="60"/>
      <c r="C1056" s="60"/>
      <c r="D1056" s="46"/>
      <c r="E1056" s="25"/>
      <c r="F1056" s="26"/>
      <c r="G1056" s="18"/>
      <c r="H1056" s="15"/>
      <c r="I1056" s="28"/>
      <c r="J1056" s="29"/>
      <c r="K1056" s="30"/>
      <c r="L1056" s="31"/>
      <c r="M1056" s="32"/>
      <c r="N1056" s="33"/>
      <c r="O1056" s="39"/>
      <c r="P1056" s="39"/>
      <c r="Q1056" s="40"/>
      <c r="R1056" s="17"/>
      <c r="S1056" s="40"/>
      <c r="T1056" s="40"/>
      <c r="U1056" s="40"/>
      <c r="V1056" s="40"/>
      <c r="W1056" s="40"/>
      <c r="X1056" s="41"/>
      <c r="Y1056" s="41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18"/>
      <c r="AM1056" s="40"/>
      <c r="AN1056" s="42"/>
      <c r="AO1056" s="42"/>
      <c r="AP1056" s="43"/>
      <c r="AQ1056" s="43"/>
      <c r="AR1056" s="43"/>
      <c r="AS1056" s="43"/>
      <c r="AT1056" s="43"/>
      <c r="AU1056" s="43"/>
      <c r="AV1056" s="44"/>
      <c r="AW1056" s="45"/>
      <c r="AX1056" s="45"/>
      <c r="AY1056" s="45"/>
    </row>
    <row r="1057">
      <c r="A1057" s="60"/>
      <c r="B1057" s="60"/>
      <c r="C1057" s="60"/>
      <c r="D1057" s="46"/>
      <c r="E1057" s="25"/>
      <c r="F1057" s="26"/>
      <c r="G1057" s="18"/>
      <c r="H1057" s="15"/>
      <c r="I1057" s="28"/>
      <c r="J1057" s="29"/>
      <c r="K1057" s="30"/>
      <c r="L1057" s="31"/>
      <c r="M1057" s="32"/>
      <c r="N1057" s="33"/>
      <c r="O1057" s="39"/>
      <c r="P1057" s="39"/>
      <c r="Q1057" s="40"/>
      <c r="R1057" s="17"/>
      <c r="S1057" s="40"/>
      <c r="T1057" s="40"/>
      <c r="U1057" s="40"/>
      <c r="V1057" s="40"/>
      <c r="W1057" s="40"/>
      <c r="X1057" s="41"/>
      <c r="Y1057" s="41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0"/>
      <c r="AJ1057" s="40"/>
      <c r="AK1057" s="40"/>
      <c r="AL1057" s="18"/>
      <c r="AM1057" s="40"/>
      <c r="AN1057" s="42"/>
      <c r="AO1057" s="42"/>
      <c r="AP1057" s="43"/>
      <c r="AQ1057" s="43"/>
      <c r="AR1057" s="43"/>
      <c r="AS1057" s="43"/>
      <c r="AT1057" s="43"/>
      <c r="AU1057" s="43"/>
      <c r="AV1057" s="44"/>
      <c r="AW1057" s="45"/>
      <c r="AX1057" s="45"/>
      <c r="AY1057" s="45"/>
    </row>
    <row r="1058">
      <c r="A1058" s="60"/>
      <c r="B1058" s="60"/>
      <c r="C1058" s="60"/>
      <c r="D1058" s="46"/>
      <c r="E1058" s="25"/>
      <c r="F1058" s="26"/>
      <c r="G1058" s="18"/>
      <c r="H1058" s="15"/>
      <c r="I1058" s="28"/>
      <c r="J1058" s="29"/>
      <c r="K1058" s="30"/>
      <c r="L1058" s="31"/>
      <c r="M1058" s="32"/>
      <c r="N1058" s="33"/>
      <c r="O1058" s="39"/>
      <c r="P1058" s="39"/>
      <c r="Q1058" s="40"/>
      <c r="R1058" s="17"/>
      <c r="S1058" s="40"/>
      <c r="T1058" s="40"/>
      <c r="U1058" s="40"/>
      <c r="V1058" s="40"/>
      <c r="W1058" s="40"/>
      <c r="X1058" s="41"/>
      <c r="Y1058" s="41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18"/>
      <c r="AM1058" s="40"/>
      <c r="AN1058" s="42"/>
      <c r="AO1058" s="42"/>
      <c r="AP1058" s="43"/>
      <c r="AQ1058" s="43"/>
      <c r="AR1058" s="43"/>
      <c r="AS1058" s="43"/>
      <c r="AT1058" s="43"/>
      <c r="AU1058" s="43"/>
      <c r="AV1058" s="44"/>
      <c r="AW1058" s="45"/>
      <c r="AX1058" s="45"/>
      <c r="AY1058" s="45"/>
    </row>
    <row r="1059">
      <c r="A1059" s="60"/>
      <c r="B1059" s="60"/>
      <c r="C1059" s="60"/>
      <c r="D1059" s="46"/>
      <c r="E1059" s="25"/>
      <c r="F1059" s="26"/>
      <c r="G1059" s="18"/>
      <c r="H1059" s="15"/>
      <c r="I1059" s="28"/>
      <c r="J1059" s="29"/>
      <c r="K1059" s="30"/>
      <c r="L1059" s="31"/>
      <c r="M1059" s="32"/>
      <c r="N1059" s="33"/>
      <c r="O1059" s="39"/>
      <c r="P1059" s="39"/>
      <c r="Q1059" s="40"/>
      <c r="R1059" s="17"/>
      <c r="S1059" s="40"/>
      <c r="T1059" s="40"/>
      <c r="U1059" s="40"/>
      <c r="V1059" s="40"/>
      <c r="W1059" s="40"/>
      <c r="X1059" s="41"/>
      <c r="Y1059" s="41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18"/>
      <c r="AM1059" s="40"/>
      <c r="AN1059" s="42"/>
      <c r="AO1059" s="42"/>
      <c r="AP1059" s="43"/>
      <c r="AQ1059" s="43"/>
      <c r="AR1059" s="43"/>
      <c r="AS1059" s="43"/>
      <c r="AT1059" s="43"/>
      <c r="AU1059" s="43"/>
      <c r="AV1059" s="44"/>
      <c r="AW1059" s="45"/>
      <c r="AX1059" s="45"/>
      <c r="AY1059" s="45"/>
    </row>
    <row r="1060">
      <c r="A1060" s="60"/>
      <c r="B1060" s="60"/>
      <c r="C1060" s="60"/>
      <c r="D1060" s="46"/>
      <c r="E1060" s="25"/>
      <c r="F1060" s="26"/>
      <c r="G1060" s="18"/>
      <c r="H1060" s="15"/>
      <c r="I1060" s="28"/>
      <c r="J1060" s="29"/>
      <c r="K1060" s="30"/>
      <c r="L1060" s="31"/>
      <c r="M1060" s="32"/>
      <c r="N1060" s="33"/>
      <c r="O1060" s="39"/>
      <c r="P1060" s="39"/>
      <c r="Q1060" s="40"/>
      <c r="R1060" s="17"/>
      <c r="S1060" s="40"/>
      <c r="T1060" s="40"/>
      <c r="U1060" s="40"/>
      <c r="V1060" s="40"/>
      <c r="W1060" s="40"/>
      <c r="X1060" s="41"/>
      <c r="Y1060" s="41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18"/>
      <c r="AM1060" s="40"/>
      <c r="AN1060" s="42"/>
      <c r="AO1060" s="42"/>
      <c r="AP1060" s="43"/>
      <c r="AQ1060" s="43"/>
      <c r="AR1060" s="43"/>
      <c r="AS1060" s="43"/>
      <c r="AT1060" s="43"/>
      <c r="AU1060" s="43"/>
      <c r="AV1060" s="44"/>
      <c r="AW1060" s="45"/>
      <c r="AX1060" s="45"/>
      <c r="AY1060" s="45"/>
    </row>
    <row r="1061">
      <c r="A1061" s="60"/>
      <c r="B1061" s="60"/>
      <c r="C1061" s="60"/>
      <c r="D1061" s="46"/>
      <c r="E1061" s="25"/>
      <c r="F1061" s="26"/>
      <c r="G1061" s="18"/>
      <c r="H1061" s="15"/>
      <c r="I1061" s="28"/>
      <c r="J1061" s="29"/>
      <c r="K1061" s="30"/>
      <c r="L1061" s="31"/>
      <c r="M1061" s="32"/>
      <c r="N1061" s="33"/>
      <c r="O1061" s="39"/>
      <c r="P1061" s="39"/>
      <c r="Q1061" s="40"/>
      <c r="R1061" s="17"/>
      <c r="S1061" s="40"/>
      <c r="T1061" s="40"/>
      <c r="U1061" s="40"/>
      <c r="V1061" s="40"/>
      <c r="W1061" s="40"/>
      <c r="X1061" s="41"/>
      <c r="Y1061" s="41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18"/>
      <c r="AM1061" s="40"/>
      <c r="AN1061" s="42"/>
      <c r="AO1061" s="42"/>
      <c r="AP1061" s="43"/>
      <c r="AQ1061" s="43"/>
      <c r="AR1061" s="43"/>
      <c r="AS1061" s="43"/>
      <c r="AT1061" s="43"/>
      <c r="AU1061" s="43"/>
      <c r="AV1061" s="44"/>
      <c r="AW1061" s="45"/>
      <c r="AX1061" s="45"/>
      <c r="AY1061" s="45"/>
    </row>
    <row r="1062">
      <c r="A1062" s="60"/>
      <c r="B1062" s="60"/>
      <c r="C1062" s="60"/>
      <c r="D1062" s="46"/>
      <c r="E1062" s="25"/>
      <c r="F1062" s="26"/>
      <c r="G1062" s="18"/>
      <c r="H1062" s="15"/>
      <c r="I1062" s="28"/>
      <c r="J1062" s="29"/>
      <c r="K1062" s="30"/>
      <c r="L1062" s="31"/>
      <c r="M1062" s="32"/>
      <c r="N1062" s="33"/>
      <c r="O1062" s="39"/>
      <c r="P1062" s="39"/>
      <c r="Q1062" s="40"/>
      <c r="R1062" s="17"/>
      <c r="S1062" s="40"/>
      <c r="T1062" s="40"/>
      <c r="U1062" s="40"/>
      <c r="V1062" s="40"/>
      <c r="W1062" s="40"/>
      <c r="X1062" s="41"/>
      <c r="Y1062" s="41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18"/>
      <c r="AM1062" s="40"/>
      <c r="AN1062" s="42"/>
      <c r="AO1062" s="42"/>
      <c r="AP1062" s="43"/>
      <c r="AQ1062" s="43"/>
      <c r="AR1062" s="43"/>
      <c r="AS1062" s="43"/>
      <c r="AT1062" s="43"/>
      <c r="AU1062" s="43"/>
      <c r="AV1062" s="44"/>
      <c r="AW1062" s="45"/>
      <c r="AX1062" s="45"/>
      <c r="AY1062" s="45"/>
    </row>
    <row r="1063">
      <c r="A1063" s="60"/>
      <c r="B1063" s="60"/>
      <c r="C1063" s="60"/>
      <c r="D1063" s="46"/>
      <c r="E1063" s="25"/>
      <c r="F1063" s="26"/>
      <c r="G1063" s="18"/>
      <c r="H1063" s="15"/>
      <c r="I1063" s="28"/>
      <c r="J1063" s="29"/>
      <c r="K1063" s="30"/>
      <c r="L1063" s="31"/>
      <c r="M1063" s="32"/>
      <c r="N1063" s="33"/>
      <c r="O1063" s="39"/>
      <c r="P1063" s="39"/>
      <c r="Q1063" s="40"/>
      <c r="R1063" s="17"/>
      <c r="S1063" s="40"/>
      <c r="T1063" s="40"/>
      <c r="U1063" s="40"/>
      <c r="V1063" s="40"/>
      <c r="W1063" s="40"/>
      <c r="X1063" s="41"/>
      <c r="Y1063" s="41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18"/>
      <c r="AM1063" s="40"/>
      <c r="AN1063" s="42"/>
      <c r="AO1063" s="42"/>
      <c r="AP1063" s="43"/>
      <c r="AQ1063" s="43"/>
      <c r="AR1063" s="43"/>
      <c r="AS1063" s="43"/>
      <c r="AT1063" s="43"/>
      <c r="AU1063" s="43"/>
      <c r="AV1063" s="44"/>
      <c r="AW1063" s="45"/>
      <c r="AX1063" s="45"/>
      <c r="AY1063" s="45"/>
    </row>
    <row r="1064">
      <c r="A1064" s="60"/>
      <c r="B1064" s="60"/>
      <c r="C1064" s="60"/>
      <c r="D1064" s="46"/>
      <c r="E1064" s="25"/>
      <c r="F1064" s="26"/>
      <c r="G1064" s="18"/>
      <c r="H1064" s="15"/>
      <c r="I1064" s="28"/>
      <c r="J1064" s="29"/>
      <c r="K1064" s="30"/>
      <c r="L1064" s="31"/>
      <c r="M1064" s="32"/>
      <c r="N1064" s="33"/>
      <c r="O1064" s="39"/>
      <c r="P1064" s="39"/>
      <c r="Q1064" s="40"/>
      <c r="R1064" s="17"/>
      <c r="S1064" s="40"/>
      <c r="T1064" s="40"/>
      <c r="U1064" s="40"/>
      <c r="V1064" s="40"/>
      <c r="W1064" s="40"/>
      <c r="X1064" s="41"/>
      <c r="Y1064" s="41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18"/>
      <c r="AM1064" s="40"/>
      <c r="AN1064" s="42"/>
      <c r="AO1064" s="42"/>
      <c r="AP1064" s="43"/>
      <c r="AQ1064" s="43"/>
      <c r="AR1064" s="43"/>
      <c r="AS1064" s="43"/>
      <c r="AT1064" s="43"/>
      <c r="AU1064" s="43"/>
      <c r="AV1064" s="44"/>
      <c r="AW1064" s="45"/>
      <c r="AX1064" s="45"/>
      <c r="AY1064" s="45"/>
    </row>
    <row r="1065">
      <c r="A1065" s="60"/>
      <c r="B1065" s="60"/>
      <c r="C1065" s="60"/>
      <c r="D1065" s="46"/>
      <c r="E1065" s="25"/>
      <c r="F1065" s="26"/>
      <c r="G1065" s="18"/>
      <c r="H1065" s="15"/>
      <c r="I1065" s="28"/>
      <c r="J1065" s="29"/>
      <c r="K1065" s="30"/>
      <c r="L1065" s="31"/>
      <c r="M1065" s="32"/>
      <c r="N1065" s="33"/>
      <c r="O1065" s="39"/>
      <c r="P1065" s="39"/>
      <c r="Q1065" s="40"/>
      <c r="R1065" s="17"/>
      <c r="S1065" s="40"/>
      <c r="T1065" s="40"/>
      <c r="U1065" s="40"/>
      <c r="V1065" s="40"/>
      <c r="W1065" s="40"/>
      <c r="X1065" s="41"/>
      <c r="Y1065" s="41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18"/>
      <c r="AM1065" s="40"/>
      <c r="AN1065" s="42"/>
      <c r="AO1065" s="42"/>
      <c r="AP1065" s="43"/>
      <c r="AQ1065" s="43"/>
      <c r="AR1065" s="43"/>
      <c r="AS1065" s="43"/>
      <c r="AT1065" s="43"/>
      <c r="AU1065" s="43"/>
      <c r="AV1065" s="44"/>
      <c r="AW1065" s="45"/>
      <c r="AX1065" s="45"/>
      <c r="AY1065" s="45"/>
    </row>
    <row r="1066">
      <c r="A1066" s="60"/>
      <c r="B1066" s="60"/>
      <c r="C1066" s="60"/>
      <c r="D1066" s="46"/>
      <c r="E1066" s="25"/>
      <c r="F1066" s="26"/>
      <c r="G1066" s="18"/>
      <c r="H1066" s="15"/>
      <c r="I1066" s="28"/>
      <c r="J1066" s="29"/>
      <c r="K1066" s="30"/>
      <c r="L1066" s="31"/>
      <c r="M1066" s="32"/>
      <c r="N1066" s="33"/>
      <c r="O1066" s="39"/>
      <c r="P1066" s="39"/>
      <c r="Q1066" s="40"/>
      <c r="R1066" s="17"/>
      <c r="S1066" s="40"/>
      <c r="T1066" s="40"/>
      <c r="U1066" s="40"/>
      <c r="V1066" s="40"/>
      <c r="W1066" s="40"/>
      <c r="X1066" s="41"/>
      <c r="Y1066" s="41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18"/>
      <c r="AM1066" s="40"/>
      <c r="AN1066" s="42"/>
      <c r="AO1066" s="42"/>
      <c r="AP1066" s="43"/>
      <c r="AQ1066" s="43"/>
      <c r="AR1066" s="43"/>
      <c r="AS1066" s="43"/>
      <c r="AT1066" s="43"/>
      <c r="AU1066" s="43"/>
      <c r="AV1066" s="44"/>
      <c r="AW1066" s="45"/>
      <c r="AX1066" s="45"/>
      <c r="AY1066" s="45"/>
    </row>
    <row r="1067">
      <c r="A1067" s="60"/>
      <c r="B1067" s="60"/>
      <c r="C1067" s="60"/>
      <c r="D1067" s="46"/>
      <c r="E1067" s="25"/>
      <c r="F1067" s="26"/>
      <c r="G1067" s="18"/>
      <c r="H1067" s="15"/>
      <c r="I1067" s="28"/>
      <c r="J1067" s="29"/>
      <c r="K1067" s="30"/>
      <c r="L1067" s="31"/>
      <c r="M1067" s="32"/>
      <c r="N1067" s="33"/>
      <c r="O1067" s="39"/>
      <c r="P1067" s="39"/>
      <c r="Q1067" s="40"/>
      <c r="R1067" s="17"/>
      <c r="S1067" s="40"/>
      <c r="T1067" s="40"/>
      <c r="U1067" s="40"/>
      <c r="V1067" s="40"/>
      <c r="W1067" s="40"/>
      <c r="X1067" s="41"/>
      <c r="Y1067" s="41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18"/>
      <c r="AM1067" s="40"/>
      <c r="AN1067" s="42"/>
      <c r="AO1067" s="42"/>
      <c r="AP1067" s="43"/>
      <c r="AQ1067" s="43"/>
      <c r="AR1067" s="43"/>
      <c r="AS1067" s="43"/>
      <c r="AT1067" s="43"/>
      <c r="AU1067" s="43"/>
      <c r="AV1067" s="44"/>
      <c r="AW1067" s="45"/>
      <c r="AX1067" s="45"/>
      <c r="AY1067" s="45"/>
    </row>
    <row r="1068">
      <c r="A1068" s="60"/>
      <c r="B1068" s="60"/>
      <c r="C1068" s="60"/>
      <c r="D1068" s="46"/>
      <c r="E1068" s="25"/>
      <c r="F1068" s="26"/>
      <c r="G1068" s="18"/>
      <c r="H1068" s="15"/>
      <c r="I1068" s="28"/>
      <c r="J1068" s="29"/>
      <c r="K1068" s="30"/>
      <c r="L1068" s="31"/>
      <c r="M1068" s="32"/>
      <c r="N1068" s="33"/>
      <c r="O1068" s="39"/>
      <c r="P1068" s="39"/>
      <c r="Q1068" s="40"/>
      <c r="R1068" s="17"/>
      <c r="S1068" s="40"/>
      <c r="T1068" s="40"/>
      <c r="U1068" s="40"/>
      <c r="V1068" s="40"/>
      <c r="W1068" s="40"/>
      <c r="X1068" s="41"/>
      <c r="Y1068" s="41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18"/>
      <c r="AM1068" s="40"/>
      <c r="AN1068" s="42"/>
      <c r="AO1068" s="42"/>
      <c r="AP1068" s="43"/>
      <c r="AQ1068" s="43"/>
      <c r="AR1068" s="43"/>
      <c r="AS1068" s="43"/>
      <c r="AT1068" s="43"/>
      <c r="AU1068" s="43"/>
      <c r="AV1068" s="44"/>
      <c r="AW1068" s="45"/>
      <c r="AX1068" s="45"/>
      <c r="AY1068" s="45"/>
    </row>
    <row r="1069">
      <c r="A1069" s="60"/>
      <c r="B1069" s="60"/>
      <c r="C1069" s="60"/>
      <c r="D1069" s="46"/>
      <c r="E1069" s="25"/>
      <c r="F1069" s="26"/>
      <c r="G1069" s="18"/>
      <c r="H1069" s="15"/>
      <c r="I1069" s="28"/>
      <c r="J1069" s="29"/>
      <c r="K1069" s="30"/>
      <c r="L1069" s="31"/>
      <c r="M1069" s="32"/>
      <c r="N1069" s="33"/>
      <c r="O1069" s="39"/>
      <c r="P1069" s="39"/>
      <c r="Q1069" s="40"/>
      <c r="R1069" s="17"/>
      <c r="S1069" s="40"/>
      <c r="T1069" s="40"/>
      <c r="U1069" s="40"/>
      <c r="V1069" s="40"/>
      <c r="W1069" s="40"/>
      <c r="X1069" s="41"/>
      <c r="Y1069" s="41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18"/>
      <c r="AM1069" s="40"/>
      <c r="AN1069" s="42"/>
      <c r="AO1069" s="42"/>
      <c r="AP1069" s="43"/>
      <c r="AQ1069" s="43"/>
      <c r="AR1069" s="43"/>
      <c r="AS1069" s="43"/>
      <c r="AT1069" s="43"/>
      <c r="AU1069" s="43"/>
      <c r="AV1069" s="44"/>
      <c r="AW1069" s="45"/>
      <c r="AX1069" s="45"/>
      <c r="AY1069" s="45"/>
    </row>
    <row r="1070">
      <c r="A1070" s="60"/>
      <c r="B1070" s="60"/>
      <c r="C1070" s="60"/>
      <c r="D1070" s="46"/>
      <c r="E1070" s="25"/>
      <c r="F1070" s="26"/>
      <c r="G1070" s="18"/>
      <c r="H1070" s="15"/>
      <c r="I1070" s="28"/>
      <c r="J1070" s="29"/>
      <c r="K1070" s="30"/>
      <c r="L1070" s="31"/>
      <c r="M1070" s="32"/>
      <c r="N1070" s="33"/>
      <c r="O1070" s="39"/>
      <c r="P1070" s="39"/>
      <c r="Q1070" s="40"/>
      <c r="R1070" s="17"/>
      <c r="S1070" s="40"/>
      <c r="T1070" s="40"/>
      <c r="U1070" s="40"/>
      <c r="V1070" s="40"/>
      <c r="W1070" s="40"/>
      <c r="X1070" s="41"/>
      <c r="Y1070" s="41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18"/>
      <c r="AM1070" s="40"/>
      <c r="AN1070" s="42"/>
      <c r="AO1070" s="42"/>
      <c r="AP1070" s="43"/>
      <c r="AQ1070" s="43"/>
      <c r="AR1070" s="43"/>
      <c r="AS1070" s="43"/>
      <c r="AT1070" s="43"/>
      <c r="AU1070" s="43"/>
      <c r="AV1070" s="44"/>
      <c r="AW1070" s="45"/>
      <c r="AX1070" s="45"/>
      <c r="AY1070" s="45"/>
    </row>
    <row r="1071">
      <c r="A1071" s="60"/>
      <c r="B1071" s="60"/>
      <c r="C1071" s="60"/>
      <c r="D1071" s="46"/>
      <c r="E1071" s="25"/>
      <c r="F1071" s="26"/>
      <c r="G1071" s="18"/>
      <c r="H1071" s="15"/>
      <c r="I1071" s="28"/>
      <c r="J1071" s="29"/>
      <c r="K1071" s="30"/>
      <c r="L1071" s="31"/>
      <c r="M1071" s="32"/>
      <c r="N1071" s="33"/>
      <c r="O1071" s="39"/>
      <c r="P1071" s="39"/>
      <c r="Q1071" s="40"/>
      <c r="R1071" s="17"/>
      <c r="S1071" s="40"/>
      <c r="T1071" s="40"/>
      <c r="U1071" s="40"/>
      <c r="V1071" s="40"/>
      <c r="W1071" s="40"/>
      <c r="X1071" s="41"/>
      <c r="Y1071" s="41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18"/>
      <c r="AM1071" s="40"/>
      <c r="AN1071" s="42"/>
      <c r="AO1071" s="42"/>
      <c r="AP1071" s="43"/>
      <c r="AQ1071" s="43"/>
      <c r="AR1071" s="43"/>
      <c r="AS1071" s="43"/>
      <c r="AT1071" s="43"/>
      <c r="AU1071" s="43"/>
      <c r="AV1071" s="44"/>
      <c r="AW1071" s="45"/>
      <c r="AX1071" s="45"/>
      <c r="AY1071" s="45"/>
    </row>
    <row r="1072">
      <c r="A1072" s="60"/>
      <c r="B1072" s="60"/>
      <c r="C1072" s="60"/>
      <c r="D1072" s="46"/>
      <c r="E1072" s="25"/>
      <c r="F1072" s="26"/>
      <c r="G1072" s="18"/>
      <c r="H1072" s="15"/>
      <c r="I1072" s="28"/>
      <c r="J1072" s="29"/>
      <c r="K1072" s="30"/>
      <c r="L1072" s="31"/>
      <c r="M1072" s="32"/>
      <c r="N1072" s="33"/>
      <c r="O1072" s="39"/>
      <c r="P1072" s="39"/>
      <c r="Q1072" s="40"/>
      <c r="R1072" s="17"/>
      <c r="S1072" s="40"/>
      <c r="T1072" s="40"/>
      <c r="U1072" s="40"/>
      <c r="V1072" s="40"/>
      <c r="W1072" s="40"/>
      <c r="X1072" s="41"/>
      <c r="Y1072" s="41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18"/>
      <c r="AM1072" s="40"/>
      <c r="AN1072" s="42"/>
      <c r="AO1072" s="42"/>
      <c r="AP1072" s="43"/>
      <c r="AQ1072" s="43"/>
      <c r="AR1072" s="43"/>
      <c r="AS1072" s="43"/>
      <c r="AT1072" s="43"/>
      <c r="AU1072" s="43"/>
      <c r="AV1072" s="44"/>
      <c r="AW1072" s="45"/>
      <c r="AX1072" s="45"/>
      <c r="AY1072" s="45"/>
    </row>
    <row r="1073">
      <c r="A1073" s="60"/>
      <c r="B1073" s="60"/>
      <c r="C1073" s="60"/>
      <c r="D1073" s="46"/>
      <c r="E1073" s="25"/>
      <c r="F1073" s="26"/>
      <c r="G1073" s="18"/>
      <c r="H1073" s="15"/>
      <c r="I1073" s="28"/>
      <c r="J1073" s="29"/>
      <c r="K1073" s="30"/>
      <c r="L1073" s="31"/>
      <c r="M1073" s="32"/>
      <c r="N1073" s="33"/>
      <c r="O1073" s="39"/>
      <c r="P1073" s="39"/>
      <c r="Q1073" s="40"/>
      <c r="R1073" s="17"/>
      <c r="S1073" s="40"/>
      <c r="T1073" s="40"/>
      <c r="U1073" s="40"/>
      <c r="V1073" s="40"/>
      <c r="W1073" s="40"/>
      <c r="X1073" s="41"/>
      <c r="Y1073" s="41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18"/>
      <c r="AM1073" s="40"/>
      <c r="AN1073" s="42"/>
      <c r="AO1073" s="42"/>
      <c r="AP1073" s="43"/>
      <c r="AQ1073" s="43"/>
      <c r="AR1073" s="43"/>
      <c r="AS1073" s="43"/>
      <c r="AT1073" s="43"/>
      <c r="AU1073" s="43"/>
      <c r="AV1073" s="44"/>
      <c r="AW1073" s="45"/>
      <c r="AX1073" s="45"/>
      <c r="AY1073" s="45"/>
    </row>
    <row r="1074">
      <c r="A1074" s="60"/>
      <c r="B1074" s="60"/>
      <c r="C1074" s="60"/>
      <c r="D1074" s="46"/>
      <c r="E1074" s="25"/>
      <c r="F1074" s="26"/>
      <c r="G1074" s="18"/>
      <c r="H1074" s="15"/>
      <c r="I1074" s="28"/>
      <c r="J1074" s="29"/>
      <c r="K1074" s="30"/>
      <c r="L1074" s="31"/>
      <c r="M1074" s="32"/>
      <c r="N1074" s="33"/>
      <c r="O1074" s="39"/>
      <c r="P1074" s="39"/>
      <c r="Q1074" s="40"/>
      <c r="R1074" s="17"/>
      <c r="S1074" s="40"/>
      <c r="T1074" s="40"/>
      <c r="U1074" s="40"/>
      <c r="V1074" s="40"/>
      <c r="W1074" s="40"/>
      <c r="X1074" s="41"/>
      <c r="Y1074" s="41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18"/>
      <c r="AM1074" s="40"/>
      <c r="AN1074" s="42"/>
      <c r="AO1074" s="42"/>
      <c r="AP1074" s="43"/>
      <c r="AQ1074" s="43"/>
      <c r="AR1074" s="43"/>
      <c r="AS1074" s="43"/>
      <c r="AT1074" s="43"/>
      <c r="AU1074" s="43"/>
      <c r="AV1074" s="44"/>
      <c r="AW1074" s="45"/>
      <c r="AX1074" s="45"/>
      <c r="AY1074" s="45"/>
    </row>
    <row r="1075">
      <c r="A1075" s="60"/>
      <c r="B1075" s="60"/>
      <c r="C1075" s="60"/>
      <c r="D1075" s="46"/>
      <c r="E1075" s="25"/>
      <c r="F1075" s="26"/>
      <c r="G1075" s="18"/>
      <c r="H1075" s="15"/>
      <c r="I1075" s="28"/>
      <c r="J1075" s="29"/>
      <c r="K1075" s="30"/>
      <c r="L1075" s="31"/>
      <c r="M1075" s="32"/>
      <c r="N1075" s="33"/>
      <c r="O1075" s="39"/>
      <c r="P1075" s="39"/>
      <c r="Q1075" s="40"/>
      <c r="R1075" s="17"/>
      <c r="S1075" s="40"/>
      <c r="T1075" s="40"/>
      <c r="U1075" s="40"/>
      <c r="V1075" s="40"/>
      <c r="W1075" s="40"/>
      <c r="X1075" s="41"/>
      <c r="Y1075" s="41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18"/>
      <c r="AM1075" s="40"/>
      <c r="AN1075" s="42"/>
      <c r="AO1075" s="42"/>
      <c r="AP1075" s="43"/>
      <c r="AQ1075" s="43"/>
      <c r="AR1075" s="43"/>
      <c r="AS1075" s="43"/>
      <c r="AT1075" s="43"/>
      <c r="AU1075" s="43"/>
      <c r="AV1075" s="44"/>
      <c r="AW1075" s="45"/>
      <c r="AX1075" s="45"/>
      <c r="AY1075" s="45"/>
    </row>
    <row r="1076">
      <c r="A1076" s="60"/>
      <c r="B1076" s="60"/>
      <c r="C1076" s="60"/>
      <c r="D1076" s="46"/>
      <c r="E1076" s="25"/>
      <c r="F1076" s="26"/>
      <c r="G1076" s="18"/>
      <c r="H1076" s="15"/>
      <c r="I1076" s="28"/>
      <c r="J1076" s="29"/>
      <c r="K1076" s="30"/>
      <c r="L1076" s="31"/>
      <c r="M1076" s="32"/>
      <c r="N1076" s="33"/>
      <c r="O1076" s="39"/>
      <c r="P1076" s="39"/>
      <c r="Q1076" s="40"/>
      <c r="R1076" s="17"/>
      <c r="S1076" s="40"/>
      <c r="T1076" s="40"/>
      <c r="U1076" s="40"/>
      <c r="V1076" s="40"/>
      <c r="W1076" s="40"/>
      <c r="X1076" s="41"/>
      <c r="Y1076" s="41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18"/>
      <c r="AM1076" s="40"/>
      <c r="AN1076" s="42"/>
      <c r="AO1076" s="42"/>
      <c r="AP1076" s="43"/>
      <c r="AQ1076" s="43"/>
      <c r="AR1076" s="43"/>
      <c r="AS1076" s="43"/>
      <c r="AT1076" s="43"/>
      <c r="AU1076" s="43"/>
      <c r="AV1076" s="44"/>
      <c r="AW1076" s="45"/>
      <c r="AX1076" s="45"/>
      <c r="AY1076" s="45"/>
    </row>
    <row r="1077">
      <c r="A1077" s="60"/>
      <c r="B1077" s="60"/>
      <c r="C1077" s="60"/>
      <c r="D1077" s="46"/>
      <c r="E1077" s="25"/>
      <c r="F1077" s="26"/>
      <c r="G1077" s="18"/>
      <c r="H1077" s="15"/>
      <c r="I1077" s="28"/>
      <c r="J1077" s="29"/>
      <c r="K1077" s="30"/>
      <c r="L1077" s="31"/>
      <c r="M1077" s="32"/>
      <c r="N1077" s="33"/>
      <c r="O1077" s="39"/>
      <c r="P1077" s="39"/>
      <c r="Q1077" s="40"/>
      <c r="R1077" s="17"/>
      <c r="S1077" s="40"/>
      <c r="T1077" s="40"/>
      <c r="U1077" s="40"/>
      <c r="V1077" s="40"/>
      <c r="W1077" s="40"/>
      <c r="X1077" s="41"/>
      <c r="Y1077" s="41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18"/>
      <c r="AM1077" s="40"/>
      <c r="AN1077" s="42"/>
      <c r="AO1077" s="42"/>
      <c r="AP1077" s="43"/>
      <c r="AQ1077" s="43"/>
      <c r="AR1077" s="43"/>
      <c r="AS1077" s="43"/>
      <c r="AT1077" s="43"/>
      <c r="AU1077" s="43"/>
      <c r="AV1077" s="44"/>
      <c r="AW1077" s="45"/>
      <c r="AX1077" s="45"/>
      <c r="AY1077" s="45"/>
    </row>
    <row r="1078">
      <c r="A1078" s="60"/>
      <c r="B1078" s="60"/>
      <c r="C1078" s="60"/>
      <c r="D1078" s="46"/>
      <c r="E1078" s="25"/>
      <c r="F1078" s="26"/>
      <c r="G1078" s="18"/>
      <c r="H1078" s="15"/>
      <c r="I1078" s="28"/>
      <c r="J1078" s="29"/>
      <c r="K1078" s="30"/>
      <c r="L1078" s="31"/>
      <c r="M1078" s="32"/>
      <c r="N1078" s="33"/>
      <c r="O1078" s="39"/>
      <c r="P1078" s="39"/>
      <c r="Q1078" s="40"/>
      <c r="R1078" s="17"/>
      <c r="S1078" s="40"/>
      <c r="T1078" s="40"/>
      <c r="U1078" s="40"/>
      <c r="V1078" s="40"/>
      <c r="W1078" s="40"/>
      <c r="X1078" s="41"/>
      <c r="Y1078" s="41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18"/>
      <c r="AM1078" s="40"/>
      <c r="AN1078" s="42"/>
      <c r="AO1078" s="42"/>
      <c r="AP1078" s="43"/>
      <c r="AQ1078" s="43"/>
      <c r="AR1078" s="43"/>
      <c r="AS1078" s="43"/>
      <c r="AT1078" s="43"/>
      <c r="AU1078" s="43"/>
      <c r="AV1078" s="44"/>
      <c r="AW1078" s="45"/>
      <c r="AX1078" s="45"/>
      <c r="AY1078" s="45"/>
    </row>
    <row r="1079">
      <c r="A1079" s="60"/>
      <c r="B1079" s="60"/>
      <c r="C1079" s="60"/>
      <c r="D1079" s="46"/>
      <c r="E1079" s="25"/>
      <c r="F1079" s="26"/>
      <c r="G1079" s="18"/>
      <c r="H1079" s="15"/>
      <c r="I1079" s="28"/>
      <c r="J1079" s="29"/>
      <c r="K1079" s="30"/>
      <c r="L1079" s="31"/>
      <c r="M1079" s="32"/>
      <c r="N1079" s="33"/>
      <c r="O1079" s="39"/>
      <c r="P1079" s="39"/>
      <c r="Q1079" s="40"/>
      <c r="R1079" s="17"/>
      <c r="S1079" s="40"/>
      <c r="T1079" s="40"/>
      <c r="U1079" s="40"/>
      <c r="V1079" s="40"/>
      <c r="W1079" s="40"/>
      <c r="X1079" s="41"/>
      <c r="Y1079" s="41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18"/>
      <c r="AM1079" s="40"/>
      <c r="AN1079" s="42"/>
      <c r="AO1079" s="42"/>
      <c r="AP1079" s="43"/>
      <c r="AQ1079" s="43"/>
      <c r="AR1079" s="43"/>
      <c r="AS1079" s="43"/>
      <c r="AT1079" s="43"/>
      <c r="AU1079" s="43"/>
      <c r="AV1079" s="44"/>
      <c r="AW1079" s="45"/>
      <c r="AX1079" s="45"/>
      <c r="AY1079" s="45"/>
    </row>
    <row r="1080">
      <c r="A1080" s="60"/>
      <c r="B1080" s="60"/>
      <c r="C1080" s="60"/>
      <c r="D1080" s="46"/>
      <c r="E1080" s="25"/>
      <c r="F1080" s="26"/>
      <c r="G1080" s="18"/>
      <c r="H1080" s="15"/>
      <c r="I1080" s="28"/>
      <c r="J1080" s="29"/>
      <c r="K1080" s="30"/>
      <c r="L1080" s="31"/>
      <c r="M1080" s="32"/>
      <c r="N1080" s="33"/>
      <c r="O1080" s="39"/>
      <c r="P1080" s="39"/>
      <c r="Q1080" s="40"/>
      <c r="R1080" s="17"/>
      <c r="S1080" s="40"/>
      <c r="T1080" s="40"/>
      <c r="U1080" s="40"/>
      <c r="V1080" s="40"/>
      <c r="W1080" s="40"/>
      <c r="X1080" s="41"/>
      <c r="Y1080" s="41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18"/>
      <c r="AM1080" s="40"/>
      <c r="AN1080" s="42"/>
      <c r="AO1080" s="42"/>
      <c r="AP1080" s="43"/>
      <c r="AQ1080" s="43"/>
      <c r="AR1080" s="43"/>
      <c r="AS1080" s="43"/>
      <c r="AT1080" s="43"/>
      <c r="AU1080" s="43"/>
      <c r="AV1080" s="44"/>
      <c r="AW1080" s="45"/>
      <c r="AX1080" s="45"/>
      <c r="AY1080" s="45"/>
    </row>
    <row r="1081">
      <c r="A1081" s="60"/>
      <c r="B1081" s="60"/>
      <c r="C1081" s="60"/>
      <c r="D1081" s="46"/>
      <c r="E1081" s="25"/>
      <c r="F1081" s="26"/>
      <c r="G1081" s="18"/>
      <c r="H1081" s="15"/>
      <c r="I1081" s="28"/>
      <c r="J1081" s="29"/>
      <c r="K1081" s="30"/>
      <c r="L1081" s="31"/>
      <c r="M1081" s="32"/>
      <c r="N1081" s="33"/>
      <c r="O1081" s="39"/>
      <c r="P1081" s="39"/>
      <c r="Q1081" s="40"/>
      <c r="R1081" s="17"/>
      <c r="S1081" s="40"/>
      <c r="T1081" s="40"/>
      <c r="U1081" s="40"/>
      <c r="V1081" s="40"/>
      <c r="W1081" s="40"/>
      <c r="X1081" s="41"/>
      <c r="Y1081" s="41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18"/>
      <c r="AM1081" s="40"/>
      <c r="AN1081" s="42"/>
      <c r="AO1081" s="42"/>
      <c r="AP1081" s="43"/>
      <c r="AQ1081" s="43"/>
      <c r="AR1081" s="43"/>
      <c r="AS1081" s="43"/>
      <c r="AT1081" s="43"/>
      <c r="AU1081" s="43"/>
      <c r="AV1081" s="44"/>
      <c r="AW1081" s="45"/>
      <c r="AX1081" s="45"/>
      <c r="AY1081" s="45"/>
    </row>
    <row r="1082">
      <c r="A1082" s="60"/>
      <c r="B1082" s="60"/>
      <c r="C1082" s="60"/>
      <c r="D1082" s="46"/>
      <c r="E1082" s="25"/>
      <c r="F1082" s="26"/>
      <c r="G1082" s="18"/>
      <c r="H1082" s="15"/>
      <c r="I1082" s="28"/>
      <c r="J1082" s="29"/>
      <c r="K1082" s="30"/>
      <c r="L1082" s="31"/>
      <c r="M1082" s="32"/>
      <c r="N1082" s="33"/>
      <c r="O1082" s="39"/>
      <c r="P1082" s="39"/>
      <c r="Q1082" s="40"/>
      <c r="R1082" s="17"/>
      <c r="S1082" s="40"/>
      <c r="T1082" s="40"/>
      <c r="U1082" s="40"/>
      <c r="V1082" s="40"/>
      <c r="W1082" s="40"/>
      <c r="X1082" s="41"/>
      <c r="Y1082" s="41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18"/>
      <c r="AM1082" s="40"/>
      <c r="AN1082" s="42"/>
      <c r="AO1082" s="42"/>
      <c r="AP1082" s="43"/>
      <c r="AQ1082" s="43"/>
      <c r="AR1082" s="43"/>
      <c r="AS1082" s="43"/>
      <c r="AT1082" s="43"/>
      <c r="AU1082" s="43"/>
      <c r="AV1082" s="44"/>
      <c r="AW1082" s="45"/>
      <c r="AX1082" s="45"/>
      <c r="AY1082" s="45"/>
    </row>
    <row r="1083">
      <c r="A1083" s="60"/>
      <c r="B1083" s="60"/>
      <c r="C1083" s="60"/>
      <c r="D1083" s="46"/>
      <c r="E1083" s="25"/>
      <c r="F1083" s="26"/>
      <c r="G1083" s="18"/>
      <c r="H1083" s="15"/>
      <c r="I1083" s="28"/>
      <c r="J1083" s="29"/>
      <c r="K1083" s="30"/>
      <c r="L1083" s="31"/>
      <c r="M1083" s="32"/>
      <c r="N1083" s="33"/>
      <c r="O1083" s="39"/>
      <c r="P1083" s="39"/>
      <c r="Q1083" s="40"/>
      <c r="R1083" s="17"/>
      <c r="S1083" s="40"/>
      <c r="T1083" s="40"/>
      <c r="U1083" s="40"/>
      <c r="V1083" s="40"/>
      <c r="W1083" s="40"/>
      <c r="X1083" s="41"/>
      <c r="Y1083" s="41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0"/>
      <c r="AJ1083" s="40"/>
      <c r="AK1083" s="40"/>
      <c r="AL1083" s="18"/>
      <c r="AM1083" s="40"/>
      <c r="AN1083" s="42"/>
      <c r="AO1083" s="42"/>
      <c r="AP1083" s="43"/>
      <c r="AQ1083" s="43"/>
      <c r="AR1083" s="43"/>
      <c r="AS1083" s="43"/>
      <c r="AT1083" s="43"/>
      <c r="AU1083" s="43"/>
      <c r="AV1083" s="44"/>
      <c r="AW1083" s="45"/>
      <c r="AX1083" s="45"/>
      <c r="AY1083" s="45"/>
    </row>
    <row r="1084">
      <c r="A1084" s="60"/>
      <c r="B1084" s="60"/>
      <c r="C1084" s="60"/>
      <c r="D1084" s="46"/>
      <c r="E1084" s="25"/>
      <c r="F1084" s="26"/>
      <c r="G1084" s="18"/>
      <c r="H1084" s="15"/>
      <c r="I1084" s="28"/>
      <c r="J1084" s="29"/>
      <c r="K1084" s="30"/>
      <c r="L1084" s="31"/>
      <c r="M1084" s="32"/>
      <c r="N1084" s="33"/>
      <c r="O1084" s="39"/>
      <c r="P1084" s="39"/>
      <c r="Q1084" s="40"/>
      <c r="R1084" s="17"/>
      <c r="S1084" s="40"/>
      <c r="T1084" s="40"/>
      <c r="U1084" s="40"/>
      <c r="V1084" s="40"/>
      <c r="W1084" s="40"/>
      <c r="X1084" s="41"/>
      <c r="Y1084" s="41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18"/>
      <c r="AM1084" s="40"/>
      <c r="AN1084" s="42"/>
      <c r="AO1084" s="42"/>
      <c r="AP1084" s="43"/>
      <c r="AQ1084" s="43"/>
      <c r="AR1084" s="43"/>
      <c r="AS1084" s="43"/>
      <c r="AT1084" s="43"/>
      <c r="AU1084" s="43"/>
      <c r="AV1084" s="44"/>
      <c r="AW1084" s="45"/>
      <c r="AX1084" s="45"/>
      <c r="AY1084" s="45"/>
    </row>
    <row r="1085">
      <c r="A1085" s="60"/>
      <c r="B1085" s="60"/>
      <c r="C1085" s="60"/>
      <c r="D1085" s="46"/>
      <c r="E1085" s="25"/>
      <c r="F1085" s="26"/>
      <c r="G1085" s="18"/>
      <c r="H1085" s="15"/>
      <c r="I1085" s="28"/>
      <c r="J1085" s="29"/>
      <c r="K1085" s="30"/>
      <c r="L1085" s="31"/>
      <c r="M1085" s="32"/>
      <c r="N1085" s="33"/>
      <c r="O1085" s="39"/>
      <c r="P1085" s="39"/>
      <c r="Q1085" s="40"/>
      <c r="R1085" s="17"/>
      <c r="S1085" s="40"/>
      <c r="T1085" s="40"/>
      <c r="U1085" s="40"/>
      <c r="V1085" s="40"/>
      <c r="W1085" s="40"/>
      <c r="X1085" s="41"/>
      <c r="Y1085" s="41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0"/>
      <c r="AJ1085" s="40"/>
      <c r="AK1085" s="40"/>
      <c r="AL1085" s="18"/>
      <c r="AM1085" s="40"/>
      <c r="AN1085" s="42"/>
      <c r="AO1085" s="42"/>
      <c r="AP1085" s="43"/>
      <c r="AQ1085" s="43"/>
      <c r="AR1085" s="43"/>
      <c r="AS1085" s="43"/>
      <c r="AT1085" s="43"/>
      <c r="AU1085" s="43"/>
      <c r="AV1085" s="44"/>
      <c r="AW1085" s="45"/>
      <c r="AX1085" s="45"/>
      <c r="AY1085" s="45"/>
    </row>
    <row r="1086">
      <c r="A1086" s="60"/>
      <c r="B1086" s="60"/>
      <c r="C1086" s="60"/>
      <c r="D1086" s="46"/>
      <c r="E1086" s="25"/>
      <c r="F1086" s="26"/>
      <c r="G1086" s="18"/>
      <c r="H1086" s="15"/>
      <c r="I1086" s="28"/>
      <c r="J1086" s="29"/>
      <c r="K1086" s="30"/>
      <c r="L1086" s="31"/>
      <c r="M1086" s="32"/>
      <c r="N1086" s="33"/>
      <c r="O1086" s="39"/>
      <c r="P1086" s="39"/>
      <c r="Q1086" s="40"/>
      <c r="R1086" s="17"/>
      <c r="S1086" s="40"/>
      <c r="T1086" s="40"/>
      <c r="U1086" s="40"/>
      <c r="V1086" s="40"/>
      <c r="W1086" s="40"/>
      <c r="X1086" s="41"/>
      <c r="Y1086" s="41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18"/>
      <c r="AM1086" s="40"/>
      <c r="AN1086" s="42"/>
      <c r="AO1086" s="42"/>
      <c r="AP1086" s="43"/>
      <c r="AQ1086" s="43"/>
      <c r="AR1086" s="43"/>
      <c r="AS1086" s="43"/>
      <c r="AT1086" s="43"/>
      <c r="AU1086" s="43"/>
      <c r="AV1086" s="44"/>
      <c r="AW1086" s="45"/>
      <c r="AX1086" s="45"/>
      <c r="AY1086" s="45"/>
    </row>
    <row r="1087">
      <c r="A1087" s="60"/>
      <c r="B1087" s="60"/>
      <c r="C1087" s="60"/>
      <c r="D1087" s="46"/>
      <c r="E1087" s="25"/>
      <c r="F1087" s="26"/>
      <c r="G1087" s="18"/>
      <c r="H1087" s="15"/>
      <c r="I1087" s="28"/>
      <c r="J1087" s="29"/>
      <c r="K1087" s="30"/>
      <c r="L1087" s="31"/>
      <c r="M1087" s="32"/>
      <c r="N1087" s="33"/>
      <c r="O1087" s="39"/>
      <c r="P1087" s="39"/>
      <c r="Q1087" s="40"/>
      <c r="R1087" s="17"/>
      <c r="S1087" s="40"/>
      <c r="T1087" s="40"/>
      <c r="U1087" s="40"/>
      <c r="V1087" s="40"/>
      <c r="W1087" s="40"/>
      <c r="X1087" s="41"/>
      <c r="Y1087" s="41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0"/>
      <c r="AJ1087" s="40"/>
      <c r="AK1087" s="40"/>
      <c r="AL1087" s="18"/>
      <c r="AM1087" s="40"/>
      <c r="AN1087" s="42"/>
      <c r="AO1087" s="42"/>
      <c r="AP1087" s="43"/>
      <c r="AQ1087" s="43"/>
      <c r="AR1087" s="43"/>
      <c r="AS1087" s="43"/>
      <c r="AT1087" s="43"/>
      <c r="AU1087" s="43"/>
      <c r="AV1087" s="44"/>
      <c r="AW1087" s="45"/>
      <c r="AX1087" s="45"/>
      <c r="AY1087" s="45"/>
    </row>
    <row r="1088">
      <c r="A1088" s="60"/>
      <c r="B1088" s="60"/>
      <c r="C1088" s="60"/>
      <c r="D1088" s="46"/>
      <c r="E1088" s="25"/>
      <c r="F1088" s="26"/>
      <c r="G1088" s="18"/>
      <c r="H1088" s="15"/>
      <c r="I1088" s="28"/>
      <c r="J1088" s="29"/>
      <c r="K1088" s="30"/>
      <c r="L1088" s="31"/>
      <c r="M1088" s="32"/>
      <c r="N1088" s="33"/>
      <c r="O1088" s="39"/>
      <c r="P1088" s="39"/>
      <c r="Q1088" s="40"/>
      <c r="R1088" s="17"/>
      <c r="S1088" s="40"/>
      <c r="T1088" s="40"/>
      <c r="U1088" s="40"/>
      <c r="V1088" s="40"/>
      <c r="W1088" s="40"/>
      <c r="X1088" s="41"/>
      <c r="Y1088" s="41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18"/>
      <c r="AM1088" s="40"/>
      <c r="AN1088" s="42"/>
      <c r="AO1088" s="42"/>
      <c r="AP1088" s="43"/>
      <c r="AQ1088" s="43"/>
      <c r="AR1088" s="43"/>
      <c r="AS1088" s="43"/>
      <c r="AT1088" s="43"/>
      <c r="AU1088" s="43"/>
      <c r="AV1088" s="44"/>
      <c r="AW1088" s="45"/>
      <c r="AX1088" s="45"/>
      <c r="AY1088" s="45"/>
    </row>
    <row r="1089">
      <c r="A1089" s="60"/>
      <c r="B1089" s="60"/>
      <c r="C1089" s="60"/>
      <c r="D1089" s="46"/>
      <c r="E1089" s="25"/>
      <c r="F1089" s="26"/>
      <c r="G1089" s="18"/>
      <c r="H1089" s="15"/>
      <c r="I1089" s="28"/>
      <c r="J1089" s="29"/>
      <c r="K1089" s="30"/>
      <c r="L1089" s="31"/>
      <c r="M1089" s="32"/>
      <c r="N1089" s="33"/>
      <c r="O1089" s="39"/>
      <c r="P1089" s="39"/>
      <c r="Q1089" s="40"/>
      <c r="R1089" s="17"/>
      <c r="S1089" s="40"/>
      <c r="T1089" s="40"/>
      <c r="U1089" s="40"/>
      <c r="V1089" s="40"/>
      <c r="W1089" s="40"/>
      <c r="X1089" s="41"/>
      <c r="Y1089" s="41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18"/>
      <c r="AM1089" s="40"/>
      <c r="AN1089" s="42"/>
      <c r="AO1089" s="42"/>
      <c r="AP1089" s="43"/>
      <c r="AQ1089" s="43"/>
      <c r="AR1089" s="43"/>
      <c r="AS1089" s="43"/>
      <c r="AT1089" s="43"/>
      <c r="AU1089" s="43"/>
      <c r="AV1089" s="44"/>
      <c r="AW1089" s="45"/>
      <c r="AX1089" s="45"/>
      <c r="AY1089" s="45"/>
    </row>
    <row r="1090">
      <c r="A1090" s="60"/>
      <c r="B1090" s="60"/>
      <c r="C1090" s="60"/>
      <c r="D1090" s="46"/>
      <c r="E1090" s="25"/>
      <c r="F1090" s="26"/>
      <c r="G1090" s="18"/>
      <c r="H1090" s="15"/>
      <c r="I1090" s="28"/>
      <c r="J1090" s="29"/>
      <c r="K1090" s="30"/>
      <c r="L1090" s="31"/>
      <c r="M1090" s="32"/>
      <c r="N1090" s="33"/>
      <c r="O1090" s="39"/>
      <c r="P1090" s="39"/>
      <c r="Q1090" s="40"/>
      <c r="R1090" s="17"/>
      <c r="S1090" s="40"/>
      <c r="T1090" s="40"/>
      <c r="U1090" s="40"/>
      <c r="V1090" s="40"/>
      <c r="W1090" s="40"/>
      <c r="X1090" s="41"/>
      <c r="Y1090" s="41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18"/>
      <c r="AM1090" s="40"/>
      <c r="AN1090" s="42"/>
      <c r="AO1090" s="42"/>
      <c r="AP1090" s="43"/>
      <c r="AQ1090" s="43"/>
      <c r="AR1090" s="43"/>
      <c r="AS1090" s="43"/>
      <c r="AT1090" s="43"/>
      <c r="AU1090" s="43"/>
      <c r="AV1090" s="44"/>
      <c r="AW1090" s="45"/>
      <c r="AX1090" s="45"/>
      <c r="AY1090" s="45"/>
    </row>
    <row r="1091">
      <c r="A1091" s="60"/>
      <c r="B1091" s="60"/>
      <c r="C1091" s="60"/>
      <c r="D1091" s="46"/>
      <c r="E1091" s="25"/>
      <c r="F1091" s="26"/>
      <c r="G1091" s="18"/>
      <c r="H1091" s="15"/>
      <c r="I1091" s="28"/>
      <c r="J1091" s="29"/>
      <c r="K1091" s="30"/>
      <c r="L1091" s="31"/>
      <c r="M1091" s="32"/>
      <c r="N1091" s="33"/>
      <c r="O1091" s="39"/>
      <c r="P1091" s="39"/>
      <c r="Q1091" s="40"/>
      <c r="R1091" s="17"/>
      <c r="S1091" s="40"/>
      <c r="T1091" s="40"/>
      <c r="U1091" s="40"/>
      <c r="V1091" s="40"/>
      <c r="W1091" s="40"/>
      <c r="X1091" s="41"/>
      <c r="Y1091" s="41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0"/>
      <c r="AJ1091" s="40"/>
      <c r="AK1091" s="40"/>
      <c r="AL1091" s="18"/>
      <c r="AM1091" s="40"/>
      <c r="AN1091" s="42"/>
      <c r="AO1091" s="42"/>
      <c r="AP1091" s="43"/>
      <c r="AQ1091" s="43"/>
      <c r="AR1091" s="43"/>
      <c r="AS1091" s="43"/>
      <c r="AT1091" s="43"/>
      <c r="AU1091" s="43"/>
      <c r="AV1091" s="44"/>
      <c r="AW1091" s="45"/>
      <c r="AX1091" s="45"/>
      <c r="AY1091" s="45"/>
    </row>
    <row r="1092">
      <c r="A1092" s="60"/>
      <c r="B1092" s="60"/>
      <c r="C1092" s="60"/>
      <c r="D1092" s="46"/>
      <c r="E1092" s="25"/>
      <c r="F1092" s="26"/>
      <c r="G1092" s="18"/>
      <c r="H1092" s="15"/>
      <c r="I1092" s="28"/>
      <c r="J1092" s="29"/>
      <c r="K1092" s="30"/>
      <c r="L1092" s="31"/>
      <c r="M1092" s="32"/>
      <c r="N1092" s="33"/>
      <c r="O1092" s="39"/>
      <c r="P1092" s="39"/>
      <c r="Q1092" s="40"/>
      <c r="R1092" s="17"/>
      <c r="S1092" s="40"/>
      <c r="T1092" s="40"/>
      <c r="U1092" s="40"/>
      <c r="V1092" s="40"/>
      <c r="W1092" s="40"/>
      <c r="X1092" s="41"/>
      <c r="Y1092" s="41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18"/>
      <c r="AM1092" s="40"/>
      <c r="AN1092" s="42"/>
      <c r="AO1092" s="42"/>
      <c r="AP1092" s="43"/>
      <c r="AQ1092" s="43"/>
      <c r="AR1092" s="43"/>
      <c r="AS1092" s="43"/>
      <c r="AT1092" s="43"/>
      <c r="AU1092" s="43"/>
      <c r="AV1092" s="44"/>
      <c r="AW1092" s="45"/>
      <c r="AX1092" s="45"/>
      <c r="AY1092" s="45"/>
    </row>
    <row r="1093">
      <c r="A1093" s="60"/>
      <c r="B1093" s="60"/>
      <c r="C1093" s="60"/>
      <c r="D1093" s="46"/>
      <c r="E1093" s="25"/>
      <c r="F1093" s="26"/>
      <c r="G1093" s="18"/>
      <c r="H1093" s="15"/>
      <c r="I1093" s="28"/>
      <c r="J1093" s="29"/>
      <c r="K1093" s="30"/>
      <c r="L1093" s="31"/>
      <c r="M1093" s="32"/>
      <c r="N1093" s="33"/>
      <c r="O1093" s="39"/>
      <c r="P1093" s="39"/>
      <c r="Q1093" s="40"/>
      <c r="R1093" s="17"/>
      <c r="S1093" s="40"/>
      <c r="T1093" s="40"/>
      <c r="U1093" s="40"/>
      <c r="V1093" s="40"/>
      <c r="W1093" s="40"/>
      <c r="X1093" s="41"/>
      <c r="Y1093" s="41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18"/>
      <c r="AM1093" s="40"/>
      <c r="AN1093" s="42"/>
      <c r="AO1093" s="42"/>
      <c r="AP1093" s="43"/>
      <c r="AQ1093" s="43"/>
      <c r="AR1093" s="43"/>
      <c r="AS1093" s="43"/>
      <c r="AT1093" s="43"/>
      <c r="AU1093" s="43"/>
      <c r="AV1093" s="44"/>
      <c r="AW1093" s="45"/>
      <c r="AX1093" s="45"/>
      <c r="AY1093" s="45"/>
    </row>
    <row r="1094">
      <c r="A1094" s="60"/>
      <c r="B1094" s="60"/>
      <c r="C1094" s="60"/>
      <c r="D1094" s="46"/>
      <c r="E1094" s="25"/>
      <c r="F1094" s="26"/>
      <c r="G1094" s="18"/>
      <c r="H1094" s="15"/>
      <c r="I1094" s="28"/>
      <c r="J1094" s="29"/>
      <c r="K1094" s="30"/>
      <c r="L1094" s="31"/>
      <c r="M1094" s="32"/>
      <c r="N1094" s="33"/>
      <c r="O1094" s="39"/>
      <c r="P1094" s="39"/>
      <c r="Q1094" s="40"/>
      <c r="R1094" s="17"/>
      <c r="S1094" s="40"/>
      <c r="T1094" s="40"/>
      <c r="U1094" s="40"/>
      <c r="V1094" s="40"/>
      <c r="W1094" s="40"/>
      <c r="X1094" s="41"/>
      <c r="Y1094" s="41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18"/>
      <c r="AM1094" s="40"/>
      <c r="AN1094" s="42"/>
      <c r="AO1094" s="42"/>
      <c r="AP1094" s="43"/>
      <c r="AQ1094" s="43"/>
      <c r="AR1094" s="43"/>
      <c r="AS1094" s="43"/>
      <c r="AT1094" s="43"/>
      <c r="AU1094" s="43"/>
      <c r="AV1094" s="44"/>
      <c r="AW1094" s="45"/>
      <c r="AX1094" s="45"/>
      <c r="AY1094" s="45"/>
    </row>
    <row r="1095">
      <c r="A1095" s="60"/>
      <c r="B1095" s="60"/>
      <c r="C1095" s="60"/>
      <c r="D1095" s="46"/>
      <c r="E1095" s="25"/>
      <c r="F1095" s="26"/>
      <c r="G1095" s="18"/>
      <c r="H1095" s="15"/>
      <c r="I1095" s="28"/>
      <c r="J1095" s="29"/>
      <c r="K1095" s="30"/>
      <c r="L1095" s="31"/>
      <c r="M1095" s="32"/>
      <c r="N1095" s="33"/>
      <c r="O1095" s="39"/>
      <c r="P1095" s="39"/>
      <c r="Q1095" s="40"/>
      <c r="R1095" s="17"/>
      <c r="S1095" s="40"/>
      <c r="T1095" s="40"/>
      <c r="U1095" s="40"/>
      <c r="V1095" s="40"/>
      <c r="W1095" s="40"/>
      <c r="X1095" s="41"/>
      <c r="Y1095" s="41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18"/>
      <c r="AM1095" s="40"/>
      <c r="AN1095" s="42"/>
      <c r="AO1095" s="42"/>
      <c r="AP1095" s="43"/>
      <c r="AQ1095" s="43"/>
      <c r="AR1095" s="43"/>
      <c r="AS1095" s="43"/>
      <c r="AT1095" s="43"/>
      <c r="AU1095" s="43"/>
      <c r="AV1095" s="44"/>
      <c r="AW1095" s="45"/>
      <c r="AX1095" s="45"/>
      <c r="AY1095" s="45"/>
    </row>
    <row r="1096">
      <c r="A1096" s="60"/>
      <c r="B1096" s="60"/>
      <c r="C1096" s="60"/>
      <c r="D1096" s="46"/>
      <c r="E1096" s="25"/>
      <c r="F1096" s="26"/>
      <c r="G1096" s="18"/>
      <c r="H1096" s="15"/>
      <c r="I1096" s="28"/>
      <c r="J1096" s="29"/>
      <c r="K1096" s="30"/>
      <c r="L1096" s="31"/>
      <c r="M1096" s="32"/>
      <c r="N1096" s="33"/>
      <c r="O1096" s="39"/>
      <c r="P1096" s="39"/>
      <c r="Q1096" s="40"/>
      <c r="R1096" s="17"/>
      <c r="S1096" s="40"/>
      <c r="T1096" s="40"/>
      <c r="U1096" s="40"/>
      <c r="V1096" s="40"/>
      <c r="W1096" s="40"/>
      <c r="X1096" s="41"/>
      <c r="Y1096" s="41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18"/>
      <c r="AM1096" s="40"/>
      <c r="AN1096" s="42"/>
      <c r="AO1096" s="42"/>
      <c r="AP1096" s="43"/>
      <c r="AQ1096" s="43"/>
      <c r="AR1096" s="43"/>
      <c r="AS1096" s="43"/>
      <c r="AT1096" s="43"/>
      <c r="AU1096" s="43"/>
      <c r="AV1096" s="44"/>
      <c r="AW1096" s="45"/>
      <c r="AX1096" s="45"/>
      <c r="AY1096" s="45"/>
    </row>
    <row r="1097">
      <c r="A1097" s="60"/>
      <c r="B1097" s="60"/>
      <c r="C1097" s="60"/>
      <c r="D1097" s="46"/>
      <c r="E1097" s="25"/>
      <c r="F1097" s="26"/>
      <c r="G1097" s="18"/>
      <c r="H1097" s="15"/>
      <c r="I1097" s="28"/>
      <c r="J1097" s="29"/>
      <c r="K1097" s="30"/>
      <c r="L1097" s="31"/>
      <c r="M1097" s="32"/>
      <c r="N1097" s="33"/>
      <c r="O1097" s="39"/>
      <c r="P1097" s="39"/>
      <c r="Q1097" s="40"/>
      <c r="R1097" s="17"/>
      <c r="S1097" s="40"/>
      <c r="T1097" s="40"/>
      <c r="U1097" s="40"/>
      <c r="V1097" s="40"/>
      <c r="W1097" s="40"/>
      <c r="X1097" s="41"/>
      <c r="Y1097" s="41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18"/>
      <c r="AM1097" s="40"/>
      <c r="AN1097" s="42"/>
      <c r="AO1097" s="42"/>
      <c r="AP1097" s="43"/>
      <c r="AQ1097" s="43"/>
      <c r="AR1097" s="43"/>
      <c r="AS1097" s="43"/>
      <c r="AT1097" s="43"/>
      <c r="AU1097" s="43"/>
      <c r="AV1097" s="44"/>
      <c r="AW1097" s="45"/>
      <c r="AX1097" s="45"/>
      <c r="AY1097" s="45"/>
    </row>
    <row r="1098">
      <c r="A1098" s="60"/>
      <c r="B1098" s="60"/>
      <c r="C1098" s="60"/>
      <c r="D1098" s="46"/>
      <c r="E1098" s="25"/>
      <c r="F1098" s="26"/>
      <c r="G1098" s="18"/>
      <c r="H1098" s="15"/>
      <c r="I1098" s="28"/>
      <c r="J1098" s="29"/>
      <c r="K1098" s="30"/>
      <c r="L1098" s="31"/>
      <c r="M1098" s="32"/>
      <c r="N1098" s="33"/>
      <c r="O1098" s="39"/>
      <c r="P1098" s="39"/>
      <c r="Q1098" s="40"/>
      <c r="R1098" s="17"/>
      <c r="S1098" s="40"/>
      <c r="T1098" s="40"/>
      <c r="U1098" s="40"/>
      <c r="V1098" s="40"/>
      <c r="W1098" s="40"/>
      <c r="X1098" s="41"/>
      <c r="Y1098" s="41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18"/>
      <c r="AM1098" s="40"/>
      <c r="AN1098" s="42"/>
      <c r="AO1098" s="42"/>
      <c r="AP1098" s="43"/>
      <c r="AQ1098" s="43"/>
      <c r="AR1098" s="43"/>
      <c r="AS1098" s="43"/>
      <c r="AT1098" s="43"/>
      <c r="AU1098" s="43"/>
      <c r="AV1098" s="44"/>
      <c r="AW1098" s="45"/>
      <c r="AX1098" s="45"/>
      <c r="AY1098" s="45"/>
    </row>
    <row r="1099">
      <c r="A1099" s="60"/>
      <c r="B1099" s="60"/>
      <c r="C1099" s="60"/>
      <c r="D1099" s="46"/>
      <c r="E1099" s="25"/>
      <c r="F1099" s="26"/>
      <c r="G1099" s="18"/>
      <c r="H1099" s="15"/>
      <c r="I1099" s="28"/>
      <c r="J1099" s="29"/>
      <c r="K1099" s="30"/>
      <c r="L1099" s="31"/>
      <c r="M1099" s="32"/>
      <c r="N1099" s="33"/>
      <c r="O1099" s="39"/>
      <c r="P1099" s="39"/>
      <c r="Q1099" s="40"/>
      <c r="R1099" s="17"/>
      <c r="S1099" s="40"/>
      <c r="T1099" s="40"/>
      <c r="U1099" s="40"/>
      <c r="V1099" s="40"/>
      <c r="W1099" s="40"/>
      <c r="X1099" s="41"/>
      <c r="Y1099" s="41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18"/>
      <c r="AM1099" s="40"/>
      <c r="AN1099" s="42"/>
      <c r="AO1099" s="42"/>
      <c r="AP1099" s="43"/>
      <c r="AQ1099" s="43"/>
      <c r="AR1099" s="43"/>
      <c r="AS1099" s="43"/>
      <c r="AT1099" s="43"/>
      <c r="AU1099" s="43"/>
      <c r="AV1099" s="44"/>
      <c r="AW1099" s="45"/>
      <c r="AX1099" s="45"/>
      <c r="AY1099" s="45"/>
    </row>
    <row r="1100">
      <c r="A1100" s="60"/>
      <c r="B1100" s="60"/>
      <c r="C1100" s="60"/>
      <c r="D1100" s="46"/>
      <c r="E1100" s="25"/>
      <c r="F1100" s="26"/>
      <c r="G1100" s="18"/>
      <c r="H1100" s="15"/>
      <c r="I1100" s="28"/>
      <c r="J1100" s="29"/>
      <c r="K1100" s="30"/>
      <c r="L1100" s="31"/>
      <c r="M1100" s="32"/>
      <c r="N1100" s="33"/>
      <c r="O1100" s="39"/>
      <c r="P1100" s="39"/>
      <c r="Q1100" s="40"/>
      <c r="R1100" s="17"/>
      <c r="S1100" s="40"/>
      <c r="T1100" s="40"/>
      <c r="U1100" s="40"/>
      <c r="V1100" s="40"/>
      <c r="W1100" s="40"/>
      <c r="X1100" s="41"/>
      <c r="Y1100" s="41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18"/>
      <c r="AM1100" s="40"/>
      <c r="AN1100" s="42"/>
      <c r="AO1100" s="42"/>
      <c r="AP1100" s="43"/>
      <c r="AQ1100" s="43"/>
      <c r="AR1100" s="43"/>
      <c r="AS1100" s="43"/>
      <c r="AT1100" s="43"/>
      <c r="AU1100" s="43"/>
      <c r="AV1100" s="44"/>
      <c r="AW1100" s="45"/>
      <c r="AX1100" s="45"/>
      <c r="AY1100" s="45"/>
    </row>
    <row r="1101">
      <c r="A1101" s="60"/>
      <c r="B1101" s="60"/>
      <c r="C1101" s="60"/>
      <c r="D1101" s="46"/>
      <c r="E1101" s="25"/>
      <c r="F1101" s="26"/>
      <c r="G1101" s="18"/>
      <c r="H1101" s="15"/>
      <c r="I1101" s="28"/>
      <c r="J1101" s="29"/>
      <c r="K1101" s="30"/>
      <c r="L1101" s="31"/>
      <c r="M1101" s="32"/>
      <c r="N1101" s="33"/>
      <c r="O1101" s="39"/>
      <c r="P1101" s="39"/>
      <c r="Q1101" s="40"/>
      <c r="R1101" s="17"/>
      <c r="S1101" s="40"/>
      <c r="T1101" s="40"/>
      <c r="U1101" s="40"/>
      <c r="V1101" s="40"/>
      <c r="W1101" s="40"/>
      <c r="X1101" s="41"/>
      <c r="Y1101" s="41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0"/>
      <c r="AJ1101" s="40"/>
      <c r="AK1101" s="40"/>
      <c r="AL1101" s="18"/>
      <c r="AM1101" s="40"/>
      <c r="AN1101" s="42"/>
      <c r="AO1101" s="42"/>
      <c r="AP1101" s="43"/>
      <c r="AQ1101" s="43"/>
      <c r="AR1101" s="43"/>
      <c r="AS1101" s="43"/>
      <c r="AT1101" s="43"/>
      <c r="AU1101" s="43"/>
      <c r="AV1101" s="44"/>
      <c r="AW1101" s="45"/>
      <c r="AX1101" s="45"/>
      <c r="AY1101" s="45"/>
    </row>
    <row r="1102">
      <c r="A1102" s="60"/>
      <c r="B1102" s="60"/>
      <c r="C1102" s="60"/>
      <c r="D1102" s="46"/>
      <c r="E1102" s="25"/>
      <c r="F1102" s="26"/>
      <c r="G1102" s="18"/>
      <c r="H1102" s="15"/>
      <c r="I1102" s="28"/>
      <c r="J1102" s="29"/>
      <c r="K1102" s="30"/>
      <c r="L1102" s="31"/>
      <c r="M1102" s="32"/>
      <c r="N1102" s="33"/>
      <c r="O1102" s="39"/>
      <c r="P1102" s="39"/>
      <c r="Q1102" s="40"/>
      <c r="R1102" s="17"/>
      <c r="S1102" s="40"/>
      <c r="T1102" s="40"/>
      <c r="U1102" s="40"/>
      <c r="V1102" s="40"/>
      <c r="W1102" s="40"/>
      <c r="X1102" s="41"/>
      <c r="Y1102" s="41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18"/>
      <c r="AM1102" s="40"/>
      <c r="AN1102" s="42"/>
      <c r="AO1102" s="42"/>
      <c r="AP1102" s="43"/>
      <c r="AQ1102" s="43"/>
      <c r="AR1102" s="43"/>
      <c r="AS1102" s="43"/>
      <c r="AT1102" s="43"/>
      <c r="AU1102" s="43"/>
      <c r="AV1102" s="44"/>
      <c r="AW1102" s="45"/>
      <c r="AX1102" s="45"/>
      <c r="AY1102" s="45"/>
    </row>
    <row r="1103">
      <c r="A1103" s="60"/>
      <c r="B1103" s="60"/>
      <c r="C1103" s="60"/>
      <c r="D1103" s="46"/>
      <c r="E1103" s="25"/>
      <c r="F1103" s="26"/>
      <c r="G1103" s="18"/>
      <c r="H1103" s="15"/>
      <c r="I1103" s="28"/>
      <c r="J1103" s="29"/>
      <c r="K1103" s="30"/>
      <c r="L1103" s="31"/>
      <c r="M1103" s="32"/>
      <c r="N1103" s="33"/>
      <c r="O1103" s="39"/>
      <c r="P1103" s="39"/>
      <c r="Q1103" s="40"/>
      <c r="R1103" s="17"/>
      <c r="S1103" s="40"/>
      <c r="T1103" s="40"/>
      <c r="U1103" s="40"/>
      <c r="V1103" s="40"/>
      <c r="W1103" s="40"/>
      <c r="X1103" s="41"/>
      <c r="Y1103" s="41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0"/>
      <c r="AJ1103" s="40"/>
      <c r="AK1103" s="40"/>
      <c r="AL1103" s="18"/>
      <c r="AM1103" s="40"/>
      <c r="AN1103" s="42"/>
      <c r="AO1103" s="42"/>
      <c r="AP1103" s="43"/>
      <c r="AQ1103" s="43"/>
      <c r="AR1103" s="43"/>
      <c r="AS1103" s="43"/>
      <c r="AT1103" s="43"/>
      <c r="AU1103" s="43"/>
      <c r="AV1103" s="44"/>
      <c r="AW1103" s="45"/>
      <c r="AX1103" s="45"/>
      <c r="AY1103" s="45"/>
    </row>
    <row r="1104">
      <c r="A1104" s="60"/>
      <c r="B1104" s="60"/>
      <c r="C1104" s="60"/>
      <c r="D1104" s="46"/>
      <c r="E1104" s="25"/>
      <c r="F1104" s="26"/>
      <c r="G1104" s="18"/>
      <c r="H1104" s="15"/>
      <c r="I1104" s="28"/>
      <c r="J1104" s="29"/>
      <c r="K1104" s="30"/>
      <c r="L1104" s="31"/>
      <c r="M1104" s="32"/>
      <c r="N1104" s="33"/>
      <c r="O1104" s="39"/>
      <c r="P1104" s="39"/>
      <c r="Q1104" s="40"/>
      <c r="R1104" s="17"/>
      <c r="S1104" s="40"/>
      <c r="T1104" s="40"/>
      <c r="U1104" s="40"/>
      <c r="V1104" s="40"/>
      <c r="W1104" s="40"/>
      <c r="X1104" s="41"/>
      <c r="Y1104" s="41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18"/>
      <c r="AM1104" s="40"/>
      <c r="AN1104" s="42"/>
      <c r="AO1104" s="42"/>
      <c r="AP1104" s="43"/>
      <c r="AQ1104" s="43"/>
      <c r="AR1104" s="43"/>
      <c r="AS1104" s="43"/>
      <c r="AT1104" s="43"/>
      <c r="AU1104" s="43"/>
      <c r="AV1104" s="44"/>
      <c r="AW1104" s="45"/>
      <c r="AX1104" s="45"/>
      <c r="AY1104" s="45"/>
    </row>
    <row r="1105">
      <c r="A1105" s="60"/>
      <c r="B1105" s="60"/>
      <c r="C1105" s="60"/>
      <c r="D1105" s="46"/>
      <c r="E1105" s="25"/>
      <c r="F1105" s="26"/>
      <c r="G1105" s="18"/>
      <c r="H1105" s="15"/>
      <c r="I1105" s="28"/>
      <c r="J1105" s="29"/>
      <c r="K1105" s="30"/>
      <c r="L1105" s="31"/>
      <c r="M1105" s="32"/>
      <c r="N1105" s="33"/>
      <c r="O1105" s="39"/>
      <c r="P1105" s="39"/>
      <c r="Q1105" s="40"/>
      <c r="R1105" s="17"/>
      <c r="S1105" s="40"/>
      <c r="T1105" s="40"/>
      <c r="U1105" s="40"/>
      <c r="V1105" s="40"/>
      <c r="W1105" s="40"/>
      <c r="X1105" s="41"/>
      <c r="Y1105" s="41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0"/>
      <c r="AJ1105" s="40"/>
      <c r="AK1105" s="40"/>
      <c r="AL1105" s="18"/>
      <c r="AM1105" s="40"/>
      <c r="AN1105" s="42"/>
      <c r="AO1105" s="42"/>
      <c r="AP1105" s="43"/>
      <c r="AQ1105" s="43"/>
      <c r="AR1105" s="43"/>
      <c r="AS1105" s="43"/>
      <c r="AT1105" s="43"/>
      <c r="AU1105" s="43"/>
      <c r="AV1105" s="44"/>
      <c r="AW1105" s="45"/>
      <c r="AX1105" s="45"/>
      <c r="AY1105" s="45"/>
    </row>
    <row r="1106">
      <c r="A1106" s="60"/>
      <c r="B1106" s="60"/>
      <c r="C1106" s="60"/>
      <c r="D1106" s="46"/>
      <c r="E1106" s="25"/>
      <c r="F1106" s="26"/>
      <c r="G1106" s="18"/>
      <c r="H1106" s="15"/>
      <c r="I1106" s="28"/>
      <c r="J1106" s="29"/>
      <c r="K1106" s="30"/>
      <c r="L1106" s="31"/>
      <c r="M1106" s="32"/>
      <c r="N1106" s="33"/>
      <c r="O1106" s="39"/>
      <c r="P1106" s="39"/>
      <c r="Q1106" s="40"/>
      <c r="R1106" s="17"/>
      <c r="S1106" s="40"/>
      <c r="T1106" s="40"/>
      <c r="U1106" s="40"/>
      <c r="V1106" s="40"/>
      <c r="W1106" s="40"/>
      <c r="X1106" s="41"/>
      <c r="Y1106" s="41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18"/>
      <c r="AM1106" s="40"/>
      <c r="AN1106" s="42"/>
      <c r="AO1106" s="42"/>
      <c r="AP1106" s="43"/>
      <c r="AQ1106" s="43"/>
      <c r="AR1106" s="43"/>
      <c r="AS1106" s="43"/>
      <c r="AT1106" s="43"/>
      <c r="AU1106" s="43"/>
      <c r="AV1106" s="44"/>
      <c r="AW1106" s="45"/>
      <c r="AX1106" s="45"/>
      <c r="AY1106" s="45"/>
    </row>
    <row r="1107">
      <c r="A1107" s="60"/>
      <c r="B1107" s="60"/>
      <c r="C1107" s="60"/>
      <c r="D1107" s="46"/>
      <c r="E1107" s="25"/>
      <c r="F1107" s="26"/>
      <c r="G1107" s="18"/>
      <c r="H1107" s="15"/>
      <c r="I1107" s="28"/>
      <c r="J1107" s="29"/>
      <c r="K1107" s="30"/>
      <c r="L1107" s="31"/>
      <c r="M1107" s="32"/>
      <c r="N1107" s="33"/>
      <c r="O1107" s="39"/>
      <c r="P1107" s="39"/>
      <c r="Q1107" s="40"/>
      <c r="R1107" s="17"/>
      <c r="S1107" s="40"/>
      <c r="T1107" s="40"/>
      <c r="U1107" s="40"/>
      <c r="V1107" s="40"/>
      <c r="W1107" s="40"/>
      <c r="X1107" s="41"/>
      <c r="Y1107" s="41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0"/>
      <c r="AJ1107" s="40"/>
      <c r="AK1107" s="40"/>
      <c r="AL1107" s="18"/>
      <c r="AM1107" s="40"/>
      <c r="AN1107" s="42"/>
      <c r="AO1107" s="42"/>
      <c r="AP1107" s="43"/>
      <c r="AQ1107" s="43"/>
      <c r="AR1107" s="43"/>
      <c r="AS1107" s="43"/>
      <c r="AT1107" s="43"/>
      <c r="AU1107" s="43"/>
      <c r="AV1107" s="44"/>
      <c r="AW1107" s="45"/>
      <c r="AX1107" s="45"/>
      <c r="AY1107" s="45"/>
    </row>
    <row r="1108">
      <c r="A1108" s="60"/>
      <c r="B1108" s="60"/>
      <c r="C1108" s="60"/>
      <c r="D1108" s="46"/>
      <c r="E1108" s="25"/>
      <c r="F1108" s="26"/>
      <c r="G1108" s="18"/>
      <c r="H1108" s="15"/>
      <c r="I1108" s="28"/>
      <c r="J1108" s="29"/>
      <c r="K1108" s="30"/>
      <c r="L1108" s="31"/>
      <c r="M1108" s="32"/>
      <c r="N1108" s="33"/>
      <c r="O1108" s="39"/>
      <c r="P1108" s="39"/>
      <c r="Q1108" s="40"/>
      <c r="R1108" s="17"/>
      <c r="S1108" s="40"/>
      <c r="T1108" s="40"/>
      <c r="U1108" s="40"/>
      <c r="V1108" s="40"/>
      <c r="W1108" s="40"/>
      <c r="X1108" s="41"/>
      <c r="Y1108" s="41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18"/>
      <c r="AM1108" s="40"/>
      <c r="AN1108" s="42"/>
      <c r="AO1108" s="42"/>
      <c r="AP1108" s="43"/>
      <c r="AQ1108" s="43"/>
      <c r="AR1108" s="43"/>
      <c r="AS1108" s="43"/>
      <c r="AT1108" s="43"/>
      <c r="AU1108" s="43"/>
      <c r="AV1108" s="44"/>
      <c r="AW1108" s="45"/>
      <c r="AX1108" s="45"/>
      <c r="AY1108" s="45"/>
    </row>
    <row r="1109">
      <c r="A1109" s="60"/>
      <c r="B1109" s="60"/>
      <c r="C1109" s="60"/>
      <c r="D1109" s="46"/>
      <c r="E1109" s="25"/>
      <c r="F1109" s="26"/>
      <c r="G1109" s="18"/>
      <c r="H1109" s="15"/>
      <c r="I1109" s="28"/>
      <c r="J1109" s="29"/>
      <c r="K1109" s="30"/>
      <c r="L1109" s="31"/>
      <c r="M1109" s="32"/>
      <c r="N1109" s="33"/>
      <c r="O1109" s="39"/>
      <c r="P1109" s="39"/>
      <c r="Q1109" s="40"/>
      <c r="R1109" s="17"/>
      <c r="S1109" s="40"/>
      <c r="T1109" s="40"/>
      <c r="U1109" s="40"/>
      <c r="V1109" s="40"/>
      <c r="W1109" s="40"/>
      <c r="X1109" s="41"/>
      <c r="Y1109" s="41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0"/>
      <c r="AJ1109" s="40"/>
      <c r="AK1109" s="40"/>
      <c r="AL1109" s="18"/>
      <c r="AM1109" s="40"/>
      <c r="AN1109" s="42"/>
      <c r="AO1109" s="42"/>
      <c r="AP1109" s="43"/>
      <c r="AQ1109" s="43"/>
      <c r="AR1109" s="43"/>
      <c r="AS1109" s="43"/>
      <c r="AT1109" s="43"/>
      <c r="AU1109" s="43"/>
      <c r="AV1109" s="44"/>
      <c r="AW1109" s="45"/>
      <c r="AX1109" s="45"/>
      <c r="AY1109" s="45"/>
    </row>
    <row r="1110">
      <c r="A1110" s="60"/>
      <c r="B1110" s="60"/>
      <c r="C1110" s="60"/>
      <c r="D1110" s="46"/>
      <c r="E1110" s="25"/>
      <c r="F1110" s="26"/>
      <c r="G1110" s="18"/>
      <c r="H1110" s="15"/>
      <c r="I1110" s="28"/>
      <c r="J1110" s="29"/>
      <c r="K1110" s="30"/>
      <c r="L1110" s="31"/>
      <c r="M1110" s="32"/>
      <c r="N1110" s="33"/>
      <c r="O1110" s="39"/>
      <c r="P1110" s="39"/>
      <c r="Q1110" s="40"/>
      <c r="R1110" s="17"/>
      <c r="S1110" s="40"/>
      <c r="T1110" s="40"/>
      <c r="U1110" s="40"/>
      <c r="V1110" s="40"/>
      <c r="W1110" s="40"/>
      <c r="X1110" s="41"/>
      <c r="Y1110" s="41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18"/>
      <c r="AM1110" s="40"/>
      <c r="AN1110" s="42"/>
      <c r="AO1110" s="42"/>
      <c r="AP1110" s="43"/>
      <c r="AQ1110" s="43"/>
      <c r="AR1110" s="43"/>
      <c r="AS1110" s="43"/>
      <c r="AT1110" s="43"/>
      <c r="AU1110" s="43"/>
      <c r="AV1110" s="44"/>
      <c r="AW1110" s="45"/>
      <c r="AX1110" s="45"/>
      <c r="AY1110" s="45"/>
    </row>
    <row r="1111">
      <c r="A1111" s="60"/>
      <c r="B1111" s="60"/>
      <c r="C1111" s="60"/>
      <c r="D1111" s="46"/>
      <c r="E1111" s="25"/>
      <c r="F1111" s="26"/>
      <c r="G1111" s="18"/>
      <c r="H1111" s="15"/>
      <c r="I1111" s="28"/>
      <c r="J1111" s="29"/>
      <c r="K1111" s="30"/>
      <c r="L1111" s="31"/>
      <c r="M1111" s="32"/>
      <c r="N1111" s="33"/>
      <c r="O1111" s="39"/>
      <c r="P1111" s="39"/>
      <c r="Q1111" s="40"/>
      <c r="R1111" s="17"/>
      <c r="S1111" s="40"/>
      <c r="T1111" s="40"/>
      <c r="U1111" s="40"/>
      <c r="V1111" s="40"/>
      <c r="W1111" s="40"/>
      <c r="X1111" s="41"/>
      <c r="Y1111" s="41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0"/>
      <c r="AJ1111" s="40"/>
      <c r="AK1111" s="40"/>
      <c r="AL1111" s="18"/>
      <c r="AM1111" s="40"/>
      <c r="AN1111" s="42"/>
      <c r="AO1111" s="42"/>
      <c r="AP1111" s="43"/>
      <c r="AQ1111" s="43"/>
      <c r="AR1111" s="43"/>
      <c r="AS1111" s="43"/>
      <c r="AT1111" s="43"/>
      <c r="AU1111" s="43"/>
      <c r="AV1111" s="44"/>
      <c r="AW1111" s="45"/>
      <c r="AX1111" s="45"/>
      <c r="AY1111" s="45"/>
    </row>
    <row r="1112">
      <c r="A1112" s="60"/>
      <c r="B1112" s="60"/>
      <c r="C1112" s="60"/>
      <c r="D1112" s="46"/>
      <c r="E1112" s="25"/>
      <c r="F1112" s="26"/>
      <c r="G1112" s="18"/>
      <c r="H1112" s="15"/>
      <c r="I1112" s="28"/>
      <c r="J1112" s="29"/>
      <c r="K1112" s="30"/>
      <c r="L1112" s="31"/>
      <c r="M1112" s="32"/>
      <c r="N1112" s="33"/>
      <c r="O1112" s="39"/>
      <c r="P1112" s="39"/>
      <c r="Q1112" s="40"/>
      <c r="R1112" s="17"/>
      <c r="S1112" s="40"/>
      <c r="T1112" s="40"/>
      <c r="U1112" s="40"/>
      <c r="V1112" s="40"/>
      <c r="W1112" s="40"/>
      <c r="X1112" s="41"/>
      <c r="Y1112" s="41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18"/>
      <c r="AM1112" s="40"/>
      <c r="AN1112" s="42"/>
      <c r="AO1112" s="42"/>
      <c r="AP1112" s="43"/>
      <c r="AQ1112" s="43"/>
      <c r="AR1112" s="43"/>
      <c r="AS1112" s="43"/>
      <c r="AT1112" s="43"/>
      <c r="AU1112" s="43"/>
      <c r="AV1112" s="44"/>
      <c r="AW1112" s="45"/>
      <c r="AX1112" s="45"/>
      <c r="AY1112" s="45"/>
    </row>
    <row r="1113">
      <c r="A1113" s="60"/>
      <c r="B1113" s="60"/>
      <c r="C1113" s="60"/>
      <c r="D1113" s="46"/>
      <c r="E1113" s="25"/>
      <c r="F1113" s="26"/>
      <c r="G1113" s="18"/>
      <c r="H1113" s="15"/>
      <c r="I1113" s="28"/>
      <c r="J1113" s="29"/>
      <c r="K1113" s="30"/>
      <c r="L1113" s="31"/>
      <c r="M1113" s="32"/>
      <c r="N1113" s="33"/>
      <c r="O1113" s="39"/>
      <c r="P1113" s="39"/>
      <c r="Q1113" s="40"/>
      <c r="R1113" s="17"/>
      <c r="S1113" s="40"/>
      <c r="T1113" s="40"/>
      <c r="U1113" s="40"/>
      <c r="V1113" s="40"/>
      <c r="W1113" s="40"/>
      <c r="X1113" s="41"/>
      <c r="Y1113" s="41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0"/>
      <c r="AJ1113" s="40"/>
      <c r="AK1113" s="40"/>
      <c r="AL1113" s="18"/>
      <c r="AM1113" s="40"/>
      <c r="AN1113" s="42"/>
      <c r="AO1113" s="42"/>
      <c r="AP1113" s="43"/>
      <c r="AQ1113" s="43"/>
      <c r="AR1113" s="43"/>
      <c r="AS1113" s="43"/>
      <c r="AT1113" s="43"/>
      <c r="AU1113" s="43"/>
      <c r="AV1113" s="44"/>
      <c r="AW1113" s="45"/>
      <c r="AX1113" s="45"/>
      <c r="AY1113" s="45"/>
    </row>
    <row r="1114">
      <c r="A1114" s="60"/>
      <c r="B1114" s="60"/>
      <c r="C1114" s="60"/>
      <c r="D1114" s="46"/>
      <c r="E1114" s="25"/>
      <c r="F1114" s="26"/>
      <c r="G1114" s="18"/>
      <c r="H1114" s="15"/>
      <c r="I1114" s="28"/>
      <c r="J1114" s="29"/>
      <c r="K1114" s="30"/>
      <c r="L1114" s="31"/>
      <c r="M1114" s="32"/>
      <c r="N1114" s="33"/>
      <c r="O1114" s="39"/>
      <c r="P1114" s="39"/>
      <c r="Q1114" s="40"/>
      <c r="R1114" s="17"/>
      <c r="S1114" s="40"/>
      <c r="T1114" s="40"/>
      <c r="U1114" s="40"/>
      <c r="V1114" s="40"/>
      <c r="W1114" s="40"/>
      <c r="X1114" s="41"/>
      <c r="Y1114" s="41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18"/>
      <c r="AM1114" s="40"/>
      <c r="AN1114" s="42"/>
      <c r="AO1114" s="42"/>
      <c r="AP1114" s="43"/>
      <c r="AQ1114" s="43"/>
      <c r="AR1114" s="43"/>
      <c r="AS1114" s="43"/>
      <c r="AT1114" s="43"/>
      <c r="AU1114" s="43"/>
      <c r="AV1114" s="44"/>
      <c r="AW1114" s="45"/>
      <c r="AX1114" s="45"/>
      <c r="AY1114" s="45"/>
    </row>
    <row r="1115">
      <c r="A1115" s="60"/>
      <c r="B1115" s="60"/>
      <c r="C1115" s="60"/>
      <c r="D1115" s="46"/>
      <c r="E1115" s="25"/>
      <c r="F1115" s="26"/>
      <c r="G1115" s="18"/>
      <c r="H1115" s="15"/>
      <c r="I1115" s="28"/>
      <c r="J1115" s="29"/>
      <c r="K1115" s="30"/>
      <c r="L1115" s="31"/>
      <c r="M1115" s="32"/>
      <c r="N1115" s="33"/>
      <c r="O1115" s="39"/>
      <c r="P1115" s="39"/>
      <c r="Q1115" s="40"/>
      <c r="R1115" s="17"/>
      <c r="S1115" s="40"/>
      <c r="T1115" s="40"/>
      <c r="U1115" s="40"/>
      <c r="V1115" s="40"/>
      <c r="W1115" s="40"/>
      <c r="X1115" s="41"/>
      <c r="Y1115" s="41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0"/>
      <c r="AJ1115" s="40"/>
      <c r="AK1115" s="40"/>
      <c r="AL1115" s="18"/>
      <c r="AM1115" s="40"/>
      <c r="AN1115" s="42"/>
      <c r="AO1115" s="42"/>
      <c r="AP1115" s="43"/>
      <c r="AQ1115" s="43"/>
      <c r="AR1115" s="43"/>
      <c r="AS1115" s="43"/>
      <c r="AT1115" s="43"/>
      <c r="AU1115" s="43"/>
      <c r="AV1115" s="44"/>
      <c r="AW1115" s="45"/>
      <c r="AX1115" s="45"/>
      <c r="AY1115" s="45"/>
    </row>
    <row r="1116">
      <c r="A1116" s="60"/>
      <c r="B1116" s="60"/>
      <c r="C1116" s="60"/>
      <c r="D1116" s="46"/>
      <c r="E1116" s="25"/>
      <c r="F1116" s="26"/>
      <c r="G1116" s="18"/>
      <c r="H1116" s="15"/>
      <c r="I1116" s="28"/>
      <c r="J1116" s="29"/>
      <c r="K1116" s="30"/>
      <c r="L1116" s="31"/>
      <c r="M1116" s="32"/>
      <c r="N1116" s="33"/>
      <c r="O1116" s="39"/>
      <c r="P1116" s="39"/>
      <c r="Q1116" s="40"/>
      <c r="R1116" s="17"/>
      <c r="S1116" s="40"/>
      <c r="T1116" s="40"/>
      <c r="U1116" s="40"/>
      <c r="V1116" s="40"/>
      <c r="W1116" s="40"/>
      <c r="X1116" s="41"/>
      <c r="Y1116" s="41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18"/>
      <c r="AM1116" s="40"/>
      <c r="AN1116" s="42"/>
      <c r="AO1116" s="42"/>
      <c r="AP1116" s="43"/>
      <c r="AQ1116" s="43"/>
      <c r="AR1116" s="43"/>
      <c r="AS1116" s="43"/>
      <c r="AT1116" s="43"/>
      <c r="AU1116" s="43"/>
      <c r="AV1116" s="44"/>
      <c r="AW1116" s="45"/>
      <c r="AX1116" s="45"/>
      <c r="AY1116" s="45"/>
    </row>
    <row r="1117">
      <c r="A1117" s="60"/>
      <c r="B1117" s="60"/>
      <c r="C1117" s="60"/>
      <c r="D1117" s="46"/>
      <c r="E1117" s="25"/>
      <c r="F1117" s="26"/>
      <c r="G1117" s="18"/>
      <c r="H1117" s="15"/>
      <c r="I1117" s="28"/>
      <c r="J1117" s="29"/>
      <c r="K1117" s="30"/>
      <c r="L1117" s="31"/>
      <c r="M1117" s="32"/>
      <c r="N1117" s="33"/>
      <c r="O1117" s="39"/>
      <c r="P1117" s="39"/>
      <c r="Q1117" s="40"/>
      <c r="R1117" s="17"/>
      <c r="S1117" s="40"/>
      <c r="T1117" s="40"/>
      <c r="U1117" s="40"/>
      <c r="V1117" s="40"/>
      <c r="W1117" s="40"/>
      <c r="X1117" s="41"/>
      <c r="Y1117" s="41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0"/>
      <c r="AJ1117" s="40"/>
      <c r="AK1117" s="40"/>
      <c r="AL1117" s="18"/>
      <c r="AM1117" s="40"/>
      <c r="AN1117" s="42"/>
      <c r="AO1117" s="42"/>
      <c r="AP1117" s="43"/>
      <c r="AQ1117" s="43"/>
      <c r="AR1117" s="43"/>
      <c r="AS1117" s="43"/>
      <c r="AT1117" s="43"/>
      <c r="AU1117" s="43"/>
      <c r="AV1117" s="44"/>
      <c r="AW1117" s="45"/>
      <c r="AX1117" s="45"/>
      <c r="AY1117" s="45"/>
    </row>
    <row r="1118">
      <c r="A1118" s="60"/>
      <c r="B1118" s="60"/>
      <c r="C1118" s="60"/>
      <c r="D1118" s="46"/>
      <c r="E1118" s="25"/>
      <c r="F1118" s="26"/>
      <c r="G1118" s="18"/>
      <c r="H1118" s="15"/>
      <c r="I1118" s="28"/>
      <c r="J1118" s="29"/>
      <c r="K1118" s="30"/>
      <c r="L1118" s="31"/>
      <c r="M1118" s="32"/>
      <c r="N1118" s="33"/>
      <c r="O1118" s="39"/>
      <c r="P1118" s="39"/>
      <c r="Q1118" s="40"/>
      <c r="R1118" s="17"/>
      <c r="S1118" s="40"/>
      <c r="T1118" s="40"/>
      <c r="U1118" s="40"/>
      <c r="V1118" s="40"/>
      <c r="W1118" s="40"/>
      <c r="X1118" s="41"/>
      <c r="Y1118" s="41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18"/>
      <c r="AM1118" s="40"/>
      <c r="AN1118" s="42"/>
      <c r="AO1118" s="42"/>
      <c r="AP1118" s="43"/>
      <c r="AQ1118" s="43"/>
      <c r="AR1118" s="43"/>
      <c r="AS1118" s="43"/>
      <c r="AT1118" s="43"/>
      <c r="AU1118" s="43"/>
      <c r="AV1118" s="44"/>
      <c r="AW1118" s="45"/>
      <c r="AX1118" s="45"/>
      <c r="AY1118" s="45"/>
    </row>
    <row r="1119">
      <c r="A1119" s="60"/>
      <c r="B1119" s="60"/>
      <c r="C1119" s="60"/>
      <c r="D1119" s="46"/>
      <c r="E1119" s="25"/>
      <c r="F1119" s="26"/>
      <c r="G1119" s="18"/>
      <c r="H1119" s="15"/>
      <c r="I1119" s="28"/>
      <c r="J1119" s="29"/>
      <c r="K1119" s="30"/>
      <c r="L1119" s="31"/>
      <c r="M1119" s="32"/>
      <c r="N1119" s="33"/>
      <c r="O1119" s="39"/>
      <c r="P1119" s="39"/>
      <c r="Q1119" s="40"/>
      <c r="R1119" s="17"/>
      <c r="S1119" s="40"/>
      <c r="T1119" s="40"/>
      <c r="U1119" s="40"/>
      <c r="V1119" s="40"/>
      <c r="W1119" s="40"/>
      <c r="X1119" s="41"/>
      <c r="Y1119" s="41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0"/>
      <c r="AJ1119" s="40"/>
      <c r="AK1119" s="40"/>
      <c r="AL1119" s="18"/>
      <c r="AM1119" s="40"/>
      <c r="AN1119" s="42"/>
      <c r="AO1119" s="42"/>
      <c r="AP1119" s="43"/>
      <c r="AQ1119" s="43"/>
      <c r="AR1119" s="43"/>
      <c r="AS1119" s="43"/>
      <c r="AT1119" s="43"/>
      <c r="AU1119" s="43"/>
      <c r="AV1119" s="44"/>
      <c r="AW1119" s="45"/>
      <c r="AX1119" s="45"/>
      <c r="AY1119" s="45"/>
    </row>
    <row r="1120">
      <c r="A1120" s="60"/>
      <c r="B1120" s="60"/>
      <c r="C1120" s="60"/>
      <c r="D1120" s="46"/>
      <c r="E1120" s="25"/>
      <c r="F1120" s="26"/>
      <c r="G1120" s="18"/>
      <c r="H1120" s="15"/>
      <c r="I1120" s="28"/>
      <c r="J1120" s="29"/>
      <c r="K1120" s="30"/>
      <c r="L1120" s="31"/>
      <c r="M1120" s="32"/>
      <c r="N1120" s="33"/>
      <c r="O1120" s="39"/>
      <c r="P1120" s="39"/>
      <c r="Q1120" s="40"/>
      <c r="R1120" s="17"/>
      <c r="S1120" s="40"/>
      <c r="T1120" s="40"/>
      <c r="U1120" s="40"/>
      <c r="V1120" s="40"/>
      <c r="W1120" s="40"/>
      <c r="X1120" s="41"/>
      <c r="Y1120" s="41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18"/>
      <c r="AM1120" s="40"/>
      <c r="AN1120" s="42"/>
      <c r="AO1120" s="42"/>
      <c r="AP1120" s="43"/>
      <c r="AQ1120" s="43"/>
      <c r="AR1120" s="43"/>
      <c r="AS1120" s="43"/>
      <c r="AT1120" s="43"/>
      <c r="AU1120" s="43"/>
      <c r="AV1120" s="44"/>
      <c r="AW1120" s="45"/>
      <c r="AX1120" s="45"/>
      <c r="AY1120" s="45"/>
    </row>
    <row r="1121">
      <c r="A1121" s="60"/>
      <c r="B1121" s="60"/>
      <c r="C1121" s="60"/>
      <c r="D1121" s="46"/>
      <c r="E1121" s="25"/>
      <c r="F1121" s="26"/>
      <c r="G1121" s="18"/>
      <c r="H1121" s="15"/>
      <c r="I1121" s="28"/>
      <c r="J1121" s="29"/>
      <c r="K1121" s="30"/>
      <c r="L1121" s="31"/>
      <c r="M1121" s="32"/>
      <c r="N1121" s="33"/>
      <c r="O1121" s="39"/>
      <c r="P1121" s="39"/>
      <c r="Q1121" s="40"/>
      <c r="R1121" s="17"/>
      <c r="S1121" s="40"/>
      <c r="T1121" s="40"/>
      <c r="U1121" s="40"/>
      <c r="V1121" s="40"/>
      <c r="W1121" s="40"/>
      <c r="X1121" s="41"/>
      <c r="Y1121" s="41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0"/>
      <c r="AJ1121" s="40"/>
      <c r="AK1121" s="40"/>
      <c r="AL1121" s="18"/>
      <c r="AM1121" s="40"/>
      <c r="AN1121" s="42"/>
      <c r="AO1121" s="42"/>
      <c r="AP1121" s="43"/>
      <c r="AQ1121" s="43"/>
      <c r="AR1121" s="43"/>
      <c r="AS1121" s="43"/>
      <c r="AT1121" s="43"/>
      <c r="AU1121" s="43"/>
      <c r="AV1121" s="44"/>
      <c r="AW1121" s="45"/>
      <c r="AX1121" s="45"/>
      <c r="AY1121" s="45"/>
    </row>
    <row r="1122">
      <c r="A1122" s="60"/>
      <c r="B1122" s="60"/>
      <c r="C1122" s="60"/>
      <c r="D1122" s="46"/>
      <c r="E1122" s="25"/>
      <c r="F1122" s="26"/>
      <c r="G1122" s="18"/>
      <c r="H1122" s="15"/>
      <c r="I1122" s="28"/>
      <c r="J1122" s="29"/>
      <c r="K1122" s="30"/>
      <c r="L1122" s="31"/>
      <c r="M1122" s="32"/>
      <c r="N1122" s="33"/>
      <c r="O1122" s="39"/>
      <c r="P1122" s="39"/>
      <c r="Q1122" s="40"/>
      <c r="R1122" s="17"/>
      <c r="S1122" s="40"/>
      <c r="T1122" s="40"/>
      <c r="U1122" s="40"/>
      <c r="V1122" s="40"/>
      <c r="W1122" s="40"/>
      <c r="X1122" s="41"/>
      <c r="Y1122" s="41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18"/>
      <c r="AM1122" s="40"/>
      <c r="AN1122" s="42"/>
      <c r="AO1122" s="42"/>
      <c r="AP1122" s="43"/>
      <c r="AQ1122" s="43"/>
      <c r="AR1122" s="43"/>
      <c r="AS1122" s="43"/>
      <c r="AT1122" s="43"/>
      <c r="AU1122" s="43"/>
      <c r="AV1122" s="44"/>
      <c r="AW1122" s="45"/>
      <c r="AX1122" s="45"/>
      <c r="AY1122" s="45"/>
    </row>
    <row r="1123">
      <c r="A1123" s="60"/>
      <c r="B1123" s="60"/>
      <c r="C1123" s="60"/>
      <c r="D1123" s="46"/>
      <c r="E1123" s="25"/>
      <c r="F1123" s="26"/>
      <c r="G1123" s="18"/>
      <c r="H1123" s="15"/>
      <c r="I1123" s="28"/>
      <c r="J1123" s="29"/>
      <c r="K1123" s="30"/>
      <c r="L1123" s="31"/>
      <c r="M1123" s="32"/>
      <c r="N1123" s="33"/>
      <c r="O1123" s="39"/>
      <c r="P1123" s="39"/>
      <c r="Q1123" s="40"/>
      <c r="R1123" s="17"/>
      <c r="S1123" s="40"/>
      <c r="T1123" s="40"/>
      <c r="U1123" s="40"/>
      <c r="V1123" s="40"/>
      <c r="W1123" s="40"/>
      <c r="X1123" s="41"/>
      <c r="Y1123" s="41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0"/>
      <c r="AJ1123" s="40"/>
      <c r="AK1123" s="40"/>
      <c r="AL1123" s="18"/>
      <c r="AM1123" s="40"/>
      <c r="AN1123" s="42"/>
      <c r="AO1123" s="42"/>
      <c r="AP1123" s="43"/>
      <c r="AQ1123" s="43"/>
      <c r="AR1123" s="43"/>
      <c r="AS1123" s="43"/>
      <c r="AT1123" s="43"/>
      <c r="AU1123" s="43"/>
      <c r="AV1123" s="44"/>
      <c r="AW1123" s="45"/>
      <c r="AX1123" s="45"/>
      <c r="AY1123" s="45"/>
    </row>
    <row r="1124">
      <c r="A1124" s="60"/>
      <c r="B1124" s="60"/>
      <c r="C1124" s="60"/>
      <c r="D1124" s="46"/>
      <c r="E1124" s="25"/>
      <c r="F1124" s="26"/>
      <c r="G1124" s="18"/>
      <c r="H1124" s="15"/>
      <c r="I1124" s="28"/>
      <c r="J1124" s="29"/>
      <c r="K1124" s="30"/>
      <c r="L1124" s="31"/>
      <c r="M1124" s="32"/>
      <c r="N1124" s="33"/>
      <c r="O1124" s="39"/>
      <c r="P1124" s="39"/>
      <c r="Q1124" s="40"/>
      <c r="R1124" s="17"/>
      <c r="S1124" s="40"/>
      <c r="T1124" s="40"/>
      <c r="U1124" s="40"/>
      <c r="V1124" s="40"/>
      <c r="W1124" s="40"/>
      <c r="X1124" s="41"/>
      <c r="Y1124" s="41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18"/>
      <c r="AM1124" s="40"/>
      <c r="AN1124" s="42"/>
      <c r="AO1124" s="42"/>
      <c r="AP1124" s="43"/>
      <c r="AQ1124" s="43"/>
      <c r="AR1124" s="43"/>
      <c r="AS1124" s="43"/>
      <c r="AT1124" s="43"/>
      <c r="AU1124" s="43"/>
      <c r="AV1124" s="44"/>
      <c r="AW1124" s="45"/>
      <c r="AX1124" s="45"/>
      <c r="AY1124" s="45"/>
    </row>
    <row r="1125">
      <c r="A1125" s="60"/>
      <c r="B1125" s="60"/>
      <c r="C1125" s="60"/>
      <c r="D1125" s="46"/>
      <c r="E1125" s="25"/>
      <c r="F1125" s="26"/>
      <c r="G1125" s="18"/>
      <c r="H1125" s="15"/>
      <c r="I1125" s="28"/>
      <c r="J1125" s="29"/>
      <c r="K1125" s="30"/>
      <c r="L1125" s="31"/>
      <c r="M1125" s="32"/>
      <c r="N1125" s="33"/>
      <c r="O1125" s="39"/>
      <c r="P1125" s="39"/>
      <c r="Q1125" s="40"/>
      <c r="R1125" s="17"/>
      <c r="S1125" s="40"/>
      <c r="T1125" s="40"/>
      <c r="U1125" s="40"/>
      <c r="V1125" s="40"/>
      <c r="W1125" s="40"/>
      <c r="X1125" s="41"/>
      <c r="Y1125" s="41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0"/>
      <c r="AJ1125" s="40"/>
      <c r="AK1125" s="40"/>
      <c r="AL1125" s="18"/>
      <c r="AM1125" s="40"/>
      <c r="AN1125" s="42"/>
      <c r="AO1125" s="42"/>
      <c r="AP1125" s="43"/>
      <c r="AQ1125" s="43"/>
      <c r="AR1125" s="43"/>
      <c r="AS1125" s="43"/>
      <c r="AT1125" s="43"/>
      <c r="AU1125" s="43"/>
      <c r="AV1125" s="44"/>
      <c r="AW1125" s="45"/>
      <c r="AX1125" s="45"/>
      <c r="AY1125" s="45"/>
    </row>
    <row r="1126">
      <c r="A1126" s="60"/>
      <c r="B1126" s="60"/>
      <c r="C1126" s="60"/>
      <c r="D1126" s="46"/>
      <c r="E1126" s="25"/>
      <c r="F1126" s="26"/>
      <c r="G1126" s="18"/>
      <c r="H1126" s="15"/>
      <c r="I1126" s="28"/>
      <c r="J1126" s="29"/>
      <c r="K1126" s="30"/>
      <c r="L1126" s="31"/>
      <c r="M1126" s="32"/>
      <c r="N1126" s="33"/>
      <c r="O1126" s="39"/>
      <c r="P1126" s="39"/>
      <c r="Q1126" s="40"/>
      <c r="R1126" s="17"/>
      <c r="S1126" s="40"/>
      <c r="T1126" s="40"/>
      <c r="U1126" s="40"/>
      <c r="V1126" s="40"/>
      <c r="W1126" s="40"/>
      <c r="X1126" s="41"/>
      <c r="Y1126" s="41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18"/>
      <c r="AM1126" s="40"/>
      <c r="AN1126" s="42"/>
      <c r="AO1126" s="42"/>
      <c r="AP1126" s="43"/>
      <c r="AQ1126" s="43"/>
      <c r="AR1126" s="43"/>
      <c r="AS1126" s="43"/>
      <c r="AT1126" s="43"/>
      <c r="AU1126" s="43"/>
      <c r="AV1126" s="44"/>
      <c r="AW1126" s="45"/>
      <c r="AX1126" s="45"/>
      <c r="AY1126" s="45"/>
    </row>
    <row r="1127">
      <c r="A1127" s="60"/>
      <c r="B1127" s="60"/>
      <c r="C1127" s="60"/>
      <c r="D1127" s="46"/>
      <c r="E1127" s="25"/>
      <c r="F1127" s="26"/>
      <c r="G1127" s="18"/>
      <c r="H1127" s="15"/>
      <c r="I1127" s="28"/>
      <c r="J1127" s="29"/>
      <c r="K1127" s="30"/>
      <c r="L1127" s="31"/>
      <c r="M1127" s="32"/>
      <c r="N1127" s="33"/>
      <c r="O1127" s="39"/>
      <c r="P1127" s="39"/>
      <c r="Q1127" s="40"/>
      <c r="R1127" s="17"/>
      <c r="S1127" s="40"/>
      <c r="T1127" s="40"/>
      <c r="U1127" s="40"/>
      <c r="V1127" s="40"/>
      <c r="W1127" s="40"/>
      <c r="X1127" s="41"/>
      <c r="Y1127" s="41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0"/>
      <c r="AJ1127" s="40"/>
      <c r="AK1127" s="40"/>
      <c r="AL1127" s="18"/>
      <c r="AM1127" s="40"/>
      <c r="AN1127" s="42"/>
      <c r="AO1127" s="42"/>
      <c r="AP1127" s="43"/>
      <c r="AQ1127" s="43"/>
      <c r="AR1127" s="43"/>
      <c r="AS1127" s="43"/>
      <c r="AT1127" s="43"/>
      <c r="AU1127" s="43"/>
      <c r="AV1127" s="44"/>
      <c r="AW1127" s="45"/>
      <c r="AX1127" s="45"/>
      <c r="AY1127" s="45"/>
    </row>
    <row r="1128">
      <c r="A1128" s="60"/>
      <c r="B1128" s="60"/>
      <c r="C1128" s="60"/>
      <c r="D1128" s="46"/>
      <c r="E1128" s="25"/>
      <c r="F1128" s="26"/>
      <c r="G1128" s="18"/>
      <c r="H1128" s="15"/>
      <c r="I1128" s="28"/>
      <c r="J1128" s="29"/>
      <c r="K1128" s="30"/>
      <c r="L1128" s="31"/>
      <c r="M1128" s="32"/>
      <c r="N1128" s="33"/>
      <c r="O1128" s="39"/>
      <c r="P1128" s="39"/>
      <c r="Q1128" s="40"/>
      <c r="R1128" s="17"/>
      <c r="S1128" s="40"/>
      <c r="T1128" s="40"/>
      <c r="U1128" s="40"/>
      <c r="V1128" s="40"/>
      <c r="W1128" s="40"/>
      <c r="X1128" s="41"/>
      <c r="Y1128" s="41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18"/>
      <c r="AM1128" s="40"/>
      <c r="AN1128" s="42"/>
      <c r="AO1128" s="42"/>
      <c r="AP1128" s="43"/>
      <c r="AQ1128" s="43"/>
      <c r="AR1128" s="43"/>
      <c r="AS1128" s="43"/>
      <c r="AT1128" s="43"/>
      <c r="AU1128" s="43"/>
      <c r="AV1128" s="44"/>
      <c r="AW1128" s="45"/>
      <c r="AX1128" s="45"/>
      <c r="AY1128" s="45"/>
    </row>
    <row r="1129">
      <c r="A1129" s="60"/>
      <c r="B1129" s="60"/>
      <c r="C1129" s="60"/>
      <c r="D1129" s="46"/>
      <c r="E1129" s="25"/>
      <c r="F1129" s="26"/>
      <c r="G1129" s="18"/>
      <c r="H1129" s="15"/>
      <c r="I1129" s="28"/>
      <c r="J1129" s="29"/>
      <c r="K1129" s="30"/>
      <c r="L1129" s="31"/>
      <c r="M1129" s="32"/>
      <c r="N1129" s="33"/>
      <c r="O1129" s="39"/>
      <c r="P1129" s="39"/>
      <c r="Q1129" s="40"/>
      <c r="R1129" s="17"/>
      <c r="S1129" s="40"/>
      <c r="T1129" s="40"/>
      <c r="U1129" s="40"/>
      <c r="V1129" s="40"/>
      <c r="W1129" s="40"/>
      <c r="X1129" s="41"/>
      <c r="Y1129" s="41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0"/>
      <c r="AJ1129" s="40"/>
      <c r="AK1129" s="40"/>
      <c r="AL1129" s="18"/>
      <c r="AM1129" s="40"/>
      <c r="AN1129" s="42"/>
      <c r="AO1129" s="42"/>
      <c r="AP1129" s="43"/>
      <c r="AQ1129" s="43"/>
      <c r="AR1129" s="43"/>
      <c r="AS1129" s="43"/>
      <c r="AT1129" s="43"/>
      <c r="AU1129" s="43"/>
      <c r="AV1129" s="44"/>
      <c r="AW1129" s="45"/>
      <c r="AX1129" s="45"/>
      <c r="AY1129" s="45"/>
    </row>
    <row r="1130">
      <c r="A1130" s="60"/>
      <c r="B1130" s="60"/>
      <c r="C1130" s="60"/>
      <c r="D1130" s="46"/>
      <c r="E1130" s="25"/>
      <c r="F1130" s="26"/>
      <c r="G1130" s="18"/>
      <c r="H1130" s="15"/>
      <c r="I1130" s="28"/>
      <c r="J1130" s="29"/>
      <c r="K1130" s="30"/>
      <c r="L1130" s="31"/>
      <c r="M1130" s="32"/>
      <c r="N1130" s="33"/>
      <c r="O1130" s="39"/>
      <c r="P1130" s="39"/>
      <c r="Q1130" s="40"/>
      <c r="R1130" s="17"/>
      <c r="S1130" s="40"/>
      <c r="T1130" s="40"/>
      <c r="U1130" s="40"/>
      <c r="V1130" s="40"/>
      <c r="W1130" s="40"/>
      <c r="X1130" s="41"/>
      <c r="Y1130" s="41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18"/>
      <c r="AM1130" s="40"/>
      <c r="AN1130" s="42"/>
      <c r="AO1130" s="42"/>
      <c r="AP1130" s="43"/>
      <c r="AQ1130" s="43"/>
      <c r="AR1130" s="43"/>
      <c r="AS1130" s="43"/>
      <c r="AT1130" s="43"/>
      <c r="AU1130" s="43"/>
      <c r="AV1130" s="44"/>
      <c r="AW1130" s="45"/>
      <c r="AX1130" s="45"/>
      <c r="AY1130" s="45"/>
    </row>
    <row r="1131">
      <c r="A1131" s="60"/>
      <c r="B1131" s="60"/>
      <c r="C1131" s="60"/>
      <c r="D1131" s="46"/>
      <c r="E1131" s="25"/>
      <c r="F1131" s="26"/>
      <c r="G1131" s="18"/>
      <c r="H1131" s="15"/>
      <c r="I1131" s="28"/>
      <c r="J1131" s="29"/>
      <c r="K1131" s="30"/>
      <c r="L1131" s="31"/>
      <c r="M1131" s="32"/>
      <c r="N1131" s="33"/>
      <c r="O1131" s="39"/>
      <c r="P1131" s="39"/>
      <c r="Q1131" s="40"/>
      <c r="R1131" s="17"/>
      <c r="S1131" s="40"/>
      <c r="T1131" s="40"/>
      <c r="U1131" s="40"/>
      <c r="V1131" s="40"/>
      <c r="W1131" s="40"/>
      <c r="X1131" s="41"/>
      <c r="Y1131" s="41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0"/>
      <c r="AJ1131" s="40"/>
      <c r="AK1131" s="40"/>
      <c r="AL1131" s="18"/>
      <c r="AM1131" s="40"/>
      <c r="AN1131" s="42"/>
      <c r="AO1131" s="42"/>
      <c r="AP1131" s="43"/>
      <c r="AQ1131" s="43"/>
      <c r="AR1131" s="43"/>
      <c r="AS1131" s="43"/>
      <c r="AT1131" s="43"/>
      <c r="AU1131" s="43"/>
      <c r="AV1131" s="44"/>
      <c r="AW1131" s="45"/>
      <c r="AX1131" s="45"/>
      <c r="AY1131" s="45"/>
    </row>
    <row r="1132">
      <c r="A1132" s="60"/>
      <c r="B1132" s="60"/>
      <c r="C1132" s="60"/>
      <c r="D1132" s="46"/>
      <c r="E1132" s="25"/>
      <c r="F1132" s="26"/>
      <c r="G1132" s="18"/>
      <c r="H1132" s="15"/>
      <c r="I1132" s="28"/>
      <c r="J1132" s="29"/>
      <c r="K1132" s="30"/>
      <c r="L1132" s="31"/>
      <c r="M1132" s="32"/>
      <c r="N1132" s="33"/>
      <c r="O1132" s="39"/>
      <c r="P1132" s="39"/>
      <c r="Q1132" s="40"/>
      <c r="R1132" s="17"/>
      <c r="S1132" s="40"/>
      <c r="T1132" s="40"/>
      <c r="U1132" s="40"/>
      <c r="V1132" s="40"/>
      <c r="W1132" s="40"/>
      <c r="X1132" s="41"/>
      <c r="Y1132" s="41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18"/>
      <c r="AM1132" s="40"/>
      <c r="AN1132" s="42"/>
      <c r="AO1132" s="42"/>
      <c r="AP1132" s="43"/>
      <c r="AQ1132" s="43"/>
      <c r="AR1132" s="43"/>
      <c r="AS1132" s="43"/>
      <c r="AT1132" s="43"/>
      <c r="AU1132" s="43"/>
      <c r="AV1132" s="44"/>
      <c r="AW1132" s="45"/>
      <c r="AX1132" s="45"/>
      <c r="AY1132" s="45"/>
    </row>
    <row r="1133">
      <c r="A1133" s="60"/>
      <c r="B1133" s="60"/>
      <c r="C1133" s="60"/>
      <c r="D1133" s="46"/>
      <c r="E1133" s="25"/>
      <c r="F1133" s="26"/>
      <c r="G1133" s="18"/>
      <c r="H1133" s="15"/>
      <c r="I1133" s="28"/>
      <c r="J1133" s="29"/>
      <c r="K1133" s="30"/>
      <c r="L1133" s="31"/>
      <c r="M1133" s="32"/>
      <c r="N1133" s="33"/>
      <c r="O1133" s="39"/>
      <c r="P1133" s="39"/>
      <c r="Q1133" s="40"/>
      <c r="R1133" s="17"/>
      <c r="S1133" s="40"/>
      <c r="T1133" s="40"/>
      <c r="U1133" s="40"/>
      <c r="V1133" s="40"/>
      <c r="W1133" s="40"/>
      <c r="X1133" s="41"/>
      <c r="Y1133" s="41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0"/>
      <c r="AJ1133" s="40"/>
      <c r="AK1133" s="40"/>
      <c r="AL1133" s="18"/>
      <c r="AM1133" s="40"/>
      <c r="AN1133" s="42"/>
      <c r="AO1133" s="42"/>
      <c r="AP1133" s="43"/>
      <c r="AQ1133" s="43"/>
      <c r="AR1133" s="43"/>
      <c r="AS1133" s="43"/>
      <c r="AT1133" s="43"/>
      <c r="AU1133" s="43"/>
      <c r="AV1133" s="44"/>
      <c r="AW1133" s="45"/>
      <c r="AX1133" s="45"/>
      <c r="AY1133" s="45"/>
    </row>
    <row r="1134">
      <c r="A1134" s="60"/>
      <c r="B1134" s="60"/>
      <c r="C1134" s="60"/>
      <c r="D1134" s="46"/>
      <c r="E1134" s="25"/>
      <c r="F1134" s="26"/>
      <c r="G1134" s="18"/>
      <c r="H1134" s="15"/>
      <c r="I1134" s="28"/>
      <c r="J1134" s="29"/>
      <c r="K1134" s="30"/>
      <c r="L1134" s="31"/>
      <c r="M1134" s="32"/>
      <c r="N1134" s="33"/>
      <c r="O1134" s="39"/>
      <c r="P1134" s="39"/>
      <c r="Q1134" s="40"/>
      <c r="R1134" s="17"/>
      <c r="S1134" s="40"/>
      <c r="T1134" s="40"/>
      <c r="U1134" s="40"/>
      <c r="V1134" s="40"/>
      <c r="W1134" s="40"/>
      <c r="X1134" s="41"/>
      <c r="Y1134" s="41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18"/>
      <c r="AM1134" s="40"/>
      <c r="AN1134" s="42"/>
      <c r="AO1134" s="42"/>
      <c r="AP1134" s="43"/>
      <c r="AQ1134" s="43"/>
      <c r="AR1134" s="43"/>
      <c r="AS1134" s="43"/>
      <c r="AT1134" s="43"/>
      <c r="AU1134" s="43"/>
      <c r="AV1134" s="44"/>
      <c r="AW1134" s="45"/>
      <c r="AX1134" s="45"/>
      <c r="AY1134" s="45"/>
    </row>
    <row r="1135">
      <c r="A1135" s="60"/>
      <c r="B1135" s="60"/>
      <c r="C1135" s="60"/>
      <c r="D1135" s="46"/>
      <c r="E1135" s="25"/>
      <c r="F1135" s="26"/>
      <c r="G1135" s="18"/>
      <c r="H1135" s="15"/>
      <c r="I1135" s="28"/>
      <c r="J1135" s="29"/>
      <c r="K1135" s="30"/>
      <c r="L1135" s="31"/>
      <c r="M1135" s="32"/>
      <c r="N1135" s="33"/>
      <c r="O1135" s="39"/>
      <c r="P1135" s="39"/>
      <c r="Q1135" s="40"/>
      <c r="R1135" s="17"/>
      <c r="S1135" s="40"/>
      <c r="T1135" s="40"/>
      <c r="U1135" s="40"/>
      <c r="V1135" s="40"/>
      <c r="W1135" s="40"/>
      <c r="X1135" s="41"/>
      <c r="Y1135" s="41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0"/>
      <c r="AJ1135" s="40"/>
      <c r="AK1135" s="40"/>
      <c r="AL1135" s="18"/>
      <c r="AM1135" s="40"/>
      <c r="AN1135" s="42"/>
      <c r="AO1135" s="42"/>
      <c r="AP1135" s="43"/>
      <c r="AQ1135" s="43"/>
      <c r="AR1135" s="43"/>
      <c r="AS1135" s="43"/>
      <c r="AT1135" s="43"/>
      <c r="AU1135" s="43"/>
      <c r="AV1135" s="44"/>
      <c r="AW1135" s="45"/>
      <c r="AX1135" s="45"/>
      <c r="AY1135" s="45"/>
    </row>
    <row r="1136">
      <c r="A1136" s="60"/>
      <c r="B1136" s="60"/>
      <c r="C1136" s="60"/>
      <c r="D1136" s="46"/>
      <c r="E1136" s="25"/>
      <c r="F1136" s="26"/>
      <c r="G1136" s="18"/>
      <c r="H1136" s="15"/>
      <c r="I1136" s="28"/>
      <c r="J1136" s="29"/>
      <c r="K1136" s="30"/>
      <c r="L1136" s="31"/>
      <c r="M1136" s="32"/>
      <c r="N1136" s="33"/>
      <c r="O1136" s="39"/>
      <c r="P1136" s="39"/>
      <c r="Q1136" s="40"/>
      <c r="R1136" s="17"/>
      <c r="S1136" s="40"/>
      <c r="T1136" s="40"/>
      <c r="U1136" s="40"/>
      <c r="V1136" s="40"/>
      <c r="W1136" s="40"/>
      <c r="X1136" s="41"/>
      <c r="Y1136" s="41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18"/>
      <c r="AM1136" s="40"/>
      <c r="AN1136" s="42"/>
      <c r="AO1136" s="42"/>
      <c r="AP1136" s="43"/>
      <c r="AQ1136" s="43"/>
      <c r="AR1136" s="43"/>
      <c r="AS1136" s="43"/>
      <c r="AT1136" s="43"/>
      <c r="AU1136" s="43"/>
      <c r="AV1136" s="44"/>
      <c r="AW1136" s="45"/>
      <c r="AX1136" s="45"/>
      <c r="AY1136" s="45"/>
    </row>
    <row r="1137">
      <c r="A1137" s="60"/>
      <c r="B1137" s="60"/>
      <c r="C1137" s="60"/>
      <c r="D1137" s="46"/>
      <c r="E1137" s="25"/>
      <c r="F1137" s="26"/>
      <c r="G1137" s="18"/>
      <c r="H1137" s="15"/>
      <c r="I1137" s="28"/>
      <c r="J1137" s="29"/>
      <c r="K1137" s="30"/>
      <c r="L1137" s="31"/>
      <c r="M1137" s="32"/>
      <c r="N1137" s="33"/>
      <c r="O1137" s="39"/>
      <c r="P1137" s="39"/>
      <c r="Q1137" s="40"/>
      <c r="R1137" s="17"/>
      <c r="S1137" s="40"/>
      <c r="T1137" s="40"/>
      <c r="U1137" s="40"/>
      <c r="V1137" s="40"/>
      <c r="W1137" s="40"/>
      <c r="X1137" s="41"/>
      <c r="Y1137" s="41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0"/>
      <c r="AJ1137" s="40"/>
      <c r="AK1137" s="40"/>
      <c r="AL1137" s="18"/>
      <c r="AM1137" s="40"/>
      <c r="AN1137" s="42"/>
      <c r="AO1137" s="42"/>
      <c r="AP1137" s="43"/>
      <c r="AQ1137" s="43"/>
      <c r="AR1137" s="43"/>
      <c r="AS1137" s="43"/>
      <c r="AT1137" s="43"/>
      <c r="AU1137" s="43"/>
      <c r="AV1137" s="44"/>
      <c r="AW1137" s="45"/>
      <c r="AX1137" s="45"/>
      <c r="AY1137" s="45"/>
    </row>
    <row r="1138">
      <c r="A1138" s="60"/>
      <c r="B1138" s="60"/>
      <c r="C1138" s="60"/>
      <c r="D1138" s="46"/>
      <c r="E1138" s="25"/>
      <c r="F1138" s="26"/>
      <c r="G1138" s="18"/>
      <c r="H1138" s="15"/>
      <c r="I1138" s="28"/>
      <c r="J1138" s="29"/>
      <c r="K1138" s="30"/>
      <c r="L1138" s="31"/>
      <c r="M1138" s="32"/>
      <c r="N1138" s="33"/>
      <c r="O1138" s="39"/>
      <c r="P1138" s="39"/>
      <c r="Q1138" s="40"/>
      <c r="R1138" s="17"/>
      <c r="S1138" s="40"/>
      <c r="T1138" s="40"/>
      <c r="U1138" s="40"/>
      <c r="V1138" s="40"/>
      <c r="W1138" s="40"/>
      <c r="X1138" s="41"/>
      <c r="Y1138" s="41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18"/>
      <c r="AM1138" s="40"/>
      <c r="AN1138" s="42"/>
      <c r="AO1138" s="42"/>
      <c r="AP1138" s="43"/>
      <c r="AQ1138" s="43"/>
      <c r="AR1138" s="43"/>
      <c r="AS1138" s="43"/>
      <c r="AT1138" s="43"/>
      <c r="AU1138" s="43"/>
      <c r="AV1138" s="44"/>
      <c r="AW1138" s="45"/>
      <c r="AX1138" s="45"/>
      <c r="AY1138" s="45"/>
    </row>
    <row r="1139">
      <c r="A1139" s="60"/>
      <c r="B1139" s="60"/>
      <c r="C1139" s="60"/>
      <c r="D1139" s="46"/>
      <c r="E1139" s="25"/>
      <c r="F1139" s="26"/>
      <c r="G1139" s="18"/>
      <c r="H1139" s="15"/>
      <c r="I1139" s="28"/>
      <c r="J1139" s="29"/>
      <c r="K1139" s="30"/>
      <c r="L1139" s="31"/>
      <c r="M1139" s="32"/>
      <c r="N1139" s="33"/>
      <c r="O1139" s="39"/>
      <c r="P1139" s="39"/>
      <c r="Q1139" s="40"/>
      <c r="R1139" s="17"/>
      <c r="S1139" s="40"/>
      <c r="T1139" s="40"/>
      <c r="U1139" s="40"/>
      <c r="V1139" s="40"/>
      <c r="W1139" s="40"/>
      <c r="X1139" s="41"/>
      <c r="Y1139" s="41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0"/>
      <c r="AJ1139" s="40"/>
      <c r="AK1139" s="40"/>
      <c r="AL1139" s="18"/>
      <c r="AM1139" s="40"/>
      <c r="AN1139" s="42"/>
      <c r="AO1139" s="42"/>
      <c r="AP1139" s="43"/>
      <c r="AQ1139" s="43"/>
      <c r="AR1139" s="43"/>
      <c r="AS1139" s="43"/>
      <c r="AT1139" s="43"/>
      <c r="AU1139" s="43"/>
      <c r="AV1139" s="44"/>
      <c r="AW1139" s="45"/>
      <c r="AX1139" s="45"/>
      <c r="AY1139" s="45"/>
    </row>
    <row r="1140">
      <c r="A1140" s="60"/>
      <c r="B1140" s="60"/>
      <c r="C1140" s="60"/>
      <c r="D1140" s="46"/>
      <c r="E1140" s="25"/>
      <c r="F1140" s="26"/>
      <c r="G1140" s="18"/>
      <c r="H1140" s="15"/>
      <c r="I1140" s="28"/>
      <c r="J1140" s="29"/>
      <c r="K1140" s="30"/>
      <c r="L1140" s="31"/>
      <c r="M1140" s="32"/>
      <c r="N1140" s="33"/>
      <c r="O1140" s="39"/>
      <c r="P1140" s="39"/>
      <c r="Q1140" s="40"/>
      <c r="R1140" s="17"/>
      <c r="S1140" s="40"/>
      <c r="T1140" s="40"/>
      <c r="U1140" s="40"/>
      <c r="V1140" s="40"/>
      <c r="W1140" s="40"/>
      <c r="X1140" s="41"/>
      <c r="Y1140" s="41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18"/>
      <c r="AM1140" s="40"/>
      <c r="AN1140" s="42"/>
      <c r="AO1140" s="42"/>
      <c r="AP1140" s="43"/>
      <c r="AQ1140" s="43"/>
      <c r="AR1140" s="43"/>
      <c r="AS1140" s="43"/>
      <c r="AT1140" s="43"/>
      <c r="AU1140" s="43"/>
      <c r="AV1140" s="44"/>
      <c r="AW1140" s="45"/>
      <c r="AX1140" s="45"/>
      <c r="AY1140" s="45"/>
    </row>
    <row r="1141">
      <c r="A1141" s="60"/>
      <c r="B1141" s="60"/>
      <c r="C1141" s="60"/>
      <c r="D1141" s="46"/>
      <c r="E1141" s="25"/>
      <c r="F1141" s="26"/>
      <c r="G1141" s="18"/>
      <c r="H1141" s="15"/>
      <c r="I1141" s="28"/>
      <c r="J1141" s="29"/>
      <c r="K1141" s="30"/>
      <c r="L1141" s="31"/>
      <c r="M1141" s="32"/>
      <c r="N1141" s="33"/>
      <c r="O1141" s="39"/>
      <c r="P1141" s="39"/>
      <c r="Q1141" s="40"/>
      <c r="R1141" s="17"/>
      <c r="S1141" s="40"/>
      <c r="T1141" s="40"/>
      <c r="U1141" s="40"/>
      <c r="V1141" s="40"/>
      <c r="W1141" s="40"/>
      <c r="X1141" s="41"/>
      <c r="Y1141" s="41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0"/>
      <c r="AJ1141" s="40"/>
      <c r="AK1141" s="40"/>
      <c r="AL1141" s="18"/>
      <c r="AM1141" s="40"/>
      <c r="AN1141" s="42"/>
      <c r="AO1141" s="42"/>
      <c r="AP1141" s="43"/>
      <c r="AQ1141" s="43"/>
      <c r="AR1141" s="43"/>
      <c r="AS1141" s="43"/>
      <c r="AT1141" s="43"/>
      <c r="AU1141" s="43"/>
      <c r="AV1141" s="44"/>
      <c r="AW1141" s="45"/>
      <c r="AX1141" s="45"/>
      <c r="AY1141" s="45"/>
    </row>
    <row r="1142">
      <c r="A1142" s="60"/>
      <c r="B1142" s="60"/>
      <c r="C1142" s="60"/>
      <c r="D1142" s="46"/>
      <c r="E1142" s="25"/>
      <c r="F1142" s="26"/>
      <c r="G1142" s="18"/>
      <c r="H1142" s="15"/>
      <c r="I1142" s="28"/>
      <c r="J1142" s="29"/>
      <c r="K1142" s="30"/>
      <c r="L1142" s="31"/>
      <c r="M1142" s="32"/>
      <c r="N1142" s="33"/>
      <c r="O1142" s="39"/>
      <c r="P1142" s="39"/>
      <c r="Q1142" s="40"/>
      <c r="R1142" s="17"/>
      <c r="S1142" s="40"/>
      <c r="T1142" s="40"/>
      <c r="U1142" s="40"/>
      <c r="V1142" s="40"/>
      <c r="W1142" s="40"/>
      <c r="X1142" s="41"/>
      <c r="Y1142" s="41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18"/>
      <c r="AM1142" s="40"/>
      <c r="AN1142" s="42"/>
      <c r="AO1142" s="42"/>
      <c r="AP1142" s="43"/>
      <c r="AQ1142" s="43"/>
      <c r="AR1142" s="43"/>
      <c r="AS1142" s="43"/>
      <c r="AT1142" s="43"/>
      <c r="AU1142" s="43"/>
      <c r="AV1142" s="44"/>
      <c r="AW1142" s="45"/>
      <c r="AX1142" s="45"/>
      <c r="AY1142" s="45"/>
    </row>
    <row r="1143">
      <c r="A1143" s="60"/>
      <c r="B1143" s="60"/>
      <c r="C1143" s="60"/>
      <c r="D1143" s="46"/>
      <c r="E1143" s="25"/>
      <c r="F1143" s="26"/>
      <c r="G1143" s="18"/>
      <c r="H1143" s="15"/>
      <c r="I1143" s="28"/>
      <c r="J1143" s="29"/>
      <c r="K1143" s="30"/>
      <c r="L1143" s="31"/>
      <c r="M1143" s="32"/>
      <c r="N1143" s="33"/>
      <c r="O1143" s="39"/>
      <c r="P1143" s="39"/>
      <c r="Q1143" s="40"/>
      <c r="R1143" s="17"/>
      <c r="S1143" s="40"/>
      <c r="T1143" s="40"/>
      <c r="U1143" s="40"/>
      <c r="V1143" s="40"/>
      <c r="W1143" s="40"/>
      <c r="X1143" s="41"/>
      <c r="Y1143" s="41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0"/>
      <c r="AJ1143" s="40"/>
      <c r="AK1143" s="40"/>
      <c r="AL1143" s="18"/>
      <c r="AM1143" s="40"/>
      <c r="AN1143" s="42"/>
      <c r="AO1143" s="42"/>
      <c r="AP1143" s="43"/>
      <c r="AQ1143" s="43"/>
      <c r="AR1143" s="43"/>
      <c r="AS1143" s="43"/>
      <c r="AT1143" s="43"/>
      <c r="AU1143" s="43"/>
      <c r="AV1143" s="44"/>
      <c r="AW1143" s="45"/>
      <c r="AX1143" s="45"/>
      <c r="AY1143" s="45"/>
    </row>
    <row r="1144">
      <c r="A1144" s="60"/>
      <c r="B1144" s="60"/>
      <c r="C1144" s="60"/>
      <c r="D1144" s="46"/>
      <c r="E1144" s="25"/>
      <c r="F1144" s="26"/>
      <c r="G1144" s="18"/>
      <c r="H1144" s="15"/>
      <c r="I1144" s="28"/>
      <c r="J1144" s="29"/>
      <c r="K1144" s="30"/>
      <c r="L1144" s="31"/>
      <c r="M1144" s="32"/>
      <c r="N1144" s="33"/>
      <c r="O1144" s="39"/>
      <c r="P1144" s="39"/>
      <c r="Q1144" s="40"/>
      <c r="R1144" s="17"/>
      <c r="S1144" s="40"/>
      <c r="T1144" s="40"/>
      <c r="U1144" s="40"/>
      <c r="V1144" s="40"/>
      <c r="W1144" s="40"/>
      <c r="X1144" s="41"/>
      <c r="Y1144" s="41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18"/>
      <c r="AM1144" s="40"/>
      <c r="AN1144" s="42"/>
      <c r="AO1144" s="42"/>
      <c r="AP1144" s="43"/>
      <c r="AQ1144" s="43"/>
      <c r="AR1144" s="43"/>
      <c r="AS1144" s="43"/>
      <c r="AT1144" s="43"/>
      <c r="AU1144" s="43"/>
      <c r="AV1144" s="44"/>
      <c r="AW1144" s="45"/>
      <c r="AX1144" s="45"/>
      <c r="AY1144" s="45"/>
    </row>
    <row r="1145">
      <c r="A1145" s="60"/>
      <c r="B1145" s="60"/>
      <c r="C1145" s="60"/>
      <c r="D1145" s="46"/>
      <c r="E1145" s="25"/>
      <c r="F1145" s="26"/>
      <c r="G1145" s="18"/>
      <c r="H1145" s="15"/>
      <c r="I1145" s="28"/>
      <c r="J1145" s="29"/>
      <c r="K1145" s="30"/>
      <c r="L1145" s="31"/>
      <c r="M1145" s="32"/>
      <c r="N1145" s="33"/>
      <c r="O1145" s="39"/>
      <c r="P1145" s="39"/>
      <c r="Q1145" s="40"/>
      <c r="R1145" s="17"/>
      <c r="S1145" s="40"/>
      <c r="T1145" s="40"/>
      <c r="U1145" s="40"/>
      <c r="V1145" s="40"/>
      <c r="W1145" s="40"/>
      <c r="X1145" s="41"/>
      <c r="Y1145" s="41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0"/>
      <c r="AJ1145" s="40"/>
      <c r="AK1145" s="40"/>
      <c r="AL1145" s="18"/>
      <c r="AM1145" s="40"/>
      <c r="AN1145" s="42"/>
      <c r="AO1145" s="42"/>
      <c r="AP1145" s="43"/>
      <c r="AQ1145" s="43"/>
      <c r="AR1145" s="43"/>
      <c r="AS1145" s="43"/>
      <c r="AT1145" s="43"/>
      <c r="AU1145" s="43"/>
      <c r="AV1145" s="44"/>
      <c r="AW1145" s="45"/>
      <c r="AX1145" s="45"/>
      <c r="AY1145" s="45"/>
    </row>
    <row r="1146">
      <c r="A1146" s="60"/>
      <c r="B1146" s="60"/>
      <c r="C1146" s="60"/>
      <c r="D1146" s="46"/>
      <c r="E1146" s="25"/>
      <c r="F1146" s="26"/>
      <c r="G1146" s="18"/>
      <c r="H1146" s="15"/>
      <c r="I1146" s="28"/>
      <c r="J1146" s="29"/>
      <c r="K1146" s="30"/>
      <c r="L1146" s="31"/>
      <c r="M1146" s="32"/>
      <c r="N1146" s="33"/>
      <c r="O1146" s="39"/>
      <c r="P1146" s="39"/>
      <c r="Q1146" s="40"/>
      <c r="R1146" s="17"/>
      <c r="S1146" s="40"/>
      <c r="T1146" s="40"/>
      <c r="U1146" s="40"/>
      <c r="V1146" s="40"/>
      <c r="W1146" s="40"/>
      <c r="X1146" s="41"/>
      <c r="Y1146" s="41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18"/>
      <c r="AM1146" s="40"/>
      <c r="AN1146" s="42"/>
      <c r="AO1146" s="42"/>
      <c r="AP1146" s="43"/>
      <c r="AQ1146" s="43"/>
      <c r="AR1146" s="43"/>
      <c r="AS1146" s="43"/>
      <c r="AT1146" s="43"/>
      <c r="AU1146" s="43"/>
      <c r="AV1146" s="44"/>
      <c r="AW1146" s="45"/>
      <c r="AX1146" s="45"/>
      <c r="AY1146" s="45"/>
    </row>
    <row r="1147">
      <c r="A1147" s="60"/>
      <c r="B1147" s="60"/>
      <c r="C1147" s="60"/>
      <c r="D1147" s="46"/>
      <c r="E1147" s="25"/>
      <c r="F1147" s="26"/>
      <c r="G1147" s="18"/>
      <c r="H1147" s="15"/>
      <c r="I1147" s="28"/>
      <c r="J1147" s="29"/>
      <c r="K1147" s="30"/>
      <c r="L1147" s="31"/>
      <c r="M1147" s="32"/>
      <c r="N1147" s="33"/>
      <c r="O1147" s="39"/>
      <c r="P1147" s="39"/>
      <c r="Q1147" s="40"/>
      <c r="R1147" s="17"/>
      <c r="S1147" s="40"/>
      <c r="T1147" s="40"/>
      <c r="U1147" s="40"/>
      <c r="V1147" s="40"/>
      <c r="W1147" s="40"/>
      <c r="X1147" s="41"/>
      <c r="Y1147" s="41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0"/>
      <c r="AJ1147" s="40"/>
      <c r="AK1147" s="40"/>
      <c r="AL1147" s="18"/>
      <c r="AM1147" s="40"/>
      <c r="AN1147" s="42"/>
      <c r="AO1147" s="42"/>
      <c r="AP1147" s="43"/>
      <c r="AQ1147" s="43"/>
      <c r="AR1147" s="43"/>
      <c r="AS1147" s="43"/>
      <c r="AT1147" s="43"/>
      <c r="AU1147" s="43"/>
      <c r="AV1147" s="44"/>
      <c r="AW1147" s="45"/>
      <c r="AX1147" s="45"/>
      <c r="AY1147" s="45"/>
    </row>
    <row r="1148">
      <c r="A1148" s="60"/>
      <c r="B1148" s="60"/>
      <c r="C1148" s="60"/>
      <c r="D1148" s="46"/>
      <c r="E1148" s="25"/>
      <c r="F1148" s="26"/>
      <c r="G1148" s="18"/>
      <c r="H1148" s="15"/>
      <c r="I1148" s="28"/>
      <c r="J1148" s="29"/>
      <c r="K1148" s="30"/>
      <c r="L1148" s="31"/>
      <c r="M1148" s="32"/>
      <c r="N1148" s="33"/>
      <c r="O1148" s="39"/>
      <c r="P1148" s="39"/>
      <c r="Q1148" s="40"/>
      <c r="R1148" s="17"/>
      <c r="S1148" s="40"/>
      <c r="T1148" s="40"/>
      <c r="U1148" s="40"/>
      <c r="V1148" s="40"/>
      <c r="W1148" s="40"/>
      <c r="X1148" s="41"/>
      <c r="Y1148" s="41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18"/>
      <c r="AM1148" s="40"/>
      <c r="AN1148" s="42"/>
      <c r="AO1148" s="42"/>
      <c r="AP1148" s="43"/>
      <c r="AQ1148" s="43"/>
      <c r="AR1148" s="43"/>
      <c r="AS1148" s="43"/>
      <c r="AT1148" s="43"/>
      <c r="AU1148" s="43"/>
      <c r="AV1148" s="44"/>
      <c r="AW1148" s="45"/>
      <c r="AX1148" s="45"/>
      <c r="AY1148" s="45"/>
    </row>
    <row r="1149">
      <c r="A1149" s="60"/>
      <c r="B1149" s="60"/>
      <c r="C1149" s="60"/>
      <c r="D1149" s="46"/>
      <c r="E1149" s="25"/>
      <c r="F1149" s="26"/>
      <c r="G1149" s="18"/>
      <c r="H1149" s="15"/>
      <c r="I1149" s="28"/>
      <c r="J1149" s="29"/>
      <c r="K1149" s="30"/>
      <c r="L1149" s="31"/>
      <c r="M1149" s="32"/>
      <c r="N1149" s="33"/>
      <c r="O1149" s="39"/>
      <c r="P1149" s="39"/>
      <c r="Q1149" s="40"/>
      <c r="R1149" s="17"/>
      <c r="S1149" s="40"/>
      <c r="T1149" s="40"/>
      <c r="U1149" s="40"/>
      <c r="V1149" s="40"/>
      <c r="W1149" s="40"/>
      <c r="X1149" s="41"/>
      <c r="Y1149" s="41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0"/>
      <c r="AJ1149" s="40"/>
      <c r="AK1149" s="40"/>
      <c r="AL1149" s="18"/>
      <c r="AM1149" s="40"/>
      <c r="AN1149" s="42"/>
      <c r="AO1149" s="42"/>
      <c r="AP1149" s="43"/>
      <c r="AQ1149" s="43"/>
      <c r="AR1149" s="43"/>
      <c r="AS1149" s="43"/>
      <c r="AT1149" s="43"/>
      <c r="AU1149" s="43"/>
      <c r="AV1149" s="44"/>
      <c r="AW1149" s="45"/>
      <c r="AX1149" s="45"/>
      <c r="AY1149" s="45"/>
    </row>
    <row r="1150">
      <c r="A1150" s="60"/>
      <c r="B1150" s="60"/>
      <c r="C1150" s="60"/>
      <c r="D1150" s="46"/>
      <c r="E1150" s="25"/>
      <c r="F1150" s="26"/>
      <c r="G1150" s="18"/>
      <c r="H1150" s="15"/>
      <c r="I1150" s="28"/>
      <c r="J1150" s="29"/>
      <c r="K1150" s="30"/>
      <c r="L1150" s="31"/>
      <c r="M1150" s="32"/>
      <c r="N1150" s="33"/>
      <c r="O1150" s="39"/>
      <c r="P1150" s="39"/>
      <c r="Q1150" s="40"/>
      <c r="R1150" s="17"/>
      <c r="S1150" s="40"/>
      <c r="T1150" s="40"/>
      <c r="U1150" s="40"/>
      <c r="V1150" s="40"/>
      <c r="W1150" s="40"/>
      <c r="X1150" s="41"/>
      <c r="Y1150" s="41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18"/>
      <c r="AM1150" s="40"/>
      <c r="AN1150" s="42"/>
      <c r="AO1150" s="42"/>
      <c r="AP1150" s="43"/>
      <c r="AQ1150" s="43"/>
      <c r="AR1150" s="43"/>
      <c r="AS1150" s="43"/>
      <c r="AT1150" s="43"/>
      <c r="AU1150" s="43"/>
      <c r="AV1150" s="44"/>
      <c r="AW1150" s="45"/>
      <c r="AX1150" s="45"/>
      <c r="AY1150" s="45"/>
    </row>
    <row r="1151">
      <c r="A1151" s="60"/>
      <c r="B1151" s="60"/>
      <c r="C1151" s="60"/>
      <c r="D1151" s="46"/>
      <c r="E1151" s="25"/>
      <c r="F1151" s="26"/>
      <c r="G1151" s="18"/>
      <c r="H1151" s="15"/>
      <c r="I1151" s="28"/>
      <c r="J1151" s="29"/>
      <c r="K1151" s="30"/>
      <c r="L1151" s="31"/>
      <c r="M1151" s="32"/>
      <c r="N1151" s="33"/>
      <c r="O1151" s="39"/>
      <c r="P1151" s="39"/>
      <c r="Q1151" s="40"/>
      <c r="R1151" s="17"/>
      <c r="S1151" s="40"/>
      <c r="T1151" s="40"/>
      <c r="U1151" s="40"/>
      <c r="V1151" s="40"/>
      <c r="W1151" s="40"/>
      <c r="X1151" s="41"/>
      <c r="Y1151" s="41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0"/>
      <c r="AJ1151" s="40"/>
      <c r="AK1151" s="40"/>
      <c r="AL1151" s="18"/>
      <c r="AM1151" s="40"/>
      <c r="AN1151" s="42"/>
      <c r="AO1151" s="42"/>
      <c r="AP1151" s="43"/>
      <c r="AQ1151" s="43"/>
      <c r="AR1151" s="43"/>
      <c r="AS1151" s="43"/>
      <c r="AT1151" s="43"/>
      <c r="AU1151" s="43"/>
      <c r="AV1151" s="44"/>
      <c r="AW1151" s="45"/>
      <c r="AX1151" s="45"/>
      <c r="AY1151" s="45"/>
    </row>
    <row r="1152">
      <c r="A1152" s="60"/>
      <c r="B1152" s="60"/>
      <c r="C1152" s="60"/>
      <c r="D1152" s="46"/>
      <c r="E1152" s="25"/>
      <c r="F1152" s="26"/>
      <c r="G1152" s="18"/>
      <c r="H1152" s="15"/>
      <c r="I1152" s="28"/>
      <c r="J1152" s="29"/>
      <c r="K1152" s="30"/>
      <c r="L1152" s="31"/>
      <c r="M1152" s="32"/>
      <c r="N1152" s="33"/>
      <c r="O1152" s="39"/>
      <c r="P1152" s="39"/>
      <c r="Q1152" s="40"/>
      <c r="R1152" s="17"/>
      <c r="S1152" s="40"/>
      <c r="T1152" s="40"/>
      <c r="U1152" s="40"/>
      <c r="V1152" s="40"/>
      <c r="W1152" s="40"/>
      <c r="X1152" s="41"/>
      <c r="Y1152" s="41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18"/>
      <c r="AM1152" s="40"/>
      <c r="AN1152" s="42"/>
      <c r="AO1152" s="42"/>
      <c r="AP1152" s="43"/>
      <c r="AQ1152" s="43"/>
      <c r="AR1152" s="43"/>
      <c r="AS1152" s="43"/>
      <c r="AT1152" s="43"/>
      <c r="AU1152" s="43"/>
      <c r="AV1152" s="44"/>
      <c r="AW1152" s="45"/>
      <c r="AX1152" s="45"/>
      <c r="AY1152" s="45"/>
    </row>
    <row r="1153">
      <c r="A1153" s="60"/>
      <c r="B1153" s="60"/>
      <c r="C1153" s="60"/>
      <c r="D1153" s="46"/>
      <c r="E1153" s="25"/>
      <c r="F1153" s="26"/>
      <c r="G1153" s="18"/>
      <c r="H1153" s="15"/>
      <c r="I1153" s="28"/>
      <c r="J1153" s="29"/>
      <c r="K1153" s="30"/>
      <c r="L1153" s="31"/>
      <c r="M1153" s="32"/>
      <c r="N1153" s="33"/>
      <c r="O1153" s="39"/>
      <c r="P1153" s="39"/>
      <c r="Q1153" s="40"/>
      <c r="R1153" s="17"/>
      <c r="S1153" s="40"/>
      <c r="T1153" s="40"/>
      <c r="U1153" s="40"/>
      <c r="V1153" s="40"/>
      <c r="W1153" s="40"/>
      <c r="X1153" s="41"/>
      <c r="Y1153" s="41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0"/>
      <c r="AJ1153" s="40"/>
      <c r="AK1153" s="40"/>
      <c r="AL1153" s="18"/>
      <c r="AM1153" s="40"/>
      <c r="AN1153" s="42"/>
      <c r="AO1153" s="42"/>
      <c r="AP1153" s="43"/>
      <c r="AQ1153" s="43"/>
      <c r="AR1153" s="43"/>
      <c r="AS1153" s="43"/>
      <c r="AT1153" s="43"/>
      <c r="AU1153" s="43"/>
      <c r="AV1153" s="44"/>
      <c r="AW1153" s="45"/>
      <c r="AX1153" s="45"/>
      <c r="AY1153" s="45"/>
    </row>
    <row r="1154">
      <c r="A1154" s="60"/>
      <c r="B1154" s="60"/>
      <c r="C1154" s="60"/>
      <c r="D1154" s="46"/>
      <c r="E1154" s="25"/>
      <c r="F1154" s="26"/>
      <c r="G1154" s="18"/>
      <c r="H1154" s="15"/>
      <c r="I1154" s="28"/>
      <c r="J1154" s="29"/>
      <c r="K1154" s="30"/>
      <c r="L1154" s="31"/>
      <c r="M1154" s="32"/>
      <c r="N1154" s="33"/>
      <c r="O1154" s="39"/>
      <c r="P1154" s="39"/>
      <c r="Q1154" s="40"/>
      <c r="R1154" s="17"/>
      <c r="S1154" s="40"/>
      <c r="T1154" s="40"/>
      <c r="U1154" s="40"/>
      <c r="V1154" s="40"/>
      <c r="W1154" s="40"/>
      <c r="X1154" s="41"/>
      <c r="Y1154" s="41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18"/>
      <c r="AM1154" s="40"/>
      <c r="AN1154" s="42"/>
      <c r="AO1154" s="42"/>
      <c r="AP1154" s="43"/>
      <c r="AQ1154" s="43"/>
      <c r="AR1154" s="43"/>
      <c r="AS1154" s="43"/>
      <c r="AT1154" s="43"/>
      <c r="AU1154" s="43"/>
      <c r="AV1154" s="44"/>
      <c r="AW1154" s="45"/>
      <c r="AX1154" s="45"/>
      <c r="AY1154" s="45"/>
    </row>
    <row r="1155">
      <c r="A1155" s="60"/>
      <c r="B1155" s="60"/>
      <c r="C1155" s="60"/>
      <c r="D1155" s="46"/>
      <c r="E1155" s="25"/>
      <c r="F1155" s="26"/>
      <c r="G1155" s="18"/>
      <c r="H1155" s="15"/>
      <c r="I1155" s="28"/>
      <c r="J1155" s="29"/>
      <c r="K1155" s="30"/>
      <c r="L1155" s="31"/>
      <c r="M1155" s="32"/>
      <c r="N1155" s="33"/>
      <c r="O1155" s="39"/>
      <c r="P1155" s="39"/>
      <c r="Q1155" s="40"/>
      <c r="R1155" s="17"/>
      <c r="S1155" s="40"/>
      <c r="T1155" s="40"/>
      <c r="U1155" s="40"/>
      <c r="V1155" s="40"/>
      <c r="W1155" s="40"/>
      <c r="X1155" s="41"/>
      <c r="Y1155" s="41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0"/>
      <c r="AJ1155" s="40"/>
      <c r="AK1155" s="40"/>
      <c r="AL1155" s="18"/>
      <c r="AM1155" s="40"/>
      <c r="AN1155" s="42"/>
      <c r="AO1155" s="42"/>
      <c r="AP1155" s="43"/>
      <c r="AQ1155" s="43"/>
      <c r="AR1155" s="43"/>
      <c r="AS1155" s="43"/>
      <c r="AT1155" s="43"/>
      <c r="AU1155" s="43"/>
      <c r="AV1155" s="44"/>
      <c r="AW1155" s="45"/>
      <c r="AX1155" s="45"/>
      <c r="AY1155" s="45"/>
    </row>
    <row r="1156">
      <c r="A1156" s="60"/>
      <c r="B1156" s="60"/>
      <c r="C1156" s="60"/>
      <c r="D1156" s="46"/>
      <c r="E1156" s="25"/>
      <c r="F1156" s="26"/>
      <c r="G1156" s="18"/>
      <c r="H1156" s="15"/>
      <c r="I1156" s="28"/>
      <c r="J1156" s="29"/>
      <c r="K1156" s="30"/>
      <c r="L1156" s="31"/>
      <c r="M1156" s="32"/>
      <c r="N1156" s="33"/>
      <c r="O1156" s="39"/>
      <c r="P1156" s="39"/>
      <c r="Q1156" s="40"/>
      <c r="R1156" s="17"/>
      <c r="S1156" s="40"/>
      <c r="T1156" s="40"/>
      <c r="U1156" s="40"/>
      <c r="V1156" s="40"/>
      <c r="W1156" s="40"/>
      <c r="X1156" s="41"/>
      <c r="Y1156" s="41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18"/>
      <c r="AM1156" s="40"/>
      <c r="AN1156" s="42"/>
      <c r="AO1156" s="42"/>
      <c r="AP1156" s="43"/>
      <c r="AQ1156" s="43"/>
      <c r="AR1156" s="43"/>
      <c r="AS1156" s="43"/>
      <c r="AT1156" s="43"/>
      <c r="AU1156" s="43"/>
      <c r="AV1156" s="44"/>
      <c r="AW1156" s="45"/>
      <c r="AX1156" s="45"/>
      <c r="AY1156" s="45"/>
    </row>
    <row r="1157">
      <c r="A1157" s="60"/>
      <c r="B1157" s="60"/>
      <c r="C1157" s="60"/>
      <c r="D1157" s="46"/>
      <c r="E1157" s="25"/>
      <c r="F1157" s="26"/>
      <c r="G1157" s="18"/>
      <c r="H1157" s="15"/>
      <c r="I1157" s="28"/>
      <c r="J1157" s="29"/>
      <c r="K1157" s="30"/>
      <c r="L1157" s="31"/>
      <c r="M1157" s="32"/>
      <c r="N1157" s="33"/>
      <c r="O1157" s="39"/>
      <c r="P1157" s="39"/>
      <c r="Q1157" s="40"/>
      <c r="R1157" s="17"/>
      <c r="S1157" s="40"/>
      <c r="T1157" s="40"/>
      <c r="U1157" s="40"/>
      <c r="V1157" s="40"/>
      <c r="W1157" s="40"/>
      <c r="X1157" s="41"/>
      <c r="Y1157" s="41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0"/>
      <c r="AJ1157" s="40"/>
      <c r="AK1157" s="40"/>
      <c r="AL1157" s="18"/>
      <c r="AM1157" s="40"/>
      <c r="AN1157" s="42"/>
      <c r="AO1157" s="42"/>
      <c r="AP1157" s="43"/>
      <c r="AQ1157" s="43"/>
      <c r="AR1157" s="43"/>
      <c r="AS1157" s="43"/>
      <c r="AT1157" s="43"/>
      <c r="AU1157" s="43"/>
      <c r="AV1157" s="44"/>
      <c r="AW1157" s="45"/>
      <c r="AX1157" s="45"/>
      <c r="AY1157" s="45"/>
    </row>
    <row r="1158">
      <c r="A1158" s="60"/>
      <c r="B1158" s="60"/>
      <c r="C1158" s="60"/>
      <c r="D1158" s="46"/>
      <c r="E1158" s="25"/>
      <c r="F1158" s="26"/>
      <c r="G1158" s="18"/>
      <c r="H1158" s="15"/>
      <c r="I1158" s="28"/>
      <c r="J1158" s="29"/>
      <c r="K1158" s="30"/>
      <c r="L1158" s="31"/>
      <c r="M1158" s="32"/>
      <c r="N1158" s="33"/>
      <c r="O1158" s="39"/>
      <c r="P1158" s="39"/>
      <c r="Q1158" s="40"/>
      <c r="R1158" s="17"/>
      <c r="S1158" s="40"/>
      <c r="T1158" s="40"/>
      <c r="U1158" s="40"/>
      <c r="V1158" s="40"/>
      <c r="W1158" s="40"/>
      <c r="X1158" s="41"/>
      <c r="Y1158" s="41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18"/>
      <c r="AM1158" s="40"/>
      <c r="AN1158" s="42"/>
      <c r="AO1158" s="42"/>
      <c r="AP1158" s="43"/>
      <c r="AQ1158" s="43"/>
      <c r="AR1158" s="43"/>
      <c r="AS1158" s="43"/>
      <c r="AT1158" s="43"/>
      <c r="AU1158" s="43"/>
      <c r="AV1158" s="44"/>
      <c r="AW1158" s="45"/>
      <c r="AX1158" s="45"/>
      <c r="AY1158" s="45"/>
    </row>
    <row r="1159">
      <c r="A1159" s="60"/>
      <c r="B1159" s="60"/>
      <c r="C1159" s="60"/>
      <c r="D1159" s="46"/>
      <c r="E1159" s="25"/>
      <c r="F1159" s="26"/>
      <c r="G1159" s="18"/>
      <c r="H1159" s="15"/>
      <c r="I1159" s="28"/>
      <c r="J1159" s="29"/>
      <c r="K1159" s="30"/>
      <c r="L1159" s="31"/>
      <c r="M1159" s="32"/>
      <c r="N1159" s="33"/>
      <c r="O1159" s="39"/>
      <c r="P1159" s="39"/>
      <c r="Q1159" s="40"/>
      <c r="R1159" s="17"/>
      <c r="S1159" s="40"/>
      <c r="T1159" s="40"/>
      <c r="U1159" s="40"/>
      <c r="V1159" s="40"/>
      <c r="W1159" s="40"/>
      <c r="X1159" s="41"/>
      <c r="Y1159" s="41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0"/>
      <c r="AJ1159" s="40"/>
      <c r="AK1159" s="40"/>
      <c r="AL1159" s="18"/>
      <c r="AM1159" s="40"/>
      <c r="AN1159" s="42"/>
      <c r="AO1159" s="42"/>
      <c r="AP1159" s="43"/>
      <c r="AQ1159" s="43"/>
      <c r="AR1159" s="43"/>
      <c r="AS1159" s="43"/>
      <c r="AT1159" s="43"/>
      <c r="AU1159" s="43"/>
      <c r="AV1159" s="44"/>
      <c r="AW1159" s="45"/>
      <c r="AX1159" s="45"/>
      <c r="AY1159" s="45"/>
    </row>
    <row r="1160">
      <c r="A1160" s="60"/>
      <c r="B1160" s="60"/>
      <c r="C1160" s="60"/>
      <c r="D1160" s="46"/>
      <c r="E1160" s="25"/>
      <c r="F1160" s="26"/>
      <c r="G1160" s="18"/>
      <c r="H1160" s="15"/>
      <c r="I1160" s="28"/>
      <c r="J1160" s="29"/>
      <c r="K1160" s="30"/>
      <c r="L1160" s="31"/>
      <c r="M1160" s="32"/>
      <c r="N1160" s="33"/>
      <c r="O1160" s="39"/>
      <c r="P1160" s="39"/>
      <c r="Q1160" s="40"/>
      <c r="R1160" s="17"/>
      <c r="S1160" s="40"/>
      <c r="T1160" s="40"/>
      <c r="U1160" s="40"/>
      <c r="V1160" s="40"/>
      <c r="W1160" s="40"/>
      <c r="X1160" s="41"/>
      <c r="Y1160" s="41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18"/>
      <c r="AM1160" s="40"/>
      <c r="AN1160" s="42"/>
      <c r="AO1160" s="42"/>
      <c r="AP1160" s="43"/>
      <c r="AQ1160" s="43"/>
      <c r="AR1160" s="43"/>
      <c r="AS1160" s="43"/>
      <c r="AT1160" s="43"/>
      <c r="AU1160" s="43"/>
      <c r="AV1160" s="44"/>
      <c r="AW1160" s="45"/>
      <c r="AX1160" s="45"/>
      <c r="AY1160" s="45"/>
    </row>
    <row r="1161">
      <c r="A1161" s="60"/>
      <c r="B1161" s="60"/>
      <c r="C1161" s="60"/>
      <c r="D1161" s="46"/>
      <c r="E1161" s="25"/>
      <c r="F1161" s="26"/>
      <c r="G1161" s="18"/>
      <c r="H1161" s="15"/>
      <c r="I1161" s="28"/>
      <c r="J1161" s="29"/>
      <c r="K1161" s="30"/>
      <c r="L1161" s="31"/>
      <c r="M1161" s="32"/>
      <c r="N1161" s="33"/>
      <c r="O1161" s="39"/>
      <c r="P1161" s="39"/>
      <c r="Q1161" s="40"/>
      <c r="R1161" s="17"/>
      <c r="S1161" s="40"/>
      <c r="T1161" s="40"/>
      <c r="U1161" s="40"/>
      <c r="V1161" s="40"/>
      <c r="W1161" s="40"/>
      <c r="X1161" s="41"/>
      <c r="Y1161" s="41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0"/>
      <c r="AJ1161" s="40"/>
      <c r="AK1161" s="40"/>
      <c r="AL1161" s="18"/>
      <c r="AM1161" s="40"/>
      <c r="AN1161" s="42"/>
      <c r="AO1161" s="42"/>
      <c r="AP1161" s="43"/>
      <c r="AQ1161" s="43"/>
      <c r="AR1161" s="43"/>
      <c r="AS1161" s="43"/>
      <c r="AT1161" s="43"/>
      <c r="AU1161" s="43"/>
      <c r="AV1161" s="44"/>
      <c r="AW1161" s="45"/>
      <c r="AX1161" s="45"/>
      <c r="AY1161" s="45"/>
    </row>
    <row r="1162">
      <c r="A1162" s="60"/>
      <c r="B1162" s="60"/>
      <c r="C1162" s="60"/>
      <c r="D1162" s="46"/>
      <c r="E1162" s="25"/>
      <c r="F1162" s="26"/>
      <c r="G1162" s="18"/>
      <c r="H1162" s="15"/>
      <c r="I1162" s="28"/>
      <c r="J1162" s="29"/>
      <c r="K1162" s="30"/>
      <c r="L1162" s="31"/>
      <c r="M1162" s="32"/>
      <c r="N1162" s="33"/>
      <c r="O1162" s="39"/>
      <c r="P1162" s="39"/>
      <c r="Q1162" s="40"/>
      <c r="R1162" s="17"/>
      <c r="S1162" s="40"/>
      <c r="T1162" s="40"/>
      <c r="U1162" s="40"/>
      <c r="V1162" s="40"/>
      <c r="W1162" s="40"/>
      <c r="X1162" s="41"/>
      <c r="Y1162" s="41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18"/>
      <c r="AM1162" s="40"/>
      <c r="AN1162" s="42"/>
      <c r="AO1162" s="42"/>
      <c r="AP1162" s="43"/>
      <c r="AQ1162" s="43"/>
      <c r="AR1162" s="43"/>
      <c r="AS1162" s="43"/>
      <c r="AT1162" s="43"/>
      <c r="AU1162" s="43"/>
      <c r="AV1162" s="44"/>
      <c r="AW1162" s="45"/>
      <c r="AX1162" s="45"/>
      <c r="AY1162" s="45"/>
    </row>
    <row r="1163">
      <c r="A1163" s="60"/>
      <c r="B1163" s="60"/>
      <c r="C1163" s="60"/>
      <c r="D1163" s="46"/>
      <c r="E1163" s="25"/>
      <c r="F1163" s="26"/>
      <c r="G1163" s="18"/>
      <c r="H1163" s="15"/>
      <c r="I1163" s="28"/>
      <c r="J1163" s="29"/>
      <c r="K1163" s="30"/>
      <c r="L1163" s="31"/>
      <c r="M1163" s="32"/>
      <c r="N1163" s="33"/>
      <c r="O1163" s="39"/>
      <c r="P1163" s="39"/>
      <c r="Q1163" s="40"/>
      <c r="R1163" s="17"/>
      <c r="S1163" s="40"/>
      <c r="T1163" s="40"/>
      <c r="U1163" s="40"/>
      <c r="V1163" s="40"/>
      <c r="W1163" s="40"/>
      <c r="X1163" s="41"/>
      <c r="Y1163" s="41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0"/>
      <c r="AJ1163" s="40"/>
      <c r="AK1163" s="40"/>
      <c r="AL1163" s="18"/>
      <c r="AM1163" s="40"/>
      <c r="AN1163" s="42"/>
      <c r="AO1163" s="42"/>
      <c r="AP1163" s="43"/>
      <c r="AQ1163" s="43"/>
      <c r="AR1163" s="43"/>
      <c r="AS1163" s="43"/>
      <c r="AT1163" s="43"/>
      <c r="AU1163" s="43"/>
      <c r="AV1163" s="44"/>
      <c r="AW1163" s="45"/>
      <c r="AX1163" s="45"/>
      <c r="AY1163" s="45"/>
    </row>
    <row r="1164">
      <c r="A1164" s="60"/>
      <c r="B1164" s="60"/>
      <c r="C1164" s="60"/>
      <c r="D1164" s="46"/>
      <c r="E1164" s="25"/>
      <c r="F1164" s="26"/>
      <c r="G1164" s="18"/>
      <c r="H1164" s="15"/>
      <c r="I1164" s="28"/>
      <c r="J1164" s="29"/>
      <c r="K1164" s="30"/>
      <c r="L1164" s="31"/>
      <c r="M1164" s="32"/>
      <c r="N1164" s="33"/>
      <c r="O1164" s="39"/>
      <c r="P1164" s="39"/>
      <c r="Q1164" s="40"/>
      <c r="R1164" s="17"/>
      <c r="S1164" s="40"/>
      <c r="T1164" s="40"/>
      <c r="U1164" s="40"/>
      <c r="V1164" s="40"/>
      <c r="W1164" s="40"/>
      <c r="X1164" s="41"/>
      <c r="Y1164" s="41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18"/>
      <c r="AM1164" s="40"/>
      <c r="AN1164" s="42"/>
      <c r="AO1164" s="42"/>
      <c r="AP1164" s="43"/>
      <c r="AQ1164" s="43"/>
      <c r="AR1164" s="43"/>
      <c r="AS1164" s="43"/>
      <c r="AT1164" s="43"/>
      <c r="AU1164" s="43"/>
      <c r="AV1164" s="44"/>
      <c r="AW1164" s="45"/>
      <c r="AX1164" s="45"/>
      <c r="AY1164" s="45"/>
    </row>
    <row r="1165">
      <c r="A1165" s="60"/>
      <c r="B1165" s="60"/>
      <c r="C1165" s="60"/>
      <c r="D1165" s="46"/>
      <c r="E1165" s="25"/>
      <c r="F1165" s="26"/>
      <c r="G1165" s="18"/>
      <c r="H1165" s="15"/>
      <c r="I1165" s="28"/>
      <c r="J1165" s="29"/>
      <c r="K1165" s="30"/>
      <c r="L1165" s="31"/>
      <c r="M1165" s="32"/>
      <c r="N1165" s="33"/>
      <c r="O1165" s="39"/>
      <c r="P1165" s="39"/>
      <c r="Q1165" s="40"/>
      <c r="R1165" s="17"/>
      <c r="S1165" s="40"/>
      <c r="T1165" s="40"/>
      <c r="U1165" s="40"/>
      <c r="V1165" s="40"/>
      <c r="W1165" s="40"/>
      <c r="X1165" s="41"/>
      <c r="Y1165" s="41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0"/>
      <c r="AJ1165" s="40"/>
      <c r="AK1165" s="40"/>
      <c r="AL1165" s="18"/>
      <c r="AM1165" s="40"/>
      <c r="AN1165" s="42"/>
      <c r="AO1165" s="42"/>
      <c r="AP1165" s="43"/>
      <c r="AQ1165" s="43"/>
      <c r="AR1165" s="43"/>
      <c r="AS1165" s="43"/>
      <c r="AT1165" s="43"/>
      <c r="AU1165" s="43"/>
      <c r="AV1165" s="44"/>
      <c r="AW1165" s="45"/>
      <c r="AX1165" s="45"/>
      <c r="AY1165" s="45"/>
    </row>
    <row r="1166">
      <c r="A1166" s="60"/>
      <c r="B1166" s="60"/>
      <c r="C1166" s="60"/>
      <c r="D1166" s="46"/>
      <c r="E1166" s="25"/>
      <c r="F1166" s="26"/>
      <c r="G1166" s="18"/>
      <c r="H1166" s="15"/>
      <c r="I1166" s="28"/>
      <c r="J1166" s="29"/>
      <c r="K1166" s="30"/>
      <c r="L1166" s="31"/>
      <c r="M1166" s="32"/>
      <c r="N1166" s="33"/>
      <c r="O1166" s="39"/>
      <c r="P1166" s="39"/>
      <c r="Q1166" s="40"/>
      <c r="R1166" s="17"/>
      <c r="S1166" s="40"/>
      <c r="T1166" s="40"/>
      <c r="U1166" s="40"/>
      <c r="V1166" s="40"/>
      <c r="W1166" s="40"/>
      <c r="X1166" s="41"/>
      <c r="Y1166" s="41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18"/>
      <c r="AM1166" s="40"/>
      <c r="AN1166" s="42"/>
      <c r="AO1166" s="42"/>
      <c r="AP1166" s="43"/>
      <c r="AQ1166" s="43"/>
      <c r="AR1166" s="43"/>
      <c r="AS1166" s="43"/>
      <c r="AT1166" s="43"/>
      <c r="AU1166" s="43"/>
      <c r="AV1166" s="44"/>
      <c r="AW1166" s="45"/>
      <c r="AX1166" s="45"/>
      <c r="AY1166" s="45"/>
    </row>
    <row r="1167">
      <c r="A1167" s="60"/>
      <c r="B1167" s="60"/>
      <c r="C1167" s="60"/>
      <c r="D1167" s="46"/>
      <c r="E1167" s="25"/>
      <c r="F1167" s="26"/>
      <c r="G1167" s="18"/>
      <c r="H1167" s="15"/>
      <c r="I1167" s="28"/>
      <c r="J1167" s="29"/>
      <c r="K1167" s="30"/>
      <c r="L1167" s="31"/>
      <c r="M1167" s="32"/>
      <c r="N1167" s="33"/>
      <c r="O1167" s="39"/>
      <c r="P1167" s="39"/>
      <c r="Q1167" s="40"/>
      <c r="R1167" s="17"/>
      <c r="S1167" s="40"/>
      <c r="T1167" s="40"/>
      <c r="U1167" s="40"/>
      <c r="V1167" s="40"/>
      <c r="W1167" s="40"/>
      <c r="X1167" s="41"/>
      <c r="Y1167" s="41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0"/>
      <c r="AJ1167" s="40"/>
      <c r="AK1167" s="40"/>
      <c r="AL1167" s="18"/>
      <c r="AM1167" s="40"/>
      <c r="AN1167" s="42"/>
      <c r="AO1167" s="42"/>
      <c r="AP1167" s="43"/>
      <c r="AQ1167" s="43"/>
      <c r="AR1167" s="43"/>
      <c r="AS1167" s="43"/>
      <c r="AT1167" s="43"/>
      <c r="AU1167" s="43"/>
      <c r="AV1167" s="44"/>
      <c r="AW1167" s="45"/>
      <c r="AX1167" s="45"/>
      <c r="AY1167" s="45"/>
    </row>
    <row r="1168">
      <c r="A1168" s="60"/>
      <c r="B1168" s="60"/>
      <c r="C1168" s="60"/>
      <c r="D1168" s="46"/>
      <c r="E1168" s="25"/>
      <c r="F1168" s="26"/>
      <c r="G1168" s="18"/>
      <c r="H1168" s="15"/>
      <c r="I1168" s="28"/>
      <c r="J1168" s="29"/>
      <c r="K1168" s="30"/>
      <c r="L1168" s="31"/>
      <c r="M1168" s="32"/>
      <c r="N1168" s="33"/>
      <c r="O1168" s="39"/>
      <c r="P1168" s="39"/>
      <c r="Q1168" s="40"/>
      <c r="R1168" s="17"/>
      <c r="S1168" s="40"/>
      <c r="T1168" s="40"/>
      <c r="U1168" s="40"/>
      <c r="V1168" s="40"/>
      <c r="W1168" s="40"/>
      <c r="X1168" s="41"/>
      <c r="Y1168" s="41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18"/>
      <c r="AM1168" s="40"/>
      <c r="AN1168" s="42"/>
      <c r="AO1168" s="42"/>
      <c r="AP1168" s="43"/>
      <c r="AQ1168" s="43"/>
      <c r="AR1168" s="43"/>
      <c r="AS1168" s="43"/>
      <c r="AT1168" s="43"/>
      <c r="AU1168" s="43"/>
      <c r="AV1168" s="44"/>
      <c r="AW1168" s="45"/>
      <c r="AX1168" s="45"/>
      <c r="AY1168" s="45"/>
    </row>
    <row r="1169">
      <c r="A1169" s="60"/>
      <c r="B1169" s="60"/>
      <c r="C1169" s="60"/>
      <c r="D1169" s="46"/>
      <c r="E1169" s="25"/>
      <c r="F1169" s="26"/>
      <c r="G1169" s="18"/>
      <c r="H1169" s="15"/>
      <c r="I1169" s="28"/>
      <c r="J1169" s="29"/>
      <c r="K1169" s="30"/>
      <c r="L1169" s="31"/>
      <c r="M1169" s="32"/>
      <c r="N1169" s="33"/>
      <c r="O1169" s="39"/>
      <c r="P1169" s="39"/>
      <c r="Q1169" s="40"/>
      <c r="R1169" s="17"/>
      <c r="S1169" s="40"/>
      <c r="T1169" s="40"/>
      <c r="U1169" s="40"/>
      <c r="V1169" s="40"/>
      <c r="W1169" s="40"/>
      <c r="X1169" s="41"/>
      <c r="Y1169" s="41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0"/>
      <c r="AJ1169" s="40"/>
      <c r="AK1169" s="40"/>
      <c r="AL1169" s="18"/>
      <c r="AM1169" s="40"/>
      <c r="AN1169" s="42"/>
      <c r="AO1169" s="42"/>
      <c r="AP1169" s="43"/>
      <c r="AQ1169" s="43"/>
      <c r="AR1169" s="43"/>
      <c r="AS1169" s="43"/>
      <c r="AT1169" s="43"/>
      <c r="AU1169" s="43"/>
      <c r="AV1169" s="44"/>
      <c r="AW1169" s="45"/>
      <c r="AX1169" s="45"/>
      <c r="AY1169" s="45"/>
    </row>
    <row r="1170">
      <c r="A1170" s="60"/>
      <c r="B1170" s="60"/>
      <c r="C1170" s="60"/>
      <c r="D1170" s="46"/>
      <c r="E1170" s="25"/>
      <c r="F1170" s="26"/>
      <c r="G1170" s="18"/>
      <c r="H1170" s="15"/>
      <c r="I1170" s="28"/>
      <c r="J1170" s="29"/>
      <c r="K1170" s="30"/>
      <c r="L1170" s="31"/>
      <c r="M1170" s="32"/>
      <c r="N1170" s="33"/>
      <c r="O1170" s="39"/>
      <c r="P1170" s="39"/>
      <c r="Q1170" s="40"/>
      <c r="R1170" s="17"/>
      <c r="S1170" s="40"/>
      <c r="T1170" s="40"/>
      <c r="U1170" s="40"/>
      <c r="V1170" s="40"/>
      <c r="W1170" s="40"/>
      <c r="X1170" s="41"/>
      <c r="Y1170" s="41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18"/>
      <c r="AM1170" s="40"/>
      <c r="AN1170" s="42"/>
      <c r="AO1170" s="42"/>
      <c r="AP1170" s="43"/>
      <c r="AQ1170" s="43"/>
      <c r="AR1170" s="43"/>
      <c r="AS1170" s="43"/>
      <c r="AT1170" s="43"/>
      <c r="AU1170" s="43"/>
      <c r="AV1170" s="44"/>
      <c r="AW1170" s="45"/>
      <c r="AX1170" s="45"/>
      <c r="AY1170" s="45"/>
    </row>
    <row r="1171">
      <c r="A1171" s="60"/>
      <c r="B1171" s="60"/>
      <c r="C1171" s="60"/>
      <c r="D1171" s="46"/>
      <c r="E1171" s="25"/>
      <c r="F1171" s="26"/>
      <c r="G1171" s="18"/>
      <c r="H1171" s="15"/>
      <c r="I1171" s="28"/>
      <c r="J1171" s="29"/>
      <c r="K1171" s="30"/>
      <c r="L1171" s="31"/>
      <c r="M1171" s="32"/>
      <c r="N1171" s="33"/>
      <c r="O1171" s="39"/>
      <c r="P1171" s="39"/>
      <c r="Q1171" s="40"/>
      <c r="R1171" s="17"/>
      <c r="S1171" s="40"/>
      <c r="T1171" s="40"/>
      <c r="U1171" s="40"/>
      <c r="V1171" s="40"/>
      <c r="W1171" s="40"/>
      <c r="X1171" s="41"/>
      <c r="Y1171" s="41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0"/>
      <c r="AJ1171" s="40"/>
      <c r="AK1171" s="40"/>
      <c r="AL1171" s="18"/>
      <c r="AM1171" s="40"/>
      <c r="AN1171" s="42"/>
      <c r="AO1171" s="42"/>
      <c r="AP1171" s="43"/>
      <c r="AQ1171" s="43"/>
      <c r="AR1171" s="43"/>
      <c r="AS1171" s="43"/>
      <c r="AT1171" s="43"/>
      <c r="AU1171" s="43"/>
      <c r="AV1171" s="44"/>
      <c r="AW1171" s="45"/>
      <c r="AX1171" s="45"/>
      <c r="AY1171" s="45"/>
    </row>
    <row r="1172">
      <c r="A1172" s="60"/>
      <c r="B1172" s="60"/>
      <c r="C1172" s="60"/>
      <c r="D1172" s="46"/>
      <c r="E1172" s="25"/>
      <c r="F1172" s="26"/>
      <c r="G1172" s="18"/>
      <c r="H1172" s="15"/>
      <c r="I1172" s="28"/>
      <c r="J1172" s="29"/>
      <c r="K1172" s="30"/>
      <c r="L1172" s="31"/>
      <c r="M1172" s="32"/>
      <c r="N1172" s="33"/>
      <c r="O1172" s="39"/>
      <c r="P1172" s="39"/>
      <c r="Q1172" s="40"/>
      <c r="R1172" s="17"/>
      <c r="S1172" s="40"/>
      <c r="T1172" s="40"/>
      <c r="U1172" s="40"/>
      <c r="V1172" s="40"/>
      <c r="W1172" s="40"/>
      <c r="X1172" s="41"/>
      <c r="Y1172" s="41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18"/>
      <c r="AM1172" s="40"/>
      <c r="AN1172" s="42"/>
      <c r="AO1172" s="42"/>
      <c r="AP1172" s="43"/>
      <c r="AQ1172" s="43"/>
      <c r="AR1172" s="43"/>
      <c r="AS1172" s="43"/>
      <c r="AT1172" s="43"/>
      <c r="AU1172" s="43"/>
      <c r="AV1172" s="44"/>
      <c r="AW1172" s="45"/>
      <c r="AX1172" s="45"/>
      <c r="AY1172" s="45"/>
    </row>
    <row r="1173">
      <c r="A1173" s="60"/>
      <c r="B1173" s="60"/>
      <c r="C1173" s="60"/>
      <c r="D1173" s="46"/>
      <c r="E1173" s="25"/>
      <c r="F1173" s="26"/>
      <c r="G1173" s="18"/>
      <c r="H1173" s="15"/>
      <c r="I1173" s="28"/>
      <c r="J1173" s="29"/>
      <c r="K1173" s="30"/>
      <c r="L1173" s="31"/>
      <c r="M1173" s="32"/>
      <c r="N1173" s="33"/>
      <c r="O1173" s="39"/>
      <c r="P1173" s="39"/>
      <c r="Q1173" s="40"/>
      <c r="R1173" s="17"/>
      <c r="S1173" s="40"/>
      <c r="T1173" s="40"/>
      <c r="U1173" s="40"/>
      <c r="V1173" s="40"/>
      <c r="W1173" s="40"/>
      <c r="X1173" s="41"/>
      <c r="Y1173" s="41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0"/>
      <c r="AJ1173" s="40"/>
      <c r="AK1173" s="40"/>
      <c r="AL1173" s="18"/>
      <c r="AM1173" s="40"/>
      <c r="AN1173" s="42"/>
      <c r="AO1173" s="42"/>
      <c r="AP1173" s="43"/>
      <c r="AQ1173" s="43"/>
      <c r="AR1173" s="43"/>
      <c r="AS1173" s="43"/>
      <c r="AT1173" s="43"/>
      <c r="AU1173" s="43"/>
      <c r="AV1173" s="44"/>
      <c r="AW1173" s="45"/>
      <c r="AX1173" s="45"/>
      <c r="AY1173" s="45"/>
    </row>
    <row r="1174">
      <c r="A1174" s="60"/>
      <c r="B1174" s="60"/>
      <c r="C1174" s="60"/>
      <c r="D1174" s="46"/>
      <c r="E1174" s="25"/>
      <c r="F1174" s="26"/>
      <c r="G1174" s="18"/>
      <c r="H1174" s="15"/>
      <c r="I1174" s="28"/>
      <c r="J1174" s="29"/>
      <c r="K1174" s="30"/>
      <c r="L1174" s="31"/>
      <c r="M1174" s="32"/>
      <c r="N1174" s="33"/>
      <c r="O1174" s="39"/>
      <c r="P1174" s="39"/>
      <c r="Q1174" s="40"/>
      <c r="R1174" s="17"/>
      <c r="S1174" s="40"/>
      <c r="T1174" s="40"/>
      <c r="U1174" s="40"/>
      <c r="V1174" s="40"/>
      <c r="W1174" s="40"/>
      <c r="X1174" s="41"/>
      <c r="Y1174" s="41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18"/>
      <c r="AM1174" s="40"/>
      <c r="AN1174" s="42"/>
      <c r="AO1174" s="42"/>
      <c r="AP1174" s="43"/>
      <c r="AQ1174" s="43"/>
      <c r="AR1174" s="43"/>
      <c r="AS1174" s="43"/>
      <c r="AT1174" s="43"/>
      <c r="AU1174" s="43"/>
      <c r="AV1174" s="44"/>
      <c r="AW1174" s="45"/>
      <c r="AX1174" s="45"/>
      <c r="AY1174" s="45"/>
    </row>
    <row r="1175">
      <c r="A1175" s="60"/>
      <c r="B1175" s="60"/>
      <c r="C1175" s="60"/>
      <c r="D1175" s="46"/>
      <c r="E1175" s="25"/>
      <c r="F1175" s="26"/>
      <c r="G1175" s="18"/>
      <c r="H1175" s="15"/>
      <c r="I1175" s="28"/>
      <c r="J1175" s="29"/>
      <c r="K1175" s="30"/>
      <c r="L1175" s="31"/>
      <c r="M1175" s="32"/>
      <c r="N1175" s="33"/>
      <c r="O1175" s="39"/>
      <c r="P1175" s="39"/>
      <c r="Q1175" s="40"/>
      <c r="R1175" s="17"/>
      <c r="S1175" s="40"/>
      <c r="T1175" s="40"/>
      <c r="U1175" s="40"/>
      <c r="V1175" s="40"/>
      <c r="W1175" s="40"/>
      <c r="X1175" s="41"/>
      <c r="Y1175" s="41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0"/>
      <c r="AJ1175" s="40"/>
      <c r="AK1175" s="40"/>
      <c r="AL1175" s="18"/>
      <c r="AM1175" s="40"/>
      <c r="AN1175" s="42"/>
      <c r="AO1175" s="42"/>
      <c r="AP1175" s="43"/>
      <c r="AQ1175" s="43"/>
      <c r="AR1175" s="43"/>
      <c r="AS1175" s="43"/>
      <c r="AT1175" s="43"/>
      <c r="AU1175" s="43"/>
      <c r="AV1175" s="44"/>
      <c r="AW1175" s="45"/>
      <c r="AX1175" s="45"/>
      <c r="AY1175" s="45"/>
    </row>
    <row r="1176">
      <c r="A1176" s="60"/>
      <c r="B1176" s="60"/>
      <c r="C1176" s="60"/>
      <c r="D1176" s="46"/>
      <c r="E1176" s="25"/>
      <c r="F1176" s="26"/>
      <c r="G1176" s="18"/>
      <c r="H1176" s="15"/>
      <c r="I1176" s="28"/>
      <c r="J1176" s="29"/>
      <c r="K1176" s="30"/>
      <c r="L1176" s="31"/>
      <c r="M1176" s="32"/>
      <c r="N1176" s="33"/>
      <c r="O1176" s="39"/>
      <c r="P1176" s="39"/>
      <c r="Q1176" s="40"/>
      <c r="R1176" s="17"/>
      <c r="S1176" s="40"/>
      <c r="T1176" s="40"/>
      <c r="U1176" s="40"/>
      <c r="V1176" s="40"/>
      <c r="W1176" s="40"/>
      <c r="X1176" s="41"/>
      <c r="Y1176" s="41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18"/>
      <c r="AM1176" s="40"/>
      <c r="AN1176" s="42"/>
      <c r="AO1176" s="42"/>
      <c r="AP1176" s="43"/>
      <c r="AQ1176" s="43"/>
      <c r="AR1176" s="43"/>
      <c r="AS1176" s="43"/>
      <c r="AT1176" s="43"/>
      <c r="AU1176" s="43"/>
      <c r="AV1176" s="44"/>
      <c r="AW1176" s="45"/>
      <c r="AX1176" s="45"/>
      <c r="AY1176" s="45"/>
    </row>
    <row r="1177">
      <c r="A1177" s="60"/>
      <c r="B1177" s="60"/>
      <c r="C1177" s="60"/>
      <c r="D1177" s="46"/>
      <c r="E1177" s="25"/>
      <c r="F1177" s="26"/>
      <c r="G1177" s="18"/>
      <c r="H1177" s="15"/>
      <c r="I1177" s="28"/>
      <c r="J1177" s="29"/>
      <c r="K1177" s="30"/>
      <c r="L1177" s="31"/>
      <c r="M1177" s="32"/>
      <c r="N1177" s="33"/>
      <c r="O1177" s="39"/>
      <c r="P1177" s="39"/>
      <c r="Q1177" s="40"/>
      <c r="R1177" s="17"/>
      <c r="S1177" s="40"/>
      <c r="T1177" s="40"/>
      <c r="U1177" s="40"/>
      <c r="V1177" s="40"/>
      <c r="W1177" s="40"/>
      <c r="X1177" s="41"/>
      <c r="Y1177" s="41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0"/>
      <c r="AJ1177" s="40"/>
      <c r="AK1177" s="40"/>
      <c r="AL1177" s="18"/>
      <c r="AM1177" s="40"/>
      <c r="AN1177" s="42"/>
      <c r="AO1177" s="42"/>
      <c r="AP1177" s="43"/>
      <c r="AQ1177" s="43"/>
      <c r="AR1177" s="43"/>
      <c r="AS1177" s="43"/>
      <c r="AT1177" s="43"/>
      <c r="AU1177" s="43"/>
      <c r="AV1177" s="44"/>
      <c r="AW1177" s="45"/>
      <c r="AX1177" s="45"/>
      <c r="AY1177" s="45"/>
    </row>
    <row r="1178">
      <c r="A1178" s="60"/>
      <c r="B1178" s="60"/>
      <c r="C1178" s="60"/>
      <c r="D1178" s="46"/>
      <c r="E1178" s="25"/>
      <c r="F1178" s="26"/>
      <c r="G1178" s="18"/>
      <c r="H1178" s="15"/>
      <c r="I1178" s="28"/>
      <c r="J1178" s="29"/>
      <c r="K1178" s="30"/>
      <c r="L1178" s="31"/>
      <c r="M1178" s="32"/>
      <c r="N1178" s="33"/>
      <c r="O1178" s="39"/>
      <c r="P1178" s="39"/>
      <c r="Q1178" s="40"/>
      <c r="R1178" s="17"/>
      <c r="S1178" s="40"/>
      <c r="T1178" s="40"/>
      <c r="U1178" s="40"/>
      <c r="V1178" s="40"/>
      <c r="W1178" s="40"/>
      <c r="X1178" s="41"/>
      <c r="Y1178" s="41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18"/>
      <c r="AM1178" s="40"/>
      <c r="AN1178" s="42"/>
      <c r="AO1178" s="42"/>
      <c r="AP1178" s="43"/>
      <c r="AQ1178" s="43"/>
      <c r="AR1178" s="43"/>
      <c r="AS1178" s="43"/>
      <c r="AT1178" s="43"/>
      <c r="AU1178" s="43"/>
      <c r="AV1178" s="44"/>
      <c r="AW1178" s="45"/>
      <c r="AX1178" s="45"/>
      <c r="AY1178" s="45"/>
    </row>
    <row r="1179">
      <c r="A1179" s="60"/>
      <c r="B1179" s="60"/>
      <c r="C1179" s="60"/>
      <c r="D1179" s="46"/>
      <c r="E1179" s="25"/>
      <c r="F1179" s="26"/>
      <c r="G1179" s="18"/>
      <c r="H1179" s="15"/>
      <c r="I1179" s="28"/>
      <c r="J1179" s="29"/>
      <c r="K1179" s="30"/>
      <c r="L1179" s="31"/>
      <c r="M1179" s="32"/>
      <c r="N1179" s="33"/>
      <c r="O1179" s="39"/>
      <c r="P1179" s="39"/>
      <c r="Q1179" s="40"/>
      <c r="R1179" s="17"/>
      <c r="S1179" s="40"/>
      <c r="T1179" s="40"/>
      <c r="U1179" s="40"/>
      <c r="V1179" s="40"/>
      <c r="W1179" s="40"/>
      <c r="X1179" s="41"/>
      <c r="Y1179" s="41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0"/>
      <c r="AJ1179" s="40"/>
      <c r="AK1179" s="40"/>
      <c r="AL1179" s="18"/>
      <c r="AM1179" s="40"/>
      <c r="AN1179" s="42"/>
      <c r="AO1179" s="42"/>
      <c r="AP1179" s="43"/>
      <c r="AQ1179" s="43"/>
      <c r="AR1179" s="43"/>
      <c r="AS1179" s="43"/>
      <c r="AT1179" s="43"/>
      <c r="AU1179" s="43"/>
      <c r="AV1179" s="44"/>
      <c r="AW1179" s="45"/>
      <c r="AX1179" s="45"/>
      <c r="AY1179" s="45"/>
    </row>
    <row r="1180">
      <c r="A1180" s="60"/>
      <c r="B1180" s="60"/>
      <c r="C1180" s="60"/>
      <c r="D1180" s="46"/>
      <c r="E1180" s="25"/>
      <c r="F1180" s="26"/>
      <c r="G1180" s="18"/>
      <c r="H1180" s="15"/>
      <c r="I1180" s="28"/>
      <c r="J1180" s="29"/>
      <c r="K1180" s="30"/>
      <c r="L1180" s="31"/>
      <c r="M1180" s="32"/>
      <c r="N1180" s="33"/>
      <c r="O1180" s="39"/>
      <c r="P1180" s="39"/>
      <c r="Q1180" s="40"/>
      <c r="R1180" s="17"/>
      <c r="S1180" s="40"/>
      <c r="T1180" s="40"/>
      <c r="U1180" s="40"/>
      <c r="V1180" s="40"/>
      <c r="W1180" s="40"/>
      <c r="X1180" s="41"/>
      <c r="Y1180" s="41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18"/>
      <c r="AM1180" s="40"/>
      <c r="AN1180" s="42"/>
      <c r="AO1180" s="42"/>
      <c r="AP1180" s="43"/>
      <c r="AQ1180" s="43"/>
      <c r="AR1180" s="43"/>
      <c r="AS1180" s="43"/>
      <c r="AT1180" s="43"/>
      <c r="AU1180" s="43"/>
      <c r="AV1180" s="44"/>
      <c r="AW1180" s="45"/>
      <c r="AX1180" s="45"/>
      <c r="AY1180" s="45"/>
    </row>
    <row r="1181">
      <c r="A1181" s="60"/>
      <c r="B1181" s="60"/>
      <c r="C1181" s="60"/>
      <c r="D1181" s="46"/>
      <c r="E1181" s="25"/>
      <c r="F1181" s="26"/>
      <c r="G1181" s="18"/>
      <c r="H1181" s="15"/>
      <c r="I1181" s="28"/>
      <c r="J1181" s="29"/>
      <c r="K1181" s="30"/>
      <c r="L1181" s="31"/>
      <c r="M1181" s="32"/>
      <c r="N1181" s="33"/>
      <c r="O1181" s="39"/>
      <c r="P1181" s="39"/>
      <c r="Q1181" s="40"/>
      <c r="R1181" s="17"/>
      <c r="S1181" s="40"/>
      <c r="T1181" s="40"/>
      <c r="U1181" s="40"/>
      <c r="V1181" s="40"/>
      <c r="W1181" s="40"/>
      <c r="X1181" s="41"/>
      <c r="Y1181" s="41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0"/>
      <c r="AJ1181" s="40"/>
      <c r="AK1181" s="40"/>
      <c r="AL1181" s="18"/>
      <c r="AM1181" s="40"/>
      <c r="AN1181" s="42"/>
      <c r="AO1181" s="42"/>
      <c r="AP1181" s="43"/>
      <c r="AQ1181" s="43"/>
      <c r="AR1181" s="43"/>
      <c r="AS1181" s="43"/>
      <c r="AT1181" s="43"/>
      <c r="AU1181" s="43"/>
      <c r="AV1181" s="44"/>
      <c r="AW1181" s="45"/>
      <c r="AX1181" s="45"/>
      <c r="AY1181" s="45"/>
    </row>
    <row r="1182">
      <c r="A1182" s="60"/>
      <c r="B1182" s="60"/>
      <c r="C1182" s="60"/>
      <c r="D1182" s="46"/>
      <c r="E1182" s="25"/>
      <c r="F1182" s="26"/>
      <c r="G1182" s="18"/>
      <c r="H1182" s="15"/>
      <c r="I1182" s="28"/>
      <c r="J1182" s="29"/>
      <c r="K1182" s="30"/>
      <c r="L1182" s="31"/>
      <c r="M1182" s="32"/>
      <c r="N1182" s="33"/>
      <c r="O1182" s="39"/>
      <c r="P1182" s="39"/>
      <c r="Q1182" s="40"/>
      <c r="R1182" s="17"/>
      <c r="S1182" s="40"/>
      <c r="T1182" s="40"/>
      <c r="U1182" s="40"/>
      <c r="V1182" s="40"/>
      <c r="W1182" s="40"/>
      <c r="X1182" s="41"/>
      <c r="Y1182" s="41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18"/>
      <c r="AM1182" s="40"/>
      <c r="AN1182" s="42"/>
      <c r="AO1182" s="42"/>
      <c r="AP1182" s="43"/>
      <c r="AQ1182" s="43"/>
      <c r="AR1182" s="43"/>
      <c r="AS1182" s="43"/>
      <c r="AT1182" s="43"/>
      <c r="AU1182" s="43"/>
      <c r="AV1182" s="44"/>
      <c r="AW1182" s="45"/>
      <c r="AX1182" s="45"/>
      <c r="AY1182" s="45"/>
    </row>
    <row r="1183">
      <c r="A1183" s="60"/>
      <c r="B1183" s="60"/>
      <c r="C1183" s="60"/>
      <c r="D1183" s="46"/>
      <c r="E1183" s="25"/>
      <c r="F1183" s="26"/>
      <c r="G1183" s="18"/>
      <c r="H1183" s="15"/>
      <c r="I1183" s="28"/>
      <c r="J1183" s="29"/>
      <c r="K1183" s="30"/>
      <c r="L1183" s="31"/>
      <c r="M1183" s="32"/>
      <c r="N1183" s="33"/>
      <c r="O1183" s="39"/>
      <c r="P1183" s="39"/>
      <c r="Q1183" s="40"/>
      <c r="R1183" s="17"/>
      <c r="S1183" s="40"/>
      <c r="T1183" s="40"/>
      <c r="U1183" s="40"/>
      <c r="V1183" s="40"/>
      <c r="W1183" s="40"/>
      <c r="X1183" s="41"/>
      <c r="Y1183" s="41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0"/>
      <c r="AJ1183" s="40"/>
      <c r="AK1183" s="40"/>
      <c r="AL1183" s="18"/>
      <c r="AM1183" s="40"/>
      <c r="AN1183" s="42"/>
      <c r="AO1183" s="42"/>
      <c r="AP1183" s="43"/>
      <c r="AQ1183" s="43"/>
      <c r="AR1183" s="43"/>
      <c r="AS1183" s="43"/>
      <c r="AT1183" s="43"/>
      <c r="AU1183" s="43"/>
      <c r="AV1183" s="44"/>
      <c r="AW1183" s="45"/>
      <c r="AX1183" s="45"/>
      <c r="AY1183" s="45"/>
    </row>
    <row r="1184">
      <c r="A1184" s="60"/>
      <c r="B1184" s="60"/>
      <c r="C1184" s="60"/>
      <c r="D1184" s="46"/>
      <c r="E1184" s="25"/>
      <c r="F1184" s="26"/>
      <c r="G1184" s="18"/>
      <c r="H1184" s="15"/>
      <c r="I1184" s="28"/>
      <c r="J1184" s="29"/>
      <c r="K1184" s="30"/>
      <c r="L1184" s="31"/>
      <c r="M1184" s="32"/>
      <c r="N1184" s="33"/>
      <c r="O1184" s="39"/>
      <c r="P1184" s="39"/>
      <c r="Q1184" s="40"/>
      <c r="R1184" s="17"/>
      <c r="S1184" s="40"/>
      <c r="T1184" s="40"/>
      <c r="U1184" s="40"/>
      <c r="V1184" s="40"/>
      <c r="W1184" s="40"/>
      <c r="X1184" s="41"/>
      <c r="Y1184" s="41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18"/>
      <c r="AM1184" s="40"/>
      <c r="AN1184" s="42"/>
      <c r="AO1184" s="42"/>
      <c r="AP1184" s="43"/>
      <c r="AQ1184" s="43"/>
      <c r="AR1184" s="43"/>
      <c r="AS1184" s="43"/>
      <c r="AT1184" s="43"/>
      <c r="AU1184" s="43"/>
      <c r="AV1184" s="44"/>
      <c r="AW1184" s="45"/>
      <c r="AX1184" s="45"/>
      <c r="AY1184" s="45"/>
    </row>
    <row r="1185">
      <c r="A1185" s="60"/>
      <c r="B1185" s="60"/>
      <c r="C1185" s="60"/>
      <c r="D1185" s="46"/>
      <c r="E1185" s="25"/>
      <c r="F1185" s="26"/>
      <c r="G1185" s="18"/>
      <c r="H1185" s="15"/>
      <c r="I1185" s="28"/>
      <c r="J1185" s="29"/>
      <c r="K1185" s="30"/>
      <c r="L1185" s="31"/>
      <c r="M1185" s="32"/>
      <c r="N1185" s="33"/>
      <c r="O1185" s="39"/>
      <c r="P1185" s="39"/>
      <c r="Q1185" s="40"/>
      <c r="R1185" s="17"/>
      <c r="S1185" s="40"/>
      <c r="T1185" s="40"/>
      <c r="U1185" s="40"/>
      <c r="V1185" s="40"/>
      <c r="W1185" s="40"/>
      <c r="X1185" s="41"/>
      <c r="Y1185" s="41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0"/>
      <c r="AJ1185" s="40"/>
      <c r="AK1185" s="40"/>
      <c r="AL1185" s="18"/>
      <c r="AM1185" s="40"/>
      <c r="AN1185" s="42"/>
      <c r="AO1185" s="42"/>
      <c r="AP1185" s="43"/>
      <c r="AQ1185" s="43"/>
      <c r="AR1185" s="43"/>
      <c r="AS1185" s="43"/>
      <c r="AT1185" s="43"/>
      <c r="AU1185" s="43"/>
      <c r="AV1185" s="44"/>
      <c r="AW1185" s="45"/>
      <c r="AX1185" s="45"/>
      <c r="AY1185" s="45"/>
    </row>
    <row r="1186">
      <c r="A1186" s="60"/>
      <c r="B1186" s="60"/>
      <c r="C1186" s="60"/>
      <c r="D1186" s="46"/>
      <c r="E1186" s="25"/>
      <c r="F1186" s="26"/>
      <c r="G1186" s="18"/>
      <c r="H1186" s="15"/>
      <c r="I1186" s="28"/>
      <c r="J1186" s="29"/>
      <c r="K1186" s="30"/>
      <c r="L1186" s="31"/>
      <c r="M1186" s="32"/>
      <c r="N1186" s="33"/>
      <c r="O1186" s="39"/>
      <c r="P1186" s="39"/>
      <c r="Q1186" s="40"/>
      <c r="R1186" s="17"/>
      <c r="S1186" s="40"/>
      <c r="T1186" s="40"/>
      <c r="U1186" s="40"/>
      <c r="V1186" s="40"/>
      <c r="W1186" s="40"/>
      <c r="X1186" s="41"/>
      <c r="Y1186" s="41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18"/>
      <c r="AM1186" s="40"/>
      <c r="AN1186" s="42"/>
      <c r="AO1186" s="42"/>
      <c r="AP1186" s="43"/>
      <c r="AQ1186" s="43"/>
      <c r="AR1186" s="43"/>
      <c r="AS1186" s="43"/>
      <c r="AT1186" s="43"/>
      <c r="AU1186" s="43"/>
      <c r="AV1186" s="44"/>
      <c r="AW1186" s="45"/>
      <c r="AX1186" s="45"/>
      <c r="AY1186" s="45"/>
    </row>
    <row r="1187">
      <c r="A1187" s="60"/>
      <c r="B1187" s="60"/>
      <c r="C1187" s="60"/>
      <c r="D1187" s="46"/>
      <c r="E1187" s="25"/>
      <c r="F1187" s="26"/>
      <c r="G1187" s="18"/>
      <c r="H1187" s="15"/>
      <c r="I1187" s="28"/>
      <c r="J1187" s="29"/>
      <c r="K1187" s="30"/>
      <c r="L1187" s="31"/>
      <c r="M1187" s="32"/>
      <c r="N1187" s="33"/>
      <c r="O1187" s="39"/>
      <c r="P1187" s="39"/>
      <c r="Q1187" s="40"/>
      <c r="R1187" s="17"/>
      <c r="S1187" s="40"/>
      <c r="T1187" s="40"/>
      <c r="U1187" s="40"/>
      <c r="V1187" s="40"/>
      <c r="W1187" s="40"/>
      <c r="X1187" s="41"/>
      <c r="Y1187" s="41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0"/>
      <c r="AJ1187" s="40"/>
      <c r="AK1187" s="40"/>
      <c r="AL1187" s="18"/>
      <c r="AM1187" s="40"/>
      <c r="AN1187" s="42"/>
      <c r="AO1187" s="42"/>
      <c r="AP1187" s="43"/>
      <c r="AQ1187" s="43"/>
      <c r="AR1187" s="43"/>
      <c r="AS1187" s="43"/>
      <c r="AT1187" s="43"/>
      <c r="AU1187" s="43"/>
      <c r="AV1187" s="44"/>
      <c r="AW1187" s="45"/>
      <c r="AX1187" s="45"/>
      <c r="AY1187" s="45"/>
    </row>
    <row r="1188">
      <c r="A1188" s="60"/>
      <c r="B1188" s="60"/>
      <c r="C1188" s="60"/>
      <c r="D1188" s="46"/>
      <c r="E1188" s="25"/>
      <c r="F1188" s="26"/>
      <c r="G1188" s="18"/>
      <c r="H1188" s="15"/>
      <c r="I1188" s="28"/>
      <c r="J1188" s="29"/>
      <c r="K1188" s="30"/>
      <c r="L1188" s="31"/>
      <c r="M1188" s="32"/>
      <c r="N1188" s="33"/>
      <c r="O1188" s="39"/>
      <c r="P1188" s="39"/>
      <c r="Q1188" s="40"/>
      <c r="R1188" s="17"/>
      <c r="S1188" s="40"/>
      <c r="T1188" s="40"/>
      <c r="U1188" s="40"/>
      <c r="V1188" s="40"/>
      <c r="W1188" s="40"/>
      <c r="X1188" s="41"/>
      <c r="Y1188" s="41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18"/>
      <c r="AM1188" s="40"/>
      <c r="AN1188" s="42"/>
      <c r="AO1188" s="42"/>
      <c r="AP1188" s="43"/>
      <c r="AQ1188" s="43"/>
      <c r="AR1188" s="43"/>
      <c r="AS1188" s="43"/>
      <c r="AT1188" s="43"/>
      <c r="AU1188" s="43"/>
      <c r="AV1188" s="44"/>
      <c r="AW1188" s="45"/>
      <c r="AX1188" s="45"/>
      <c r="AY1188" s="45"/>
    </row>
    <row r="1189">
      <c r="A1189" s="60"/>
      <c r="B1189" s="60"/>
      <c r="C1189" s="60"/>
      <c r="D1189" s="46"/>
      <c r="E1189" s="25"/>
      <c r="F1189" s="26"/>
      <c r="G1189" s="18"/>
      <c r="H1189" s="15"/>
      <c r="I1189" s="28"/>
      <c r="J1189" s="29"/>
      <c r="K1189" s="30"/>
      <c r="L1189" s="31"/>
      <c r="M1189" s="32"/>
      <c r="N1189" s="33"/>
      <c r="O1189" s="39"/>
      <c r="P1189" s="39"/>
      <c r="Q1189" s="40"/>
      <c r="R1189" s="17"/>
      <c r="S1189" s="40"/>
      <c r="T1189" s="40"/>
      <c r="U1189" s="40"/>
      <c r="V1189" s="40"/>
      <c r="W1189" s="40"/>
      <c r="X1189" s="41"/>
      <c r="Y1189" s="41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0"/>
      <c r="AJ1189" s="40"/>
      <c r="AK1189" s="40"/>
      <c r="AL1189" s="18"/>
      <c r="AM1189" s="40"/>
      <c r="AN1189" s="42"/>
      <c r="AO1189" s="42"/>
      <c r="AP1189" s="43"/>
      <c r="AQ1189" s="43"/>
      <c r="AR1189" s="43"/>
      <c r="AS1189" s="43"/>
      <c r="AT1189" s="43"/>
      <c r="AU1189" s="43"/>
      <c r="AV1189" s="44"/>
      <c r="AW1189" s="45"/>
      <c r="AX1189" s="45"/>
      <c r="AY1189" s="45"/>
    </row>
    <row r="1190">
      <c r="A1190" s="60"/>
      <c r="B1190" s="60"/>
      <c r="C1190" s="60"/>
      <c r="D1190" s="46"/>
      <c r="E1190" s="25"/>
      <c r="F1190" s="26"/>
      <c r="G1190" s="18"/>
      <c r="H1190" s="15"/>
      <c r="I1190" s="28"/>
      <c r="J1190" s="29"/>
      <c r="K1190" s="30"/>
      <c r="L1190" s="31"/>
      <c r="M1190" s="32"/>
      <c r="N1190" s="33"/>
      <c r="O1190" s="39"/>
      <c r="P1190" s="39"/>
      <c r="Q1190" s="40"/>
      <c r="R1190" s="17"/>
      <c r="S1190" s="40"/>
      <c r="T1190" s="40"/>
      <c r="U1190" s="40"/>
      <c r="V1190" s="40"/>
      <c r="W1190" s="40"/>
      <c r="X1190" s="41"/>
      <c r="Y1190" s="41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18"/>
      <c r="AM1190" s="40"/>
      <c r="AN1190" s="42"/>
      <c r="AO1190" s="42"/>
      <c r="AP1190" s="43"/>
      <c r="AQ1190" s="43"/>
      <c r="AR1190" s="43"/>
      <c r="AS1190" s="43"/>
      <c r="AT1190" s="43"/>
      <c r="AU1190" s="43"/>
      <c r="AV1190" s="44"/>
      <c r="AW1190" s="45"/>
      <c r="AX1190" s="45"/>
      <c r="AY1190" s="45"/>
    </row>
    <row r="1191">
      <c r="A1191" s="60"/>
      <c r="B1191" s="60"/>
      <c r="C1191" s="60"/>
      <c r="D1191" s="46"/>
      <c r="E1191" s="25"/>
      <c r="F1191" s="26"/>
      <c r="G1191" s="18"/>
      <c r="H1191" s="15"/>
      <c r="I1191" s="28"/>
      <c r="J1191" s="29"/>
      <c r="K1191" s="30"/>
      <c r="L1191" s="31"/>
      <c r="M1191" s="32"/>
      <c r="N1191" s="33"/>
      <c r="O1191" s="39"/>
      <c r="P1191" s="39"/>
      <c r="Q1191" s="40"/>
      <c r="R1191" s="17"/>
      <c r="S1191" s="40"/>
      <c r="T1191" s="40"/>
      <c r="U1191" s="40"/>
      <c r="V1191" s="40"/>
      <c r="W1191" s="40"/>
      <c r="X1191" s="41"/>
      <c r="Y1191" s="41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0"/>
      <c r="AJ1191" s="40"/>
      <c r="AK1191" s="40"/>
      <c r="AL1191" s="18"/>
      <c r="AM1191" s="40"/>
      <c r="AN1191" s="42"/>
      <c r="AO1191" s="42"/>
      <c r="AP1191" s="43"/>
      <c r="AQ1191" s="43"/>
      <c r="AR1191" s="43"/>
      <c r="AS1191" s="43"/>
      <c r="AT1191" s="43"/>
      <c r="AU1191" s="43"/>
      <c r="AV1191" s="44"/>
      <c r="AW1191" s="45"/>
      <c r="AX1191" s="45"/>
      <c r="AY1191" s="45"/>
    </row>
    <row r="1192">
      <c r="A1192" s="60"/>
      <c r="B1192" s="60"/>
      <c r="C1192" s="60"/>
      <c r="D1192" s="46"/>
      <c r="E1192" s="25"/>
      <c r="F1192" s="26"/>
      <c r="G1192" s="18"/>
      <c r="H1192" s="15"/>
      <c r="I1192" s="28"/>
      <c r="J1192" s="29"/>
      <c r="K1192" s="30"/>
      <c r="L1192" s="31"/>
      <c r="M1192" s="32"/>
      <c r="N1192" s="33"/>
      <c r="O1192" s="39"/>
      <c r="P1192" s="39"/>
      <c r="Q1192" s="40"/>
      <c r="R1192" s="17"/>
      <c r="S1192" s="40"/>
      <c r="T1192" s="40"/>
      <c r="U1192" s="40"/>
      <c r="V1192" s="40"/>
      <c r="W1192" s="40"/>
      <c r="X1192" s="41"/>
      <c r="Y1192" s="41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18"/>
      <c r="AM1192" s="40"/>
      <c r="AN1192" s="42"/>
      <c r="AO1192" s="42"/>
      <c r="AP1192" s="43"/>
      <c r="AQ1192" s="43"/>
      <c r="AR1192" s="43"/>
      <c r="AS1192" s="43"/>
      <c r="AT1192" s="43"/>
      <c r="AU1192" s="43"/>
      <c r="AV1192" s="44"/>
      <c r="AW1192" s="45"/>
      <c r="AX1192" s="45"/>
      <c r="AY1192" s="45"/>
    </row>
    <row r="1193">
      <c r="A1193" s="60"/>
      <c r="B1193" s="60"/>
      <c r="C1193" s="60"/>
      <c r="D1193" s="46"/>
      <c r="E1193" s="25"/>
      <c r="F1193" s="26"/>
      <c r="G1193" s="18"/>
      <c r="H1193" s="15"/>
      <c r="I1193" s="28"/>
      <c r="J1193" s="29"/>
      <c r="K1193" s="30"/>
      <c r="L1193" s="31"/>
      <c r="M1193" s="32"/>
      <c r="N1193" s="33"/>
      <c r="O1193" s="39"/>
      <c r="P1193" s="39"/>
      <c r="Q1193" s="40"/>
      <c r="R1193" s="17"/>
      <c r="S1193" s="40"/>
      <c r="T1193" s="40"/>
      <c r="U1193" s="40"/>
      <c r="V1193" s="40"/>
      <c r="W1193" s="40"/>
      <c r="X1193" s="41"/>
      <c r="Y1193" s="41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0"/>
      <c r="AJ1193" s="40"/>
      <c r="AK1193" s="40"/>
      <c r="AL1193" s="18"/>
      <c r="AM1193" s="40"/>
      <c r="AN1193" s="42"/>
      <c r="AO1193" s="42"/>
      <c r="AP1193" s="43"/>
      <c r="AQ1193" s="43"/>
      <c r="AR1193" s="43"/>
      <c r="AS1193" s="43"/>
      <c r="AT1193" s="43"/>
      <c r="AU1193" s="43"/>
      <c r="AV1193" s="44"/>
      <c r="AW1193" s="45"/>
      <c r="AX1193" s="45"/>
      <c r="AY1193" s="45"/>
    </row>
    <row r="1194">
      <c r="A1194" s="60"/>
      <c r="B1194" s="60"/>
      <c r="C1194" s="60"/>
      <c r="D1194" s="46"/>
      <c r="E1194" s="25"/>
      <c r="F1194" s="26"/>
      <c r="G1194" s="18"/>
      <c r="H1194" s="15"/>
      <c r="I1194" s="28"/>
      <c r="J1194" s="29"/>
      <c r="K1194" s="30"/>
      <c r="L1194" s="31"/>
      <c r="M1194" s="32"/>
      <c r="N1194" s="33"/>
      <c r="O1194" s="39"/>
      <c r="P1194" s="39"/>
      <c r="Q1194" s="40"/>
      <c r="R1194" s="17"/>
      <c r="S1194" s="40"/>
      <c r="T1194" s="40"/>
      <c r="U1194" s="40"/>
      <c r="V1194" s="40"/>
      <c r="W1194" s="40"/>
      <c r="X1194" s="41"/>
      <c r="Y1194" s="41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18"/>
      <c r="AM1194" s="40"/>
      <c r="AN1194" s="42"/>
      <c r="AO1194" s="42"/>
      <c r="AP1194" s="43"/>
      <c r="AQ1194" s="43"/>
      <c r="AR1194" s="43"/>
      <c r="AS1194" s="43"/>
      <c r="AT1194" s="43"/>
      <c r="AU1194" s="43"/>
      <c r="AV1194" s="44"/>
      <c r="AW1194" s="45"/>
      <c r="AX1194" s="45"/>
      <c r="AY1194" s="45"/>
    </row>
    <row r="1195">
      <c r="A1195" s="60"/>
      <c r="B1195" s="60"/>
      <c r="C1195" s="60"/>
      <c r="D1195" s="46"/>
      <c r="E1195" s="25"/>
      <c r="F1195" s="26"/>
      <c r="G1195" s="18"/>
      <c r="H1195" s="15"/>
      <c r="I1195" s="28"/>
      <c r="J1195" s="29"/>
      <c r="K1195" s="30"/>
      <c r="L1195" s="31"/>
      <c r="M1195" s="32"/>
      <c r="N1195" s="33"/>
      <c r="O1195" s="39"/>
      <c r="P1195" s="39"/>
      <c r="Q1195" s="40"/>
      <c r="R1195" s="17"/>
      <c r="S1195" s="40"/>
      <c r="T1195" s="40"/>
      <c r="U1195" s="40"/>
      <c r="V1195" s="40"/>
      <c r="W1195" s="40"/>
      <c r="X1195" s="41"/>
      <c r="Y1195" s="41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0"/>
      <c r="AJ1195" s="40"/>
      <c r="AK1195" s="40"/>
      <c r="AL1195" s="18"/>
      <c r="AM1195" s="40"/>
      <c r="AN1195" s="42"/>
      <c r="AO1195" s="42"/>
      <c r="AP1195" s="43"/>
      <c r="AQ1195" s="43"/>
      <c r="AR1195" s="43"/>
      <c r="AS1195" s="43"/>
      <c r="AT1195" s="43"/>
      <c r="AU1195" s="43"/>
      <c r="AV1195" s="44"/>
      <c r="AW1195" s="45"/>
      <c r="AX1195" s="45"/>
      <c r="AY1195" s="45"/>
    </row>
    <row r="1196">
      <c r="A1196" s="60"/>
      <c r="B1196" s="60"/>
      <c r="C1196" s="60"/>
      <c r="D1196" s="46"/>
      <c r="E1196" s="25"/>
      <c r="F1196" s="26"/>
      <c r="G1196" s="18"/>
      <c r="H1196" s="15"/>
      <c r="I1196" s="28"/>
      <c r="J1196" s="29"/>
      <c r="K1196" s="30"/>
      <c r="L1196" s="31"/>
      <c r="M1196" s="32"/>
      <c r="N1196" s="33"/>
      <c r="O1196" s="39"/>
      <c r="P1196" s="39"/>
      <c r="Q1196" s="40"/>
      <c r="R1196" s="17"/>
      <c r="S1196" s="40"/>
      <c r="T1196" s="40"/>
      <c r="U1196" s="40"/>
      <c r="V1196" s="40"/>
      <c r="W1196" s="40"/>
      <c r="X1196" s="41"/>
      <c r="Y1196" s="41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18"/>
      <c r="AM1196" s="40"/>
      <c r="AN1196" s="42"/>
      <c r="AO1196" s="42"/>
      <c r="AP1196" s="43"/>
      <c r="AQ1196" s="43"/>
      <c r="AR1196" s="43"/>
      <c r="AS1196" s="43"/>
      <c r="AT1196" s="43"/>
      <c r="AU1196" s="43"/>
      <c r="AV1196" s="44"/>
      <c r="AW1196" s="45"/>
      <c r="AX1196" s="45"/>
      <c r="AY1196" s="45"/>
    </row>
    <row r="1197">
      <c r="A1197" s="60"/>
      <c r="B1197" s="60"/>
      <c r="C1197" s="60"/>
      <c r="D1197" s="46"/>
      <c r="E1197" s="25"/>
      <c r="F1197" s="26"/>
      <c r="G1197" s="18"/>
      <c r="H1197" s="15"/>
      <c r="I1197" s="28"/>
      <c r="J1197" s="29"/>
      <c r="K1197" s="30"/>
      <c r="L1197" s="31"/>
      <c r="M1197" s="32"/>
      <c r="N1197" s="33"/>
      <c r="O1197" s="39"/>
      <c r="P1197" s="39"/>
      <c r="Q1197" s="40"/>
      <c r="R1197" s="17"/>
      <c r="S1197" s="40"/>
      <c r="T1197" s="40"/>
      <c r="U1197" s="40"/>
      <c r="V1197" s="40"/>
      <c r="W1197" s="40"/>
      <c r="X1197" s="41"/>
      <c r="Y1197" s="41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0"/>
      <c r="AJ1197" s="40"/>
      <c r="AK1197" s="40"/>
      <c r="AL1197" s="18"/>
      <c r="AM1197" s="40"/>
      <c r="AN1197" s="42"/>
      <c r="AO1197" s="42"/>
      <c r="AP1197" s="43"/>
      <c r="AQ1197" s="43"/>
      <c r="AR1197" s="43"/>
      <c r="AS1197" s="43"/>
      <c r="AT1197" s="43"/>
      <c r="AU1197" s="43"/>
      <c r="AV1197" s="44"/>
      <c r="AW1197" s="45"/>
      <c r="AX1197" s="45"/>
      <c r="AY1197" s="45"/>
    </row>
    <row r="1198">
      <c r="A1198" s="60"/>
      <c r="B1198" s="60"/>
      <c r="C1198" s="60"/>
      <c r="D1198" s="46"/>
      <c r="E1198" s="25"/>
      <c r="F1198" s="26"/>
      <c r="G1198" s="18"/>
      <c r="H1198" s="15"/>
      <c r="I1198" s="28"/>
      <c r="J1198" s="29"/>
      <c r="K1198" s="30"/>
      <c r="L1198" s="31"/>
      <c r="M1198" s="32"/>
      <c r="N1198" s="33"/>
      <c r="O1198" s="39"/>
      <c r="P1198" s="39"/>
      <c r="Q1198" s="40"/>
      <c r="R1198" s="17"/>
      <c r="S1198" s="40"/>
      <c r="T1198" s="40"/>
      <c r="U1198" s="40"/>
      <c r="V1198" s="40"/>
      <c r="W1198" s="40"/>
      <c r="X1198" s="41"/>
      <c r="Y1198" s="41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18"/>
      <c r="AM1198" s="40"/>
      <c r="AN1198" s="42"/>
      <c r="AO1198" s="42"/>
      <c r="AP1198" s="43"/>
      <c r="AQ1198" s="43"/>
      <c r="AR1198" s="43"/>
      <c r="AS1198" s="43"/>
      <c r="AT1198" s="43"/>
      <c r="AU1198" s="43"/>
      <c r="AV1198" s="44"/>
      <c r="AW1198" s="45"/>
      <c r="AX1198" s="45"/>
      <c r="AY1198" s="45"/>
    </row>
    <row r="1199">
      <c r="A1199" s="60"/>
      <c r="B1199" s="60"/>
      <c r="C1199" s="60"/>
      <c r="D1199" s="46"/>
      <c r="E1199" s="25"/>
      <c r="F1199" s="26"/>
      <c r="G1199" s="18"/>
      <c r="H1199" s="15"/>
      <c r="I1199" s="28"/>
      <c r="J1199" s="29"/>
      <c r="K1199" s="30"/>
      <c r="L1199" s="31"/>
      <c r="M1199" s="32"/>
      <c r="N1199" s="33"/>
      <c r="O1199" s="39"/>
      <c r="P1199" s="39"/>
      <c r="Q1199" s="40"/>
      <c r="R1199" s="17"/>
      <c r="S1199" s="40"/>
      <c r="T1199" s="40"/>
      <c r="U1199" s="40"/>
      <c r="V1199" s="40"/>
      <c r="W1199" s="40"/>
      <c r="X1199" s="41"/>
      <c r="Y1199" s="41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0"/>
      <c r="AJ1199" s="40"/>
      <c r="AK1199" s="40"/>
      <c r="AL1199" s="18"/>
      <c r="AM1199" s="40"/>
      <c r="AN1199" s="42"/>
      <c r="AO1199" s="42"/>
      <c r="AP1199" s="43"/>
      <c r="AQ1199" s="43"/>
      <c r="AR1199" s="43"/>
      <c r="AS1199" s="43"/>
      <c r="AT1199" s="43"/>
      <c r="AU1199" s="43"/>
      <c r="AV1199" s="44"/>
      <c r="AW1199" s="45"/>
      <c r="AX1199" s="45"/>
      <c r="AY1199" s="45"/>
    </row>
    <row r="1200">
      <c r="A1200" s="60"/>
      <c r="B1200" s="60"/>
      <c r="C1200" s="60"/>
      <c r="D1200" s="46"/>
      <c r="E1200" s="25"/>
      <c r="F1200" s="26"/>
      <c r="G1200" s="18"/>
      <c r="H1200" s="15"/>
      <c r="I1200" s="28"/>
      <c r="J1200" s="29"/>
      <c r="K1200" s="30"/>
      <c r="L1200" s="31"/>
      <c r="M1200" s="32"/>
      <c r="N1200" s="33"/>
      <c r="O1200" s="39"/>
      <c r="P1200" s="39"/>
      <c r="Q1200" s="40"/>
      <c r="R1200" s="17"/>
      <c r="S1200" s="40"/>
      <c r="T1200" s="40"/>
      <c r="U1200" s="40"/>
      <c r="V1200" s="40"/>
      <c r="W1200" s="40"/>
      <c r="X1200" s="41"/>
      <c r="Y1200" s="41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18"/>
      <c r="AM1200" s="40"/>
      <c r="AN1200" s="42"/>
      <c r="AO1200" s="42"/>
      <c r="AP1200" s="43"/>
      <c r="AQ1200" s="43"/>
      <c r="AR1200" s="43"/>
      <c r="AS1200" s="43"/>
      <c r="AT1200" s="43"/>
      <c r="AU1200" s="43"/>
      <c r="AV1200" s="44"/>
      <c r="AW1200" s="45"/>
      <c r="AX1200" s="45"/>
      <c r="AY1200" s="45"/>
    </row>
    <row r="1201">
      <c r="A1201" s="60"/>
      <c r="B1201" s="60"/>
      <c r="C1201" s="60"/>
      <c r="D1201" s="46"/>
      <c r="E1201" s="25"/>
      <c r="F1201" s="26"/>
      <c r="G1201" s="18"/>
      <c r="H1201" s="15"/>
      <c r="I1201" s="28"/>
      <c r="J1201" s="29"/>
      <c r="K1201" s="30"/>
      <c r="L1201" s="31"/>
      <c r="M1201" s="32"/>
      <c r="N1201" s="33"/>
      <c r="O1201" s="39"/>
      <c r="P1201" s="39"/>
      <c r="Q1201" s="40"/>
      <c r="R1201" s="17"/>
      <c r="S1201" s="40"/>
      <c r="T1201" s="40"/>
      <c r="U1201" s="40"/>
      <c r="V1201" s="40"/>
      <c r="W1201" s="40"/>
      <c r="X1201" s="41"/>
      <c r="Y1201" s="41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0"/>
      <c r="AJ1201" s="40"/>
      <c r="AK1201" s="40"/>
      <c r="AL1201" s="18"/>
      <c r="AM1201" s="40"/>
      <c r="AN1201" s="42"/>
      <c r="AO1201" s="42"/>
      <c r="AP1201" s="43"/>
      <c r="AQ1201" s="43"/>
      <c r="AR1201" s="43"/>
      <c r="AS1201" s="43"/>
      <c r="AT1201" s="43"/>
      <c r="AU1201" s="43"/>
      <c r="AV1201" s="44"/>
      <c r="AW1201" s="45"/>
      <c r="AX1201" s="45"/>
      <c r="AY1201" s="45"/>
    </row>
    <row r="1202">
      <c r="A1202" s="60"/>
      <c r="B1202" s="60"/>
      <c r="C1202" s="60"/>
      <c r="D1202" s="46"/>
      <c r="E1202" s="25"/>
      <c r="F1202" s="26"/>
      <c r="G1202" s="18"/>
      <c r="H1202" s="15"/>
      <c r="I1202" s="28"/>
      <c r="J1202" s="29"/>
      <c r="K1202" s="30"/>
      <c r="L1202" s="31"/>
      <c r="M1202" s="32"/>
      <c r="N1202" s="33"/>
      <c r="O1202" s="39"/>
      <c r="P1202" s="39"/>
      <c r="Q1202" s="40"/>
      <c r="R1202" s="17"/>
      <c r="S1202" s="40"/>
      <c r="T1202" s="40"/>
      <c r="U1202" s="40"/>
      <c r="V1202" s="40"/>
      <c r="W1202" s="40"/>
      <c r="X1202" s="41"/>
      <c r="Y1202" s="41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18"/>
      <c r="AM1202" s="40"/>
      <c r="AN1202" s="42"/>
      <c r="AO1202" s="42"/>
      <c r="AP1202" s="43"/>
      <c r="AQ1202" s="43"/>
      <c r="AR1202" s="43"/>
      <c r="AS1202" s="43"/>
      <c r="AT1202" s="43"/>
      <c r="AU1202" s="43"/>
      <c r="AV1202" s="44"/>
      <c r="AW1202" s="45"/>
      <c r="AX1202" s="45"/>
      <c r="AY1202" s="45"/>
    </row>
    <row r="1203">
      <c r="A1203" s="60"/>
      <c r="B1203" s="60"/>
      <c r="C1203" s="60"/>
      <c r="D1203" s="46"/>
      <c r="E1203" s="25"/>
      <c r="F1203" s="26"/>
      <c r="G1203" s="18"/>
      <c r="H1203" s="15"/>
      <c r="I1203" s="28"/>
      <c r="J1203" s="29"/>
      <c r="K1203" s="30"/>
      <c r="L1203" s="31"/>
      <c r="M1203" s="32"/>
      <c r="N1203" s="33"/>
      <c r="O1203" s="39"/>
      <c r="P1203" s="39"/>
      <c r="Q1203" s="40"/>
      <c r="R1203" s="17"/>
      <c r="S1203" s="40"/>
      <c r="T1203" s="40"/>
      <c r="U1203" s="40"/>
      <c r="V1203" s="40"/>
      <c r="W1203" s="40"/>
      <c r="X1203" s="41"/>
      <c r="Y1203" s="41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0"/>
      <c r="AJ1203" s="40"/>
      <c r="AK1203" s="40"/>
      <c r="AL1203" s="18"/>
      <c r="AM1203" s="40"/>
      <c r="AN1203" s="42"/>
      <c r="AO1203" s="42"/>
      <c r="AP1203" s="43"/>
      <c r="AQ1203" s="43"/>
      <c r="AR1203" s="43"/>
      <c r="AS1203" s="43"/>
      <c r="AT1203" s="43"/>
      <c r="AU1203" s="43"/>
      <c r="AV1203" s="44"/>
      <c r="AW1203" s="45"/>
      <c r="AX1203" s="45"/>
      <c r="AY1203" s="45"/>
    </row>
    <row r="1204">
      <c r="A1204" s="60"/>
      <c r="B1204" s="60"/>
      <c r="C1204" s="60"/>
      <c r="D1204" s="46"/>
      <c r="E1204" s="25"/>
      <c r="F1204" s="26"/>
      <c r="G1204" s="18"/>
      <c r="H1204" s="15"/>
      <c r="I1204" s="28"/>
      <c r="J1204" s="29"/>
      <c r="K1204" s="30"/>
      <c r="L1204" s="31"/>
      <c r="M1204" s="32"/>
      <c r="N1204" s="33"/>
      <c r="O1204" s="39"/>
      <c r="P1204" s="39"/>
      <c r="Q1204" s="40"/>
      <c r="R1204" s="17"/>
      <c r="S1204" s="40"/>
      <c r="T1204" s="40"/>
      <c r="U1204" s="40"/>
      <c r="V1204" s="40"/>
      <c r="W1204" s="40"/>
      <c r="X1204" s="41"/>
      <c r="Y1204" s="41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18"/>
      <c r="AM1204" s="40"/>
      <c r="AN1204" s="42"/>
      <c r="AO1204" s="42"/>
      <c r="AP1204" s="43"/>
      <c r="AQ1204" s="43"/>
      <c r="AR1204" s="43"/>
      <c r="AS1204" s="43"/>
      <c r="AT1204" s="43"/>
      <c r="AU1204" s="43"/>
      <c r="AV1204" s="44"/>
      <c r="AW1204" s="45"/>
      <c r="AX1204" s="45"/>
      <c r="AY1204" s="45"/>
    </row>
    <row r="1205">
      <c r="A1205" s="60"/>
      <c r="B1205" s="60"/>
      <c r="C1205" s="60"/>
      <c r="D1205" s="46"/>
      <c r="E1205" s="25"/>
      <c r="F1205" s="26"/>
      <c r="G1205" s="18"/>
      <c r="H1205" s="15"/>
      <c r="I1205" s="28"/>
      <c r="J1205" s="29"/>
      <c r="K1205" s="30"/>
      <c r="L1205" s="31"/>
      <c r="M1205" s="32"/>
      <c r="N1205" s="33"/>
      <c r="O1205" s="39"/>
      <c r="P1205" s="39"/>
      <c r="Q1205" s="40"/>
      <c r="R1205" s="17"/>
      <c r="S1205" s="40"/>
      <c r="T1205" s="40"/>
      <c r="U1205" s="40"/>
      <c r="V1205" s="40"/>
      <c r="W1205" s="40"/>
      <c r="X1205" s="41"/>
      <c r="Y1205" s="41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0"/>
      <c r="AJ1205" s="40"/>
      <c r="AK1205" s="40"/>
      <c r="AL1205" s="18"/>
      <c r="AM1205" s="40"/>
      <c r="AN1205" s="42"/>
      <c r="AO1205" s="42"/>
      <c r="AP1205" s="43"/>
      <c r="AQ1205" s="43"/>
      <c r="AR1205" s="43"/>
      <c r="AS1205" s="43"/>
      <c r="AT1205" s="43"/>
      <c r="AU1205" s="43"/>
      <c r="AV1205" s="44"/>
      <c r="AW1205" s="45"/>
      <c r="AX1205" s="45"/>
      <c r="AY1205" s="45"/>
    </row>
    <row r="1206">
      <c r="A1206" s="60"/>
      <c r="B1206" s="60"/>
      <c r="C1206" s="60"/>
      <c r="D1206" s="46"/>
      <c r="E1206" s="25"/>
      <c r="F1206" s="26"/>
      <c r="G1206" s="18"/>
      <c r="H1206" s="15"/>
      <c r="I1206" s="28"/>
      <c r="J1206" s="29"/>
      <c r="K1206" s="30"/>
      <c r="L1206" s="31"/>
      <c r="M1206" s="32"/>
      <c r="N1206" s="33"/>
      <c r="O1206" s="39"/>
      <c r="P1206" s="39"/>
      <c r="Q1206" s="40"/>
      <c r="R1206" s="17"/>
      <c r="S1206" s="40"/>
      <c r="T1206" s="40"/>
      <c r="U1206" s="40"/>
      <c r="V1206" s="40"/>
      <c r="W1206" s="40"/>
      <c r="X1206" s="41"/>
      <c r="Y1206" s="41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18"/>
      <c r="AM1206" s="40"/>
      <c r="AN1206" s="42"/>
      <c r="AO1206" s="42"/>
      <c r="AP1206" s="43"/>
      <c r="AQ1206" s="43"/>
      <c r="AR1206" s="43"/>
      <c r="AS1206" s="43"/>
      <c r="AT1206" s="43"/>
      <c r="AU1206" s="43"/>
      <c r="AV1206" s="44"/>
      <c r="AW1206" s="45"/>
      <c r="AX1206" s="45"/>
      <c r="AY1206" s="45"/>
    </row>
    <row r="1207">
      <c r="A1207" s="60"/>
      <c r="B1207" s="60"/>
      <c r="C1207" s="60"/>
      <c r="D1207" s="46"/>
      <c r="E1207" s="25"/>
      <c r="F1207" s="26"/>
      <c r="G1207" s="18"/>
      <c r="H1207" s="15"/>
      <c r="I1207" s="28"/>
      <c r="J1207" s="29"/>
      <c r="K1207" s="30"/>
      <c r="L1207" s="31"/>
      <c r="M1207" s="32"/>
      <c r="N1207" s="33"/>
      <c r="O1207" s="39"/>
      <c r="P1207" s="39"/>
      <c r="Q1207" s="40"/>
      <c r="R1207" s="17"/>
      <c r="S1207" s="40"/>
      <c r="T1207" s="40"/>
      <c r="U1207" s="40"/>
      <c r="V1207" s="40"/>
      <c r="W1207" s="40"/>
      <c r="X1207" s="41"/>
      <c r="Y1207" s="41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0"/>
      <c r="AJ1207" s="40"/>
      <c r="AK1207" s="40"/>
      <c r="AL1207" s="18"/>
      <c r="AM1207" s="40"/>
      <c r="AN1207" s="42"/>
      <c r="AO1207" s="42"/>
      <c r="AP1207" s="43"/>
      <c r="AQ1207" s="43"/>
      <c r="AR1207" s="43"/>
      <c r="AS1207" s="43"/>
      <c r="AT1207" s="43"/>
      <c r="AU1207" s="43"/>
      <c r="AV1207" s="44"/>
      <c r="AW1207" s="45"/>
      <c r="AX1207" s="45"/>
      <c r="AY1207" s="45"/>
    </row>
    <row r="1208">
      <c r="A1208" s="60"/>
      <c r="B1208" s="60"/>
      <c r="C1208" s="60"/>
      <c r="D1208" s="46"/>
      <c r="E1208" s="25"/>
      <c r="F1208" s="26"/>
      <c r="G1208" s="18"/>
      <c r="H1208" s="15"/>
      <c r="I1208" s="28"/>
      <c r="J1208" s="29"/>
      <c r="K1208" s="30"/>
      <c r="L1208" s="31"/>
      <c r="M1208" s="32"/>
      <c r="N1208" s="33"/>
      <c r="O1208" s="39"/>
      <c r="P1208" s="39"/>
      <c r="Q1208" s="40"/>
      <c r="R1208" s="17"/>
      <c r="S1208" s="40"/>
      <c r="T1208" s="40"/>
      <c r="U1208" s="40"/>
      <c r="V1208" s="40"/>
      <c r="W1208" s="40"/>
      <c r="X1208" s="41"/>
      <c r="Y1208" s="41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18"/>
      <c r="AM1208" s="40"/>
      <c r="AN1208" s="42"/>
      <c r="AO1208" s="42"/>
      <c r="AP1208" s="43"/>
      <c r="AQ1208" s="43"/>
      <c r="AR1208" s="43"/>
      <c r="AS1208" s="43"/>
      <c r="AT1208" s="43"/>
      <c r="AU1208" s="43"/>
      <c r="AV1208" s="44"/>
      <c r="AW1208" s="45"/>
      <c r="AX1208" s="45"/>
      <c r="AY1208" s="45"/>
    </row>
    <row r="1209">
      <c r="A1209" s="60"/>
      <c r="B1209" s="60"/>
      <c r="C1209" s="60"/>
      <c r="D1209" s="46"/>
      <c r="E1209" s="25"/>
      <c r="F1209" s="26"/>
      <c r="G1209" s="18"/>
      <c r="H1209" s="15"/>
      <c r="I1209" s="28"/>
      <c r="J1209" s="29"/>
      <c r="K1209" s="30"/>
      <c r="L1209" s="31"/>
      <c r="M1209" s="32"/>
      <c r="N1209" s="33"/>
      <c r="O1209" s="39"/>
      <c r="P1209" s="39"/>
      <c r="Q1209" s="40"/>
      <c r="R1209" s="17"/>
      <c r="S1209" s="40"/>
      <c r="T1209" s="40"/>
      <c r="U1209" s="40"/>
      <c r="V1209" s="40"/>
      <c r="W1209" s="40"/>
      <c r="X1209" s="41"/>
      <c r="Y1209" s="41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0"/>
      <c r="AJ1209" s="40"/>
      <c r="AK1209" s="40"/>
      <c r="AL1209" s="18"/>
      <c r="AM1209" s="40"/>
      <c r="AN1209" s="42"/>
      <c r="AO1209" s="42"/>
      <c r="AP1209" s="43"/>
      <c r="AQ1209" s="43"/>
      <c r="AR1209" s="43"/>
      <c r="AS1209" s="43"/>
      <c r="AT1209" s="43"/>
      <c r="AU1209" s="43"/>
      <c r="AV1209" s="44"/>
      <c r="AW1209" s="45"/>
      <c r="AX1209" s="45"/>
      <c r="AY1209" s="45"/>
    </row>
    <row r="1210">
      <c r="A1210" s="60"/>
      <c r="B1210" s="60"/>
      <c r="C1210" s="60"/>
      <c r="D1210" s="46"/>
      <c r="E1210" s="25"/>
      <c r="F1210" s="26"/>
      <c r="G1210" s="18"/>
      <c r="H1210" s="15"/>
      <c r="I1210" s="28"/>
      <c r="J1210" s="29"/>
      <c r="K1210" s="30"/>
      <c r="L1210" s="31"/>
      <c r="M1210" s="32"/>
      <c r="N1210" s="33"/>
      <c r="O1210" s="39"/>
      <c r="P1210" s="39"/>
      <c r="Q1210" s="40"/>
      <c r="R1210" s="17"/>
      <c r="S1210" s="40"/>
      <c r="T1210" s="40"/>
      <c r="U1210" s="40"/>
      <c r="V1210" s="40"/>
      <c r="W1210" s="40"/>
      <c r="X1210" s="41"/>
      <c r="Y1210" s="41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18"/>
      <c r="AM1210" s="40"/>
      <c r="AN1210" s="42"/>
      <c r="AO1210" s="42"/>
      <c r="AP1210" s="43"/>
      <c r="AQ1210" s="43"/>
      <c r="AR1210" s="43"/>
      <c r="AS1210" s="43"/>
      <c r="AT1210" s="43"/>
      <c r="AU1210" s="43"/>
      <c r="AV1210" s="44"/>
      <c r="AW1210" s="45"/>
      <c r="AX1210" s="45"/>
      <c r="AY1210" s="45"/>
    </row>
    <row r="1211">
      <c r="A1211" s="60"/>
      <c r="B1211" s="60"/>
      <c r="C1211" s="60"/>
      <c r="D1211" s="46"/>
      <c r="E1211" s="25"/>
      <c r="F1211" s="26"/>
      <c r="G1211" s="18"/>
      <c r="H1211" s="15"/>
      <c r="I1211" s="28"/>
      <c r="J1211" s="29"/>
      <c r="K1211" s="30"/>
      <c r="L1211" s="31"/>
      <c r="M1211" s="32"/>
      <c r="N1211" s="33"/>
      <c r="O1211" s="39"/>
      <c r="P1211" s="39"/>
      <c r="Q1211" s="40"/>
      <c r="R1211" s="17"/>
      <c r="S1211" s="40"/>
      <c r="T1211" s="40"/>
      <c r="U1211" s="40"/>
      <c r="V1211" s="40"/>
      <c r="W1211" s="40"/>
      <c r="X1211" s="41"/>
      <c r="Y1211" s="41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0"/>
      <c r="AJ1211" s="40"/>
      <c r="AK1211" s="40"/>
      <c r="AL1211" s="18"/>
      <c r="AM1211" s="40"/>
      <c r="AN1211" s="42"/>
      <c r="AO1211" s="42"/>
      <c r="AP1211" s="43"/>
      <c r="AQ1211" s="43"/>
      <c r="AR1211" s="43"/>
      <c r="AS1211" s="43"/>
      <c r="AT1211" s="43"/>
      <c r="AU1211" s="43"/>
      <c r="AV1211" s="44"/>
      <c r="AW1211" s="45"/>
      <c r="AX1211" s="45"/>
      <c r="AY1211" s="45"/>
    </row>
    <row r="1212">
      <c r="A1212" s="60"/>
      <c r="B1212" s="60"/>
      <c r="C1212" s="60"/>
      <c r="D1212" s="46"/>
      <c r="E1212" s="25"/>
      <c r="F1212" s="26"/>
      <c r="G1212" s="18"/>
      <c r="H1212" s="15"/>
      <c r="I1212" s="28"/>
      <c r="J1212" s="29"/>
      <c r="K1212" s="30"/>
      <c r="L1212" s="31"/>
      <c r="M1212" s="32"/>
      <c r="N1212" s="33"/>
      <c r="O1212" s="39"/>
      <c r="P1212" s="39"/>
      <c r="Q1212" s="40"/>
      <c r="R1212" s="17"/>
      <c r="S1212" s="40"/>
      <c r="T1212" s="40"/>
      <c r="U1212" s="40"/>
      <c r="V1212" s="40"/>
      <c r="W1212" s="40"/>
      <c r="X1212" s="41"/>
      <c r="Y1212" s="41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18"/>
      <c r="AM1212" s="40"/>
      <c r="AN1212" s="42"/>
      <c r="AO1212" s="42"/>
      <c r="AP1212" s="43"/>
      <c r="AQ1212" s="43"/>
      <c r="AR1212" s="43"/>
      <c r="AS1212" s="43"/>
      <c r="AT1212" s="43"/>
      <c r="AU1212" s="43"/>
      <c r="AV1212" s="44"/>
      <c r="AW1212" s="45"/>
      <c r="AX1212" s="45"/>
      <c r="AY1212" s="45"/>
    </row>
    <row r="1213">
      <c r="A1213" s="60"/>
      <c r="B1213" s="60"/>
      <c r="C1213" s="60"/>
      <c r="D1213" s="46"/>
      <c r="E1213" s="25"/>
      <c r="F1213" s="26"/>
      <c r="G1213" s="18"/>
      <c r="H1213" s="15"/>
      <c r="I1213" s="28"/>
      <c r="J1213" s="29"/>
      <c r="K1213" s="30"/>
      <c r="L1213" s="31"/>
      <c r="M1213" s="32"/>
      <c r="N1213" s="33"/>
      <c r="O1213" s="39"/>
      <c r="P1213" s="39"/>
      <c r="Q1213" s="40"/>
      <c r="R1213" s="17"/>
      <c r="S1213" s="40"/>
      <c r="T1213" s="40"/>
      <c r="U1213" s="40"/>
      <c r="V1213" s="40"/>
      <c r="W1213" s="40"/>
      <c r="X1213" s="41"/>
      <c r="Y1213" s="41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0"/>
      <c r="AJ1213" s="40"/>
      <c r="AK1213" s="40"/>
      <c r="AL1213" s="18"/>
      <c r="AM1213" s="40"/>
      <c r="AN1213" s="42"/>
      <c r="AO1213" s="42"/>
      <c r="AP1213" s="43"/>
      <c r="AQ1213" s="43"/>
      <c r="AR1213" s="43"/>
      <c r="AS1213" s="43"/>
      <c r="AT1213" s="43"/>
      <c r="AU1213" s="43"/>
      <c r="AV1213" s="44"/>
      <c r="AW1213" s="45"/>
      <c r="AX1213" s="45"/>
      <c r="AY1213" s="45"/>
    </row>
    <row r="1214">
      <c r="A1214" s="60"/>
      <c r="B1214" s="60"/>
      <c r="C1214" s="60"/>
      <c r="D1214" s="46"/>
      <c r="E1214" s="25"/>
      <c r="F1214" s="26"/>
      <c r="G1214" s="18"/>
      <c r="H1214" s="15"/>
      <c r="I1214" s="28"/>
      <c r="J1214" s="29"/>
      <c r="K1214" s="30"/>
      <c r="L1214" s="31"/>
      <c r="M1214" s="32"/>
      <c r="N1214" s="33"/>
      <c r="O1214" s="39"/>
      <c r="P1214" s="39"/>
      <c r="Q1214" s="40"/>
      <c r="R1214" s="17"/>
      <c r="S1214" s="40"/>
      <c r="T1214" s="40"/>
      <c r="U1214" s="40"/>
      <c r="V1214" s="40"/>
      <c r="W1214" s="40"/>
      <c r="X1214" s="41"/>
      <c r="Y1214" s="41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18"/>
      <c r="AM1214" s="40"/>
      <c r="AN1214" s="42"/>
      <c r="AO1214" s="42"/>
      <c r="AP1214" s="43"/>
      <c r="AQ1214" s="43"/>
      <c r="AR1214" s="43"/>
      <c r="AS1214" s="43"/>
      <c r="AT1214" s="43"/>
      <c r="AU1214" s="43"/>
      <c r="AV1214" s="44"/>
      <c r="AW1214" s="45"/>
      <c r="AX1214" s="45"/>
      <c r="AY1214" s="45"/>
    </row>
    <row r="1215">
      <c r="A1215" s="60"/>
      <c r="B1215" s="60"/>
      <c r="C1215" s="60"/>
      <c r="D1215" s="46"/>
      <c r="E1215" s="25"/>
      <c r="F1215" s="26"/>
      <c r="G1215" s="18"/>
      <c r="H1215" s="15"/>
      <c r="I1215" s="28"/>
      <c r="J1215" s="29"/>
      <c r="K1215" s="30"/>
      <c r="L1215" s="31"/>
      <c r="M1215" s="32"/>
      <c r="N1215" s="33"/>
      <c r="O1215" s="39"/>
      <c r="P1215" s="39"/>
      <c r="Q1215" s="40"/>
      <c r="R1215" s="17"/>
      <c r="S1215" s="40"/>
      <c r="T1215" s="40"/>
      <c r="U1215" s="40"/>
      <c r="V1215" s="40"/>
      <c r="W1215" s="40"/>
      <c r="X1215" s="41"/>
      <c r="Y1215" s="41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0"/>
      <c r="AJ1215" s="40"/>
      <c r="AK1215" s="40"/>
      <c r="AL1215" s="18"/>
      <c r="AM1215" s="40"/>
      <c r="AN1215" s="42"/>
      <c r="AO1215" s="42"/>
      <c r="AP1215" s="43"/>
      <c r="AQ1215" s="43"/>
      <c r="AR1215" s="43"/>
      <c r="AS1215" s="43"/>
      <c r="AT1215" s="43"/>
      <c r="AU1215" s="43"/>
      <c r="AV1215" s="44"/>
      <c r="AW1215" s="45"/>
      <c r="AX1215" s="45"/>
      <c r="AY1215" s="45"/>
    </row>
    <row r="1216">
      <c r="A1216" s="60"/>
      <c r="B1216" s="60"/>
      <c r="C1216" s="60"/>
      <c r="D1216" s="46"/>
      <c r="E1216" s="25"/>
      <c r="F1216" s="26"/>
      <c r="G1216" s="18"/>
      <c r="H1216" s="15"/>
      <c r="I1216" s="28"/>
      <c r="J1216" s="29"/>
      <c r="K1216" s="30"/>
      <c r="L1216" s="31"/>
      <c r="M1216" s="32"/>
      <c r="N1216" s="33"/>
      <c r="O1216" s="39"/>
      <c r="P1216" s="39"/>
      <c r="Q1216" s="40"/>
      <c r="R1216" s="17"/>
      <c r="S1216" s="40"/>
      <c r="T1216" s="40"/>
      <c r="U1216" s="40"/>
      <c r="V1216" s="40"/>
      <c r="W1216" s="40"/>
      <c r="X1216" s="41"/>
      <c r="Y1216" s="41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18"/>
      <c r="AM1216" s="40"/>
      <c r="AN1216" s="42"/>
      <c r="AO1216" s="42"/>
      <c r="AP1216" s="43"/>
      <c r="AQ1216" s="43"/>
      <c r="AR1216" s="43"/>
      <c r="AS1216" s="43"/>
      <c r="AT1216" s="43"/>
      <c r="AU1216" s="43"/>
      <c r="AV1216" s="44"/>
      <c r="AW1216" s="45"/>
      <c r="AX1216" s="45"/>
      <c r="AY1216" s="45"/>
    </row>
    <row r="1217">
      <c r="A1217" s="60"/>
      <c r="B1217" s="60"/>
      <c r="C1217" s="60"/>
      <c r="D1217" s="46"/>
      <c r="E1217" s="25"/>
      <c r="F1217" s="26"/>
      <c r="G1217" s="18"/>
      <c r="H1217" s="15"/>
      <c r="I1217" s="28"/>
      <c r="J1217" s="29"/>
      <c r="K1217" s="30"/>
      <c r="L1217" s="31"/>
      <c r="M1217" s="32"/>
      <c r="N1217" s="33"/>
      <c r="O1217" s="39"/>
      <c r="P1217" s="39"/>
      <c r="Q1217" s="40"/>
      <c r="R1217" s="17"/>
      <c r="S1217" s="40"/>
      <c r="T1217" s="40"/>
      <c r="U1217" s="40"/>
      <c r="V1217" s="40"/>
      <c r="W1217" s="40"/>
      <c r="X1217" s="41"/>
      <c r="Y1217" s="41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0"/>
      <c r="AJ1217" s="40"/>
      <c r="AK1217" s="40"/>
      <c r="AL1217" s="18"/>
      <c r="AM1217" s="40"/>
      <c r="AN1217" s="42"/>
      <c r="AO1217" s="42"/>
      <c r="AP1217" s="43"/>
      <c r="AQ1217" s="43"/>
      <c r="AR1217" s="43"/>
      <c r="AS1217" s="43"/>
      <c r="AT1217" s="43"/>
      <c r="AU1217" s="43"/>
      <c r="AV1217" s="44"/>
      <c r="AW1217" s="45"/>
      <c r="AX1217" s="45"/>
      <c r="AY1217" s="45"/>
    </row>
    <row r="1218">
      <c r="A1218" s="60"/>
      <c r="B1218" s="60"/>
      <c r="C1218" s="60"/>
      <c r="D1218" s="46"/>
      <c r="E1218" s="25"/>
      <c r="F1218" s="26"/>
      <c r="G1218" s="18"/>
      <c r="H1218" s="15"/>
      <c r="I1218" s="28"/>
      <c r="J1218" s="29"/>
      <c r="K1218" s="30"/>
      <c r="L1218" s="31"/>
      <c r="M1218" s="32"/>
      <c r="N1218" s="33"/>
      <c r="O1218" s="39"/>
      <c r="P1218" s="39"/>
      <c r="Q1218" s="40"/>
      <c r="R1218" s="17"/>
      <c r="S1218" s="40"/>
      <c r="T1218" s="40"/>
      <c r="U1218" s="40"/>
      <c r="V1218" s="40"/>
      <c r="W1218" s="40"/>
      <c r="X1218" s="41"/>
      <c r="Y1218" s="41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18"/>
      <c r="AM1218" s="40"/>
      <c r="AN1218" s="42"/>
      <c r="AO1218" s="42"/>
      <c r="AP1218" s="43"/>
      <c r="AQ1218" s="43"/>
      <c r="AR1218" s="43"/>
      <c r="AS1218" s="43"/>
      <c r="AT1218" s="43"/>
      <c r="AU1218" s="43"/>
      <c r="AV1218" s="44"/>
      <c r="AW1218" s="45"/>
      <c r="AX1218" s="45"/>
      <c r="AY1218" s="45"/>
    </row>
    <row r="1219">
      <c r="A1219" s="60"/>
      <c r="B1219" s="60"/>
      <c r="C1219" s="60"/>
      <c r="D1219" s="46"/>
      <c r="E1219" s="25"/>
      <c r="F1219" s="26"/>
      <c r="G1219" s="18"/>
      <c r="H1219" s="15"/>
      <c r="I1219" s="28"/>
      <c r="J1219" s="29"/>
      <c r="K1219" s="30"/>
      <c r="L1219" s="31"/>
      <c r="M1219" s="32"/>
      <c r="N1219" s="33"/>
      <c r="O1219" s="39"/>
      <c r="P1219" s="39"/>
      <c r="Q1219" s="40"/>
      <c r="R1219" s="17"/>
      <c r="S1219" s="40"/>
      <c r="T1219" s="40"/>
      <c r="U1219" s="40"/>
      <c r="V1219" s="40"/>
      <c r="W1219" s="40"/>
      <c r="X1219" s="41"/>
      <c r="Y1219" s="41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0"/>
      <c r="AJ1219" s="40"/>
      <c r="AK1219" s="40"/>
      <c r="AL1219" s="18"/>
      <c r="AM1219" s="40"/>
      <c r="AN1219" s="42"/>
      <c r="AO1219" s="42"/>
      <c r="AP1219" s="43"/>
      <c r="AQ1219" s="43"/>
      <c r="AR1219" s="43"/>
      <c r="AS1219" s="43"/>
      <c r="AT1219" s="43"/>
      <c r="AU1219" s="43"/>
      <c r="AV1219" s="44"/>
      <c r="AW1219" s="45"/>
      <c r="AX1219" s="45"/>
      <c r="AY1219" s="45"/>
    </row>
    <row r="1220">
      <c r="A1220" s="60"/>
      <c r="B1220" s="60"/>
      <c r="C1220" s="60"/>
      <c r="D1220" s="46"/>
      <c r="E1220" s="25"/>
      <c r="F1220" s="26"/>
      <c r="G1220" s="18"/>
      <c r="H1220" s="15"/>
      <c r="I1220" s="28"/>
      <c r="J1220" s="29"/>
      <c r="K1220" s="30"/>
      <c r="L1220" s="31"/>
      <c r="M1220" s="32"/>
      <c r="N1220" s="33"/>
      <c r="O1220" s="39"/>
      <c r="P1220" s="39"/>
      <c r="Q1220" s="40"/>
      <c r="R1220" s="17"/>
      <c r="S1220" s="40"/>
      <c r="T1220" s="40"/>
      <c r="U1220" s="40"/>
      <c r="V1220" s="40"/>
      <c r="W1220" s="40"/>
      <c r="X1220" s="41"/>
      <c r="Y1220" s="41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18"/>
      <c r="AM1220" s="40"/>
      <c r="AN1220" s="42"/>
      <c r="AO1220" s="42"/>
      <c r="AP1220" s="43"/>
      <c r="AQ1220" s="43"/>
      <c r="AR1220" s="43"/>
      <c r="AS1220" s="43"/>
      <c r="AT1220" s="43"/>
      <c r="AU1220" s="43"/>
      <c r="AV1220" s="44"/>
      <c r="AW1220" s="45"/>
      <c r="AX1220" s="45"/>
      <c r="AY1220" s="45"/>
    </row>
    <row r="1221">
      <c r="A1221" s="60"/>
      <c r="B1221" s="60"/>
      <c r="C1221" s="60"/>
      <c r="D1221" s="46"/>
      <c r="E1221" s="25"/>
      <c r="F1221" s="26"/>
      <c r="G1221" s="18"/>
      <c r="H1221" s="15"/>
      <c r="I1221" s="28"/>
      <c r="J1221" s="29"/>
      <c r="K1221" s="30"/>
      <c r="L1221" s="31"/>
      <c r="M1221" s="32"/>
      <c r="N1221" s="33"/>
      <c r="O1221" s="39"/>
      <c r="P1221" s="39"/>
      <c r="Q1221" s="40"/>
      <c r="R1221" s="17"/>
      <c r="S1221" s="40"/>
      <c r="T1221" s="40"/>
      <c r="U1221" s="40"/>
      <c r="V1221" s="40"/>
      <c r="W1221" s="40"/>
      <c r="X1221" s="41"/>
      <c r="Y1221" s="41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0"/>
      <c r="AJ1221" s="40"/>
      <c r="AK1221" s="40"/>
      <c r="AL1221" s="18"/>
      <c r="AM1221" s="40"/>
      <c r="AN1221" s="42"/>
      <c r="AO1221" s="42"/>
      <c r="AP1221" s="43"/>
      <c r="AQ1221" s="43"/>
      <c r="AR1221" s="43"/>
      <c r="AS1221" s="43"/>
      <c r="AT1221" s="43"/>
      <c r="AU1221" s="43"/>
      <c r="AV1221" s="44"/>
      <c r="AW1221" s="45"/>
      <c r="AX1221" s="45"/>
      <c r="AY1221" s="45"/>
    </row>
    <row r="1222">
      <c r="A1222" s="60"/>
      <c r="B1222" s="60"/>
      <c r="C1222" s="60"/>
      <c r="D1222" s="46"/>
      <c r="E1222" s="25"/>
      <c r="F1222" s="26"/>
      <c r="G1222" s="18"/>
      <c r="H1222" s="15"/>
      <c r="I1222" s="28"/>
      <c r="J1222" s="29"/>
      <c r="K1222" s="30"/>
      <c r="L1222" s="31"/>
      <c r="M1222" s="32"/>
      <c r="N1222" s="33"/>
      <c r="O1222" s="39"/>
      <c r="P1222" s="39"/>
      <c r="Q1222" s="40"/>
      <c r="R1222" s="17"/>
      <c r="S1222" s="40"/>
      <c r="T1222" s="40"/>
      <c r="U1222" s="40"/>
      <c r="V1222" s="40"/>
      <c r="W1222" s="40"/>
      <c r="X1222" s="41"/>
      <c r="Y1222" s="41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18"/>
      <c r="AM1222" s="40"/>
      <c r="AN1222" s="42"/>
      <c r="AO1222" s="42"/>
      <c r="AP1222" s="43"/>
      <c r="AQ1222" s="43"/>
      <c r="AR1222" s="43"/>
      <c r="AS1222" s="43"/>
      <c r="AT1222" s="43"/>
      <c r="AU1222" s="43"/>
      <c r="AV1222" s="44"/>
      <c r="AW1222" s="45"/>
      <c r="AX1222" s="45"/>
      <c r="AY1222" s="45"/>
    </row>
    <row r="1223">
      <c r="A1223" s="60"/>
      <c r="B1223" s="60"/>
      <c r="C1223" s="60"/>
      <c r="D1223" s="46"/>
      <c r="E1223" s="25"/>
      <c r="F1223" s="26"/>
      <c r="G1223" s="18"/>
      <c r="H1223" s="15"/>
      <c r="I1223" s="28"/>
      <c r="J1223" s="29"/>
      <c r="K1223" s="30"/>
      <c r="L1223" s="31"/>
      <c r="M1223" s="32"/>
      <c r="N1223" s="33"/>
      <c r="O1223" s="39"/>
      <c r="P1223" s="39"/>
      <c r="Q1223" s="40"/>
      <c r="R1223" s="17"/>
      <c r="S1223" s="40"/>
      <c r="T1223" s="40"/>
      <c r="U1223" s="40"/>
      <c r="V1223" s="40"/>
      <c r="W1223" s="40"/>
      <c r="X1223" s="41"/>
      <c r="Y1223" s="41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0"/>
      <c r="AJ1223" s="40"/>
      <c r="AK1223" s="40"/>
      <c r="AL1223" s="18"/>
      <c r="AM1223" s="40"/>
      <c r="AN1223" s="42"/>
      <c r="AO1223" s="42"/>
      <c r="AP1223" s="43"/>
      <c r="AQ1223" s="43"/>
      <c r="AR1223" s="43"/>
      <c r="AS1223" s="43"/>
      <c r="AT1223" s="43"/>
      <c r="AU1223" s="43"/>
      <c r="AV1223" s="44"/>
      <c r="AW1223" s="45"/>
      <c r="AX1223" s="45"/>
      <c r="AY1223" s="45"/>
    </row>
    <row r="1224">
      <c r="A1224" s="60"/>
      <c r="B1224" s="60"/>
      <c r="C1224" s="60"/>
      <c r="D1224" s="46"/>
      <c r="E1224" s="25"/>
      <c r="F1224" s="26"/>
      <c r="G1224" s="18"/>
      <c r="H1224" s="15"/>
      <c r="I1224" s="28"/>
      <c r="J1224" s="29"/>
      <c r="K1224" s="30"/>
      <c r="L1224" s="31"/>
      <c r="M1224" s="32"/>
      <c r="N1224" s="33"/>
      <c r="O1224" s="39"/>
      <c r="P1224" s="39"/>
      <c r="Q1224" s="40"/>
      <c r="R1224" s="17"/>
      <c r="S1224" s="40"/>
      <c r="T1224" s="40"/>
      <c r="U1224" s="40"/>
      <c r="V1224" s="40"/>
      <c r="W1224" s="40"/>
      <c r="X1224" s="41"/>
      <c r="Y1224" s="41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18"/>
      <c r="AM1224" s="40"/>
      <c r="AN1224" s="42"/>
      <c r="AO1224" s="42"/>
      <c r="AP1224" s="43"/>
      <c r="AQ1224" s="43"/>
      <c r="AR1224" s="43"/>
      <c r="AS1224" s="43"/>
      <c r="AT1224" s="43"/>
      <c r="AU1224" s="43"/>
      <c r="AV1224" s="44"/>
      <c r="AW1224" s="45"/>
      <c r="AX1224" s="45"/>
      <c r="AY1224" s="45"/>
    </row>
    <row r="1225">
      <c r="A1225" s="60"/>
      <c r="B1225" s="60"/>
      <c r="C1225" s="60"/>
      <c r="D1225" s="46"/>
      <c r="E1225" s="25"/>
      <c r="F1225" s="26"/>
      <c r="G1225" s="18"/>
      <c r="H1225" s="15"/>
      <c r="I1225" s="28"/>
      <c r="J1225" s="29"/>
      <c r="K1225" s="30"/>
      <c r="L1225" s="31"/>
      <c r="M1225" s="32"/>
      <c r="N1225" s="33"/>
      <c r="O1225" s="39"/>
      <c r="P1225" s="39"/>
      <c r="Q1225" s="40"/>
      <c r="R1225" s="17"/>
      <c r="S1225" s="40"/>
      <c r="T1225" s="40"/>
      <c r="U1225" s="40"/>
      <c r="V1225" s="40"/>
      <c r="W1225" s="40"/>
      <c r="X1225" s="41"/>
      <c r="Y1225" s="41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0"/>
      <c r="AJ1225" s="40"/>
      <c r="AK1225" s="40"/>
      <c r="AL1225" s="18"/>
      <c r="AM1225" s="40"/>
      <c r="AN1225" s="42"/>
      <c r="AO1225" s="42"/>
      <c r="AP1225" s="43"/>
      <c r="AQ1225" s="43"/>
      <c r="AR1225" s="43"/>
      <c r="AS1225" s="43"/>
      <c r="AT1225" s="43"/>
      <c r="AU1225" s="43"/>
      <c r="AV1225" s="44"/>
      <c r="AW1225" s="45"/>
      <c r="AX1225" s="45"/>
      <c r="AY1225" s="4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2" max="2" width="16.88"/>
    <col customWidth="1" min="18" max="18" width="14.75"/>
    <col customWidth="1" min="32" max="32" width="18.0"/>
    <col customWidth="1" min="33" max="33" width="18.13"/>
    <col customWidth="1" min="48" max="48" width="16.75"/>
    <col customWidth="1" min="50" max="50" width="20.5"/>
    <col customWidth="1" min="51" max="51" width="36.13"/>
  </cols>
  <sheetData>
    <row r="1">
      <c r="A1" s="9" t="s">
        <v>11</v>
      </c>
      <c r="B1" s="10" t="s">
        <v>16</v>
      </c>
      <c r="C1" s="11" t="s">
        <v>79</v>
      </c>
      <c r="D1" s="12"/>
      <c r="E1" s="13" t="s">
        <v>18</v>
      </c>
      <c r="F1" s="4" t="s">
        <v>19</v>
      </c>
      <c r="G1" s="14">
        <f>SUM(G3:G1225)</f>
        <v>1220200</v>
      </c>
      <c r="H1" s="15" t="s">
        <v>20</v>
      </c>
      <c r="I1" s="14">
        <f t="shared" ref="I1:N1" si="1">SUM(I3:I1225)</f>
        <v>18082</v>
      </c>
      <c r="J1" s="14">
        <f t="shared" si="1"/>
        <v>40541</v>
      </c>
      <c r="K1" s="14">
        <f t="shared" si="1"/>
        <v>19852</v>
      </c>
      <c r="L1" s="14">
        <f t="shared" si="1"/>
        <v>100065</v>
      </c>
      <c r="M1" s="14">
        <f t="shared" si="1"/>
        <v>19906</v>
      </c>
      <c r="N1" s="14">
        <f t="shared" si="1"/>
        <v>30694</v>
      </c>
      <c r="O1" s="16" t="s">
        <v>21</v>
      </c>
      <c r="P1" s="16" t="s">
        <v>22</v>
      </c>
      <c r="Q1" s="17" t="s">
        <v>23</v>
      </c>
      <c r="R1" s="17" t="s">
        <v>24</v>
      </c>
      <c r="S1" s="17" t="s">
        <v>25</v>
      </c>
      <c r="T1" s="17" t="s">
        <v>26</v>
      </c>
      <c r="U1" s="17" t="s">
        <v>27</v>
      </c>
      <c r="V1" s="17" t="s">
        <v>28</v>
      </c>
      <c r="W1" s="17" t="s">
        <v>29</v>
      </c>
      <c r="X1" s="16" t="s">
        <v>21</v>
      </c>
      <c r="Y1" s="16" t="s">
        <v>22</v>
      </c>
      <c r="Z1" s="17" t="s">
        <v>30</v>
      </c>
      <c r="AA1" s="17" t="s">
        <v>79</v>
      </c>
      <c r="AB1" s="17" t="s">
        <v>31</v>
      </c>
      <c r="AC1" s="17" t="s">
        <v>31</v>
      </c>
      <c r="AD1" s="17" t="s">
        <v>31</v>
      </c>
      <c r="AE1" s="17" t="s">
        <v>31</v>
      </c>
      <c r="AF1" s="17" t="s">
        <v>31</v>
      </c>
      <c r="AG1" s="17" t="s">
        <v>31</v>
      </c>
      <c r="AH1" s="14">
        <f t="shared" ref="AH1:AK1" si="2">SUM(AH3:AH1225)</f>
        <v>34504</v>
      </c>
      <c r="AI1" s="14">
        <f t="shared" si="2"/>
        <v>30694</v>
      </c>
      <c r="AJ1" s="14">
        <f t="shared" si="2"/>
        <v>49178</v>
      </c>
      <c r="AK1" s="14">
        <f t="shared" si="2"/>
        <v>40541</v>
      </c>
      <c r="AL1" s="18" t="s">
        <v>32</v>
      </c>
      <c r="AM1" s="17" t="s">
        <v>33</v>
      </c>
      <c r="AN1" s="17" t="s">
        <v>34</v>
      </c>
      <c r="AO1" s="17" t="s">
        <v>35</v>
      </c>
      <c r="AP1" s="19">
        <f t="shared" ref="AP1:AS1" si="3">AVERAGE(AP3:AP600)</f>
        <v>0.2365516028</v>
      </c>
      <c r="AQ1" s="19">
        <f t="shared" si="3"/>
        <v>0.6045005206</v>
      </c>
      <c r="AR1" s="19">
        <f t="shared" si="3"/>
        <v>0.4719400979</v>
      </c>
      <c r="AS1" s="19">
        <f t="shared" si="3"/>
        <v>0.508490911</v>
      </c>
      <c r="AT1" s="20"/>
      <c r="AU1" s="20"/>
      <c r="AV1" s="21">
        <f t="shared" ref="AV1:AW1" si="4">SUM(AV3:AV1225)</f>
        <v>0</v>
      </c>
      <c r="AW1" s="21">
        <f t="shared" si="4"/>
        <v>-25842</v>
      </c>
      <c r="AX1" s="22"/>
      <c r="AY1" s="22" t="s">
        <v>36</v>
      </c>
    </row>
    <row r="2">
      <c r="A2" s="11" t="s">
        <v>10</v>
      </c>
      <c r="B2" s="23"/>
      <c r="C2" s="11" t="s">
        <v>30</v>
      </c>
      <c r="D2" s="24" t="s">
        <v>37</v>
      </c>
      <c r="E2" s="25" t="s">
        <v>38</v>
      </c>
      <c r="F2" s="26" t="s">
        <v>0</v>
      </c>
      <c r="G2" s="18" t="s">
        <v>39</v>
      </c>
      <c r="H2" s="27">
        <f>SUM(H3:H600)</f>
        <v>229140</v>
      </c>
      <c r="I2" s="28" t="s">
        <v>40</v>
      </c>
      <c r="J2" s="29" t="s">
        <v>41</v>
      </c>
      <c r="K2" s="30" t="s">
        <v>42</v>
      </c>
      <c r="L2" s="31" t="s">
        <v>43</v>
      </c>
      <c r="M2" s="32" t="s">
        <v>44</v>
      </c>
      <c r="N2" s="33" t="s">
        <v>45</v>
      </c>
      <c r="O2" s="16" t="s">
        <v>21</v>
      </c>
      <c r="P2" s="16" t="s">
        <v>22</v>
      </c>
      <c r="Q2" s="17" t="s">
        <v>46</v>
      </c>
      <c r="R2" s="17" t="s">
        <v>47</v>
      </c>
      <c r="S2" s="17" t="s">
        <v>48</v>
      </c>
      <c r="T2" s="34">
        <f>PI()/4</f>
        <v>0.7853981634</v>
      </c>
      <c r="U2" s="17" t="s">
        <v>49</v>
      </c>
      <c r="V2" s="17" t="s">
        <v>50</v>
      </c>
      <c r="W2" s="17" t="s">
        <v>51</v>
      </c>
      <c r="X2" s="16" t="s">
        <v>21</v>
      </c>
      <c r="Y2" s="16" t="s">
        <v>22</v>
      </c>
      <c r="Z2" s="17" t="s">
        <v>52</v>
      </c>
      <c r="AA2" s="17" t="s">
        <v>52</v>
      </c>
      <c r="AB2" s="17" t="s">
        <v>53</v>
      </c>
      <c r="AC2" s="17" t="s">
        <v>54</v>
      </c>
      <c r="AD2" s="17" t="s">
        <v>55</v>
      </c>
      <c r="AE2" s="17" t="s">
        <v>56</v>
      </c>
      <c r="AF2" s="17" t="s">
        <v>57</v>
      </c>
      <c r="AG2" s="17" t="s">
        <v>80</v>
      </c>
      <c r="AH2" s="17" t="s">
        <v>53</v>
      </c>
      <c r="AI2" s="17" t="s">
        <v>54</v>
      </c>
      <c r="AJ2" s="17" t="s">
        <v>55</v>
      </c>
      <c r="AK2" s="17" t="s">
        <v>56</v>
      </c>
      <c r="AL2" s="18" t="s">
        <v>39</v>
      </c>
      <c r="AM2" s="14">
        <f>SUM(AM4:AM1226)</f>
        <v>154776</v>
      </c>
      <c r="AN2" s="17" t="s">
        <v>59</v>
      </c>
      <c r="AO2" s="17" t="s">
        <v>60</v>
      </c>
      <c r="AP2" s="35" t="s">
        <v>61</v>
      </c>
      <c r="AQ2" s="35" t="s">
        <v>62</v>
      </c>
      <c r="AR2" s="35" t="s">
        <v>63</v>
      </c>
      <c r="AS2" s="35" t="s">
        <v>64</v>
      </c>
      <c r="AT2" s="35" t="s">
        <v>65</v>
      </c>
      <c r="AU2" s="35" t="s">
        <v>66</v>
      </c>
      <c r="AV2" s="36" t="s">
        <v>67</v>
      </c>
      <c r="AW2" s="37" t="s">
        <v>68</v>
      </c>
      <c r="AX2" s="38" t="s">
        <v>69</v>
      </c>
      <c r="AY2" s="22">
        <f>SUM(AX178:AX600)</f>
        <v>6258</v>
      </c>
    </row>
    <row r="3">
      <c r="A3" s="23"/>
      <c r="B3" s="23"/>
      <c r="C3" s="23"/>
      <c r="D3" s="24">
        <v>1.0</v>
      </c>
      <c r="E3" s="25"/>
      <c r="F3" s="26">
        <v>1000.0</v>
      </c>
      <c r="G3" s="18">
        <v>640.0</v>
      </c>
      <c r="H3" s="15">
        <f t="shared" ref="H3:H600" si="5">I3+J3+K3+L3+M3+N3</f>
        <v>174</v>
      </c>
      <c r="I3" s="28">
        <v>26.0</v>
      </c>
      <c r="J3" s="29">
        <v>40.0</v>
      </c>
      <c r="K3" s="30">
        <v>11.0</v>
      </c>
      <c r="L3" s="31">
        <v>73.0</v>
      </c>
      <c r="M3" s="32">
        <v>11.0</v>
      </c>
      <c r="N3" s="33">
        <v>13.0</v>
      </c>
      <c r="O3" s="39">
        <f t="shared" ref="O3:O600" si="6">1-(M3/(M3+N3))</f>
        <v>0.5416666667</v>
      </c>
      <c r="P3" s="39">
        <f t="shared" ref="P3:P600" si="7">1-(I3)/(I3+J3)</f>
        <v>0.6060606061</v>
      </c>
      <c r="Q3" s="40">
        <f t="shared" ref="Q3:Q600" si="8">0.422+0.453*O3+0.000306*POWER(O3,2)</f>
        <v>0.6674647813</v>
      </c>
      <c r="R3" s="17">
        <f t="shared" ref="R3:R600" si="9">0.453*O3+0.000306*POWER(O3,2)</f>
        <v>0.2454647813</v>
      </c>
      <c r="S3" s="39">
        <f t="shared" ref="S3:S600" si="10">P3-Q3</f>
        <v>-0.06140417519</v>
      </c>
      <c r="T3" s="40">
        <f t="shared" ref="T3:T600" si="11">$T$2-ATAN2(O3,R3)</f>
        <v>0.3599147182</v>
      </c>
      <c r="U3" s="40">
        <f t="shared" ref="U3:U600" si="12">COS(T3)*O3-SIN(T3)*R3</f>
        <v>0.4205090585</v>
      </c>
      <c r="V3" s="40">
        <f t="shared" ref="V3:V600" si="13">SIN(T3)*O3+COS(T3)*R3</f>
        <v>0.4205090585</v>
      </c>
      <c r="W3" s="39">
        <f t="shared" ref="W3:W600" si="14">V3+S3</f>
        <v>0.3591048833</v>
      </c>
      <c r="X3" s="41">
        <f t="shared" ref="X3:X600" si="15">1-U3</f>
        <v>0.5794909415</v>
      </c>
      <c r="Y3" s="41">
        <f t="shared" ref="Y3:Y600" si="16">1-W3</f>
        <v>0.6408951167</v>
      </c>
      <c r="Z3" s="40">
        <f t="shared" ref="Z3:Z600" si="17">M3+N3</f>
        <v>24</v>
      </c>
      <c r="AA3" s="40">
        <f t="shared" ref="AA3:AA600" si="18">I3+J3</f>
        <v>66</v>
      </c>
      <c r="AB3" s="40">
        <f t="shared" ref="AB3:AB600" si="19">ROUND(X3*Z3,0)</f>
        <v>14</v>
      </c>
      <c r="AC3" s="40">
        <f t="shared" ref="AC3:AC600" si="20">Z3-AB3</f>
        <v>10</v>
      </c>
      <c r="AD3" s="40">
        <f t="shared" ref="AD3:AD600" si="21">ROUND(Y3*AA3,0)</f>
        <v>42</v>
      </c>
      <c r="AE3" s="40">
        <f t="shared" ref="AE3:AE600" si="22">AA3-AD3</f>
        <v>24</v>
      </c>
      <c r="AF3" s="40">
        <f t="shared" ref="AF3:AF600" si="23">(N3)/AC3</f>
        <v>1.3</v>
      </c>
      <c r="AG3" s="40">
        <f t="shared" ref="AG3:AG600" si="24">(J3)/AE3</f>
        <v>1.666666667</v>
      </c>
      <c r="AH3" s="40">
        <f t="shared" ref="AH3:AH600" si="25">ROUND(AF3*AB3,0)</f>
        <v>18</v>
      </c>
      <c r="AI3" s="40">
        <f t="shared" ref="AI3:AI600" si="26">AF3*AC3</f>
        <v>13</v>
      </c>
      <c r="AJ3" s="40">
        <f t="shared" ref="AJ3:AJ600" si="27">ROUND(AG3*AD3,0)</f>
        <v>70</v>
      </c>
      <c r="AK3" s="40">
        <f>AG3*AE3</f>
        <v>40</v>
      </c>
      <c r="AL3" s="18">
        <f t="shared" ref="AL3:AL600" si="28">G3</f>
        <v>640</v>
      </c>
      <c r="AM3" s="40">
        <f t="shared" ref="AM3:AM600" si="29">AH3+AI3+AJ3+AK3</f>
        <v>141</v>
      </c>
      <c r="AN3" s="42">
        <f t="shared" ref="AN3:AN600" si="30">AM3/AL3</f>
        <v>0.2203125</v>
      </c>
      <c r="AO3" s="42">
        <f t="shared" ref="AO3:AO600" si="31">H3/AL3</f>
        <v>0.271875</v>
      </c>
      <c r="AP3" s="43">
        <f t="shared" ref="AP3:AP600" si="32">(I3+K3+M3)/(I3+J3+K3+L3+M3+N3)</f>
        <v>0.275862069</v>
      </c>
      <c r="AQ3" s="43">
        <f t="shared" ref="AQ3:AQ600" si="33">(I3+L3+M3)/(I3+J3+K3+L3+M3+N3)</f>
        <v>0.632183908</v>
      </c>
      <c r="AR3" s="43">
        <f t="shared" ref="AR3:AR600" si="34">(I3+J3+M3+N3)/(I3+J3+K3+L3+M3+N3)</f>
        <v>0.5172413793</v>
      </c>
      <c r="AS3" s="43">
        <f t="shared" ref="AS3:AS600" si="35">(AH3+AJ3)/(AH3+AI3+AJ3+AK3)</f>
        <v>0.6241134752</v>
      </c>
      <c r="AT3" s="43">
        <f t="shared" ref="AT3:AT600" si="36">(AH3+AK3)/(AH3+AI3+AJ3+AK3)</f>
        <v>0.4113475177</v>
      </c>
      <c r="AU3" s="43">
        <f t="shared" ref="AU3:AU600" si="37">(AH3+AI3)/(AH3+AI3+AJ3+AK3)</f>
        <v>0.219858156</v>
      </c>
      <c r="AV3" s="44">
        <f t="shared" ref="AV3:AV600" si="38">(J3+N3)-(AI3+AK3)</f>
        <v>0</v>
      </c>
      <c r="AW3" s="45">
        <f t="shared" ref="AW3:AW600" si="39">(I3+K3+M3)-(AH3+AJ3)</f>
        <v>-40</v>
      </c>
      <c r="AX3" s="45">
        <v>-34.0</v>
      </c>
      <c r="AY3" s="45"/>
    </row>
    <row r="4">
      <c r="A4" s="23"/>
      <c r="B4" s="23"/>
      <c r="C4" s="23"/>
      <c r="D4" s="46">
        <v>2.0</v>
      </c>
      <c r="E4" s="25">
        <f>DEGREES(AVERAGE(T3:T1225))</f>
        <v>20.62025178</v>
      </c>
      <c r="F4" s="26">
        <v>1001.0</v>
      </c>
      <c r="G4" s="18">
        <v>1053.0</v>
      </c>
      <c r="H4" s="15">
        <f t="shared" si="5"/>
        <v>221</v>
      </c>
      <c r="I4" s="28">
        <v>24.0</v>
      </c>
      <c r="J4" s="29">
        <v>45.0</v>
      </c>
      <c r="K4" s="30">
        <v>15.0</v>
      </c>
      <c r="L4" s="31">
        <v>92.0</v>
      </c>
      <c r="M4" s="32">
        <v>19.0</v>
      </c>
      <c r="N4" s="33">
        <v>26.0</v>
      </c>
      <c r="O4" s="39">
        <f t="shared" si="6"/>
        <v>0.5777777778</v>
      </c>
      <c r="P4" s="39">
        <f t="shared" si="7"/>
        <v>0.652173913</v>
      </c>
      <c r="Q4" s="40">
        <f t="shared" si="8"/>
        <v>0.6838354844</v>
      </c>
      <c r="R4" s="17">
        <f t="shared" si="9"/>
        <v>0.2618354844</v>
      </c>
      <c r="S4" s="39">
        <f t="shared" si="10"/>
        <v>-0.0316615714</v>
      </c>
      <c r="T4" s="40">
        <f t="shared" si="11"/>
        <v>0.3599055508</v>
      </c>
      <c r="U4" s="40">
        <f t="shared" si="12"/>
        <v>0.4485448592</v>
      </c>
      <c r="V4" s="40">
        <f t="shared" si="13"/>
        <v>0.4485448592</v>
      </c>
      <c r="W4" s="39">
        <f t="shared" si="14"/>
        <v>0.4168832878</v>
      </c>
      <c r="X4" s="41">
        <f t="shared" si="15"/>
        <v>0.5514551408</v>
      </c>
      <c r="Y4" s="41">
        <f t="shared" si="16"/>
        <v>0.5831167122</v>
      </c>
      <c r="Z4" s="40">
        <f t="shared" si="17"/>
        <v>45</v>
      </c>
      <c r="AA4" s="40">
        <f t="shared" si="18"/>
        <v>69</v>
      </c>
      <c r="AB4" s="40">
        <f t="shared" si="19"/>
        <v>25</v>
      </c>
      <c r="AC4" s="40">
        <f t="shared" si="20"/>
        <v>20</v>
      </c>
      <c r="AD4" s="40">
        <f t="shared" si="21"/>
        <v>40</v>
      </c>
      <c r="AE4" s="40">
        <f t="shared" si="22"/>
        <v>29</v>
      </c>
      <c r="AF4" s="40">
        <f t="shared" si="23"/>
        <v>1.3</v>
      </c>
      <c r="AG4" s="40">
        <f t="shared" si="24"/>
        <v>1.551724138</v>
      </c>
      <c r="AH4" s="40">
        <f t="shared" si="25"/>
        <v>33</v>
      </c>
      <c r="AI4" s="40">
        <f t="shared" si="26"/>
        <v>26</v>
      </c>
      <c r="AJ4" s="40">
        <f t="shared" si="27"/>
        <v>62</v>
      </c>
      <c r="AK4" s="40">
        <f t="shared" ref="AK4:AK600" si="40">ROUND(AG4*AE4,0)</f>
        <v>45</v>
      </c>
      <c r="AL4" s="18">
        <f t="shared" si="28"/>
        <v>1053</v>
      </c>
      <c r="AM4" s="40">
        <f t="shared" si="29"/>
        <v>166</v>
      </c>
      <c r="AN4" s="42">
        <f t="shared" si="30"/>
        <v>0.1576448243</v>
      </c>
      <c r="AO4" s="42">
        <f t="shared" si="31"/>
        <v>0.2098765432</v>
      </c>
      <c r="AP4" s="43">
        <f t="shared" si="32"/>
        <v>0.2624434389</v>
      </c>
      <c r="AQ4" s="43">
        <f t="shared" si="33"/>
        <v>0.6108597285</v>
      </c>
      <c r="AR4" s="43">
        <f t="shared" si="34"/>
        <v>0.5158371041</v>
      </c>
      <c r="AS4" s="43">
        <f t="shared" si="35"/>
        <v>0.5722891566</v>
      </c>
      <c r="AT4" s="43">
        <f t="shared" si="36"/>
        <v>0.4698795181</v>
      </c>
      <c r="AU4" s="43">
        <f t="shared" si="37"/>
        <v>0.3554216867</v>
      </c>
      <c r="AV4" s="44">
        <f t="shared" si="38"/>
        <v>0</v>
      </c>
      <c r="AW4" s="45">
        <f t="shared" si="39"/>
        <v>-37</v>
      </c>
      <c r="AX4" s="45">
        <v>-22.0</v>
      </c>
      <c r="AY4" s="45"/>
    </row>
    <row r="5">
      <c r="A5" s="47" t="s">
        <v>70</v>
      </c>
      <c r="B5" s="47" t="str">
        <f>TEXTJOIN("",TRUE,A1," ",C1)</f>
        <v>Group B Early</v>
      </c>
      <c r="C5" s="47">
        <f>I1</f>
        <v>18082</v>
      </c>
      <c r="D5" s="46">
        <v>3.0</v>
      </c>
      <c r="E5" s="25"/>
      <c r="F5" s="26">
        <v>1004.0</v>
      </c>
      <c r="G5" s="18">
        <v>1917.0</v>
      </c>
      <c r="H5" s="15">
        <f t="shared" si="5"/>
        <v>188</v>
      </c>
      <c r="I5" s="28">
        <v>6.0</v>
      </c>
      <c r="J5" s="29">
        <v>22.0</v>
      </c>
      <c r="K5" s="30">
        <v>8.0</v>
      </c>
      <c r="L5" s="31">
        <v>112.0</v>
      </c>
      <c r="M5" s="32">
        <v>6.0</v>
      </c>
      <c r="N5" s="33">
        <v>34.0</v>
      </c>
      <c r="O5" s="39">
        <f t="shared" si="6"/>
        <v>0.85</v>
      </c>
      <c r="P5" s="39">
        <f t="shared" si="7"/>
        <v>0.7857142857</v>
      </c>
      <c r="Q5" s="40">
        <f t="shared" si="8"/>
        <v>0.807271085</v>
      </c>
      <c r="R5" s="17">
        <f t="shared" si="9"/>
        <v>0.385271085</v>
      </c>
      <c r="S5" s="39">
        <f t="shared" si="10"/>
        <v>-0.02155679929</v>
      </c>
      <c r="T5" s="40">
        <f t="shared" si="11"/>
        <v>0.3598364455</v>
      </c>
      <c r="U5" s="40">
        <f t="shared" si="12"/>
        <v>0.6598991623</v>
      </c>
      <c r="V5" s="40">
        <f t="shared" si="13"/>
        <v>0.6598991623</v>
      </c>
      <c r="W5" s="39">
        <f t="shared" si="14"/>
        <v>0.6383423631</v>
      </c>
      <c r="X5" s="41">
        <f t="shared" si="15"/>
        <v>0.3401008377</v>
      </c>
      <c r="Y5" s="41">
        <f t="shared" si="16"/>
        <v>0.3616576369</v>
      </c>
      <c r="Z5" s="40">
        <f t="shared" si="17"/>
        <v>40</v>
      </c>
      <c r="AA5" s="40">
        <f t="shared" si="18"/>
        <v>28</v>
      </c>
      <c r="AB5" s="40">
        <f t="shared" si="19"/>
        <v>14</v>
      </c>
      <c r="AC5" s="40">
        <f t="shared" si="20"/>
        <v>26</v>
      </c>
      <c r="AD5" s="40">
        <f t="shared" si="21"/>
        <v>10</v>
      </c>
      <c r="AE5" s="40">
        <f t="shared" si="22"/>
        <v>18</v>
      </c>
      <c r="AF5" s="40">
        <f t="shared" si="23"/>
        <v>1.307692308</v>
      </c>
      <c r="AG5" s="40">
        <f t="shared" si="24"/>
        <v>1.222222222</v>
      </c>
      <c r="AH5" s="40">
        <f t="shared" si="25"/>
        <v>18</v>
      </c>
      <c r="AI5" s="40">
        <f t="shared" si="26"/>
        <v>34</v>
      </c>
      <c r="AJ5" s="40">
        <f t="shared" si="27"/>
        <v>12</v>
      </c>
      <c r="AK5" s="40">
        <f t="shared" si="40"/>
        <v>22</v>
      </c>
      <c r="AL5" s="18">
        <f t="shared" si="28"/>
        <v>1917</v>
      </c>
      <c r="AM5" s="40">
        <f t="shared" si="29"/>
        <v>86</v>
      </c>
      <c r="AN5" s="42">
        <f t="shared" si="30"/>
        <v>0.04486176317</v>
      </c>
      <c r="AO5" s="42">
        <f t="shared" si="31"/>
        <v>0.09806990089</v>
      </c>
      <c r="AP5" s="43">
        <f t="shared" si="32"/>
        <v>0.1063829787</v>
      </c>
      <c r="AQ5" s="43">
        <f t="shared" si="33"/>
        <v>0.6595744681</v>
      </c>
      <c r="AR5" s="43">
        <f t="shared" si="34"/>
        <v>0.3617021277</v>
      </c>
      <c r="AS5" s="43">
        <f t="shared" si="35"/>
        <v>0.3488372093</v>
      </c>
      <c r="AT5" s="43">
        <f t="shared" si="36"/>
        <v>0.4651162791</v>
      </c>
      <c r="AU5" s="43">
        <f t="shared" si="37"/>
        <v>0.6046511628</v>
      </c>
      <c r="AV5" s="44">
        <f t="shared" si="38"/>
        <v>0</v>
      </c>
      <c r="AW5" s="45">
        <f t="shared" si="39"/>
        <v>-10</v>
      </c>
      <c r="AX5" s="45">
        <v>-22.0</v>
      </c>
      <c r="AY5" s="22" t="s">
        <v>71</v>
      </c>
    </row>
    <row r="6">
      <c r="A6" s="47" t="s">
        <v>70</v>
      </c>
      <c r="B6" s="47" t="str">
        <f>TEXTJOIN("",TRUE,A2," ",C1)</f>
        <v>Group A Early</v>
      </c>
      <c r="C6" s="47">
        <f>J1</f>
        <v>40541</v>
      </c>
      <c r="D6" s="46">
        <v>4.0</v>
      </c>
      <c r="E6" s="25"/>
      <c r="F6" s="26">
        <v>1005.0</v>
      </c>
      <c r="G6" s="18">
        <v>1599.0</v>
      </c>
      <c r="H6" s="15">
        <f t="shared" si="5"/>
        <v>339</v>
      </c>
      <c r="I6" s="28">
        <v>25.0</v>
      </c>
      <c r="J6" s="29">
        <v>72.0</v>
      </c>
      <c r="K6" s="30">
        <v>31.0</v>
      </c>
      <c r="L6" s="31">
        <v>162.0</v>
      </c>
      <c r="M6" s="32">
        <v>15.0</v>
      </c>
      <c r="N6" s="33">
        <v>34.0</v>
      </c>
      <c r="O6" s="39">
        <f t="shared" si="6"/>
        <v>0.693877551</v>
      </c>
      <c r="P6" s="39">
        <f t="shared" si="7"/>
        <v>0.7422680412</v>
      </c>
      <c r="Q6" s="40">
        <f t="shared" si="8"/>
        <v>0.7364738592</v>
      </c>
      <c r="R6" s="17">
        <f t="shared" si="9"/>
        <v>0.3144738592</v>
      </c>
      <c r="S6" s="39">
        <f t="shared" si="10"/>
        <v>0.005794182012</v>
      </c>
      <c r="T6" s="40">
        <f t="shared" si="11"/>
        <v>0.3598760776</v>
      </c>
      <c r="U6" s="40">
        <f t="shared" si="12"/>
        <v>0.5386835175</v>
      </c>
      <c r="V6" s="40">
        <f t="shared" si="13"/>
        <v>0.5386835175</v>
      </c>
      <c r="W6" s="39">
        <f t="shared" si="14"/>
        <v>0.5444776995</v>
      </c>
      <c r="X6" s="41">
        <f t="shared" si="15"/>
        <v>0.4613164825</v>
      </c>
      <c r="Y6" s="41">
        <f t="shared" si="16"/>
        <v>0.4555223005</v>
      </c>
      <c r="Z6" s="40">
        <f t="shared" si="17"/>
        <v>49</v>
      </c>
      <c r="AA6" s="40">
        <f t="shared" si="18"/>
        <v>97</v>
      </c>
      <c r="AB6" s="40">
        <f t="shared" si="19"/>
        <v>23</v>
      </c>
      <c r="AC6" s="40">
        <f t="shared" si="20"/>
        <v>26</v>
      </c>
      <c r="AD6" s="40">
        <f t="shared" si="21"/>
        <v>44</v>
      </c>
      <c r="AE6" s="40">
        <f t="shared" si="22"/>
        <v>53</v>
      </c>
      <c r="AF6" s="40">
        <f t="shared" si="23"/>
        <v>1.307692308</v>
      </c>
      <c r="AG6" s="40">
        <f t="shared" si="24"/>
        <v>1.358490566</v>
      </c>
      <c r="AH6" s="40">
        <f t="shared" si="25"/>
        <v>30</v>
      </c>
      <c r="AI6" s="40">
        <f t="shared" si="26"/>
        <v>34</v>
      </c>
      <c r="AJ6" s="40">
        <f t="shared" si="27"/>
        <v>60</v>
      </c>
      <c r="AK6" s="40">
        <f t="shared" si="40"/>
        <v>72</v>
      </c>
      <c r="AL6" s="18">
        <f t="shared" si="28"/>
        <v>1599</v>
      </c>
      <c r="AM6" s="40">
        <f t="shared" si="29"/>
        <v>196</v>
      </c>
      <c r="AN6" s="42">
        <f t="shared" si="30"/>
        <v>0.1225766104</v>
      </c>
      <c r="AO6" s="42">
        <f t="shared" si="31"/>
        <v>0.2120075047</v>
      </c>
      <c r="AP6" s="43">
        <f t="shared" si="32"/>
        <v>0.209439528</v>
      </c>
      <c r="AQ6" s="43">
        <f t="shared" si="33"/>
        <v>0.5958702065</v>
      </c>
      <c r="AR6" s="43">
        <f t="shared" si="34"/>
        <v>0.4306784661</v>
      </c>
      <c r="AS6" s="43">
        <f t="shared" si="35"/>
        <v>0.4591836735</v>
      </c>
      <c r="AT6" s="43">
        <f t="shared" si="36"/>
        <v>0.5204081633</v>
      </c>
      <c r="AU6" s="43">
        <f t="shared" si="37"/>
        <v>0.3265306122</v>
      </c>
      <c r="AV6" s="44">
        <f t="shared" si="38"/>
        <v>0</v>
      </c>
      <c r="AW6" s="45">
        <f t="shared" si="39"/>
        <v>-19</v>
      </c>
      <c r="AX6" s="45">
        <v>-17.0</v>
      </c>
      <c r="AY6" s="22">
        <f>SUM(AX3:AX167)</f>
        <v>-994</v>
      </c>
    </row>
    <row r="7">
      <c r="A7" s="47" t="s">
        <v>70</v>
      </c>
      <c r="B7" s="47" t="str">
        <f>TEXTJOIN("",TRUE,A1," ",C2)</f>
        <v>Group B EDV</v>
      </c>
      <c r="C7" s="47">
        <f>M1</f>
        <v>19906</v>
      </c>
      <c r="D7" s="46">
        <v>5.0</v>
      </c>
      <c r="E7" s="25"/>
      <c r="F7" s="26">
        <v>1006.0</v>
      </c>
      <c r="G7" s="18">
        <v>1548.0</v>
      </c>
      <c r="H7" s="15">
        <f t="shared" si="5"/>
        <v>193</v>
      </c>
      <c r="I7" s="28">
        <v>3.0</v>
      </c>
      <c r="J7" s="29">
        <v>41.0</v>
      </c>
      <c r="K7" s="30">
        <v>12.0</v>
      </c>
      <c r="L7" s="31">
        <v>100.0</v>
      </c>
      <c r="M7" s="32">
        <v>11.0</v>
      </c>
      <c r="N7" s="33">
        <v>26.0</v>
      </c>
      <c r="O7" s="39">
        <f t="shared" si="6"/>
        <v>0.7027027027</v>
      </c>
      <c r="P7" s="39">
        <f t="shared" si="7"/>
        <v>0.9318181818</v>
      </c>
      <c r="Q7" s="40">
        <f t="shared" si="8"/>
        <v>0.7404754244</v>
      </c>
      <c r="R7" s="17">
        <f t="shared" si="9"/>
        <v>0.3184754244</v>
      </c>
      <c r="S7" s="39">
        <f t="shared" si="10"/>
        <v>0.1913427574</v>
      </c>
      <c r="T7" s="40">
        <f t="shared" si="11"/>
        <v>0.3598738373</v>
      </c>
      <c r="U7" s="40">
        <f t="shared" si="12"/>
        <v>0.5455353721</v>
      </c>
      <c r="V7" s="40">
        <f t="shared" si="13"/>
        <v>0.5455353721</v>
      </c>
      <c r="W7" s="39">
        <f t="shared" si="14"/>
        <v>0.7368781295</v>
      </c>
      <c r="X7" s="41">
        <f t="shared" si="15"/>
        <v>0.4544646279</v>
      </c>
      <c r="Y7" s="41">
        <f t="shared" si="16"/>
        <v>0.2631218705</v>
      </c>
      <c r="Z7" s="40">
        <f t="shared" si="17"/>
        <v>37</v>
      </c>
      <c r="AA7" s="40">
        <f t="shared" si="18"/>
        <v>44</v>
      </c>
      <c r="AB7" s="40">
        <f t="shared" si="19"/>
        <v>17</v>
      </c>
      <c r="AC7" s="40">
        <f t="shared" si="20"/>
        <v>20</v>
      </c>
      <c r="AD7" s="40">
        <f t="shared" si="21"/>
        <v>12</v>
      </c>
      <c r="AE7" s="40">
        <f t="shared" si="22"/>
        <v>32</v>
      </c>
      <c r="AF7" s="40">
        <f t="shared" si="23"/>
        <v>1.3</v>
      </c>
      <c r="AG7" s="40">
        <f t="shared" si="24"/>
        <v>1.28125</v>
      </c>
      <c r="AH7" s="40">
        <f t="shared" si="25"/>
        <v>22</v>
      </c>
      <c r="AI7" s="40">
        <f t="shared" si="26"/>
        <v>26</v>
      </c>
      <c r="AJ7" s="40">
        <f t="shared" si="27"/>
        <v>15</v>
      </c>
      <c r="AK7" s="40">
        <f t="shared" si="40"/>
        <v>41</v>
      </c>
      <c r="AL7" s="18">
        <f t="shared" si="28"/>
        <v>1548</v>
      </c>
      <c r="AM7" s="40">
        <f t="shared" si="29"/>
        <v>104</v>
      </c>
      <c r="AN7" s="42">
        <f t="shared" si="30"/>
        <v>0.06718346253</v>
      </c>
      <c r="AO7" s="42">
        <f t="shared" si="31"/>
        <v>0.1246770026</v>
      </c>
      <c r="AP7" s="43">
        <f t="shared" si="32"/>
        <v>0.1347150259</v>
      </c>
      <c r="AQ7" s="43">
        <f t="shared" si="33"/>
        <v>0.5906735751</v>
      </c>
      <c r="AR7" s="43">
        <f t="shared" si="34"/>
        <v>0.4196891192</v>
      </c>
      <c r="AS7" s="43">
        <f t="shared" si="35"/>
        <v>0.3557692308</v>
      </c>
      <c r="AT7" s="43">
        <f t="shared" si="36"/>
        <v>0.6057692308</v>
      </c>
      <c r="AU7" s="43">
        <f t="shared" si="37"/>
        <v>0.4615384615</v>
      </c>
      <c r="AV7" s="44">
        <f t="shared" si="38"/>
        <v>0</v>
      </c>
      <c r="AW7" s="45">
        <f t="shared" si="39"/>
        <v>-11</v>
      </c>
      <c r="AX7" s="45">
        <v>-16.0</v>
      </c>
      <c r="AY7" s="45"/>
    </row>
    <row r="8">
      <c r="A8" s="47" t="s">
        <v>70</v>
      </c>
      <c r="B8" s="47" t="str">
        <f>TEXTJOIN("",TRUE,A2," ",C2)</f>
        <v>Group A EDV</v>
      </c>
      <c r="C8" s="47">
        <f>N1</f>
        <v>30694</v>
      </c>
      <c r="D8" s="46">
        <v>6.0</v>
      </c>
      <c r="E8" s="25"/>
      <c r="F8" s="26">
        <v>1007.0</v>
      </c>
      <c r="G8" s="18">
        <v>2681.0</v>
      </c>
      <c r="H8" s="15">
        <f t="shared" si="5"/>
        <v>262</v>
      </c>
      <c r="I8" s="28">
        <v>20.0</v>
      </c>
      <c r="J8" s="29">
        <v>44.0</v>
      </c>
      <c r="K8" s="30">
        <v>15.0</v>
      </c>
      <c r="L8" s="31">
        <v>125.0</v>
      </c>
      <c r="M8" s="32">
        <v>16.0</v>
      </c>
      <c r="N8" s="33">
        <v>42.0</v>
      </c>
      <c r="O8" s="39">
        <f t="shared" si="6"/>
        <v>0.724137931</v>
      </c>
      <c r="P8" s="39">
        <f t="shared" si="7"/>
        <v>0.6875</v>
      </c>
      <c r="Q8" s="40">
        <f t="shared" si="8"/>
        <v>0.7501949417</v>
      </c>
      <c r="R8" s="17">
        <f t="shared" si="9"/>
        <v>0.3281949417</v>
      </c>
      <c r="S8" s="39">
        <f t="shared" si="10"/>
        <v>-0.06269494174</v>
      </c>
      <c r="T8" s="40">
        <f t="shared" si="11"/>
        <v>0.3598683958</v>
      </c>
      <c r="U8" s="40">
        <f t="shared" si="12"/>
        <v>0.5621777579</v>
      </c>
      <c r="V8" s="40">
        <f t="shared" si="13"/>
        <v>0.5621777579</v>
      </c>
      <c r="W8" s="39">
        <f t="shared" si="14"/>
        <v>0.4994828162</v>
      </c>
      <c r="X8" s="41">
        <f t="shared" si="15"/>
        <v>0.4378222421</v>
      </c>
      <c r="Y8" s="41">
        <f t="shared" si="16"/>
        <v>0.5005171838</v>
      </c>
      <c r="Z8" s="40">
        <f t="shared" si="17"/>
        <v>58</v>
      </c>
      <c r="AA8" s="40">
        <f t="shared" si="18"/>
        <v>64</v>
      </c>
      <c r="AB8" s="40">
        <f t="shared" si="19"/>
        <v>25</v>
      </c>
      <c r="AC8" s="40">
        <f t="shared" si="20"/>
        <v>33</v>
      </c>
      <c r="AD8" s="40">
        <f t="shared" si="21"/>
        <v>32</v>
      </c>
      <c r="AE8" s="40">
        <f t="shared" si="22"/>
        <v>32</v>
      </c>
      <c r="AF8" s="40">
        <f t="shared" si="23"/>
        <v>1.272727273</v>
      </c>
      <c r="AG8" s="40">
        <f t="shared" si="24"/>
        <v>1.375</v>
      </c>
      <c r="AH8" s="40">
        <f t="shared" si="25"/>
        <v>32</v>
      </c>
      <c r="AI8" s="40">
        <f t="shared" si="26"/>
        <v>42</v>
      </c>
      <c r="AJ8" s="40">
        <f t="shared" si="27"/>
        <v>44</v>
      </c>
      <c r="AK8" s="40">
        <f t="shared" si="40"/>
        <v>44</v>
      </c>
      <c r="AL8" s="18">
        <f t="shared" si="28"/>
        <v>2681</v>
      </c>
      <c r="AM8" s="40">
        <f t="shared" si="29"/>
        <v>162</v>
      </c>
      <c r="AN8" s="42">
        <f t="shared" si="30"/>
        <v>0.06042521447</v>
      </c>
      <c r="AO8" s="42">
        <f t="shared" si="31"/>
        <v>0.09772472958</v>
      </c>
      <c r="AP8" s="43">
        <f t="shared" si="32"/>
        <v>0.1946564885</v>
      </c>
      <c r="AQ8" s="43">
        <f t="shared" si="33"/>
        <v>0.6145038168</v>
      </c>
      <c r="AR8" s="43">
        <f t="shared" si="34"/>
        <v>0.465648855</v>
      </c>
      <c r="AS8" s="43">
        <f t="shared" si="35"/>
        <v>0.4691358025</v>
      </c>
      <c r="AT8" s="43">
        <f t="shared" si="36"/>
        <v>0.4691358025</v>
      </c>
      <c r="AU8" s="43">
        <f t="shared" si="37"/>
        <v>0.4567901235</v>
      </c>
      <c r="AV8" s="44">
        <f t="shared" si="38"/>
        <v>0</v>
      </c>
      <c r="AW8" s="45">
        <f t="shared" si="39"/>
        <v>-25</v>
      </c>
      <c r="AX8" s="45">
        <v>-14.0</v>
      </c>
      <c r="AY8" s="45"/>
    </row>
    <row r="9">
      <c r="A9" s="48" t="s">
        <v>70</v>
      </c>
      <c r="B9" s="48" t="str">
        <f t="shared" ref="B9:B10" si="41">TEXTJOIN("",TRUE,A1," Grand Total")</f>
        <v>Group B Grand Total</v>
      </c>
      <c r="C9" s="48">
        <f t="shared" ref="C9:C10" si="42">C5+C7</f>
        <v>37988</v>
      </c>
      <c r="D9" s="46">
        <v>7.0</v>
      </c>
      <c r="E9" s="25"/>
      <c r="F9" s="26">
        <v>1008.0</v>
      </c>
      <c r="G9" s="18">
        <v>3439.0</v>
      </c>
      <c r="H9" s="15">
        <f t="shared" si="5"/>
        <v>351</v>
      </c>
      <c r="I9" s="28">
        <v>21.0</v>
      </c>
      <c r="J9" s="29">
        <v>79.0</v>
      </c>
      <c r="K9" s="30">
        <v>17.0</v>
      </c>
      <c r="L9" s="31">
        <v>167.0</v>
      </c>
      <c r="M9" s="32">
        <v>23.0</v>
      </c>
      <c r="N9" s="33">
        <v>44.0</v>
      </c>
      <c r="O9" s="39">
        <f t="shared" si="6"/>
        <v>0.6567164179</v>
      </c>
      <c r="P9" s="39">
        <f t="shared" si="7"/>
        <v>0.79</v>
      </c>
      <c r="Q9" s="40">
        <f t="shared" si="8"/>
        <v>0.7196245079</v>
      </c>
      <c r="R9" s="17">
        <f t="shared" si="9"/>
        <v>0.2976245079</v>
      </c>
      <c r="S9" s="39">
        <f t="shared" si="10"/>
        <v>0.07037549209</v>
      </c>
      <c r="T9" s="40">
        <f t="shared" si="11"/>
        <v>0.3598855113</v>
      </c>
      <c r="U9" s="40">
        <f t="shared" si="12"/>
        <v>0.5098317376</v>
      </c>
      <c r="V9" s="40">
        <f t="shared" si="13"/>
        <v>0.5098317376</v>
      </c>
      <c r="W9" s="39">
        <f t="shared" si="14"/>
        <v>0.5802072297</v>
      </c>
      <c r="X9" s="41">
        <f t="shared" si="15"/>
        <v>0.4901682624</v>
      </c>
      <c r="Y9" s="41">
        <f t="shared" si="16"/>
        <v>0.4197927703</v>
      </c>
      <c r="Z9" s="40">
        <f t="shared" si="17"/>
        <v>67</v>
      </c>
      <c r="AA9" s="40">
        <f t="shared" si="18"/>
        <v>100</v>
      </c>
      <c r="AB9" s="40">
        <f t="shared" si="19"/>
        <v>33</v>
      </c>
      <c r="AC9" s="40">
        <f t="shared" si="20"/>
        <v>34</v>
      </c>
      <c r="AD9" s="40">
        <f t="shared" si="21"/>
        <v>42</v>
      </c>
      <c r="AE9" s="40">
        <f t="shared" si="22"/>
        <v>58</v>
      </c>
      <c r="AF9" s="40">
        <f t="shared" si="23"/>
        <v>1.294117647</v>
      </c>
      <c r="AG9" s="40">
        <f t="shared" si="24"/>
        <v>1.362068966</v>
      </c>
      <c r="AH9" s="40">
        <f t="shared" si="25"/>
        <v>43</v>
      </c>
      <c r="AI9" s="40">
        <f t="shared" si="26"/>
        <v>44</v>
      </c>
      <c r="AJ9" s="40">
        <f t="shared" si="27"/>
        <v>57</v>
      </c>
      <c r="AK9" s="40">
        <f t="shared" si="40"/>
        <v>79</v>
      </c>
      <c r="AL9" s="18">
        <f t="shared" si="28"/>
        <v>3439</v>
      </c>
      <c r="AM9" s="40">
        <f t="shared" si="29"/>
        <v>223</v>
      </c>
      <c r="AN9" s="42">
        <f t="shared" si="30"/>
        <v>0.06484443152</v>
      </c>
      <c r="AO9" s="42">
        <f t="shared" si="31"/>
        <v>0.1020645536</v>
      </c>
      <c r="AP9" s="43">
        <f t="shared" si="32"/>
        <v>0.1737891738</v>
      </c>
      <c r="AQ9" s="43">
        <f t="shared" si="33"/>
        <v>0.6011396011</v>
      </c>
      <c r="AR9" s="43">
        <f t="shared" si="34"/>
        <v>0.4757834758</v>
      </c>
      <c r="AS9" s="43">
        <f t="shared" si="35"/>
        <v>0.4484304933</v>
      </c>
      <c r="AT9" s="43">
        <f t="shared" si="36"/>
        <v>0.5470852018</v>
      </c>
      <c r="AU9" s="43">
        <f t="shared" si="37"/>
        <v>0.3901345291</v>
      </c>
      <c r="AV9" s="44">
        <f t="shared" si="38"/>
        <v>0</v>
      </c>
      <c r="AW9" s="45">
        <f t="shared" si="39"/>
        <v>-39</v>
      </c>
      <c r="AX9" s="45">
        <v>-14.0</v>
      </c>
      <c r="AY9" s="45"/>
    </row>
    <row r="10">
      <c r="A10" s="48" t="s">
        <v>70</v>
      </c>
      <c r="B10" s="48" t="str">
        <f t="shared" si="41"/>
        <v>Group A Grand Total</v>
      </c>
      <c r="C10" s="48">
        <f t="shared" si="42"/>
        <v>71235</v>
      </c>
      <c r="D10" s="46">
        <v>8.0</v>
      </c>
      <c r="E10" s="25"/>
      <c r="F10" s="26">
        <v>1009.0</v>
      </c>
      <c r="G10" s="18">
        <v>1380.0</v>
      </c>
      <c r="H10" s="15">
        <f t="shared" si="5"/>
        <v>368</v>
      </c>
      <c r="I10" s="28">
        <v>44.0</v>
      </c>
      <c r="J10" s="29">
        <v>65.0</v>
      </c>
      <c r="K10" s="30">
        <v>30.0</v>
      </c>
      <c r="L10" s="31">
        <v>139.0</v>
      </c>
      <c r="M10" s="32">
        <v>31.0</v>
      </c>
      <c r="N10" s="33">
        <v>59.0</v>
      </c>
      <c r="O10" s="39">
        <f t="shared" si="6"/>
        <v>0.6555555556</v>
      </c>
      <c r="P10" s="39">
        <f t="shared" si="7"/>
        <v>0.5963302752</v>
      </c>
      <c r="Q10" s="40">
        <f t="shared" si="8"/>
        <v>0.7190981711</v>
      </c>
      <c r="R10" s="17">
        <f t="shared" si="9"/>
        <v>0.2970981711</v>
      </c>
      <c r="S10" s="39">
        <f t="shared" si="10"/>
        <v>-0.1227678959</v>
      </c>
      <c r="T10" s="40">
        <f t="shared" si="11"/>
        <v>0.359885806</v>
      </c>
      <c r="U10" s="40">
        <f t="shared" si="12"/>
        <v>0.5089304519</v>
      </c>
      <c r="V10" s="40">
        <f t="shared" si="13"/>
        <v>0.5089304519</v>
      </c>
      <c r="W10" s="39">
        <f t="shared" si="14"/>
        <v>0.386162556</v>
      </c>
      <c r="X10" s="41">
        <f t="shared" si="15"/>
        <v>0.4910695481</v>
      </c>
      <c r="Y10" s="41">
        <f t="shared" si="16"/>
        <v>0.613837444</v>
      </c>
      <c r="Z10" s="40">
        <f t="shared" si="17"/>
        <v>90</v>
      </c>
      <c r="AA10" s="40">
        <f t="shared" si="18"/>
        <v>109</v>
      </c>
      <c r="AB10" s="40">
        <f t="shared" si="19"/>
        <v>44</v>
      </c>
      <c r="AC10" s="40">
        <f t="shared" si="20"/>
        <v>46</v>
      </c>
      <c r="AD10" s="40">
        <f t="shared" si="21"/>
        <v>67</v>
      </c>
      <c r="AE10" s="40">
        <f t="shared" si="22"/>
        <v>42</v>
      </c>
      <c r="AF10" s="40">
        <f t="shared" si="23"/>
        <v>1.282608696</v>
      </c>
      <c r="AG10" s="40">
        <f t="shared" si="24"/>
        <v>1.547619048</v>
      </c>
      <c r="AH10" s="40">
        <f t="shared" si="25"/>
        <v>56</v>
      </c>
      <c r="AI10" s="40">
        <f t="shared" si="26"/>
        <v>59</v>
      </c>
      <c r="AJ10" s="40">
        <f t="shared" si="27"/>
        <v>104</v>
      </c>
      <c r="AK10" s="40">
        <f t="shared" si="40"/>
        <v>65</v>
      </c>
      <c r="AL10" s="18">
        <f t="shared" si="28"/>
        <v>1380</v>
      </c>
      <c r="AM10" s="40">
        <f t="shared" si="29"/>
        <v>284</v>
      </c>
      <c r="AN10" s="42">
        <f t="shared" si="30"/>
        <v>0.2057971014</v>
      </c>
      <c r="AO10" s="42">
        <f t="shared" si="31"/>
        <v>0.2666666667</v>
      </c>
      <c r="AP10" s="43">
        <f t="shared" si="32"/>
        <v>0.285326087</v>
      </c>
      <c r="AQ10" s="43">
        <f t="shared" si="33"/>
        <v>0.5815217391</v>
      </c>
      <c r="AR10" s="43">
        <f t="shared" si="34"/>
        <v>0.5407608696</v>
      </c>
      <c r="AS10" s="43">
        <f t="shared" si="35"/>
        <v>0.5633802817</v>
      </c>
      <c r="AT10" s="43">
        <f t="shared" si="36"/>
        <v>0.426056338</v>
      </c>
      <c r="AU10" s="43">
        <f t="shared" si="37"/>
        <v>0.4049295775</v>
      </c>
      <c r="AV10" s="44">
        <f t="shared" si="38"/>
        <v>0</v>
      </c>
      <c r="AW10" s="45">
        <f t="shared" si="39"/>
        <v>-55</v>
      </c>
      <c r="AX10" s="45">
        <v>-14.0</v>
      </c>
      <c r="AY10" s="45"/>
    </row>
    <row r="11">
      <c r="A11" s="11" t="s">
        <v>72</v>
      </c>
      <c r="B11" s="23">
        <f>I1+J1+K1+L1+M1+N1</f>
        <v>229140</v>
      </c>
      <c r="C11" s="23"/>
      <c r="D11" s="46">
        <v>9.0</v>
      </c>
      <c r="E11" s="25"/>
      <c r="F11" s="26">
        <v>1012.0</v>
      </c>
      <c r="G11" s="18">
        <v>1883.0</v>
      </c>
      <c r="H11" s="15">
        <f t="shared" si="5"/>
        <v>617</v>
      </c>
      <c r="I11" s="28">
        <v>54.0</v>
      </c>
      <c r="J11" s="29">
        <v>80.0</v>
      </c>
      <c r="K11" s="30">
        <v>76.0</v>
      </c>
      <c r="L11" s="31">
        <v>290.0</v>
      </c>
      <c r="M11" s="32">
        <v>44.0</v>
      </c>
      <c r="N11" s="33">
        <v>73.0</v>
      </c>
      <c r="O11" s="39">
        <f t="shared" si="6"/>
        <v>0.6239316239</v>
      </c>
      <c r="P11" s="39">
        <f t="shared" si="7"/>
        <v>0.5970149254</v>
      </c>
      <c r="Q11" s="40">
        <f t="shared" si="8"/>
        <v>0.7047601486</v>
      </c>
      <c r="R11" s="17">
        <f t="shared" si="9"/>
        <v>0.2827601486</v>
      </c>
      <c r="S11" s="39">
        <f t="shared" si="10"/>
        <v>-0.1077452232</v>
      </c>
      <c r="T11" s="40">
        <f t="shared" si="11"/>
        <v>0.3598938341</v>
      </c>
      <c r="U11" s="40">
        <f t="shared" si="12"/>
        <v>0.4843779377</v>
      </c>
      <c r="V11" s="40">
        <f t="shared" si="13"/>
        <v>0.4843779377</v>
      </c>
      <c r="W11" s="39">
        <f t="shared" si="14"/>
        <v>0.3766327144</v>
      </c>
      <c r="X11" s="41">
        <f t="shared" si="15"/>
        <v>0.5156220623</v>
      </c>
      <c r="Y11" s="41">
        <f t="shared" si="16"/>
        <v>0.6233672856</v>
      </c>
      <c r="Z11" s="40">
        <f t="shared" si="17"/>
        <v>117</v>
      </c>
      <c r="AA11" s="40">
        <f t="shared" si="18"/>
        <v>134</v>
      </c>
      <c r="AB11" s="40">
        <f t="shared" si="19"/>
        <v>60</v>
      </c>
      <c r="AC11" s="40">
        <f t="shared" si="20"/>
        <v>57</v>
      </c>
      <c r="AD11" s="40">
        <f t="shared" si="21"/>
        <v>84</v>
      </c>
      <c r="AE11" s="40">
        <f t="shared" si="22"/>
        <v>50</v>
      </c>
      <c r="AF11" s="40">
        <f t="shared" si="23"/>
        <v>1.280701754</v>
      </c>
      <c r="AG11" s="40">
        <f t="shared" si="24"/>
        <v>1.6</v>
      </c>
      <c r="AH11" s="40">
        <f t="shared" si="25"/>
        <v>77</v>
      </c>
      <c r="AI11" s="40">
        <f t="shared" si="26"/>
        <v>73</v>
      </c>
      <c r="AJ11" s="40">
        <f t="shared" si="27"/>
        <v>134</v>
      </c>
      <c r="AK11" s="40">
        <f t="shared" si="40"/>
        <v>80</v>
      </c>
      <c r="AL11" s="18">
        <f t="shared" si="28"/>
        <v>1883</v>
      </c>
      <c r="AM11" s="40">
        <f t="shared" si="29"/>
        <v>364</v>
      </c>
      <c r="AN11" s="42">
        <f t="shared" si="30"/>
        <v>0.1933085502</v>
      </c>
      <c r="AO11" s="42">
        <f t="shared" si="31"/>
        <v>0.3276686139</v>
      </c>
      <c r="AP11" s="43">
        <f t="shared" si="32"/>
        <v>0.2820097245</v>
      </c>
      <c r="AQ11" s="43">
        <f t="shared" si="33"/>
        <v>0.6288492707</v>
      </c>
      <c r="AR11" s="43">
        <f t="shared" si="34"/>
        <v>0.4068071313</v>
      </c>
      <c r="AS11" s="43">
        <f t="shared" si="35"/>
        <v>0.5796703297</v>
      </c>
      <c r="AT11" s="43">
        <f t="shared" si="36"/>
        <v>0.4313186813</v>
      </c>
      <c r="AU11" s="43">
        <f t="shared" si="37"/>
        <v>0.4120879121</v>
      </c>
      <c r="AV11" s="44">
        <f t="shared" si="38"/>
        <v>0</v>
      </c>
      <c r="AW11" s="45">
        <f t="shared" si="39"/>
        <v>-37</v>
      </c>
      <c r="AX11" s="45">
        <v>-13.0</v>
      </c>
      <c r="AY11" s="45"/>
    </row>
    <row r="12">
      <c r="A12" s="23"/>
      <c r="B12" s="23"/>
      <c r="C12" s="23"/>
      <c r="D12" s="46">
        <v>10.0</v>
      </c>
      <c r="E12" s="25"/>
      <c r="F12" s="26">
        <v>1015.0</v>
      </c>
      <c r="G12" s="18">
        <v>2510.0</v>
      </c>
      <c r="H12" s="15">
        <f t="shared" si="5"/>
        <v>442</v>
      </c>
      <c r="I12" s="28">
        <v>33.0</v>
      </c>
      <c r="J12" s="29">
        <v>79.0</v>
      </c>
      <c r="K12" s="30">
        <v>29.0</v>
      </c>
      <c r="L12" s="31">
        <v>223.0</v>
      </c>
      <c r="M12" s="32">
        <v>26.0</v>
      </c>
      <c r="N12" s="33">
        <v>52.0</v>
      </c>
      <c r="O12" s="39">
        <f t="shared" si="6"/>
        <v>0.6666666667</v>
      </c>
      <c r="P12" s="39">
        <f t="shared" si="7"/>
        <v>0.7053571429</v>
      </c>
      <c r="Q12" s="40">
        <f t="shared" si="8"/>
        <v>0.724136</v>
      </c>
      <c r="R12" s="17">
        <f t="shared" si="9"/>
        <v>0.302136</v>
      </c>
      <c r="S12" s="39">
        <f t="shared" si="10"/>
        <v>-0.01877885714</v>
      </c>
      <c r="T12" s="40">
        <f t="shared" si="11"/>
        <v>0.3598829853</v>
      </c>
      <c r="U12" s="40">
        <f t="shared" si="12"/>
        <v>0.5175570533</v>
      </c>
      <c r="V12" s="40">
        <f t="shared" si="13"/>
        <v>0.5175570533</v>
      </c>
      <c r="W12" s="39">
        <f t="shared" si="14"/>
        <v>0.4987781962</v>
      </c>
      <c r="X12" s="41">
        <f t="shared" si="15"/>
        <v>0.4824429467</v>
      </c>
      <c r="Y12" s="41">
        <f t="shared" si="16"/>
        <v>0.5012218038</v>
      </c>
      <c r="Z12" s="40">
        <f t="shared" si="17"/>
        <v>78</v>
      </c>
      <c r="AA12" s="40">
        <f t="shared" si="18"/>
        <v>112</v>
      </c>
      <c r="AB12" s="40">
        <f t="shared" si="19"/>
        <v>38</v>
      </c>
      <c r="AC12" s="40">
        <f t="shared" si="20"/>
        <v>40</v>
      </c>
      <c r="AD12" s="40">
        <f t="shared" si="21"/>
        <v>56</v>
      </c>
      <c r="AE12" s="40">
        <f t="shared" si="22"/>
        <v>56</v>
      </c>
      <c r="AF12" s="40">
        <f t="shared" si="23"/>
        <v>1.3</v>
      </c>
      <c r="AG12" s="40">
        <f t="shared" si="24"/>
        <v>1.410714286</v>
      </c>
      <c r="AH12" s="40">
        <f t="shared" si="25"/>
        <v>49</v>
      </c>
      <c r="AI12" s="40">
        <f t="shared" si="26"/>
        <v>52</v>
      </c>
      <c r="AJ12" s="40">
        <f t="shared" si="27"/>
        <v>79</v>
      </c>
      <c r="AK12" s="40">
        <f t="shared" si="40"/>
        <v>79</v>
      </c>
      <c r="AL12" s="18">
        <f t="shared" si="28"/>
        <v>2510</v>
      </c>
      <c r="AM12" s="40">
        <f t="shared" si="29"/>
        <v>259</v>
      </c>
      <c r="AN12" s="42">
        <f t="shared" si="30"/>
        <v>0.103187251</v>
      </c>
      <c r="AO12" s="42">
        <f t="shared" si="31"/>
        <v>0.1760956175</v>
      </c>
      <c r="AP12" s="43">
        <f t="shared" si="32"/>
        <v>0.1990950226</v>
      </c>
      <c r="AQ12" s="43">
        <f t="shared" si="33"/>
        <v>0.6380090498</v>
      </c>
      <c r="AR12" s="43">
        <f t="shared" si="34"/>
        <v>0.4298642534</v>
      </c>
      <c r="AS12" s="43">
        <f t="shared" si="35"/>
        <v>0.4942084942</v>
      </c>
      <c r="AT12" s="43">
        <f t="shared" si="36"/>
        <v>0.4942084942</v>
      </c>
      <c r="AU12" s="43">
        <f t="shared" si="37"/>
        <v>0.38996139</v>
      </c>
      <c r="AV12" s="44">
        <f t="shared" si="38"/>
        <v>0</v>
      </c>
      <c r="AW12" s="45">
        <f t="shared" si="39"/>
        <v>-40</v>
      </c>
      <c r="AX12" s="45">
        <v>-12.0</v>
      </c>
      <c r="AY12" s="45"/>
    </row>
    <row r="13">
      <c r="A13" s="49" t="s">
        <v>73</v>
      </c>
      <c r="B13" s="49" t="str">
        <f t="shared" ref="B13:B18" si="43">B5</f>
        <v>Group B Early</v>
      </c>
      <c r="C13" s="49">
        <f>AJ1</f>
        <v>49178</v>
      </c>
      <c r="D13" s="46">
        <v>11.0</v>
      </c>
      <c r="E13" s="25"/>
      <c r="F13" s="26">
        <v>1016.0</v>
      </c>
      <c r="G13" s="18">
        <v>485.0</v>
      </c>
      <c r="H13" s="15">
        <f t="shared" si="5"/>
        <v>151</v>
      </c>
      <c r="I13" s="28">
        <v>8.0</v>
      </c>
      <c r="J13" s="29">
        <v>25.0</v>
      </c>
      <c r="K13" s="30">
        <v>14.0</v>
      </c>
      <c r="L13" s="31">
        <v>72.0</v>
      </c>
      <c r="M13" s="32">
        <v>12.0</v>
      </c>
      <c r="N13" s="33">
        <v>20.0</v>
      </c>
      <c r="O13" s="39">
        <f t="shared" si="6"/>
        <v>0.625</v>
      </c>
      <c r="P13" s="39">
        <f t="shared" si="7"/>
        <v>0.7575757576</v>
      </c>
      <c r="Q13" s="40">
        <f t="shared" si="8"/>
        <v>0.7052445313</v>
      </c>
      <c r="R13" s="17">
        <f t="shared" si="9"/>
        <v>0.2832445313</v>
      </c>
      <c r="S13" s="39">
        <f t="shared" si="10"/>
        <v>0.05233122633</v>
      </c>
      <c r="T13" s="40">
        <f t="shared" si="11"/>
        <v>0.3598935628</v>
      </c>
      <c r="U13" s="40">
        <f t="shared" si="12"/>
        <v>0.4852074116</v>
      </c>
      <c r="V13" s="40">
        <f t="shared" si="13"/>
        <v>0.4852074116</v>
      </c>
      <c r="W13" s="39">
        <f t="shared" si="14"/>
        <v>0.5375386379</v>
      </c>
      <c r="X13" s="41">
        <f t="shared" si="15"/>
        <v>0.5147925884</v>
      </c>
      <c r="Y13" s="41">
        <f t="shared" si="16"/>
        <v>0.4624613621</v>
      </c>
      <c r="Z13" s="40">
        <f t="shared" si="17"/>
        <v>32</v>
      </c>
      <c r="AA13" s="40">
        <f t="shared" si="18"/>
        <v>33</v>
      </c>
      <c r="AB13" s="40">
        <f t="shared" si="19"/>
        <v>16</v>
      </c>
      <c r="AC13" s="40">
        <f t="shared" si="20"/>
        <v>16</v>
      </c>
      <c r="AD13" s="40">
        <f t="shared" si="21"/>
        <v>15</v>
      </c>
      <c r="AE13" s="40">
        <f t="shared" si="22"/>
        <v>18</v>
      </c>
      <c r="AF13" s="40">
        <f t="shared" si="23"/>
        <v>1.25</v>
      </c>
      <c r="AG13" s="40">
        <f t="shared" si="24"/>
        <v>1.388888889</v>
      </c>
      <c r="AH13" s="40">
        <f t="shared" si="25"/>
        <v>20</v>
      </c>
      <c r="AI13" s="40">
        <f t="shared" si="26"/>
        <v>20</v>
      </c>
      <c r="AJ13" s="40">
        <f t="shared" si="27"/>
        <v>21</v>
      </c>
      <c r="AK13" s="40">
        <f t="shared" si="40"/>
        <v>25</v>
      </c>
      <c r="AL13" s="18">
        <f t="shared" si="28"/>
        <v>485</v>
      </c>
      <c r="AM13" s="40">
        <f t="shared" si="29"/>
        <v>86</v>
      </c>
      <c r="AN13" s="42">
        <f t="shared" si="30"/>
        <v>0.1773195876</v>
      </c>
      <c r="AO13" s="42">
        <f t="shared" si="31"/>
        <v>0.3113402062</v>
      </c>
      <c r="AP13" s="43">
        <f t="shared" si="32"/>
        <v>0.2251655629</v>
      </c>
      <c r="AQ13" s="43">
        <f t="shared" si="33"/>
        <v>0.6092715232</v>
      </c>
      <c r="AR13" s="43">
        <f t="shared" si="34"/>
        <v>0.4304635762</v>
      </c>
      <c r="AS13" s="43">
        <f t="shared" si="35"/>
        <v>0.476744186</v>
      </c>
      <c r="AT13" s="43">
        <f t="shared" si="36"/>
        <v>0.523255814</v>
      </c>
      <c r="AU13" s="43">
        <f t="shared" si="37"/>
        <v>0.4651162791</v>
      </c>
      <c r="AV13" s="44">
        <f t="shared" si="38"/>
        <v>0</v>
      </c>
      <c r="AW13" s="45">
        <f t="shared" si="39"/>
        <v>-7</v>
      </c>
      <c r="AX13" s="45">
        <v>-12.0</v>
      </c>
      <c r="AY13" s="45"/>
    </row>
    <row r="14">
      <c r="A14" s="49" t="s">
        <v>73</v>
      </c>
      <c r="B14" s="49" t="str">
        <f t="shared" si="43"/>
        <v>Group A Early</v>
      </c>
      <c r="C14" s="49">
        <f>AK1</f>
        <v>40541</v>
      </c>
      <c r="D14" s="46">
        <v>12.0</v>
      </c>
      <c r="E14" s="25"/>
      <c r="F14" s="26">
        <v>1038.0</v>
      </c>
      <c r="G14" s="18">
        <v>2098.0</v>
      </c>
      <c r="H14" s="15">
        <f t="shared" si="5"/>
        <v>330</v>
      </c>
      <c r="I14" s="28">
        <v>20.0</v>
      </c>
      <c r="J14" s="29">
        <v>69.0</v>
      </c>
      <c r="K14" s="30">
        <v>25.0</v>
      </c>
      <c r="L14" s="31">
        <v>170.0</v>
      </c>
      <c r="M14" s="32">
        <v>19.0</v>
      </c>
      <c r="N14" s="33">
        <v>27.0</v>
      </c>
      <c r="O14" s="39">
        <f t="shared" si="6"/>
        <v>0.5869565217</v>
      </c>
      <c r="P14" s="39">
        <f t="shared" si="7"/>
        <v>0.7752808989</v>
      </c>
      <c r="Q14" s="40">
        <f t="shared" si="8"/>
        <v>0.6879967268</v>
      </c>
      <c r="R14" s="17">
        <f t="shared" si="9"/>
        <v>0.2659967268</v>
      </c>
      <c r="S14" s="39">
        <f t="shared" si="10"/>
        <v>0.08728417203</v>
      </c>
      <c r="T14" s="40">
        <f t="shared" si="11"/>
        <v>0.3599032207</v>
      </c>
      <c r="U14" s="40">
        <f t="shared" si="12"/>
        <v>0.455671053</v>
      </c>
      <c r="V14" s="40">
        <f t="shared" si="13"/>
        <v>0.455671053</v>
      </c>
      <c r="W14" s="39">
        <f t="shared" si="14"/>
        <v>0.542955225</v>
      </c>
      <c r="X14" s="41">
        <f t="shared" si="15"/>
        <v>0.544328947</v>
      </c>
      <c r="Y14" s="41">
        <f t="shared" si="16"/>
        <v>0.457044775</v>
      </c>
      <c r="Z14" s="40">
        <f t="shared" si="17"/>
        <v>46</v>
      </c>
      <c r="AA14" s="40">
        <f t="shared" si="18"/>
        <v>89</v>
      </c>
      <c r="AB14" s="40">
        <f t="shared" si="19"/>
        <v>25</v>
      </c>
      <c r="AC14" s="40">
        <f t="shared" si="20"/>
        <v>21</v>
      </c>
      <c r="AD14" s="40">
        <f t="shared" si="21"/>
        <v>41</v>
      </c>
      <c r="AE14" s="40">
        <f t="shared" si="22"/>
        <v>48</v>
      </c>
      <c r="AF14" s="40">
        <f t="shared" si="23"/>
        <v>1.285714286</v>
      </c>
      <c r="AG14" s="40">
        <f t="shared" si="24"/>
        <v>1.4375</v>
      </c>
      <c r="AH14" s="40">
        <f t="shared" si="25"/>
        <v>32</v>
      </c>
      <c r="AI14" s="40">
        <f t="shared" si="26"/>
        <v>27</v>
      </c>
      <c r="AJ14" s="40">
        <f t="shared" si="27"/>
        <v>59</v>
      </c>
      <c r="AK14" s="40">
        <f t="shared" si="40"/>
        <v>69</v>
      </c>
      <c r="AL14" s="18">
        <f t="shared" si="28"/>
        <v>2098</v>
      </c>
      <c r="AM14" s="40">
        <f t="shared" si="29"/>
        <v>187</v>
      </c>
      <c r="AN14" s="42">
        <f t="shared" si="30"/>
        <v>0.08913250715</v>
      </c>
      <c r="AO14" s="42">
        <f t="shared" si="31"/>
        <v>0.1572926597</v>
      </c>
      <c r="AP14" s="43">
        <f t="shared" si="32"/>
        <v>0.1939393939</v>
      </c>
      <c r="AQ14" s="43">
        <f t="shared" si="33"/>
        <v>0.6333333333</v>
      </c>
      <c r="AR14" s="43">
        <f t="shared" si="34"/>
        <v>0.4090909091</v>
      </c>
      <c r="AS14" s="43">
        <f t="shared" si="35"/>
        <v>0.486631016</v>
      </c>
      <c r="AT14" s="43">
        <f t="shared" si="36"/>
        <v>0.5401069519</v>
      </c>
      <c r="AU14" s="43">
        <f t="shared" si="37"/>
        <v>0.3155080214</v>
      </c>
      <c r="AV14" s="44">
        <f t="shared" si="38"/>
        <v>0</v>
      </c>
      <c r="AW14" s="45">
        <f t="shared" si="39"/>
        <v>-27</v>
      </c>
      <c r="AX14" s="45">
        <v>-11.0</v>
      </c>
      <c r="AY14" s="45"/>
    </row>
    <row r="15">
      <c r="A15" s="49" t="s">
        <v>73</v>
      </c>
      <c r="B15" s="49" t="str">
        <f t="shared" si="43"/>
        <v>Group B EDV</v>
      </c>
      <c r="C15" s="49">
        <f>AH1</f>
        <v>34504</v>
      </c>
      <c r="D15" s="46">
        <v>13.0</v>
      </c>
      <c r="E15" s="25"/>
      <c r="F15" s="26">
        <v>1039.0</v>
      </c>
      <c r="G15" s="18">
        <v>3242.0</v>
      </c>
      <c r="H15" s="15">
        <f t="shared" si="5"/>
        <v>730</v>
      </c>
      <c r="I15" s="28">
        <v>47.0</v>
      </c>
      <c r="J15" s="29">
        <v>151.0</v>
      </c>
      <c r="K15" s="30">
        <v>81.0</v>
      </c>
      <c r="L15" s="31">
        <v>332.0</v>
      </c>
      <c r="M15" s="32">
        <v>51.0</v>
      </c>
      <c r="N15" s="33">
        <v>68.0</v>
      </c>
      <c r="O15" s="39">
        <f t="shared" si="6"/>
        <v>0.5714285714</v>
      </c>
      <c r="P15" s="39">
        <f t="shared" si="7"/>
        <v>0.7626262626</v>
      </c>
      <c r="Q15" s="40">
        <f t="shared" si="8"/>
        <v>0.6809570612</v>
      </c>
      <c r="R15" s="17">
        <f t="shared" si="9"/>
        <v>0.2589570612</v>
      </c>
      <c r="S15" s="39">
        <f t="shared" si="10"/>
        <v>0.0816692014</v>
      </c>
      <c r="T15" s="40">
        <f t="shared" si="11"/>
        <v>0.3599071626</v>
      </c>
      <c r="U15" s="40">
        <f t="shared" si="12"/>
        <v>0.4436154708</v>
      </c>
      <c r="V15" s="40">
        <f t="shared" si="13"/>
        <v>0.4436154708</v>
      </c>
      <c r="W15" s="39">
        <f t="shared" si="14"/>
        <v>0.5252846722</v>
      </c>
      <c r="X15" s="41">
        <f t="shared" si="15"/>
        <v>0.5563845292</v>
      </c>
      <c r="Y15" s="41">
        <f t="shared" si="16"/>
        <v>0.4747153278</v>
      </c>
      <c r="Z15" s="40">
        <f t="shared" si="17"/>
        <v>119</v>
      </c>
      <c r="AA15" s="40">
        <f t="shared" si="18"/>
        <v>198</v>
      </c>
      <c r="AB15" s="40">
        <f t="shared" si="19"/>
        <v>66</v>
      </c>
      <c r="AC15" s="40">
        <f t="shared" si="20"/>
        <v>53</v>
      </c>
      <c r="AD15" s="40">
        <f t="shared" si="21"/>
        <v>94</v>
      </c>
      <c r="AE15" s="40">
        <f t="shared" si="22"/>
        <v>104</v>
      </c>
      <c r="AF15" s="40">
        <f t="shared" si="23"/>
        <v>1.283018868</v>
      </c>
      <c r="AG15" s="40">
        <f t="shared" si="24"/>
        <v>1.451923077</v>
      </c>
      <c r="AH15" s="40">
        <f t="shared" si="25"/>
        <v>85</v>
      </c>
      <c r="AI15" s="40">
        <f t="shared" si="26"/>
        <v>68</v>
      </c>
      <c r="AJ15" s="40">
        <f t="shared" si="27"/>
        <v>136</v>
      </c>
      <c r="AK15" s="40">
        <f t="shared" si="40"/>
        <v>151</v>
      </c>
      <c r="AL15" s="18">
        <f t="shared" si="28"/>
        <v>3242</v>
      </c>
      <c r="AM15" s="40">
        <f t="shared" si="29"/>
        <v>440</v>
      </c>
      <c r="AN15" s="42">
        <f t="shared" si="30"/>
        <v>0.1357186922</v>
      </c>
      <c r="AO15" s="42">
        <f t="shared" si="31"/>
        <v>0.2251696484</v>
      </c>
      <c r="AP15" s="43">
        <f t="shared" si="32"/>
        <v>0.2452054795</v>
      </c>
      <c r="AQ15" s="43">
        <f t="shared" si="33"/>
        <v>0.5890410959</v>
      </c>
      <c r="AR15" s="43">
        <f t="shared" si="34"/>
        <v>0.4342465753</v>
      </c>
      <c r="AS15" s="43">
        <f t="shared" si="35"/>
        <v>0.5022727273</v>
      </c>
      <c r="AT15" s="43">
        <f t="shared" si="36"/>
        <v>0.5363636364</v>
      </c>
      <c r="AU15" s="43">
        <f t="shared" si="37"/>
        <v>0.3477272727</v>
      </c>
      <c r="AV15" s="44">
        <f t="shared" si="38"/>
        <v>0</v>
      </c>
      <c r="AW15" s="45">
        <f t="shared" si="39"/>
        <v>-42</v>
      </c>
      <c r="AX15" s="45">
        <v>-11.0</v>
      </c>
      <c r="AY15" s="45"/>
    </row>
    <row r="16">
      <c r="A16" s="49" t="s">
        <v>73</v>
      </c>
      <c r="B16" s="49" t="str">
        <f t="shared" si="43"/>
        <v>Group A EDV</v>
      </c>
      <c r="C16" s="49">
        <f>AI1</f>
        <v>30694</v>
      </c>
      <c r="D16" s="46">
        <v>14.0</v>
      </c>
      <c r="E16" s="25"/>
      <c r="F16" s="26">
        <v>1063.0</v>
      </c>
      <c r="G16" s="18">
        <v>1412.0</v>
      </c>
      <c r="H16" s="15">
        <f t="shared" si="5"/>
        <v>310</v>
      </c>
      <c r="I16" s="28">
        <v>28.0</v>
      </c>
      <c r="J16" s="29">
        <v>52.0</v>
      </c>
      <c r="K16" s="30">
        <v>22.0</v>
      </c>
      <c r="L16" s="31">
        <v>139.0</v>
      </c>
      <c r="M16" s="32">
        <v>29.0</v>
      </c>
      <c r="N16" s="33">
        <v>40.0</v>
      </c>
      <c r="O16" s="39">
        <f t="shared" si="6"/>
        <v>0.5797101449</v>
      </c>
      <c r="P16" s="39">
        <f t="shared" si="7"/>
        <v>0.65</v>
      </c>
      <c r="Q16" s="40">
        <f t="shared" si="8"/>
        <v>0.6847115312</v>
      </c>
      <c r="R16" s="17">
        <f t="shared" si="9"/>
        <v>0.2627115312</v>
      </c>
      <c r="S16" s="39">
        <f t="shared" si="10"/>
        <v>-0.03471153119</v>
      </c>
      <c r="T16" s="40">
        <f t="shared" si="11"/>
        <v>0.3599050602</v>
      </c>
      <c r="U16" s="40">
        <f t="shared" si="12"/>
        <v>0.4500451093</v>
      </c>
      <c r="V16" s="40">
        <f t="shared" si="13"/>
        <v>0.4500451093</v>
      </c>
      <c r="W16" s="39">
        <f t="shared" si="14"/>
        <v>0.4153335781</v>
      </c>
      <c r="X16" s="41">
        <f t="shared" si="15"/>
        <v>0.5499548907</v>
      </c>
      <c r="Y16" s="41">
        <f t="shared" si="16"/>
        <v>0.5846664219</v>
      </c>
      <c r="Z16" s="40">
        <f t="shared" si="17"/>
        <v>69</v>
      </c>
      <c r="AA16" s="40">
        <f t="shared" si="18"/>
        <v>80</v>
      </c>
      <c r="AB16" s="40">
        <f t="shared" si="19"/>
        <v>38</v>
      </c>
      <c r="AC16" s="40">
        <f t="shared" si="20"/>
        <v>31</v>
      </c>
      <c r="AD16" s="40">
        <f t="shared" si="21"/>
        <v>47</v>
      </c>
      <c r="AE16" s="40">
        <f t="shared" si="22"/>
        <v>33</v>
      </c>
      <c r="AF16" s="40">
        <f t="shared" si="23"/>
        <v>1.290322581</v>
      </c>
      <c r="AG16" s="40">
        <f t="shared" si="24"/>
        <v>1.575757576</v>
      </c>
      <c r="AH16" s="40">
        <f t="shared" si="25"/>
        <v>49</v>
      </c>
      <c r="AI16" s="40">
        <f t="shared" si="26"/>
        <v>40</v>
      </c>
      <c r="AJ16" s="40">
        <f t="shared" si="27"/>
        <v>74</v>
      </c>
      <c r="AK16" s="40">
        <f t="shared" si="40"/>
        <v>52</v>
      </c>
      <c r="AL16" s="18">
        <f t="shared" si="28"/>
        <v>1412</v>
      </c>
      <c r="AM16" s="40">
        <f t="shared" si="29"/>
        <v>215</v>
      </c>
      <c r="AN16" s="42">
        <f t="shared" si="30"/>
        <v>0.152266289</v>
      </c>
      <c r="AO16" s="42">
        <f t="shared" si="31"/>
        <v>0.2195467422</v>
      </c>
      <c r="AP16" s="43">
        <f t="shared" si="32"/>
        <v>0.2548387097</v>
      </c>
      <c r="AQ16" s="43">
        <f t="shared" si="33"/>
        <v>0.6322580645</v>
      </c>
      <c r="AR16" s="43">
        <f t="shared" si="34"/>
        <v>0.4806451613</v>
      </c>
      <c r="AS16" s="43">
        <f t="shared" si="35"/>
        <v>0.5720930233</v>
      </c>
      <c r="AT16" s="43">
        <f t="shared" si="36"/>
        <v>0.4697674419</v>
      </c>
      <c r="AU16" s="43">
        <f t="shared" si="37"/>
        <v>0.4139534884</v>
      </c>
      <c r="AV16" s="44">
        <f t="shared" si="38"/>
        <v>0</v>
      </c>
      <c r="AW16" s="45">
        <f t="shared" si="39"/>
        <v>-44</v>
      </c>
      <c r="AX16" s="45">
        <v>-11.0</v>
      </c>
      <c r="AY16" s="45"/>
    </row>
    <row r="17">
      <c r="A17" s="50" t="s">
        <v>73</v>
      </c>
      <c r="B17" s="50" t="str">
        <f t="shared" si="43"/>
        <v>Group B Grand Total</v>
      </c>
      <c r="C17" s="50">
        <f t="shared" ref="C17:C18" si="44">C13+C15</f>
        <v>83682</v>
      </c>
      <c r="D17" s="46">
        <v>15.0</v>
      </c>
      <c r="E17" s="25"/>
      <c r="F17" s="26">
        <v>1074.0</v>
      </c>
      <c r="G17" s="18">
        <v>2203.0</v>
      </c>
      <c r="H17" s="15">
        <f t="shared" si="5"/>
        <v>431</v>
      </c>
      <c r="I17" s="28">
        <v>21.0</v>
      </c>
      <c r="J17" s="29">
        <v>25.0</v>
      </c>
      <c r="K17" s="30">
        <v>57.0</v>
      </c>
      <c r="L17" s="31">
        <v>224.0</v>
      </c>
      <c r="M17" s="32">
        <v>38.0</v>
      </c>
      <c r="N17" s="33">
        <v>66.0</v>
      </c>
      <c r="O17" s="39">
        <f t="shared" si="6"/>
        <v>0.6346153846</v>
      </c>
      <c r="P17" s="39">
        <f t="shared" si="7"/>
        <v>0.5434782609</v>
      </c>
      <c r="Q17" s="40">
        <f t="shared" si="8"/>
        <v>0.7096040067</v>
      </c>
      <c r="R17" s="17">
        <f t="shared" si="9"/>
        <v>0.2876040067</v>
      </c>
      <c r="S17" s="39">
        <f t="shared" si="10"/>
        <v>-0.1661257458</v>
      </c>
      <c r="T17" s="40">
        <f t="shared" si="11"/>
        <v>0.3598911219</v>
      </c>
      <c r="U17" s="40">
        <f t="shared" si="12"/>
        <v>0.492672686</v>
      </c>
      <c r="V17" s="40">
        <f t="shared" si="13"/>
        <v>0.492672686</v>
      </c>
      <c r="W17" s="39">
        <f t="shared" si="14"/>
        <v>0.3265469402</v>
      </c>
      <c r="X17" s="41">
        <f t="shared" si="15"/>
        <v>0.507327314</v>
      </c>
      <c r="Y17" s="41">
        <f t="shared" si="16"/>
        <v>0.6734530598</v>
      </c>
      <c r="Z17" s="40">
        <f t="shared" si="17"/>
        <v>104</v>
      </c>
      <c r="AA17" s="40">
        <f t="shared" si="18"/>
        <v>46</v>
      </c>
      <c r="AB17" s="40">
        <f t="shared" si="19"/>
        <v>53</v>
      </c>
      <c r="AC17" s="40">
        <f t="shared" si="20"/>
        <v>51</v>
      </c>
      <c r="AD17" s="40">
        <f t="shared" si="21"/>
        <v>31</v>
      </c>
      <c r="AE17" s="40">
        <f t="shared" si="22"/>
        <v>15</v>
      </c>
      <c r="AF17" s="40">
        <f t="shared" si="23"/>
        <v>1.294117647</v>
      </c>
      <c r="AG17" s="40">
        <f t="shared" si="24"/>
        <v>1.666666667</v>
      </c>
      <c r="AH17" s="40">
        <f t="shared" si="25"/>
        <v>69</v>
      </c>
      <c r="AI17" s="40">
        <f t="shared" si="26"/>
        <v>66</v>
      </c>
      <c r="AJ17" s="40">
        <f t="shared" si="27"/>
        <v>52</v>
      </c>
      <c r="AK17" s="40">
        <f t="shared" si="40"/>
        <v>25</v>
      </c>
      <c r="AL17" s="18">
        <f t="shared" si="28"/>
        <v>2203</v>
      </c>
      <c r="AM17" s="40">
        <f t="shared" si="29"/>
        <v>212</v>
      </c>
      <c r="AN17" s="42">
        <f t="shared" si="30"/>
        <v>0.09623241035</v>
      </c>
      <c r="AO17" s="42">
        <f t="shared" si="31"/>
        <v>0.1956423059</v>
      </c>
      <c r="AP17" s="43">
        <f t="shared" si="32"/>
        <v>0.2691415313</v>
      </c>
      <c r="AQ17" s="43">
        <f t="shared" si="33"/>
        <v>0.656612529</v>
      </c>
      <c r="AR17" s="43">
        <f t="shared" si="34"/>
        <v>0.3480278422</v>
      </c>
      <c r="AS17" s="43">
        <f t="shared" si="35"/>
        <v>0.570754717</v>
      </c>
      <c r="AT17" s="43">
        <f t="shared" si="36"/>
        <v>0.4433962264</v>
      </c>
      <c r="AU17" s="43">
        <f t="shared" si="37"/>
        <v>0.6367924528</v>
      </c>
      <c r="AV17" s="44">
        <f t="shared" si="38"/>
        <v>0</v>
      </c>
      <c r="AW17" s="45">
        <f t="shared" si="39"/>
        <v>-5</v>
      </c>
      <c r="AX17" s="45">
        <v>-11.0</v>
      </c>
      <c r="AY17" s="45"/>
    </row>
    <row r="18">
      <c r="A18" s="50" t="s">
        <v>73</v>
      </c>
      <c r="B18" s="50" t="str">
        <f t="shared" si="43"/>
        <v>Group A Grand Total</v>
      </c>
      <c r="C18" s="50">
        <f t="shared" si="44"/>
        <v>71235</v>
      </c>
      <c r="D18" s="46">
        <v>16.0</v>
      </c>
      <c r="E18" s="25"/>
      <c r="F18" s="26">
        <v>1302.0</v>
      </c>
      <c r="G18" s="18">
        <v>3655.0</v>
      </c>
      <c r="H18" s="15">
        <f t="shared" si="5"/>
        <v>520</v>
      </c>
      <c r="I18" s="28">
        <v>36.0</v>
      </c>
      <c r="J18" s="29">
        <v>98.0</v>
      </c>
      <c r="K18" s="30">
        <v>38.0</v>
      </c>
      <c r="L18" s="31">
        <v>242.0</v>
      </c>
      <c r="M18" s="32">
        <v>38.0</v>
      </c>
      <c r="N18" s="33">
        <v>68.0</v>
      </c>
      <c r="O18" s="39">
        <f t="shared" si="6"/>
        <v>0.641509434</v>
      </c>
      <c r="P18" s="39">
        <f t="shared" si="7"/>
        <v>0.7313432836</v>
      </c>
      <c r="Q18" s="40">
        <f t="shared" si="8"/>
        <v>0.7127297031</v>
      </c>
      <c r="R18" s="17">
        <f t="shared" si="9"/>
        <v>0.2907297031</v>
      </c>
      <c r="S18" s="39">
        <f t="shared" si="10"/>
        <v>0.01861358048</v>
      </c>
      <c r="T18" s="40">
        <f t="shared" si="11"/>
        <v>0.3598893717</v>
      </c>
      <c r="U18" s="40">
        <f t="shared" si="12"/>
        <v>0.4980251571</v>
      </c>
      <c r="V18" s="40">
        <f t="shared" si="13"/>
        <v>0.4980251571</v>
      </c>
      <c r="W18" s="39">
        <f t="shared" si="14"/>
        <v>0.5166387375</v>
      </c>
      <c r="X18" s="41">
        <f t="shared" si="15"/>
        <v>0.5019748429</v>
      </c>
      <c r="Y18" s="41">
        <f t="shared" si="16"/>
        <v>0.4833612625</v>
      </c>
      <c r="Z18" s="40">
        <f t="shared" si="17"/>
        <v>106</v>
      </c>
      <c r="AA18" s="40">
        <f t="shared" si="18"/>
        <v>134</v>
      </c>
      <c r="AB18" s="40">
        <f t="shared" si="19"/>
        <v>53</v>
      </c>
      <c r="AC18" s="40">
        <f t="shared" si="20"/>
        <v>53</v>
      </c>
      <c r="AD18" s="40">
        <f t="shared" si="21"/>
        <v>65</v>
      </c>
      <c r="AE18" s="40">
        <f t="shared" si="22"/>
        <v>69</v>
      </c>
      <c r="AF18" s="40">
        <f t="shared" si="23"/>
        <v>1.283018868</v>
      </c>
      <c r="AG18" s="40">
        <f t="shared" si="24"/>
        <v>1.420289855</v>
      </c>
      <c r="AH18" s="40">
        <f t="shared" si="25"/>
        <v>68</v>
      </c>
      <c r="AI18" s="40">
        <f t="shared" si="26"/>
        <v>68</v>
      </c>
      <c r="AJ18" s="40">
        <f t="shared" si="27"/>
        <v>92</v>
      </c>
      <c r="AK18" s="40">
        <f t="shared" si="40"/>
        <v>98</v>
      </c>
      <c r="AL18" s="18">
        <f t="shared" si="28"/>
        <v>3655</v>
      </c>
      <c r="AM18" s="40">
        <f t="shared" si="29"/>
        <v>326</v>
      </c>
      <c r="AN18" s="42">
        <f t="shared" si="30"/>
        <v>0.08919288646</v>
      </c>
      <c r="AO18" s="42">
        <f t="shared" si="31"/>
        <v>0.1422708618</v>
      </c>
      <c r="AP18" s="43">
        <f t="shared" si="32"/>
        <v>0.2153846154</v>
      </c>
      <c r="AQ18" s="43">
        <f t="shared" si="33"/>
        <v>0.6076923077</v>
      </c>
      <c r="AR18" s="43">
        <f t="shared" si="34"/>
        <v>0.4615384615</v>
      </c>
      <c r="AS18" s="43">
        <f t="shared" si="35"/>
        <v>0.490797546</v>
      </c>
      <c r="AT18" s="43">
        <f t="shared" si="36"/>
        <v>0.509202454</v>
      </c>
      <c r="AU18" s="43">
        <f t="shared" si="37"/>
        <v>0.4171779141</v>
      </c>
      <c r="AV18" s="44">
        <f t="shared" si="38"/>
        <v>0</v>
      </c>
      <c r="AW18" s="45">
        <f t="shared" si="39"/>
        <v>-48</v>
      </c>
      <c r="AX18" s="45">
        <v>-11.0</v>
      </c>
      <c r="AY18" s="45"/>
    </row>
    <row r="19">
      <c r="A19" s="11" t="s">
        <v>74</v>
      </c>
      <c r="B19" s="23">
        <f>AH1+AI1+AJ1+AK1</f>
        <v>154917</v>
      </c>
      <c r="C19" s="23"/>
      <c r="D19" s="46">
        <v>17.0</v>
      </c>
      <c r="E19" s="25"/>
      <c r="F19" s="26">
        <v>1304.0</v>
      </c>
      <c r="G19" s="18">
        <v>2660.0</v>
      </c>
      <c r="H19" s="15">
        <f t="shared" si="5"/>
        <v>372</v>
      </c>
      <c r="I19" s="28">
        <v>29.0</v>
      </c>
      <c r="J19" s="29">
        <v>64.0</v>
      </c>
      <c r="K19" s="30">
        <v>36.0</v>
      </c>
      <c r="L19" s="31">
        <v>172.0</v>
      </c>
      <c r="M19" s="32">
        <v>34.0</v>
      </c>
      <c r="N19" s="33">
        <v>37.0</v>
      </c>
      <c r="O19" s="39">
        <f t="shared" si="6"/>
        <v>0.5211267606</v>
      </c>
      <c r="P19" s="39">
        <f t="shared" si="7"/>
        <v>0.688172043</v>
      </c>
      <c r="Q19" s="40">
        <f t="shared" si="8"/>
        <v>0.6581535239</v>
      </c>
      <c r="R19" s="17">
        <f t="shared" si="9"/>
        <v>0.2361535239</v>
      </c>
      <c r="S19" s="39">
        <f t="shared" si="10"/>
        <v>0.03001851911</v>
      </c>
      <c r="T19" s="40">
        <f t="shared" si="11"/>
        <v>0.3599199326</v>
      </c>
      <c r="U19" s="40">
        <f t="shared" si="12"/>
        <v>0.404562472</v>
      </c>
      <c r="V19" s="40">
        <f t="shared" si="13"/>
        <v>0.404562472</v>
      </c>
      <c r="W19" s="39">
        <f t="shared" si="14"/>
        <v>0.4345809911</v>
      </c>
      <c r="X19" s="41">
        <f t="shared" si="15"/>
        <v>0.595437528</v>
      </c>
      <c r="Y19" s="41">
        <f t="shared" si="16"/>
        <v>0.5654190089</v>
      </c>
      <c r="Z19" s="40">
        <f t="shared" si="17"/>
        <v>71</v>
      </c>
      <c r="AA19" s="40">
        <f t="shared" si="18"/>
        <v>93</v>
      </c>
      <c r="AB19" s="40">
        <f t="shared" si="19"/>
        <v>42</v>
      </c>
      <c r="AC19" s="40">
        <f t="shared" si="20"/>
        <v>29</v>
      </c>
      <c r="AD19" s="40">
        <f t="shared" si="21"/>
        <v>53</v>
      </c>
      <c r="AE19" s="40">
        <f t="shared" si="22"/>
        <v>40</v>
      </c>
      <c r="AF19" s="40">
        <f t="shared" si="23"/>
        <v>1.275862069</v>
      </c>
      <c r="AG19" s="40">
        <f t="shared" si="24"/>
        <v>1.6</v>
      </c>
      <c r="AH19" s="40">
        <f t="shared" si="25"/>
        <v>54</v>
      </c>
      <c r="AI19" s="40">
        <f t="shared" si="26"/>
        <v>37</v>
      </c>
      <c r="AJ19" s="40">
        <f t="shared" si="27"/>
        <v>85</v>
      </c>
      <c r="AK19" s="40">
        <f t="shared" si="40"/>
        <v>64</v>
      </c>
      <c r="AL19" s="18">
        <f t="shared" si="28"/>
        <v>2660</v>
      </c>
      <c r="AM19" s="40">
        <f t="shared" si="29"/>
        <v>240</v>
      </c>
      <c r="AN19" s="42">
        <f t="shared" si="30"/>
        <v>0.09022556391</v>
      </c>
      <c r="AO19" s="42">
        <f t="shared" si="31"/>
        <v>0.1398496241</v>
      </c>
      <c r="AP19" s="43">
        <f t="shared" si="32"/>
        <v>0.2661290323</v>
      </c>
      <c r="AQ19" s="43">
        <f t="shared" si="33"/>
        <v>0.6317204301</v>
      </c>
      <c r="AR19" s="43">
        <f t="shared" si="34"/>
        <v>0.4408602151</v>
      </c>
      <c r="AS19" s="43">
        <f t="shared" si="35"/>
        <v>0.5791666667</v>
      </c>
      <c r="AT19" s="43">
        <f t="shared" si="36"/>
        <v>0.4916666667</v>
      </c>
      <c r="AU19" s="43">
        <f t="shared" si="37"/>
        <v>0.3791666667</v>
      </c>
      <c r="AV19" s="44">
        <f t="shared" si="38"/>
        <v>0</v>
      </c>
      <c r="AW19" s="45">
        <f t="shared" si="39"/>
        <v>-40</v>
      </c>
      <c r="AX19" s="45">
        <v>-11.0</v>
      </c>
      <c r="AY19" s="45"/>
    </row>
    <row r="20">
      <c r="A20" s="23"/>
      <c r="B20" s="23"/>
      <c r="C20" s="23"/>
      <c r="D20" s="46">
        <v>18.0</v>
      </c>
      <c r="E20" s="25"/>
      <c r="F20" s="26">
        <v>1307.0</v>
      </c>
      <c r="G20" s="18">
        <v>2027.0</v>
      </c>
      <c r="H20" s="15">
        <f t="shared" si="5"/>
        <v>400</v>
      </c>
      <c r="I20" s="28">
        <v>41.0</v>
      </c>
      <c r="J20" s="29">
        <v>76.0</v>
      </c>
      <c r="K20" s="30">
        <v>29.0</v>
      </c>
      <c r="L20" s="31">
        <v>173.0</v>
      </c>
      <c r="M20" s="32">
        <v>33.0</v>
      </c>
      <c r="N20" s="33">
        <v>48.0</v>
      </c>
      <c r="O20" s="39">
        <f t="shared" si="6"/>
        <v>0.5925925926</v>
      </c>
      <c r="P20" s="39">
        <f t="shared" si="7"/>
        <v>0.6495726496</v>
      </c>
      <c r="Q20" s="40">
        <f t="shared" si="8"/>
        <v>0.6905519012</v>
      </c>
      <c r="R20" s="17">
        <f t="shared" si="9"/>
        <v>0.2685519012</v>
      </c>
      <c r="S20" s="39">
        <f t="shared" si="10"/>
        <v>-0.04097925166</v>
      </c>
      <c r="T20" s="40">
        <f t="shared" si="11"/>
        <v>0.3599017899</v>
      </c>
      <c r="U20" s="40">
        <f t="shared" si="12"/>
        <v>0.4600467935</v>
      </c>
      <c r="V20" s="40">
        <f t="shared" si="13"/>
        <v>0.4600467935</v>
      </c>
      <c r="W20" s="39">
        <f t="shared" si="14"/>
        <v>0.4190675419</v>
      </c>
      <c r="X20" s="41">
        <f t="shared" si="15"/>
        <v>0.5399532065</v>
      </c>
      <c r="Y20" s="41">
        <f t="shared" si="16"/>
        <v>0.5809324581</v>
      </c>
      <c r="Z20" s="40">
        <f t="shared" si="17"/>
        <v>81</v>
      </c>
      <c r="AA20" s="40">
        <f t="shared" si="18"/>
        <v>117</v>
      </c>
      <c r="AB20" s="40">
        <f t="shared" si="19"/>
        <v>44</v>
      </c>
      <c r="AC20" s="40">
        <f t="shared" si="20"/>
        <v>37</v>
      </c>
      <c r="AD20" s="40">
        <f t="shared" si="21"/>
        <v>68</v>
      </c>
      <c r="AE20" s="40">
        <f t="shared" si="22"/>
        <v>49</v>
      </c>
      <c r="AF20" s="40">
        <f t="shared" si="23"/>
        <v>1.297297297</v>
      </c>
      <c r="AG20" s="40">
        <f t="shared" si="24"/>
        <v>1.551020408</v>
      </c>
      <c r="AH20" s="40">
        <f t="shared" si="25"/>
        <v>57</v>
      </c>
      <c r="AI20" s="40">
        <f t="shared" si="26"/>
        <v>48</v>
      </c>
      <c r="AJ20" s="40">
        <f t="shared" si="27"/>
        <v>105</v>
      </c>
      <c r="AK20" s="40">
        <f t="shared" si="40"/>
        <v>76</v>
      </c>
      <c r="AL20" s="18">
        <f t="shared" si="28"/>
        <v>2027</v>
      </c>
      <c r="AM20" s="40">
        <f t="shared" si="29"/>
        <v>286</v>
      </c>
      <c r="AN20" s="42">
        <f t="shared" si="30"/>
        <v>0.1410952146</v>
      </c>
      <c r="AO20" s="42">
        <f t="shared" si="31"/>
        <v>0.1973359645</v>
      </c>
      <c r="AP20" s="43">
        <f t="shared" si="32"/>
        <v>0.2575</v>
      </c>
      <c r="AQ20" s="43">
        <f t="shared" si="33"/>
        <v>0.6175</v>
      </c>
      <c r="AR20" s="43">
        <f t="shared" si="34"/>
        <v>0.495</v>
      </c>
      <c r="AS20" s="43">
        <f t="shared" si="35"/>
        <v>0.5664335664</v>
      </c>
      <c r="AT20" s="43">
        <f t="shared" si="36"/>
        <v>0.465034965</v>
      </c>
      <c r="AU20" s="43">
        <f t="shared" si="37"/>
        <v>0.3671328671</v>
      </c>
      <c r="AV20" s="44">
        <f t="shared" si="38"/>
        <v>0</v>
      </c>
      <c r="AW20" s="45">
        <f t="shared" si="39"/>
        <v>-59</v>
      </c>
      <c r="AX20" s="45">
        <v>-10.0</v>
      </c>
      <c r="AY20" s="45"/>
    </row>
    <row r="21">
      <c r="A21" s="51" t="s">
        <v>75</v>
      </c>
      <c r="B21" s="51" t="str">
        <f t="shared" ref="B21:B26" si="45">B13</f>
        <v>Group B Early</v>
      </c>
      <c r="C21" s="51">
        <f t="shared" ref="C21:C26" si="46">C13-C5</f>
        <v>31096</v>
      </c>
      <c r="D21" s="46">
        <v>19.0</v>
      </c>
      <c r="E21" s="25"/>
      <c r="F21" s="26">
        <v>1318.0</v>
      </c>
      <c r="G21" s="18">
        <v>1739.0</v>
      </c>
      <c r="H21" s="15">
        <f t="shared" si="5"/>
        <v>176</v>
      </c>
      <c r="I21" s="28">
        <v>11.0</v>
      </c>
      <c r="J21" s="29">
        <v>29.0</v>
      </c>
      <c r="K21" s="30">
        <v>10.0</v>
      </c>
      <c r="L21" s="31">
        <v>81.0</v>
      </c>
      <c r="M21" s="32">
        <v>17.0</v>
      </c>
      <c r="N21" s="33">
        <v>28.0</v>
      </c>
      <c r="O21" s="39">
        <f t="shared" si="6"/>
        <v>0.6222222222</v>
      </c>
      <c r="P21" s="39">
        <f t="shared" si="7"/>
        <v>0.725</v>
      </c>
      <c r="Q21" s="40">
        <f t="shared" si="8"/>
        <v>0.7039851378</v>
      </c>
      <c r="R21" s="17">
        <f t="shared" si="9"/>
        <v>0.2819851378</v>
      </c>
      <c r="S21" s="39">
        <f t="shared" si="10"/>
        <v>0.02101486222</v>
      </c>
      <c r="T21" s="40">
        <f t="shared" si="11"/>
        <v>0.359894268</v>
      </c>
      <c r="U21" s="40">
        <f t="shared" si="12"/>
        <v>0.4830507798</v>
      </c>
      <c r="V21" s="40">
        <f t="shared" si="13"/>
        <v>0.4830507798</v>
      </c>
      <c r="W21" s="39">
        <f t="shared" si="14"/>
        <v>0.504065642</v>
      </c>
      <c r="X21" s="41">
        <f t="shared" si="15"/>
        <v>0.5169492202</v>
      </c>
      <c r="Y21" s="41">
        <f t="shared" si="16"/>
        <v>0.495934358</v>
      </c>
      <c r="Z21" s="40">
        <f t="shared" si="17"/>
        <v>45</v>
      </c>
      <c r="AA21" s="40">
        <f t="shared" si="18"/>
        <v>40</v>
      </c>
      <c r="AB21" s="40">
        <f t="shared" si="19"/>
        <v>23</v>
      </c>
      <c r="AC21" s="40">
        <f t="shared" si="20"/>
        <v>22</v>
      </c>
      <c r="AD21" s="40">
        <f t="shared" si="21"/>
        <v>20</v>
      </c>
      <c r="AE21" s="40">
        <f t="shared" si="22"/>
        <v>20</v>
      </c>
      <c r="AF21" s="40">
        <f t="shared" si="23"/>
        <v>1.272727273</v>
      </c>
      <c r="AG21" s="40">
        <f t="shared" si="24"/>
        <v>1.45</v>
      </c>
      <c r="AH21" s="40">
        <f t="shared" si="25"/>
        <v>29</v>
      </c>
      <c r="AI21" s="40">
        <f t="shared" si="26"/>
        <v>28</v>
      </c>
      <c r="AJ21" s="40">
        <f t="shared" si="27"/>
        <v>29</v>
      </c>
      <c r="AK21" s="40">
        <f t="shared" si="40"/>
        <v>29</v>
      </c>
      <c r="AL21" s="18">
        <f t="shared" si="28"/>
        <v>1739</v>
      </c>
      <c r="AM21" s="40">
        <f t="shared" si="29"/>
        <v>115</v>
      </c>
      <c r="AN21" s="42">
        <f t="shared" si="30"/>
        <v>0.06612995975</v>
      </c>
      <c r="AO21" s="42">
        <f t="shared" si="31"/>
        <v>0.1012075906</v>
      </c>
      <c r="AP21" s="43">
        <f t="shared" si="32"/>
        <v>0.2159090909</v>
      </c>
      <c r="AQ21" s="43">
        <f t="shared" si="33"/>
        <v>0.6193181818</v>
      </c>
      <c r="AR21" s="43">
        <f t="shared" si="34"/>
        <v>0.4829545455</v>
      </c>
      <c r="AS21" s="43">
        <f t="shared" si="35"/>
        <v>0.5043478261</v>
      </c>
      <c r="AT21" s="43">
        <f t="shared" si="36"/>
        <v>0.5043478261</v>
      </c>
      <c r="AU21" s="43">
        <f t="shared" si="37"/>
        <v>0.4956521739</v>
      </c>
      <c r="AV21" s="44">
        <f t="shared" si="38"/>
        <v>0</v>
      </c>
      <c r="AW21" s="45">
        <f t="shared" si="39"/>
        <v>-20</v>
      </c>
      <c r="AX21" s="45">
        <v>-10.0</v>
      </c>
      <c r="AY21" s="45"/>
    </row>
    <row r="22">
      <c r="A22" s="51" t="s">
        <v>75</v>
      </c>
      <c r="B22" s="51" t="str">
        <f t="shared" si="45"/>
        <v>Group A Early</v>
      </c>
      <c r="C22" s="51">
        <f t="shared" si="46"/>
        <v>0</v>
      </c>
      <c r="D22" s="46">
        <v>20.0</v>
      </c>
      <c r="E22" s="25"/>
      <c r="F22" s="26">
        <v>1327.0</v>
      </c>
      <c r="G22" s="18">
        <v>2196.0</v>
      </c>
      <c r="H22" s="15">
        <f t="shared" si="5"/>
        <v>231</v>
      </c>
      <c r="I22" s="28">
        <v>17.0</v>
      </c>
      <c r="J22" s="29">
        <v>48.0</v>
      </c>
      <c r="K22" s="30">
        <v>18.0</v>
      </c>
      <c r="L22" s="31">
        <v>97.0</v>
      </c>
      <c r="M22" s="32">
        <v>15.0</v>
      </c>
      <c r="N22" s="33">
        <v>36.0</v>
      </c>
      <c r="O22" s="39">
        <f t="shared" si="6"/>
        <v>0.7058823529</v>
      </c>
      <c r="P22" s="39">
        <f t="shared" si="7"/>
        <v>0.7384615385</v>
      </c>
      <c r="Q22" s="40">
        <f t="shared" si="8"/>
        <v>0.7419171765</v>
      </c>
      <c r="R22" s="17">
        <f t="shared" si="9"/>
        <v>0.3199171765</v>
      </c>
      <c r="S22" s="39">
        <f t="shared" si="10"/>
        <v>-0.003455638009</v>
      </c>
      <c r="T22" s="40">
        <f t="shared" si="11"/>
        <v>0.3598730301</v>
      </c>
      <c r="U22" s="40">
        <f t="shared" si="12"/>
        <v>0.5480040584</v>
      </c>
      <c r="V22" s="40">
        <f t="shared" si="13"/>
        <v>0.5480040584</v>
      </c>
      <c r="W22" s="39">
        <f t="shared" si="14"/>
        <v>0.5445484204</v>
      </c>
      <c r="X22" s="41">
        <f t="shared" si="15"/>
        <v>0.4519959416</v>
      </c>
      <c r="Y22" s="41">
        <f t="shared" si="16"/>
        <v>0.4554515796</v>
      </c>
      <c r="Z22" s="40">
        <f t="shared" si="17"/>
        <v>51</v>
      </c>
      <c r="AA22" s="40">
        <f t="shared" si="18"/>
        <v>65</v>
      </c>
      <c r="AB22" s="40">
        <f t="shared" si="19"/>
        <v>23</v>
      </c>
      <c r="AC22" s="40">
        <f t="shared" si="20"/>
        <v>28</v>
      </c>
      <c r="AD22" s="40">
        <f t="shared" si="21"/>
        <v>30</v>
      </c>
      <c r="AE22" s="40">
        <f t="shared" si="22"/>
        <v>35</v>
      </c>
      <c r="AF22" s="40">
        <f t="shared" si="23"/>
        <v>1.285714286</v>
      </c>
      <c r="AG22" s="40">
        <f t="shared" si="24"/>
        <v>1.371428571</v>
      </c>
      <c r="AH22" s="40">
        <f t="shared" si="25"/>
        <v>30</v>
      </c>
      <c r="AI22" s="40">
        <f t="shared" si="26"/>
        <v>36</v>
      </c>
      <c r="AJ22" s="40">
        <f t="shared" si="27"/>
        <v>41</v>
      </c>
      <c r="AK22" s="40">
        <f t="shared" si="40"/>
        <v>48</v>
      </c>
      <c r="AL22" s="18">
        <f t="shared" si="28"/>
        <v>2196</v>
      </c>
      <c r="AM22" s="40">
        <f t="shared" si="29"/>
        <v>155</v>
      </c>
      <c r="AN22" s="42">
        <f t="shared" si="30"/>
        <v>0.07058287796</v>
      </c>
      <c r="AO22" s="42">
        <f t="shared" si="31"/>
        <v>0.1051912568</v>
      </c>
      <c r="AP22" s="43">
        <f t="shared" si="32"/>
        <v>0.2164502165</v>
      </c>
      <c r="AQ22" s="43">
        <f t="shared" si="33"/>
        <v>0.5584415584</v>
      </c>
      <c r="AR22" s="43">
        <f t="shared" si="34"/>
        <v>0.5021645022</v>
      </c>
      <c r="AS22" s="43">
        <f t="shared" si="35"/>
        <v>0.4580645161</v>
      </c>
      <c r="AT22" s="43">
        <f t="shared" si="36"/>
        <v>0.5032258065</v>
      </c>
      <c r="AU22" s="43">
        <f t="shared" si="37"/>
        <v>0.4258064516</v>
      </c>
      <c r="AV22" s="44">
        <f t="shared" si="38"/>
        <v>0</v>
      </c>
      <c r="AW22" s="45">
        <f t="shared" si="39"/>
        <v>-21</v>
      </c>
      <c r="AX22" s="45">
        <v>-10.0</v>
      </c>
      <c r="AY22" s="45"/>
    </row>
    <row r="23">
      <c r="A23" s="51" t="s">
        <v>75</v>
      </c>
      <c r="B23" s="51" t="str">
        <f t="shared" si="45"/>
        <v>Group B EDV</v>
      </c>
      <c r="C23" s="51">
        <f t="shared" si="46"/>
        <v>14598</v>
      </c>
      <c r="D23" s="46">
        <v>21.0</v>
      </c>
      <c r="E23" s="25"/>
      <c r="F23" s="26">
        <v>1328.0</v>
      </c>
      <c r="G23" s="18">
        <v>1757.0</v>
      </c>
      <c r="H23" s="15">
        <f t="shared" si="5"/>
        <v>239</v>
      </c>
      <c r="I23" s="28">
        <v>15.0</v>
      </c>
      <c r="J23" s="29">
        <v>43.0</v>
      </c>
      <c r="K23" s="30">
        <v>19.0</v>
      </c>
      <c r="L23" s="31">
        <v>122.0</v>
      </c>
      <c r="M23" s="32">
        <v>13.0</v>
      </c>
      <c r="N23" s="33">
        <v>27.0</v>
      </c>
      <c r="O23" s="39">
        <f t="shared" si="6"/>
        <v>0.675</v>
      </c>
      <c r="P23" s="39">
        <f t="shared" si="7"/>
        <v>0.7413793103</v>
      </c>
      <c r="Q23" s="40">
        <f t="shared" si="8"/>
        <v>0.7279144213</v>
      </c>
      <c r="R23" s="17">
        <f t="shared" si="9"/>
        <v>0.3059144213</v>
      </c>
      <c r="S23" s="39">
        <f t="shared" si="10"/>
        <v>0.01346488909</v>
      </c>
      <c r="T23" s="40">
        <f t="shared" si="11"/>
        <v>0.3598808698</v>
      </c>
      <c r="U23" s="40">
        <f t="shared" si="12"/>
        <v>0.5240270189</v>
      </c>
      <c r="V23" s="40">
        <f t="shared" si="13"/>
        <v>0.5240270189</v>
      </c>
      <c r="W23" s="39">
        <f t="shared" si="14"/>
        <v>0.537491908</v>
      </c>
      <c r="X23" s="41">
        <f t="shared" si="15"/>
        <v>0.4759729811</v>
      </c>
      <c r="Y23" s="41">
        <f t="shared" si="16"/>
        <v>0.462508092</v>
      </c>
      <c r="Z23" s="40">
        <f t="shared" si="17"/>
        <v>40</v>
      </c>
      <c r="AA23" s="40">
        <f t="shared" si="18"/>
        <v>58</v>
      </c>
      <c r="AB23" s="40">
        <f t="shared" si="19"/>
        <v>19</v>
      </c>
      <c r="AC23" s="40">
        <f t="shared" si="20"/>
        <v>21</v>
      </c>
      <c r="AD23" s="40">
        <f t="shared" si="21"/>
        <v>27</v>
      </c>
      <c r="AE23" s="40">
        <f t="shared" si="22"/>
        <v>31</v>
      </c>
      <c r="AF23" s="40">
        <f t="shared" si="23"/>
        <v>1.285714286</v>
      </c>
      <c r="AG23" s="40">
        <f t="shared" si="24"/>
        <v>1.387096774</v>
      </c>
      <c r="AH23" s="40">
        <f t="shared" si="25"/>
        <v>24</v>
      </c>
      <c r="AI23" s="40">
        <f t="shared" si="26"/>
        <v>27</v>
      </c>
      <c r="AJ23" s="40">
        <f t="shared" si="27"/>
        <v>37</v>
      </c>
      <c r="AK23" s="40">
        <f t="shared" si="40"/>
        <v>43</v>
      </c>
      <c r="AL23" s="18">
        <f t="shared" si="28"/>
        <v>1757</v>
      </c>
      <c r="AM23" s="40">
        <f t="shared" si="29"/>
        <v>131</v>
      </c>
      <c r="AN23" s="42">
        <f t="shared" si="30"/>
        <v>0.07455890723</v>
      </c>
      <c r="AO23" s="42">
        <f t="shared" si="31"/>
        <v>0.1360273193</v>
      </c>
      <c r="AP23" s="43">
        <f t="shared" si="32"/>
        <v>0.1966527197</v>
      </c>
      <c r="AQ23" s="43">
        <f t="shared" si="33"/>
        <v>0.6276150628</v>
      </c>
      <c r="AR23" s="43">
        <f t="shared" si="34"/>
        <v>0.410041841</v>
      </c>
      <c r="AS23" s="43">
        <f t="shared" si="35"/>
        <v>0.465648855</v>
      </c>
      <c r="AT23" s="43">
        <f t="shared" si="36"/>
        <v>0.5114503817</v>
      </c>
      <c r="AU23" s="43">
        <f t="shared" si="37"/>
        <v>0.3893129771</v>
      </c>
      <c r="AV23" s="44">
        <f t="shared" si="38"/>
        <v>0</v>
      </c>
      <c r="AW23" s="45">
        <f t="shared" si="39"/>
        <v>-14</v>
      </c>
      <c r="AX23" s="45">
        <v>-10.0</v>
      </c>
      <c r="AY23" s="45"/>
    </row>
    <row r="24">
      <c r="A24" s="51" t="s">
        <v>75</v>
      </c>
      <c r="B24" s="51" t="str">
        <f t="shared" si="45"/>
        <v>Group A EDV</v>
      </c>
      <c r="C24" s="51">
        <f t="shared" si="46"/>
        <v>0</v>
      </c>
      <c r="D24" s="46">
        <v>22.0</v>
      </c>
      <c r="E24" s="25"/>
      <c r="F24" s="26">
        <v>1330.0</v>
      </c>
      <c r="G24" s="18">
        <v>1937.0</v>
      </c>
      <c r="H24" s="15">
        <f t="shared" si="5"/>
        <v>395</v>
      </c>
      <c r="I24" s="28">
        <v>48.0</v>
      </c>
      <c r="J24" s="29">
        <v>56.0</v>
      </c>
      <c r="K24" s="30">
        <v>45.0</v>
      </c>
      <c r="L24" s="31">
        <v>143.0</v>
      </c>
      <c r="M24" s="32">
        <v>39.0</v>
      </c>
      <c r="N24" s="33">
        <v>64.0</v>
      </c>
      <c r="O24" s="39">
        <f t="shared" si="6"/>
        <v>0.6213592233</v>
      </c>
      <c r="P24" s="39">
        <f t="shared" si="7"/>
        <v>0.5384615385</v>
      </c>
      <c r="Q24" s="40">
        <f t="shared" si="8"/>
        <v>0.7035938709</v>
      </c>
      <c r="R24" s="17">
        <f t="shared" si="9"/>
        <v>0.2815938709</v>
      </c>
      <c r="S24" s="39">
        <f t="shared" si="10"/>
        <v>-0.1651323324</v>
      </c>
      <c r="T24" s="40">
        <f t="shared" si="11"/>
        <v>0.3598944871</v>
      </c>
      <c r="U24" s="40">
        <f t="shared" si="12"/>
        <v>0.4823807586</v>
      </c>
      <c r="V24" s="40">
        <f t="shared" si="13"/>
        <v>0.4823807586</v>
      </c>
      <c r="W24" s="39">
        <f t="shared" si="14"/>
        <v>0.3172484262</v>
      </c>
      <c r="X24" s="41">
        <f t="shared" si="15"/>
        <v>0.5176192414</v>
      </c>
      <c r="Y24" s="41">
        <f t="shared" si="16"/>
        <v>0.6827515738</v>
      </c>
      <c r="Z24" s="40">
        <f t="shared" si="17"/>
        <v>103</v>
      </c>
      <c r="AA24" s="40">
        <f t="shared" si="18"/>
        <v>104</v>
      </c>
      <c r="AB24" s="40">
        <f t="shared" si="19"/>
        <v>53</v>
      </c>
      <c r="AC24" s="40">
        <f t="shared" si="20"/>
        <v>50</v>
      </c>
      <c r="AD24" s="40">
        <f t="shared" si="21"/>
        <v>71</v>
      </c>
      <c r="AE24" s="40">
        <f t="shared" si="22"/>
        <v>33</v>
      </c>
      <c r="AF24" s="40">
        <f t="shared" si="23"/>
        <v>1.28</v>
      </c>
      <c r="AG24" s="40">
        <f t="shared" si="24"/>
        <v>1.696969697</v>
      </c>
      <c r="AH24" s="40">
        <f t="shared" si="25"/>
        <v>68</v>
      </c>
      <c r="AI24" s="40">
        <f t="shared" si="26"/>
        <v>64</v>
      </c>
      <c r="AJ24" s="40">
        <f t="shared" si="27"/>
        <v>120</v>
      </c>
      <c r="AK24" s="40">
        <f t="shared" si="40"/>
        <v>56</v>
      </c>
      <c r="AL24" s="18">
        <f t="shared" si="28"/>
        <v>1937</v>
      </c>
      <c r="AM24" s="40">
        <f t="shared" si="29"/>
        <v>308</v>
      </c>
      <c r="AN24" s="42">
        <f t="shared" si="30"/>
        <v>0.1590087765</v>
      </c>
      <c r="AO24" s="42">
        <f t="shared" si="31"/>
        <v>0.2039235932</v>
      </c>
      <c r="AP24" s="43">
        <f t="shared" si="32"/>
        <v>0.3341772152</v>
      </c>
      <c r="AQ24" s="43">
        <f t="shared" si="33"/>
        <v>0.582278481</v>
      </c>
      <c r="AR24" s="43">
        <f t="shared" si="34"/>
        <v>0.5240506329</v>
      </c>
      <c r="AS24" s="43">
        <f t="shared" si="35"/>
        <v>0.6103896104</v>
      </c>
      <c r="AT24" s="43">
        <f t="shared" si="36"/>
        <v>0.4025974026</v>
      </c>
      <c r="AU24" s="43">
        <f t="shared" si="37"/>
        <v>0.4285714286</v>
      </c>
      <c r="AV24" s="44">
        <f t="shared" si="38"/>
        <v>0</v>
      </c>
      <c r="AW24" s="45">
        <f t="shared" si="39"/>
        <v>-56</v>
      </c>
      <c r="AX24" s="45">
        <v>-10.0</v>
      </c>
      <c r="AY24" s="45"/>
    </row>
    <row r="25">
      <c r="A25" s="52" t="s">
        <v>75</v>
      </c>
      <c r="B25" s="52" t="str">
        <f t="shared" si="45"/>
        <v>Group B Grand Total</v>
      </c>
      <c r="C25" s="52">
        <f t="shared" si="46"/>
        <v>45694</v>
      </c>
      <c r="D25" s="46">
        <v>23.0</v>
      </c>
      <c r="E25" s="25"/>
      <c r="F25" s="26">
        <v>1331.0</v>
      </c>
      <c r="G25" s="18">
        <v>1777.0</v>
      </c>
      <c r="H25" s="15">
        <f t="shared" si="5"/>
        <v>243</v>
      </c>
      <c r="I25" s="28">
        <v>11.0</v>
      </c>
      <c r="J25" s="29">
        <v>37.0</v>
      </c>
      <c r="K25" s="30">
        <v>20.0</v>
      </c>
      <c r="L25" s="31">
        <v>116.0</v>
      </c>
      <c r="M25" s="32">
        <v>20.0</v>
      </c>
      <c r="N25" s="33">
        <v>39.0</v>
      </c>
      <c r="O25" s="39">
        <f t="shared" si="6"/>
        <v>0.6610169492</v>
      </c>
      <c r="P25" s="39">
        <f t="shared" si="7"/>
        <v>0.7708333333</v>
      </c>
      <c r="Q25" s="40">
        <f t="shared" si="8"/>
        <v>0.7215743826</v>
      </c>
      <c r="R25" s="17">
        <f t="shared" si="9"/>
        <v>0.2995743826</v>
      </c>
      <c r="S25" s="39">
        <f t="shared" si="10"/>
        <v>0.04925895068</v>
      </c>
      <c r="T25" s="40">
        <f t="shared" si="11"/>
        <v>0.3598844196</v>
      </c>
      <c r="U25" s="40">
        <f t="shared" si="12"/>
        <v>0.5131706431</v>
      </c>
      <c r="V25" s="40">
        <f t="shared" si="13"/>
        <v>0.5131706431</v>
      </c>
      <c r="W25" s="39">
        <f t="shared" si="14"/>
        <v>0.5624295937</v>
      </c>
      <c r="X25" s="41">
        <f t="shared" si="15"/>
        <v>0.4868293569</v>
      </c>
      <c r="Y25" s="41">
        <f t="shared" si="16"/>
        <v>0.4375704063</v>
      </c>
      <c r="Z25" s="40">
        <f t="shared" si="17"/>
        <v>59</v>
      </c>
      <c r="AA25" s="40">
        <f t="shared" si="18"/>
        <v>48</v>
      </c>
      <c r="AB25" s="40">
        <f t="shared" si="19"/>
        <v>29</v>
      </c>
      <c r="AC25" s="40">
        <f t="shared" si="20"/>
        <v>30</v>
      </c>
      <c r="AD25" s="40">
        <f t="shared" si="21"/>
        <v>21</v>
      </c>
      <c r="AE25" s="40">
        <f t="shared" si="22"/>
        <v>27</v>
      </c>
      <c r="AF25" s="40">
        <f t="shared" si="23"/>
        <v>1.3</v>
      </c>
      <c r="AG25" s="40">
        <f t="shared" si="24"/>
        <v>1.37037037</v>
      </c>
      <c r="AH25" s="40">
        <f t="shared" si="25"/>
        <v>38</v>
      </c>
      <c r="AI25" s="40">
        <f t="shared" si="26"/>
        <v>39</v>
      </c>
      <c r="AJ25" s="40">
        <f t="shared" si="27"/>
        <v>29</v>
      </c>
      <c r="AK25" s="40">
        <f t="shared" si="40"/>
        <v>37</v>
      </c>
      <c r="AL25" s="18">
        <f t="shared" si="28"/>
        <v>1777</v>
      </c>
      <c r="AM25" s="40">
        <f t="shared" si="29"/>
        <v>143</v>
      </c>
      <c r="AN25" s="42">
        <f t="shared" si="30"/>
        <v>0.08047270681</v>
      </c>
      <c r="AO25" s="42">
        <f t="shared" si="31"/>
        <v>0.136747327</v>
      </c>
      <c r="AP25" s="43">
        <f t="shared" si="32"/>
        <v>0.2098765432</v>
      </c>
      <c r="AQ25" s="43">
        <f t="shared" si="33"/>
        <v>0.6049382716</v>
      </c>
      <c r="AR25" s="43">
        <f t="shared" si="34"/>
        <v>0.4403292181</v>
      </c>
      <c r="AS25" s="43">
        <f t="shared" si="35"/>
        <v>0.4685314685</v>
      </c>
      <c r="AT25" s="43">
        <f t="shared" si="36"/>
        <v>0.5244755245</v>
      </c>
      <c r="AU25" s="43">
        <f t="shared" si="37"/>
        <v>0.5384615385</v>
      </c>
      <c r="AV25" s="44">
        <f t="shared" si="38"/>
        <v>0</v>
      </c>
      <c r="AW25" s="45">
        <f t="shared" si="39"/>
        <v>-16</v>
      </c>
      <c r="AX25" s="45">
        <v>-10.0</v>
      </c>
      <c r="AY25" s="45"/>
    </row>
    <row r="26">
      <c r="A26" s="52" t="s">
        <v>75</v>
      </c>
      <c r="B26" s="52" t="str">
        <f t="shared" si="45"/>
        <v>Group A Grand Total</v>
      </c>
      <c r="C26" s="52">
        <f t="shared" si="46"/>
        <v>0</v>
      </c>
      <c r="D26" s="46">
        <v>24.0</v>
      </c>
      <c r="E26" s="25"/>
      <c r="F26" s="26">
        <v>1333.0</v>
      </c>
      <c r="G26" s="18">
        <v>1478.0</v>
      </c>
      <c r="H26" s="15">
        <f t="shared" si="5"/>
        <v>285</v>
      </c>
      <c r="I26" s="28">
        <v>32.0</v>
      </c>
      <c r="J26" s="29">
        <v>46.0</v>
      </c>
      <c r="K26" s="30">
        <v>15.0</v>
      </c>
      <c r="L26" s="31">
        <v>124.0</v>
      </c>
      <c r="M26" s="32">
        <v>34.0</v>
      </c>
      <c r="N26" s="33">
        <v>34.0</v>
      </c>
      <c r="O26" s="39">
        <f t="shared" si="6"/>
        <v>0.5</v>
      </c>
      <c r="P26" s="39">
        <f t="shared" si="7"/>
        <v>0.5897435897</v>
      </c>
      <c r="Q26" s="40">
        <f t="shared" si="8"/>
        <v>0.6485765</v>
      </c>
      <c r="R26" s="17">
        <f t="shared" si="9"/>
        <v>0.2265765</v>
      </c>
      <c r="S26" s="39">
        <f t="shared" si="10"/>
        <v>-0.05883291026</v>
      </c>
      <c r="T26" s="40">
        <f t="shared" si="11"/>
        <v>0.359925296</v>
      </c>
      <c r="U26" s="40">
        <f t="shared" si="12"/>
        <v>0.3881603472</v>
      </c>
      <c r="V26" s="40">
        <f t="shared" si="13"/>
        <v>0.3881603472</v>
      </c>
      <c r="W26" s="39">
        <f t="shared" si="14"/>
        <v>0.329327437</v>
      </c>
      <c r="X26" s="41">
        <f t="shared" si="15"/>
        <v>0.6118396528</v>
      </c>
      <c r="Y26" s="41">
        <f t="shared" si="16"/>
        <v>0.670672563</v>
      </c>
      <c r="Z26" s="40">
        <f t="shared" si="17"/>
        <v>68</v>
      </c>
      <c r="AA26" s="40">
        <f t="shared" si="18"/>
        <v>78</v>
      </c>
      <c r="AB26" s="40">
        <f t="shared" si="19"/>
        <v>42</v>
      </c>
      <c r="AC26" s="40">
        <f t="shared" si="20"/>
        <v>26</v>
      </c>
      <c r="AD26" s="40">
        <f t="shared" si="21"/>
        <v>52</v>
      </c>
      <c r="AE26" s="40">
        <f t="shared" si="22"/>
        <v>26</v>
      </c>
      <c r="AF26" s="40">
        <f t="shared" si="23"/>
        <v>1.307692308</v>
      </c>
      <c r="AG26" s="40">
        <f t="shared" si="24"/>
        <v>1.769230769</v>
      </c>
      <c r="AH26" s="40">
        <f t="shared" si="25"/>
        <v>55</v>
      </c>
      <c r="AI26" s="40">
        <f t="shared" si="26"/>
        <v>34</v>
      </c>
      <c r="AJ26" s="40">
        <f t="shared" si="27"/>
        <v>92</v>
      </c>
      <c r="AK26" s="40">
        <f t="shared" si="40"/>
        <v>46</v>
      </c>
      <c r="AL26" s="18">
        <f t="shared" si="28"/>
        <v>1478</v>
      </c>
      <c r="AM26" s="40">
        <f t="shared" si="29"/>
        <v>227</v>
      </c>
      <c r="AN26" s="42">
        <f t="shared" si="30"/>
        <v>0.1535859269</v>
      </c>
      <c r="AO26" s="42">
        <f t="shared" si="31"/>
        <v>0.1928281461</v>
      </c>
      <c r="AP26" s="43">
        <f t="shared" si="32"/>
        <v>0.2842105263</v>
      </c>
      <c r="AQ26" s="43">
        <f t="shared" si="33"/>
        <v>0.6666666667</v>
      </c>
      <c r="AR26" s="43">
        <f t="shared" si="34"/>
        <v>0.5122807018</v>
      </c>
      <c r="AS26" s="43">
        <f t="shared" si="35"/>
        <v>0.6475770925</v>
      </c>
      <c r="AT26" s="43">
        <f t="shared" si="36"/>
        <v>0.4449339207</v>
      </c>
      <c r="AU26" s="43">
        <f t="shared" si="37"/>
        <v>0.3920704846</v>
      </c>
      <c r="AV26" s="44">
        <f t="shared" si="38"/>
        <v>0</v>
      </c>
      <c r="AW26" s="45">
        <f t="shared" si="39"/>
        <v>-66</v>
      </c>
      <c r="AX26" s="45">
        <v>-10.0</v>
      </c>
      <c r="AY26" s="45"/>
    </row>
    <row r="27">
      <c r="A27" s="11" t="s">
        <v>75</v>
      </c>
      <c r="B27" s="11" t="s">
        <v>76</v>
      </c>
      <c r="C27" s="23">
        <f>B19-B11</f>
        <v>-74223</v>
      </c>
      <c r="D27" s="46">
        <v>25.0</v>
      </c>
      <c r="E27" s="25"/>
      <c r="F27" s="26">
        <v>1334.0</v>
      </c>
      <c r="G27" s="18">
        <v>1815.0</v>
      </c>
      <c r="H27" s="15">
        <f t="shared" si="5"/>
        <v>291</v>
      </c>
      <c r="I27" s="28">
        <v>25.0</v>
      </c>
      <c r="J27" s="29">
        <v>55.0</v>
      </c>
      <c r="K27" s="30">
        <v>18.0</v>
      </c>
      <c r="L27" s="31">
        <v>136.0</v>
      </c>
      <c r="M27" s="32">
        <v>20.0</v>
      </c>
      <c r="N27" s="33">
        <v>37.0</v>
      </c>
      <c r="O27" s="39">
        <f t="shared" si="6"/>
        <v>0.649122807</v>
      </c>
      <c r="P27" s="39">
        <f t="shared" si="7"/>
        <v>0.6875</v>
      </c>
      <c r="Q27" s="40">
        <f t="shared" si="8"/>
        <v>0.7161815679</v>
      </c>
      <c r="R27" s="17">
        <f t="shared" si="9"/>
        <v>0.2941815679</v>
      </c>
      <c r="S27" s="39">
        <f t="shared" si="10"/>
        <v>-0.02868156787</v>
      </c>
      <c r="T27" s="40">
        <f t="shared" si="11"/>
        <v>0.359887439</v>
      </c>
      <c r="U27" s="40">
        <f t="shared" si="12"/>
        <v>0.5039361137</v>
      </c>
      <c r="V27" s="40">
        <f t="shared" si="13"/>
        <v>0.5039361137</v>
      </c>
      <c r="W27" s="39">
        <f t="shared" si="14"/>
        <v>0.4752545459</v>
      </c>
      <c r="X27" s="41">
        <f t="shared" si="15"/>
        <v>0.4960638863</v>
      </c>
      <c r="Y27" s="41">
        <f t="shared" si="16"/>
        <v>0.5247454541</v>
      </c>
      <c r="Z27" s="40">
        <f t="shared" si="17"/>
        <v>57</v>
      </c>
      <c r="AA27" s="40">
        <f t="shared" si="18"/>
        <v>80</v>
      </c>
      <c r="AB27" s="40">
        <f t="shared" si="19"/>
        <v>28</v>
      </c>
      <c r="AC27" s="40">
        <f t="shared" si="20"/>
        <v>29</v>
      </c>
      <c r="AD27" s="40">
        <f t="shared" si="21"/>
        <v>42</v>
      </c>
      <c r="AE27" s="40">
        <f t="shared" si="22"/>
        <v>38</v>
      </c>
      <c r="AF27" s="40">
        <f t="shared" si="23"/>
        <v>1.275862069</v>
      </c>
      <c r="AG27" s="40">
        <f t="shared" si="24"/>
        <v>1.447368421</v>
      </c>
      <c r="AH27" s="40">
        <f t="shared" si="25"/>
        <v>36</v>
      </c>
      <c r="AI27" s="40">
        <f t="shared" si="26"/>
        <v>37</v>
      </c>
      <c r="AJ27" s="40">
        <f t="shared" si="27"/>
        <v>61</v>
      </c>
      <c r="AK27" s="40">
        <f t="shared" si="40"/>
        <v>55</v>
      </c>
      <c r="AL27" s="18">
        <f t="shared" si="28"/>
        <v>1815</v>
      </c>
      <c r="AM27" s="40">
        <f t="shared" si="29"/>
        <v>189</v>
      </c>
      <c r="AN27" s="42">
        <f t="shared" si="30"/>
        <v>0.1041322314</v>
      </c>
      <c r="AO27" s="42">
        <f t="shared" si="31"/>
        <v>0.1603305785</v>
      </c>
      <c r="AP27" s="43">
        <f t="shared" si="32"/>
        <v>0.2164948454</v>
      </c>
      <c r="AQ27" s="43">
        <f t="shared" si="33"/>
        <v>0.6219931271</v>
      </c>
      <c r="AR27" s="43">
        <f t="shared" si="34"/>
        <v>0.470790378</v>
      </c>
      <c r="AS27" s="43">
        <f t="shared" si="35"/>
        <v>0.5132275132</v>
      </c>
      <c r="AT27" s="43">
        <f t="shared" si="36"/>
        <v>0.4814814815</v>
      </c>
      <c r="AU27" s="43">
        <f t="shared" si="37"/>
        <v>0.3862433862</v>
      </c>
      <c r="AV27" s="44">
        <f t="shared" si="38"/>
        <v>0</v>
      </c>
      <c r="AW27" s="45">
        <f t="shared" si="39"/>
        <v>-34</v>
      </c>
      <c r="AX27" s="45">
        <v>-10.0</v>
      </c>
      <c r="AY27" s="45"/>
    </row>
    <row r="28">
      <c r="A28" s="23"/>
      <c r="B28" s="23"/>
      <c r="C28" s="23"/>
      <c r="D28" s="46">
        <v>26.0</v>
      </c>
      <c r="E28" s="25"/>
      <c r="F28" s="26">
        <v>1335.0</v>
      </c>
      <c r="G28" s="18">
        <v>1591.0</v>
      </c>
      <c r="H28" s="15">
        <f t="shared" si="5"/>
        <v>331</v>
      </c>
      <c r="I28" s="28">
        <v>30.0</v>
      </c>
      <c r="J28" s="29">
        <v>42.0</v>
      </c>
      <c r="K28" s="30">
        <v>29.0</v>
      </c>
      <c r="L28" s="31">
        <v>154.0</v>
      </c>
      <c r="M28" s="32">
        <v>34.0</v>
      </c>
      <c r="N28" s="33">
        <v>42.0</v>
      </c>
      <c r="O28" s="39">
        <f t="shared" si="6"/>
        <v>0.5526315789</v>
      </c>
      <c r="P28" s="39">
        <f t="shared" si="7"/>
        <v>0.5833333333</v>
      </c>
      <c r="Q28" s="40">
        <f t="shared" si="8"/>
        <v>0.6724355582</v>
      </c>
      <c r="R28" s="17">
        <f t="shared" si="9"/>
        <v>0.2504355582</v>
      </c>
      <c r="S28" s="39">
        <f t="shared" si="10"/>
        <v>-0.08910222484</v>
      </c>
      <c r="T28" s="40">
        <f t="shared" si="11"/>
        <v>0.3599119345</v>
      </c>
      <c r="U28" s="40">
        <f t="shared" si="12"/>
        <v>0.4290219288</v>
      </c>
      <c r="V28" s="40">
        <f t="shared" si="13"/>
        <v>0.4290219288</v>
      </c>
      <c r="W28" s="39">
        <f t="shared" si="14"/>
        <v>0.339919704</v>
      </c>
      <c r="X28" s="41">
        <f t="shared" si="15"/>
        <v>0.5709780712</v>
      </c>
      <c r="Y28" s="41">
        <f t="shared" si="16"/>
        <v>0.660080296</v>
      </c>
      <c r="Z28" s="40">
        <f t="shared" si="17"/>
        <v>76</v>
      </c>
      <c r="AA28" s="40">
        <f t="shared" si="18"/>
        <v>72</v>
      </c>
      <c r="AB28" s="40">
        <f t="shared" si="19"/>
        <v>43</v>
      </c>
      <c r="AC28" s="40">
        <f t="shared" si="20"/>
        <v>33</v>
      </c>
      <c r="AD28" s="40">
        <f t="shared" si="21"/>
        <v>48</v>
      </c>
      <c r="AE28" s="40">
        <f t="shared" si="22"/>
        <v>24</v>
      </c>
      <c r="AF28" s="40">
        <f t="shared" si="23"/>
        <v>1.272727273</v>
      </c>
      <c r="AG28" s="40">
        <f t="shared" si="24"/>
        <v>1.75</v>
      </c>
      <c r="AH28" s="40">
        <f t="shared" si="25"/>
        <v>55</v>
      </c>
      <c r="AI28" s="40">
        <f t="shared" si="26"/>
        <v>42</v>
      </c>
      <c r="AJ28" s="40">
        <f t="shared" si="27"/>
        <v>84</v>
      </c>
      <c r="AK28" s="40">
        <f t="shared" si="40"/>
        <v>42</v>
      </c>
      <c r="AL28" s="18">
        <f t="shared" si="28"/>
        <v>1591</v>
      </c>
      <c r="AM28" s="40">
        <f t="shared" si="29"/>
        <v>223</v>
      </c>
      <c r="AN28" s="42">
        <f t="shared" si="30"/>
        <v>0.1401634192</v>
      </c>
      <c r="AO28" s="42">
        <f t="shared" si="31"/>
        <v>0.2080452546</v>
      </c>
      <c r="AP28" s="43">
        <f t="shared" si="32"/>
        <v>0.2809667674</v>
      </c>
      <c r="AQ28" s="43">
        <f t="shared" si="33"/>
        <v>0.6586102719</v>
      </c>
      <c r="AR28" s="43">
        <f t="shared" si="34"/>
        <v>0.4471299094</v>
      </c>
      <c r="AS28" s="43">
        <f t="shared" si="35"/>
        <v>0.6233183857</v>
      </c>
      <c r="AT28" s="43">
        <f t="shared" si="36"/>
        <v>0.4349775785</v>
      </c>
      <c r="AU28" s="43">
        <f t="shared" si="37"/>
        <v>0.4349775785</v>
      </c>
      <c r="AV28" s="44">
        <f t="shared" si="38"/>
        <v>0</v>
      </c>
      <c r="AW28" s="45">
        <f t="shared" si="39"/>
        <v>-46</v>
      </c>
      <c r="AX28" s="45">
        <v>-10.0</v>
      </c>
      <c r="AY28" s="45"/>
    </row>
    <row r="29">
      <c r="A29" s="53" t="s">
        <v>70</v>
      </c>
      <c r="B29" s="53" t="str">
        <f>TEXTJOIN("",TRUE,A2," Margin")</f>
        <v>Group A Margin</v>
      </c>
      <c r="C29" s="53">
        <f>C10-C9</f>
        <v>33247</v>
      </c>
      <c r="D29" s="46">
        <v>27.0</v>
      </c>
      <c r="E29" s="25"/>
      <c r="F29" s="26">
        <v>1336.0</v>
      </c>
      <c r="G29" s="18">
        <v>1443.0</v>
      </c>
      <c r="H29" s="15">
        <f t="shared" si="5"/>
        <v>210</v>
      </c>
      <c r="I29" s="28">
        <v>22.0</v>
      </c>
      <c r="J29" s="29">
        <v>25.0</v>
      </c>
      <c r="K29" s="30">
        <v>16.0</v>
      </c>
      <c r="L29" s="31">
        <v>120.0</v>
      </c>
      <c r="M29" s="32">
        <v>7.0</v>
      </c>
      <c r="N29" s="33">
        <v>20.0</v>
      </c>
      <c r="O29" s="39">
        <f t="shared" si="6"/>
        <v>0.7407407407</v>
      </c>
      <c r="P29" s="39">
        <f t="shared" si="7"/>
        <v>0.5319148936</v>
      </c>
      <c r="Q29" s="40">
        <f t="shared" si="8"/>
        <v>0.7577234568</v>
      </c>
      <c r="R29" s="17">
        <f t="shared" si="9"/>
        <v>0.3357234568</v>
      </c>
      <c r="S29" s="39">
        <f t="shared" si="10"/>
        <v>-0.2258085632</v>
      </c>
      <c r="T29" s="40">
        <f t="shared" si="11"/>
        <v>0.3598641811</v>
      </c>
      <c r="U29" s="40">
        <f t="shared" si="12"/>
        <v>0.5750682935</v>
      </c>
      <c r="V29" s="40">
        <f t="shared" si="13"/>
        <v>0.5750682935</v>
      </c>
      <c r="W29" s="39">
        <f t="shared" si="14"/>
        <v>0.3492597304</v>
      </c>
      <c r="X29" s="41">
        <f t="shared" si="15"/>
        <v>0.4249317065</v>
      </c>
      <c r="Y29" s="41">
        <f t="shared" si="16"/>
        <v>0.6507402696</v>
      </c>
      <c r="Z29" s="40">
        <f t="shared" si="17"/>
        <v>27</v>
      </c>
      <c r="AA29" s="40">
        <f t="shared" si="18"/>
        <v>47</v>
      </c>
      <c r="AB29" s="40">
        <f t="shared" si="19"/>
        <v>11</v>
      </c>
      <c r="AC29" s="40">
        <f t="shared" si="20"/>
        <v>16</v>
      </c>
      <c r="AD29" s="40">
        <f t="shared" si="21"/>
        <v>31</v>
      </c>
      <c r="AE29" s="40">
        <f t="shared" si="22"/>
        <v>16</v>
      </c>
      <c r="AF29" s="40">
        <f t="shared" si="23"/>
        <v>1.25</v>
      </c>
      <c r="AG29" s="40">
        <f t="shared" si="24"/>
        <v>1.5625</v>
      </c>
      <c r="AH29" s="40">
        <f t="shared" si="25"/>
        <v>14</v>
      </c>
      <c r="AI29" s="40">
        <f t="shared" si="26"/>
        <v>20</v>
      </c>
      <c r="AJ29" s="40">
        <f t="shared" si="27"/>
        <v>48</v>
      </c>
      <c r="AK29" s="40">
        <f t="shared" si="40"/>
        <v>25</v>
      </c>
      <c r="AL29" s="18">
        <f t="shared" si="28"/>
        <v>1443</v>
      </c>
      <c r="AM29" s="40">
        <f t="shared" si="29"/>
        <v>107</v>
      </c>
      <c r="AN29" s="42">
        <f t="shared" si="30"/>
        <v>0.07415107415</v>
      </c>
      <c r="AO29" s="42">
        <f t="shared" si="31"/>
        <v>0.1455301455</v>
      </c>
      <c r="AP29" s="43">
        <f t="shared" si="32"/>
        <v>0.2142857143</v>
      </c>
      <c r="AQ29" s="43">
        <f t="shared" si="33"/>
        <v>0.7095238095</v>
      </c>
      <c r="AR29" s="43">
        <f t="shared" si="34"/>
        <v>0.3523809524</v>
      </c>
      <c r="AS29" s="43">
        <f t="shared" si="35"/>
        <v>0.5794392523</v>
      </c>
      <c r="AT29" s="43">
        <f t="shared" si="36"/>
        <v>0.3644859813</v>
      </c>
      <c r="AU29" s="43">
        <f t="shared" si="37"/>
        <v>0.3177570093</v>
      </c>
      <c r="AV29" s="44">
        <f t="shared" si="38"/>
        <v>0</v>
      </c>
      <c r="AW29" s="45">
        <f t="shared" si="39"/>
        <v>-17</v>
      </c>
      <c r="AX29" s="45">
        <v>-10.0</v>
      </c>
      <c r="AY29" s="45"/>
    </row>
    <row r="30">
      <c r="A30" s="53" t="s">
        <v>73</v>
      </c>
      <c r="B30" s="53" t="str">
        <f>B29</f>
        <v>Group A Margin</v>
      </c>
      <c r="C30" s="53">
        <f>C18-C17</f>
        <v>-12447</v>
      </c>
      <c r="D30" s="46">
        <v>28.0</v>
      </c>
      <c r="E30" s="25"/>
      <c r="F30" s="26">
        <v>1341.0</v>
      </c>
      <c r="G30" s="18">
        <v>2852.0</v>
      </c>
      <c r="H30" s="15">
        <f t="shared" si="5"/>
        <v>435</v>
      </c>
      <c r="I30" s="28">
        <v>38.0</v>
      </c>
      <c r="J30" s="29">
        <v>65.0</v>
      </c>
      <c r="K30" s="30">
        <v>21.0</v>
      </c>
      <c r="L30" s="31">
        <v>211.0</v>
      </c>
      <c r="M30" s="32">
        <v>46.0</v>
      </c>
      <c r="N30" s="33">
        <v>54.0</v>
      </c>
      <c r="O30" s="39">
        <f t="shared" si="6"/>
        <v>0.54</v>
      </c>
      <c r="P30" s="39">
        <f t="shared" si="7"/>
        <v>0.6310679612</v>
      </c>
      <c r="Q30" s="40">
        <f t="shared" si="8"/>
        <v>0.6667092296</v>
      </c>
      <c r="R30" s="17">
        <f t="shared" si="9"/>
        <v>0.2447092296</v>
      </c>
      <c r="S30" s="39">
        <f t="shared" si="10"/>
        <v>-0.03564126843</v>
      </c>
      <c r="T30" s="40">
        <f t="shared" si="11"/>
        <v>0.3599151413</v>
      </c>
      <c r="U30" s="40">
        <f t="shared" si="12"/>
        <v>0.4192151041</v>
      </c>
      <c r="V30" s="40">
        <f t="shared" si="13"/>
        <v>0.4192151041</v>
      </c>
      <c r="W30" s="39">
        <f t="shared" si="14"/>
        <v>0.3835738357</v>
      </c>
      <c r="X30" s="41">
        <f t="shared" si="15"/>
        <v>0.5807848959</v>
      </c>
      <c r="Y30" s="41">
        <f t="shared" si="16"/>
        <v>0.6164261643</v>
      </c>
      <c r="Z30" s="40">
        <f t="shared" si="17"/>
        <v>100</v>
      </c>
      <c r="AA30" s="40">
        <f t="shared" si="18"/>
        <v>103</v>
      </c>
      <c r="AB30" s="40">
        <f t="shared" si="19"/>
        <v>58</v>
      </c>
      <c r="AC30" s="40">
        <f t="shared" si="20"/>
        <v>42</v>
      </c>
      <c r="AD30" s="40">
        <f t="shared" si="21"/>
        <v>63</v>
      </c>
      <c r="AE30" s="40">
        <f t="shared" si="22"/>
        <v>40</v>
      </c>
      <c r="AF30" s="40">
        <f t="shared" si="23"/>
        <v>1.285714286</v>
      </c>
      <c r="AG30" s="40">
        <f t="shared" si="24"/>
        <v>1.625</v>
      </c>
      <c r="AH30" s="40">
        <f t="shared" si="25"/>
        <v>75</v>
      </c>
      <c r="AI30" s="40">
        <f t="shared" si="26"/>
        <v>54</v>
      </c>
      <c r="AJ30" s="40">
        <f t="shared" si="27"/>
        <v>102</v>
      </c>
      <c r="AK30" s="40">
        <f t="shared" si="40"/>
        <v>65</v>
      </c>
      <c r="AL30" s="18">
        <f t="shared" si="28"/>
        <v>2852</v>
      </c>
      <c r="AM30" s="40">
        <f t="shared" si="29"/>
        <v>296</v>
      </c>
      <c r="AN30" s="42">
        <f t="shared" si="30"/>
        <v>0.1037868163</v>
      </c>
      <c r="AO30" s="42">
        <f t="shared" si="31"/>
        <v>0.1525245442</v>
      </c>
      <c r="AP30" s="43">
        <f t="shared" si="32"/>
        <v>0.2413793103</v>
      </c>
      <c r="AQ30" s="43">
        <f t="shared" si="33"/>
        <v>0.6781609195</v>
      </c>
      <c r="AR30" s="43">
        <f t="shared" si="34"/>
        <v>0.4666666667</v>
      </c>
      <c r="AS30" s="43">
        <f t="shared" si="35"/>
        <v>0.597972973</v>
      </c>
      <c r="AT30" s="43">
        <f t="shared" si="36"/>
        <v>0.472972973</v>
      </c>
      <c r="AU30" s="43">
        <f t="shared" si="37"/>
        <v>0.4358108108</v>
      </c>
      <c r="AV30" s="44">
        <f t="shared" si="38"/>
        <v>0</v>
      </c>
      <c r="AW30" s="45">
        <f t="shared" si="39"/>
        <v>-72</v>
      </c>
      <c r="AX30" s="45">
        <v>-10.0</v>
      </c>
      <c r="AY30" s="45"/>
    </row>
    <row r="31">
      <c r="A31" s="23"/>
      <c r="B31" s="23"/>
      <c r="C31" s="23"/>
      <c r="D31" s="46">
        <v>29.0</v>
      </c>
      <c r="E31" s="25"/>
      <c r="F31" s="26">
        <v>1343.0</v>
      </c>
      <c r="G31" s="18">
        <v>1018.0</v>
      </c>
      <c r="H31" s="15">
        <f t="shared" si="5"/>
        <v>184</v>
      </c>
      <c r="I31" s="28">
        <v>22.0</v>
      </c>
      <c r="J31" s="29">
        <v>32.0</v>
      </c>
      <c r="K31" s="30">
        <v>15.0</v>
      </c>
      <c r="L31" s="31">
        <v>81.0</v>
      </c>
      <c r="M31" s="32">
        <v>12.0</v>
      </c>
      <c r="N31" s="33">
        <v>22.0</v>
      </c>
      <c r="O31" s="39">
        <f t="shared" si="6"/>
        <v>0.6470588235</v>
      </c>
      <c r="P31" s="39">
        <f t="shared" si="7"/>
        <v>0.5925925926</v>
      </c>
      <c r="Q31" s="40">
        <f t="shared" si="8"/>
        <v>0.7152457647</v>
      </c>
      <c r="R31" s="17">
        <f t="shared" si="9"/>
        <v>0.2932457647</v>
      </c>
      <c r="S31" s="39">
        <f t="shared" si="10"/>
        <v>-0.1226531721</v>
      </c>
      <c r="T31" s="40">
        <f t="shared" si="11"/>
        <v>0.359887963</v>
      </c>
      <c r="U31" s="40">
        <f t="shared" si="12"/>
        <v>0.5023336539</v>
      </c>
      <c r="V31" s="40">
        <f t="shared" si="13"/>
        <v>0.5023336539</v>
      </c>
      <c r="W31" s="39">
        <f t="shared" si="14"/>
        <v>0.3796804818</v>
      </c>
      <c r="X31" s="41">
        <f t="shared" si="15"/>
        <v>0.4976663461</v>
      </c>
      <c r="Y31" s="41">
        <f t="shared" si="16"/>
        <v>0.6203195182</v>
      </c>
      <c r="Z31" s="40">
        <f t="shared" si="17"/>
        <v>34</v>
      </c>
      <c r="AA31" s="40">
        <f t="shared" si="18"/>
        <v>54</v>
      </c>
      <c r="AB31" s="40">
        <f t="shared" si="19"/>
        <v>17</v>
      </c>
      <c r="AC31" s="40">
        <f t="shared" si="20"/>
        <v>17</v>
      </c>
      <c r="AD31" s="40">
        <f t="shared" si="21"/>
        <v>33</v>
      </c>
      <c r="AE31" s="40">
        <f t="shared" si="22"/>
        <v>21</v>
      </c>
      <c r="AF31" s="40">
        <f t="shared" si="23"/>
        <v>1.294117647</v>
      </c>
      <c r="AG31" s="40">
        <f t="shared" si="24"/>
        <v>1.523809524</v>
      </c>
      <c r="AH31" s="40">
        <f t="shared" si="25"/>
        <v>22</v>
      </c>
      <c r="AI31" s="40">
        <f t="shared" si="26"/>
        <v>22</v>
      </c>
      <c r="AJ31" s="40">
        <f t="shared" si="27"/>
        <v>50</v>
      </c>
      <c r="AK31" s="40">
        <f t="shared" si="40"/>
        <v>32</v>
      </c>
      <c r="AL31" s="18">
        <f t="shared" si="28"/>
        <v>1018</v>
      </c>
      <c r="AM31" s="40">
        <f t="shared" si="29"/>
        <v>126</v>
      </c>
      <c r="AN31" s="42">
        <f t="shared" si="30"/>
        <v>0.1237721022</v>
      </c>
      <c r="AO31" s="42">
        <f t="shared" si="31"/>
        <v>0.1807465619</v>
      </c>
      <c r="AP31" s="43">
        <f t="shared" si="32"/>
        <v>0.2663043478</v>
      </c>
      <c r="AQ31" s="43">
        <f t="shared" si="33"/>
        <v>0.625</v>
      </c>
      <c r="AR31" s="43">
        <f t="shared" si="34"/>
        <v>0.4782608696</v>
      </c>
      <c r="AS31" s="43">
        <f t="shared" si="35"/>
        <v>0.5714285714</v>
      </c>
      <c r="AT31" s="43">
        <f t="shared" si="36"/>
        <v>0.4285714286</v>
      </c>
      <c r="AU31" s="43">
        <f t="shared" si="37"/>
        <v>0.3492063492</v>
      </c>
      <c r="AV31" s="44">
        <f t="shared" si="38"/>
        <v>0</v>
      </c>
      <c r="AW31" s="45">
        <f t="shared" si="39"/>
        <v>-23</v>
      </c>
      <c r="AX31" s="45">
        <v>-10.0</v>
      </c>
      <c r="AY31" s="45"/>
    </row>
    <row r="32">
      <c r="A32" s="23"/>
      <c r="B32" s="23"/>
      <c r="C32" s="23"/>
      <c r="D32" s="46">
        <v>30.0</v>
      </c>
      <c r="E32" s="25"/>
      <c r="F32" s="26">
        <v>1344.0</v>
      </c>
      <c r="G32" s="18">
        <v>1496.0</v>
      </c>
      <c r="H32" s="15">
        <f t="shared" si="5"/>
        <v>233</v>
      </c>
      <c r="I32" s="28">
        <v>25.0</v>
      </c>
      <c r="J32" s="29">
        <v>49.0</v>
      </c>
      <c r="K32" s="30">
        <v>10.0</v>
      </c>
      <c r="L32" s="31">
        <v>98.0</v>
      </c>
      <c r="M32" s="32">
        <v>21.0</v>
      </c>
      <c r="N32" s="33">
        <v>30.0</v>
      </c>
      <c r="O32" s="39">
        <f t="shared" si="6"/>
        <v>0.5882352941</v>
      </c>
      <c r="P32" s="39">
        <f t="shared" si="7"/>
        <v>0.6621621622</v>
      </c>
      <c r="Q32" s="40">
        <f t="shared" si="8"/>
        <v>0.6885764706</v>
      </c>
      <c r="R32" s="17">
        <f t="shared" si="9"/>
        <v>0.2665764706</v>
      </c>
      <c r="S32" s="39">
        <f t="shared" si="10"/>
        <v>-0.02641430843</v>
      </c>
      <c r="T32" s="40">
        <f t="shared" si="11"/>
        <v>0.359902896</v>
      </c>
      <c r="U32" s="40">
        <f t="shared" si="12"/>
        <v>0.4566638676</v>
      </c>
      <c r="V32" s="40">
        <f t="shared" si="13"/>
        <v>0.4566638676</v>
      </c>
      <c r="W32" s="39">
        <f t="shared" si="14"/>
        <v>0.4302495592</v>
      </c>
      <c r="X32" s="41">
        <f t="shared" si="15"/>
        <v>0.5433361324</v>
      </c>
      <c r="Y32" s="41">
        <f t="shared" si="16"/>
        <v>0.5697504408</v>
      </c>
      <c r="Z32" s="40">
        <f t="shared" si="17"/>
        <v>51</v>
      </c>
      <c r="AA32" s="40">
        <f t="shared" si="18"/>
        <v>74</v>
      </c>
      <c r="AB32" s="40">
        <f t="shared" si="19"/>
        <v>28</v>
      </c>
      <c r="AC32" s="40">
        <f t="shared" si="20"/>
        <v>23</v>
      </c>
      <c r="AD32" s="40">
        <f t="shared" si="21"/>
        <v>42</v>
      </c>
      <c r="AE32" s="40">
        <f t="shared" si="22"/>
        <v>32</v>
      </c>
      <c r="AF32" s="40">
        <f t="shared" si="23"/>
        <v>1.304347826</v>
      </c>
      <c r="AG32" s="40">
        <f t="shared" si="24"/>
        <v>1.53125</v>
      </c>
      <c r="AH32" s="40">
        <f t="shared" si="25"/>
        <v>37</v>
      </c>
      <c r="AI32" s="40">
        <f t="shared" si="26"/>
        <v>30</v>
      </c>
      <c r="AJ32" s="40">
        <f t="shared" si="27"/>
        <v>64</v>
      </c>
      <c r="AK32" s="40">
        <f t="shared" si="40"/>
        <v>49</v>
      </c>
      <c r="AL32" s="18">
        <f t="shared" si="28"/>
        <v>1496</v>
      </c>
      <c r="AM32" s="40">
        <f t="shared" si="29"/>
        <v>180</v>
      </c>
      <c r="AN32" s="42">
        <f t="shared" si="30"/>
        <v>0.1203208556</v>
      </c>
      <c r="AO32" s="42">
        <f t="shared" si="31"/>
        <v>0.1557486631</v>
      </c>
      <c r="AP32" s="43">
        <f t="shared" si="32"/>
        <v>0.2403433476</v>
      </c>
      <c r="AQ32" s="43">
        <f t="shared" si="33"/>
        <v>0.6180257511</v>
      </c>
      <c r="AR32" s="43">
        <f t="shared" si="34"/>
        <v>0.5364806867</v>
      </c>
      <c r="AS32" s="43">
        <f t="shared" si="35"/>
        <v>0.5611111111</v>
      </c>
      <c r="AT32" s="43">
        <f t="shared" si="36"/>
        <v>0.4777777778</v>
      </c>
      <c r="AU32" s="43">
        <f t="shared" si="37"/>
        <v>0.3722222222</v>
      </c>
      <c r="AV32" s="44">
        <f t="shared" si="38"/>
        <v>0</v>
      </c>
      <c r="AW32" s="45">
        <f t="shared" si="39"/>
        <v>-45</v>
      </c>
      <c r="AX32" s="45">
        <v>-10.0</v>
      </c>
      <c r="AY32" s="45"/>
    </row>
    <row r="33">
      <c r="A33" s="54" t="s">
        <v>70</v>
      </c>
      <c r="B33" s="54" t="s">
        <v>77</v>
      </c>
      <c r="C33" s="54">
        <v>669890.0</v>
      </c>
      <c r="D33" s="46">
        <v>31.0</v>
      </c>
      <c r="E33" s="25"/>
      <c r="F33" s="26">
        <v>1346.0</v>
      </c>
      <c r="G33" s="18">
        <v>2581.0</v>
      </c>
      <c r="H33" s="15">
        <f t="shared" si="5"/>
        <v>661</v>
      </c>
      <c r="I33" s="28">
        <v>76.0</v>
      </c>
      <c r="J33" s="29">
        <v>122.0</v>
      </c>
      <c r="K33" s="30">
        <v>69.0</v>
      </c>
      <c r="L33" s="31">
        <v>254.0</v>
      </c>
      <c r="M33" s="32">
        <v>61.0</v>
      </c>
      <c r="N33" s="33">
        <v>79.0</v>
      </c>
      <c r="O33" s="39">
        <f t="shared" si="6"/>
        <v>0.5642857143</v>
      </c>
      <c r="P33" s="39">
        <f t="shared" si="7"/>
        <v>0.6161616162</v>
      </c>
      <c r="Q33" s="40">
        <f t="shared" si="8"/>
        <v>0.6777188646</v>
      </c>
      <c r="R33" s="17">
        <f t="shared" si="9"/>
        <v>0.2557188646</v>
      </c>
      <c r="S33" s="39">
        <f t="shared" si="10"/>
        <v>-0.06155724843</v>
      </c>
      <c r="T33" s="40">
        <f t="shared" si="11"/>
        <v>0.359908976</v>
      </c>
      <c r="U33" s="40">
        <f t="shared" si="12"/>
        <v>0.4380699174</v>
      </c>
      <c r="V33" s="40">
        <f t="shared" si="13"/>
        <v>0.4380699174</v>
      </c>
      <c r="W33" s="39">
        <f t="shared" si="14"/>
        <v>0.376512669</v>
      </c>
      <c r="X33" s="41">
        <f t="shared" si="15"/>
        <v>0.5619300826</v>
      </c>
      <c r="Y33" s="41">
        <f t="shared" si="16"/>
        <v>0.623487331</v>
      </c>
      <c r="Z33" s="40">
        <f t="shared" si="17"/>
        <v>140</v>
      </c>
      <c r="AA33" s="40">
        <f t="shared" si="18"/>
        <v>198</v>
      </c>
      <c r="AB33" s="40">
        <f t="shared" si="19"/>
        <v>79</v>
      </c>
      <c r="AC33" s="40">
        <f t="shared" si="20"/>
        <v>61</v>
      </c>
      <c r="AD33" s="40">
        <f t="shared" si="21"/>
        <v>123</v>
      </c>
      <c r="AE33" s="40">
        <f t="shared" si="22"/>
        <v>75</v>
      </c>
      <c r="AF33" s="40">
        <f t="shared" si="23"/>
        <v>1.295081967</v>
      </c>
      <c r="AG33" s="40">
        <f t="shared" si="24"/>
        <v>1.626666667</v>
      </c>
      <c r="AH33" s="40">
        <f t="shared" si="25"/>
        <v>102</v>
      </c>
      <c r="AI33" s="40">
        <f t="shared" si="26"/>
        <v>79</v>
      </c>
      <c r="AJ33" s="40">
        <f t="shared" si="27"/>
        <v>200</v>
      </c>
      <c r="AK33" s="40">
        <f t="shared" si="40"/>
        <v>122</v>
      </c>
      <c r="AL33" s="18">
        <f t="shared" si="28"/>
        <v>2581</v>
      </c>
      <c r="AM33" s="40">
        <f t="shared" si="29"/>
        <v>503</v>
      </c>
      <c r="AN33" s="42">
        <f t="shared" si="30"/>
        <v>0.1948857032</v>
      </c>
      <c r="AO33" s="42">
        <f t="shared" si="31"/>
        <v>0.2561022859</v>
      </c>
      <c r="AP33" s="43">
        <f t="shared" si="32"/>
        <v>0.3116490166</v>
      </c>
      <c r="AQ33" s="43">
        <f t="shared" si="33"/>
        <v>0.5915279879</v>
      </c>
      <c r="AR33" s="43">
        <f t="shared" si="34"/>
        <v>0.5113464448</v>
      </c>
      <c r="AS33" s="43">
        <f t="shared" si="35"/>
        <v>0.6003976143</v>
      </c>
      <c r="AT33" s="43">
        <f t="shared" si="36"/>
        <v>0.4453280318</v>
      </c>
      <c r="AU33" s="43">
        <f t="shared" si="37"/>
        <v>0.3598409543</v>
      </c>
      <c r="AV33" s="44">
        <f t="shared" si="38"/>
        <v>0</v>
      </c>
      <c r="AW33" s="45">
        <f t="shared" si="39"/>
        <v>-96</v>
      </c>
      <c r="AX33" s="45">
        <v>-10.0</v>
      </c>
      <c r="AY33" s="45"/>
    </row>
    <row r="34">
      <c r="A34" s="54" t="s">
        <v>70</v>
      </c>
      <c r="B34" s="54" t="s">
        <v>78</v>
      </c>
      <c r="C34" s="54">
        <v>703486.0</v>
      </c>
      <c r="D34" s="46">
        <v>32.0</v>
      </c>
      <c r="E34" s="25"/>
      <c r="F34" s="26">
        <v>1348.0</v>
      </c>
      <c r="G34" s="18">
        <v>1808.0</v>
      </c>
      <c r="H34" s="15">
        <f t="shared" si="5"/>
        <v>217</v>
      </c>
      <c r="I34" s="28">
        <v>14.0</v>
      </c>
      <c r="J34" s="29">
        <v>37.0</v>
      </c>
      <c r="K34" s="30">
        <v>14.0</v>
      </c>
      <c r="L34" s="31">
        <v>93.0</v>
      </c>
      <c r="M34" s="32">
        <v>18.0</v>
      </c>
      <c r="N34" s="33">
        <v>41.0</v>
      </c>
      <c r="O34" s="39">
        <f t="shared" si="6"/>
        <v>0.6949152542</v>
      </c>
      <c r="P34" s="39">
        <f t="shared" si="7"/>
        <v>0.7254901961</v>
      </c>
      <c r="Q34" s="40">
        <f t="shared" si="8"/>
        <v>0.7369443798</v>
      </c>
      <c r="R34" s="17">
        <f t="shared" si="9"/>
        <v>0.3149443798</v>
      </c>
      <c r="S34" s="39">
        <f t="shared" si="10"/>
        <v>-0.0114541837</v>
      </c>
      <c r="T34" s="40">
        <f t="shared" si="11"/>
        <v>0.3598758142</v>
      </c>
      <c r="U34" s="40">
        <f t="shared" si="12"/>
        <v>0.5394891903</v>
      </c>
      <c r="V34" s="40">
        <f t="shared" si="13"/>
        <v>0.5394891903</v>
      </c>
      <c r="W34" s="39">
        <f t="shared" si="14"/>
        <v>0.5280350066</v>
      </c>
      <c r="X34" s="41">
        <f t="shared" si="15"/>
        <v>0.4605108097</v>
      </c>
      <c r="Y34" s="41">
        <f t="shared" si="16"/>
        <v>0.4719649934</v>
      </c>
      <c r="Z34" s="40">
        <f t="shared" si="17"/>
        <v>59</v>
      </c>
      <c r="AA34" s="40">
        <f t="shared" si="18"/>
        <v>51</v>
      </c>
      <c r="AB34" s="40">
        <f t="shared" si="19"/>
        <v>27</v>
      </c>
      <c r="AC34" s="40">
        <f t="shared" si="20"/>
        <v>32</v>
      </c>
      <c r="AD34" s="40">
        <f t="shared" si="21"/>
        <v>24</v>
      </c>
      <c r="AE34" s="40">
        <f t="shared" si="22"/>
        <v>27</v>
      </c>
      <c r="AF34" s="40">
        <f t="shared" si="23"/>
        <v>1.28125</v>
      </c>
      <c r="AG34" s="40">
        <f t="shared" si="24"/>
        <v>1.37037037</v>
      </c>
      <c r="AH34" s="40">
        <f t="shared" si="25"/>
        <v>35</v>
      </c>
      <c r="AI34" s="40">
        <f t="shared" si="26"/>
        <v>41</v>
      </c>
      <c r="AJ34" s="40">
        <f t="shared" si="27"/>
        <v>33</v>
      </c>
      <c r="AK34" s="40">
        <f t="shared" si="40"/>
        <v>37</v>
      </c>
      <c r="AL34" s="18">
        <f t="shared" si="28"/>
        <v>1808</v>
      </c>
      <c r="AM34" s="40">
        <f t="shared" si="29"/>
        <v>146</v>
      </c>
      <c r="AN34" s="42">
        <f t="shared" si="30"/>
        <v>0.08075221239</v>
      </c>
      <c r="AO34" s="42">
        <f t="shared" si="31"/>
        <v>0.1200221239</v>
      </c>
      <c r="AP34" s="43">
        <f t="shared" si="32"/>
        <v>0.2119815668</v>
      </c>
      <c r="AQ34" s="43">
        <f t="shared" si="33"/>
        <v>0.5760368664</v>
      </c>
      <c r="AR34" s="43">
        <f t="shared" si="34"/>
        <v>0.5069124424</v>
      </c>
      <c r="AS34" s="43">
        <f t="shared" si="35"/>
        <v>0.4657534247</v>
      </c>
      <c r="AT34" s="43">
        <f t="shared" si="36"/>
        <v>0.4931506849</v>
      </c>
      <c r="AU34" s="43">
        <f t="shared" si="37"/>
        <v>0.5205479452</v>
      </c>
      <c r="AV34" s="44">
        <f t="shared" si="38"/>
        <v>0</v>
      </c>
      <c r="AW34" s="45">
        <f t="shared" si="39"/>
        <v>-22</v>
      </c>
      <c r="AX34" s="45">
        <v>-10.0</v>
      </c>
      <c r="AY34" s="45"/>
    </row>
    <row r="35">
      <c r="A35" s="23"/>
      <c r="B35" s="23"/>
      <c r="C35" s="55">
        <f>C33/(C33+C34)</f>
        <v>0.4877688266</v>
      </c>
      <c r="D35" s="46">
        <v>33.0</v>
      </c>
      <c r="E35" s="25"/>
      <c r="F35" s="26">
        <v>1349.0</v>
      </c>
      <c r="G35" s="18">
        <v>1790.0</v>
      </c>
      <c r="H35" s="15">
        <f t="shared" si="5"/>
        <v>190</v>
      </c>
      <c r="I35" s="28">
        <v>19.0</v>
      </c>
      <c r="J35" s="29">
        <v>26.0</v>
      </c>
      <c r="K35" s="30">
        <v>13.0</v>
      </c>
      <c r="L35" s="31">
        <v>86.0</v>
      </c>
      <c r="M35" s="32">
        <v>21.0</v>
      </c>
      <c r="N35" s="33">
        <v>25.0</v>
      </c>
      <c r="O35" s="39">
        <f t="shared" si="6"/>
        <v>0.5434782609</v>
      </c>
      <c r="P35" s="39">
        <f t="shared" si="7"/>
        <v>0.5777777778</v>
      </c>
      <c r="Q35" s="40">
        <f t="shared" si="8"/>
        <v>0.668286035</v>
      </c>
      <c r="R35" s="17">
        <f t="shared" si="9"/>
        <v>0.246286035</v>
      </c>
      <c r="S35" s="39">
        <f t="shared" si="10"/>
        <v>-0.09050825719</v>
      </c>
      <c r="T35" s="40">
        <f t="shared" si="11"/>
        <v>0.3599142583</v>
      </c>
      <c r="U35" s="40">
        <f t="shared" si="12"/>
        <v>0.4219155313</v>
      </c>
      <c r="V35" s="40">
        <f t="shared" si="13"/>
        <v>0.4219155313</v>
      </c>
      <c r="W35" s="39">
        <f t="shared" si="14"/>
        <v>0.3314072741</v>
      </c>
      <c r="X35" s="41">
        <f t="shared" si="15"/>
        <v>0.5780844687</v>
      </c>
      <c r="Y35" s="41">
        <f t="shared" si="16"/>
        <v>0.6685927259</v>
      </c>
      <c r="Z35" s="40">
        <f t="shared" si="17"/>
        <v>46</v>
      </c>
      <c r="AA35" s="40">
        <f t="shared" si="18"/>
        <v>45</v>
      </c>
      <c r="AB35" s="40">
        <f t="shared" si="19"/>
        <v>27</v>
      </c>
      <c r="AC35" s="40">
        <f t="shared" si="20"/>
        <v>19</v>
      </c>
      <c r="AD35" s="40">
        <f t="shared" si="21"/>
        <v>30</v>
      </c>
      <c r="AE35" s="40">
        <f t="shared" si="22"/>
        <v>15</v>
      </c>
      <c r="AF35" s="40">
        <f t="shared" si="23"/>
        <v>1.315789474</v>
      </c>
      <c r="AG35" s="40">
        <f t="shared" si="24"/>
        <v>1.733333333</v>
      </c>
      <c r="AH35" s="40">
        <f t="shared" si="25"/>
        <v>36</v>
      </c>
      <c r="AI35" s="40">
        <f t="shared" si="26"/>
        <v>25</v>
      </c>
      <c r="AJ35" s="40">
        <f t="shared" si="27"/>
        <v>52</v>
      </c>
      <c r="AK35" s="40">
        <f t="shared" si="40"/>
        <v>26</v>
      </c>
      <c r="AL35" s="18">
        <f t="shared" si="28"/>
        <v>1790</v>
      </c>
      <c r="AM35" s="40">
        <f t="shared" si="29"/>
        <v>139</v>
      </c>
      <c r="AN35" s="42">
        <f t="shared" si="30"/>
        <v>0.07765363128</v>
      </c>
      <c r="AO35" s="42">
        <f t="shared" si="31"/>
        <v>0.1061452514</v>
      </c>
      <c r="AP35" s="43">
        <f t="shared" si="32"/>
        <v>0.2789473684</v>
      </c>
      <c r="AQ35" s="43">
        <f t="shared" si="33"/>
        <v>0.6631578947</v>
      </c>
      <c r="AR35" s="43">
        <f t="shared" si="34"/>
        <v>0.4789473684</v>
      </c>
      <c r="AS35" s="43">
        <f t="shared" si="35"/>
        <v>0.6330935252</v>
      </c>
      <c r="AT35" s="43">
        <f t="shared" si="36"/>
        <v>0.4460431655</v>
      </c>
      <c r="AU35" s="43">
        <f t="shared" si="37"/>
        <v>0.4388489209</v>
      </c>
      <c r="AV35" s="44">
        <f t="shared" si="38"/>
        <v>0</v>
      </c>
      <c r="AW35" s="45">
        <f t="shared" si="39"/>
        <v>-35</v>
      </c>
      <c r="AX35" s="45">
        <v>-9.0</v>
      </c>
      <c r="AY35" s="45"/>
    </row>
    <row r="36">
      <c r="A36" s="56" t="s">
        <v>73</v>
      </c>
      <c r="B36" s="57" t="s">
        <v>77</v>
      </c>
      <c r="C36" s="57">
        <f t="shared" ref="C36:C37" si="47">C33+C25</f>
        <v>715584</v>
      </c>
      <c r="D36" s="46">
        <v>34.0</v>
      </c>
      <c r="E36" s="25"/>
      <c r="F36" s="26">
        <v>1351.0</v>
      </c>
      <c r="G36" s="18">
        <v>3110.0</v>
      </c>
      <c r="H36" s="15">
        <f t="shared" si="5"/>
        <v>403</v>
      </c>
      <c r="I36" s="28">
        <v>33.0</v>
      </c>
      <c r="J36" s="29">
        <v>61.0</v>
      </c>
      <c r="K36" s="30">
        <v>39.0</v>
      </c>
      <c r="L36" s="31">
        <v>193.0</v>
      </c>
      <c r="M36" s="32">
        <v>28.0</v>
      </c>
      <c r="N36" s="33">
        <v>49.0</v>
      </c>
      <c r="O36" s="39">
        <f t="shared" si="6"/>
        <v>0.6363636364</v>
      </c>
      <c r="P36" s="39">
        <f t="shared" si="7"/>
        <v>0.6489361702</v>
      </c>
      <c r="Q36" s="40">
        <f t="shared" si="8"/>
        <v>0.7103966446</v>
      </c>
      <c r="R36" s="17">
        <f t="shared" si="9"/>
        <v>0.2883966446</v>
      </c>
      <c r="S36" s="39">
        <f t="shared" si="10"/>
        <v>-0.06146047442</v>
      </c>
      <c r="T36" s="40">
        <f t="shared" si="11"/>
        <v>0.3598906781</v>
      </c>
      <c r="U36" s="40">
        <f t="shared" si="12"/>
        <v>0.4940300104</v>
      </c>
      <c r="V36" s="40">
        <f t="shared" si="13"/>
        <v>0.4940300104</v>
      </c>
      <c r="W36" s="39">
        <f t="shared" si="14"/>
        <v>0.432569536</v>
      </c>
      <c r="X36" s="41">
        <f t="shared" si="15"/>
        <v>0.5059699896</v>
      </c>
      <c r="Y36" s="41">
        <f t="shared" si="16"/>
        <v>0.567430464</v>
      </c>
      <c r="Z36" s="40">
        <f t="shared" si="17"/>
        <v>77</v>
      </c>
      <c r="AA36" s="40">
        <f t="shared" si="18"/>
        <v>94</v>
      </c>
      <c r="AB36" s="40">
        <f t="shared" si="19"/>
        <v>39</v>
      </c>
      <c r="AC36" s="40">
        <f t="shared" si="20"/>
        <v>38</v>
      </c>
      <c r="AD36" s="40">
        <f t="shared" si="21"/>
        <v>53</v>
      </c>
      <c r="AE36" s="40">
        <f t="shared" si="22"/>
        <v>41</v>
      </c>
      <c r="AF36" s="40">
        <f t="shared" si="23"/>
        <v>1.289473684</v>
      </c>
      <c r="AG36" s="40">
        <f t="shared" si="24"/>
        <v>1.487804878</v>
      </c>
      <c r="AH36" s="40">
        <f t="shared" si="25"/>
        <v>50</v>
      </c>
      <c r="AI36" s="40">
        <f t="shared" si="26"/>
        <v>49</v>
      </c>
      <c r="AJ36" s="40">
        <f t="shared" si="27"/>
        <v>79</v>
      </c>
      <c r="AK36" s="40">
        <f t="shared" si="40"/>
        <v>61</v>
      </c>
      <c r="AL36" s="18">
        <f t="shared" si="28"/>
        <v>3110</v>
      </c>
      <c r="AM36" s="40">
        <f t="shared" si="29"/>
        <v>239</v>
      </c>
      <c r="AN36" s="42">
        <f t="shared" si="30"/>
        <v>0.0768488746</v>
      </c>
      <c r="AO36" s="42">
        <f t="shared" si="31"/>
        <v>0.1295819936</v>
      </c>
      <c r="AP36" s="43">
        <f t="shared" si="32"/>
        <v>0.2481389578</v>
      </c>
      <c r="AQ36" s="43">
        <f t="shared" si="33"/>
        <v>0.6302729529</v>
      </c>
      <c r="AR36" s="43">
        <f t="shared" si="34"/>
        <v>0.4243176179</v>
      </c>
      <c r="AS36" s="43">
        <f t="shared" si="35"/>
        <v>0.539748954</v>
      </c>
      <c r="AT36" s="43">
        <f t="shared" si="36"/>
        <v>0.4644351464</v>
      </c>
      <c r="AU36" s="43">
        <f t="shared" si="37"/>
        <v>0.4142259414</v>
      </c>
      <c r="AV36" s="44">
        <f t="shared" si="38"/>
        <v>0</v>
      </c>
      <c r="AW36" s="45">
        <f t="shared" si="39"/>
        <v>-29</v>
      </c>
      <c r="AX36" s="45">
        <v>-9.0</v>
      </c>
      <c r="AY36" s="45"/>
    </row>
    <row r="37">
      <c r="A37" s="56" t="s">
        <v>73</v>
      </c>
      <c r="B37" s="57" t="s">
        <v>78</v>
      </c>
      <c r="C37" s="57">
        <f t="shared" si="47"/>
        <v>703486</v>
      </c>
      <c r="D37" s="46">
        <v>35.0</v>
      </c>
      <c r="E37" s="25"/>
      <c r="F37" s="26">
        <v>1352.0</v>
      </c>
      <c r="G37" s="18">
        <v>1460.0</v>
      </c>
      <c r="H37" s="15">
        <f t="shared" si="5"/>
        <v>206</v>
      </c>
      <c r="I37" s="28">
        <v>12.0</v>
      </c>
      <c r="J37" s="29">
        <v>28.0</v>
      </c>
      <c r="K37" s="30">
        <v>13.0</v>
      </c>
      <c r="L37" s="31">
        <v>97.0</v>
      </c>
      <c r="M37" s="32">
        <v>20.0</v>
      </c>
      <c r="N37" s="33">
        <v>36.0</v>
      </c>
      <c r="O37" s="39">
        <f t="shared" si="6"/>
        <v>0.6428571429</v>
      </c>
      <c r="P37" s="39">
        <f t="shared" si="7"/>
        <v>0.7</v>
      </c>
      <c r="Q37" s="40">
        <f t="shared" si="8"/>
        <v>0.7133407449</v>
      </c>
      <c r="R37" s="17">
        <f t="shared" si="9"/>
        <v>0.2913407449</v>
      </c>
      <c r="S37" s="39">
        <f t="shared" si="10"/>
        <v>-0.0133407449</v>
      </c>
      <c r="T37" s="40">
        <f t="shared" si="11"/>
        <v>0.3598890296</v>
      </c>
      <c r="U37" s="40">
        <f t="shared" si="12"/>
        <v>0.4990715058</v>
      </c>
      <c r="V37" s="40">
        <f t="shared" si="13"/>
        <v>0.4990715058</v>
      </c>
      <c r="W37" s="39">
        <f t="shared" si="14"/>
        <v>0.4857307609</v>
      </c>
      <c r="X37" s="41">
        <f t="shared" si="15"/>
        <v>0.5009284942</v>
      </c>
      <c r="Y37" s="41">
        <f t="shared" si="16"/>
        <v>0.5142692391</v>
      </c>
      <c r="Z37" s="40">
        <f t="shared" si="17"/>
        <v>56</v>
      </c>
      <c r="AA37" s="40">
        <f t="shared" si="18"/>
        <v>40</v>
      </c>
      <c r="AB37" s="40">
        <f t="shared" si="19"/>
        <v>28</v>
      </c>
      <c r="AC37" s="40">
        <f t="shared" si="20"/>
        <v>28</v>
      </c>
      <c r="AD37" s="40">
        <f t="shared" si="21"/>
        <v>21</v>
      </c>
      <c r="AE37" s="40">
        <f t="shared" si="22"/>
        <v>19</v>
      </c>
      <c r="AF37" s="40">
        <f t="shared" si="23"/>
        <v>1.285714286</v>
      </c>
      <c r="AG37" s="40">
        <f t="shared" si="24"/>
        <v>1.473684211</v>
      </c>
      <c r="AH37" s="40">
        <f t="shared" si="25"/>
        <v>36</v>
      </c>
      <c r="AI37" s="40">
        <f t="shared" si="26"/>
        <v>36</v>
      </c>
      <c r="AJ37" s="40">
        <f t="shared" si="27"/>
        <v>31</v>
      </c>
      <c r="AK37" s="40">
        <f t="shared" si="40"/>
        <v>28</v>
      </c>
      <c r="AL37" s="18">
        <f t="shared" si="28"/>
        <v>1460</v>
      </c>
      <c r="AM37" s="40">
        <f t="shared" si="29"/>
        <v>131</v>
      </c>
      <c r="AN37" s="42">
        <f t="shared" si="30"/>
        <v>0.0897260274</v>
      </c>
      <c r="AO37" s="42">
        <f t="shared" si="31"/>
        <v>0.1410958904</v>
      </c>
      <c r="AP37" s="43">
        <f t="shared" si="32"/>
        <v>0.2184466019</v>
      </c>
      <c r="AQ37" s="43">
        <f t="shared" si="33"/>
        <v>0.6262135922</v>
      </c>
      <c r="AR37" s="43">
        <f t="shared" si="34"/>
        <v>0.4660194175</v>
      </c>
      <c r="AS37" s="43">
        <f t="shared" si="35"/>
        <v>0.5114503817</v>
      </c>
      <c r="AT37" s="43">
        <f t="shared" si="36"/>
        <v>0.4885496183</v>
      </c>
      <c r="AU37" s="43">
        <f t="shared" si="37"/>
        <v>0.5496183206</v>
      </c>
      <c r="AV37" s="44">
        <f t="shared" si="38"/>
        <v>0</v>
      </c>
      <c r="AW37" s="45">
        <f t="shared" si="39"/>
        <v>-22</v>
      </c>
      <c r="AX37" s="45">
        <v>-9.0</v>
      </c>
      <c r="AY37" s="45"/>
    </row>
    <row r="38">
      <c r="A38" s="23"/>
      <c r="B38" s="23"/>
      <c r="C38" s="58">
        <f>C36/(C36+C37)</f>
        <v>0.5042626509</v>
      </c>
      <c r="D38" s="46">
        <v>36.0</v>
      </c>
      <c r="E38" s="25"/>
      <c r="F38" s="26">
        <v>1353.0</v>
      </c>
      <c r="G38" s="18">
        <v>2590.0</v>
      </c>
      <c r="H38" s="15">
        <f t="shared" si="5"/>
        <v>259</v>
      </c>
      <c r="I38" s="28">
        <v>20.0</v>
      </c>
      <c r="J38" s="29">
        <v>39.0</v>
      </c>
      <c r="K38" s="30">
        <v>21.0</v>
      </c>
      <c r="L38" s="31">
        <v>124.0</v>
      </c>
      <c r="M38" s="32">
        <v>15.0</v>
      </c>
      <c r="N38" s="33">
        <v>40.0</v>
      </c>
      <c r="O38" s="39">
        <f t="shared" si="6"/>
        <v>0.7272727273</v>
      </c>
      <c r="P38" s="39">
        <f t="shared" si="7"/>
        <v>0.6610169492</v>
      </c>
      <c r="Q38" s="40">
        <f t="shared" si="8"/>
        <v>0.7516163967</v>
      </c>
      <c r="R38" s="17">
        <f t="shared" si="9"/>
        <v>0.3296163967</v>
      </c>
      <c r="S38" s="39">
        <f t="shared" si="10"/>
        <v>-0.09059944754</v>
      </c>
      <c r="T38" s="40">
        <f t="shared" si="11"/>
        <v>0.3598676001</v>
      </c>
      <c r="U38" s="40">
        <f t="shared" si="12"/>
        <v>0.5646116315</v>
      </c>
      <c r="V38" s="40">
        <f t="shared" si="13"/>
        <v>0.5646116315</v>
      </c>
      <c r="W38" s="39">
        <f t="shared" si="14"/>
        <v>0.4740121839</v>
      </c>
      <c r="X38" s="41">
        <f t="shared" si="15"/>
        <v>0.4353883685</v>
      </c>
      <c r="Y38" s="41">
        <f t="shared" si="16"/>
        <v>0.5259878161</v>
      </c>
      <c r="Z38" s="40">
        <f t="shared" si="17"/>
        <v>55</v>
      </c>
      <c r="AA38" s="40">
        <f t="shared" si="18"/>
        <v>59</v>
      </c>
      <c r="AB38" s="40">
        <f t="shared" si="19"/>
        <v>24</v>
      </c>
      <c r="AC38" s="40">
        <f t="shared" si="20"/>
        <v>31</v>
      </c>
      <c r="AD38" s="40">
        <f t="shared" si="21"/>
        <v>31</v>
      </c>
      <c r="AE38" s="40">
        <f t="shared" si="22"/>
        <v>28</v>
      </c>
      <c r="AF38" s="40">
        <f t="shared" si="23"/>
        <v>1.290322581</v>
      </c>
      <c r="AG38" s="40">
        <f t="shared" si="24"/>
        <v>1.392857143</v>
      </c>
      <c r="AH38" s="40">
        <f t="shared" si="25"/>
        <v>31</v>
      </c>
      <c r="AI38" s="40">
        <f t="shared" si="26"/>
        <v>40</v>
      </c>
      <c r="AJ38" s="40">
        <f t="shared" si="27"/>
        <v>43</v>
      </c>
      <c r="AK38" s="40">
        <f t="shared" si="40"/>
        <v>39</v>
      </c>
      <c r="AL38" s="18">
        <f t="shared" si="28"/>
        <v>2590</v>
      </c>
      <c r="AM38" s="40">
        <f t="shared" si="29"/>
        <v>153</v>
      </c>
      <c r="AN38" s="42">
        <f t="shared" si="30"/>
        <v>0.05907335907</v>
      </c>
      <c r="AO38" s="42">
        <f t="shared" si="31"/>
        <v>0.1</v>
      </c>
      <c r="AP38" s="43">
        <f t="shared" si="32"/>
        <v>0.2162162162</v>
      </c>
      <c r="AQ38" s="43">
        <f t="shared" si="33"/>
        <v>0.6138996139</v>
      </c>
      <c r="AR38" s="43">
        <f t="shared" si="34"/>
        <v>0.4401544402</v>
      </c>
      <c r="AS38" s="43">
        <f t="shared" si="35"/>
        <v>0.4836601307</v>
      </c>
      <c r="AT38" s="43">
        <f t="shared" si="36"/>
        <v>0.4575163399</v>
      </c>
      <c r="AU38" s="43">
        <f t="shared" si="37"/>
        <v>0.4640522876</v>
      </c>
      <c r="AV38" s="44">
        <f t="shared" si="38"/>
        <v>0</v>
      </c>
      <c r="AW38" s="45">
        <f t="shared" si="39"/>
        <v>-18</v>
      </c>
      <c r="AX38" s="45">
        <v>-9.0</v>
      </c>
      <c r="AY38" s="45"/>
    </row>
    <row r="39">
      <c r="A39" s="23"/>
      <c r="B39" s="23"/>
      <c r="C39" s="23"/>
      <c r="D39" s="46">
        <v>37.0</v>
      </c>
      <c r="E39" s="25"/>
      <c r="F39" s="26">
        <v>1354.0</v>
      </c>
      <c r="G39" s="18">
        <v>3282.0</v>
      </c>
      <c r="H39" s="15">
        <f t="shared" si="5"/>
        <v>384</v>
      </c>
      <c r="I39" s="28">
        <v>19.0</v>
      </c>
      <c r="J39" s="29">
        <v>64.0</v>
      </c>
      <c r="K39" s="30">
        <v>30.0</v>
      </c>
      <c r="L39" s="31">
        <v>191.0</v>
      </c>
      <c r="M39" s="32">
        <v>39.0</v>
      </c>
      <c r="N39" s="33">
        <v>41.0</v>
      </c>
      <c r="O39" s="39">
        <f t="shared" si="6"/>
        <v>0.5125</v>
      </c>
      <c r="P39" s="39">
        <f t="shared" si="7"/>
        <v>0.7710843373</v>
      </c>
      <c r="Q39" s="40">
        <f t="shared" si="8"/>
        <v>0.6542428728</v>
      </c>
      <c r="R39" s="17">
        <f t="shared" si="9"/>
        <v>0.2322428728</v>
      </c>
      <c r="S39" s="39">
        <f t="shared" si="10"/>
        <v>0.1168414645</v>
      </c>
      <c r="T39" s="40">
        <f t="shared" si="11"/>
        <v>0.3599221226</v>
      </c>
      <c r="U39" s="40">
        <f t="shared" si="12"/>
        <v>0.3978649281</v>
      </c>
      <c r="V39" s="40">
        <f t="shared" si="13"/>
        <v>0.3978649281</v>
      </c>
      <c r="W39" s="39">
        <f t="shared" si="14"/>
        <v>0.5147063926</v>
      </c>
      <c r="X39" s="41">
        <f t="shared" si="15"/>
        <v>0.6021350719</v>
      </c>
      <c r="Y39" s="41">
        <f t="shared" si="16"/>
        <v>0.4852936074</v>
      </c>
      <c r="Z39" s="40">
        <f t="shared" si="17"/>
        <v>80</v>
      </c>
      <c r="AA39" s="40">
        <f t="shared" si="18"/>
        <v>83</v>
      </c>
      <c r="AB39" s="40">
        <f t="shared" si="19"/>
        <v>48</v>
      </c>
      <c r="AC39" s="40">
        <f t="shared" si="20"/>
        <v>32</v>
      </c>
      <c r="AD39" s="40">
        <f t="shared" si="21"/>
        <v>40</v>
      </c>
      <c r="AE39" s="40">
        <f t="shared" si="22"/>
        <v>43</v>
      </c>
      <c r="AF39" s="40">
        <f t="shared" si="23"/>
        <v>1.28125</v>
      </c>
      <c r="AG39" s="40">
        <f t="shared" si="24"/>
        <v>1.488372093</v>
      </c>
      <c r="AH39" s="40">
        <f t="shared" si="25"/>
        <v>62</v>
      </c>
      <c r="AI39" s="40">
        <f t="shared" si="26"/>
        <v>41</v>
      </c>
      <c r="AJ39" s="40">
        <f t="shared" si="27"/>
        <v>60</v>
      </c>
      <c r="AK39" s="40">
        <f t="shared" si="40"/>
        <v>64</v>
      </c>
      <c r="AL39" s="18">
        <f t="shared" si="28"/>
        <v>3282</v>
      </c>
      <c r="AM39" s="40">
        <f t="shared" si="29"/>
        <v>227</v>
      </c>
      <c r="AN39" s="42">
        <f t="shared" si="30"/>
        <v>0.06916514321</v>
      </c>
      <c r="AO39" s="42">
        <f t="shared" si="31"/>
        <v>0.1170018282</v>
      </c>
      <c r="AP39" s="43">
        <f t="shared" si="32"/>
        <v>0.2291666667</v>
      </c>
      <c r="AQ39" s="43">
        <f t="shared" si="33"/>
        <v>0.6484375</v>
      </c>
      <c r="AR39" s="43">
        <f t="shared" si="34"/>
        <v>0.4244791667</v>
      </c>
      <c r="AS39" s="43">
        <f t="shared" si="35"/>
        <v>0.5374449339</v>
      </c>
      <c r="AT39" s="43">
        <f t="shared" si="36"/>
        <v>0.5550660793</v>
      </c>
      <c r="AU39" s="43">
        <f t="shared" si="37"/>
        <v>0.4537444934</v>
      </c>
      <c r="AV39" s="44">
        <f t="shared" si="38"/>
        <v>0</v>
      </c>
      <c r="AW39" s="45">
        <f t="shared" si="39"/>
        <v>-34</v>
      </c>
      <c r="AX39" s="45">
        <v>-9.0</v>
      </c>
      <c r="AY39" s="45"/>
    </row>
    <row r="40">
      <c r="A40" s="23"/>
      <c r="B40" s="23"/>
      <c r="C40" s="23"/>
      <c r="D40" s="46">
        <v>38.0</v>
      </c>
      <c r="E40" s="25"/>
      <c r="F40" s="26">
        <v>1356.0</v>
      </c>
      <c r="G40" s="18">
        <v>2114.0</v>
      </c>
      <c r="H40" s="15">
        <f t="shared" si="5"/>
        <v>278</v>
      </c>
      <c r="I40" s="28">
        <v>12.0</v>
      </c>
      <c r="J40" s="29">
        <v>42.0</v>
      </c>
      <c r="K40" s="30">
        <v>14.0</v>
      </c>
      <c r="L40" s="31">
        <v>147.0</v>
      </c>
      <c r="M40" s="32">
        <v>21.0</v>
      </c>
      <c r="N40" s="33">
        <v>42.0</v>
      </c>
      <c r="O40" s="39">
        <f t="shared" si="6"/>
        <v>0.6666666667</v>
      </c>
      <c r="P40" s="39">
        <f t="shared" si="7"/>
        <v>0.7777777778</v>
      </c>
      <c r="Q40" s="40">
        <f t="shared" si="8"/>
        <v>0.724136</v>
      </c>
      <c r="R40" s="17">
        <f t="shared" si="9"/>
        <v>0.302136</v>
      </c>
      <c r="S40" s="39">
        <f t="shared" si="10"/>
        <v>0.05364177778</v>
      </c>
      <c r="T40" s="40">
        <f t="shared" si="11"/>
        <v>0.3598829853</v>
      </c>
      <c r="U40" s="40">
        <f t="shared" si="12"/>
        <v>0.5175570533</v>
      </c>
      <c r="V40" s="40">
        <f t="shared" si="13"/>
        <v>0.5175570533</v>
      </c>
      <c r="W40" s="39">
        <f t="shared" si="14"/>
        <v>0.5711988311</v>
      </c>
      <c r="X40" s="41">
        <f t="shared" si="15"/>
        <v>0.4824429467</v>
      </c>
      <c r="Y40" s="41">
        <f t="shared" si="16"/>
        <v>0.4288011689</v>
      </c>
      <c r="Z40" s="40">
        <f t="shared" si="17"/>
        <v>63</v>
      </c>
      <c r="AA40" s="40">
        <f t="shared" si="18"/>
        <v>54</v>
      </c>
      <c r="AB40" s="40">
        <f t="shared" si="19"/>
        <v>30</v>
      </c>
      <c r="AC40" s="40">
        <f t="shared" si="20"/>
        <v>33</v>
      </c>
      <c r="AD40" s="40">
        <f t="shared" si="21"/>
        <v>23</v>
      </c>
      <c r="AE40" s="40">
        <f t="shared" si="22"/>
        <v>31</v>
      </c>
      <c r="AF40" s="40">
        <f t="shared" si="23"/>
        <v>1.272727273</v>
      </c>
      <c r="AG40" s="40">
        <f t="shared" si="24"/>
        <v>1.35483871</v>
      </c>
      <c r="AH40" s="40">
        <f t="shared" si="25"/>
        <v>38</v>
      </c>
      <c r="AI40" s="40">
        <f t="shared" si="26"/>
        <v>42</v>
      </c>
      <c r="AJ40" s="40">
        <f t="shared" si="27"/>
        <v>31</v>
      </c>
      <c r="AK40" s="40">
        <f t="shared" si="40"/>
        <v>42</v>
      </c>
      <c r="AL40" s="18">
        <f t="shared" si="28"/>
        <v>2114</v>
      </c>
      <c r="AM40" s="40">
        <f t="shared" si="29"/>
        <v>153</v>
      </c>
      <c r="AN40" s="42">
        <f t="shared" si="30"/>
        <v>0.07237464522</v>
      </c>
      <c r="AO40" s="42">
        <f t="shared" si="31"/>
        <v>0.1315042573</v>
      </c>
      <c r="AP40" s="43">
        <f t="shared" si="32"/>
        <v>0.1690647482</v>
      </c>
      <c r="AQ40" s="43">
        <f t="shared" si="33"/>
        <v>0.6474820144</v>
      </c>
      <c r="AR40" s="43">
        <f t="shared" si="34"/>
        <v>0.4208633094</v>
      </c>
      <c r="AS40" s="43">
        <f t="shared" si="35"/>
        <v>0.4509803922</v>
      </c>
      <c r="AT40" s="43">
        <f t="shared" si="36"/>
        <v>0.522875817</v>
      </c>
      <c r="AU40" s="43">
        <f t="shared" si="37"/>
        <v>0.522875817</v>
      </c>
      <c r="AV40" s="44">
        <f t="shared" si="38"/>
        <v>0</v>
      </c>
      <c r="AW40" s="45">
        <f t="shared" si="39"/>
        <v>-22</v>
      </c>
      <c r="AX40" s="45">
        <v>-9.0</v>
      </c>
      <c r="AY40" s="45"/>
    </row>
    <row r="41">
      <c r="A41" s="11" t="s">
        <v>72</v>
      </c>
      <c r="B41" s="23">
        <f>H2/G1</f>
        <v>0.1877888871</v>
      </c>
      <c r="C41" s="23"/>
      <c r="D41" s="46">
        <v>39.0</v>
      </c>
      <c r="E41" s="25"/>
      <c r="F41" s="26">
        <v>1368.0</v>
      </c>
      <c r="G41" s="18">
        <v>2057.0</v>
      </c>
      <c r="H41" s="15">
        <f t="shared" si="5"/>
        <v>221</v>
      </c>
      <c r="I41" s="28">
        <v>18.0</v>
      </c>
      <c r="J41" s="29">
        <v>33.0</v>
      </c>
      <c r="K41" s="30">
        <v>17.0</v>
      </c>
      <c r="L41" s="31">
        <v>100.0</v>
      </c>
      <c r="M41" s="32">
        <v>29.0</v>
      </c>
      <c r="N41" s="33">
        <v>24.0</v>
      </c>
      <c r="O41" s="39">
        <f t="shared" si="6"/>
        <v>0.4528301887</v>
      </c>
      <c r="P41" s="39">
        <f t="shared" si="7"/>
        <v>0.6470588235</v>
      </c>
      <c r="Q41" s="40">
        <f t="shared" si="8"/>
        <v>0.6271948224</v>
      </c>
      <c r="R41" s="17">
        <f t="shared" si="9"/>
        <v>0.2051948224</v>
      </c>
      <c r="S41" s="39">
        <f t="shared" si="10"/>
        <v>0.01986400117</v>
      </c>
      <c r="T41" s="40">
        <f t="shared" si="11"/>
        <v>0.359937271</v>
      </c>
      <c r="U41" s="40">
        <f t="shared" si="12"/>
        <v>0.351539539</v>
      </c>
      <c r="V41" s="40">
        <f t="shared" si="13"/>
        <v>0.351539539</v>
      </c>
      <c r="W41" s="39">
        <f t="shared" si="14"/>
        <v>0.3714035401</v>
      </c>
      <c r="X41" s="41">
        <f t="shared" si="15"/>
        <v>0.648460461</v>
      </c>
      <c r="Y41" s="41">
        <f t="shared" si="16"/>
        <v>0.6285964599</v>
      </c>
      <c r="Z41" s="40">
        <f t="shared" si="17"/>
        <v>53</v>
      </c>
      <c r="AA41" s="40">
        <f t="shared" si="18"/>
        <v>51</v>
      </c>
      <c r="AB41" s="40">
        <f t="shared" si="19"/>
        <v>34</v>
      </c>
      <c r="AC41" s="40">
        <f t="shared" si="20"/>
        <v>19</v>
      </c>
      <c r="AD41" s="40">
        <f t="shared" si="21"/>
        <v>32</v>
      </c>
      <c r="AE41" s="40">
        <f t="shared" si="22"/>
        <v>19</v>
      </c>
      <c r="AF41" s="40">
        <f t="shared" si="23"/>
        <v>1.263157895</v>
      </c>
      <c r="AG41" s="40">
        <f t="shared" si="24"/>
        <v>1.736842105</v>
      </c>
      <c r="AH41" s="40">
        <f t="shared" si="25"/>
        <v>43</v>
      </c>
      <c r="AI41" s="40">
        <f t="shared" si="26"/>
        <v>24</v>
      </c>
      <c r="AJ41" s="40">
        <f t="shared" si="27"/>
        <v>56</v>
      </c>
      <c r="AK41" s="40">
        <f t="shared" si="40"/>
        <v>33</v>
      </c>
      <c r="AL41" s="18">
        <f t="shared" si="28"/>
        <v>2057</v>
      </c>
      <c r="AM41" s="40">
        <f t="shared" si="29"/>
        <v>156</v>
      </c>
      <c r="AN41" s="42">
        <f t="shared" si="30"/>
        <v>0.0758385999</v>
      </c>
      <c r="AO41" s="42">
        <f t="shared" si="31"/>
        <v>0.1074380165</v>
      </c>
      <c r="AP41" s="43">
        <f t="shared" si="32"/>
        <v>0.2895927602</v>
      </c>
      <c r="AQ41" s="43">
        <f t="shared" si="33"/>
        <v>0.665158371</v>
      </c>
      <c r="AR41" s="43">
        <f t="shared" si="34"/>
        <v>0.4705882353</v>
      </c>
      <c r="AS41" s="43">
        <f t="shared" si="35"/>
        <v>0.6346153846</v>
      </c>
      <c r="AT41" s="43">
        <f t="shared" si="36"/>
        <v>0.4871794872</v>
      </c>
      <c r="AU41" s="43">
        <f t="shared" si="37"/>
        <v>0.4294871795</v>
      </c>
      <c r="AV41" s="44">
        <f t="shared" si="38"/>
        <v>0</v>
      </c>
      <c r="AW41" s="45">
        <f t="shared" si="39"/>
        <v>-35</v>
      </c>
      <c r="AX41" s="45">
        <v>-9.0</v>
      </c>
      <c r="AY41" s="45"/>
    </row>
    <row r="42">
      <c r="A42" s="11" t="s">
        <v>74</v>
      </c>
      <c r="B42" s="23">
        <f>AM2/G1</f>
        <v>0.1268447795</v>
      </c>
      <c r="C42" s="23"/>
      <c r="D42" s="46">
        <v>40.0</v>
      </c>
      <c r="E42" s="25"/>
      <c r="F42" s="26">
        <v>1389.0</v>
      </c>
      <c r="G42" s="18">
        <v>1233.0</v>
      </c>
      <c r="H42" s="15">
        <f t="shared" si="5"/>
        <v>225</v>
      </c>
      <c r="I42" s="28">
        <v>17.0</v>
      </c>
      <c r="J42" s="29">
        <v>43.0</v>
      </c>
      <c r="K42" s="30">
        <v>18.0</v>
      </c>
      <c r="L42" s="31">
        <v>102.0</v>
      </c>
      <c r="M42" s="32">
        <v>20.0</v>
      </c>
      <c r="N42" s="33">
        <v>25.0</v>
      </c>
      <c r="O42" s="39">
        <f t="shared" si="6"/>
        <v>0.5555555556</v>
      </c>
      <c r="P42" s="39">
        <f t="shared" si="7"/>
        <v>0.7166666667</v>
      </c>
      <c r="Q42" s="40">
        <f t="shared" si="8"/>
        <v>0.6737611111</v>
      </c>
      <c r="R42" s="17">
        <f t="shared" si="9"/>
        <v>0.2517611111</v>
      </c>
      <c r="S42" s="39">
        <f t="shared" si="10"/>
        <v>0.04290555556</v>
      </c>
      <c r="T42" s="40">
        <f t="shared" si="11"/>
        <v>0.3599111922</v>
      </c>
      <c r="U42" s="40">
        <f t="shared" si="12"/>
        <v>0.4312920312</v>
      </c>
      <c r="V42" s="40">
        <f t="shared" si="13"/>
        <v>0.4312920312</v>
      </c>
      <c r="W42" s="39">
        <f t="shared" si="14"/>
        <v>0.4741975868</v>
      </c>
      <c r="X42" s="41">
        <f t="shared" si="15"/>
        <v>0.5687079688</v>
      </c>
      <c r="Y42" s="41">
        <f t="shared" si="16"/>
        <v>0.5258024132</v>
      </c>
      <c r="Z42" s="40">
        <f t="shared" si="17"/>
        <v>45</v>
      </c>
      <c r="AA42" s="40">
        <f t="shared" si="18"/>
        <v>60</v>
      </c>
      <c r="AB42" s="40">
        <f t="shared" si="19"/>
        <v>26</v>
      </c>
      <c r="AC42" s="40">
        <f t="shared" si="20"/>
        <v>19</v>
      </c>
      <c r="AD42" s="40">
        <f t="shared" si="21"/>
        <v>32</v>
      </c>
      <c r="AE42" s="40">
        <f t="shared" si="22"/>
        <v>28</v>
      </c>
      <c r="AF42" s="40">
        <f t="shared" si="23"/>
        <v>1.315789474</v>
      </c>
      <c r="AG42" s="40">
        <f t="shared" si="24"/>
        <v>1.535714286</v>
      </c>
      <c r="AH42" s="40">
        <f t="shared" si="25"/>
        <v>34</v>
      </c>
      <c r="AI42" s="40">
        <f t="shared" si="26"/>
        <v>25</v>
      </c>
      <c r="AJ42" s="40">
        <f t="shared" si="27"/>
        <v>49</v>
      </c>
      <c r="AK42" s="40">
        <f t="shared" si="40"/>
        <v>43</v>
      </c>
      <c r="AL42" s="18">
        <f t="shared" si="28"/>
        <v>1233</v>
      </c>
      <c r="AM42" s="40">
        <f t="shared" si="29"/>
        <v>151</v>
      </c>
      <c r="AN42" s="42">
        <f t="shared" si="30"/>
        <v>0.1224655312</v>
      </c>
      <c r="AO42" s="42">
        <f t="shared" si="31"/>
        <v>0.1824817518</v>
      </c>
      <c r="AP42" s="43">
        <f t="shared" si="32"/>
        <v>0.2444444444</v>
      </c>
      <c r="AQ42" s="43">
        <f t="shared" si="33"/>
        <v>0.6177777778</v>
      </c>
      <c r="AR42" s="43">
        <f t="shared" si="34"/>
        <v>0.4666666667</v>
      </c>
      <c r="AS42" s="43">
        <f t="shared" si="35"/>
        <v>0.5496688742</v>
      </c>
      <c r="AT42" s="43">
        <f t="shared" si="36"/>
        <v>0.5099337748</v>
      </c>
      <c r="AU42" s="43">
        <f t="shared" si="37"/>
        <v>0.3907284768</v>
      </c>
      <c r="AV42" s="44">
        <f t="shared" si="38"/>
        <v>0</v>
      </c>
      <c r="AW42" s="45">
        <f t="shared" si="39"/>
        <v>-28</v>
      </c>
      <c r="AX42" s="45">
        <v>-9.0</v>
      </c>
      <c r="AY42" s="45"/>
    </row>
    <row r="43">
      <c r="A43" s="23"/>
      <c r="B43" s="23"/>
      <c r="C43" s="23"/>
      <c r="D43" s="46">
        <v>41.0</v>
      </c>
      <c r="E43" s="25"/>
      <c r="F43" s="26">
        <v>1390.0</v>
      </c>
      <c r="G43" s="18">
        <v>3408.0</v>
      </c>
      <c r="H43" s="15">
        <f t="shared" si="5"/>
        <v>582</v>
      </c>
      <c r="I43" s="28">
        <v>31.0</v>
      </c>
      <c r="J43" s="29">
        <v>96.0</v>
      </c>
      <c r="K43" s="30">
        <v>49.0</v>
      </c>
      <c r="L43" s="31">
        <v>288.0</v>
      </c>
      <c r="M43" s="32">
        <v>46.0</v>
      </c>
      <c r="N43" s="33">
        <v>72.0</v>
      </c>
      <c r="O43" s="39">
        <f t="shared" si="6"/>
        <v>0.6101694915</v>
      </c>
      <c r="P43" s="39">
        <f t="shared" si="7"/>
        <v>0.7559055118</v>
      </c>
      <c r="Q43" s="40">
        <f t="shared" si="8"/>
        <v>0.6985207055</v>
      </c>
      <c r="R43" s="17">
        <f t="shared" si="9"/>
        <v>0.2765207055</v>
      </c>
      <c r="S43" s="39">
        <f t="shared" si="10"/>
        <v>0.05738480627</v>
      </c>
      <c r="T43" s="40">
        <f t="shared" si="11"/>
        <v>0.3598973277</v>
      </c>
      <c r="U43" s="40">
        <f t="shared" si="12"/>
        <v>0.4736932071</v>
      </c>
      <c r="V43" s="40">
        <f t="shared" si="13"/>
        <v>0.4736932071</v>
      </c>
      <c r="W43" s="39">
        <f t="shared" si="14"/>
        <v>0.5310780134</v>
      </c>
      <c r="X43" s="41">
        <f t="shared" si="15"/>
        <v>0.5263067929</v>
      </c>
      <c r="Y43" s="41">
        <f t="shared" si="16"/>
        <v>0.4689219866</v>
      </c>
      <c r="Z43" s="40">
        <f t="shared" si="17"/>
        <v>118</v>
      </c>
      <c r="AA43" s="40">
        <f t="shared" si="18"/>
        <v>127</v>
      </c>
      <c r="AB43" s="40">
        <f t="shared" si="19"/>
        <v>62</v>
      </c>
      <c r="AC43" s="40">
        <f t="shared" si="20"/>
        <v>56</v>
      </c>
      <c r="AD43" s="40">
        <f t="shared" si="21"/>
        <v>60</v>
      </c>
      <c r="AE43" s="40">
        <f t="shared" si="22"/>
        <v>67</v>
      </c>
      <c r="AF43" s="40">
        <f t="shared" si="23"/>
        <v>1.285714286</v>
      </c>
      <c r="AG43" s="40">
        <f t="shared" si="24"/>
        <v>1.432835821</v>
      </c>
      <c r="AH43" s="40">
        <f t="shared" si="25"/>
        <v>80</v>
      </c>
      <c r="AI43" s="40">
        <f t="shared" si="26"/>
        <v>72</v>
      </c>
      <c r="AJ43" s="40">
        <f t="shared" si="27"/>
        <v>86</v>
      </c>
      <c r="AK43" s="40">
        <f t="shared" si="40"/>
        <v>96</v>
      </c>
      <c r="AL43" s="18">
        <f t="shared" si="28"/>
        <v>3408</v>
      </c>
      <c r="AM43" s="40">
        <f t="shared" si="29"/>
        <v>334</v>
      </c>
      <c r="AN43" s="42">
        <f t="shared" si="30"/>
        <v>0.09800469484</v>
      </c>
      <c r="AO43" s="42">
        <f t="shared" si="31"/>
        <v>0.1707746479</v>
      </c>
      <c r="AP43" s="43">
        <f t="shared" si="32"/>
        <v>0.2164948454</v>
      </c>
      <c r="AQ43" s="43">
        <f t="shared" si="33"/>
        <v>0.6271477663</v>
      </c>
      <c r="AR43" s="43">
        <f t="shared" si="34"/>
        <v>0.4209621993</v>
      </c>
      <c r="AS43" s="43">
        <f t="shared" si="35"/>
        <v>0.497005988</v>
      </c>
      <c r="AT43" s="43">
        <f t="shared" si="36"/>
        <v>0.5269461078</v>
      </c>
      <c r="AU43" s="43">
        <f t="shared" si="37"/>
        <v>0.4550898204</v>
      </c>
      <c r="AV43" s="44">
        <f t="shared" si="38"/>
        <v>0</v>
      </c>
      <c r="AW43" s="45">
        <f t="shared" si="39"/>
        <v>-40</v>
      </c>
      <c r="AX43" s="45">
        <v>-9.0</v>
      </c>
      <c r="AY43" s="45"/>
    </row>
    <row r="44">
      <c r="A44" s="23"/>
      <c r="B44" s="11"/>
      <c r="C44" s="23"/>
      <c r="D44" s="46">
        <v>42.0</v>
      </c>
      <c r="E44" s="25"/>
      <c r="F44" s="26">
        <v>1394.0</v>
      </c>
      <c r="G44" s="18">
        <v>2882.0</v>
      </c>
      <c r="H44" s="15">
        <f t="shared" si="5"/>
        <v>816</v>
      </c>
      <c r="I44" s="28">
        <v>61.0</v>
      </c>
      <c r="J44" s="29">
        <v>108.0</v>
      </c>
      <c r="K44" s="30">
        <v>101.0</v>
      </c>
      <c r="L44" s="31">
        <v>382.0</v>
      </c>
      <c r="M44" s="32">
        <v>86.0</v>
      </c>
      <c r="N44" s="33">
        <v>78.0</v>
      </c>
      <c r="O44" s="39">
        <f t="shared" si="6"/>
        <v>0.4756097561</v>
      </c>
      <c r="P44" s="39">
        <f t="shared" si="7"/>
        <v>0.6390532544</v>
      </c>
      <c r="Q44" s="40">
        <f t="shared" si="8"/>
        <v>0.6375204381</v>
      </c>
      <c r="R44" s="17">
        <f t="shared" si="9"/>
        <v>0.2155204381</v>
      </c>
      <c r="S44" s="39">
        <f t="shared" si="10"/>
        <v>0.001532816306</v>
      </c>
      <c r="T44" s="40">
        <f t="shared" si="11"/>
        <v>0.3599314879</v>
      </c>
      <c r="U44" s="40">
        <f t="shared" si="12"/>
        <v>0.3692246602</v>
      </c>
      <c r="V44" s="40">
        <f t="shared" si="13"/>
        <v>0.3692246602</v>
      </c>
      <c r="W44" s="39">
        <f t="shared" si="14"/>
        <v>0.3707574765</v>
      </c>
      <c r="X44" s="41">
        <f t="shared" si="15"/>
        <v>0.6307753398</v>
      </c>
      <c r="Y44" s="41">
        <f t="shared" si="16"/>
        <v>0.6292425235</v>
      </c>
      <c r="Z44" s="40">
        <f t="shared" si="17"/>
        <v>164</v>
      </c>
      <c r="AA44" s="40">
        <f t="shared" si="18"/>
        <v>169</v>
      </c>
      <c r="AB44" s="40">
        <f t="shared" si="19"/>
        <v>103</v>
      </c>
      <c r="AC44" s="40">
        <f t="shared" si="20"/>
        <v>61</v>
      </c>
      <c r="AD44" s="40">
        <f t="shared" si="21"/>
        <v>106</v>
      </c>
      <c r="AE44" s="40">
        <f t="shared" si="22"/>
        <v>63</v>
      </c>
      <c r="AF44" s="40">
        <f t="shared" si="23"/>
        <v>1.278688525</v>
      </c>
      <c r="AG44" s="40">
        <f t="shared" si="24"/>
        <v>1.714285714</v>
      </c>
      <c r="AH44" s="40">
        <f t="shared" si="25"/>
        <v>132</v>
      </c>
      <c r="AI44" s="40">
        <f t="shared" si="26"/>
        <v>78</v>
      </c>
      <c r="AJ44" s="40">
        <f t="shared" si="27"/>
        <v>182</v>
      </c>
      <c r="AK44" s="40">
        <f t="shared" si="40"/>
        <v>108</v>
      </c>
      <c r="AL44" s="18">
        <f t="shared" si="28"/>
        <v>2882</v>
      </c>
      <c r="AM44" s="40">
        <f t="shared" si="29"/>
        <v>500</v>
      </c>
      <c r="AN44" s="42">
        <f t="shared" si="30"/>
        <v>0.1734906315</v>
      </c>
      <c r="AO44" s="42">
        <f t="shared" si="31"/>
        <v>0.2831367106</v>
      </c>
      <c r="AP44" s="43">
        <f t="shared" si="32"/>
        <v>0.3039215686</v>
      </c>
      <c r="AQ44" s="43">
        <f t="shared" si="33"/>
        <v>0.6482843137</v>
      </c>
      <c r="AR44" s="43">
        <f t="shared" si="34"/>
        <v>0.4080882353</v>
      </c>
      <c r="AS44" s="43">
        <f t="shared" si="35"/>
        <v>0.628</v>
      </c>
      <c r="AT44" s="43">
        <f t="shared" si="36"/>
        <v>0.48</v>
      </c>
      <c r="AU44" s="43">
        <f t="shared" si="37"/>
        <v>0.42</v>
      </c>
      <c r="AV44" s="44">
        <f t="shared" si="38"/>
        <v>0</v>
      </c>
      <c r="AW44" s="45">
        <f t="shared" si="39"/>
        <v>-66</v>
      </c>
      <c r="AX44" s="45">
        <v>-9.0</v>
      </c>
      <c r="AY44" s="45"/>
    </row>
    <row r="45">
      <c r="A45" s="23"/>
      <c r="B45" s="11"/>
      <c r="C45" s="23"/>
      <c r="D45" s="46">
        <v>43.0</v>
      </c>
      <c r="E45" s="25"/>
      <c r="F45" s="26">
        <v>1396.0</v>
      </c>
      <c r="G45" s="18">
        <v>3159.0</v>
      </c>
      <c r="H45" s="15">
        <f t="shared" si="5"/>
        <v>549</v>
      </c>
      <c r="I45" s="28">
        <v>22.0</v>
      </c>
      <c r="J45" s="29">
        <v>76.0</v>
      </c>
      <c r="K45" s="30">
        <v>40.0</v>
      </c>
      <c r="L45" s="31">
        <v>279.0</v>
      </c>
      <c r="M45" s="32">
        <v>42.0</v>
      </c>
      <c r="N45" s="33">
        <v>90.0</v>
      </c>
      <c r="O45" s="39">
        <f t="shared" si="6"/>
        <v>0.6818181818</v>
      </c>
      <c r="P45" s="39">
        <f t="shared" si="7"/>
        <v>0.7755102041</v>
      </c>
      <c r="Q45" s="40">
        <f t="shared" si="8"/>
        <v>0.7310058884</v>
      </c>
      <c r="R45" s="17">
        <f t="shared" si="9"/>
        <v>0.3090058884</v>
      </c>
      <c r="S45" s="39">
        <f t="shared" si="10"/>
        <v>0.04450431565</v>
      </c>
      <c r="T45" s="40">
        <f t="shared" si="11"/>
        <v>0.359879139</v>
      </c>
      <c r="U45" s="40">
        <f t="shared" si="12"/>
        <v>0.5293206364</v>
      </c>
      <c r="V45" s="40">
        <f t="shared" si="13"/>
        <v>0.5293206364</v>
      </c>
      <c r="W45" s="39">
        <f t="shared" si="14"/>
        <v>0.573824952</v>
      </c>
      <c r="X45" s="41">
        <f t="shared" si="15"/>
        <v>0.4706793636</v>
      </c>
      <c r="Y45" s="41">
        <f t="shared" si="16"/>
        <v>0.426175048</v>
      </c>
      <c r="Z45" s="40">
        <f t="shared" si="17"/>
        <v>132</v>
      </c>
      <c r="AA45" s="40">
        <f t="shared" si="18"/>
        <v>98</v>
      </c>
      <c r="AB45" s="40">
        <f t="shared" si="19"/>
        <v>62</v>
      </c>
      <c r="AC45" s="40">
        <f t="shared" si="20"/>
        <v>70</v>
      </c>
      <c r="AD45" s="40">
        <f t="shared" si="21"/>
        <v>42</v>
      </c>
      <c r="AE45" s="40">
        <f t="shared" si="22"/>
        <v>56</v>
      </c>
      <c r="AF45" s="40">
        <f t="shared" si="23"/>
        <v>1.285714286</v>
      </c>
      <c r="AG45" s="40">
        <f t="shared" si="24"/>
        <v>1.357142857</v>
      </c>
      <c r="AH45" s="40">
        <f t="shared" si="25"/>
        <v>80</v>
      </c>
      <c r="AI45" s="40">
        <f t="shared" si="26"/>
        <v>90</v>
      </c>
      <c r="AJ45" s="40">
        <f t="shared" si="27"/>
        <v>57</v>
      </c>
      <c r="AK45" s="40">
        <f t="shared" si="40"/>
        <v>76</v>
      </c>
      <c r="AL45" s="18">
        <f t="shared" si="28"/>
        <v>3159</v>
      </c>
      <c r="AM45" s="40">
        <f t="shared" si="29"/>
        <v>303</v>
      </c>
      <c r="AN45" s="42">
        <f t="shared" si="30"/>
        <v>0.09591642925</v>
      </c>
      <c r="AO45" s="42">
        <f t="shared" si="31"/>
        <v>0.1737891738</v>
      </c>
      <c r="AP45" s="43">
        <f t="shared" si="32"/>
        <v>0.189435337</v>
      </c>
      <c r="AQ45" s="43">
        <f t="shared" si="33"/>
        <v>0.6247723133</v>
      </c>
      <c r="AR45" s="43">
        <f t="shared" si="34"/>
        <v>0.4189435337</v>
      </c>
      <c r="AS45" s="43">
        <f t="shared" si="35"/>
        <v>0.4521452145</v>
      </c>
      <c r="AT45" s="43">
        <f t="shared" si="36"/>
        <v>0.5148514851</v>
      </c>
      <c r="AU45" s="43">
        <f t="shared" si="37"/>
        <v>0.5610561056</v>
      </c>
      <c r="AV45" s="44">
        <f t="shared" si="38"/>
        <v>0</v>
      </c>
      <c r="AW45" s="45">
        <f t="shared" si="39"/>
        <v>-33</v>
      </c>
      <c r="AX45" s="45">
        <v>-9.0</v>
      </c>
      <c r="AY45" s="45"/>
    </row>
    <row r="46">
      <c r="A46" s="23"/>
      <c r="B46" s="11"/>
      <c r="C46" s="23"/>
      <c r="D46" s="46">
        <v>44.0</v>
      </c>
      <c r="E46" s="25"/>
      <c r="F46" s="26">
        <v>1411.0</v>
      </c>
      <c r="G46" s="18">
        <v>2771.0</v>
      </c>
      <c r="H46" s="15">
        <f t="shared" si="5"/>
        <v>645</v>
      </c>
      <c r="I46" s="28">
        <v>36.0</v>
      </c>
      <c r="J46" s="29">
        <v>88.0</v>
      </c>
      <c r="K46" s="30">
        <v>71.0</v>
      </c>
      <c r="L46" s="31">
        <v>301.0</v>
      </c>
      <c r="M46" s="32">
        <v>73.0</v>
      </c>
      <c r="N46" s="33">
        <v>76.0</v>
      </c>
      <c r="O46" s="39">
        <f t="shared" si="6"/>
        <v>0.5100671141</v>
      </c>
      <c r="P46" s="39">
        <f t="shared" si="7"/>
        <v>0.7096774194</v>
      </c>
      <c r="Q46" s="40">
        <f t="shared" si="8"/>
        <v>0.6531400142</v>
      </c>
      <c r="R46" s="17">
        <f t="shared" si="9"/>
        <v>0.2311400142</v>
      </c>
      <c r="S46" s="39">
        <f t="shared" si="10"/>
        <v>0.05653740512</v>
      </c>
      <c r="T46" s="40">
        <f t="shared" si="11"/>
        <v>0.3599227402</v>
      </c>
      <c r="U46" s="40">
        <f t="shared" si="12"/>
        <v>0.3959761148</v>
      </c>
      <c r="V46" s="40">
        <f t="shared" si="13"/>
        <v>0.3959761148</v>
      </c>
      <c r="W46" s="39">
        <f t="shared" si="14"/>
        <v>0.45251352</v>
      </c>
      <c r="X46" s="41">
        <f t="shared" si="15"/>
        <v>0.6040238852</v>
      </c>
      <c r="Y46" s="41">
        <f t="shared" si="16"/>
        <v>0.54748648</v>
      </c>
      <c r="Z46" s="40">
        <f t="shared" si="17"/>
        <v>149</v>
      </c>
      <c r="AA46" s="40">
        <f t="shared" si="18"/>
        <v>124</v>
      </c>
      <c r="AB46" s="40">
        <f t="shared" si="19"/>
        <v>90</v>
      </c>
      <c r="AC46" s="40">
        <f t="shared" si="20"/>
        <v>59</v>
      </c>
      <c r="AD46" s="40">
        <f t="shared" si="21"/>
        <v>68</v>
      </c>
      <c r="AE46" s="40">
        <f t="shared" si="22"/>
        <v>56</v>
      </c>
      <c r="AF46" s="40">
        <f t="shared" si="23"/>
        <v>1.288135593</v>
      </c>
      <c r="AG46" s="40">
        <f t="shared" si="24"/>
        <v>1.571428571</v>
      </c>
      <c r="AH46" s="40">
        <f t="shared" si="25"/>
        <v>116</v>
      </c>
      <c r="AI46" s="40">
        <f t="shared" si="26"/>
        <v>76</v>
      </c>
      <c r="AJ46" s="40">
        <f t="shared" si="27"/>
        <v>107</v>
      </c>
      <c r="AK46" s="40">
        <f t="shared" si="40"/>
        <v>88</v>
      </c>
      <c r="AL46" s="18">
        <f t="shared" si="28"/>
        <v>2771</v>
      </c>
      <c r="AM46" s="40">
        <f t="shared" si="29"/>
        <v>387</v>
      </c>
      <c r="AN46" s="42">
        <f t="shared" si="30"/>
        <v>0.1396607723</v>
      </c>
      <c r="AO46" s="42">
        <f t="shared" si="31"/>
        <v>0.2327679538</v>
      </c>
      <c r="AP46" s="43">
        <f t="shared" si="32"/>
        <v>0.2790697674</v>
      </c>
      <c r="AQ46" s="43">
        <f t="shared" si="33"/>
        <v>0.6356589147</v>
      </c>
      <c r="AR46" s="43">
        <f t="shared" si="34"/>
        <v>0.423255814</v>
      </c>
      <c r="AS46" s="43">
        <f t="shared" si="35"/>
        <v>0.5762273902</v>
      </c>
      <c r="AT46" s="43">
        <f t="shared" si="36"/>
        <v>0.5271317829</v>
      </c>
      <c r="AU46" s="43">
        <f t="shared" si="37"/>
        <v>0.496124031</v>
      </c>
      <c r="AV46" s="44">
        <f t="shared" si="38"/>
        <v>0</v>
      </c>
      <c r="AW46" s="45">
        <f t="shared" si="39"/>
        <v>-43</v>
      </c>
      <c r="AX46" s="45">
        <v>-9.0</v>
      </c>
      <c r="AY46" s="45"/>
    </row>
    <row r="47">
      <c r="A47" s="23"/>
      <c r="B47" s="11"/>
      <c r="C47" s="23"/>
      <c r="D47" s="46">
        <v>45.0</v>
      </c>
      <c r="E47" s="25"/>
      <c r="F47" s="26">
        <v>1510.0</v>
      </c>
      <c r="G47" s="18">
        <v>800.0</v>
      </c>
      <c r="H47" s="15">
        <f t="shared" si="5"/>
        <v>233</v>
      </c>
      <c r="I47" s="28">
        <v>20.0</v>
      </c>
      <c r="J47" s="29">
        <v>28.0</v>
      </c>
      <c r="K47" s="30">
        <v>48.0</v>
      </c>
      <c r="L47" s="31">
        <v>98.0</v>
      </c>
      <c r="M47" s="32">
        <v>23.0</v>
      </c>
      <c r="N47" s="33">
        <v>16.0</v>
      </c>
      <c r="O47" s="39">
        <f t="shared" si="6"/>
        <v>0.4102564103</v>
      </c>
      <c r="P47" s="39">
        <f t="shared" si="7"/>
        <v>0.5833333333</v>
      </c>
      <c r="Q47" s="40">
        <f t="shared" si="8"/>
        <v>0.6078976568</v>
      </c>
      <c r="R47" s="17">
        <f t="shared" si="9"/>
        <v>0.1858976568</v>
      </c>
      <c r="S47" s="39">
        <f t="shared" si="10"/>
        <v>-0.02456432347</v>
      </c>
      <c r="T47" s="40">
        <f t="shared" si="11"/>
        <v>0.3599480793</v>
      </c>
      <c r="U47" s="40">
        <f t="shared" si="12"/>
        <v>0.3184872532</v>
      </c>
      <c r="V47" s="40">
        <f t="shared" si="13"/>
        <v>0.3184872532</v>
      </c>
      <c r="W47" s="39">
        <f t="shared" si="14"/>
        <v>0.2939229298</v>
      </c>
      <c r="X47" s="41">
        <f t="shared" si="15"/>
        <v>0.6815127468</v>
      </c>
      <c r="Y47" s="41">
        <f t="shared" si="16"/>
        <v>0.7060770702</v>
      </c>
      <c r="Z47" s="40">
        <f t="shared" si="17"/>
        <v>39</v>
      </c>
      <c r="AA47" s="40">
        <f t="shared" si="18"/>
        <v>48</v>
      </c>
      <c r="AB47" s="40">
        <f t="shared" si="19"/>
        <v>27</v>
      </c>
      <c r="AC47" s="40">
        <f t="shared" si="20"/>
        <v>12</v>
      </c>
      <c r="AD47" s="40">
        <f t="shared" si="21"/>
        <v>34</v>
      </c>
      <c r="AE47" s="40">
        <f t="shared" si="22"/>
        <v>14</v>
      </c>
      <c r="AF47" s="40">
        <f t="shared" si="23"/>
        <v>1.333333333</v>
      </c>
      <c r="AG47" s="40">
        <f t="shared" si="24"/>
        <v>2</v>
      </c>
      <c r="AH47" s="40">
        <f t="shared" si="25"/>
        <v>36</v>
      </c>
      <c r="AI47" s="40">
        <f t="shared" si="26"/>
        <v>16</v>
      </c>
      <c r="AJ47" s="40">
        <f t="shared" si="27"/>
        <v>68</v>
      </c>
      <c r="AK47" s="40">
        <f t="shared" si="40"/>
        <v>28</v>
      </c>
      <c r="AL47" s="18">
        <f t="shared" si="28"/>
        <v>800</v>
      </c>
      <c r="AM47" s="40">
        <f t="shared" si="29"/>
        <v>148</v>
      </c>
      <c r="AN47" s="42">
        <f t="shared" si="30"/>
        <v>0.185</v>
      </c>
      <c r="AO47" s="42">
        <f t="shared" si="31"/>
        <v>0.29125</v>
      </c>
      <c r="AP47" s="43">
        <f t="shared" si="32"/>
        <v>0.3905579399</v>
      </c>
      <c r="AQ47" s="43">
        <f t="shared" si="33"/>
        <v>0.6051502146</v>
      </c>
      <c r="AR47" s="43">
        <f t="shared" si="34"/>
        <v>0.3733905579</v>
      </c>
      <c r="AS47" s="43">
        <f t="shared" si="35"/>
        <v>0.7027027027</v>
      </c>
      <c r="AT47" s="43">
        <f t="shared" si="36"/>
        <v>0.4324324324</v>
      </c>
      <c r="AU47" s="43">
        <f t="shared" si="37"/>
        <v>0.3513513514</v>
      </c>
      <c r="AV47" s="44">
        <f t="shared" si="38"/>
        <v>0</v>
      </c>
      <c r="AW47" s="45">
        <f t="shared" si="39"/>
        <v>-13</v>
      </c>
      <c r="AX47" s="45">
        <v>-8.0</v>
      </c>
      <c r="AY47" s="45"/>
    </row>
    <row r="48">
      <c r="A48" s="23"/>
      <c r="B48" s="23"/>
      <c r="C48" s="23"/>
      <c r="D48" s="46">
        <v>46.0</v>
      </c>
      <c r="E48" s="25"/>
      <c r="F48" s="26">
        <v>1514.0</v>
      </c>
      <c r="G48" s="18">
        <v>1905.0</v>
      </c>
      <c r="H48" s="15">
        <f t="shared" si="5"/>
        <v>424</v>
      </c>
      <c r="I48" s="28">
        <v>37.0</v>
      </c>
      <c r="J48" s="29">
        <v>71.0</v>
      </c>
      <c r="K48" s="30">
        <v>56.0</v>
      </c>
      <c r="L48" s="31">
        <v>166.0</v>
      </c>
      <c r="M48" s="32">
        <v>43.0</v>
      </c>
      <c r="N48" s="33">
        <v>51.0</v>
      </c>
      <c r="O48" s="39">
        <f t="shared" si="6"/>
        <v>0.5425531915</v>
      </c>
      <c r="P48" s="39">
        <f t="shared" si="7"/>
        <v>0.6574074074</v>
      </c>
      <c r="Q48" s="40">
        <f t="shared" si="8"/>
        <v>0.6678666711</v>
      </c>
      <c r="R48" s="17">
        <f t="shared" si="9"/>
        <v>0.2458666711</v>
      </c>
      <c r="S48" s="39">
        <f t="shared" si="10"/>
        <v>-0.01045926371</v>
      </c>
      <c r="T48" s="40">
        <f t="shared" si="11"/>
        <v>0.3599144931</v>
      </c>
      <c r="U48" s="40">
        <f t="shared" si="12"/>
        <v>0.4211973324</v>
      </c>
      <c r="V48" s="40">
        <f t="shared" si="13"/>
        <v>0.4211973324</v>
      </c>
      <c r="W48" s="39">
        <f t="shared" si="14"/>
        <v>0.4107380686</v>
      </c>
      <c r="X48" s="41">
        <f t="shared" si="15"/>
        <v>0.5788026676</v>
      </c>
      <c r="Y48" s="41">
        <f t="shared" si="16"/>
        <v>0.5892619314</v>
      </c>
      <c r="Z48" s="40">
        <f t="shared" si="17"/>
        <v>94</v>
      </c>
      <c r="AA48" s="40">
        <f t="shared" si="18"/>
        <v>108</v>
      </c>
      <c r="AB48" s="40">
        <f t="shared" si="19"/>
        <v>54</v>
      </c>
      <c r="AC48" s="40">
        <f t="shared" si="20"/>
        <v>40</v>
      </c>
      <c r="AD48" s="40">
        <f t="shared" si="21"/>
        <v>64</v>
      </c>
      <c r="AE48" s="40">
        <f t="shared" si="22"/>
        <v>44</v>
      </c>
      <c r="AF48" s="40">
        <f t="shared" si="23"/>
        <v>1.275</v>
      </c>
      <c r="AG48" s="40">
        <f t="shared" si="24"/>
        <v>1.613636364</v>
      </c>
      <c r="AH48" s="40">
        <f t="shared" si="25"/>
        <v>69</v>
      </c>
      <c r="AI48" s="40">
        <f t="shared" si="26"/>
        <v>51</v>
      </c>
      <c r="AJ48" s="40">
        <f t="shared" si="27"/>
        <v>103</v>
      </c>
      <c r="AK48" s="40">
        <f t="shared" si="40"/>
        <v>71</v>
      </c>
      <c r="AL48" s="18">
        <f t="shared" si="28"/>
        <v>1905</v>
      </c>
      <c r="AM48" s="40">
        <f t="shared" si="29"/>
        <v>294</v>
      </c>
      <c r="AN48" s="42">
        <f t="shared" si="30"/>
        <v>0.1543307087</v>
      </c>
      <c r="AO48" s="42">
        <f t="shared" si="31"/>
        <v>0.2225721785</v>
      </c>
      <c r="AP48" s="43">
        <f t="shared" si="32"/>
        <v>0.320754717</v>
      </c>
      <c r="AQ48" s="43">
        <f t="shared" si="33"/>
        <v>0.5801886792</v>
      </c>
      <c r="AR48" s="43">
        <f t="shared" si="34"/>
        <v>0.4764150943</v>
      </c>
      <c r="AS48" s="43">
        <f t="shared" si="35"/>
        <v>0.5850340136</v>
      </c>
      <c r="AT48" s="43">
        <f t="shared" si="36"/>
        <v>0.4761904762</v>
      </c>
      <c r="AU48" s="43">
        <f t="shared" si="37"/>
        <v>0.4081632653</v>
      </c>
      <c r="AV48" s="44">
        <f t="shared" si="38"/>
        <v>0</v>
      </c>
      <c r="AW48" s="45">
        <f t="shared" si="39"/>
        <v>-36</v>
      </c>
      <c r="AX48" s="45">
        <v>-8.0</v>
      </c>
      <c r="AY48" s="45"/>
    </row>
    <row r="49">
      <c r="A49" s="23"/>
      <c r="B49" s="23"/>
      <c r="C49" s="23"/>
      <c r="D49" s="46">
        <v>47.0</v>
      </c>
      <c r="E49" s="25"/>
      <c r="F49" s="26">
        <v>1517.0</v>
      </c>
      <c r="G49" s="18">
        <v>2627.0</v>
      </c>
      <c r="H49" s="15">
        <f t="shared" si="5"/>
        <v>819</v>
      </c>
      <c r="I49" s="28">
        <v>60.0</v>
      </c>
      <c r="J49" s="29">
        <v>158.0</v>
      </c>
      <c r="K49" s="30">
        <v>79.0</v>
      </c>
      <c r="L49" s="31">
        <v>364.0</v>
      </c>
      <c r="M49" s="32">
        <v>73.0</v>
      </c>
      <c r="N49" s="33">
        <v>85.0</v>
      </c>
      <c r="O49" s="39">
        <f t="shared" si="6"/>
        <v>0.5379746835</v>
      </c>
      <c r="P49" s="39">
        <f t="shared" si="7"/>
        <v>0.7247706422</v>
      </c>
      <c r="Q49" s="40">
        <f t="shared" si="8"/>
        <v>0.6657910932</v>
      </c>
      <c r="R49" s="17">
        <f t="shared" si="9"/>
        <v>0.2437910932</v>
      </c>
      <c r="S49" s="39">
        <f t="shared" si="10"/>
        <v>0.05897954903</v>
      </c>
      <c r="T49" s="40">
        <f t="shared" si="11"/>
        <v>0.3599156554</v>
      </c>
      <c r="U49" s="40">
        <f t="shared" si="12"/>
        <v>0.4176427045</v>
      </c>
      <c r="V49" s="40">
        <f t="shared" si="13"/>
        <v>0.4176427045</v>
      </c>
      <c r="W49" s="39">
        <f t="shared" si="14"/>
        <v>0.4766222535</v>
      </c>
      <c r="X49" s="41">
        <f t="shared" si="15"/>
        <v>0.5823572955</v>
      </c>
      <c r="Y49" s="41">
        <f t="shared" si="16"/>
        <v>0.5233777465</v>
      </c>
      <c r="Z49" s="40">
        <f t="shared" si="17"/>
        <v>158</v>
      </c>
      <c r="AA49" s="40">
        <f t="shared" si="18"/>
        <v>218</v>
      </c>
      <c r="AB49" s="40">
        <f t="shared" si="19"/>
        <v>92</v>
      </c>
      <c r="AC49" s="40">
        <f t="shared" si="20"/>
        <v>66</v>
      </c>
      <c r="AD49" s="40">
        <f t="shared" si="21"/>
        <v>114</v>
      </c>
      <c r="AE49" s="40">
        <f t="shared" si="22"/>
        <v>104</v>
      </c>
      <c r="AF49" s="40">
        <f t="shared" si="23"/>
        <v>1.287878788</v>
      </c>
      <c r="AG49" s="40">
        <f t="shared" si="24"/>
        <v>1.519230769</v>
      </c>
      <c r="AH49" s="40">
        <f t="shared" si="25"/>
        <v>118</v>
      </c>
      <c r="AI49" s="40">
        <f t="shared" si="26"/>
        <v>85</v>
      </c>
      <c r="AJ49" s="40">
        <f t="shared" si="27"/>
        <v>173</v>
      </c>
      <c r="AK49" s="40">
        <f t="shared" si="40"/>
        <v>158</v>
      </c>
      <c r="AL49" s="18">
        <f t="shared" si="28"/>
        <v>2627</v>
      </c>
      <c r="AM49" s="40">
        <f t="shared" si="29"/>
        <v>534</v>
      </c>
      <c r="AN49" s="42">
        <f t="shared" si="30"/>
        <v>0.2032736962</v>
      </c>
      <c r="AO49" s="42">
        <f t="shared" si="31"/>
        <v>0.3117624667</v>
      </c>
      <c r="AP49" s="43">
        <f t="shared" si="32"/>
        <v>0.2588522589</v>
      </c>
      <c r="AQ49" s="43">
        <f t="shared" si="33"/>
        <v>0.6068376068</v>
      </c>
      <c r="AR49" s="43">
        <f t="shared" si="34"/>
        <v>0.4590964591</v>
      </c>
      <c r="AS49" s="43">
        <f t="shared" si="35"/>
        <v>0.5449438202</v>
      </c>
      <c r="AT49" s="43">
        <f t="shared" si="36"/>
        <v>0.5168539326</v>
      </c>
      <c r="AU49" s="43">
        <f t="shared" si="37"/>
        <v>0.3801498127</v>
      </c>
      <c r="AV49" s="44">
        <f t="shared" si="38"/>
        <v>0</v>
      </c>
      <c r="AW49" s="45">
        <f t="shared" si="39"/>
        <v>-79</v>
      </c>
      <c r="AX49" s="45">
        <v>-8.0</v>
      </c>
      <c r="AY49" s="45"/>
    </row>
    <row r="50">
      <c r="A50" s="23"/>
      <c r="B50" s="23"/>
      <c r="C50" s="23"/>
      <c r="D50" s="46">
        <v>48.0</v>
      </c>
      <c r="E50" s="25"/>
      <c r="F50" s="26">
        <v>1518.0</v>
      </c>
      <c r="G50" s="18">
        <v>2532.0</v>
      </c>
      <c r="H50" s="15">
        <f t="shared" si="5"/>
        <v>814</v>
      </c>
      <c r="I50" s="28">
        <v>64.0</v>
      </c>
      <c r="J50" s="29">
        <v>143.0</v>
      </c>
      <c r="K50" s="30">
        <v>85.0</v>
      </c>
      <c r="L50" s="31">
        <v>354.0</v>
      </c>
      <c r="M50" s="32">
        <v>70.0</v>
      </c>
      <c r="N50" s="33">
        <v>98.0</v>
      </c>
      <c r="O50" s="39">
        <f t="shared" si="6"/>
        <v>0.5833333333</v>
      </c>
      <c r="P50" s="39">
        <f t="shared" si="7"/>
        <v>0.690821256</v>
      </c>
      <c r="Q50" s="40">
        <f t="shared" si="8"/>
        <v>0.686354125</v>
      </c>
      <c r="R50" s="17">
        <f t="shared" si="9"/>
        <v>0.264354125</v>
      </c>
      <c r="S50" s="39">
        <f t="shared" si="10"/>
        <v>0.004467131039</v>
      </c>
      <c r="T50" s="40">
        <f t="shared" si="11"/>
        <v>0.3599041405</v>
      </c>
      <c r="U50" s="40">
        <f t="shared" si="12"/>
        <v>0.45285808</v>
      </c>
      <c r="V50" s="40">
        <f t="shared" si="13"/>
        <v>0.45285808</v>
      </c>
      <c r="W50" s="39">
        <f t="shared" si="14"/>
        <v>0.457325211</v>
      </c>
      <c r="X50" s="41">
        <f t="shared" si="15"/>
        <v>0.54714192</v>
      </c>
      <c r="Y50" s="41">
        <f t="shared" si="16"/>
        <v>0.542674789</v>
      </c>
      <c r="Z50" s="40">
        <f t="shared" si="17"/>
        <v>168</v>
      </c>
      <c r="AA50" s="40">
        <f t="shared" si="18"/>
        <v>207</v>
      </c>
      <c r="AB50" s="40">
        <f t="shared" si="19"/>
        <v>92</v>
      </c>
      <c r="AC50" s="40">
        <f t="shared" si="20"/>
        <v>76</v>
      </c>
      <c r="AD50" s="40">
        <f t="shared" si="21"/>
        <v>112</v>
      </c>
      <c r="AE50" s="40">
        <f t="shared" si="22"/>
        <v>95</v>
      </c>
      <c r="AF50" s="40">
        <f t="shared" si="23"/>
        <v>1.289473684</v>
      </c>
      <c r="AG50" s="40">
        <f t="shared" si="24"/>
        <v>1.505263158</v>
      </c>
      <c r="AH50" s="40">
        <f t="shared" si="25"/>
        <v>119</v>
      </c>
      <c r="AI50" s="40">
        <f t="shared" si="26"/>
        <v>98</v>
      </c>
      <c r="AJ50" s="40">
        <f t="shared" si="27"/>
        <v>169</v>
      </c>
      <c r="AK50" s="40">
        <f t="shared" si="40"/>
        <v>143</v>
      </c>
      <c r="AL50" s="18">
        <f t="shared" si="28"/>
        <v>2532</v>
      </c>
      <c r="AM50" s="40">
        <f t="shared" si="29"/>
        <v>529</v>
      </c>
      <c r="AN50" s="42">
        <f t="shared" si="30"/>
        <v>0.2089257504</v>
      </c>
      <c r="AO50" s="42">
        <f t="shared" si="31"/>
        <v>0.3214849921</v>
      </c>
      <c r="AP50" s="43">
        <f t="shared" si="32"/>
        <v>0.269041769</v>
      </c>
      <c r="AQ50" s="43">
        <f t="shared" si="33"/>
        <v>0.5995085995</v>
      </c>
      <c r="AR50" s="43">
        <f t="shared" si="34"/>
        <v>0.4606879607</v>
      </c>
      <c r="AS50" s="43">
        <f t="shared" si="35"/>
        <v>0.5444234405</v>
      </c>
      <c r="AT50" s="43">
        <f t="shared" si="36"/>
        <v>0.4952741021</v>
      </c>
      <c r="AU50" s="43">
        <f t="shared" si="37"/>
        <v>0.4102079395</v>
      </c>
      <c r="AV50" s="44">
        <f t="shared" si="38"/>
        <v>0</v>
      </c>
      <c r="AW50" s="45">
        <f t="shared" si="39"/>
        <v>-69</v>
      </c>
      <c r="AX50" s="45">
        <v>-8.0</v>
      </c>
      <c r="AY50" s="45"/>
    </row>
    <row r="51">
      <c r="A51" s="23"/>
      <c r="B51" s="23"/>
      <c r="C51" s="23"/>
      <c r="D51" s="46">
        <v>49.0</v>
      </c>
      <c r="E51" s="25"/>
      <c r="F51" s="26">
        <v>1525.0</v>
      </c>
      <c r="G51" s="18">
        <v>1983.0</v>
      </c>
      <c r="H51" s="15">
        <f t="shared" si="5"/>
        <v>503</v>
      </c>
      <c r="I51" s="28">
        <v>33.0</v>
      </c>
      <c r="J51" s="29">
        <v>71.0</v>
      </c>
      <c r="K51" s="30">
        <v>53.0</v>
      </c>
      <c r="L51" s="31">
        <v>248.0</v>
      </c>
      <c r="M51" s="32">
        <v>30.0</v>
      </c>
      <c r="N51" s="33">
        <v>68.0</v>
      </c>
      <c r="O51" s="39">
        <f t="shared" si="6"/>
        <v>0.693877551</v>
      </c>
      <c r="P51" s="39">
        <f t="shared" si="7"/>
        <v>0.6826923077</v>
      </c>
      <c r="Q51" s="40">
        <f t="shared" si="8"/>
        <v>0.7364738592</v>
      </c>
      <c r="R51" s="17">
        <f t="shared" si="9"/>
        <v>0.3144738592</v>
      </c>
      <c r="S51" s="39">
        <f t="shared" si="10"/>
        <v>-0.05378155153</v>
      </c>
      <c r="T51" s="40">
        <f t="shared" si="11"/>
        <v>0.3598760776</v>
      </c>
      <c r="U51" s="40">
        <f t="shared" si="12"/>
        <v>0.5386835175</v>
      </c>
      <c r="V51" s="40">
        <f t="shared" si="13"/>
        <v>0.5386835175</v>
      </c>
      <c r="W51" s="39">
        <f t="shared" si="14"/>
        <v>0.4849019659</v>
      </c>
      <c r="X51" s="41">
        <f t="shared" si="15"/>
        <v>0.4613164825</v>
      </c>
      <c r="Y51" s="41">
        <f t="shared" si="16"/>
        <v>0.5150980341</v>
      </c>
      <c r="Z51" s="40">
        <f t="shared" si="17"/>
        <v>98</v>
      </c>
      <c r="AA51" s="40">
        <f t="shared" si="18"/>
        <v>104</v>
      </c>
      <c r="AB51" s="40">
        <f t="shared" si="19"/>
        <v>45</v>
      </c>
      <c r="AC51" s="40">
        <f t="shared" si="20"/>
        <v>53</v>
      </c>
      <c r="AD51" s="40">
        <f t="shared" si="21"/>
        <v>54</v>
      </c>
      <c r="AE51" s="40">
        <f t="shared" si="22"/>
        <v>50</v>
      </c>
      <c r="AF51" s="40">
        <f t="shared" si="23"/>
        <v>1.283018868</v>
      </c>
      <c r="AG51" s="40">
        <f t="shared" si="24"/>
        <v>1.42</v>
      </c>
      <c r="AH51" s="40">
        <f t="shared" si="25"/>
        <v>58</v>
      </c>
      <c r="AI51" s="40">
        <f t="shared" si="26"/>
        <v>68</v>
      </c>
      <c r="AJ51" s="40">
        <f t="shared" si="27"/>
        <v>77</v>
      </c>
      <c r="AK51" s="40">
        <f t="shared" si="40"/>
        <v>71</v>
      </c>
      <c r="AL51" s="18">
        <f t="shared" si="28"/>
        <v>1983</v>
      </c>
      <c r="AM51" s="40">
        <f t="shared" si="29"/>
        <v>274</v>
      </c>
      <c r="AN51" s="42">
        <f t="shared" si="30"/>
        <v>0.1381744831</v>
      </c>
      <c r="AO51" s="42">
        <f t="shared" si="31"/>
        <v>0.2536560767</v>
      </c>
      <c r="AP51" s="43">
        <f t="shared" si="32"/>
        <v>0.2306163022</v>
      </c>
      <c r="AQ51" s="43">
        <f t="shared" si="33"/>
        <v>0.6182902584</v>
      </c>
      <c r="AR51" s="43">
        <f t="shared" si="34"/>
        <v>0.4015904573</v>
      </c>
      <c r="AS51" s="43">
        <f t="shared" si="35"/>
        <v>0.4927007299</v>
      </c>
      <c r="AT51" s="43">
        <f t="shared" si="36"/>
        <v>0.4708029197</v>
      </c>
      <c r="AU51" s="43">
        <f t="shared" si="37"/>
        <v>0.4598540146</v>
      </c>
      <c r="AV51" s="44">
        <f t="shared" si="38"/>
        <v>0</v>
      </c>
      <c r="AW51" s="45">
        <f t="shared" si="39"/>
        <v>-19</v>
      </c>
      <c r="AX51" s="45">
        <v>-8.0</v>
      </c>
      <c r="AY51" s="45"/>
    </row>
    <row r="52">
      <c r="A52" s="23"/>
      <c r="B52" s="23"/>
      <c r="C52" s="23"/>
      <c r="D52" s="46">
        <v>50.0</v>
      </c>
      <c r="E52" s="25"/>
      <c r="F52" s="26">
        <v>1550.0</v>
      </c>
      <c r="G52" s="18">
        <v>961.0</v>
      </c>
      <c r="H52" s="15">
        <f t="shared" si="5"/>
        <v>267</v>
      </c>
      <c r="I52" s="28">
        <v>24.0</v>
      </c>
      <c r="J52" s="29">
        <v>39.0</v>
      </c>
      <c r="K52" s="30">
        <v>23.0</v>
      </c>
      <c r="L52" s="31">
        <v>114.0</v>
      </c>
      <c r="M52" s="32">
        <v>22.0</v>
      </c>
      <c r="N52" s="33">
        <v>45.0</v>
      </c>
      <c r="O52" s="39">
        <f t="shared" si="6"/>
        <v>0.671641791</v>
      </c>
      <c r="P52" s="39">
        <f t="shared" si="7"/>
        <v>0.619047619</v>
      </c>
      <c r="Q52" s="40">
        <f t="shared" si="8"/>
        <v>0.7263917688</v>
      </c>
      <c r="R52" s="17">
        <f t="shared" si="9"/>
        <v>0.3043917688</v>
      </c>
      <c r="S52" s="39">
        <f t="shared" si="10"/>
        <v>-0.1073441497</v>
      </c>
      <c r="T52" s="40">
        <f t="shared" si="11"/>
        <v>0.3598817224</v>
      </c>
      <c r="U52" s="40">
        <f t="shared" si="12"/>
        <v>0.5214197179</v>
      </c>
      <c r="V52" s="40">
        <f t="shared" si="13"/>
        <v>0.5214197179</v>
      </c>
      <c r="W52" s="39">
        <f t="shared" si="14"/>
        <v>0.4140755682</v>
      </c>
      <c r="X52" s="41">
        <f t="shared" si="15"/>
        <v>0.4785802821</v>
      </c>
      <c r="Y52" s="41">
        <f t="shared" si="16"/>
        <v>0.5859244318</v>
      </c>
      <c r="Z52" s="40">
        <f t="shared" si="17"/>
        <v>67</v>
      </c>
      <c r="AA52" s="40">
        <f t="shared" si="18"/>
        <v>63</v>
      </c>
      <c r="AB52" s="40">
        <f t="shared" si="19"/>
        <v>32</v>
      </c>
      <c r="AC52" s="40">
        <f t="shared" si="20"/>
        <v>35</v>
      </c>
      <c r="AD52" s="40">
        <f t="shared" si="21"/>
        <v>37</v>
      </c>
      <c r="AE52" s="40">
        <f t="shared" si="22"/>
        <v>26</v>
      </c>
      <c r="AF52" s="40">
        <f t="shared" si="23"/>
        <v>1.285714286</v>
      </c>
      <c r="AG52" s="40">
        <f t="shared" si="24"/>
        <v>1.5</v>
      </c>
      <c r="AH52" s="40">
        <f t="shared" si="25"/>
        <v>41</v>
      </c>
      <c r="AI52" s="40">
        <f t="shared" si="26"/>
        <v>45</v>
      </c>
      <c r="AJ52" s="40">
        <f t="shared" si="27"/>
        <v>56</v>
      </c>
      <c r="AK52" s="40">
        <f t="shared" si="40"/>
        <v>39</v>
      </c>
      <c r="AL52" s="18">
        <f t="shared" si="28"/>
        <v>961</v>
      </c>
      <c r="AM52" s="40">
        <f t="shared" si="29"/>
        <v>181</v>
      </c>
      <c r="AN52" s="42">
        <f t="shared" si="30"/>
        <v>0.1883454735</v>
      </c>
      <c r="AO52" s="42">
        <f t="shared" si="31"/>
        <v>0.2778355879</v>
      </c>
      <c r="AP52" s="43">
        <f t="shared" si="32"/>
        <v>0.2584269663</v>
      </c>
      <c r="AQ52" s="43">
        <f t="shared" si="33"/>
        <v>0.5992509363</v>
      </c>
      <c r="AR52" s="43">
        <f t="shared" si="34"/>
        <v>0.4868913858</v>
      </c>
      <c r="AS52" s="43">
        <f t="shared" si="35"/>
        <v>0.5359116022</v>
      </c>
      <c r="AT52" s="43">
        <f t="shared" si="36"/>
        <v>0.4419889503</v>
      </c>
      <c r="AU52" s="43">
        <f t="shared" si="37"/>
        <v>0.4751381215</v>
      </c>
      <c r="AV52" s="44">
        <f t="shared" si="38"/>
        <v>0</v>
      </c>
      <c r="AW52" s="45">
        <f t="shared" si="39"/>
        <v>-28</v>
      </c>
      <c r="AX52" s="45">
        <v>-8.0</v>
      </c>
      <c r="AY52" s="45"/>
    </row>
    <row r="53">
      <c r="A53" s="23"/>
      <c r="B53" s="23"/>
      <c r="C53" s="23"/>
      <c r="D53" s="46">
        <v>51.0</v>
      </c>
      <c r="E53" s="25"/>
      <c r="F53" s="26">
        <v>1602.0</v>
      </c>
      <c r="G53" s="18">
        <v>2360.0</v>
      </c>
      <c r="H53" s="15">
        <f t="shared" si="5"/>
        <v>375</v>
      </c>
      <c r="I53" s="28">
        <v>25.0</v>
      </c>
      <c r="J53" s="29">
        <v>82.0</v>
      </c>
      <c r="K53" s="30">
        <v>43.0</v>
      </c>
      <c r="L53" s="31">
        <v>149.0</v>
      </c>
      <c r="M53" s="32">
        <v>28.0</v>
      </c>
      <c r="N53" s="33">
        <v>48.0</v>
      </c>
      <c r="O53" s="39">
        <f t="shared" si="6"/>
        <v>0.6315789474</v>
      </c>
      <c r="P53" s="39">
        <f t="shared" si="7"/>
        <v>0.7663551402</v>
      </c>
      <c r="Q53" s="40">
        <f t="shared" si="8"/>
        <v>0.7082273241</v>
      </c>
      <c r="R53" s="17">
        <f t="shared" si="9"/>
        <v>0.2862273241</v>
      </c>
      <c r="S53" s="39">
        <f t="shared" si="10"/>
        <v>0.05812781609</v>
      </c>
      <c r="T53" s="40">
        <f t="shared" si="11"/>
        <v>0.3598918927</v>
      </c>
      <c r="U53" s="40">
        <f t="shared" si="12"/>
        <v>0.4903152291</v>
      </c>
      <c r="V53" s="40">
        <f t="shared" si="13"/>
        <v>0.4903152291</v>
      </c>
      <c r="W53" s="39">
        <f t="shared" si="14"/>
        <v>0.5484430452</v>
      </c>
      <c r="X53" s="41">
        <f t="shared" si="15"/>
        <v>0.5096847709</v>
      </c>
      <c r="Y53" s="41">
        <f t="shared" si="16"/>
        <v>0.4515569548</v>
      </c>
      <c r="Z53" s="40">
        <f t="shared" si="17"/>
        <v>76</v>
      </c>
      <c r="AA53" s="40">
        <f t="shared" si="18"/>
        <v>107</v>
      </c>
      <c r="AB53" s="40">
        <f t="shared" si="19"/>
        <v>39</v>
      </c>
      <c r="AC53" s="40">
        <f t="shared" si="20"/>
        <v>37</v>
      </c>
      <c r="AD53" s="40">
        <f t="shared" si="21"/>
        <v>48</v>
      </c>
      <c r="AE53" s="40">
        <f t="shared" si="22"/>
        <v>59</v>
      </c>
      <c r="AF53" s="40">
        <f t="shared" si="23"/>
        <v>1.297297297</v>
      </c>
      <c r="AG53" s="40">
        <f t="shared" si="24"/>
        <v>1.389830508</v>
      </c>
      <c r="AH53" s="40">
        <f t="shared" si="25"/>
        <v>51</v>
      </c>
      <c r="AI53" s="40">
        <f t="shared" si="26"/>
        <v>48</v>
      </c>
      <c r="AJ53" s="40">
        <f t="shared" si="27"/>
        <v>67</v>
      </c>
      <c r="AK53" s="40">
        <f t="shared" si="40"/>
        <v>82</v>
      </c>
      <c r="AL53" s="18">
        <f t="shared" si="28"/>
        <v>2360</v>
      </c>
      <c r="AM53" s="40">
        <f t="shared" si="29"/>
        <v>248</v>
      </c>
      <c r="AN53" s="42">
        <f t="shared" si="30"/>
        <v>0.1050847458</v>
      </c>
      <c r="AO53" s="42">
        <f t="shared" si="31"/>
        <v>0.1588983051</v>
      </c>
      <c r="AP53" s="43">
        <f t="shared" si="32"/>
        <v>0.256</v>
      </c>
      <c r="AQ53" s="43">
        <f t="shared" si="33"/>
        <v>0.5386666667</v>
      </c>
      <c r="AR53" s="43">
        <f t="shared" si="34"/>
        <v>0.488</v>
      </c>
      <c r="AS53" s="43">
        <f t="shared" si="35"/>
        <v>0.4758064516</v>
      </c>
      <c r="AT53" s="43">
        <f t="shared" si="36"/>
        <v>0.5362903226</v>
      </c>
      <c r="AU53" s="43">
        <f t="shared" si="37"/>
        <v>0.3991935484</v>
      </c>
      <c r="AV53" s="44">
        <f t="shared" si="38"/>
        <v>0</v>
      </c>
      <c r="AW53" s="45">
        <f t="shared" si="39"/>
        <v>-22</v>
      </c>
      <c r="AX53" s="45">
        <v>-8.0</v>
      </c>
      <c r="AY53" s="45"/>
    </row>
    <row r="54">
      <c r="A54" s="23"/>
      <c r="B54" s="23"/>
      <c r="C54" s="23"/>
      <c r="D54" s="46">
        <v>52.0</v>
      </c>
      <c r="E54" s="25"/>
      <c r="F54" s="26">
        <v>1605.0</v>
      </c>
      <c r="G54" s="18">
        <v>3022.0</v>
      </c>
      <c r="H54" s="15">
        <f t="shared" si="5"/>
        <v>366</v>
      </c>
      <c r="I54" s="28">
        <v>25.0</v>
      </c>
      <c r="J54" s="29">
        <v>53.0</v>
      </c>
      <c r="K54" s="30">
        <v>23.0</v>
      </c>
      <c r="L54" s="31">
        <v>202.0</v>
      </c>
      <c r="M54" s="32">
        <v>18.0</v>
      </c>
      <c r="N54" s="33">
        <v>45.0</v>
      </c>
      <c r="O54" s="39">
        <f t="shared" si="6"/>
        <v>0.7142857143</v>
      </c>
      <c r="P54" s="39">
        <f t="shared" si="7"/>
        <v>0.6794871795</v>
      </c>
      <c r="Q54" s="40">
        <f t="shared" si="8"/>
        <v>0.745727551</v>
      </c>
      <c r="R54" s="17">
        <f t="shared" si="9"/>
        <v>0.323727551</v>
      </c>
      <c r="S54" s="39">
        <f t="shared" si="10"/>
        <v>-0.06624037153</v>
      </c>
      <c r="T54" s="40">
        <f t="shared" si="11"/>
        <v>0.3598708969</v>
      </c>
      <c r="U54" s="40">
        <f t="shared" si="12"/>
        <v>0.5545284523</v>
      </c>
      <c r="V54" s="40">
        <f t="shared" si="13"/>
        <v>0.5545284523</v>
      </c>
      <c r="W54" s="39">
        <f t="shared" si="14"/>
        <v>0.4882880808</v>
      </c>
      <c r="X54" s="41">
        <f t="shared" si="15"/>
        <v>0.4454715477</v>
      </c>
      <c r="Y54" s="41">
        <f t="shared" si="16"/>
        <v>0.5117119192</v>
      </c>
      <c r="Z54" s="40">
        <f t="shared" si="17"/>
        <v>63</v>
      </c>
      <c r="AA54" s="40">
        <f t="shared" si="18"/>
        <v>78</v>
      </c>
      <c r="AB54" s="40">
        <f t="shared" si="19"/>
        <v>28</v>
      </c>
      <c r="AC54" s="40">
        <f t="shared" si="20"/>
        <v>35</v>
      </c>
      <c r="AD54" s="40">
        <f t="shared" si="21"/>
        <v>40</v>
      </c>
      <c r="AE54" s="40">
        <f t="shared" si="22"/>
        <v>38</v>
      </c>
      <c r="AF54" s="40">
        <f t="shared" si="23"/>
        <v>1.285714286</v>
      </c>
      <c r="AG54" s="40">
        <f t="shared" si="24"/>
        <v>1.394736842</v>
      </c>
      <c r="AH54" s="40">
        <f t="shared" si="25"/>
        <v>36</v>
      </c>
      <c r="AI54" s="40">
        <f t="shared" si="26"/>
        <v>45</v>
      </c>
      <c r="AJ54" s="40">
        <f t="shared" si="27"/>
        <v>56</v>
      </c>
      <c r="AK54" s="40">
        <f t="shared" si="40"/>
        <v>53</v>
      </c>
      <c r="AL54" s="18">
        <f t="shared" si="28"/>
        <v>3022</v>
      </c>
      <c r="AM54" s="40">
        <f t="shared" si="29"/>
        <v>190</v>
      </c>
      <c r="AN54" s="42">
        <f t="shared" si="30"/>
        <v>0.06287227002</v>
      </c>
      <c r="AO54" s="42">
        <f t="shared" si="31"/>
        <v>0.1211118465</v>
      </c>
      <c r="AP54" s="43">
        <f t="shared" si="32"/>
        <v>0.1803278689</v>
      </c>
      <c r="AQ54" s="43">
        <f t="shared" si="33"/>
        <v>0.6693989071</v>
      </c>
      <c r="AR54" s="43">
        <f t="shared" si="34"/>
        <v>0.3852459016</v>
      </c>
      <c r="AS54" s="43">
        <f t="shared" si="35"/>
        <v>0.4842105263</v>
      </c>
      <c r="AT54" s="43">
        <f t="shared" si="36"/>
        <v>0.4684210526</v>
      </c>
      <c r="AU54" s="43">
        <f t="shared" si="37"/>
        <v>0.4263157895</v>
      </c>
      <c r="AV54" s="44">
        <f t="shared" si="38"/>
        <v>0</v>
      </c>
      <c r="AW54" s="45">
        <f t="shared" si="39"/>
        <v>-26</v>
      </c>
      <c r="AX54" s="45">
        <v>-8.0</v>
      </c>
      <c r="AY54" s="45"/>
    </row>
    <row r="55">
      <c r="A55" s="23"/>
      <c r="B55" s="23"/>
      <c r="C55" s="23"/>
      <c r="D55" s="46">
        <v>53.0</v>
      </c>
      <c r="E55" s="25"/>
      <c r="F55" s="26">
        <v>1606.0</v>
      </c>
      <c r="G55" s="18">
        <v>2356.0</v>
      </c>
      <c r="H55" s="15">
        <f t="shared" si="5"/>
        <v>582</v>
      </c>
      <c r="I55" s="28">
        <v>44.0</v>
      </c>
      <c r="J55" s="29">
        <v>100.0</v>
      </c>
      <c r="K55" s="30">
        <v>69.0</v>
      </c>
      <c r="L55" s="31">
        <v>220.0</v>
      </c>
      <c r="M55" s="32">
        <v>54.0</v>
      </c>
      <c r="N55" s="33">
        <v>95.0</v>
      </c>
      <c r="O55" s="39">
        <f t="shared" si="6"/>
        <v>0.6375838926</v>
      </c>
      <c r="P55" s="39">
        <f t="shared" si="7"/>
        <v>0.6944444444</v>
      </c>
      <c r="Q55" s="40">
        <f t="shared" si="8"/>
        <v>0.7109498964</v>
      </c>
      <c r="R55" s="17">
        <f t="shared" si="9"/>
        <v>0.2889498964</v>
      </c>
      <c r="S55" s="39">
        <f t="shared" si="10"/>
        <v>-0.01650545196</v>
      </c>
      <c r="T55" s="40">
        <f t="shared" si="11"/>
        <v>0.3598903683</v>
      </c>
      <c r="U55" s="40">
        <f t="shared" si="12"/>
        <v>0.4949774049</v>
      </c>
      <c r="V55" s="40">
        <f t="shared" si="13"/>
        <v>0.4949774049</v>
      </c>
      <c r="W55" s="39">
        <f t="shared" si="14"/>
        <v>0.478471953</v>
      </c>
      <c r="X55" s="41">
        <f t="shared" si="15"/>
        <v>0.5050225951</v>
      </c>
      <c r="Y55" s="41">
        <f t="shared" si="16"/>
        <v>0.521528047</v>
      </c>
      <c r="Z55" s="40">
        <f t="shared" si="17"/>
        <v>149</v>
      </c>
      <c r="AA55" s="40">
        <f t="shared" si="18"/>
        <v>144</v>
      </c>
      <c r="AB55" s="40">
        <f t="shared" si="19"/>
        <v>75</v>
      </c>
      <c r="AC55" s="40">
        <f t="shared" si="20"/>
        <v>74</v>
      </c>
      <c r="AD55" s="40">
        <f t="shared" si="21"/>
        <v>75</v>
      </c>
      <c r="AE55" s="40">
        <f t="shared" si="22"/>
        <v>69</v>
      </c>
      <c r="AF55" s="40">
        <f t="shared" si="23"/>
        <v>1.283783784</v>
      </c>
      <c r="AG55" s="40">
        <f t="shared" si="24"/>
        <v>1.449275362</v>
      </c>
      <c r="AH55" s="40">
        <f t="shared" si="25"/>
        <v>96</v>
      </c>
      <c r="AI55" s="40">
        <f t="shared" si="26"/>
        <v>95</v>
      </c>
      <c r="AJ55" s="40">
        <f t="shared" si="27"/>
        <v>109</v>
      </c>
      <c r="AK55" s="40">
        <f t="shared" si="40"/>
        <v>100</v>
      </c>
      <c r="AL55" s="18">
        <f t="shared" si="28"/>
        <v>2356</v>
      </c>
      <c r="AM55" s="40">
        <f t="shared" si="29"/>
        <v>400</v>
      </c>
      <c r="AN55" s="42">
        <f t="shared" si="30"/>
        <v>0.1697792869</v>
      </c>
      <c r="AO55" s="42">
        <f t="shared" si="31"/>
        <v>0.2470288625</v>
      </c>
      <c r="AP55" s="43">
        <f t="shared" si="32"/>
        <v>0.2869415808</v>
      </c>
      <c r="AQ55" s="43">
        <f t="shared" si="33"/>
        <v>0.5463917526</v>
      </c>
      <c r="AR55" s="43">
        <f t="shared" si="34"/>
        <v>0.5034364261</v>
      </c>
      <c r="AS55" s="43">
        <f t="shared" si="35"/>
        <v>0.5125</v>
      </c>
      <c r="AT55" s="43">
        <f t="shared" si="36"/>
        <v>0.49</v>
      </c>
      <c r="AU55" s="43">
        <f t="shared" si="37"/>
        <v>0.4775</v>
      </c>
      <c r="AV55" s="44">
        <f t="shared" si="38"/>
        <v>0</v>
      </c>
      <c r="AW55" s="45">
        <f t="shared" si="39"/>
        <v>-38</v>
      </c>
      <c r="AX55" s="45">
        <v>-8.0</v>
      </c>
      <c r="AY55" s="45"/>
    </row>
    <row r="56">
      <c r="A56" s="23"/>
      <c r="B56" s="23"/>
      <c r="C56" s="23"/>
      <c r="D56" s="46">
        <v>54.0</v>
      </c>
      <c r="E56" s="25"/>
      <c r="F56" s="26">
        <v>1609.0</v>
      </c>
      <c r="G56" s="18">
        <v>2098.0</v>
      </c>
      <c r="H56" s="15">
        <f t="shared" si="5"/>
        <v>285</v>
      </c>
      <c r="I56" s="28">
        <v>24.0</v>
      </c>
      <c r="J56" s="29">
        <v>58.0</v>
      </c>
      <c r="K56" s="30">
        <v>30.0</v>
      </c>
      <c r="L56" s="31">
        <v>107.0</v>
      </c>
      <c r="M56" s="32">
        <v>21.0</v>
      </c>
      <c r="N56" s="33">
        <v>45.0</v>
      </c>
      <c r="O56" s="39">
        <f t="shared" si="6"/>
        <v>0.6818181818</v>
      </c>
      <c r="P56" s="39">
        <f t="shared" si="7"/>
        <v>0.7073170732</v>
      </c>
      <c r="Q56" s="40">
        <f t="shared" si="8"/>
        <v>0.7310058884</v>
      </c>
      <c r="R56" s="17">
        <f t="shared" si="9"/>
        <v>0.3090058884</v>
      </c>
      <c r="S56" s="39">
        <f t="shared" si="10"/>
        <v>-0.02368881526</v>
      </c>
      <c r="T56" s="40">
        <f t="shared" si="11"/>
        <v>0.359879139</v>
      </c>
      <c r="U56" s="40">
        <f t="shared" si="12"/>
        <v>0.5293206364</v>
      </c>
      <c r="V56" s="40">
        <f t="shared" si="13"/>
        <v>0.5293206364</v>
      </c>
      <c r="W56" s="39">
        <f t="shared" si="14"/>
        <v>0.5056318211</v>
      </c>
      <c r="X56" s="41">
        <f t="shared" si="15"/>
        <v>0.4706793636</v>
      </c>
      <c r="Y56" s="41">
        <f t="shared" si="16"/>
        <v>0.4943681789</v>
      </c>
      <c r="Z56" s="40">
        <f t="shared" si="17"/>
        <v>66</v>
      </c>
      <c r="AA56" s="40">
        <f t="shared" si="18"/>
        <v>82</v>
      </c>
      <c r="AB56" s="40">
        <f t="shared" si="19"/>
        <v>31</v>
      </c>
      <c r="AC56" s="40">
        <f t="shared" si="20"/>
        <v>35</v>
      </c>
      <c r="AD56" s="40">
        <f t="shared" si="21"/>
        <v>41</v>
      </c>
      <c r="AE56" s="40">
        <f t="shared" si="22"/>
        <v>41</v>
      </c>
      <c r="AF56" s="40">
        <f t="shared" si="23"/>
        <v>1.285714286</v>
      </c>
      <c r="AG56" s="40">
        <f t="shared" si="24"/>
        <v>1.414634146</v>
      </c>
      <c r="AH56" s="40">
        <f t="shared" si="25"/>
        <v>40</v>
      </c>
      <c r="AI56" s="40">
        <f t="shared" si="26"/>
        <v>45</v>
      </c>
      <c r="AJ56" s="40">
        <f t="shared" si="27"/>
        <v>58</v>
      </c>
      <c r="AK56" s="40">
        <f t="shared" si="40"/>
        <v>58</v>
      </c>
      <c r="AL56" s="18">
        <f t="shared" si="28"/>
        <v>2098</v>
      </c>
      <c r="AM56" s="40">
        <f t="shared" si="29"/>
        <v>201</v>
      </c>
      <c r="AN56" s="42">
        <f t="shared" si="30"/>
        <v>0.09580552908</v>
      </c>
      <c r="AO56" s="42">
        <f t="shared" si="31"/>
        <v>0.1358436606</v>
      </c>
      <c r="AP56" s="43">
        <f t="shared" si="32"/>
        <v>0.2631578947</v>
      </c>
      <c r="AQ56" s="43">
        <f t="shared" si="33"/>
        <v>0.5333333333</v>
      </c>
      <c r="AR56" s="43">
        <f t="shared" si="34"/>
        <v>0.5192982456</v>
      </c>
      <c r="AS56" s="43">
        <f t="shared" si="35"/>
        <v>0.4875621891</v>
      </c>
      <c r="AT56" s="43">
        <f t="shared" si="36"/>
        <v>0.4875621891</v>
      </c>
      <c r="AU56" s="43">
        <f t="shared" si="37"/>
        <v>0.4228855721</v>
      </c>
      <c r="AV56" s="44">
        <f t="shared" si="38"/>
        <v>0</v>
      </c>
      <c r="AW56" s="45">
        <f t="shared" si="39"/>
        <v>-23</v>
      </c>
      <c r="AX56" s="45">
        <v>-8.0</v>
      </c>
      <c r="AY56" s="45"/>
    </row>
    <row r="57">
      <c r="A57" s="23"/>
      <c r="B57" s="23"/>
      <c r="C57" s="23"/>
      <c r="D57" s="46">
        <v>55.0</v>
      </c>
      <c r="E57" s="25"/>
      <c r="F57" s="26">
        <v>1613.0</v>
      </c>
      <c r="G57" s="18">
        <v>2332.0</v>
      </c>
      <c r="H57" s="15">
        <f t="shared" si="5"/>
        <v>328</v>
      </c>
      <c r="I57" s="28">
        <v>24.0</v>
      </c>
      <c r="J57" s="29">
        <v>57.0</v>
      </c>
      <c r="K57" s="30">
        <v>26.0</v>
      </c>
      <c r="L57" s="31">
        <v>148.0</v>
      </c>
      <c r="M57" s="32">
        <v>14.0</v>
      </c>
      <c r="N57" s="33">
        <v>59.0</v>
      </c>
      <c r="O57" s="39">
        <f t="shared" si="6"/>
        <v>0.8082191781</v>
      </c>
      <c r="P57" s="39">
        <f t="shared" si="7"/>
        <v>0.7037037037</v>
      </c>
      <c r="Q57" s="40">
        <f t="shared" si="8"/>
        <v>0.7883231725</v>
      </c>
      <c r="R57" s="17">
        <f t="shared" si="9"/>
        <v>0.3663231725</v>
      </c>
      <c r="S57" s="39">
        <f t="shared" si="10"/>
        <v>-0.08461946875</v>
      </c>
      <c r="T57" s="40">
        <f t="shared" si="11"/>
        <v>0.3598470516</v>
      </c>
      <c r="U57" s="40">
        <f t="shared" si="12"/>
        <v>0.6274595232</v>
      </c>
      <c r="V57" s="40">
        <f t="shared" si="13"/>
        <v>0.6274595232</v>
      </c>
      <c r="W57" s="39">
        <f t="shared" si="14"/>
        <v>0.5428400544</v>
      </c>
      <c r="X57" s="41">
        <f t="shared" si="15"/>
        <v>0.3725404768</v>
      </c>
      <c r="Y57" s="41">
        <f t="shared" si="16"/>
        <v>0.4571599456</v>
      </c>
      <c r="Z57" s="40">
        <f t="shared" si="17"/>
        <v>73</v>
      </c>
      <c r="AA57" s="40">
        <f t="shared" si="18"/>
        <v>81</v>
      </c>
      <c r="AB57" s="40">
        <f t="shared" si="19"/>
        <v>27</v>
      </c>
      <c r="AC57" s="40">
        <f t="shared" si="20"/>
        <v>46</v>
      </c>
      <c r="AD57" s="40">
        <f t="shared" si="21"/>
        <v>37</v>
      </c>
      <c r="AE57" s="40">
        <f t="shared" si="22"/>
        <v>44</v>
      </c>
      <c r="AF57" s="40">
        <f t="shared" si="23"/>
        <v>1.282608696</v>
      </c>
      <c r="AG57" s="40">
        <f t="shared" si="24"/>
        <v>1.295454545</v>
      </c>
      <c r="AH57" s="40">
        <f t="shared" si="25"/>
        <v>35</v>
      </c>
      <c r="AI57" s="40">
        <f t="shared" si="26"/>
        <v>59</v>
      </c>
      <c r="AJ57" s="40">
        <f t="shared" si="27"/>
        <v>48</v>
      </c>
      <c r="AK57" s="40">
        <f t="shared" si="40"/>
        <v>57</v>
      </c>
      <c r="AL57" s="18">
        <f t="shared" si="28"/>
        <v>2332</v>
      </c>
      <c r="AM57" s="40">
        <f t="shared" si="29"/>
        <v>199</v>
      </c>
      <c r="AN57" s="42">
        <f t="shared" si="30"/>
        <v>0.08533447684</v>
      </c>
      <c r="AO57" s="42">
        <f t="shared" si="31"/>
        <v>0.140651801</v>
      </c>
      <c r="AP57" s="43">
        <f t="shared" si="32"/>
        <v>0.1951219512</v>
      </c>
      <c r="AQ57" s="43">
        <f t="shared" si="33"/>
        <v>0.5670731707</v>
      </c>
      <c r="AR57" s="43">
        <f t="shared" si="34"/>
        <v>0.4695121951</v>
      </c>
      <c r="AS57" s="43">
        <f t="shared" si="35"/>
        <v>0.4170854271</v>
      </c>
      <c r="AT57" s="43">
        <f t="shared" si="36"/>
        <v>0.4623115578</v>
      </c>
      <c r="AU57" s="43">
        <f t="shared" si="37"/>
        <v>0.472361809</v>
      </c>
      <c r="AV57" s="44">
        <f t="shared" si="38"/>
        <v>0</v>
      </c>
      <c r="AW57" s="45">
        <f t="shared" si="39"/>
        <v>-19</v>
      </c>
      <c r="AX57" s="45">
        <v>-8.0</v>
      </c>
      <c r="AY57" s="45"/>
    </row>
    <row r="58">
      <c r="A58" s="23"/>
      <c r="B58" s="23"/>
      <c r="C58" s="23"/>
      <c r="D58" s="46">
        <v>56.0</v>
      </c>
      <c r="E58" s="25"/>
      <c r="F58" s="26">
        <v>1614.0</v>
      </c>
      <c r="G58" s="18">
        <v>1812.0</v>
      </c>
      <c r="H58" s="15">
        <f t="shared" si="5"/>
        <v>269</v>
      </c>
      <c r="I58" s="28">
        <v>26.0</v>
      </c>
      <c r="J58" s="29">
        <v>45.0</v>
      </c>
      <c r="K58" s="30">
        <v>17.0</v>
      </c>
      <c r="L58" s="31">
        <v>116.0</v>
      </c>
      <c r="M58" s="32">
        <v>21.0</v>
      </c>
      <c r="N58" s="33">
        <v>44.0</v>
      </c>
      <c r="O58" s="39">
        <f t="shared" si="6"/>
        <v>0.6769230769</v>
      </c>
      <c r="P58" s="39">
        <f t="shared" si="7"/>
        <v>0.6338028169</v>
      </c>
      <c r="Q58" s="40">
        <f t="shared" si="8"/>
        <v>0.7287863707</v>
      </c>
      <c r="R58" s="17">
        <f t="shared" si="9"/>
        <v>0.3067863707</v>
      </c>
      <c r="S58" s="39">
        <f t="shared" si="10"/>
        <v>-0.09498355375</v>
      </c>
      <c r="T58" s="40">
        <f t="shared" si="11"/>
        <v>0.3598803817</v>
      </c>
      <c r="U58" s="40">
        <f t="shared" si="12"/>
        <v>0.5255200897</v>
      </c>
      <c r="V58" s="40">
        <f t="shared" si="13"/>
        <v>0.5255200897</v>
      </c>
      <c r="W58" s="39">
        <f t="shared" si="14"/>
        <v>0.4305365359</v>
      </c>
      <c r="X58" s="41">
        <f t="shared" si="15"/>
        <v>0.4744799103</v>
      </c>
      <c r="Y58" s="41">
        <f t="shared" si="16"/>
        <v>0.5694634641</v>
      </c>
      <c r="Z58" s="40">
        <f t="shared" si="17"/>
        <v>65</v>
      </c>
      <c r="AA58" s="40">
        <f t="shared" si="18"/>
        <v>71</v>
      </c>
      <c r="AB58" s="40">
        <f t="shared" si="19"/>
        <v>31</v>
      </c>
      <c r="AC58" s="40">
        <f t="shared" si="20"/>
        <v>34</v>
      </c>
      <c r="AD58" s="40">
        <f t="shared" si="21"/>
        <v>40</v>
      </c>
      <c r="AE58" s="40">
        <f t="shared" si="22"/>
        <v>31</v>
      </c>
      <c r="AF58" s="40">
        <f t="shared" si="23"/>
        <v>1.294117647</v>
      </c>
      <c r="AG58" s="40">
        <f t="shared" si="24"/>
        <v>1.451612903</v>
      </c>
      <c r="AH58" s="40">
        <f t="shared" si="25"/>
        <v>40</v>
      </c>
      <c r="AI58" s="40">
        <f t="shared" si="26"/>
        <v>44</v>
      </c>
      <c r="AJ58" s="40">
        <f t="shared" si="27"/>
        <v>58</v>
      </c>
      <c r="AK58" s="40">
        <f t="shared" si="40"/>
        <v>45</v>
      </c>
      <c r="AL58" s="18">
        <f t="shared" si="28"/>
        <v>1812</v>
      </c>
      <c r="AM58" s="40">
        <f t="shared" si="29"/>
        <v>187</v>
      </c>
      <c r="AN58" s="42">
        <f t="shared" si="30"/>
        <v>0.103200883</v>
      </c>
      <c r="AO58" s="42">
        <f t="shared" si="31"/>
        <v>0.1484547461</v>
      </c>
      <c r="AP58" s="43">
        <f t="shared" si="32"/>
        <v>0.2379182156</v>
      </c>
      <c r="AQ58" s="43">
        <f t="shared" si="33"/>
        <v>0.6059479554</v>
      </c>
      <c r="AR58" s="43">
        <f t="shared" si="34"/>
        <v>0.5055762082</v>
      </c>
      <c r="AS58" s="43">
        <f t="shared" si="35"/>
        <v>0.5240641711</v>
      </c>
      <c r="AT58" s="43">
        <f t="shared" si="36"/>
        <v>0.4545454545</v>
      </c>
      <c r="AU58" s="43">
        <f t="shared" si="37"/>
        <v>0.449197861</v>
      </c>
      <c r="AV58" s="44">
        <f t="shared" si="38"/>
        <v>0</v>
      </c>
      <c r="AW58" s="45">
        <f t="shared" si="39"/>
        <v>-34</v>
      </c>
      <c r="AX58" s="45">
        <v>-7.0</v>
      </c>
      <c r="AY58" s="45"/>
    </row>
    <row r="59">
      <c r="A59" s="23"/>
      <c r="B59" s="23"/>
      <c r="C59" s="23"/>
      <c r="D59" s="46">
        <v>57.0</v>
      </c>
      <c r="E59" s="25"/>
      <c r="F59" s="26">
        <v>1619.0</v>
      </c>
      <c r="G59" s="18">
        <v>2206.0</v>
      </c>
      <c r="H59" s="15">
        <f t="shared" si="5"/>
        <v>284</v>
      </c>
      <c r="I59" s="28">
        <v>20.0</v>
      </c>
      <c r="J59" s="29">
        <v>46.0</v>
      </c>
      <c r="K59" s="30">
        <v>25.0</v>
      </c>
      <c r="L59" s="31">
        <v>111.0</v>
      </c>
      <c r="M59" s="32">
        <v>38.0</v>
      </c>
      <c r="N59" s="33">
        <v>44.0</v>
      </c>
      <c r="O59" s="39">
        <f t="shared" si="6"/>
        <v>0.5365853659</v>
      </c>
      <c r="P59" s="39">
        <f t="shared" si="7"/>
        <v>0.696969697</v>
      </c>
      <c r="Q59" s="40">
        <f t="shared" si="8"/>
        <v>0.6651612754</v>
      </c>
      <c r="R59" s="17">
        <f t="shared" si="9"/>
        <v>0.2431612754</v>
      </c>
      <c r="S59" s="39">
        <f t="shared" si="10"/>
        <v>0.03180842154</v>
      </c>
      <c r="T59" s="40">
        <f t="shared" si="11"/>
        <v>0.3599160081</v>
      </c>
      <c r="U59" s="40">
        <f t="shared" si="12"/>
        <v>0.4165640771</v>
      </c>
      <c r="V59" s="40">
        <f t="shared" si="13"/>
        <v>0.4165640771</v>
      </c>
      <c r="W59" s="39">
        <f t="shared" si="14"/>
        <v>0.4483724987</v>
      </c>
      <c r="X59" s="41">
        <f t="shared" si="15"/>
        <v>0.5834359229</v>
      </c>
      <c r="Y59" s="41">
        <f t="shared" si="16"/>
        <v>0.5516275013</v>
      </c>
      <c r="Z59" s="40">
        <f t="shared" si="17"/>
        <v>82</v>
      </c>
      <c r="AA59" s="40">
        <f t="shared" si="18"/>
        <v>66</v>
      </c>
      <c r="AB59" s="40">
        <f t="shared" si="19"/>
        <v>48</v>
      </c>
      <c r="AC59" s="40">
        <f t="shared" si="20"/>
        <v>34</v>
      </c>
      <c r="AD59" s="40">
        <f t="shared" si="21"/>
        <v>36</v>
      </c>
      <c r="AE59" s="40">
        <f t="shared" si="22"/>
        <v>30</v>
      </c>
      <c r="AF59" s="40">
        <f t="shared" si="23"/>
        <v>1.294117647</v>
      </c>
      <c r="AG59" s="40">
        <f t="shared" si="24"/>
        <v>1.533333333</v>
      </c>
      <c r="AH59" s="40">
        <f t="shared" si="25"/>
        <v>62</v>
      </c>
      <c r="AI59" s="40">
        <f t="shared" si="26"/>
        <v>44</v>
      </c>
      <c r="AJ59" s="40">
        <f t="shared" si="27"/>
        <v>55</v>
      </c>
      <c r="AK59" s="40">
        <f t="shared" si="40"/>
        <v>46</v>
      </c>
      <c r="AL59" s="18">
        <f t="shared" si="28"/>
        <v>2206</v>
      </c>
      <c r="AM59" s="40">
        <f t="shared" si="29"/>
        <v>207</v>
      </c>
      <c r="AN59" s="42">
        <f t="shared" si="30"/>
        <v>0.09383499547</v>
      </c>
      <c r="AO59" s="42">
        <f t="shared" si="31"/>
        <v>0.1287398005</v>
      </c>
      <c r="AP59" s="43">
        <f t="shared" si="32"/>
        <v>0.2922535211</v>
      </c>
      <c r="AQ59" s="43">
        <f t="shared" si="33"/>
        <v>0.5950704225</v>
      </c>
      <c r="AR59" s="43">
        <f t="shared" si="34"/>
        <v>0.5211267606</v>
      </c>
      <c r="AS59" s="43">
        <f t="shared" si="35"/>
        <v>0.5652173913</v>
      </c>
      <c r="AT59" s="43">
        <f t="shared" si="36"/>
        <v>0.5217391304</v>
      </c>
      <c r="AU59" s="43">
        <f t="shared" si="37"/>
        <v>0.5120772947</v>
      </c>
      <c r="AV59" s="44">
        <f t="shared" si="38"/>
        <v>0</v>
      </c>
      <c r="AW59" s="45">
        <f t="shared" si="39"/>
        <v>-34</v>
      </c>
      <c r="AX59" s="45">
        <v>-7.0</v>
      </c>
      <c r="AY59" s="45"/>
    </row>
    <row r="60">
      <c r="A60" s="23"/>
      <c r="B60" s="23"/>
      <c r="C60" s="23"/>
      <c r="D60" s="46">
        <v>58.0</v>
      </c>
      <c r="E60" s="25"/>
      <c r="F60" s="26">
        <v>1621.0</v>
      </c>
      <c r="G60" s="18">
        <v>1230.0</v>
      </c>
      <c r="H60" s="15">
        <f t="shared" si="5"/>
        <v>155</v>
      </c>
      <c r="I60" s="28">
        <v>14.0</v>
      </c>
      <c r="J60" s="29">
        <v>25.0</v>
      </c>
      <c r="K60" s="30">
        <v>11.0</v>
      </c>
      <c r="L60" s="31">
        <v>75.0</v>
      </c>
      <c r="M60" s="32">
        <v>11.0</v>
      </c>
      <c r="N60" s="33">
        <v>19.0</v>
      </c>
      <c r="O60" s="39">
        <f t="shared" si="6"/>
        <v>0.6333333333</v>
      </c>
      <c r="P60" s="39">
        <f t="shared" si="7"/>
        <v>0.641025641</v>
      </c>
      <c r="Q60" s="40">
        <f t="shared" si="8"/>
        <v>0.70902274</v>
      </c>
      <c r="R60" s="17">
        <f t="shared" si="9"/>
        <v>0.28702274</v>
      </c>
      <c r="S60" s="39">
        <f t="shared" si="10"/>
        <v>-0.06799709897</v>
      </c>
      <c r="T60" s="40">
        <f t="shared" si="11"/>
        <v>0.3598914473</v>
      </c>
      <c r="U60" s="40">
        <f t="shared" si="12"/>
        <v>0.4916773151</v>
      </c>
      <c r="V60" s="40">
        <f t="shared" si="13"/>
        <v>0.4916773151</v>
      </c>
      <c r="W60" s="39">
        <f t="shared" si="14"/>
        <v>0.4236802161</v>
      </c>
      <c r="X60" s="41">
        <f t="shared" si="15"/>
        <v>0.5083226849</v>
      </c>
      <c r="Y60" s="41">
        <f t="shared" si="16"/>
        <v>0.5763197839</v>
      </c>
      <c r="Z60" s="40">
        <f t="shared" si="17"/>
        <v>30</v>
      </c>
      <c r="AA60" s="40">
        <f t="shared" si="18"/>
        <v>39</v>
      </c>
      <c r="AB60" s="40">
        <f t="shared" si="19"/>
        <v>15</v>
      </c>
      <c r="AC60" s="40">
        <f t="shared" si="20"/>
        <v>15</v>
      </c>
      <c r="AD60" s="40">
        <f t="shared" si="21"/>
        <v>22</v>
      </c>
      <c r="AE60" s="40">
        <f t="shared" si="22"/>
        <v>17</v>
      </c>
      <c r="AF60" s="40">
        <f t="shared" si="23"/>
        <v>1.266666667</v>
      </c>
      <c r="AG60" s="40">
        <f t="shared" si="24"/>
        <v>1.470588235</v>
      </c>
      <c r="AH60" s="40">
        <f t="shared" si="25"/>
        <v>19</v>
      </c>
      <c r="AI60" s="40">
        <f t="shared" si="26"/>
        <v>19</v>
      </c>
      <c r="AJ60" s="40">
        <f t="shared" si="27"/>
        <v>32</v>
      </c>
      <c r="AK60" s="40">
        <f t="shared" si="40"/>
        <v>25</v>
      </c>
      <c r="AL60" s="18">
        <f t="shared" si="28"/>
        <v>1230</v>
      </c>
      <c r="AM60" s="40">
        <f t="shared" si="29"/>
        <v>95</v>
      </c>
      <c r="AN60" s="42">
        <f t="shared" si="30"/>
        <v>0.07723577236</v>
      </c>
      <c r="AO60" s="42">
        <f t="shared" si="31"/>
        <v>0.1260162602</v>
      </c>
      <c r="AP60" s="43">
        <f t="shared" si="32"/>
        <v>0.2322580645</v>
      </c>
      <c r="AQ60" s="43">
        <f t="shared" si="33"/>
        <v>0.6451612903</v>
      </c>
      <c r="AR60" s="43">
        <f t="shared" si="34"/>
        <v>0.4451612903</v>
      </c>
      <c r="AS60" s="43">
        <f t="shared" si="35"/>
        <v>0.5368421053</v>
      </c>
      <c r="AT60" s="43">
        <f t="shared" si="36"/>
        <v>0.4631578947</v>
      </c>
      <c r="AU60" s="43">
        <f t="shared" si="37"/>
        <v>0.4</v>
      </c>
      <c r="AV60" s="44">
        <f t="shared" si="38"/>
        <v>0</v>
      </c>
      <c r="AW60" s="45">
        <f t="shared" si="39"/>
        <v>-15</v>
      </c>
      <c r="AX60" s="45">
        <v>-7.0</v>
      </c>
      <c r="AY60" s="45"/>
    </row>
    <row r="61">
      <c r="A61" s="23"/>
      <c r="B61" s="23"/>
      <c r="C61" s="23"/>
      <c r="D61" s="46">
        <v>59.0</v>
      </c>
      <c r="E61" s="25"/>
      <c r="F61" s="26">
        <v>1625.0</v>
      </c>
      <c r="G61" s="18">
        <v>2643.0</v>
      </c>
      <c r="H61" s="15">
        <f t="shared" si="5"/>
        <v>366</v>
      </c>
      <c r="I61" s="28">
        <v>10.0</v>
      </c>
      <c r="J61" s="29">
        <v>66.0</v>
      </c>
      <c r="K61" s="30">
        <v>31.0</v>
      </c>
      <c r="L61" s="31">
        <v>182.0</v>
      </c>
      <c r="M61" s="32">
        <v>35.0</v>
      </c>
      <c r="N61" s="33">
        <v>42.0</v>
      </c>
      <c r="O61" s="39">
        <f t="shared" si="6"/>
        <v>0.5454545455</v>
      </c>
      <c r="P61" s="39">
        <f t="shared" si="7"/>
        <v>0.8684210526</v>
      </c>
      <c r="Q61" s="40">
        <f t="shared" si="8"/>
        <v>0.6691819504</v>
      </c>
      <c r="R61" s="17">
        <f t="shared" si="9"/>
        <v>0.2471819504</v>
      </c>
      <c r="S61" s="39">
        <f t="shared" si="10"/>
        <v>0.1992391022</v>
      </c>
      <c r="T61" s="40">
        <f t="shared" si="11"/>
        <v>0.3599137565</v>
      </c>
      <c r="U61" s="40">
        <f t="shared" si="12"/>
        <v>0.4234498658</v>
      </c>
      <c r="V61" s="40">
        <f t="shared" si="13"/>
        <v>0.4234498658</v>
      </c>
      <c r="W61" s="39">
        <f t="shared" si="14"/>
        <v>0.6226889681</v>
      </c>
      <c r="X61" s="41">
        <f t="shared" si="15"/>
        <v>0.5765501342</v>
      </c>
      <c r="Y61" s="41">
        <f t="shared" si="16"/>
        <v>0.3773110319</v>
      </c>
      <c r="Z61" s="40">
        <f t="shared" si="17"/>
        <v>77</v>
      </c>
      <c r="AA61" s="40">
        <f t="shared" si="18"/>
        <v>76</v>
      </c>
      <c r="AB61" s="40">
        <f t="shared" si="19"/>
        <v>44</v>
      </c>
      <c r="AC61" s="40">
        <f t="shared" si="20"/>
        <v>33</v>
      </c>
      <c r="AD61" s="40">
        <f t="shared" si="21"/>
        <v>29</v>
      </c>
      <c r="AE61" s="40">
        <f t="shared" si="22"/>
        <v>47</v>
      </c>
      <c r="AF61" s="40">
        <f t="shared" si="23"/>
        <v>1.272727273</v>
      </c>
      <c r="AG61" s="40">
        <f t="shared" si="24"/>
        <v>1.404255319</v>
      </c>
      <c r="AH61" s="40">
        <f t="shared" si="25"/>
        <v>56</v>
      </c>
      <c r="AI61" s="40">
        <f t="shared" si="26"/>
        <v>42</v>
      </c>
      <c r="AJ61" s="40">
        <f t="shared" si="27"/>
        <v>41</v>
      </c>
      <c r="AK61" s="40">
        <f t="shared" si="40"/>
        <v>66</v>
      </c>
      <c r="AL61" s="18">
        <f t="shared" si="28"/>
        <v>2643</v>
      </c>
      <c r="AM61" s="40">
        <f t="shared" si="29"/>
        <v>205</v>
      </c>
      <c r="AN61" s="42">
        <f t="shared" si="30"/>
        <v>0.07756337495</v>
      </c>
      <c r="AO61" s="42">
        <f t="shared" si="31"/>
        <v>0.1384790011</v>
      </c>
      <c r="AP61" s="43">
        <f t="shared" si="32"/>
        <v>0.2076502732</v>
      </c>
      <c r="AQ61" s="43">
        <f t="shared" si="33"/>
        <v>0.6202185792</v>
      </c>
      <c r="AR61" s="43">
        <f t="shared" si="34"/>
        <v>0.4180327869</v>
      </c>
      <c r="AS61" s="43">
        <f t="shared" si="35"/>
        <v>0.4731707317</v>
      </c>
      <c r="AT61" s="43">
        <f t="shared" si="36"/>
        <v>0.5951219512</v>
      </c>
      <c r="AU61" s="43">
        <f t="shared" si="37"/>
        <v>0.4780487805</v>
      </c>
      <c r="AV61" s="44">
        <f t="shared" si="38"/>
        <v>0</v>
      </c>
      <c r="AW61" s="45">
        <f t="shared" si="39"/>
        <v>-21</v>
      </c>
      <c r="AX61" s="45">
        <v>-7.0</v>
      </c>
      <c r="AY61" s="45"/>
    </row>
    <row r="62">
      <c r="A62" s="23"/>
      <c r="B62" s="23"/>
      <c r="C62" s="23"/>
      <c r="D62" s="46">
        <v>60.0</v>
      </c>
      <c r="E62" s="25"/>
      <c r="F62" s="26">
        <v>1631.0</v>
      </c>
      <c r="G62" s="18">
        <v>2267.0</v>
      </c>
      <c r="H62" s="15">
        <f t="shared" si="5"/>
        <v>384</v>
      </c>
      <c r="I62" s="28">
        <v>31.0</v>
      </c>
      <c r="J62" s="29">
        <v>53.0</v>
      </c>
      <c r="K62" s="30">
        <v>22.0</v>
      </c>
      <c r="L62" s="31">
        <v>169.0</v>
      </c>
      <c r="M62" s="32">
        <v>50.0</v>
      </c>
      <c r="N62" s="33">
        <v>59.0</v>
      </c>
      <c r="O62" s="39">
        <f t="shared" si="6"/>
        <v>0.5412844037</v>
      </c>
      <c r="P62" s="39">
        <f t="shared" si="7"/>
        <v>0.630952381</v>
      </c>
      <c r="Q62" s="40">
        <f t="shared" si="8"/>
        <v>0.6672914894</v>
      </c>
      <c r="R62" s="17">
        <f t="shared" si="9"/>
        <v>0.2452914894</v>
      </c>
      <c r="S62" s="39">
        <f t="shared" si="10"/>
        <v>-0.03633910848</v>
      </c>
      <c r="T62" s="40">
        <f t="shared" si="11"/>
        <v>0.3599148152</v>
      </c>
      <c r="U62" s="40">
        <f t="shared" si="12"/>
        <v>0.42021228</v>
      </c>
      <c r="V62" s="40">
        <f t="shared" si="13"/>
        <v>0.42021228</v>
      </c>
      <c r="W62" s="39">
        <f t="shared" si="14"/>
        <v>0.3838731715</v>
      </c>
      <c r="X62" s="41">
        <f t="shared" si="15"/>
        <v>0.57978772</v>
      </c>
      <c r="Y62" s="41">
        <f t="shared" si="16"/>
        <v>0.6161268285</v>
      </c>
      <c r="Z62" s="40">
        <f t="shared" si="17"/>
        <v>109</v>
      </c>
      <c r="AA62" s="40">
        <f t="shared" si="18"/>
        <v>84</v>
      </c>
      <c r="AB62" s="40">
        <f t="shared" si="19"/>
        <v>63</v>
      </c>
      <c r="AC62" s="40">
        <f t="shared" si="20"/>
        <v>46</v>
      </c>
      <c r="AD62" s="40">
        <f t="shared" si="21"/>
        <v>52</v>
      </c>
      <c r="AE62" s="40">
        <f t="shared" si="22"/>
        <v>32</v>
      </c>
      <c r="AF62" s="40">
        <f t="shared" si="23"/>
        <v>1.282608696</v>
      </c>
      <c r="AG62" s="40">
        <f t="shared" si="24"/>
        <v>1.65625</v>
      </c>
      <c r="AH62" s="40">
        <f t="shared" si="25"/>
        <v>81</v>
      </c>
      <c r="AI62" s="40">
        <f t="shared" si="26"/>
        <v>59</v>
      </c>
      <c r="AJ62" s="40">
        <f t="shared" si="27"/>
        <v>86</v>
      </c>
      <c r="AK62" s="40">
        <f t="shared" si="40"/>
        <v>53</v>
      </c>
      <c r="AL62" s="18">
        <f t="shared" si="28"/>
        <v>2267</v>
      </c>
      <c r="AM62" s="40">
        <f t="shared" si="29"/>
        <v>279</v>
      </c>
      <c r="AN62" s="42">
        <f t="shared" si="30"/>
        <v>0.1230701367</v>
      </c>
      <c r="AO62" s="42">
        <f t="shared" si="31"/>
        <v>0.1693868549</v>
      </c>
      <c r="AP62" s="43">
        <f t="shared" si="32"/>
        <v>0.2682291667</v>
      </c>
      <c r="AQ62" s="43">
        <f t="shared" si="33"/>
        <v>0.6510416667</v>
      </c>
      <c r="AR62" s="43">
        <f t="shared" si="34"/>
        <v>0.5026041667</v>
      </c>
      <c r="AS62" s="43">
        <f t="shared" si="35"/>
        <v>0.5985663082</v>
      </c>
      <c r="AT62" s="43">
        <f t="shared" si="36"/>
        <v>0.4802867384</v>
      </c>
      <c r="AU62" s="43">
        <f t="shared" si="37"/>
        <v>0.5017921147</v>
      </c>
      <c r="AV62" s="44">
        <f t="shared" si="38"/>
        <v>0</v>
      </c>
      <c r="AW62" s="45">
        <f t="shared" si="39"/>
        <v>-64</v>
      </c>
      <c r="AX62" s="45">
        <v>-7.0</v>
      </c>
      <c r="AY62" s="45"/>
    </row>
    <row r="63">
      <c r="A63" s="23"/>
      <c r="B63" s="23"/>
      <c r="C63" s="23"/>
      <c r="D63" s="46">
        <v>61.0</v>
      </c>
      <c r="E63" s="25"/>
      <c r="F63" s="26">
        <v>1632.0</v>
      </c>
      <c r="G63" s="18">
        <v>2438.0</v>
      </c>
      <c r="H63" s="15">
        <f t="shared" si="5"/>
        <v>325</v>
      </c>
      <c r="I63" s="28">
        <v>13.0</v>
      </c>
      <c r="J63" s="29">
        <v>67.0</v>
      </c>
      <c r="K63" s="30">
        <v>13.0</v>
      </c>
      <c r="L63" s="31">
        <v>153.0</v>
      </c>
      <c r="M63" s="32">
        <v>39.0</v>
      </c>
      <c r="N63" s="33">
        <v>40.0</v>
      </c>
      <c r="O63" s="39">
        <f t="shared" si="6"/>
        <v>0.5063291139</v>
      </c>
      <c r="P63" s="39">
        <f t="shared" si="7"/>
        <v>0.8375</v>
      </c>
      <c r="Q63" s="40">
        <f t="shared" si="8"/>
        <v>0.6514455376</v>
      </c>
      <c r="R63" s="17">
        <f t="shared" si="9"/>
        <v>0.2294455376</v>
      </c>
      <c r="S63" s="39">
        <f t="shared" si="10"/>
        <v>0.1860544624</v>
      </c>
      <c r="T63" s="40">
        <f t="shared" si="11"/>
        <v>0.3599236892</v>
      </c>
      <c r="U63" s="40">
        <f t="shared" si="12"/>
        <v>0.3930740556</v>
      </c>
      <c r="V63" s="40">
        <f t="shared" si="13"/>
        <v>0.3930740556</v>
      </c>
      <c r="W63" s="39">
        <f t="shared" si="14"/>
        <v>0.579128518</v>
      </c>
      <c r="X63" s="41">
        <f t="shared" si="15"/>
        <v>0.6069259444</v>
      </c>
      <c r="Y63" s="41">
        <f t="shared" si="16"/>
        <v>0.420871482</v>
      </c>
      <c r="Z63" s="40">
        <f t="shared" si="17"/>
        <v>79</v>
      </c>
      <c r="AA63" s="40">
        <f t="shared" si="18"/>
        <v>80</v>
      </c>
      <c r="AB63" s="40">
        <f t="shared" si="19"/>
        <v>48</v>
      </c>
      <c r="AC63" s="40">
        <f t="shared" si="20"/>
        <v>31</v>
      </c>
      <c r="AD63" s="40">
        <f t="shared" si="21"/>
        <v>34</v>
      </c>
      <c r="AE63" s="40">
        <f t="shared" si="22"/>
        <v>46</v>
      </c>
      <c r="AF63" s="40">
        <f t="shared" si="23"/>
        <v>1.290322581</v>
      </c>
      <c r="AG63" s="40">
        <f t="shared" si="24"/>
        <v>1.456521739</v>
      </c>
      <c r="AH63" s="40">
        <f t="shared" si="25"/>
        <v>62</v>
      </c>
      <c r="AI63" s="40">
        <f t="shared" si="26"/>
        <v>40</v>
      </c>
      <c r="AJ63" s="40">
        <f t="shared" si="27"/>
        <v>50</v>
      </c>
      <c r="AK63" s="40">
        <f t="shared" si="40"/>
        <v>67</v>
      </c>
      <c r="AL63" s="18">
        <f t="shared" si="28"/>
        <v>2438</v>
      </c>
      <c r="AM63" s="40">
        <f t="shared" si="29"/>
        <v>219</v>
      </c>
      <c r="AN63" s="42">
        <f t="shared" si="30"/>
        <v>0.08982772765</v>
      </c>
      <c r="AO63" s="42">
        <f t="shared" si="31"/>
        <v>0.1333059885</v>
      </c>
      <c r="AP63" s="43">
        <f t="shared" si="32"/>
        <v>0.2</v>
      </c>
      <c r="AQ63" s="43">
        <f t="shared" si="33"/>
        <v>0.6307692308</v>
      </c>
      <c r="AR63" s="43">
        <f t="shared" si="34"/>
        <v>0.4892307692</v>
      </c>
      <c r="AS63" s="43">
        <f t="shared" si="35"/>
        <v>0.5114155251</v>
      </c>
      <c r="AT63" s="43">
        <f t="shared" si="36"/>
        <v>0.5890410959</v>
      </c>
      <c r="AU63" s="43">
        <f t="shared" si="37"/>
        <v>0.4657534247</v>
      </c>
      <c r="AV63" s="44">
        <f t="shared" si="38"/>
        <v>0</v>
      </c>
      <c r="AW63" s="45">
        <f t="shared" si="39"/>
        <v>-47</v>
      </c>
      <c r="AX63" s="45">
        <v>-7.0</v>
      </c>
      <c r="AY63" s="45"/>
    </row>
    <row r="64">
      <c r="A64" s="23"/>
      <c r="B64" s="23"/>
      <c r="C64" s="23"/>
      <c r="D64" s="46">
        <v>62.0</v>
      </c>
      <c r="E64" s="25"/>
      <c r="F64" s="26">
        <v>1633.0</v>
      </c>
      <c r="G64" s="18">
        <v>1635.0</v>
      </c>
      <c r="H64" s="15">
        <f t="shared" si="5"/>
        <v>163</v>
      </c>
      <c r="I64" s="28">
        <v>5.0</v>
      </c>
      <c r="J64" s="29">
        <v>31.0</v>
      </c>
      <c r="K64" s="30">
        <v>8.0</v>
      </c>
      <c r="L64" s="31">
        <v>92.0</v>
      </c>
      <c r="M64" s="32">
        <v>6.0</v>
      </c>
      <c r="N64" s="33">
        <v>21.0</v>
      </c>
      <c r="O64" s="39">
        <f t="shared" si="6"/>
        <v>0.7777777778</v>
      </c>
      <c r="P64" s="39">
        <f t="shared" si="7"/>
        <v>0.8611111111</v>
      </c>
      <c r="Q64" s="40">
        <f t="shared" si="8"/>
        <v>0.7745184444</v>
      </c>
      <c r="R64" s="17">
        <f t="shared" si="9"/>
        <v>0.3525184444</v>
      </c>
      <c r="S64" s="39">
        <f t="shared" si="10"/>
        <v>0.08659266667</v>
      </c>
      <c r="T64" s="40">
        <f t="shared" si="11"/>
        <v>0.3598547791</v>
      </c>
      <c r="U64" s="40">
        <f t="shared" si="12"/>
        <v>0.6038242813</v>
      </c>
      <c r="V64" s="40">
        <f t="shared" si="13"/>
        <v>0.6038242813</v>
      </c>
      <c r="W64" s="39">
        <f t="shared" si="14"/>
        <v>0.6904169479</v>
      </c>
      <c r="X64" s="41">
        <f t="shared" si="15"/>
        <v>0.3961757187</v>
      </c>
      <c r="Y64" s="41">
        <f t="shared" si="16"/>
        <v>0.3095830521</v>
      </c>
      <c r="Z64" s="40">
        <f t="shared" si="17"/>
        <v>27</v>
      </c>
      <c r="AA64" s="40">
        <f t="shared" si="18"/>
        <v>36</v>
      </c>
      <c r="AB64" s="40">
        <f t="shared" si="19"/>
        <v>11</v>
      </c>
      <c r="AC64" s="40">
        <f t="shared" si="20"/>
        <v>16</v>
      </c>
      <c r="AD64" s="40">
        <f t="shared" si="21"/>
        <v>11</v>
      </c>
      <c r="AE64" s="40">
        <f t="shared" si="22"/>
        <v>25</v>
      </c>
      <c r="AF64" s="40">
        <f t="shared" si="23"/>
        <v>1.3125</v>
      </c>
      <c r="AG64" s="40">
        <f t="shared" si="24"/>
        <v>1.24</v>
      </c>
      <c r="AH64" s="40">
        <f t="shared" si="25"/>
        <v>14</v>
      </c>
      <c r="AI64" s="40">
        <f t="shared" si="26"/>
        <v>21</v>
      </c>
      <c r="AJ64" s="40">
        <f t="shared" si="27"/>
        <v>14</v>
      </c>
      <c r="AK64" s="40">
        <f t="shared" si="40"/>
        <v>31</v>
      </c>
      <c r="AL64" s="18">
        <f t="shared" si="28"/>
        <v>1635</v>
      </c>
      <c r="AM64" s="40">
        <f t="shared" si="29"/>
        <v>80</v>
      </c>
      <c r="AN64" s="42">
        <f t="shared" si="30"/>
        <v>0.04892966361</v>
      </c>
      <c r="AO64" s="42">
        <f t="shared" si="31"/>
        <v>0.0996941896</v>
      </c>
      <c r="AP64" s="43">
        <f t="shared" si="32"/>
        <v>0.1165644172</v>
      </c>
      <c r="AQ64" s="43">
        <f t="shared" si="33"/>
        <v>0.6319018405</v>
      </c>
      <c r="AR64" s="43">
        <f t="shared" si="34"/>
        <v>0.3865030675</v>
      </c>
      <c r="AS64" s="43">
        <f t="shared" si="35"/>
        <v>0.35</v>
      </c>
      <c r="AT64" s="43">
        <f t="shared" si="36"/>
        <v>0.5625</v>
      </c>
      <c r="AU64" s="43">
        <f t="shared" si="37"/>
        <v>0.4375</v>
      </c>
      <c r="AV64" s="44">
        <f t="shared" si="38"/>
        <v>0</v>
      </c>
      <c r="AW64" s="45">
        <f t="shared" si="39"/>
        <v>-9</v>
      </c>
      <c r="AX64" s="45">
        <v>-7.0</v>
      </c>
      <c r="AY64" s="45"/>
    </row>
    <row r="65">
      <c r="A65" s="23"/>
      <c r="B65" s="23"/>
      <c r="C65" s="23"/>
      <c r="D65" s="46">
        <v>63.0</v>
      </c>
      <c r="E65" s="25"/>
      <c r="F65" s="26">
        <v>1645.0</v>
      </c>
      <c r="G65" s="18">
        <v>3215.0</v>
      </c>
      <c r="H65" s="15">
        <f t="shared" si="5"/>
        <v>266</v>
      </c>
      <c r="I65" s="28">
        <v>9.0</v>
      </c>
      <c r="J65" s="29">
        <v>30.0</v>
      </c>
      <c r="K65" s="30">
        <v>19.0</v>
      </c>
      <c r="L65" s="31">
        <v>168.0</v>
      </c>
      <c r="M65" s="32">
        <v>10.0</v>
      </c>
      <c r="N65" s="33">
        <v>30.0</v>
      </c>
      <c r="O65" s="39">
        <f t="shared" si="6"/>
        <v>0.75</v>
      </c>
      <c r="P65" s="39">
        <f t="shared" si="7"/>
        <v>0.7692307692</v>
      </c>
      <c r="Q65" s="40">
        <f t="shared" si="8"/>
        <v>0.761922125</v>
      </c>
      <c r="R65" s="17">
        <f t="shared" si="9"/>
        <v>0.339922125</v>
      </c>
      <c r="S65" s="39">
        <f t="shared" si="10"/>
        <v>0.007308644231</v>
      </c>
      <c r="T65" s="40">
        <f t="shared" si="11"/>
        <v>0.3598618306</v>
      </c>
      <c r="U65" s="40">
        <f t="shared" si="12"/>
        <v>0.5822572675</v>
      </c>
      <c r="V65" s="40">
        <f t="shared" si="13"/>
        <v>0.5822572675</v>
      </c>
      <c r="W65" s="39">
        <f t="shared" si="14"/>
        <v>0.5895659117</v>
      </c>
      <c r="X65" s="41">
        <f t="shared" si="15"/>
        <v>0.4177427325</v>
      </c>
      <c r="Y65" s="41">
        <f t="shared" si="16"/>
        <v>0.4104340883</v>
      </c>
      <c r="Z65" s="40">
        <f t="shared" si="17"/>
        <v>40</v>
      </c>
      <c r="AA65" s="40">
        <f t="shared" si="18"/>
        <v>39</v>
      </c>
      <c r="AB65" s="40">
        <f t="shared" si="19"/>
        <v>17</v>
      </c>
      <c r="AC65" s="40">
        <f t="shared" si="20"/>
        <v>23</v>
      </c>
      <c r="AD65" s="40">
        <f t="shared" si="21"/>
        <v>16</v>
      </c>
      <c r="AE65" s="40">
        <f t="shared" si="22"/>
        <v>23</v>
      </c>
      <c r="AF65" s="40">
        <f t="shared" si="23"/>
        <v>1.304347826</v>
      </c>
      <c r="AG65" s="40">
        <f t="shared" si="24"/>
        <v>1.304347826</v>
      </c>
      <c r="AH65" s="40">
        <f t="shared" si="25"/>
        <v>22</v>
      </c>
      <c r="AI65" s="40">
        <f t="shared" si="26"/>
        <v>30</v>
      </c>
      <c r="AJ65" s="40">
        <f t="shared" si="27"/>
        <v>21</v>
      </c>
      <c r="AK65" s="40">
        <f t="shared" si="40"/>
        <v>30</v>
      </c>
      <c r="AL65" s="18">
        <f t="shared" si="28"/>
        <v>3215</v>
      </c>
      <c r="AM65" s="40">
        <f t="shared" si="29"/>
        <v>103</v>
      </c>
      <c r="AN65" s="42">
        <f t="shared" si="30"/>
        <v>0.03203732504</v>
      </c>
      <c r="AO65" s="42">
        <f t="shared" si="31"/>
        <v>0.08273716952</v>
      </c>
      <c r="AP65" s="43">
        <f t="shared" si="32"/>
        <v>0.1428571429</v>
      </c>
      <c r="AQ65" s="43">
        <f t="shared" si="33"/>
        <v>0.7030075188</v>
      </c>
      <c r="AR65" s="43">
        <f t="shared" si="34"/>
        <v>0.2969924812</v>
      </c>
      <c r="AS65" s="43">
        <f t="shared" si="35"/>
        <v>0.4174757282</v>
      </c>
      <c r="AT65" s="43">
        <f t="shared" si="36"/>
        <v>0.5048543689</v>
      </c>
      <c r="AU65" s="43">
        <f t="shared" si="37"/>
        <v>0.5048543689</v>
      </c>
      <c r="AV65" s="44">
        <f t="shared" si="38"/>
        <v>0</v>
      </c>
      <c r="AW65" s="45">
        <f t="shared" si="39"/>
        <v>-5</v>
      </c>
      <c r="AX65" s="45">
        <v>-7.0</v>
      </c>
      <c r="AY65" s="45"/>
    </row>
    <row r="66">
      <c r="A66" s="60"/>
      <c r="B66" s="60"/>
      <c r="C66" s="60"/>
      <c r="D66" s="46">
        <v>64.0</v>
      </c>
      <c r="E66" s="25"/>
      <c r="F66" s="26">
        <v>1651.0</v>
      </c>
      <c r="G66" s="18">
        <v>3026.0</v>
      </c>
      <c r="H66" s="15">
        <f t="shared" si="5"/>
        <v>466</v>
      </c>
      <c r="I66" s="28">
        <v>32.0</v>
      </c>
      <c r="J66" s="29">
        <v>106.0</v>
      </c>
      <c r="K66" s="30">
        <v>35.0</v>
      </c>
      <c r="L66" s="31">
        <v>195.0</v>
      </c>
      <c r="M66" s="32">
        <v>45.0</v>
      </c>
      <c r="N66" s="33">
        <v>53.0</v>
      </c>
      <c r="O66" s="39">
        <f t="shared" si="6"/>
        <v>0.5408163265</v>
      </c>
      <c r="P66" s="39">
        <f t="shared" si="7"/>
        <v>0.768115942</v>
      </c>
      <c r="Q66" s="40">
        <f t="shared" si="8"/>
        <v>0.6670792955</v>
      </c>
      <c r="R66" s="17">
        <f t="shared" si="9"/>
        <v>0.2450792955</v>
      </c>
      <c r="S66" s="39">
        <f t="shared" si="10"/>
        <v>0.1010366465</v>
      </c>
      <c r="T66" s="40">
        <f t="shared" si="11"/>
        <v>0.359914934</v>
      </c>
      <c r="U66" s="40">
        <f t="shared" si="12"/>
        <v>0.4198488776</v>
      </c>
      <c r="V66" s="40">
        <f t="shared" si="13"/>
        <v>0.4198488776</v>
      </c>
      <c r="W66" s="39">
        <f t="shared" si="14"/>
        <v>0.5208855242</v>
      </c>
      <c r="X66" s="41">
        <f t="shared" si="15"/>
        <v>0.5801511224</v>
      </c>
      <c r="Y66" s="41">
        <f t="shared" si="16"/>
        <v>0.4791144758</v>
      </c>
      <c r="Z66" s="40">
        <f t="shared" si="17"/>
        <v>98</v>
      </c>
      <c r="AA66" s="40">
        <f t="shared" si="18"/>
        <v>138</v>
      </c>
      <c r="AB66" s="40">
        <f t="shared" si="19"/>
        <v>57</v>
      </c>
      <c r="AC66" s="40">
        <f t="shared" si="20"/>
        <v>41</v>
      </c>
      <c r="AD66" s="40">
        <f t="shared" si="21"/>
        <v>66</v>
      </c>
      <c r="AE66" s="40">
        <f t="shared" si="22"/>
        <v>72</v>
      </c>
      <c r="AF66" s="40">
        <f t="shared" si="23"/>
        <v>1.292682927</v>
      </c>
      <c r="AG66" s="40">
        <f t="shared" si="24"/>
        <v>1.472222222</v>
      </c>
      <c r="AH66" s="40">
        <f t="shared" si="25"/>
        <v>74</v>
      </c>
      <c r="AI66" s="40">
        <f t="shared" si="26"/>
        <v>53</v>
      </c>
      <c r="AJ66" s="40">
        <f t="shared" si="27"/>
        <v>97</v>
      </c>
      <c r="AK66" s="40">
        <f t="shared" si="40"/>
        <v>106</v>
      </c>
      <c r="AL66" s="18">
        <f t="shared" si="28"/>
        <v>3026</v>
      </c>
      <c r="AM66" s="40">
        <f t="shared" si="29"/>
        <v>330</v>
      </c>
      <c r="AN66" s="42">
        <f t="shared" si="30"/>
        <v>0.1090548579</v>
      </c>
      <c r="AO66" s="42">
        <f t="shared" si="31"/>
        <v>0.1539986781</v>
      </c>
      <c r="AP66" s="43">
        <f t="shared" si="32"/>
        <v>0.2403433476</v>
      </c>
      <c r="AQ66" s="43">
        <f t="shared" si="33"/>
        <v>0.5836909871</v>
      </c>
      <c r="AR66" s="43">
        <f t="shared" si="34"/>
        <v>0.5064377682</v>
      </c>
      <c r="AS66" s="43">
        <f t="shared" si="35"/>
        <v>0.5181818182</v>
      </c>
      <c r="AT66" s="43">
        <f t="shared" si="36"/>
        <v>0.5454545455</v>
      </c>
      <c r="AU66" s="43">
        <f t="shared" si="37"/>
        <v>0.3848484848</v>
      </c>
      <c r="AV66" s="44">
        <f t="shared" si="38"/>
        <v>0</v>
      </c>
      <c r="AW66" s="45">
        <f t="shared" si="39"/>
        <v>-59</v>
      </c>
      <c r="AX66" s="45">
        <v>-6.0</v>
      </c>
      <c r="AY66" s="45"/>
    </row>
    <row r="67">
      <c r="A67" s="60"/>
      <c r="B67" s="60"/>
      <c r="C67" s="60"/>
      <c r="D67" s="46">
        <v>65.0</v>
      </c>
      <c r="E67" s="25"/>
      <c r="F67" s="26">
        <v>1653.0</v>
      </c>
      <c r="G67" s="18">
        <v>1776.0</v>
      </c>
      <c r="H67" s="15">
        <f t="shared" si="5"/>
        <v>197</v>
      </c>
      <c r="I67" s="28">
        <v>15.0</v>
      </c>
      <c r="J67" s="29">
        <v>35.0</v>
      </c>
      <c r="K67" s="30">
        <v>13.0</v>
      </c>
      <c r="L67" s="31">
        <v>90.0</v>
      </c>
      <c r="M67" s="32">
        <v>7.0</v>
      </c>
      <c r="N67" s="33">
        <v>37.0</v>
      </c>
      <c r="O67" s="39">
        <f t="shared" si="6"/>
        <v>0.8409090909</v>
      </c>
      <c r="P67" s="39">
        <f t="shared" si="7"/>
        <v>0.7</v>
      </c>
      <c r="Q67" s="40">
        <f t="shared" si="8"/>
        <v>0.8031481994</v>
      </c>
      <c r="R67" s="17">
        <f t="shared" si="9"/>
        <v>0.3811481994</v>
      </c>
      <c r="S67" s="39">
        <f t="shared" si="10"/>
        <v>-0.1031481994</v>
      </c>
      <c r="T67" s="40">
        <f t="shared" si="11"/>
        <v>0.3598387532</v>
      </c>
      <c r="U67" s="40">
        <f t="shared" si="12"/>
        <v>0.6528407344</v>
      </c>
      <c r="V67" s="40">
        <f t="shared" si="13"/>
        <v>0.6528407344</v>
      </c>
      <c r="W67" s="39">
        <f t="shared" si="14"/>
        <v>0.5496925351</v>
      </c>
      <c r="X67" s="41">
        <f t="shared" si="15"/>
        <v>0.3471592656</v>
      </c>
      <c r="Y67" s="41">
        <f t="shared" si="16"/>
        <v>0.4503074649</v>
      </c>
      <c r="Z67" s="40">
        <f t="shared" si="17"/>
        <v>44</v>
      </c>
      <c r="AA67" s="40">
        <f t="shared" si="18"/>
        <v>50</v>
      </c>
      <c r="AB67" s="40">
        <f t="shared" si="19"/>
        <v>15</v>
      </c>
      <c r="AC67" s="40">
        <f t="shared" si="20"/>
        <v>29</v>
      </c>
      <c r="AD67" s="40">
        <f t="shared" si="21"/>
        <v>23</v>
      </c>
      <c r="AE67" s="40">
        <f t="shared" si="22"/>
        <v>27</v>
      </c>
      <c r="AF67" s="40">
        <f t="shared" si="23"/>
        <v>1.275862069</v>
      </c>
      <c r="AG67" s="40">
        <f t="shared" si="24"/>
        <v>1.296296296</v>
      </c>
      <c r="AH67" s="40">
        <f t="shared" si="25"/>
        <v>19</v>
      </c>
      <c r="AI67" s="40">
        <f t="shared" si="26"/>
        <v>37</v>
      </c>
      <c r="AJ67" s="40">
        <f t="shared" si="27"/>
        <v>30</v>
      </c>
      <c r="AK67" s="40">
        <f t="shared" si="40"/>
        <v>35</v>
      </c>
      <c r="AL67" s="18">
        <f t="shared" si="28"/>
        <v>1776</v>
      </c>
      <c r="AM67" s="40">
        <f t="shared" si="29"/>
        <v>121</v>
      </c>
      <c r="AN67" s="42">
        <f t="shared" si="30"/>
        <v>0.06813063063</v>
      </c>
      <c r="AO67" s="42">
        <f t="shared" si="31"/>
        <v>0.1109234234</v>
      </c>
      <c r="AP67" s="43">
        <f t="shared" si="32"/>
        <v>0.1776649746</v>
      </c>
      <c r="AQ67" s="43">
        <f t="shared" si="33"/>
        <v>0.5685279188</v>
      </c>
      <c r="AR67" s="43">
        <f t="shared" si="34"/>
        <v>0.4771573604</v>
      </c>
      <c r="AS67" s="43">
        <f t="shared" si="35"/>
        <v>0.4049586777</v>
      </c>
      <c r="AT67" s="43">
        <f t="shared" si="36"/>
        <v>0.4462809917</v>
      </c>
      <c r="AU67" s="43">
        <f t="shared" si="37"/>
        <v>0.4628099174</v>
      </c>
      <c r="AV67" s="44">
        <f t="shared" si="38"/>
        <v>0</v>
      </c>
      <c r="AW67" s="45">
        <f t="shared" si="39"/>
        <v>-14</v>
      </c>
      <c r="AX67" s="45">
        <v>-6.0</v>
      </c>
      <c r="AY67" s="45"/>
    </row>
    <row r="68">
      <c r="A68" s="60"/>
      <c r="B68" s="60"/>
      <c r="C68" s="60"/>
      <c r="D68" s="46">
        <v>66.0</v>
      </c>
      <c r="E68" s="25"/>
      <c r="F68" s="26">
        <v>1660.0</v>
      </c>
      <c r="G68" s="18">
        <v>1953.0</v>
      </c>
      <c r="H68" s="15">
        <f t="shared" si="5"/>
        <v>401</v>
      </c>
      <c r="I68" s="28">
        <v>32.0</v>
      </c>
      <c r="J68" s="29">
        <v>78.0</v>
      </c>
      <c r="K68" s="30">
        <v>22.0</v>
      </c>
      <c r="L68" s="31">
        <v>202.0</v>
      </c>
      <c r="M68" s="32">
        <v>13.0</v>
      </c>
      <c r="N68" s="33">
        <v>54.0</v>
      </c>
      <c r="O68" s="39">
        <f t="shared" si="6"/>
        <v>0.8059701493</v>
      </c>
      <c r="P68" s="39">
        <f t="shared" si="7"/>
        <v>0.7090909091</v>
      </c>
      <c r="Q68" s="40">
        <f t="shared" si="8"/>
        <v>0.7873032515</v>
      </c>
      <c r="R68" s="17">
        <f t="shared" si="9"/>
        <v>0.3653032515</v>
      </c>
      <c r="S68" s="39">
        <f t="shared" si="10"/>
        <v>-0.07821234241</v>
      </c>
      <c r="T68" s="40">
        <f t="shared" si="11"/>
        <v>0.3598476225</v>
      </c>
      <c r="U68" s="40">
        <f t="shared" si="12"/>
        <v>0.6257133317</v>
      </c>
      <c r="V68" s="40">
        <f t="shared" si="13"/>
        <v>0.6257133317</v>
      </c>
      <c r="W68" s="39">
        <f t="shared" si="14"/>
        <v>0.5475009893</v>
      </c>
      <c r="X68" s="41">
        <f t="shared" si="15"/>
        <v>0.3742866683</v>
      </c>
      <c r="Y68" s="41">
        <f t="shared" si="16"/>
        <v>0.4524990107</v>
      </c>
      <c r="Z68" s="40">
        <f t="shared" si="17"/>
        <v>67</v>
      </c>
      <c r="AA68" s="40">
        <f t="shared" si="18"/>
        <v>110</v>
      </c>
      <c r="AB68" s="40">
        <f t="shared" si="19"/>
        <v>25</v>
      </c>
      <c r="AC68" s="40">
        <f t="shared" si="20"/>
        <v>42</v>
      </c>
      <c r="AD68" s="40">
        <f t="shared" si="21"/>
        <v>50</v>
      </c>
      <c r="AE68" s="40">
        <f t="shared" si="22"/>
        <v>60</v>
      </c>
      <c r="AF68" s="40">
        <f t="shared" si="23"/>
        <v>1.285714286</v>
      </c>
      <c r="AG68" s="40">
        <f t="shared" si="24"/>
        <v>1.3</v>
      </c>
      <c r="AH68" s="40">
        <f t="shared" si="25"/>
        <v>32</v>
      </c>
      <c r="AI68" s="40">
        <f t="shared" si="26"/>
        <v>54</v>
      </c>
      <c r="AJ68" s="40">
        <f t="shared" si="27"/>
        <v>65</v>
      </c>
      <c r="AK68" s="40">
        <f t="shared" si="40"/>
        <v>78</v>
      </c>
      <c r="AL68" s="18">
        <f t="shared" si="28"/>
        <v>1953</v>
      </c>
      <c r="AM68" s="40">
        <f t="shared" si="29"/>
        <v>229</v>
      </c>
      <c r="AN68" s="42">
        <f t="shared" si="30"/>
        <v>0.1172555044</v>
      </c>
      <c r="AO68" s="42">
        <f t="shared" si="31"/>
        <v>0.2053251408</v>
      </c>
      <c r="AP68" s="43">
        <f t="shared" si="32"/>
        <v>0.1670822943</v>
      </c>
      <c r="AQ68" s="43">
        <f t="shared" si="33"/>
        <v>0.6159600998</v>
      </c>
      <c r="AR68" s="43">
        <f t="shared" si="34"/>
        <v>0.4413965087</v>
      </c>
      <c r="AS68" s="43">
        <f t="shared" si="35"/>
        <v>0.423580786</v>
      </c>
      <c r="AT68" s="43">
        <f t="shared" si="36"/>
        <v>0.480349345</v>
      </c>
      <c r="AU68" s="43">
        <f t="shared" si="37"/>
        <v>0.3755458515</v>
      </c>
      <c r="AV68" s="44">
        <f t="shared" si="38"/>
        <v>0</v>
      </c>
      <c r="AW68" s="45">
        <f t="shared" si="39"/>
        <v>-30</v>
      </c>
      <c r="AX68" s="45">
        <v>-6.0</v>
      </c>
      <c r="AY68" s="45"/>
    </row>
    <row r="69">
      <c r="A69" s="60"/>
      <c r="B69" s="60"/>
      <c r="C69" s="60"/>
      <c r="D69" s="46">
        <v>67.0</v>
      </c>
      <c r="E69" s="25"/>
      <c r="F69" s="26">
        <v>1664.0</v>
      </c>
      <c r="G69" s="18">
        <v>1091.0</v>
      </c>
      <c r="H69" s="15">
        <f t="shared" si="5"/>
        <v>227</v>
      </c>
      <c r="I69" s="28">
        <v>15.0</v>
      </c>
      <c r="J69" s="29">
        <v>43.0</v>
      </c>
      <c r="K69" s="30">
        <v>18.0</v>
      </c>
      <c r="L69" s="31">
        <v>105.0</v>
      </c>
      <c r="M69" s="32">
        <v>21.0</v>
      </c>
      <c r="N69" s="33">
        <v>25.0</v>
      </c>
      <c r="O69" s="39">
        <f t="shared" si="6"/>
        <v>0.5434782609</v>
      </c>
      <c r="P69" s="39">
        <f t="shared" si="7"/>
        <v>0.7413793103</v>
      </c>
      <c r="Q69" s="40">
        <f t="shared" si="8"/>
        <v>0.668286035</v>
      </c>
      <c r="R69" s="17">
        <f t="shared" si="9"/>
        <v>0.246286035</v>
      </c>
      <c r="S69" s="39">
        <f t="shared" si="10"/>
        <v>0.07309327537</v>
      </c>
      <c r="T69" s="40">
        <f t="shared" si="11"/>
        <v>0.3599142583</v>
      </c>
      <c r="U69" s="40">
        <f t="shared" si="12"/>
        <v>0.4219155313</v>
      </c>
      <c r="V69" s="40">
        <f t="shared" si="13"/>
        <v>0.4219155313</v>
      </c>
      <c r="W69" s="39">
        <f t="shared" si="14"/>
        <v>0.4950088066</v>
      </c>
      <c r="X69" s="41">
        <f t="shared" si="15"/>
        <v>0.5780844687</v>
      </c>
      <c r="Y69" s="41">
        <f t="shared" si="16"/>
        <v>0.5049911934</v>
      </c>
      <c r="Z69" s="40">
        <f t="shared" si="17"/>
        <v>46</v>
      </c>
      <c r="AA69" s="40">
        <f t="shared" si="18"/>
        <v>58</v>
      </c>
      <c r="AB69" s="40">
        <f t="shared" si="19"/>
        <v>27</v>
      </c>
      <c r="AC69" s="40">
        <f t="shared" si="20"/>
        <v>19</v>
      </c>
      <c r="AD69" s="40">
        <f t="shared" si="21"/>
        <v>29</v>
      </c>
      <c r="AE69" s="40">
        <f t="shared" si="22"/>
        <v>29</v>
      </c>
      <c r="AF69" s="40">
        <f t="shared" si="23"/>
        <v>1.315789474</v>
      </c>
      <c r="AG69" s="40">
        <f t="shared" si="24"/>
        <v>1.482758621</v>
      </c>
      <c r="AH69" s="40">
        <f t="shared" si="25"/>
        <v>36</v>
      </c>
      <c r="AI69" s="40">
        <f t="shared" si="26"/>
        <v>25</v>
      </c>
      <c r="AJ69" s="40">
        <f t="shared" si="27"/>
        <v>43</v>
      </c>
      <c r="AK69" s="40">
        <f t="shared" si="40"/>
        <v>43</v>
      </c>
      <c r="AL69" s="18">
        <f t="shared" si="28"/>
        <v>1091</v>
      </c>
      <c r="AM69" s="40">
        <f t="shared" si="29"/>
        <v>147</v>
      </c>
      <c r="AN69" s="42">
        <f t="shared" si="30"/>
        <v>0.1347387718</v>
      </c>
      <c r="AO69" s="42">
        <f t="shared" si="31"/>
        <v>0.2080659945</v>
      </c>
      <c r="AP69" s="43">
        <f t="shared" si="32"/>
        <v>0.2378854626</v>
      </c>
      <c r="AQ69" s="43">
        <f t="shared" si="33"/>
        <v>0.6211453744</v>
      </c>
      <c r="AR69" s="43">
        <f t="shared" si="34"/>
        <v>0.4581497797</v>
      </c>
      <c r="AS69" s="43">
        <f t="shared" si="35"/>
        <v>0.537414966</v>
      </c>
      <c r="AT69" s="43">
        <f t="shared" si="36"/>
        <v>0.537414966</v>
      </c>
      <c r="AU69" s="43">
        <f t="shared" si="37"/>
        <v>0.4149659864</v>
      </c>
      <c r="AV69" s="44">
        <f t="shared" si="38"/>
        <v>0</v>
      </c>
      <c r="AW69" s="45">
        <f t="shared" si="39"/>
        <v>-25</v>
      </c>
      <c r="AX69" s="45">
        <v>-6.0</v>
      </c>
      <c r="AY69" s="45"/>
    </row>
    <row r="70">
      <c r="A70" s="60"/>
      <c r="B70" s="60"/>
      <c r="C70" s="60"/>
      <c r="D70" s="46">
        <v>68.0</v>
      </c>
      <c r="E70" s="25"/>
      <c r="F70" s="26">
        <v>1668.0</v>
      </c>
      <c r="G70" s="18">
        <v>3632.0</v>
      </c>
      <c r="H70" s="15">
        <f t="shared" si="5"/>
        <v>738</v>
      </c>
      <c r="I70" s="28">
        <v>52.0</v>
      </c>
      <c r="J70" s="29">
        <v>122.0</v>
      </c>
      <c r="K70" s="30">
        <v>69.0</v>
      </c>
      <c r="L70" s="31">
        <v>327.0</v>
      </c>
      <c r="M70" s="32">
        <v>66.0</v>
      </c>
      <c r="N70" s="33">
        <v>102.0</v>
      </c>
      <c r="O70" s="39">
        <f t="shared" si="6"/>
        <v>0.6071428571</v>
      </c>
      <c r="P70" s="39">
        <f t="shared" si="7"/>
        <v>0.7011494253</v>
      </c>
      <c r="Q70" s="40">
        <f t="shared" si="8"/>
        <v>0.6971485128</v>
      </c>
      <c r="R70" s="17">
        <f t="shared" si="9"/>
        <v>0.2751485128</v>
      </c>
      <c r="S70" s="39">
        <f t="shared" si="10"/>
        <v>0.004000912532</v>
      </c>
      <c r="T70" s="40">
        <f t="shared" si="11"/>
        <v>0.3598980961</v>
      </c>
      <c r="U70" s="40">
        <f t="shared" si="12"/>
        <v>0.4713433743</v>
      </c>
      <c r="V70" s="40">
        <f t="shared" si="13"/>
        <v>0.4713433743</v>
      </c>
      <c r="W70" s="39">
        <f t="shared" si="14"/>
        <v>0.4753442869</v>
      </c>
      <c r="X70" s="41">
        <f t="shared" si="15"/>
        <v>0.5286566257</v>
      </c>
      <c r="Y70" s="41">
        <f t="shared" si="16"/>
        <v>0.5246557131</v>
      </c>
      <c r="Z70" s="40">
        <f t="shared" si="17"/>
        <v>168</v>
      </c>
      <c r="AA70" s="40">
        <f t="shared" si="18"/>
        <v>174</v>
      </c>
      <c r="AB70" s="40">
        <f t="shared" si="19"/>
        <v>89</v>
      </c>
      <c r="AC70" s="40">
        <f t="shared" si="20"/>
        <v>79</v>
      </c>
      <c r="AD70" s="40">
        <f t="shared" si="21"/>
        <v>91</v>
      </c>
      <c r="AE70" s="40">
        <f t="shared" si="22"/>
        <v>83</v>
      </c>
      <c r="AF70" s="40">
        <f t="shared" si="23"/>
        <v>1.291139241</v>
      </c>
      <c r="AG70" s="40">
        <f t="shared" si="24"/>
        <v>1.469879518</v>
      </c>
      <c r="AH70" s="40">
        <f t="shared" si="25"/>
        <v>115</v>
      </c>
      <c r="AI70" s="40">
        <f t="shared" si="26"/>
        <v>102</v>
      </c>
      <c r="AJ70" s="40">
        <f t="shared" si="27"/>
        <v>134</v>
      </c>
      <c r="AK70" s="40">
        <f t="shared" si="40"/>
        <v>122</v>
      </c>
      <c r="AL70" s="18">
        <f t="shared" si="28"/>
        <v>3632</v>
      </c>
      <c r="AM70" s="40">
        <f t="shared" si="29"/>
        <v>473</v>
      </c>
      <c r="AN70" s="42">
        <f t="shared" si="30"/>
        <v>0.1302312775</v>
      </c>
      <c r="AO70" s="42">
        <f t="shared" si="31"/>
        <v>0.2031938326</v>
      </c>
      <c r="AP70" s="43">
        <f t="shared" si="32"/>
        <v>0.2533875339</v>
      </c>
      <c r="AQ70" s="43">
        <f t="shared" si="33"/>
        <v>0.6029810298</v>
      </c>
      <c r="AR70" s="43">
        <f t="shared" si="34"/>
        <v>0.4634146341</v>
      </c>
      <c r="AS70" s="43">
        <f t="shared" si="35"/>
        <v>0.5264270613</v>
      </c>
      <c r="AT70" s="43">
        <f t="shared" si="36"/>
        <v>0.5010570825</v>
      </c>
      <c r="AU70" s="43">
        <f t="shared" si="37"/>
        <v>0.4587737844</v>
      </c>
      <c r="AV70" s="44">
        <f t="shared" si="38"/>
        <v>0</v>
      </c>
      <c r="AW70" s="45">
        <f t="shared" si="39"/>
        <v>-62</v>
      </c>
      <c r="AX70" s="45">
        <v>-6.0</v>
      </c>
      <c r="AY70" s="45"/>
    </row>
    <row r="71">
      <c r="A71" s="60"/>
      <c r="B71" s="60"/>
      <c r="C71" s="60"/>
      <c r="D71" s="46">
        <v>69.0</v>
      </c>
      <c r="E71" s="25"/>
      <c r="F71" s="26">
        <v>1669.0</v>
      </c>
      <c r="G71" s="18">
        <v>3241.0</v>
      </c>
      <c r="H71" s="15">
        <f t="shared" si="5"/>
        <v>439</v>
      </c>
      <c r="I71" s="28">
        <v>33.0</v>
      </c>
      <c r="J71" s="29">
        <v>69.0</v>
      </c>
      <c r="K71" s="30">
        <v>33.0</v>
      </c>
      <c r="L71" s="31">
        <v>220.0</v>
      </c>
      <c r="M71" s="32">
        <v>30.0</v>
      </c>
      <c r="N71" s="33">
        <v>54.0</v>
      </c>
      <c r="O71" s="39">
        <f t="shared" si="6"/>
        <v>0.6428571429</v>
      </c>
      <c r="P71" s="39">
        <f t="shared" si="7"/>
        <v>0.6764705882</v>
      </c>
      <c r="Q71" s="40">
        <f t="shared" si="8"/>
        <v>0.7133407449</v>
      </c>
      <c r="R71" s="17">
        <f t="shared" si="9"/>
        <v>0.2913407449</v>
      </c>
      <c r="S71" s="39">
        <f t="shared" si="10"/>
        <v>-0.03687015666</v>
      </c>
      <c r="T71" s="40">
        <f t="shared" si="11"/>
        <v>0.3598890296</v>
      </c>
      <c r="U71" s="40">
        <f t="shared" si="12"/>
        <v>0.4990715058</v>
      </c>
      <c r="V71" s="40">
        <f t="shared" si="13"/>
        <v>0.4990715058</v>
      </c>
      <c r="W71" s="39">
        <f t="shared" si="14"/>
        <v>0.4622013491</v>
      </c>
      <c r="X71" s="41">
        <f t="shared" si="15"/>
        <v>0.5009284942</v>
      </c>
      <c r="Y71" s="41">
        <f t="shared" si="16"/>
        <v>0.5377986509</v>
      </c>
      <c r="Z71" s="40">
        <f t="shared" si="17"/>
        <v>84</v>
      </c>
      <c r="AA71" s="40">
        <f t="shared" si="18"/>
        <v>102</v>
      </c>
      <c r="AB71" s="40">
        <f t="shared" si="19"/>
        <v>42</v>
      </c>
      <c r="AC71" s="40">
        <f t="shared" si="20"/>
        <v>42</v>
      </c>
      <c r="AD71" s="40">
        <f t="shared" si="21"/>
        <v>55</v>
      </c>
      <c r="AE71" s="40">
        <f t="shared" si="22"/>
        <v>47</v>
      </c>
      <c r="AF71" s="40">
        <f t="shared" si="23"/>
        <v>1.285714286</v>
      </c>
      <c r="AG71" s="40">
        <f t="shared" si="24"/>
        <v>1.468085106</v>
      </c>
      <c r="AH71" s="40">
        <f t="shared" si="25"/>
        <v>54</v>
      </c>
      <c r="AI71" s="40">
        <f t="shared" si="26"/>
        <v>54</v>
      </c>
      <c r="AJ71" s="40">
        <f t="shared" si="27"/>
        <v>81</v>
      </c>
      <c r="AK71" s="40">
        <f t="shared" si="40"/>
        <v>69</v>
      </c>
      <c r="AL71" s="18">
        <f t="shared" si="28"/>
        <v>3241</v>
      </c>
      <c r="AM71" s="40">
        <f t="shared" si="29"/>
        <v>258</v>
      </c>
      <c r="AN71" s="42">
        <f t="shared" si="30"/>
        <v>0.07960506017</v>
      </c>
      <c r="AO71" s="42">
        <f t="shared" si="31"/>
        <v>0.135452021</v>
      </c>
      <c r="AP71" s="43">
        <f t="shared" si="32"/>
        <v>0.2186788155</v>
      </c>
      <c r="AQ71" s="43">
        <f t="shared" si="33"/>
        <v>0.6446469248</v>
      </c>
      <c r="AR71" s="43">
        <f t="shared" si="34"/>
        <v>0.423690205</v>
      </c>
      <c r="AS71" s="43">
        <f t="shared" si="35"/>
        <v>0.523255814</v>
      </c>
      <c r="AT71" s="43">
        <f t="shared" si="36"/>
        <v>0.476744186</v>
      </c>
      <c r="AU71" s="43">
        <f t="shared" si="37"/>
        <v>0.4186046512</v>
      </c>
      <c r="AV71" s="44">
        <f t="shared" si="38"/>
        <v>0</v>
      </c>
      <c r="AW71" s="45">
        <f t="shared" si="39"/>
        <v>-39</v>
      </c>
      <c r="AX71" s="45">
        <v>-6.0</v>
      </c>
      <c r="AY71" s="45"/>
    </row>
    <row r="72">
      <c r="A72" s="60"/>
      <c r="B72" s="60"/>
      <c r="C72" s="60"/>
      <c r="D72" s="46">
        <v>70.0</v>
      </c>
      <c r="E72" s="25"/>
      <c r="F72" s="26">
        <v>1672.0</v>
      </c>
      <c r="G72" s="18">
        <v>3345.0</v>
      </c>
      <c r="H72" s="15">
        <f t="shared" si="5"/>
        <v>636</v>
      </c>
      <c r="I72" s="28">
        <v>40.0</v>
      </c>
      <c r="J72" s="29">
        <v>96.0</v>
      </c>
      <c r="K72" s="30">
        <v>63.0</v>
      </c>
      <c r="L72" s="31">
        <v>305.0</v>
      </c>
      <c r="M72" s="32">
        <v>51.0</v>
      </c>
      <c r="N72" s="33">
        <v>81.0</v>
      </c>
      <c r="O72" s="39">
        <f t="shared" si="6"/>
        <v>0.6136363636</v>
      </c>
      <c r="P72" s="39">
        <f t="shared" si="7"/>
        <v>0.7058823529</v>
      </c>
      <c r="Q72" s="40">
        <f t="shared" si="8"/>
        <v>0.7000924969</v>
      </c>
      <c r="R72" s="17">
        <f t="shared" si="9"/>
        <v>0.2780924969</v>
      </c>
      <c r="S72" s="39">
        <f t="shared" si="10"/>
        <v>0.00578985604</v>
      </c>
      <c r="T72" s="40">
        <f t="shared" si="11"/>
        <v>0.3598964476</v>
      </c>
      <c r="U72" s="40">
        <f t="shared" si="12"/>
        <v>0.4763848358</v>
      </c>
      <c r="V72" s="40">
        <f t="shared" si="13"/>
        <v>0.4763848358</v>
      </c>
      <c r="W72" s="39">
        <f t="shared" si="14"/>
        <v>0.4821746919</v>
      </c>
      <c r="X72" s="41">
        <f t="shared" si="15"/>
        <v>0.5236151642</v>
      </c>
      <c r="Y72" s="41">
        <f t="shared" si="16"/>
        <v>0.5178253081</v>
      </c>
      <c r="Z72" s="40">
        <f t="shared" si="17"/>
        <v>132</v>
      </c>
      <c r="AA72" s="40">
        <f t="shared" si="18"/>
        <v>136</v>
      </c>
      <c r="AB72" s="40">
        <f t="shared" si="19"/>
        <v>69</v>
      </c>
      <c r="AC72" s="40">
        <f t="shared" si="20"/>
        <v>63</v>
      </c>
      <c r="AD72" s="40">
        <f t="shared" si="21"/>
        <v>70</v>
      </c>
      <c r="AE72" s="40">
        <f t="shared" si="22"/>
        <v>66</v>
      </c>
      <c r="AF72" s="40">
        <f t="shared" si="23"/>
        <v>1.285714286</v>
      </c>
      <c r="AG72" s="40">
        <f t="shared" si="24"/>
        <v>1.454545455</v>
      </c>
      <c r="AH72" s="40">
        <f t="shared" si="25"/>
        <v>89</v>
      </c>
      <c r="AI72" s="40">
        <f t="shared" si="26"/>
        <v>81</v>
      </c>
      <c r="AJ72" s="40">
        <f t="shared" si="27"/>
        <v>102</v>
      </c>
      <c r="AK72" s="40">
        <f t="shared" si="40"/>
        <v>96</v>
      </c>
      <c r="AL72" s="18">
        <f t="shared" si="28"/>
        <v>3345</v>
      </c>
      <c r="AM72" s="40">
        <f t="shared" si="29"/>
        <v>368</v>
      </c>
      <c r="AN72" s="42">
        <f t="shared" si="30"/>
        <v>0.1100149477</v>
      </c>
      <c r="AO72" s="42">
        <f t="shared" si="31"/>
        <v>0.1901345291</v>
      </c>
      <c r="AP72" s="43">
        <f t="shared" si="32"/>
        <v>0.2421383648</v>
      </c>
      <c r="AQ72" s="43">
        <f t="shared" si="33"/>
        <v>0.6226415094</v>
      </c>
      <c r="AR72" s="43">
        <f t="shared" si="34"/>
        <v>0.4213836478</v>
      </c>
      <c r="AS72" s="43">
        <f t="shared" si="35"/>
        <v>0.5190217391</v>
      </c>
      <c r="AT72" s="43">
        <f t="shared" si="36"/>
        <v>0.5027173913</v>
      </c>
      <c r="AU72" s="43">
        <f t="shared" si="37"/>
        <v>0.4619565217</v>
      </c>
      <c r="AV72" s="44">
        <f t="shared" si="38"/>
        <v>0</v>
      </c>
      <c r="AW72" s="45">
        <f t="shared" si="39"/>
        <v>-37</v>
      </c>
      <c r="AX72" s="45">
        <v>-6.0</v>
      </c>
      <c r="AY72" s="45"/>
    </row>
    <row r="73">
      <c r="A73" s="60"/>
      <c r="B73" s="60"/>
      <c r="C73" s="60"/>
      <c r="D73" s="46">
        <v>71.0</v>
      </c>
      <c r="E73" s="25"/>
      <c r="F73" s="26">
        <v>1674.0</v>
      </c>
      <c r="G73" s="18">
        <v>1645.0</v>
      </c>
      <c r="H73" s="15">
        <f t="shared" si="5"/>
        <v>576</v>
      </c>
      <c r="I73" s="28">
        <v>46.0</v>
      </c>
      <c r="J73" s="29">
        <v>95.0</v>
      </c>
      <c r="K73" s="30">
        <v>58.0</v>
      </c>
      <c r="L73" s="31">
        <v>264.0</v>
      </c>
      <c r="M73" s="32">
        <v>45.0</v>
      </c>
      <c r="N73" s="33">
        <v>68.0</v>
      </c>
      <c r="O73" s="39">
        <f t="shared" si="6"/>
        <v>0.6017699115</v>
      </c>
      <c r="P73" s="39">
        <f t="shared" si="7"/>
        <v>0.6737588652</v>
      </c>
      <c r="Q73" s="40">
        <f t="shared" si="8"/>
        <v>0.6947125808</v>
      </c>
      <c r="R73" s="17">
        <f t="shared" si="9"/>
        <v>0.2727125808</v>
      </c>
      <c r="S73" s="39">
        <f t="shared" si="10"/>
        <v>-0.02095371553</v>
      </c>
      <c r="T73" s="40">
        <f t="shared" si="11"/>
        <v>0.3598994601</v>
      </c>
      <c r="U73" s="40">
        <f t="shared" si="12"/>
        <v>0.4671719052</v>
      </c>
      <c r="V73" s="40">
        <f t="shared" si="13"/>
        <v>0.4671719052</v>
      </c>
      <c r="W73" s="39">
        <f t="shared" si="14"/>
        <v>0.4462181897</v>
      </c>
      <c r="X73" s="41">
        <f t="shared" si="15"/>
        <v>0.5328280948</v>
      </c>
      <c r="Y73" s="41">
        <f t="shared" si="16"/>
        <v>0.5537818103</v>
      </c>
      <c r="Z73" s="40">
        <f t="shared" si="17"/>
        <v>113</v>
      </c>
      <c r="AA73" s="40">
        <f t="shared" si="18"/>
        <v>141</v>
      </c>
      <c r="AB73" s="40">
        <f t="shared" si="19"/>
        <v>60</v>
      </c>
      <c r="AC73" s="40">
        <f t="shared" si="20"/>
        <v>53</v>
      </c>
      <c r="AD73" s="40">
        <f t="shared" si="21"/>
        <v>78</v>
      </c>
      <c r="AE73" s="40">
        <f t="shared" si="22"/>
        <v>63</v>
      </c>
      <c r="AF73" s="40">
        <f t="shared" si="23"/>
        <v>1.283018868</v>
      </c>
      <c r="AG73" s="40">
        <f t="shared" si="24"/>
        <v>1.507936508</v>
      </c>
      <c r="AH73" s="40">
        <f t="shared" si="25"/>
        <v>77</v>
      </c>
      <c r="AI73" s="40">
        <f t="shared" si="26"/>
        <v>68</v>
      </c>
      <c r="AJ73" s="40">
        <f t="shared" si="27"/>
        <v>118</v>
      </c>
      <c r="AK73" s="40">
        <f t="shared" si="40"/>
        <v>95</v>
      </c>
      <c r="AL73" s="18">
        <f t="shared" si="28"/>
        <v>1645</v>
      </c>
      <c r="AM73" s="40">
        <f t="shared" si="29"/>
        <v>358</v>
      </c>
      <c r="AN73" s="42">
        <f t="shared" si="30"/>
        <v>0.2176291793</v>
      </c>
      <c r="AO73" s="42">
        <f t="shared" si="31"/>
        <v>0.3501519757</v>
      </c>
      <c r="AP73" s="43">
        <f t="shared" si="32"/>
        <v>0.2586805556</v>
      </c>
      <c r="AQ73" s="43">
        <f t="shared" si="33"/>
        <v>0.6163194444</v>
      </c>
      <c r="AR73" s="43">
        <f t="shared" si="34"/>
        <v>0.4409722222</v>
      </c>
      <c r="AS73" s="43">
        <f t="shared" si="35"/>
        <v>0.5446927374</v>
      </c>
      <c r="AT73" s="43">
        <f t="shared" si="36"/>
        <v>0.4804469274</v>
      </c>
      <c r="AU73" s="43">
        <f t="shared" si="37"/>
        <v>0.405027933</v>
      </c>
      <c r="AV73" s="44">
        <f t="shared" si="38"/>
        <v>0</v>
      </c>
      <c r="AW73" s="45">
        <f t="shared" si="39"/>
        <v>-46</v>
      </c>
      <c r="AX73" s="45">
        <v>-6.0</v>
      </c>
      <c r="AY73" s="45"/>
    </row>
    <row r="74">
      <c r="A74" s="60"/>
      <c r="B74" s="60"/>
      <c r="C74" s="60"/>
      <c r="D74" s="46">
        <v>72.0</v>
      </c>
      <c r="E74" s="25"/>
      <c r="F74" s="26">
        <v>1677.0</v>
      </c>
      <c r="G74" s="18">
        <v>2639.0</v>
      </c>
      <c r="H74" s="15">
        <f t="shared" si="5"/>
        <v>481</v>
      </c>
      <c r="I74" s="28">
        <v>35.0</v>
      </c>
      <c r="J74" s="29">
        <v>81.0</v>
      </c>
      <c r="K74" s="30">
        <v>33.0</v>
      </c>
      <c r="L74" s="31">
        <v>230.0</v>
      </c>
      <c r="M74" s="32">
        <v>36.0</v>
      </c>
      <c r="N74" s="33">
        <v>66.0</v>
      </c>
      <c r="O74" s="39">
        <f t="shared" si="6"/>
        <v>0.6470588235</v>
      </c>
      <c r="P74" s="39">
        <f t="shared" si="7"/>
        <v>0.6982758621</v>
      </c>
      <c r="Q74" s="40">
        <f t="shared" si="8"/>
        <v>0.7152457647</v>
      </c>
      <c r="R74" s="17">
        <f t="shared" si="9"/>
        <v>0.2932457647</v>
      </c>
      <c r="S74" s="39">
        <f t="shared" si="10"/>
        <v>-0.01696990264</v>
      </c>
      <c r="T74" s="40">
        <f t="shared" si="11"/>
        <v>0.359887963</v>
      </c>
      <c r="U74" s="40">
        <f t="shared" si="12"/>
        <v>0.5023336539</v>
      </c>
      <c r="V74" s="40">
        <f t="shared" si="13"/>
        <v>0.5023336539</v>
      </c>
      <c r="W74" s="39">
        <f t="shared" si="14"/>
        <v>0.4853637512</v>
      </c>
      <c r="X74" s="41">
        <f t="shared" si="15"/>
        <v>0.4976663461</v>
      </c>
      <c r="Y74" s="41">
        <f t="shared" si="16"/>
        <v>0.5146362488</v>
      </c>
      <c r="Z74" s="40">
        <f t="shared" si="17"/>
        <v>102</v>
      </c>
      <c r="AA74" s="40">
        <f t="shared" si="18"/>
        <v>116</v>
      </c>
      <c r="AB74" s="40">
        <f t="shared" si="19"/>
        <v>51</v>
      </c>
      <c r="AC74" s="40">
        <f t="shared" si="20"/>
        <v>51</v>
      </c>
      <c r="AD74" s="40">
        <f t="shared" si="21"/>
        <v>60</v>
      </c>
      <c r="AE74" s="40">
        <f t="shared" si="22"/>
        <v>56</v>
      </c>
      <c r="AF74" s="40">
        <f t="shared" si="23"/>
        <v>1.294117647</v>
      </c>
      <c r="AG74" s="40">
        <f t="shared" si="24"/>
        <v>1.446428571</v>
      </c>
      <c r="AH74" s="40">
        <f t="shared" si="25"/>
        <v>66</v>
      </c>
      <c r="AI74" s="40">
        <f t="shared" si="26"/>
        <v>66</v>
      </c>
      <c r="AJ74" s="40">
        <f t="shared" si="27"/>
        <v>87</v>
      </c>
      <c r="AK74" s="40">
        <f t="shared" si="40"/>
        <v>81</v>
      </c>
      <c r="AL74" s="18">
        <f t="shared" si="28"/>
        <v>2639</v>
      </c>
      <c r="AM74" s="40">
        <f t="shared" si="29"/>
        <v>300</v>
      </c>
      <c r="AN74" s="42">
        <f t="shared" si="30"/>
        <v>0.113679424</v>
      </c>
      <c r="AO74" s="42">
        <f t="shared" si="31"/>
        <v>0.1822660099</v>
      </c>
      <c r="AP74" s="43">
        <f t="shared" si="32"/>
        <v>0.2162162162</v>
      </c>
      <c r="AQ74" s="43">
        <f t="shared" si="33"/>
        <v>0.6257796258</v>
      </c>
      <c r="AR74" s="43">
        <f t="shared" si="34"/>
        <v>0.4532224532</v>
      </c>
      <c r="AS74" s="43">
        <f t="shared" si="35"/>
        <v>0.51</v>
      </c>
      <c r="AT74" s="43">
        <f t="shared" si="36"/>
        <v>0.49</v>
      </c>
      <c r="AU74" s="43">
        <f t="shared" si="37"/>
        <v>0.44</v>
      </c>
      <c r="AV74" s="44">
        <f t="shared" si="38"/>
        <v>0</v>
      </c>
      <c r="AW74" s="45">
        <f t="shared" si="39"/>
        <v>-49</v>
      </c>
      <c r="AX74" s="45">
        <v>-6.0</v>
      </c>
      <c r="AY74" s="45"/>
    </row>
    <row r="75">
      <c r="A75" s="60"/>
      <c r="B75" s="60"/>
      <c r="C75" s="60"/>
      <c r="D75" s="46">
        <v>73.0</v>
      </c>
      <c r="E75" s="25"/>
      <c r="F75" s="26">
        <v>1679.0</v>
      </c>
      <c r="G75" s="18">
        <v>998.0</v>
      </c>
      <c r="H75" s="15">
        <f t="shared" si="5"/>
        <v>261</v>
      </c>
      <c r="I75" s="28">
        <v>19.0</v>
      </c>
      <c r="J75" s="29">
        <v>38.0</v>
      </c>
      <c r="K75" s="30">
        <v>27.0</v>
      </c>
      <c r="L75" s="31">
        <v>96.0</v>
      </c>
      <c r="M75" s="32">
        <v>45.0</v>
      </c>
      <c r="N75" s="33">
        <v>36.0</v>
      </c>
      <c r="O75" s="39">
        <f t="shared" si="6"/>
        <v>0.4444444444</v>
      </c>
      <c r="P75" s="39">
        <f t="shared" si="7"/>
        <v>0.6666666667</v>
      </c>
      <c r="Q75" s="40">
        <f t="shared" si="8"/>
        <v>0.6233937778</v>
      </c>
      <c r="R75" s="17">
        <f t="shared" si="9"/>
        <v>0.2013937778</v>
      </c>
      <c r="S75" s="39">
        <f t="shared" si="10"/>
        <v>0.04327288889</v>
      </c>
      <c r="T75" s="40">
        <f t="shared" si="11"/>
        <v>0.3599393999</v>
      </c>
      <c r="U75" s="40">
        <f t="shared" si="12"/>
        <v>0.3450292147</v>
      </c>
      <c r="V75" s="40">
        <f t="shared" si="13"/>
        <v>0.3450292147</v>
      </c>
      <c r="W75" s="39">
        <f t="shared" si="14"/>
        <v>0.3883021035</v>
      </c>
      <c r="X75" s="41">
        <f t="shared" si="15"/>
        <v>0.6549707853</v>
      </c>
      <c r="Y75" s="41">
        <f t="shared" si="16"/>
        <v>0.6116978965</v>
      </c>
      <c r="Z75" s="40">
        <f t="shared" si="17"/>
        <v>81</v>
      </c>
      <c r="AA75" s="40">
        <f t="shared" si="18"/>
        <v>57</v>
      </c>
      <c r="AB75" s="40">
        <f t="shared" si="19"/>
        <v>53</v>
      </c>
      <c r="AC75" s="40">
        <f t="shared" si="20"/>
        <v>28</v>
      </c>
      <c r="AD75" s="40">
        <f t="shared" si="21"/>
        <v>35</v>
      </c>
      <c r="AE75" s="40">
        <f t="shared" si="22"/>
        <v>22</v>
      </c>
      <c r="AF75" s="40">
        <f t="shared" si="23"/>
        <v>1.285714286</v>
      </c>
      <c r="AG75" s="40">
        <f t="shared" si="24"/>
        <v>1.727272727</v>
      </c>
      <c r="AH75" s="40">
        <f t="shared" si="25"/>
        <v>68</v>
      </c>
      <c r="AI75" s="40">
        <f t="shared" si="26"/>
        <v>36</v>
      </c>
      <c r="AJ75" s="40">
        <f t="shared" si="27"/>
        <v>60</v>
      </c>
      <c r="AK75" s="40">
        <f t="shared" si="40"/>
        <v>38</v>
      </c>
      <c r="AL75" s="18">
        <f t="shared" si="28"/>
        <v>998</v>
      </c>
      <c r="AM75" s="40">
        <f t="shared" si="29"/>
        <v>202</v>
      </c>
      <c r="AN75" s="42">
        <f t="shared" si="30"/>
        <v>0.2024048096</v>
      </c>
      <c r="AO75" s="42">
        <f t="shared" si="31"/>
        <v>0.2615230461</v>
      </c>
      <c r="AP75" s="43">
        <f t="shared" si="32"/>
        <v>0.3486590038</v>
      </c>
      <c r="AQ75" s="43">
        <f t="shared" si="33"/>
        <v>0.6130268199</v>
      </c>
      <c r="AR75" s="43">
        <f t="shared" si="34"/>
        <v>0.5287356322</v>
      </c>
      <c r="AS75" s="43">
        <f t="shared" si="35"/>
        <v>0.6336633663</v>
      </c>
      <c r="AT75" s="43">
        <f t="shared" si="36"/>
        <v>0.5247524752</v>
      </c>
      <c r="AU75" s="43">
        <f t="shared" si="37"/>
        <v>0.5148514851</v>
      </c>
      <c r="AV75" s="44">
        <f t="shared" si="38"/>
        <v>0</v>
      </c>
      <c r="AW75" s="45">
        <f t="shared" si="39"/>
        <v>-37</v>
      </c>
      <c r="AX75" s="45">
        <v>-6.0</v>
      </c>
      <c r="AY75" s="45"/>
    </row>
    <row r="76">
      <c r="A76" s="60"/>
      <c r="B76" s="60"/>
      <c r="C76" s="60"/>
      <c r="D76" s="46">
        <v>74.0</v>
      </c>
      <c r="E76" s="25"/>
      <c r="F76" s="26">
        <v>1680.0</v>
      </c>
      <c r="G76" s="18">
        <v>1874.0</v>
      </c>
      <c r="H76" s="15">
        <f t="shared" si="5"/>
        <v>398</v>
      </c>
      <c r="I76" s="28">
        <v>51.0</v>
      </c>
      <c r="J76" s="29">
        <v>73.0</v>
      </c>
      <c r="K76" s="30">
        <v>29.0</v>
      </c>
      <c r="L76" s="31">
        <v>161.0</v>
      </c>
      <c r="M76" s="32">
        <v>36.0</v>
      </c>
      <c r="N76" s="33">
        <v>48.0</v>
      </c>
      <c r="O76" s="39">
        <f t="shared" si="6"/>
        <v>0.5714285714</v>
      </c>
      <c r="P76" s="39">
        <f t="shared" si="7"/>
        <v>0.5887096774</v>
      </c>
      <c r="Q76" s="40">
        <f t="shared" si="8"/>
        <v>0.6809570612</v>
      </c>
      <c r="R76" s="17">
        <f t="shared" si="9"/>
        <v>0.2589570612</v>
      </c>
      <c r="S76" s="39">
        <f t="shared" si="10"/>
        <v>-0.09224738381</v>
      </c>
      <c r="T76" s="40">
        <f t="shared" si="11"/>
        <v>0.3599071626</v>
      </c>
      <c r="U76" s="40">
        <f t="shared" si="12"/>
        <v>0.4436154708</v>
      </c>
      <c r="V76" s="40">
        <f t="shared" si="13"/>
        <v>0.4436154708</v>
      </c>
      <c r="W76" s="39">
        <f t="shared" si="14"/>
        <v>0.351368087</v>
      </c>
      <c r="X76" s="41">
        <f t="shared" si="15"/>
        <v>0.5563845292</v>
      </c>
      <c r="Y76" s="41">
        <f t="shared" si="16"/>
        <v>0.648631913</v>
      </c>
      <c r="Z76" s="40">
        <f t="shared" si="17"/>
        <v>84</v>
      </c>
      <c r="AA76" s="40">
        <f t="shared" si="18"/>
        <v>124</v>
      </c>
      <c r="AB76" s="40">
        <f t="shared" si="19"/>
        <v>47</v>
      </c>
      <c r="AC76" s="40">
        <f t="shared" si="20"/>
        <v>37</v>
      </c>
      <c r="AD76" s="40">
        <f t="shared" si="21"/>
        <v>80</v>
      </c>
      <c r="AE76" s="40">
        <f t="shared" si="22"/>
        <v>44</v>
      </c>
      <c r="AF76" s="40">
        <f t="shared" si="23"/>
        <v>1.297297297</v>
      </c>
      <c r="AG76" s="40">
        <f t="shared" si="24"/>
        <v>1.659090909</v>
      </c>
      <c r="AH76" s="40">
        <f t="shared" si="25"/>
        <v>61</v>
      </c>
      <c r="AI76" s="40">
        <f t="shared" si="26"/>
        <v>48</v>
      </c>
      <c r="AJ76" s="40">
        <f t="shared" si="27"/>
        <v>133</v>
      </c>
      <c r="AK76" s="40">
        <f t="shared" si="40"/>
        <v>73</v>
      </c>
      <c r="AL76" s="18">
        <f t="shared" si="28"/>
        <v>1874</v>
      </c>
      <c r="AM76" s="40">
        <f t="shared" si="29"/>
        <v>315</v>
      </c>
      <c r="AN76" s="42">
        <f t="shared" si="30"/>
        <v>0.1680896478</v>
      </c>
      <c r="AO76" s="42">
        <f t="shared" si="31"/>
        <v>0.212379936</v>
      </c>
      <c r="AP76" s="43">
        <f t="shared" si="32"/>
        <v>0.2914572864</v>
      </c>
      <c r="AQ76" s="43">
        <f t="shared" si="33"/>
        <v>0.6231155779</v>
      </c>
      <c r="AR76" s="43">
        <f t="shared" si="34"/>
        <v>0.5226130653</v>
      </c>
      <c r="AS76" s="43">
        <f t="shared" si="35"/>
        <v>0.6158730159</v>
      </c>
      <c r="AT76" s="43">
        <f t="shared" si="36"/>
        <v>0.4253968254</v>
      </c>
      <c r="AU76" s="43">
        <f t="shared" si="37"/>
        <v>0.346031746</v>
      </c>
      <c r="AV76" s="44">
        <f t="shared" si="38"/>
        <v>0</v>
      </c>
      <c r="AW76" s="45">
        <f t="shared" si="39"/>
        <v>-78</v>
      </c>
      <c r="AX76" s="45">
        <v>-5.0</v>
      </c>
      <c r="AY76" s="45"/>
    </row>
    <row r="77">
      <c r="A77" s="60"/>
      <c r="B77" s="60"/>
      <c r="C77" s="60"/>
      <c r="D77" s="46">
        <v>75.0</v>
      </c>
      <c r="E77" s="25"/>
      <c r="F77" s="26">
        <v>1682.0</v>
      </c>
      <c r="G77" s="18">
        <v>3241.0</v>
      </c>
      <c r="H77" s="15">
        <f t="shared" si="5"/>
        <v>462</v>
      </c>
      <c r="I77" s="28">
        <v>43.0</v>
      </c>
      <c r="J77" s="29">
        <v>108.0</v>
      </c>
      <c r="K77" s="30">
        <v>37.0</v>
      </c>
      <c r="L77" s="31">
        <v>189.0</v>
      </c>
      <c r="M77" s="32">
        <v>26.0</v>
      </c>
      <c r="N77" s="33">
        <v>59.0</v>
      </c>
      <c r="O77" s="39">
        <f t="shared" si="6"/>
        <v>0.6941176471</v>
      </c>
      <c r="P77" s="39">
        <f t="shared" si="7"/>
        <v>0.7152317881</v>
      </c>
      <c r="Q77" s="40">
        <f t="shared" si="8"/>
        <v>0.7365827247</v>
      </c>
      <c r="R77" s="17">
        <f t="shared" si="9"/>
        <v>0.3145827247</v>
      </c>
      <c r="S77" s="39">
        <f t="shared" si="10"/>
        <v>-0.02135093663</v>
      </c>
      <c r="T77" s="40">
        <f t="shared" si="11"/>
        <v>0.3598760167</v>
      </c>
      <c r="U77" s="40">
        <f t="shared" si="12"/>
        <v>0.538869928</v>
      </c>
      <c r="V77" s="40">
        <f t="shared" si="13"/>
        <v>0.538869928</v>
      </c>
      <c r="W77" s="39">
        <f t="shared" si="14"/>
        <v>0.5175189914</v>
      </c>
      <c r="X77" s="41">
        <f t="shared" si="15"/>
        <v>0.461130072</v>
      </c>
      <c r="Y77" s="41">
        <f t="shared" si="16"/>
        <v>0.4824810086</v>
      </c>
      <c r="Z77" s="40">
        <f t="shared" si="17"/>
        <v>85</v>
      </c>
      <c r="AA77" s="40">
        <f t="shared" si="18"/>
        <v>151</v>
      </c>
      <c r="AB77" s="40">
        <f t="shared" si="19"/>
        <v>39</v>
      </c>
      <c r="AC77" s="40">
        <f t="shared" si="20"/>
        <v>46</v>
      </c>
      <c r="AD77" s="40">
        <f t="shared" si="21"/>
        <v>73</v>
      </c>
      <c r="AE77" s="40">
        <f t="shared" si="22"/>
        <v>78</v>
      </c>
      <c r="AF77" s="40">
        <f t="shared" si="23"/>
        <v>1.282608696</v>
      </c>
      <c r="AG77" s="40">
        <f t="shared" si="24"/>
        <v>1.384615385</v>
      </c>
      <c r="AH77" s="40">
        <f t="shared" si="25"/>
        <v>50</v>
      </c>
      <c r="AI77" s="40">
        <f t="shared" si="26"/>
        <v>59</v>
      </c>
      <c r="AJ77" s="40">
        <f t="shared" si="27"/>
        <v>101</v>
      </c>
      <c r="AK77" s="40">
        <f t="shared" si="40"/>
        <v>108</v>
      </c>
      <c r="AL77" s="18">
        <f t="shared" si="28"/>
        <v>3241</v>
      </c>
      <c r="AM77" s="40">
        <f t="shared" si="29"/>
        <v>318</v>
      </c>
      <c r="AN77" s="42">
        <f t="shared" si="30"/>
        <v>0.09811786486</v>
      </c>
      <c r="AO77" s="42">
        <f t="shared" si="31"/>
        <v>0.1425485961</v>
      </c>
      <c r="AP77" s="43">
        <f t="shared" si="32"/>
        <v>0.2294372294</v>
      </c>
      <c r="AQ77" s="43">
        <f t="shared" si="33"/>
        <v>0.5584415584</v>
      </c>
      <c r="AR77" s="43">
        <f t="shared" si="34"/>
        <v>0.5108225108</v>
      </c>
      <c r="AS77" s="43">
        <f t="shared" si="35"/>
        <v>0.4748427673</v>
      </c>
      <c r="AT77" s="43">
        <f t="shared" si="36"/>
        <v>0.4968553459</v>
      </c>
      <c r="AU77" s="43">
        <f t="shared" si="37"/>
        <v>0.3427672956</v>
      </c>
      <c r="AV77" s="44">
        <f t="shared" si="38"/>
        <v>0</v>
      </c>
      <c r="AW77" s="45">
        <f t="shared" si="39"/>
        <v>-45</v>
      </c>
      <c r="AX77" s="45">
        <v>-5.0</v>
      </c>
      <c r="AY77" s="45"/>
    </row>
    <row r="78">
      <c r="A78" s="60"/>
      <c r="B78" s="60"/>
      <c r="C78" s="60"/>
      <c r="D78" s="46">
        <v>76.0</v>
      </c>
      <c r="E78" s="25"/>
      <c r="F78" s="26">
        <v>1685.0</v>
      </c>
      <c r="G78" s="18">
        <v>1084.0</v>
      </c>
      <c r="H78" s="15">
        <f t="shared" si="5"/>
        <v>249</v>
      </c>
      <c r="I78" s="28">
        <v>21.0</v>
      </c>
      <c r="J78" s="29">
        <v>49.0</v>
      </c>
      <c r="K78" s="30">
        <v>22.0</v>
      </c>
      <c r="L78" s="31">
        <v>90.0</v>
      </c>
      <c r="M78" s="32">
        <v>29.0</v>
      </c>
      <c r="N78" s="33">
        <v>38.0</v>
      </c>
      <c r="O78" s="39">
        <f t="shared" si="6"/>
        <v>0.5671641791</v>
      </c>
      <c r="P78" s="39">
        <f t="shared" si="7"/>
        <v>0.7</v>
      </c>
      <c r="Q78" s="40">
        <f t="shared" si="8"/>
        <v>0.6790238057</v>
      </c>
      <c r="R78" s="17">
        <f t="shared" si="9"/>
        <v>0.2570238057</v>
      </c>
      <c r="S78" s="39">
        <f t="shared" si="10"/>
        <v>0.02097619425</v>
      </c>
      <c r="T78" s="40">
        <f t="shared" si="11"/>
        <v>0.3599082452</v>
      </c>
      <c r="U78" s="40">
        <f t="shared" si="12"/>
        <v>0.4403046915</v>
      </c>
      <c r="V78" s="40">
        <f t="shared" si="13"/>
        <v>0.4403046915</v>
      </c>
      <c r="W78" s="39">
        <f t="shared" si="14"/>
        <v>0.4612808858</v>
      </c>
      <c r="X78" s="41">
        <f t="shared" si="15"/>
        <v>0.5596953085</v>
      </c>
      <c r="Y78" s="41">
        <f t="shared" si="16"/>
        <v>0.5387191142</v>
      </c>
      <c r="Z78" s="40">
        <f t="shared" si="17"/>
        <v>67</v>
      </c>
      <c r="AA78" s="40">
        <f t="shared" si="18"/>
        <v>70</v>
      </c>
      <c r="AB78" s="40">
        <f t="shared" si="19"/>
        <v>37</v>
      </c>
      <c r="AC78" s="40">
        <f t="shared" si="20"/>
        <v>30</v>
      </c>
      <c r="AD78" s="40">
        <f t="shared" si="21"/>
        <v>38</v>
      </c>
      <c r="AE78" s="40">
        <f t="shared" si="22"/>
        <v>32</v>
      </c>
      <c r="AF78" s="40">
        <f t="shared" si="23"/>
        <v>1.266666667</v>
      </c>
      <c r="AG78" s="40">
        <f t="shared" si="24"/>
        <v>1.53125</v>
      </c>
      <c r="AH78" s="40">
        <f t="shared" si="25"/>
        <v>47</v>
      </c>
      <c r="AI78" s="40">
        <f t="shared" si="26"/>
        <v>38</v>
      </c>
      <c r="AJ78" s="40">
        <f t="shared" si="27"/>
        <v>58</v>
      </c>
      <c r="AK78" s="40">
        <f t="shared" si="40"/>
        <v>49</v>
      </c>
      <c r="AL78" s="18">
        <f t="shared" si="28"/>
        <v>1084</v>
      </c>
      <c r="AM78" s="40">
        <f t="shared" si="29"/>
        <v>192</v>
      </c>
      <c r="AN78" s="42">
        <f t="shared" si="30"/>
        <v>0.1771217712</v>
      </c>
      <c r="AO78" s="42">
        <f t="shared" si="31"/>
        <v>0.229704797</v>
      </c>
      <c r="AP78" s="43">
        <f t="shared" si="32"/>
        <v>0.2891566265</v>
      </c>
      <c r="AQ78" s="43">
        <f t="shared" si="33"/>
        <v>0.562248996</v>
      </c>
      <c r="AR78" s="43">
        <f t="shared" si="34"/>
        <v>0.5502008032</v>
      </c>
      <c r="AS78" s="43">
        <f t="shared" si="35"/>
        <v>0.546875</v>
      </c>
      <c r="AT78" s="43">
        <f t="shared" si="36"/>
        <v>0.5</v>
      </c>
      <c r="AU78" s="43">
        <f t="shared" si="37"/>
        <v>0.4427083333</v>
      </c>
      <c r="AV78" s="44">
        <f t="shared" si="38"/>
        <v>0</v>
      </c>
      <c r="AW78" s="45">
        <f t="shared" si="39"/>
        <v>-33</v>
      </c>
      <c r="AX78" s="45">
        <v>-5.0</v>
      </c>
      <c r="AY78" s="45"/>
    </row>
    <row r="79">
      <c r="A79" s="60"/>
      <c r="B79" s="60"/>
      <c r="C79" s="60"/>
      <c r="D79" s="46">
        <v>77.0</v>
      </c>
      <c r="E79" s="25"/>
      <c r="F79" s="26">
        <v>1688.0</v>
      </c>
      <c r="G79" s="18">
        <v>1178.0</v>
      </c>
      <c r="H79" s="15">
        <f t="shared" si="5"/>
        <v>253</v>
      </c>
      <c r="I79" s="28">
        <v>29.0</v>
      </c>
      <c r="J79" s="29">
        <v>41.0</v>
      </c>
      <c r="K79" s="30">
        <v>15.0</v>
      </c>
      <c r="L79" s="31">
        <v>119.0</v>
      </c>
      <c r="M79" s="32">
        <v>16.0</v>
      </c>
      <c r="N79" s="33">
        <v>33.0</v>
      </c>
      <c r="O79" s="39">
        <f t="shared" si="6"/>
        <v>0.6734693878</v>
      </c>
      <c r="P79" s="39">
        <f t="shared" si="7"/>
        <v>0.5857142857</v>
      </c>
      <c r="Q79" s="40">
        <f t="shared" si="8"/>
        <v>0.7272204223</v>
      </c>
      <c r="R79" s="17">
        <f t="shared" si="9"/>
        <v>0.3052204223</v>
      </c>
      <c r="S79" s="39">
        <f t="shared" si="10"/>
        <v>-0.1415061366</v>
      </c>
      <c r="T79" s="40">
        <f t="shared" si="11"/>
        <v>0.3598812584</v>
      </c>
      <c r="U79" s="40">
        <f t="shared" si="12"/>
        <v>0.522838657</v>
      </c>
      <c r="V79" s="40">
        <f t="shared" si="13"/>
        <v>0.522838657</v>
      </c>
      <c r="W79" s="39">
        <f t="shared" si="14"/>
        <v>0.3813325204</v>
      </c>
      <c r="X79" s="41">
        <f t="shared" si="15"/>
        <v>0.477161343</v>
      </c>
      <c r="Y79" s="41">
        <f t="shared" si="16"/>
        <v>0.6186674796</v>
      </c>
      <c r="Z79" s="40">
        <f t="shared" si="17"/>
        <v>49</v>
      </c>
      <c r="AA79" s="40">
        <f t="shared" si="18"/>
        <v>70</v>
      </c>
      <c r="AB79" s="40">
        <f t="shared" si="19"/>
        <v>23</v>
      </c>
      <c r="AC79" s="40">
        <f t="shared" si="20"/>
        <v>26</v>
      </c>
      <c r="AD79" s="40">
        <f t="shared" si="21"/>
        <v>43</v>
      </c>
      <c r="AE79" s="40">
        <f t="shared" si="22"/>
        <v>27</v>
      </c>
      <c r="AF79" s="40">
        <f t="shared" si="23"/>
        <v>1.269230769</v>
      </c>
      <c r="AG79" s="40">
        <f t="shared" si="24"/>
        <v>1.518518519</v>
      </c>
      <c r="AH79" s="40">
        <f t="shared" si="25"/>
        <v>29</v>
      </c>
      <c r="AI79" s="40">
        <f t="shared" si="26"/>
        <v>33</v>
      </c>
      <c r="AJ79" s="40">
        <f t="shared" si="27"/>
        <v>65</v>
      </c>
      <c r="AK79" s="40">
        <f t="shared" si="40"/>
        <v>41</v>
      </c>
      <c r="AL79" s="18">
        <f t="shared" si="28"/>
        <v>1178</v>
      </c>
      <c r="AM79" s="40">
        <f t="shared" si="29"/>
        <v>168</v>
      </c>
      <c r="AN79" s="42">
        <f t="shared" si="30"/>
        <v>0.142614601</v>
      </c>
      <c r="AO79" s="42">
        <f t="shared" si="31"/>
        <v>0.214770798</v>
      </c>
      <c r="AP79" s="43">
        <f t="shared" si="32"/>
        <v>0.2371541502</v>
      </c>
      <c r="AQ79" s="43">
        <f t="shared" si="33"/>
        <v>0.6482213439</v>
      </c>
      <c r="AR79" s="43">
        <f t="shared" si="34"/>
        <v>0.4703557312</v>
      </c>
      <c r="AS79" s="43">
        <f t="shared" si="35"/>
        <v>0.5595238095</v>
      </c>
      <c r="AT79" s="43">
        <f t="shared" si="36"/>
        <v>0.4166666667</v>
      </c>
      <c r="AU79" s="43">
        <f t="shared" si="37"/>
        <v>0.369047619</v>
      </c>
      <c r="AV79" s="44">
        <f t="shared" si="38"/>
        <v>0</v>
      </c>
      <c r="AW79" s="45">
        <f t="shared" si="39"/>
        <v>-34</v>
      </c>
      <c r="AX79" s="45">
        <v>-5.0</v>
      </c>
      <c r="AY79" s="45"/>
    </row>
    <row r="80">
      <c r="A80" s="60"/>
      <c r="B80" s="60"/>
      <c r="C80" s="60"/>
      <c r="D80" s="46">
        <v>78.0</v>
      </c>
      <c r="E80" s="25"/>
      <c r="F80" s="26">
        <v>1689.0</v>
      </c>
      <c r="G80" s="18">
        <v>2021.0</v>
      </c>
      <c r="H80" s="15">
        <f t="shared" si="5"/>
        <v>399</v>
      </c>
      <c r="I80" s="28">
        <v>18.0</v>
      </c>
      <c r="J80" s="29">
        <v>46.0</v>
      </c>
      <c r="K80" s="30">
        <v>35.0</v>
      </c>
      <c r="L80" s="31">
        <v>229.0</v>
      </c>
      <c r="M80" s="32">
        <v>32.0</v>
      </c>
      <c r="N80" s="33">
        <v>39.0</v>
      </c>
      <c r="O80" s="39">
        <f t="shared" si="6"/>
        <v>0.5492957746</v>
      </c>
      <c r="P80" s="39">
        <f t="shared" si="7"/>
        <v>0.71875</v>
      </c>
      <c r="Q80" s="40">
        <f t="shared" si="8"/>
        <v>0.670923314</v>
      </c>
      <c r="R80" s="17">
        <f t="shared" si="9"/>
        <v>0.248923314</v>
      </c>
      <c r="S80" s="39">
        <f t="shared" si="10"/>
        <v>0.04782668598</v>
      </c>
      <c r="T80" s="40">
        <f t="shared" si="11"/>
        <v>0.3599127814</v>
      </c>
      <c r="U80" s="40">
        <f t="shared" si="12"/>
        <v>0.4264320956</v>
      </c>
      <c r="V80" s="40">
        <f t="shared" si="13"/>
        <v>0.4264320956</v>
      </c>
      <c r="W80" s="39">
        <f t="shared" si="14"/>
        <v>0.4742587816</v>
      </c>
      <c r="X80" s="41">
        <f t="shared" si="15"/>
        <v>0.5735679044</v>
      </c>
      <c r="Y80" s="41">
        <f t="shared" si="16"/>
        <v>0.5257412184</v>
      </c>
      <c r="Z80" s="40">
        <f t="shared" si="17"/>
        <v>71</v>
      </c>
      <c r="AA80" s="40">
        <f t="shared" si="18"/>
        <v>64</v>
      </c>
      <c r="AB80" s="40">
        <f t="shared" si="19"/>
        <v>41</v>
      </c>
      <c r="AC80" s="40">
        <f t="shared" si="20"/>
        <v>30</v>
      </c>
      <c r="AD80" s="40">
        <f t="shared" si="21"/>
        <v>34</v>
      </c>
      <c r="AE80" s="40">
        <f t="shared" si="22"/>
        <v>30</v>
      </c>
      <c r="AF80" s="40">
        <f t="shared" si="23"/>
        <v>1.3</v>
      </c>
      <c r="AG80" s="40">
        <f t="shared" si="24"/>
        <v>1.533333333</v>
      </c>
      <c r="AH80" s="40">
        <f t="shared" si="25"/>
        <v>53</v>
      </c>
      <c r="AI80" s="40">
        <f t="shared" si="26"/>
        <v>39</v>
      </c>
      <c r="AJ80" s="40">
        <f t="shared" si="27"/>
        <v>52</v>
      </c>
      <c r="AK80" s="40">
        <f t="shared" si="40"/>
        <v>46</v>
      </c>
      <c r="AL80" s="18">
        <f t="shared" si="28"/>
        <v>2021</v>
      </c>
      <c r="AM80" s="40">
        <f t="shared" si="29"/>
        <v>190</v>
      </c>
      <c r="AN80" s="42">
        <f t="shared" si="30"/>
        <v>0.09401286492</v>
      </c>
      <c r="AO80" s="42">
        <f t="shared" si="31"/>
        <v>0.1974270163</v>
      </c>
      <c r="AP80" s="43">
        <f t="shared" si="32"/>
        <v>0.2130325815</v>
      </c>
      <c r="AQ80" s="43">
        <f t="shared" si="33"/>
        <v>0.6992481203</v>
      </c>
      <c r="AR80" s="43">
        <f t="shared" si="34"/>
        <v>0.3383458647</v>
      </c>
      <c r="AS80" s="43">
        <f t="shared" si="35"/>
        <v>0.5526315789</v>
      </c>
      <c r="AT80" s="43">
        <f t="shared" si="36"/>
        <v>0.5210526316</v>
      </c>
      <c r="AU80" s="43">
        <f t="shared" si="37"/>
        <v>0.4842105263</v>
      </c>
      <c r="AV80" s="44">
        <f t="shared" si="38"/>
        <v>0</v>
      </c>
      <c r="AW80" s="45">
        <f t="shared" si="39"/>
        <v>-20</v>
      </c>
      <c r="AX80" s="45">
        <v>-5.0</v>
      </c>
      <c r="AY80" s="45"/>
    </row>
    <row r="81">
      <c r="A81" s="60"/>
      <c r="B81" s="60"/>
      <c r="C81" s="60"/>
      <c r="D81" s="46">
        <v>79.0</v>
      </c>
      <c r="E81" s="25"/>
      <c r="F81" s="26">
        <v>1695.0</v>
      </c>
      <c r="G81" s="18">
        <v>898.0</v>
      </c>
      <c r="H81" s="15">
        <f t="shared" si="5"/>
        <v>256</v>
      </c>
      <c r="I81" s="28">
        <v>25.0</v>
      </c>
      <c r="J81" s="29">
        <v>57.0</v>
      </c>
      <c r="K81" s="30">
        <v>27.0</v>
      </c>
      <c r="L81" s="31">
        <v>85.0</v>
      </c>
      <c r="M81" s="32">
        <v>26.0</v>
      </c>
      <c r="N81" s="33">
        <v>36.0</v>
      </c>
      <c r="O81" s="39">
        <f t="shared" si="6"/>
        <v>0.5806451613</v>
      </c>
      <c r="P81" s="39">
        <f t="shared" si="7"/>
        <v>0.6951219512</v>
      </c>
      <c r="Q81" s="40">
        <f t="shared" si="8"/>
        <v>0.6851354256</v>
      </c>
      <c r="R81" s="17">
        <f t="shared" si="9"/>
        <v>0.2631354256</v>
      </c>
      <c r="S81" s="39">
        <f t="shared" si="10"/>
        <v>0.009986525621</v>
      </c>
      <c r="T81" s="40">
        <f t="shared" si="11"/>
        <v>0.3599048229</v>
      </c>
      <c r="U81" s="40">
        <f t="shared" si="12"/>
        <v>0.450771037</v>
      </c>
      <c r="V81" s="40">
        <f t="shared" si="13"/>
        <v>0.450771037</v>
      </c>
      <c r="W81" s="39">
        <f t="shared" si="14"/>
        <v>0.4607575626</v>
      </c>
      <c r="X81" s="41">
        <f t="shared" si="15"/>
        <v>0.549228963</v>
      </c>
      <c r="Y81" s="41">
        <f t="shared" si="16"/>
        <v>0.5392424374</v>
      </c>
      <c r="Z81" s="40">
        <f t="shared" si="17"/>
        <v>62</v>
      </c>
      <c r="AA81" s="40">
        <f t="shared" si="18"/>
        <v>82</v>
      </c>
      <c r="AB81" s="40">
        <f t="shared" si="19"/>
        <v>34</v>
      </c>
      <c r="AC81" s="40">
        <f t="shared" si="20"/>
        <v>28</v>
      </c>
      <c r="AD81" s="40">
        <f t="shared" si="21"/>
        <v>44</v>
      </c>
      <c r="AE81" s="40">
        <f t="shared" si="22"/>
        <v>38</v>
      </c>
      <c r="AF81" s="40">
        <f t="shared" si="23"/>
        <v>1.285714286</v>
      </c>
      <c r="AG81" s="40">
        <f t="shared" si="24"/>
        <v>1.5</v>
      </c>
      <c r="AH81" s="40">
        <f t="shared" si="25"/>
        <v>44</v>
      </c>
      <c r="AI81" s="40">
        <f t="shared" si="26"/>
        <v>36</v>
      </c>
      <c r="AJ81" s="40">
        <f t="shared" si="27"/>
        <v>66</v>
      </c>
      <c r="AK81" s="40">
        <f t="shared" si="40"/>
        <v>57</v>
      </c>
      <c r="AL81" s="18">
        <f t="shared" si="28"/>
        <v>898</v>
      </c>
      <c r="AM81" s="40">
        <f t="shared" si="29"/>
        <v>203</v>
      </c>
      <c r="AN81" s="42">
        <f t="shared" si="30"/>
        <v>0.2260579065</v>
      </c>
      <c r="AO81" s="42">
        <f t="shared" si="31"/>
        <v>0.285077951</v>
      </c>
      <c r="AP81" s="43">
        <f t="shared" si="32"/>
        <v>0.3046875</v>
      </c>
      <c r="AQ81" s="43">
        <f t="shared" si="33"/>
        <v>0.53125</v>
      </c>
      <c r="AR81" s="43">
        <f t="shared" si="34"/>
        <v>0.5625</v>
      </c>
      <c r="AS81" s="43">
        <f t="shared" si="35"/>
        <v>0.5418719212</v>
      </c>
      <c r="AT81" s="43">
        <f t="shared" si="36"/>
        <v>0.4975369458</v>
      </c>
      <c r="AU81" s="43">
        <f t="shared" si="37"/>
        <v>0.39408867</v>
      </c>
      <c r="AV81" s="44">
        <f t="shared" si="38"/>
        <v>0</v>
      </c>
      <c r="AW81" s="45">
        <f t="shared" si="39"/>
        <v>-32</v>
      </c>
      <c r="AX81" s="45">
        <v>-5.0</v>
      </c>
      <c r="AY81" s="45"/>
    </row>
    <row r="82">
      <c r="A82" s="60"/>
      <c r="B82" s="60"/>
      <c r="C82" s="60"/>
      <c r="D82" s="46">
        <v>80.0</v>
      </c>
      <c r="E82" s="25"/>
      <c r="F82" s="26">
        <v>1696.0</v>
      </c>
      <c r="G82" s="18">
        <v>2667.0</v>
      </c>
      <c r="H82" s="15">
        <f t="shared" si="5"/>
        <v>636</v>
      </c>
      <c r="I82" s="28">
        <v>64.0</v>
      </c>
      <c r="J82" s="29">
        <v>133.0</v>
      </c>
      <c r="K82" s="30">
        <v>55.0</v>
      </c>
      <c r="L82" s="31">
        <v>245.0</v>
      </c>
      <c r="M82" s="32">
        <v>42.0</v>
      </c>
      <c r="N82" s="33">
        <v>97.0</v>
      </c>
      <c r="O82" s="39">
        <f t="shared" si="6"/>
        <v>0.6978417266</v>
      </c>
      <c r="P82" s="39">
        <f t="shared" si="7"/>
        <v>0.6751269036</v>
      </c>
      <c r="Q82" s="40">
        <f t="shared" si="8"/>
        <v>0.738271319</v>
      </c>
      <c r="R82" s="17">
        <f t="shared" si="9"/>
        <v>0.316271319</v>
      </c>
      <c r="S82" s="39">
        <f t="shared" si="10"/>
        <v>-0.06314441543</v>
      </c>
      <c r="T82" s="40">
        <f t="shared" si="11"/>
        <v>0.3598750713</v>
      </c>
      <c r="U82" s="40">
        <f t="shared" si="12"/>
        <v>0.5417613047</v>
      </c>
      <c r="V82" s="40">
        <f t="shared" si="13"/>
        <v>0.5417613047</v>
      </c>
      <c r="W82" s="39">
        <f t="shared" si="14"/>
        <v>0.4786168893</v>
      </c>
      <c r="X82" s="41">
        <f t="shared" si="15"/>
        <v>0.4582386953</v>
      </c>
      <c r="Y82" s="41">
        <f t="shared" si="16"/>
        <v>0.5213831107</v>
      </c>
      <c r="Z82" s="40">
        <f t="shared" si="17"/>
        <v>139</v>
      </c>
      <c r="AA82" s="40">
        <f t="shared" si="18"/>
        <v>197</v>
      </c>
      <c r="AB82" s="40">
        <f t="shared" si="19"/>
        <v>64</v>
      </c>
      <c r="AC82" s="40">
        <f t="shared" si="20"/>
        <v>75</v>
      </c>
      <c r="AD82" s="40">
        <f t="shared" si="21"/>
        <v>103</v>
      </c>
      <c r="AE82" s="40">
        <f t="shared" si="22"/>
        <v>94</v>
      </c>
      <c r="AF82" s="40">
        <f t="shared" si="23"/>
        <v>1.293333333</v>
      </c>
      <c r="AG82" s="40">
        <f t="shared" si="24"/>
        <v>1.414893617</v>
      </c>
      <c r="AH82" s="40">
        <f t="shared" si="25"/>
        <v>83</v>
      </c>
      <c r="AI82" s="40">
        <f t="shared" si="26"/>
        <v>97</v>
      </c>
      <c r="AJ82" s="40">
        <f t="shared" si="27"/>
        <v>146</v>
      </c>
      <c r="AK82" s="40">
        <f t="shared" si="40"/>
        <v>133</v>
      </c>
      <c r="AL82" s="18">
        <f t="shared" si="28"/>
        <v>2667</v>
      </c>
      <c r="AM82" s="40">
        <f t="shared" si="29"/>
        <v>459</v>
      </c>
      <c r="AN82" s="42">
        <f t="shared" si="30"/>
        <v>0.1721034871</v>
      </c>
      <c r="AO82" s="42">
        <f t="shared" si="31"/>
        <v>0.2384701912</v>
      </c>
      <c r="AP82" s="43">
        <f t="shared" si="32"/>
        <v>0.2531446541</v>
      </c>
      <c r="AQ82" s="43">
        <f t="shared" si="33"/>
        <v>0.5518867925</v>
      </c>
      <c r="AR82" s="43">
        <f t="shared" si="34"/>
        <v>0.5283018868</v>
      </c>
      <c r="AS82" s="43">
        <f t="shared" si="35"/>
        <v>0.4989106754</v>
      </c>
      <c r="AT82" s="43">
        <f t="shared" si="36"/>
        <v>0.4705882353</v>
      </c>
      <c r="AU82" s="43">
        <f t="shared" si="37"/>
        <v>0.3921568627</v>
      </c>
      <c r="AV82" s="44">
        <f t="shared" si="38"/>
        <v>0</v>
      </c>
      <c r="AW82" s="45">
        <f t="shared" si="39"/>
        <v>-68</v>
      </c>
      <c r="AX82" s="45">
        <v>-5.0</v>
      </c>
      <c r="AY82" s="45"/>
    </row>
    <row r="83">
      <c r="A83" s="60"/>
      <c r="B83" s="60"/>
      <c r="C83" s="60"/>
      <c r="D83" s="46">
        <v>81.0</v>
      </c>
      <c r="E83" s="25"/>
      <c r="F83" s="26">
        <v>1700.0</v>
      </c>
      <c r="G83" s="18">
        <v>3216.0</v>
      </c>
      <c r="H83" s="15">
        <f t="shared" si="5"/>
        <v>685</v>
      </c>
      <c r="I83" s="28">
        <v>42.0</v>
      </c>
      <c r="J83" s="29">
        <v>108.0</v>
      </c>
      <c r="K83" s="30">
        <v>49.0</v>
      </c>
      <c r="L83" s="31">
        <v>306.0</v>
      </c>
      <c r="M83" s="32">
        <v>71.0</v>
      </c>
      <c r="N83" s="33">
        <v>109.0</v>
      </c>
      <c r="O83" s="39">
        <f t="shared" si="6"/>
        <v>0.6055555556</v>
      </c>
      <c r="P83" s="39">
        <f t="shared" si="7"/>
        <v>0.72</v>
      </c>
      <c r="Q83" s="40">
        <f t="shared" si="8"/>
        <v>0.6964288761</v>
      </c>
      <c r="R83" s="17">
        <f t="shared" si="9"/>
        <v>0.2744288761</v>
      </c>
      <c r="S83" s="39">
        <f t="shared" si="10"/>
        <v>0.02357112389</v>
      </c>
      <c r="T83" s="40">
        <f t="shared" si="11"/>
        <v>0.359898499</v>
      </c>
      <c r="U83" s="40">
        <f t="shared" si="12"/>
        <v>0.4701110182</v>
      </c>
      <c r="V83" s="40">
        <f t="shared" si="13"/>
        <v>0.4701110182</v>
      </c>
      <c r="W83" s="39">
        <f t="shared" si="14"/>
        <v>0.4936821421</v>
      </c>
      <c r="X83" s="41">
        <f t="shared" si="15"/>
        <v>0.5298889818</v>
      </c>
      <c r="Y83" s="41">
        <f t="shared" si="16"/>
        <v>0.5063178579</v>
      </c>
      <c r="Z83" s="40">
        <f t="shared" si="17"/>
        <v>180</v>
      </c>
      <c r="AA83" s="40">
        <f t="shared" si="18"/>
        <v>150</v>
      </c>
      <c r="AB83" s="40">
        <f t="shared" si="19"/>
        <v>95</v>
      </c>
      <c r="AC83" s="40">
        <f t="shared" si="20"/>
        <v>85</v>
      </c>
      <c r="AD83" s="40">
        <f t="shared" si="21"/>
        <v>76</v>
      </c>
      <c r="AE83" s="40">
        <f t="shared" si="22"/>
        <v>74</v>
      </c>
      <c r="AF83" s="40">
        <f t="shared" si="23"/>
        <v>1.282352941</v>
      </c>
      <c r="AG83" s="40">
        <f t="shared" si="24"/>
        <v>1.459459459</v>
      </c>
      <c r="AH83" s="40">
        <f t="shared" si="25"/>
        <v>122</v>
      </c>
      <c r="AI83" s="40">
        <f t="shared" si="26"/>
        <v>109</v>
      </c>
      <c r="AJ83" s="40">
        <f t="shared" si="27"/>
        <v>111</v>
      </c>
      <c r="AK83" s="40">
        <f t="shared" si="40"/>
        <v>108</v>
      </c>
      <c r="AL83" s="18">
        <f t="shared" si="28"/>
        <v>3216</v>
      </c>
      <c r="AM83" s="40">
        <f t="shared" si="29"/>
        <v>450</v>
      </c>
      <c r="AN83" s="42">
        <f t="shared" si="30"/>
        <v>0.1399253731</v>
      </c>
      <c r="AO83" s="42">
        <f t="shared" si="31"/>
        <v>0.2129975124</v>
      </c>
      <c r="AP83" s="43">
        <f t="shared" si="32"/>
        <v>0.2364963504</v>
      </c>
      <c r="AQ83" s="43">
        <f t="shared" si="33"/>
        <v>0.6116788321</v>
      </c>
      <c r="AR83" s="43">
        <f t="shared" si="34"/>
        <v>0.4817518248</v>
      </c>
      <c r="AS83" s="43">
        <f t="shared" si="35"/>
        <v>0.5177777778</v>
      </c>
      <c r="AT83" s="43">
        <f t="shared" si="36"/>
        <v>0.5111111111</v>
      </c>
      <c r="AU83" s="43">
        <f t="shared" si="37"/>
        <v>0.5133333333</v>
      </c>
      <c r="AV83" s="44">
        <f t="shared" si="38"/>
        <v>0</v>
      </c>
      <c r="AW83" s="45">
        <f t="shared" si="39"/>
        <v>-71</v>
      </c>
      <c r="AX83" s="45">
        <v>-5.0</v>
      </c>
      <c r="AY83" s="45"/>
    </row>
    <row r="84">
      <c r="A84" s="60"/>
      <c r="B84" s="60"/>
      <c r="C84" s="60"/>
      <c r="D84" s="46">
        <v>82.0</v>
      </c>
      <c r="E84" s="25"/>
      <c r="F84" s="26">
        <v>1702.0</v>
      </c>
      <c r="G84" s="18">
        <v>2145.0</v>
      </c>
      <c r="H84" s="15">
        <f t="shared" si="5"/>
        <v>361</v>
      </c>
      <c r="I84" s="28">
        <v>44.0</v>
      </c>
      <c r="J84" s="29">
        <v>81.0</v>
      </c>
      <c r="K84" s="30">
        <v>29.0</v>
      </c>
      <c r="L84" s="31">
        <v>125.0</v>
      </c>
      <c r="M84" s="32">
        <v>34.0</v>
      </c>
      <c r="N84" s="33">
        <v>48.0</v>
      </c>
      <c r="O84" s="39">
        <f t="shared" si="6"/>
        <v>0.5853658537</v>
      </c>
      <c r="P84" s="39">
        <f t="shared" si="7"/>
        <v>0.648</v>
      </c>
      <c r="Q84" s="40">
        <f t="shared" si="8"/>
        <v>0.6872755836</v>
      </c>
      <c r="R84" s="17">
        <f t="shared" si="9"/>
        <v>0.2652755836</v>
      </c>
      <c r="S84" s="39">
        <f t="shared" si="10"/>
        <v>-0.03927558358</v>
      </c>
      <c r="T84" s="40">
        <f t="shared" si="11"/>
        <v>0.3599036245</v>
      </c>
      <c r="U84" s="40">
        <f t="shared" si="12"/>
        <v>0.4544360889</v>
      </c>
      <c r="V84" s="40">
        <f t="shared" si="13"/>
        <v>0.4544360889</v>
      </c>
      <c r="W84" s="39">
        <f t="shared" si="14"/>
        <v>0.4151605054</v>
      </c>
      <c r="X84" s="41">
        <f t="shared" si="15"/>
        <v>0.5455639111</v>
      </c>
      <c r="Y84" s="41">
        <f t="shared" si="16"/>
        <v>0.5848394946</v>
      </c>
      <c r="Z84" s="40">
        <f t="shared" si="17"/>
        <v>82</v>
      </c>
      <c r="AA84" s="40">
        <f t="shared" si="18"/>
        <v>125</v>
      </c>
      <c r="AB84" s="40">
        <f t="shared" si="19"/>
        <v>45</v>
      </c>
      <c r="AC84" s="40">
        <f t="shared" si="20"/>
        <v>37</v>
      </c>
      <c r="AD84" s="40">
        <f t="shared" si="21"/>
        <v>73</v>
      </c>
      <c r="AE84" s="40">
        <f t="shared" si="22"/>
        <v>52</v>
      </c>
      <c r="AF84" s="40">
        <f t="shared" si="23"/>
        <v>1.297297297</v>
      </c>
      <c r="AG84" s="40">
        <f t="shared" si="24"/>
        <v>1.557692308</v>
      </c>
      <c r="AH84" s="40">
        <f t="shared" si="25"/>
        <v>58</v>
      </c>
      <c r="AI84" s="40">
        <f t="shared" si="26"/>
        <v>48</v>
      </c>
      <c r="AJ84" s="40">
        <f t="shared" si="27"/>
        <v>114</v>
      </c>
      <c r="AK84" s="40">
        <f t="shared" si="40"/>
        <v>81</v>
      </c>
      <c r="AL84" s="18">
        <f t="shared" si="28"/>
        <v>2145</v>
      </c>
      <c r="AM84" s="40">
        <f t="shared" si="29"/>
        <v>301</v>
      </c>
      <c r="AN84" s="42">
        <f t="shared" si="30"/>
        <v>0.1403263403</v>
      </c>
      <c r="AO84" s="42">
        <f t="shared" si="31"/>
        <v>0.1682983683</v>
      </c>
      <c r="AP84" s="43">
        <f t="shared" si="32"/>
        <v>0.296398892</v>
      </c>
      <c r="AQ84" s="43">
        <f t="shared" si="33"/>
        <v>0.5623268698</v>
      </c>
      <c r="AR84" s="43">
        <f t="shared" si="34"/>
        <v>0.5734072022</v>
      </c>
      <c r="AS84" s="43">
        <f t="shared" si="35"/>
        <v>0.5714285714</v>
      </c>
      <c r="AT84" s="43">
        <f t="shared" si="36"/>
        <v>0.4617940199</v>
      </c>
      <c r="AU84" s="43">
        <f t="shared" si="37"/>
        <v>0.3521594684</v>
      </c>
      <c r="AV84" s="44">
        <f t="shared" si="38"/>
        <v>0</v>
      </c>
      <c r="AW84" s="45">
        <f t="shared" si="39"/>
        <v>-65</v>
      </c>
      <c r="AX84" s="45">
        <v>-5.0</v>
      </c>
      <c r="AY84" s="45"/>
    </row>
    <row r="85">
      <c r="A85" s="60"/>
      <c r="B85" s="60"/>
      <c r="C85" s="60"/>
      <c r="D85" s="46">
        <v>83.0</v>
      </c>
      <c r="E85" s="25"/>
      <c r="F85" s="26">
        <v>1712.0</v>
      </c>
      <c r="G85" s="18">
        <v>2557.0</v>
      </c>
      <c r="H85" s="15">
        <f t="shared" si="5"/>
        <v>670</v>
      </c>
      <c r="I85" s="28">
        <v>46.0</v>
      </c>
      <c r="J85" s="29">
        <v>101.0</v>
      </c>
      <c r="K85" s="30">
        <v>100.0</v>
      </c>
      <c r="L85" s="31">
        <v>310.0</v>
      </c>
      <c r="M85" s="32">
        <v>39.0</v>
      </c>
      <c r="N85" s="33">
        <v>74.0</v>
      </c>
      <c r="O85" s="39">
        <f t="shared" si="6"/>
        <v>0.6548672566</v>
      </c>
      <c r="P85" s="39">
        <f t="shared" si="7"/>
        <v>0.6870748299</v>
      </c>
      <c r="Q85" s="40">
        <f t="shared" si="8"/>
        <v>0.7187860957</v>
      </c>
      <c r="R85" s="17">
        <f t="shared" si="9"/>
        <v>0.2967860957</v>
      </c>
      <c r="S85" s="39">
        <f t="shared" si="10"/>
        <v>-0.03171126577</v>
      </c>
      <c r="T85" s="40">
        <f t="shared" si="11"/>
        <v>0.3598859807</v>
      </c>
      <c r="U85" s="40">
        <f t="shared" si="12"/>
        <v>0.5083960614</v>
      </c>
      <c r="V85" s="40">
        <f t="shared" si="13"/>
        <v>0.5083960614</v>
      </c>
      <c r="W85" s="39">
        <f t="shared" si="14"/>
        <v>0.4766847956</v>
      </c>
      <c r="X85" s="41">
        <f t="shared" si="15"/>
        <v>0.4916039386</v>
      </c>
      <c r="Y85" s="41">
        <f t="shared" si="16"/>
        <v>0.5233152044</v>
      </c>
      <c r="Z85" s="40">
        <f t="shared" si="17"/>
        <v>113</v>
      </c>
      <c r="AA85" s="40">
        <f t="shared" si="18"/>
        <v>147</v>
      </c>
      <c r="AB85" s="40">
        <f t="shared" si="19"/>
        <v>56</v>
      </c>
      <c r="AC85" s="40">
        <f t="shared" si="20"/>
        <v>57</v>
      </c>
      <c r="AD85" s="40">
        <f t="shared" si="21"/>
        <v>77</v>
      </c>
      <c r="AE85" s="40">
        <f t="shared" si="22"/>
        <v>70</v>
      </c>
      <c r="AF85" s="40">
        <f t="shared" si="23"/>
        <v>1.298245614</v>
      </c>
      <c r="AG85" s="40">
        <f t="shared" si="24"/>
        <v>1.442857143</v>
      </c>
      <c r="AH85" s="40">
        <f t="shared" si="25"/>
        <v>73</v>
      </c>
      <c r="AI85" s="40">
        <f t="shared" si="26"/>
        <v>74</v>
      </c>
      <c r="AJ85" s="40">
        <f t="shared" si="27"/>
        <v>111</v>
      </c>
      <c r="AK85" s="40">
        <f t="shared" si="40"/>
        <v>101</v>
      </c>
      <c r="AL85" s="18">
        <f t="shared" si="28"/>
        <v>2557</v>
      </c>
      <c r="AM85" s="40">
        <f t="shared" si="29"/>
        <v>359</v>
      </c>
      <c r="AN85" s="42">
        <f t="shared" si="30"/>
        <v>0.140398905</v>
      </c>
      <c r="AO85" s="42">
        <f t="shared" si="31"/>
        <v>0.2620258115</v>
      </c>
      <c r="AP85" s="43">
        <f t="shared" si="32"/>
        <v>0.276119403</v>
      </c>
      <c r="AQ85" s="43">
        <f t="shared" si="33"/>
        <v>0.5895522388</v>
      </c>
      <c r="AR85" s="43">
        <f t="shared" si="34"/>
        <v>0.3880597015</v>
      </c>
      <c r="AS85" s="43">
        <f t="shared" si="35"/>
        <v>0.5125348189</v>
      </c>
      <c r="AT85" s="43">
        <f t="shared" si="36"/>
        <v>0.4846796657</v>
      </c>
      <c r="AU85" s="43">
        <f t="shared" si="37"/>
        <v>0.4094707521</v>
      </c>
      <c r="AV85" s="44">
        <f t="shared" si="38"/>
        <v>0</v>
      </c>
      <c r="AW85" s="45">
        <f t="shared" si="39"/>
        <v>1</v>
      </c>
      <c r="AX85" s="45">
        <v>-5.0</v>
      </c>
      <c r="AY85" s="45"/>
    </row>
    <row r="86">
      <c r="A86" s="60"/>
      <c r="B86" s="60"/>
      <c r="C86" s="60"/>
      <c r="D86" s="46">
        <v>84.0</v>
      </c>
      <c r="E86" s="25"/>
      <c r="F86" s="26">
        <v>1715.0</v>
      </c>
      <c r="G86" s="18">
        <v>2589.0</v>
      </c>
      <c r="H86" s="15">
        <f t="shared" si="5"/>
        <v>1212</v>
      </c>
      <c r="I86" s="28">
        <v>121.0</v>
      </c>
      <c r="J86" s="29">
        <v>222.0</v>
      </c>
      <c r="K86" s="30">
        <v>138.0</v>
      </c>
      <c r="L86" s="31">
        <v>564.0</v>
      </c>
      <c r="M86" s="32">
        <v>67.0</v>
      </c>
      <c r="N86" s="33">
        <v>100.0</v>
      </c>
      <c r="O86" s="39">
        <f t="shared" si="6"/>
        <v>0.5988023952</v>
      </c>
      <c r="P86" s="39">
        <f t="shared" si="7"/>
        <v>0.6472303207</v>
      </c>
      <c r="Q86" s="40">
        <f t="shared" si="8"/>
        <v>0.6933672057</v>
      </c>
      <c r="R86" s="17">
        <f t="shared" si="9"/>
        <v>0.2713672057</v>
      </c>
      <c r="S86" s="39">
        <f t="shared" si="10"/>
        <v>-0.04613688501</v>
      </c>
      <c r="T86" s="40">
        <f t="shared" si="11"/>
        <v>0.3599002134</v>
      </c>
      <c r="U86" s="40">
        <f t="shared" si="12"/>
        <v>0.4648679753</v>
      </c>
      <c r="V86" s="40">
        <f t="shared" si="13"/>
        <v>0.4648679753</v>
      </c>
      <c r="W86" s="39">
        <f t="shared" si="14"/>
        <v>0.4187310903</v>
      </c>
      <c r="X86" s="41">
        <f t="shared" si="15"/>
        <v>0.5351320247</v>
      </c>
      <c r="Y86" s="41">
        <f t="shared" si="16"/>
        <v>0.5812689097</v>
      </c>
      <c r="Z86" s="40">
        <f t="shared" si="17"/>
        <v>167</v>
      </c>
      <c r="AA86" s="40">
        <f t="shared" si="18"/>
        <v>343</v>
      </c>
      <c r="AB86" s="40">
        <f t="shared" si="19"/>
        <v>89</v>
      </c>
      <c r="AC86" s="40">
        <f t="shared" si="20"/>
        <v>78</v>
      </c>
      <c r="AD86" s="40">
        <f t="shared" si="21"/>
        <v>199</v>
      </c>
      <c r="AE86" s="40">
        <f t="shared" si="22"/>
        <v>144</v>
      </c>
      <c r="AF86" s="40">
        <f t="shared" si="23"/>
        <v>1.282051282</v>
      </c>
      <c r="AG86" s="40">
        <f t="shared" si="24"/>
        <v>1.541666667</v>
      </c>
      <c r="AH86" s="40">
        <f t="shared" si="25"/>
        <v>114</v>
      </c>
      <c r="AI86" s="40">
        <f t="shared" si="26"/>
        <v>100</v>
      </c>
      <c r="AJ86" s="40">
        <f t="shared" si="27"/>
        <v>307</v>
      </c>
      <c r="AK86" s="40">
        <f t="shared" si="40"/>
        <v>222</v>
      </c>
      <c r="AL86" s="18">
        <f t="shared" si="28"/>
        <v>2589</v>
      </c>
      <c r="AM86" s="40">
        <f t="shared" si="29"/>
        <v>743</v>
      </c>
      <c r="AN86" s="42">
        <f t="shared" si="30"/>
        <v>0.2869833913</v>
      </c>
      <c r="AO86" s="42">
        <f t="shared" si="31"/>
        <v>0.4681344148</v>
      </c>
      <c r="AP86" s="43">
        <f t="shared" si="32"/>
        <v>0.2689768977</v>
      </c>
      <c r="AQ86" s="43">
        <f t="shared" si="33"/>
        <v>0.6204620462</v>
      </c>
      <c r="AR86" s="43">
        <f t="shared" si="34"/>
        <v>0.4207920792</v>
      </c>
      <c r="AS86" s="43">
        <f t="shared" si="35"/>
        <v>0.5666218035</v>
      </c>
      <c r="AT86" s="43">
        <f t="shared" si="36"/>
        <v>0.4522207268</v>
      </c>
      <c r="AU86" s="43">
        <f t="shared" si="37"/>
        <v>0.2880215343</v>
      </c>
      <c r="AV86" s="44">
        <f t="shared" si="38"/>
        <v>0</v>
      </c>
      <c r="AW86" s="45">
        <f t="shared" si="39"/>
        <v>-95</v>
      </c>
      <c r="AX86" s="45">
        <v>-5.0</v>
      </c>
      <c r="AY86" s="45"/>
    </row>
    <row r="87">
      <c r="A87" s="60"/>
      <c r="B87" s="60"/>
      <c r="C87" s="60"/>
      <c r="D87" s="46">
        <v>85.0</v>
      </c>
      <c r="E87" s="25"/>
      <c r="F87" s="26">
        <v>1717.0</v>
      </c>
      <c r="G87" s="18">
        <v>2715.0</v>
      </c>
      <c r="H87" s="15">
        <f t="shared" si="5"/>
        <v>1250</v>
      </c>
      <c r="I87" s="28">
        <v>113.0</v>
      </c>
      <c r="J87" s="29">
        <v>252.0</v>
      </c>
      <c r="K87" s="30">
        <v>138.0</v>
      </c>
      <c r="L87" s="31">
        <v>601.0</v>
      </c>
      <c r="M87" s="32">
        <v>65.0</v>
      </c>
      <c r="N87" s="33">
        <v>81.0</v>
      </c>
      <c r="O87" s="39">
        <f t="shared" si="6"/>
        <v>0.5547945205</v>
      </c>
      <c r="P87" s="39">
        <f t="shared" si="7"/>
        <v>0.6904109589</v>
      </c>
      <c r="Q87" s="40">
        <f t="shared" si="8"/>
        <v>0.6734161037</v>
      </c>
      <c r="R87" s="17">
        <f t="shared" si="9"/>
        <v>0.2514161037</v>
      </c>
      <c r="S87" s="39">
        <f t="shared" si="10"/>
        <v>0.01699485523</v>
      </c>
      <c r="T87" s="40">
        <f t="shared" si="11"/>
        <v>0.3599113854</v>
      </c>
      <c r="U87" s="40">
        <f t="shared" si="12"/>
        <v>0.4307011825</v>
      </c>
      <c r="V87" s="40">
        <f t="shared" si="13"/>
        <v>0.4307011825</v>
      </c>
      <c r="W87" s="39">
        <f t="shared" si="14"/>
        <v>0.4476960377</v>
      </c>
      <c r="X87" s="41">
        <f t="shared" si="15"/>
        <v>0.5692988175</v>
      </c>
      <c r="Y87" s="41">
        <f t="shared" si="16"/>
        <v>0.5523039623</v>
      </c>
      <c r="Z87" s="40">
        <f t="shared" si="17"/>
        <v>146</v>
      </c>
      <c r="AA87" s="40">
        <f t="shared" si="18"/>
        <v>365</v>
      </c>
      <c r="AB87" s="40">
        <f t="shared" si="19"/>
        <v>83</v>
      </c>
      <c r="AC87" s="40">
        <f t="shared" si="20"/>
        <v>63</v>
      </c>
      <c r="AD87" s="40">
        <f t="shared" si="21"/>
        <v>202</v>
      </c>
      <c r="AE87" s="40">
        <f t="shared" si="22"/>
        <v>163</v>
      </c>
      <c r="AF87" s="40">
        <f t="shared" si="23"/>
        <v>1.285714286</v>
      </c>
      <c r="AG87" s="40">
        <f t="shared" si="24"/>
        <v>1.54601227</v>
      </c>
      <c r="AH87" s="40">
        <f t="shared" si="25"/>
        <v>107</v>
      </c>
      <c r="AI87" s="40">
        <f t="shared" si="26"/>
        <v>81</v>
      </c>
      <c r="AJ87" s="40">
        <f t="shared" si="27"/>
        <v>312</v>
      </c>
      <c r="AK87" s="40">
        <f t="shared" si="40"/>
        <v>252</v>
      </c>
      <c r="AL87" s="18">
        <f t="shared" si="28"/>
        <v>2715</v>
      </c>
      <c r="AM87" s="40">
        <f t="shared" si="29"/>
        <v>752</v>
      </c>
      <c r="AN87" s="42">
        <f t="shared" si="30"/>
        <v>0.2769797422</v>
      </c>
      <c r="AO87" s="42">
        <f t="shared" si="31"/>
        <v>0.4604051565</v>
      </c>
      <c r="AP87" s="43">
        <f t="shared" si="32"/>
        <v>0.2528</v>
      </c>
      <c r="AQ87" s="43">
        <f t="shared" si="33"/>
        <v>0.6232</v>
      </c>
      <c r="AR87" s="43">
        <f t="shared" si="34"/>
        <v>0.4088</v>
      </c>
      <c r="AS87" s="43">
        <f t="shared" si="35"/>
        <v>0.5571808511</v>
      </c>
      <c r="AT87" s="43">
        <f t="shared" si="36"/>
        <v>0.477393617</v>
      </c>
      <c r="AU87" s="43">
        <f t="shared" si="37"/>
        <v>0.25</v>
      </c>
      <c r="AV87" s="44">
        <f t="shared" si="38"/>
        <v>0</v>
      </c>
      <c r="AW87" s="45">
        <f t="shared" si="39"/>
        <v>-103</v>
      </c>
      <c r="AX87" s="45">
        <v>-4.0</v>
      </c>
      <c r="AY87" s="45"/>
    </row>
    <row r="88">
      <c r="A88" s="60"/>
      <c r="B88" s="60"/>
      <c r="C88" s="60"/>
      <c r="D88" s="46">
        <v>86.0</v>
      </c>
      <c r="E88" s="25"/>
      <c r="F88" s="26">
        <v>1719.0</v>
      </c>
      <c r="G88" s="18">
        <v>777.0</v>
      </c>
      <c r="H88" s="15">
        <f t="shared" si="5"/>
        <v>339</v>
      </c>
      <c r="I88" s="28">
        <v>19.0</v>
      </c>
      <c r="J88" s="29">
        <v>66.0</v>
      </c>
      <c r="K88" s="30">
        <v>31.0</v>
      </c>
      <c r="L88" s="31">
        <v>175.0</v>
      </c>
      <c r="M88" s="32">
        <v>19.0</v>
      </c>
      <c r="N88" s="33">
        <v>29.0</v>
      </c>
      <c r="O88" s="39">
        <f t="shared" si="6"/>
        <v>0.6041666667</v>
      </c>
      <c r="P88" s="39">
        <f t="shared" si="7"/>
        <v>0.7764705882</v>
      </c>
      <c r="Q88" s="40">
        <f t="shared" si="8"/>
        <v>0.6957991953</v>
      </c>
      <c r="R88" s="17">
        <f t="shared" si="9"/>
        <v>0.2737991953</v>
      </c>
      <c r="S88" s="39">
        <f t="shared" si="10"/>
        <v>0.08067139292</v>
      </c>
      <c r="T88" s="40">
        <f t="shared" si="11"/>
        <v>0.3598988516</v>
      </c>
      <c r="U88" s="40">
        <f t="shared" si="12"/>
        <v>0.469032707</v>
      </c>
      <c r="V88" s="40">
        <f t="shared" si="13"/>
        <v>0.469032707</v>
      </c>
      <c r="W88" s="39">
        <f t="shared" si="14"/>
        <v>0.5497040999</v>
      </c>
      <c r="X88" s="41">
        <f t="shared" si="15"/>
        <v>0.530967293</v>
      </c>
      <c r="Y88" s="41">
        <f t="shared" si="16"/>
        <v>0.4502959001</v>
      </c>
      <c r="Z88" s="40">
        <f t="shared" si="17"/>
        <v>48</v>
      </c>
      <c r="AA88" s="40">
        <f t="shared" si="18"/>
        <v>85</v>
      </c>
      <c r="AB88" s="40">
        <f t="shared" si="19"/>
        <v>25</v>
      </c>
      <c r="AC88" s="40">
        <f t="shared" si="20"/>
        <v>23</v>
      </c>
      <c r="AD88" s="40">
        <f t="shared" si="21"/>
        <v>38</v>
      </c>
      <c r="AE88" s="40">
        <f t="shared" si="22"/>
        <v>47</v>
      </c>
      <c r="AF88" s="40">
        <f t="shared" si="23"/>
        <v>1.260869565</v>
      </c>
      <c r="AG88" s="40">
        <f t="shared" si="24"/>
        <v>1.404255319</v>
      </c>
      <c r="AH88" s="40">
        <f t="shared" si="25"/>
        <v>32</v>
      </c>
      <c r="AI88" s="40">
        <f t="shared" si="26"/>
        <v>29</v>
      </c>
      <c r="AJ88" s="40">
        <f t="shared" si="27"/>
        <v>53</v>
      </c>
      <c r="AK88" s="40">
        <f t="shared" si="40"/>
        <v>66</v>
      </c>
      <c r="AL88" s="18">
        <f t="shared" si="28"/>
        <v>777</v>
      </c>
      <c r="AM88" s="40">
        <f t="shared" si="29"/>
        <v>180</v>
      </c>
      <c r="AN88" s="42">
        <f t="shared" si="30"/>
        <v>0.2316602317</v>
      </c>
      <c r="AO88" s="42">
        <f t="shared" si="31"/>
        <v>0.4362934363</v>
      </c>
      <c r="AP88" s="43">
        <f t="shared" si="32"/>
        <v>0.203539823</v>
      </c>
      <c r="AQ88" s="43">
        <f t="shared" si="33"/>
        <v>0.6283185841</v>
      </c>
      <c r="AR88" s="43">
        <f t="shared" si="34"/>
        <v>0.3923303835</v>
      </c>
      <c r="AS88" s="43">
        <f t="shared" si="35"/>
        <v>0.4722222222</v>
      </c>
      <c r="AT88" s="43">
        <f t="shared" si="36"/>
        <v>0.5444444444</v>
      </c>
      <c r="AU88" s="43">
        <f t="shared" si="37"/>
        <v>0.3388888889</v>
      </c>
      <c r="AV88" s="44">
        <f t="shared" si="38"/>
        <v>0</v>
      </c>
      <c r="AW88" s="45">
        <f t="shared" si="39"/>
        <v>-16</v>
      </c>
      <c r="AX88" s="45">
        <v>-4.0</v>
      </c>
      <c r="AY88" s="45"/>
    </row>
    <row r="89">
      <c r="A89" s="60"/>
      <c r="B89" s="60"/>
      <c r="C89" s="60"/>
      <c r="D89" s="46">
        <v>87.0</v>
      </c>
      <c r="E89" s="25"/>
      <c r="F89" s="26">
        <v>1750.0</v>
      </c>
      <c r="G89" s="18">
        <v>1554.0</v>
      </c>
      <c r="H89" s="15">
        <f t="shared" si="5"/>
        <v>371</v>
      </c>
      <c r="I89" s="28">
        <v>17.0</v>
      </c>
      <c r="J89" s="29">
        <v>18.0</v>
      </c>
      <c r="K89" s="30">
        <v>60.0</v>
      </c>
      <c r="L89" s="31">
        <v>177.0</v>
      </c>
      <c r="M89" s="32">
        <v>38.0</v>
      </c>
      <c r="N89" s="33">
        <v>61.0</v>
      </c>
      <c r="O89" s="39">
        <f t="shared" si="6"/>
        <v>0.6161616162</v>
      </c>
      <c r="P89" s="39">
        <f t="shared" si="7"/>
        <v>0.5142857143</v>
      </c>
      <c r="Q89" s="40">
        <f t="shared" si="8"/>
        <v>0.7012373866</v>
      </c>
      <c r="R89" s="17">
        <f t="shared" si="9"/>
        <v>0.2792373866</v>
      </c>
      <c r="S89" s="39">
        <f t="shared" si="10"/>
        <v>-0.1869516723</v>
      </c>
      <c r="T89" s="40">
        <f t="shared" si="11"/>
        <v>0.3598958066</v>
      </c>
      <c r="U89" s="40">
        <f t="shared" si="12"/>
        <v>0.4783454062</v>
      </c>
      <c r="V89" s="40">
        <f t="shared" si="13"/>
        <v>0.4783454062</v>
      </c>
      <c r="W89" s="39">
        <f t="shared" si="14"/>
        <v>0.2913937339</v>
      </c>
      <c r="X89" s="41">
        <f t="shared" si="15"/>
        <v>0.5216545938</v>
      </c>
      <c r="Y89" s="41">
        <f t="shared" si="16"/>
        <v>0.7086062661</v>
      </c>
      <c r="Z89" s="40">
        <f t="shared" si="17"/>
        <v>99</v>
      </c>
      <c r="AA89" s="40">
        <f t="shared" si="18"/>
        <v>35</v>
      </c>
      <c r="AB89" s="40">
        <f t="shared" si="19"/>
        <v>52</v>
      </c>
      <c r="AC89" s="40">
        <f t="shared" si="20"/>
        <v>47</v>
      </c>
      <c r="AD89" s="40">
        <f t="shared" si="21"/>
        <v>25</v>
      </c>
      <c r="AE89" s="40">
        <f t="shared" si="22"/>
        <v>10</v>
      </c>
      <c r="AF89" s="40">
        <f t="shared" si="23"/>
        <v>1.29787234</v>
      </c>
      <c r="AG89" s="40">
        <f t="shared" si="24"/>
        <v>1.8</v>
      </c>
      <c r="AH89" s="40">
        <f t="shared" si="25"/>
        <v>67</v>
      </c>
      <c r="AI89" s="40">
        <f t="shared" si="26"/>
        <v>61</v>
      </c>
      <c r="AJ89" s="40">
        <f t="shared" si="27"/>
        <v>45</v>
      </c>
      <c r="AK89" s="40">
        <f t="shared" si="40"/>
        <v>18</v>
      </c>
      <c r="AL89" s="18">
        <f t="shared" si="28"/>
        <v>1554</v>
      </c>
      <c r="AM89" s="40">
        <f t="shared" si="29"/>
        <v>191</v>
      </c>
      <c r="AN89" s="42">
        <f t="shared" si="30"/>
        <v>0.1229086229</v>
      </c>
      <c r="AO89" s="42">
        <f t="shared" si="31"/>
        <v>0.2387387387</v>
      </c>
      <c r="AP89" s="43">
        <f t="shared" si="32"/>
        <v>0.3099730458</v>
      </c>
      <c r="AQ89" s="43">
        <f t="shared" si="33"/>
        <v>0.6253369272</v>
      </c>
      <c r="AR89" s="43">
        <f t="shared" si="34"/>
        <v>0.3611859838</v>
      </c>
      <c r="AS89" s="43">
        <f t="shared" si="35"/>
        <v>0.5863874346</v>
      </c>
      <c r="AT89" s="43">
        <f t="shared" si="36"/>
        <v>0.445026178</v>
      </c>
      <c r="AU89" s="43">
        <f t="shared" si="37"/>
        <v>0.6701570681</v>
      </c>
      <c r="AV89" s="44">
        <f t="shared" si="38"/>
        <v>0</v>
      </c>
      <c r="AW89" s="45">
        <f t="shared" si="39"/>
        <v>3</v>
      </c>
      <c r="AX89" s="45">
        <v>-4.0</v>
      </c>
      <c r="AY89" s="45"/>
    </row>
    <row r="90">
      <c r="A90" s="60"/>
      <c r="B90" s="60"/>
      <c r="C90" s="60"/>
      <c r="D90" s="46">
        <v>88.0</v>
      </c>
      <c r="E90" s="25"/>
      <c r="F90" s="26">
        <v>1751.0</v>
      </c>
      <c r="G90" s="18">
        <v>1396.0</v>
      </c>
      <c r="H90" s="15">
        <f t="shared" si="5"/>
        <v>456</v>
      </c>
      <c r="I90" s="28">
        <v>20.0</v>
      </c>
      <c r="J90" s="29">
        <v>44.0</v>
      </c>
      <c r="K90" s="30">
        <v>88.0</v>
      </c>
      <c r="L90" s="31">
        <v>189.0</v>
      </c>
      <c r="M90" s="32">
        <v>41.0</v>
      </c>
      <c r="N90" s="33">
        <v>74.0</v>
      </c>
      <c r="O90" s="39">
        <f t="shared" si="6"/>
        <v>0.6434782609</v>
      </c>
      <c r="P90" s="39">
        <f t="shared" si="7"/>
        <v>0.6875</v>
      </c>
      <c r="Q90" s="40">
        <f t="shared" si="8"/>
        <v>0.7136223558</v>
      </c>
      <c r="R90" s="17">
        <f t="shared" si="9"/>
        <v>0.2916223558</v>
      </c>
      <c r="S90" s="39">
        <f t="shared" si="10"/>
        <v>-0.02612235584</v>
      </c>
      <c r="T90" s="40">
        <f t="shared" si="11"/>
        <v>0.3598888719</v>
      </c>
      <c r="U90" s="40">
        <f t="shared" si="12"/>
        <v>0.4995537362</v>
      </c>
      <c r="V90" s="40">
        <f t="shared" si="13"/>
        <v>0.4995537362</v>
      </c>
      <c r="W90" s="39">
        <f t="shared" si="14"/>
        <v>0.4734313803</v>
      </c>
      <c r="X90" s="41">
        <f t="shared" si="15"/>
        <v>0.5004462638</v>
      </c>
      <c r="Y90" s="41">
        <f t="shared" si="16"/>
        <v>0.5265686197</v>
      </c>
      <c r="Z90" s="40">
        <f t="shared" si="17"/>
        <v>115</v>
      </c>
      <c r="AA90" s="40">
        <f t="shared" si="18"/>
        <v>64</v>
      </c>
      <c r="AB90" s="40">
        <f t="shared" si="19"/>
        <v>58</v>
      </c>
      <c r="AC90" s="40">
        <f t="shared" si="20"/>
        <v>57</v>
      </c>
      <c r="AD90" s="40">
        <f t="shared" si="21"/>
        <v>34</v>
      </c>
      <c r="AE90" s="40">
        <f t="shared" si="22"/>
        <v>30</v>
      </c>
      <c r="AF90" s="40">
        <f t="shared" si="23"/>
        <v>1.298245614</v>
      </c>
      <c r="AG90" s="40">
        <f t="shared" si="24"/>
        <v>1.466666667</v>
      </c>
      <c r="AH90" s="40">
        <f t="shared" si="25"/>
        <v>75</v>
      </c>
      <c r="AI90" s="40">
        <f t="shared" si="26"/>
        <v>74</v>
      </c>
      <c r="AJ90" s="40">
        <f t="shared" si="27"/>
        <v>50</v>
      </c>
      <c r="AK90" s="40">
        <f t="shared" si="40"/>
        <v>44</v>
      </c>
      <c r="AL90" s="18">
        <f t="shared" si="28"/>
        <v>1396</v>
      </c>
      <c r="AM90" s="40">
        <f t="shared" si="29"/>
        <v>243</v>
      </c>
      <c r="AN90" s="42">
        <f t="shared" si="30"/>
        <v>0.1740687679</v>
      </c>
      <c r="AO90" s="42">
        <f t="shared" si="31"/>
        <v>0.3266475645</v>
      </c>
      <c r="AP90" s="43">
        <f t="shared" si="32"/>
        <v>0.326754386</v>
      </c>
      <c r="AQ90" s="43">
        <f t="shared" si="33"/>
        <v>0.548245614</v>
      </c>
      <c r="AR90" s="43">
        <f t="shared" si="34"/>
        <v>0.3925438596</v>
      </c>
      <c r="AS90" s="43">
        <f t="shared" si="35"/>
        <v>0.5144032922</v>
      </c>
      <c r="AT90" s="43">
        <f t="shared" si="36"/>
        <v>0.4897119342</v>
      </c>
      <c r="AU90" s="43">
        <f t="shared" si="37"/>
        <v>0.6131687243</v>
      </c>
      <c r="AV90" s="44">
        <f t="shared" si="38"/>
        <v>0</v>
      </c>
      <c r="AW90" s="45">
        <f t="shared" si="39"/>
        <v>24</v>
      </c>
      <c r="AX90" s="45">
        <v>-4.0</v>
      </c>
      <c r="AY90" s="45"/>
    </row>
    <row r="91">
      <c r="A91" s="60"/>
      <c r="B91" s="60"/>
      <c r="C91" s="60"/>
      <c r="D91" s="46">
        <v>89.0</v>
      </c>
      <c r="E91" s="25"/>
      <c r="F91" s="26">
        <v>1753.0</v>
      </c>
      <c r="G91" s="18">
        <v>257.0</v>
      </c>
      <c r="H91" s="15">
        <f t="shared" si="5"/>
        <v>106</v>
      </c>
      <c r="I91" s="28">
        <v>3.0</v>
      </c>
      <c r="J91" s="29">
        <v>8.0</v>
      </c>
      <c r="K91" s="30">
        <v>24.0</v>
      </c>
      <c r="L91" s="31">
        <v>53.0</v>
      </c>
      <c r="M91" s="32">
        <v>7.0</v>
      </c>
      <c r="N91" s="33">
        <v>11.0</v>
      </c>
      <c r="O91" s="39">
        <f t="shared" si="6"/>
        <v>0.6111111111</v>
      </c>
      <c r="P91" s="39">
        <f t="shared" si="7"/>
        <v>0.7272727273</v>
      </c>
      <c r="Q91" s="40">
        <f t="shared" si="8"/>
        <v>0.6989476111</v>
      </c>
      <c r="R91" s="17">
        <f t="shared" si="9"/>
        <v>0.2769476111</v>
      </c>
      <c r="S91" s="39">
        <f t="shared" si="10"/>
        <v>0.02832511616</v>
      </c>
      <c r="T91" s="40">
        <f t="shared" si="11"/>
        <v>0.3598970887</v>
      </c>
      <c r="U91" s="40">
        <f t="shared" si="12"/>
        <v>0.4744242666</v>
      </c>
      <c r="V91" s="40">
        <f t="shared" si="13"/>
        <v>0.4744242666</v>
      </c>
      <c r="W91" s="39">
        <f t="shared" si="14"/>
        <v>0.5027493827</v>
      </c>
      <c r="X91" s="41">
        <f t="shared" si="15"/>
        <v>0.5255757334</v>
      </c>
      <c r="Y91" s="41">
        <f t="shared" si="16"/>
        <v>0.4972506173</v>
      </c>
      <c r="Z91" s="40">
        <f t="shared" si="17"/>
        <v>18</v>
      </c>
      <c r="AA91" s="40">
        <f t="shared" si="18"/>
        <v>11</v>
      </c>
      <c r="AB91" s="40">
        <f t="shared" si="19"/>
        <v>9</v>
      </c>
      <c r="AC91" s="40">
        <f t="shared" si="20"/>
        <v>9</v>
      </c>
      <c r="AD91" s="40">
        <f t="shared" si="21"/>
        <v>5</v>
      </c>
      <c r="AE91" s="40">
        <f t="shared" si="22"/>
        <v>6</v>
      </c>
      <c r="AF91" s="40">
        <f t="shared" si="23"/>
        <v>1.222222222</v>
      </c>
      <c r="AG91" s="40">
        <f t="shared" si="24"/>
        <v>1.333333333</v>
      </c>
      <c r="AH91" s="40">
        <f t="shared" si="25"/>
        <v>11</v>
      </c>
      <c r="AI91" s="40">
        <f t="shared" si="26"/>
        <v>11</v>
      </c>
      <c r="AJ91" s="40">
        <f t="shared" si="27"/>
        <v>7</v>
      </c>
      <c r="AK91" s="40">
        <f t="shared" si="40"/>
        <v>8</v>
      </c>
      <c r="AL91" s="18">
        <f t="shared" si="28"/>
        <v>257</v>
      </c>
      <c r="AM91" s="40">
        <f t="shared" si="29"/>
        <v>37</v>
      </c>
      <c r="AN91" s="42">
        <f t="shared" si="30"/>
        <v>0.1439688716</v>
      </c>
      <c r="AO91" s="42">
        <f t="shared" si="31"/>
        <v>0.4124513619</v>
      </c>
      <c r="AP91" s="43">
        <f t="shared" si="32"/>
        <v>0.320754717</v>
      </c>
      <c r="AQ91" s="43">
        <f t="shared" si="33"/>
        <v>0.5943396226</v>
      </c>
      <c r="AR91" s="43">
        <f t="shared" si="34"/>
        <v>0.2735849057</v>
      </c>
      <c r="AS91" s="43">
        <f t="shared" si="35"/>
        <v>0.4864864865</v>
      </c>
      <c r="AT91" s="43">
        <f t="shared" si="36"/>
        <v>0.5135135135</v>
      </c>
      <c r="AU91" s="43">
        <f t="shared" si="37"/>
        <v>0.5945945946</v>
      </c>
      <c r="AV91" s="44">
        <f t="shared" si="38"/>
        <v>0</v>
      </c>
      <c r="AW91" s="45">
        <f t="shared" si="39"/>
        <v>16</v>
      </c>
      <c r="AX91" s="45">
        <v>-4.0</v>
      </c>
      <c r="AY91" s="45"/>
    </row>
    <row r="92">
      <c r="A92" s="60"/>
      <c r="B92" s="60"/>
      <c r="C92" s="60"/>
      <c r="D92" s="46">
        <v>90.0</v>
      </c>
      <c r="E92" s="25"/>
      <c r="F92" s="26">
        <v>2003.0</v>
      </c>
      <c r="G92" s="18">
        <v>937.0</v>
      </c>
      <c r="H92" s="15">
        <f t="shared" si="5"/>
        <v>152</v>
      </c>
      <c r="I92" s="28">
        <v>6.0</v>
      </c>
      <c r="J92" s="29">
        <v>35.0</v>
      </c>
      <c r="K92" s="30">
        <v>14.0</v>
      </c>
      <c r="L92" s="31">
        <v>57.0</v>
      </c>
      <c r="M92" s="32">
        <v>19.0</v>
      </c>
      <c r="N92" s="33">
        <v>21.0</v>
      </c>
      <c r="O92" s="39">
        <f t="shared" si="6"/>
        <v>0.525</v>
      </c>
      <c r="P92" s="39">
        <f t="shared" si="7"/>
        <v>0.8536585366</v>
      </c>
      <c r="Q92" s="40">
        <f t="shared" si="8"/>
        <v>0.6599093413</v>
      </c>
      <c r="R92" s="17">
        <f t="shared" si="9"/>
        <v>0.2379093413</v>
      </c>
      <c r="S92" s="39">
        <f t="shared" si="10"/>
        <v>0.1937491953</v>
      </c>
      <c r="T92" s="40">
        <f t="shared" si="11"/>
        <v>0.3599189493</v>
      </c>
      <c r="U92" s="40">
        <f t="shared" si="12"/>
        <v>0.4075695368</v>
      </c>
      <c r="V92" s="40">
        <f t="shared" si="13"/>
        <v>0.4075695368</v>
      </c>
      <c r="W92" s="39">
        <f t="shared" si="14"/>
        <v>0.6013187321</v>
      </c>
      <c r="X92" s="41">
        <f t="shared" si="15"/>
        <v>0.5924304632</v>
      </c>
      <c r="Y92" s="41">
        <f t="shared" si="16"/>
        <v>0.3986812679</v>
      </c>
      <c r="Z92" s="40">
        <f t="shared" si="17"/>
        <v>40</v>
      </c>
      <c r="AA92" s="40">
        <f t="shared" si="18"/>
        <v>41</v>
      </c>
      <c r="AB92" s="40">
        <f t="shared" si="19"/>
        <v>24</v>
      </c>
      <c r="AC92" s="40">
        <f t="shared" si="20"/>
        <v>16</v>
      </c>
      <c r="AD92" s="40">
        <f t="shared" si="21"/>
        <v>16</v>
      </c>
      <c r="AE92" s="40">
        <f t="shared" si="22"/>
        <v>25</v>
      </c>
      <c r="AF92" s="40">
        <f t="shared" si="23"/>
        <v>1.3125</v>
      </c>
      <c r="AG92" s="40">
        <f t="shared" si="24"/>
        <v>1.4</v>
      </c>
      <c r="AH92" s="40">
        <f t="shared" si="25"/>
        <v>32</v>
      </c>
      <c r="AI92" s="40">
        <f t="shared" si="26"/>
        <v>21</v>
      </c>
      <c r="AJ92" s="40">
        <f t="shared" si="27"/>
        <v>22</v>
      </c>
      <c r="AK92" s="40">
        <f t="shared" si="40"/>
        <v>35</v>
      </c>
      <c r="AL92" s="18">
        <f t="shared" si="28"/>
        <v>937</v>
      </c>
      <c r="AM92" s="40">
        <f t="shared" si="29"/>
        <v>110</v>
      </c>
      <c r="AN92" s="42">
        <f t="shared" si="30"/>
        <v>0.1173959445</v>
      </c>
      <c r="AO92" s="42">
        <f t="shared" si="31"/>
        <v>0.1622198506</v>
      </c>
      <c r="AP92" s="43">
        <f t="shared" si="32"/>
        <v>0.2565789474</v>
      </c>
      <c r="AQ92" s="43">
        <f t="shared" si="33"/>
        <v>0.5394736842</v>
      </c>
      <c r="AR92" s="43">
        <f t="shared" si="34"/>
        <v>0.5328947368</v>
      </c>
      <c r="AS92" s="43">
        <f t="shared" si="35"/>
        <v>0.4909090909</v>
      </c>
      <c r="AT92" s="43">
        <f t="shared" si="36"/>
        <v>0.6090909091</v>
      </c>
      <c r="AU92" s="43">
        <f t="shared" si="37"/>
        <v>0.4818181818</v>
      </c>
      <c r="AV92" s="44">
        <f t="shared" si="38"/>
        <v>0</v>
      </c>
      <c r="AW92" s="45">
        <f t="shared" si="39"/>
        <v>-15</v>
      </c>
      <c r="AX92" s="45">
        <v>-4.0</v>
      </c>
      <c r="AY92" s="45"/>
    </row>
    <row r="93">
      <c r="A93" s="60"/>
      <c r="B93" s="60"/>
      <c r="C93" s="60"/>
      <c r="D93" s="46">
        <v>91.0</v>
      </c>
      <c r="E93" s="25"/>
      <c r="F93" s="26">
        <v>2004.0</v>
      </c>
      <c r="G93" s="18">
        <v>1302.0</v>
      </c>
      <c r="H93" s="15">
        <f t="shared" si="5"/>
        <v>242</v>
      </c>
      <c r="I93" s="28">
        <v>14.0</v>
      </c>
      <c r="J93" s="29">
        <v>60.0</v>
      </c>
      <c r="K93" s="30">
        <v>16.0</v>
      </c>
      <c r="L93" s="31">
        <v>111.0</v>
      </c>
      <c r="M93" s="32">
        <v>15.0</v>
      </c>
      <c r="N93" s="33">
        <v>26.0</v>
      </c>
      <c r="O93" s="39">
        <f t="shared" si="6"/>
        <v>0.6341463415</v>
      </c>
      <c r="P93" s="39">
        <f t="shared" si="7"/>
        <v>0.8108108108</v>
      </c>
      <c r="Q93" s="40">
        <f t="shared" si="8"/>
        <v>0.709391348</v>
      </c>
      <c r="R93" s="17">
        <f t="shared" si="9"/>
        <v>0.287391348</v>
      </c>
      <c r="S93" s="39">
        <f t="shared" si="10"/>
        <v>0.1014194628</v>
      </c>
      <c r="T93" s="40">
        <f t="shared" si="11"/>
        <v>0.3598912409</v>
      </c>
      <c r="U93" s="40">
        <f t="shared" si="12"/>
        <v>0.4923085259</v>
      </c>
      <c r="V93" s="40">
        <f t="shared" si="13"/>
        <v>0.4923085259</v>
      </c>
      <c r="W93" s="39">
        <f t="shared" si="14"/>
        <v>0.5937279887</v>
      </c>
      <c r="X93" s="41">
        <f t="shared" si="15"/>
        <v>0.5076914741</v>
      </c>
      <c r="Y93" s="41">
        <f t="shared" si="16"/>
        <v>0.4062720113</v>
      </c>
      <c r="Z93" s="40">
        <f t="shared" si="17"/>
        <v>41</v>
      </c>
      <c r="AA93" s="40">
        <f t="shared" si="18"/>
        <v>74</v>
      </c>
      <c r="AB93" s="40">
        <f t="shared" si="19"/>
        <v>21</v>
      </c>
      <c r="AC93" s="40">
        <f t="shared" si="20"/>
        <v>20</v>
      </c>
      <c r="AD93" s="40">
        <f t="shared" si="21"/>
        <v>30</v>
      </c>
      <c r="AE93" s="40">
        <f t="shared" si="22"/>
        <v>44</v>
      </c>
      <c r="AF93" s="40">
        <f t="shared" si="23"/>
        <v>1.3</v>
      </c>
      <c r="AG93" s="40">
        <f t="shared" si="24"/>
        <v>1.363636364</v>
      </c>
      <c r="AH93" s="40">
        <f t="shared" si="25"/>
        <v>27</v>
      </c>
      <c r="AI93" s="40">
        <f t="shared" si="26"/>
        <v>26</v>
      </c>
      <c r="AJ93" s="40">
        <f t="shared" si="27"/>
        <v>41</v>
      </c>
      <c r="AK93" s="40">
        <f t="shared" si="40"/>
        <v>60</v>
      </c>
      <c r="AL93" s="18">
        <f t="shared" si="28"/>
        <v>1302</v>
      </c>
      <c r="AM93" s="40">
        <f t="shared" si="29"/>
        <v>154</v>
      </c>
      <c r="AN93" s="42">
        <f t="shared" si="30"/>
        <v>0.1182795699</v>
      </c>
      <c r="AO93" s="42">
        <f t="shared" si="31"/>
        <v>0.1858678955</v>
      </c>
      <c r="AP93" s="43">
        <f t="shared" si="32"/>
        <v>0.1859504132</v>
      </c>
      <c r="AQ93" s="43">
        <f t="shared" si="33"/>
        <v>0.5785123967</v>
      </c>
      <c r="AR93" s="43">
        <f t="shared" si="34"/>
        <v>0.4752066116</v>
      </c>
      <c r="AS93" s="43">
        <f t="shared" si="35"/>
        <v>0.4415584416</v>
      </c>
      <c r="AT93" s="43">
        <f t="shared" si="36"/>
        <v>0.5649350649</v>
      </c>
      <c r="AU93" s="43">
        <f t="shared" si="37"/>
        <v>0.3441558442</v>
      </c>
      <c r="AV93" s="44">
        <f t="shared" si="38"/>
        <v>0</v>
      </c>
      <c r="AW93" s="45">
        <f t="shared" si="39"/>
        <v>-23</v>
      </c>
      <c r="AX93" s="45">
        <v>-4.0</v>
      </c>
      <c r="AY93" s="45"/>
    </row>
    <row r="94">
      <c r="A94" s="60"/>
      <c r="B94" s="60"/>
      <c r="C94" s="60"/>
      <c r="D94" s="46">
        <v>92.0</v>
      </c>
      <c r="E94" s="25"/>
      <c r="F94" s="26">
        <v>2005.0</v>
      </c>
      <c r="G94" s="18">
        <v>2026.0</v>
      </c>
      <c r="H94" s="15">
        <f t="shared" si="5"/>
        <v>454</v>
      </c>
      <c r="I94" s="28">
        <v>36.0</v>
      </c>
      <c r="J94" s="29">
        <v>87.0</v>
      </c>
      <c r="K94" s="30">
        <v>31.0</v>
      </c>
      <c r="L94" s="31">
        <v>175.0</v>
      </c>
      <c r="M94" s="32">
        <v>52.0</v>
      </c>
      <c r="N94" s="33">
        <v>73.0</v>
      </c>
      <c r="O94" s="39">
        <f t="shared" si="6"/>
        <v>0.584</v>
      </c>
      <c r="P94" s="39">
        <f t="shared" si="7"/>
        <v>0.7073170732</v>
      </c>
      <c r="Q94" s="40">
        <f t="shared" si="8"/>
        <v>0.6866563631</v>
      </c>
      <c r="R94" s="17">
        <f t="shared" si="9"/>
        <v>0.2646563631</v>
      </c>
      <c r="S94" s="39">
        <f t="shared" si="10"/>
        <v>0.02066071003</v>
      </c>
      <c r="T94" s="40">
        <f t="shared" si="11"/>
        <v>0.3599039712</v>
      </c>
      <c r="U94" s="40">
        <f t="shared" si="12"/>
        <v>0.4533756668</v>
      </c>
      <c r="V94" s="40">
        <f t="shared" si="13"/>
        <v>0.4533756668</v>
      </c>
      <c r="W94" s="39">
        <f t="shared" si="14"/>
        <v>0.4740363769</v>
      </c>
      <c r="X94" s="41">
        <f t="shared" si="15"/>
        <v>0.5466243332</v>
      </c>
      <c r="Y94" s="41">
        <f t="shared" si="16"/>
        <v>0.5259636231</v>
      </c>
      <c r="Z94" s="40">
        <f t="shared" si="17"/>
        <v>125</v>
      </c>
      <c r="AA94" s="40">
        <f t="shared" si="18"/>
        <v>123</v>
      </c>
      <c r="AB94" s="40">
        <f t="shared" si="19"/>
        <v>68</v>
      </c>
      <c r="AC94" s="40">
        <f t="shared" si="20"/>
        <v>57</v>
      </c>
      <c r="AD94" s="40">
        <f t="shared" si="21"/>
        <v>65</v>
      </c>
      <c r="AE94" s="40">
        <f t="shared" si="22"/>
        <v>58</v>
      </c>
      <c r="AF94" s="40">
        <f t="shared" si="23"/>
        <v>1.280701754</v>
      </c>
      <c r="AG94" s="40">
        <f t="shared" si="24"/>
        <v>1.5</v>
      </c>
      <c r="AH94" s="40">
        <f t="shared" si="25"/>
        <v>87</v>
      </c>
      <c r="AI94" s="40">
        <f t="shared" si="26"/>
        <v>73</v>
      </c>
      <c r="AJ94" s="40">
        <f t="shared" si="27"/>
        <v>98</v>
      </c>
      <c r="AK94" s="40">
        <f t="shared" si="40"/>
        <v>87</v>
      </c>
      <c r="AL94" s="18">
        <f t="shared" si="28"/>
        <v>2026</v>
      </c>
      <c r="AM94" s="40">
        <f t="shared" si="29"/>
        <v>345</v>
      </c>
      <c r="AN94" s="42">
        <f t="shared" si="30"/>
        <v>0.1702862784</v>
      </c>
      <c r="AO94" s="42">
        <f t="shared" si="31"/>
        <v>0.2240868707</v>
      </c>
      <c r="AP94" s="43">
        <f t="shared" si="32"/>
        <v>0.2621145374</v>
      </c>
      <c r="AQ94" s="43">
        <f t="shared" si="33"/>
        <v>0.5792951542</v>
      </c>
      <c r="AR94" s="43">
        <f t="shared" si="34"/>
        <v>0.5462555066</v>
      </c>
      <c r="AS94" s="43">
        <f t="shared" si="35"/>
        <v>0.5362318841</v>
      </c>
      <c r="AT94" s="43">
        <f t="shared" si="36"/>
        <v>0.5043478261</v>
      </c>
      <c r="AU94" s="43">
        <f t="shared" si="37"/>
        <v>0.4637681159</v>
      </c>
      <c r="AV94" s="44">
        <f t="shared" si="38"/>
        <v>0</v>
      </c>
      <c r="AW94" s="45">
        <f t="shared" si="39"/>
        <v>-66</v>
      </c>
      <c r="AX94" s="45">
        <v>-4.0</v>
      </c>
      <c r="AY94" s="45"/>
    </row>
    <row r="95">
      <c r="A95" s="60"/>
      <c r="B95" s="60"/>
      <c r="C95" s="60"/>
      <c r="D95" s="46">
        <v>93.0</v>
      </c>
      <c r="E95" s="25"/>
      <c r="F95" s="26">
        <v>2007.0</v>
      </c>
      <c r="G95" s="18">
        <v>592.0</v>
      </c>
      <c r="H95" s="15">
        <f t="shared" si="5"/>
        <v>140</v>
      </c>
      <c r="I95" s="28">
        <v>24.0</v>
      </c>
      <c r="J95" s="29">
        <v>23.0</v>
      </c>
      <c r="K95" s="30">
        <v>11.0</v>
      </c>
      <c r="L95" s="31">
        <v>39.0</v>
      </c>
      <c r="M95" s="32">
        <v>20.0</v>
      </c>
      <c r="N95" s="33">
        <v>23.0</v>
      </c>
      <c r="O95" s="39">
        <f t="shared" si="6"/>
        <v>0.5348837209</v>
      </c>
      <c r="P95" s="39">
        <f t="shared" si="7"/>
        <v>0.4893617021</v>
      </c>
      <c r="Q95" s="40">
        <f t="shared" si="8"/>
        <v>0.6643898724</v>
      </c>
      <c r="R95" s="17">
        <f t="shared" si="9"/>
        <v>0.2423898724</v>
      </c>
      <c r="S95" s="39">
        <f t="shared" si="10"/>
        <v>-0.1750281702</v>
      </c>
      <c r="T95" s="40">
        <f t="shared" si="11"/>
        <v>0.3599164401</v>
      </c>
      <c r="U95" s="40">
        <f t="shared" si="12"/>
        <v>0.4152429681</v>
      </c>
      <c r="V95" s="40">
        <f t="shared" si="13"/>
        <v>0.4152429681</v>
      </c>
      <c r="W95" s="39">
        <f t="shared" si="14"/>
        <v>0.2402147979</v>
      </c>
      <c r="X95" s="41">
        <f t="shared" si="15"/>
        <v>0.5847570319</v>
      </c>
      <c r="Y95" s="41">
        <f t="shared" si="16"/>
        <v>0.7597852021</v>
      </c>
      <c r="Z95" s="40">
        <f t="shared" si="17"/>
        <v>43</v>
      </c>
      <c r="AA95" s="40">
        <f t="shared" si="18"/>
        <v>47</v>
      </c>
      <c r="AB95" s="40">
        <f t="shared" si="19"/>
        <v>25</v>
      </c>
      <c r="AC95" s="40">
        <f t="shared" si="20"/>
        <v>18</v>
      </c>
      <c r="AD95" s="40">
        <f t="shared" si="21"/>
        <v>36</v>
      </c>
      <c r="AE95" s="40">
        <f t="shared" si="22"/>
        <v>11</v>
      </c>
      <c r="AF95" s="40">
        <f t="shared" si="23"/>
        <v>1.277777778</v>
      </c>
      <c r="AG95" s="40">
        <f t="shared" si="24"/>
        <v>2.090909091</v>
      </c>
      <c r="AH95" s="40">
        <f t="shared" si="25"/>
        <v>32</v>
      </c>
      <c r="AI95" s="40">
        <f t="shared" si="26"/>
        <v>23</v>
      </c>
      <c r="AJ95" s="40">
        <f t="shared" si="27"/>
        <v>75</v>
      </c>
      <c r="AK95" s="40">
        <f t="shared" si="40"/>
        <v>23</v>
      </c>
      <c r="AL95" s="18">
        <f t="shared" si="28"/>
        <v>592</v>
      </c>
      <c r="AM95" s="40">
        <f t="shared" si="29"/>
        <v>153</v>
      </c>
      <c r="AN95" s="42">
        <f t="shared" si="30"/>
        <v>0.2584459459</v>
      </c>
      <c r="AO95" s="42">
        <f t="shared" si="31"/>
        <v>0.2364864865</v>
      </c>
      <c r="AP95" s="43">
        <f t="shared" si="32"/>
        <v>0.3928571429</v>
      </c>
      <c r="AQ95" s="43">
        <f t="shared" si="33"/>
        <v>0.5928571429</v>
      </c>
      <c r="AR95" s="43">
        <f t="shared" si="34"/>
        <v>0.6428571429</v>
      </c>
      <c r="AS95" s="43">
        <f t="shared" si="35"/>
        <v>0.6993464052</v>
      </c>
      <c r="AT95" s="43">
        <f t="shared" si="36"/>
        <v>0.3594771242</v>
      </c>
      <c r="AU95" s="43">
        <f t="shared" si="37"/>
        <v>0.3594771242</v>
      </c>
      <c r="AV95" s="44">
        <f t="shared" si="38"/>
        <v>0</v>
      </c>
      <c r="AW95" s="45">
        <f t="shared" si="39"/>
        <v>-52</v>
      </c>
      <c r="AX95" s="45">
        <v>-4.0</v>
      </c>
      <c r="AY95" s="45"/>
    </row>
    <row r="96">
      <c r="A96" s="60"/>
      <c r="B96" s="60"/>
      <c r="C96" s="60"/>
      <c r="D96" s="46">
        <v>94.0</v>
      </c>
      <c r="E96" s="25"/>
      <c r="F96" s="26">
        <v>2008.0</v>
      </c>
      <c r="G96" s="18">
        <v>3166.0</v>
      </c>
      <c r="H96" s="15">
        <f t="shared" si="5"/>
        <v>561</v>
      </c>
      <c r="I96" s="28">
        <v>68.0</v>
      </c>
      <c r="J96" s="29">
        <v>107.0</v>
      </c>
      <c r="K96" s="30">
        <v>48.0</v>
      </c>
      <c r="L96" s="31">
        <v>212.0</v>
      </c>
      <c r="M96" s="32">
        <v>69.0</v>
      </c>
      <c r="N96" s="33">
        <v>57.0</v>
      </c>
      <c r="O96" s="39">
        <f t="shared" si="6"/>
        <v>0.4523809524</v>
      </c>
      <c r="P96" s="39">
        <f t="shared" si="7"/>
        <v>0.6114285714</v>
      </c>
      <c r="Q96" s="40">
        <f t="shared" si="8"/>
        <v>0.6269911939</v>
      </c>
      <c r="R96" s="17">
        <f t="shared" si="9"/>
        <v>0.2049911939</v>
      </c>
      <c r="S96" s="39">
        <f t="shared" si="10"/>
        <v>-0.01556262245</v>
      </c>
      <c r="T96" s="40">
        <f t="shared" si="11"/>
        <v>0.359937385</v>
      </c>
      <c r="U96" s="40">
        <f t="shared" si="12"/>
        <v>0.3511907713</v>
      </c>
      <c r="V96" s="40">
        <f t="shared" si="13"/>
        <v>0.3511907713</v>
      </c>
      <c r="W96" s="39">
        <f t="shared" si="14"/>
        <v>0.3356281488</v>
      </c>
      <c r="X96" s="41">
        <f t="shared" si="15"/>
        <v>0.6488092287</v>
      </c>
      <c r="Y96" s="41">
        <f t="shared" si="16"/>
        <v>0.6643718512</v>
      </c>
      <c r="Z96" s="40">
        <f t="shared" si="17"/>
        <v>126</v>
      </c>
      <c r="AA96" s="40">
        <f t="shared" si="18"/>
        <v>175</v>
      </c>
      <c r="AB96" s="40">
        <f t="shared" si="19"/>
        <v>82</v>
      </c>
      <c r="AC96" s="40">
        <f t="shared" si="20"/>
        <v>44</v>
      </c>
      <c r="AD96" s="40">
        <f t="shared" si="21"/>
        <v>116</v>
      </c>
      <c r="AE96" s="40">
        <f t="shared" si="22"/>
        <v>59</v>
      </c>
      <c r="AF96" s="40">
        <f t="shared" si="23"/>
        <v>1.295454545</v>
      </c>
      <c r="AG96" s="40">
        <f t="shared" si="24"/>
        <v>1.813559322</v>
      </c>
      <c r="AH96" s="40">
        <f t="shared" si="25"/>
        <v>106</v>
      </c>
      <c r="AI96" s="40">
        <f t="shared" si="26"/>
        <v>57</v>
      </c>
      <c r="AJ96" s="40">
        <f t="shared" si="27"/>
        <v>210</v>
      </c>
      <c r="AK96" s="40">
        <f t="shared" si="40"/>
        <v>107</v>
      </c>
      <c r="AL96" s="18">
        <f t="shared" si="28"/>
        <v>3166</v>
      </c>
      <c r="AM96" s="40">
        <f t="shared" si="29"/>
        <v>480</v>
      </c>
      <c r="AN96" s="42">
        <f t="shared" si="30"/>
        <v>0.1516108654</v>
      </c>
      <c r="AO96" s="42">
        <f t="shared" si="31"/>
        <v>0.177195199</v>
      </c>
      <c r="AP96" s="43">
        <f t="shared" si="32"/>
        <v>0.3297682709</v>
      </c>
      <c r="AQ96" s="43">
        <f t="shared" si="33"/>
        <v>0.6221033868</v>
      </c>
      <c r="AR96" s="43">
        <f t="shared" si="34"/>
        <v>0.5365418895</v>
      </c>
      <c r="AS96" s="43">
        <f t="shared" si="35"/>
        <v>0.6583333333</v>
      </c>
      <c r="AT96" s="43">
        <f t="shared" si="36"/>
        <v>0.44375</v>
      </c>
      <c r="AU96" s="43">
        <f t="shared" si="37"/>
        <v>0.3395833333</v>
      </c>
      <c r="AV96" s="44">
        <f t="shared" si="38"/>
        <v>0</v>
      </c>
      <c r="AW96" s="45">
        <f t="shared" si="39"/>
        <v>-131</v>
      </c>
      <c r="AX96" s="45">
        <v>-4.0</v>
      </c>
      <c r="AY96" s="45"/>
    </row>
    <row r="97">
      <c r="A97" s="60"/>
      <c r="B97" s="60"/>
      <c r="C97" s="60"/>
      <c r="D97" s="46">
        <v>95.0</v>
      </c>
      <c r="E97" s="25"/>
      <c r="F97" s="26">
        <v>2009.0</v>
      </c>
      <c r="G97" s="18">
        <v>1664.0</v>
      </c>
      <c r="H97" s="15">
        <f t="shared" si="5"/>
        <v>187</v>
      </c>
      <c r="I97" s="28">
        <v>9.0</v>
      </c>
      <c r="J97" s="29">
        <v>32.0</v>
      </c>
      <c r="K97" s="30">
        <v>13.0</v>
      </c>
      <c r="L97" s="31">
        <v>95.0</v>
      </c>
      <c r="M97" s="32">
        <v>15.0</v>
      </c>
      <c r="N97" s="33">
        <v>23.0</v>
      </c>
      <c r="O97" s="39">
        <f t="shared" si="6"/>
        <v>0.6052631579</v>
      </c>
      <c r="P97" s="39">
        <f t="shared" si="7"/>
        <v>0.7804878049</v>
      </c>
      <c r="Q97" s="40">
        <f t="shared" si="8"/>
        <v>0.6962963116</v>
      </c>
      <c r="R97" s="17">
        <f t="shared" si="9"/>
        <v>0.2742963116</v>
      </c>
      <c r="S97" s="39">
        <f t="shared" si="10"/>
        <v>0.08419149324</v>
      </c>
      <c r="T97" s="40">
        <f t="shared" si="11"/>
        <v>0.3598985733</v>
      </c>
      <c r="U97" s="40">
        <f t="shared" si="12"/>
        <v>0.4698840053</v>
      </c>
      <c r="V97" s="40">
        <f t="shared" si="13"/>
        <v>0.4698840053</v>
      </c>
      <c r="W97" s="39">
        <f t="shared" si="14"/>
        <v>0.5540754985</v>
      </c>
      <c r="X97" s="41">
        <f t="shared" si="15"/>
        <v>0.5301159947</v>
      </c>
      <c r="Y97" s="41">
        <f t="shared" si="16"/>
        <v>0.4459245015</v>
      </c>
      <c r="Z97" s="40">
        <f t="shared" si="17"/>
        <v>38</v>
      </c>
      <c r="AA97" s="40">
        <f t="shared" si="18"/>
        <v>41</v>
      </c>
      <c r="AB97" s="40">
        <f t="shared" si="19"/>
        <v>20</v>
      </c>
      <c r="AC97" s="40">
        <f t="shared" si="20"/>
        <v>18</v>
      </c>
      <c r="AD97" s="40">
        <f t="shared" si="21"/>
        <v>18</v>
      </c>
      <c r="AE97" s="40">
        <f t="shared" si="22"/>
        <v>23</v>
      </c>
      <c r="AF97" s="40">
        <f t="shared" si="23"/>
        <v>1.277777778</v>
      </c>
      <c r="AG97" s="40">
        <f t="shared" si="24"/>
        <v>1.391304348</v>
      </c>
      <c r="AH97" s="40">
        <f t="shared" si="25"/>
        <v>26</v>
      </c>
      <c r="AI97" s="40">
        <f t="shared" si="26"/>
        <v>23</v>
      </c>
      <c r="AJ97" s="40">
        <f t="shared" si="27"/>
        <v>25</v>
      </c>
      <c r="AK97" s="40">
        <f t="shared" si="40"/>
        <v>32</v>
      </c>
      <c r="AL97" s="18">
        <f t="shared" si="28"/>
        <v>1664</v>
      </c>
      <c r="AM97" s="40">
        <f t="shared" si="29"/>
        <v>106</v>
      </c>
      <c r="AN97" s="42">
        <f t="shared" si="30"/>
        <v>0.06370192308</v>
      </c>
      <c r="AO97" s="42">
        <f t="shared" si="31"/>
        <v>0.1123798077</v>
      </c>
      <c r="AP97" s="43">
        <f t="shared" si="32"/>
        <v>0.1978609626</v>
      </c>
      <c r="AQ97" s="43">
        <f t="shared" si="33"/>
        <v>0.6363636364</v>
      </c>
      <c r="AR97" s="43">
        <f t="shared" si="34"/>
        <v>0.422459893</v>
      </c>
      <c r="AS97" s="43">
        <f t="shared" si="35"/>
        <v>0.4811320755</v>
      </c>
      <c r="AT97" s="43">
        <f t="shared" si="36"/>
        <v>0.5471698113</v>
      </c>
      <c r="AU97" s="43">
        <f t="shared" si="37"/>
        <v>0.4622641509</v>
      </c>
      <c r="AV97" s="44">
        <f t="shared" si="38"/>
        <v>0</v>
      </c>
      <c r="AW97" s="45">
        <f t="shared" si="39"/>
        <v>-14</v>
      </c>
      <c r="AX97" s="45">
        <v>-4.0</v>
      </c>
      <c r="AY97" s="45"/>
    </row>
    <row r="98">
      <c r="A98" s="60"/>
      <c r="B98" s="60"/>
      <c r="C98" s="60"/>
      <c r="D98" s="46">
        <v>96.0</v>
      </c>
      <c r="E98" s="25"/>
      <c r="F98" s="26">
        <v>2011.0</v>
      </c>
      <c r="G98" s="18">
        <v>1367.0</v>
      </c>
      <c r="H98" s="15">
        <f t="shared" si="5"/>
        <v>243</v>
      </c>
      <c r="I98" s="28">
        <v>11.0</v>
      </c>
      <c r="J98" s="29">
        <v>36.0</v>
      </c>
      <c r="K98" s="30">
        <v>27.0</v>
      </c>
      <c r="L98" s="31">
        <v>117.0</v>
      </c>
      <c r="M98" s="32">
        <v>25.0</v>
      </c>
      <c r="N98" s="33">
        <v>27.0</v>
      </c>
      <c r="O98" s="39">
        <f t="shared" si="6"/>
        <v>0.5192307692</v>
      </c>
      <c r="P98" s="39">
        <f t="shared" si="7"/>
        <v>0.7659574468</v>
      </c>
      <c r="Q98" s="40">
        <f t="shared" si="8"/>
        <v>0.6572940362</v>
      </c>
      <c r="R98" s="17">
        <f t="shared" si="9"/>
        <v>0.2352940362</v>
      </c>
      <c r="S98" s="39">
        <f t="shared" si="10"/>
        <v>0.1086634106</v>
      </c>
      <c r="T98" s="40">
        <f t="shared" si="11"/>
        <v>0.3599204139</v>
      </c>
      <c r="U98" s="40">
        <f t="shared" si="12"/>
        <v>0.4030904831</v>
      </c>
      <c r="V98" s="40">
        <f t="shared" si="13"/>
        <v>0.4030904831</v>
      </c>
      <c r="W98" s="39">
        <f t="shared" si="14"/>
        <v>0.5117538937</v>
      </c>
      <c r="X98" s="41">
        <f t="shared" si="15"/>
        <v>0.5969095169</v>
      </c>
      <c r="Y98" s="41">
        <f t="shared" si="16"/>
        <v>0.4882461063</v>
      </c>
      <c r="Z98" s="40">
        <f t="shared" si="17"/>
        <v>52</v>
      </c>
      <c r="AA98" s="40">
        <f t="shared" si="18"/>
        <v>47</v>
      </c>
      <c r="AB98" s="40">
        <f t="shared" si="19"/>
        <v>31</v>
      </c>
      <c r="AC98" s="40">
        <f t="shared" si="20"/>
        <v>21</v>
      </c>
      <c r="AD98" s="40">
        <f t="shared" si="21"/>
        <v>23</v>
      </c>
      <c r="AE98" s="40">
        <f t="shared" si="22"/>
        <v>24</v>
      </c>
      <c r="AF98" s="40">
        <f t="shared" si="23"/>
        <v>1.285714286</v>
      </c>
      <c r="AG98" s="40">
        <f t="shared" si="24"/>
        <v>1.5</v>
      </c>
      <c r="AH98" s="40">
        <f t="shared" si="25"/>
        <v>40</v>
      </c>
      <c r="AI98" s="40">
        <f t="shared" si="26"/>
        <v>27</v>
      </c>
      <c r="AJ98" s="40">
        <f t="shared" si="27"/>
        <v>35</v>
      </c>
      <c r="AK98" s="40">
        <f t="shared" si="40"/>
        <v>36</v>
      </c>
      <c r="AL98" s="18">
        <f t="shared" si="28"/>
        <v>1367</v>
      </c>
      <c r="AM98" s="40">
        <f t="shared" si="29"/>
        <v>138</v>
      </c>
      <c r="AN98" s="42">
        <f t="shared" si="30"/>
        <v>0.1009509876</v>
      </c>
      <c r="AO98" s="42">
        <f t="shared" si="31"/>
        <v>0.1777615216</v>
      </c>
      <c r="AP98" s="43">
        <f t="shared" si="32"/>
        <v>0.2592592593</v>
      </c>
      <c r="AQ98" s="43">
        <f t="shared" si="33"/>
        <v>0.6296296296</v>
      </c>
      <c r="AR98" s="43">
        <f t="shared" si="34"/>
        <v>0.4074074074</v>
      </c>
      <c r="AS98" s="43">
        <f t="shared" si="35"/>
        <v>0.5434782609</v>
      </c>
      <c r="AT98" s="43">
        <f t="shared" si="36"/>
        <v>0.5507246377</v>
      </c>
      <c r="AU98" s="43">
        <f t="shared" si="37"/>
        <v>0.4855072464</v>
      </c>
      <c r="AV98" s="44">
        <f t="shared" si="38"/>
        <v>0</v>
      </c>
      <c r="AW98" s="45">
        <f t="shared" si="39"/>
        <v>-12</v>
      </c>
      <c r="AX98" s="45">
        <v>-4.0</v>
      </c>
      <c r="AY98" s="45"/>
    </row>
    <row r="99">
      <c r="A99" s="60"/>
      <c r="B99" s="60"/>
      <c r="C99" s="60"/>
      <c r="D99" s="46">
        <v>97.0</v>
      </c>
      <c r="E99" s="25"/>
      <c r="F99" s="26">
        <v>2013.0</v>
      </c>
      <c r="G99" s="18">
        <v>1064.0</v>
      </c>
      <c r="H99" s="15">
        <f t="shared" si="5"/>
        <v>110</v>
      </c>
      <c r="I99" s="28">
        <v>4.0</v>
      </c>
      <c r="J99" s="29">
        <v>18.0</v>
      </c>
      <c r="K99" s="30">
        <v>6.0</v>
      </c>
      <c r="L99" s="31">
        <v>67.0</v>
      </c>
      <c r="M99" s="32">
        <v>4.0</v>
      </c>
      <c r="N99" s="33">
        <v>11.0</v>
      </c>
      <c r="O99" s="39">
        <f t="shared" si="6"/>
        <v>0.7333333333</v>
      </c>
      <c r="P99" s="39">
        <f t="shared" si="7"/>
        <v>0.8181818182</v>
      </c>
      <c r="Q99" s="40">
        <f t="shared" si="8"/>
        <v>0.75436456</v>
      </c>
      <c r="R99" s="17">
        <f t="shared" si="9"/>
        <v>0.33236456</v>
      </c>
      <c r="S99" s="39">
        <f t="shared" si="10"/>
        <v>0.06381725818</v>
      </c>
      <c r="T99" s="40">
        <f t="shared" si="11"/>
        <v>0.3598660615</v>
      </c>
      <c r="U99" s="40">
        <f t="shared" si="12"/>
        <v>0.5693171254</v>
      </c>
      <c r="V99" s="40">
        <f t="shared" si="13"/>
        <v>0.5693171254</v>
      </c>
      <c r="W99" s="39">
        <f t="shared" si="14"/>
        <v>0.6331343836</v>
      </c>
      <c r="X99" s="41">
        <f t="shared" si="15"/>
        <v>0.4306828746</v>
      </c>
      <c r="Y99" s="41">
        <f t="shared" si="16"/>
        <v>0.3668656164</v>
      </c>
      <c r="Z99" s="40">
        <f t="shared" si="17"/>
        <v>15</v>
      </c>
      <c r="AA99" s="40">
        <f t="shared" si="18"/>
        <v>22</v>
      </c>
      <c r="AB99" s="40">
        <f t="shared" si="19"/>
        <v>6</v>
      </c>
      <c r="AC99" s="40">
        <f t="shared" si="20"/>
        <v>9</v>
      </c>
      <c r="AD99" s="40">
        <f t="shared" si="21"/>
        <v>8</v>
      </c>
      <c r="AE99" s="40">
        <f t="shared" si="22"/>
        <v>14</v>
      </c>
      <c r="AF99" s="40">
        <f t="shared" si="23"/>
        <v>1.222222222</v>
      </c>
      <c r="AG99" s="40">
        <f t="shared" si="24"/>
        <v>1.285714286</v>
      </c>
      <c r="AH99" s="40">
        <f t="shared" si="25"/>
        <v>7</v>
      </c>
      <c r="AI99" s="40">
        <f t="shared" si="26"/>
        <v>11</v>
      </c>
      <c r="AJ99" s="40">
        <f t="shared" si="27"/>
        <v>10</v>
      </c>
      <c r="AK99" s="40">
        <f t="shared" si="40"/>
        <v>18</v>
      </c>
      <c r="AL99" s="18">
        <f t="shared" si="28"/>
        <v>1064</v>
      </c>
      <c r="AM99" s="40">
        <f t="shared" si="29"/>
        <v>46</v>
      </c>
      <c r="AN99" s="42">
        <f t="shared" si="30"/>
        <v>0.04323308271</v>
      </c>
      <c r="AO99" s="42">
        <f t="shared" si="31"/>
        <v>0.1033834586</v>
      </c>
      <c r="AP99" s="43">
        <f t="shared" si="32"/>
        <v>0.1272727273</v>
      </c>
      <c r="AQ99" s="43">
        <f t="shared" si="33"/>
        <v>0.6818181818</v>
      </c>
      <c r="AR99" s="43">
        <f t="shared" si="34"/>
        <v>0.3363636364</v>
      </c>
      <c r="AS99" s="43">
        <f t="shared" si="35"/>
        <v>0.3695652174</v>
      </c>
      <c r="AT99" s="43">
        <f t="shared" si="36"/>
        <v>0.5434782609</v>
      </c>
      <c r="AU99" s="43">
        <f t="shared" si="37"/>
        <v>0.3913043478</v>
      </c>
      <c r="AV99" s="44">
        <f t="shared" si="38"/>
        <v>0</v>
      </c>
      <c r="AW99" s="45">
        <f t="shared" si="39"/>
        <v>-3</v>
      </c>
      <c r="AX99" s="45">
        <v>-4.0</v>
      </c>
      <c r="AY99" s="45"/>
    </row>
    <row r="100">
      <c r="A100" s="60"/>
      <c r="B100" s="60"/>
      <c r="C100" s="60"/>
      <c r="D100" s="46">
        <v>98.0</v>
      </c>
      <c r="E100" s="25"/>
      <c r="F100" s="26">
        <v>2014.0</v>
      </c>
      <c r="G100" s="18">
        <v>2933.0</v>
      </c>
      <c r="H100" s="15">
        <f t="shared" si="5"/>
        <v>370</v>
      </c>
      <c r="I100" s="28">
        <v>17.0</v>
      </c>
      <c r="J100" s="29">
        <v>71.0</v>
      </c>
      <c r="K100" s="30">
        <v>23.0</v>
      </c>
      <c r="L100" s="31">
        <v>187.0</v>
      </c>
      <c r="M100" s="32">
        <v>17.0</v>
      </c>
      <c r="N100" s="33">
        <v>55.0</v>
      </c>
      <c r="O100" s="39">
        <f t="shared" si="6"/>
        <v>0.7638888889</v>
      </c>
      <c r="P100" s="39">
        <f t="shared" si="7"/>
        <v>0.8068181818</v>
      </c>
      <c r="Q100" s="40">
        <f t="shared" si="8"/>
        <v>0.7682202257</v>
      </c>
      <c r="R100" s="17">
        <f t="shared" si="9"/>
        <v>0.3462202257</v>
      </c>
      <c r="S100" s="39">
        <f t="shared" si="10"/>
        <v>0.03859795612</v>
      </c>
      <c r="T100" s="40">
        <f t="shared" si="11"/>
        <v>0.3598583049</v>
      </c>
      <c r="U100" s="40">
        <f t="shared" si="12"/>
        <v>0.5930407571</v>
      </c>
      <c r="V100" s="40">
        <f t="shared" si="13"/>
        <v>0.5930407571</v>
      </c>
      <c r="W100" s="39">
        <f t="shared" si="14"/>
        <v>0.6316387133</v>
      </c>
      <c r="X100" s="41">
        <f t="shared" si="15"/>
        <v>0.4069592429</v>
      </c>
      <c r="Y100" s="41">
        <f t="shared" si="16"/>
        <v>0.3683612867</v>
      </c>
      <c r="Z100" s="40">
        <f t="shared" si="17"/>
        <v>72</v>
      </c>
      <c r="AA100" s="40">
        <f t="shared" si="18"/>
        <v>88</v>
      </c>
      <c r="AB100" s="40">
        <f t="shared" si="19"/>
        <v>29</v>
      </c>
      <c r="AC100" s="40">
        <f t="shared" si="20"/>
        <v>43</v>
      </c>
      <c r="AD100" s="40">
        <f t="shared" si="21"/>
        <v>32</v>
      </c>
      <c r="AE100" s="40">
        <f t="shared" si="22"/>
        <v>56</v>
      </c>
      <c r="AF100" s="40">
        <f t="shared" si="23"/>
        <v>1.279069767</v>
      </c>
      <c r="AG100" s="40">
        <f t="shared" si="24"/>
        <v>1.267857143</v>
      </c>
      <c r="AH100" s="40">
        <f t="shared" si="25"/>
        <v>37</v>
      </c>
      <c r="AI100" s="40">
        <f t="shared" si="26"/>
        <v>55</v>
      </c>
      <c r="AJ100" s="40">
        <f t="shared" si="27"/>
        <v>41</v>
      </c>
      <c r="AK100" s="40">
        <f t="shared" si="40"/>
        <v>71</v>
      </c>
      <c r="AL100" s="18">
        <f t="shared" si="28"/>
        <v>2933</v>
      </c>
      <c r="AM100" s="40">
        <f t="shared" si="29"/>
        <v>204</v>
      </c>
      <c r="AN100" s="42">
        <f t="shared" si="30"/>
        <v>0.06955335834</v>
      </c>
      <c r="AO100" s="42">
        <f t="shared" si="31"/>
        <v>0.1261506989</v>
      </c>
      <c r="AP100" s="43">
        <f t="shared" si="32"/>
        <v>0.1540540541</v>
      </c>
      <c r="AQ100" s="43">
        <f t="shared" si="33"/>
        <v>0.5972972973</v>
      </c>
      <c r="AR100" s="43">
        <f t="shared" si="34"/>
        <v>0.4324324324</v>
      </c>
      <c r="AS100" s="43">
        <f t="shared" si="35"/>
        <v>0.3823529412</v>
      </c>
      <c r="AT100" s="43">
        <f t="shared" si="36"/>
        <v>0.5294117647</v>
      </c>
      <c r="AU100" s="43">
        <f t="shared" si="37"/>
        <v>0.4509803922</v>
      </c>
      <c r="AV100" s="44">
        <f t="shared" si="38"/>
        <v>0</v>
      </c>
      <c r="AW100" s="45">
        <f t="shared" si="39"/>
        <v>-21</v>
      </c>
      <c r="AX100" s="45">
        <v>-4.0</v>
      </c>
      <c r="AY100" s="45"/>
    </row>
    <row r="101">
      <c r="A101" s="60"/>
      <c r="B101" s="60"/>
      <c r="C101" s="60"/>
      <c r="D101" s="46">
        <v>99.0</v>
      </c>
      <c r="E101" s="25"/>
      <c r="F101" s="26">
        <v>2015.0</v>
      </c>
      <c r="G101" s="18">
        <v>2515.0</v>
      </c>
      <c r="H101" s="15">
        <f t="shared" si="5"/>
        <v>283</v>
      </c>
      <c r="I101" s="28">
        <v>15.0</v>
      </c>
      <c r="J101" s="29">
        <v>41.0</v>
      </c>
      <c r="K101" s="30">
        <v>17.0</v>
      </c>
      <c r="L101" s="31">
        <v>132.0</v>
      </c>
      <c r="M101" s="32">
        <v>31.0</v>
      </c>
      <c r="N101" s="33">
        <v>47.0</v>
      </c>
      <c r="O101" s="39">
        <f t="shared" si="6"/>
        <v>0.6025641026</v>
      </c>
      <c r="P101" s="39">
        <f t="shared" si="7"/>
        <v>0.7321428571</v>
      </c>
      <c r="Q101" s="40">
        <f t="shared" si="8"/>
        <v>0.695072642</v>
      </c>
      <c r="R101" s="17">
        <f t="shared" si="9"/>
        <v>0.273072642</v>
      </c>
      <c r="S101" s="39">
        <f t="shared" si="10"/>
        <v>0.03707021513</v>
      </c>
      <c r="T101" s="40">
        <f t="shared" si="11"/>
        <v>0.3598992585</v>
      </c>
      <c r="U101" s="40">
        <f t="shared" si="12"/>
        <v>0.4677885022</v>
      </c>
      <c r="V101" s="40">
        <f t="shared" si="13"/>
        <v>0.4677885022</v>
      </c>
      <c r="W101" s="39">
        <f t="shared" si="14"/>
        <v>0.5048587173</v>
      </c>
      <c r="X101" s="41">
        <f t="shared" si="15"/>
        <v>0.5322114978</v>
      </c>
      <c r="Y101" s="41">
        <f t="shared" si="16"/>
        <v>0.4951412827</v>
      </c>
      <c r="Z101" s="40">
        <f t="shared" si="17"/>
        <v>78</v>
      </c>
      <c r="AA101" s="40">
        <f t="shared" si="18"/>
        <v>56</v>
      </c>
      <c r="AB101" s="40">
        <f t="shared" si="19"/>
        <v>42</v>
      </c>
      <c r="AC101" s="40">
        <f t="shared" si="20"/>
        <v>36</v>
      </c>
      <c r="AD101" s="40">
        <f t="shared" si="21"/>
        <v>28</v>
      </c>
      <c r="AE101" s="40">
        <f t="shared" si="22"/>
        <v>28</v>
      </c>
      <c r="AF101" s="40">
        <f t="shared" si="23"/>
        <v>1.305555556</v>
      </c>
      <c r="AG101" s="40">
        <f t="shared" si="24"/>
        <v>1.464285714</v>
      </c>
      <c r="AH101" s="40">
        <f t="shared" si="25"/>
        <v>55</v>
      </c>
      <c r="AI101" s="40">
        <f t="shared" si="26"/>
        <v>47</v>
      </c>
      <c r="AJ101" s="40">
        <f t="shared" si="27"/>
        <v>41</v>
      </c>
      <c r="AK101" s="40">
        <f t="shared" si="40"/>
        <v>41</v>
      </c>
      <c r="AL101" s="18">
        <f t="shared" si="28"/>
        <v>2515</v>
      </c>
      <c r="AM101" s="40">
        <f t="shared" si="29"/>
        <v>184</v>
      </c>
      <c r="AN101" s="42">
        <f t="shared" si="30"/>
        <v>0.0731610338</v>
      </c>
      <c r="AO101" s="42">
        <f t="shared" si="31"/>
        <v>0.1125248509</v>
      </c>
      <c r="AP101" s="43">
        <f t="shared" si="32"/>
        <v>0.222614841</v>
      </c>
      <c r="AQ101" s="43">
        <f t="shared" si="33"/>
        <v>0.628975265</v>
      </c>
      <c r="AR101" s="43">
        <f t="shared" si="34"/>
        <v>0.4734982332</v>
      </c>
      <c r="AS101" s="43">
        <f t="shared" si="35"/>
        <v>0.5217391304</v>
      </c>
      <c r="AT101" s="43">
        <f t="shared" si="36"/>
        <v>0.5217391304</v>
      </c>
      <c r="AU101" s="43">
        <f t="shared" si="37"/>
        <v>0.5543478261</v>
      </c>
      <c r="AV101" s="44">
        <f t="shared" si="38"/>
        <v>0</v>
      </c>
      <c r="AW101" s="45">
        <f t="shared" si="39"/>
        <v>-33</v>
      </c>
      <c r="AX101" s="45">
        <v>-4.0</v>
      </c>
      <c r="AY101" s="45"/>
    </row>
    <row r="102">
      <c r="A102" s="60"/>
      <c r="B102" s="60"/>
      <c r="C102" s="60"/>
      <c r="D102" s="46">
        <v>100.0</v>
      </c>
      <c r="E102" s="25"/>
      <c r="F102" s="26">
        <v>2021.0</v>
      </c>
      <c r="G102" s="18">
        <v>3158.0</v>
      </c>
      <c r="H102" s="15">
        <f t="shared" si="5"/>
        <v>363</v>
      </c>
      <c r="I102" s="28">
        <v>26.0</v>
      </c>
      <c r="J102" s="29">
        <v>57.0</v>
      </c>
      <c r="K102" s="30">
        <v>21.0</v>
      </c>
      <c r="L102" s="31">
        <v>190.0</v>
      </c>
      <c r="M102" s="32">
        <v>28.0</v>
      </c>
      <c r="N102" s="33">
        <v>41.0</v>
      </c>
      <c r="O102" s="39">
        <f t="shared" si="6"/>
        <v>0.5942028986</v>
      </c>
      <c r="P102" s="39">
        <f t="shared" si="7"/>
        <v>0.686746988</v>
      </c>
      <c r="Q102" s="40">
        <f t="shared" si="8"/>
        <v>0.6912819546</v>
      </c>
      <c r="R102" s="17">
        <f t="shared" si="9"/>
        <v>0.2692819546</v>
      </c>
      <c r="S102" s="39">
        <f t="shared" si="10"/>
        <v>-0.00453496668</v>
      </c>
      <c r="T102" s="40">
        <f t="shared" si="11"/>
        <v>0.3599013811</v>
      </c>
      <c r="U102" s="40">
        <f t="shared" si="12"/>
        <v>0.4612970061</v>
      </c>
      <c r="V102" s="40">
        <f t="shared" si="13"/>
        <v>0.4612970061</v>
      </c>
      <c r="W102" s="39">
        <f t="shared" si="14"/>
        <v>0.4567620395</v>
      </c>
      <c r="X102" s="41">
        <f t="shared" si="15"/>
        <v>0.5387029939</v>
      </c>
      <c r="Y102" s="41">
        <f t="shared" si="16"/>
        <v>0.5432379605</v>
      </c>
      <c r="Z102" s="40">
        <f t="shared" si="17"/>
        <v>69</v>
      </c>
      <c r="AA102" s="40">
        <f t="shared" si="18"/>
        <v>83</v>
      </c>
      <c r="AB102" s="40">
        <f t="shared" si="19"/>
        <v>37</v>
      </c>
      <c r="AC102" s="40">
        <f t="shared" si="20"/>
        <v>32</v>
      </c>
      <c r="AD102" s="40">
        <f t="shared" si="21"/>
        <v>45</v>
      </c>
      <c r="AE102" s="40">
        <f t="shared" si="22"/>
        <v>38</v>
      </c>
      <c r="AF102" s="40">
        <f t="shared" si="23"/>
        <v>1.28125</v>
      </c>
      <c r="AG102" s="40">
        <f t="shared" si="24"/>
        <v>1.5</v>
      </c>
      <c r="AH102" s="40">
        <f t="shared" si="25"/>
        <v>47</v>
      </c>
      <c r="AI102" s="40">
        <f t="shared" si="26"/>
        <v>41</v>
      </c>
      <c r="AJ102" s="40">
        <f t="shared" si="27"/>
        <v>68</v>
      </c>
      <c r="AK102" s="40">
        <f t="shared" si="40"/>
        <v>57</v>
      </c>
      <c r="AL102" s="18">
        <f t="shared" si="28"/>
        <v>3158</v>
      </c>
      <c r="AM102" s="40">
        <f t="shared" si="29"/>
        <v>213</v>
      </c>
      <c r="AN102" s="42">
        <f t="shared" si="30"/>
        <v>0.06744775174</v>
      </c>
      <c r="AO102" s="42">
        <f t="shared" si="31"/>
        <v>0.1149461685</v>
      </c>
      <c r="AP102" s="43">
        <f t="shared" si="32"/>
        <v>0.2066115702</v>
      </c>
      <c r="AQ102" s="43">
        <f t="shared" si="33"/>
        <v>0.6721763085</v>
      </c>
      <c r="AR102" s="43">
        <f t="shared" si="34"/>
        <v>0.4187327824</v>
      </c>
      <c r="AS102" s="43">
        <f t="shared" si="35"/>
        <v>0.5399061033</v>
      </c>
      <c r="AT102" s="43">
        <f t="shared" si="36"/>
        <v>0.4882629108</v>
      </c>
      <c r="AU102" s="43">
        <f t="shared" si="37"/>
        <v>0.4131455399</v>
      </c>
      <c r="AV102" s="44">
        <f t="shared" si="38"/>
        <v>0</v>
      </c>
      <c r="AW102" s="45">
        <f t="shared" si="39"/>
        <v>-40</v>
      </c>
      <c r="AX102" s="45">
        <v>-4.0</v>
      </c>
      <c r="AY102" s="45"/>
    </row>
    <row r="103">
      <c r="A103" s="60"/>
      <c r="B103" s="60"/>
      <c r="C103" s="60"/>
      <c r="D103" s="46">
        <v>101.0</v>
      </c>
      <c r="E103" s="25"/>
      <c r="F103" s="26">
        <v>2023.0</v>
      </c>
      <c r="G103" s="18">
        <v>1285.0</v>
      </c>
      <c r="H103" s="15">
        <f t="shared" si="5"/>
        <v>166</v>
      </c>
      <c r="I103" s="28">
        <v>16.0</v>
      </c>
      <c r="J103" s="29">
        <v>41.0</v>
      </c>
      <c r="K103" s="30">
        <v>5.0</v>
      </c>
      <c r="L103" s="31">
        <v>76.0</v>
      </c>
      <c r="M103" s="32">
        <v>11.0</v>
      </c>
      <c r="N103" s="33">
        <v>17.0</v>
      </c>
      <c r="O103" s="39">
        <f t="shared" si="6"/>
        <v>0.6071428571</v>
      </c>
      <c r="P103" s="39">
        <f t="shared" si="7"/>
        <v>0.7192982456</v>
      </c>
      <c r="Q103" s="40">
        <f t="shared" si="8"/>
        <v>0.6971485128</v>
      </c>
      <c r="R103" s="17">
        <f t="shared" si="9"/>
        <v>0.2751485128</v>
      </c>
      <c r="S103" s="39">
        <f t="shared" si="10"/>
        <v>0.02214973286</v>
      </c>
      <c r="T103" s="40">
        <f t="shared" si="11"/>
        <v>0.3598980961</v>
      </c>
      <c r="U103" s="40">
        <f t="shared" si="12"/>
        <v>0.4713433743</v>
      </c>
      <c r="V103" s="40">
        <f t="shared" si="13"/>
        <v>0.4713433743</v>
      </c>
      <c r="W103" s="39">
        <f t="shared" si="14"/>
        <v>0.4934931072</v>
      </c>
      <c r="X103" s="41">
        <f t="shared" si="15"/>
        <v>0.5286566257</v>
      </c>
      <c r="Y103" s="41">
        <f t="shared" si="16"/>
        <v>0.5065068928</v>
      </c>
      <c r="Z103" s="40">
        <f t="shared" si="17"/>
        <v>28</v>
      </c>
      <c r="AA103" s="40">
        <f t="shared" si="18"/>
        <v>57</v>
      </c>
      <c r="AB103" s="40">
        <f t="shared" si="19"/>
        <v>15</v>
      </c>
      <c r="AC103" s="40">
        <f t="shared" si="20"/>
        <v>13</v>
      </c>
      <c r="AD103" s="40">
        <f t="shared" si="21"/>
        <v>29</v>
      </c>
      <c r="AE103" s="40">
        <f t="shared" si="22"/>
        <v>28</v>
      </c>
      <c r="AF103" s="40">
        <f t="shared" si="23"/>
        <v>1.307692308</v>
      </c>
      <c r="AG103" s="40">
        <f t="shared" si="24"/>
        <v>1.464285714</v>
      </c>
      <c r="AH103" s="40">
        <f t="shared" si="25"/>
        <v>20</v>
      </c>
      <c r="AI103" s="40">
        <f t="shared" si="26"/>
        <v>17</v>
      </c>
      <c r="AJ103" s="40">
        <f t="shared" si="27"/>
        <v>42</v>
      </c>
      <c r="AK103" s="40">
        <f t="shared" si="40"/>
        <v>41</v>
      </c>
      <c r="AL103" s="18">
        <f t="shared" si="28"/>
        <v>1285</v>
      </c>
      <c r="AM103" s="40">
        <f t="shared" si="29"/>
        <v>120</v>
      </c>
      <c r="AN103" s="42">
        <f t="shared" si="30"/>
        <v>0.09338521401</v>
      </c>
      <c r="AO103" s="42">
        <f t="shared" si="31"/>
        <v>0.1291828794</v>
      </c>
      <c r="AP103" s="43">
        <f t="shared" si="32"/>
        <v>0.1927710843</v>
      </c>
      <c r="AQ103" s="43">
        <f t="shared" si="33"/>
        <v>0.6204819277</v>
      </c>
      <c r="AR103" s="43">
        <f t="shared" si="34"/>
        <v>0.5120481928</v>
      </c>
      <c r="AS103" s="43">
        <f t="shared" si="35"/>
        <v>0.5166666667</v>
      </c>
      <c r="AT103" s="43">
        <f t="shared" si="36"/>
        <v>0.5083333333</v>
      </c>
      <c r="AU103" s="43">
        <f t="shared" si="37"/>
        <v>0.3083333333</v>
      </c>
      <c r="AV103" s="44">
        <f t="shared" si="38"/>
        <v>0</v>
      </c>
      <c r="AW103" s="45">
        <f t="shared" si="39"/>
        <v>-30</v>
      </c>
      <c r="AX103" s="45">
        <v>-4.0</v>
      </c>
      <c r="AY103" s="45"/>
    </row>
    <row r="104">
      <c r="A104" s="60"/>
      <c r="B104" s="60"/>
      <c r="C104" s="60"/>
      <c r="D104" s="46">
        <v>102.0</v>
      </c>
      <c r="E104" s="25"/>
      <c r="F104" s="26">
        <v>2025.0</v>
      </c>
      <c r="G104" s="18">
        <v>1855.0</v>
      </c>
      <c r="H104" s="15">
        <f t="shared" si="5"/>
        <v>238</v>
      </c>
      <c r="I104" s="28">
        <v>14.0</v>
      </c>
      <c r="J104" s="29">
        <v>43.0</v>
      </c>
      <c r="K104" s="30">
        <v>12.0</v>
      </c>
      <c r="L104" s="31">
        <v>124.0</v>
      </c>
      <c r="M104" s="32">
        <v>14.0</v>
      </c>
      <c r="N104" s="33">
        <v>31.0</v>
      </c>
      <c r="O104" s="39">
        <f t="shared" si="6"/>
        <v>0.6888888889</v>
      </c>
      <c r="P104" s="39">
        <f t="shared" si="7"/>
        <v>0.7543859649</v>
      </c>
      <c r="Q104" s="40">
        <f t="shared" si="8"/>
        <v>0.7342118844</v>
      </c>
      <c r="R104" s="17">
        <f t="shared" si="9"/>
        <v>0.3122118844</v>
      </c>
      <c r="S104" s="39">
        <f t="shared" si="10"/>
        <v>0.02017408047</v>
      </c>
      <c r="T104" s="40">
        <f t="shared" si="11"/>
        <v>0.359877344</v>
      </c>
      <c r="U104" s="40">
        <f t="shared" si="12"/>
        <v>0.5348103225</v>
      </c>
      <c r="V104" s="40">
        <f t="shared" si="13"/>
        <v>0.5348103225</v>
      </c>
      <c r="W104" s="39">
        <f t="shared" si="14"/>
        <v>0.5549844029</v>
      </c>
      <c r="X104" s="41">
        <f t="shared" si="15"/>
        <v>0.4651896775</v>
      </c>
      <c r="Y104" s="41">
        <f t="shared" si="16"/>
        <v>0.4450155971</v>
      </c>
      <c r="Z104" s="40">
        <f t="shared" si="17"/>
        <v>45</v>
      </c>
      <c r="AA104" s="40">
        <f t="shared" si="18"/>
        <v>57</v>
      </c>
      <c r="AB104" s="40">
        <f t="shared" si="19"/>
        <v>21</v>
      </c>
      <c r="AC104" s="40">
        <f t="shared" si="20"/>
        <v>24</v>
      </c>
      <c r="AD104" s="40">
        <f t="shared" si="21"/>
        <v>25</v>
      </c>
      <c r="AE104" s="40">
        <f t="shared" si="22"/>
        <v>32</v>
      </c>
      <c r="AF104" s="40">
        <f t="shared" si="23"/>
        <v>1.291666667</v>
      </c>
      <c r="AG104" s="40">
        <f t="shared" si="24"/>
        <v>1.34375</v>
      </c>
      <c r="AH104" s="40">
        <f t="shared" si="25"/>
        <v>27</v>
      </c>
      <c r="AI104" s="40">
        <f t="shared" si="26"/>
        <v>31</v>
      </c>
      <c r="AJ104" s="40">
        <f t="shared" si="27"/>
        <v>34</v>
      </c>
      <c r="AK104" s="40">
        <f t="shared" si="40"/>
        <v>43</v>
      </c>
      <c r="AL104" s="18">
        <f t="shared" si="28"/>
        <v>1855</v>
      </c>
      <c r="AM104" s="40">
        <f t="shared" si="29"/>
        <v>135</v>
      </c>
      <c r="AN104" s="42">
        <f t="shared" si="30"/>
        <v>0.07277628032</v>
      </c>
      <c r="AO104" s="42">
        <f t="shared" si="31"/>
        <v>0.1283018868</v>
      </c>
      <c r="AP104" s="43">
        <f t="shared" si="32"/>
        <v>0.1680672269</v>
      </c>
      <c r="AQ104" s="43">
        <f t="shared" si="33"/>
        <v>0.6386554622</v>
      </c>
      <c r="AR104" s="43">
        <f t="shared" si="34"/>
        <v>0.4285714286</v>
      </c>
      <c r="AS104" s="43">
        <f t="shared" si="35"/>
        <v>0.4518518519</v>
      </c>
      <c r="AT104" s="43">
        <f t="shared" si="36"/>
        <v>0.5185185185</v>
      </c>
      <c r="AU104" s="43">
        <f t="shared" si="37"/>
        <v>0.4296296296</v>
      </c>
      <c r="AV104" s="44">
        <f t="shared" si="38"/>
        <v>0</v>
      </c>
      <c r="AW104" s="45">
        <f t="shared" si="39"/>
        <v>-21</v>
      </c>
      <c r="AX104" s="45">
        <v>-4.0</v>
      </c>
      <c r="AY104" s="45"/>
    </row>
    <row r="105">
      <c r="A105" s="60"/>
      <c r="B105" s="60"/>
      <c r="C105" s="60"/>
      <c r="D105" s="46">
        <v>103.0</v>
      </c>
      <c r="E105" s="25"/>
      <c r="F105" s="26">
        <v>2028.0</v>
      </c>
      <c r="G105" s="18">
        <v>2598.0</v>
      </c>
      <c r="H105" s="15">
        <f t="shared" si="5"/>
        <v>335</v>
      </c>
      <c r="I105" s="28">
        <v>33.0</v>
      </c>
      <c r="J105" s="29">
        <v>68.0</v>
      </c>
      <c r="K105" s="30">
        <v>23.0</v>
      </c>
      <c r="L105" s="31">
        <v>140.0</v>
      </c>
      <c r="M105" s="32">
        <v>31.0</v>
      </c>
      <c r="N105" s="33">
        <v>40.0</v>
      </c>
      <c r="O105" s="39">
        <f t="shared" si="6"/>
        <v>0.5633802817</v>
      </c>
      <c r="P105" s="39">
        <f t="shared" si="7"/>
        <v>0.6732673267</v>
      </c>
      <c r="Q105" s="40">
        <f t="shared" si="8"/>
        <v>0.6773083912</v>
      </c>
      <c r="R105" s="17">
        <f t="shared" si="9"/>
        <v>0.2553083912</v>
      </c>
      <c r="S105" s="39">
        <f t="shared" si="10"/>
        <v>-0.00404106446</v>
      </c>
      <c r="T105" s="40">
        <f t="shared" si="11"/>
        <v>0.3599092058</v>
      </c>
      <c r="U105" s="40">
        <f t="shared" si="12"/>
        <v>0.4373669606</v>
      </c>
      <c r="V105" s="40">
        <f t="shared" si="13"/>
        <v>0.4373669606</v>
      </c>
      <c r="W105" s="39">
        <f t="shared" si="14"/>
        <v>0.4333258961</v>
      </c>
      <c r="X105" s="41">
        <f t="shared" si="15"/>
        <v>0.5626330394</v>
      </c>
      <c r="Y105" s="41">
        <f t="shared" si="16"/>
        <v>0.5666741039</v>
      </c>
      <c r="Z105" s="40">
        <f t="shared" si="17"/>
        <v>71</v>
      </c>
      <c r="AA105" s="40">
        <f t="shared" si="18"/>
        <v>101</v>
      </c>
      <c r="AB105" s="40">
        <f t="shared" si="19"/>
        <v>40</v>
      </c>
      <c r="AC105" s="40">
        <f t="shared" si="20"/>
        <v>31</v>
      </c>
      <c r="AD105" s="40">
        <f t="shared" si="21"/>
        <v>57</v>
      </c>
      <c r="AE105" s="40">
        <f t="shared" si="22"/>
        <v>44</v>
      </c>
      <c r="AF105" s="40">
        <f t="shared" si="23"/>
        <v>1.290322581</v>
      </c>
      <c r="AG105" s="40">
        <f t="shared" si="24"/>
        <v>1.545454545</v>
      </c>
      <c r="AH105" s="40">
        <f t="shared" si="25"/>
        <v>52</v>
      </c>
      <c r="AI105" s="40">
        <f t="shared" si="26"/>
        <v>40</v>
      </c>
      <c r="AJ105" s="40">
        <f t="shared" si="27"/>
        <v>88</v>
      </c>
      <c r="AK105" s="40">
        <f t="shared" si="40"/>
        <v>68</v>
      </c>
      <c r="AL105" s="18">
        <f t="shared" si="28"/>
        <v>2598</v>
      </c>
      <c r="AM105" s="40">
        <f t="shared" si="29"/>
        <v>248</v>
      </c>
      <c r="AN105" s="42">
        <f t="shared" si="30"/>
        <v>0.09545804465</v>
      </c>
      <c r="AO105" s="42">
        <f t="shared" si="31"/>
        <v>0.1289453426</v>
      </c>
      <c r="AP105" s="43">
        <f t="shared" si="32"/>
        <v>0.2597014925</v>
      </c>
      <c r="AQ105" s="43">
        <f t="shared" si="33"/>
        <v>0.6089552239</v>
      </c>
      <c r="AR105" s="43">
        <f t="shared" si="34"/>
        <v>0.5134328358</v>
      </c>
      <c r="AS105" s="43">
        <f t="shared" si="35"/>
        <v>0.564516129</v>
      </c>
      <c r="AT105" s="43">
        <f t="shared" si="36"/>
        <v>0.4838709677</v>
      </c>
      <c r="AU105" s="43">
        <f t="shared" si="37"/>
        <v>0.3709677419</v>
      </c>
      <c r="AV105" s="44">
        <f t="shared" si="38"/>
        <v>0</v>
      </c>
      <c r="AW105" s="45">
        <f t="shared" si="39"/>
        <v>-53</v>
      </c>
      <c r="AX105" s="45">
        <v>-4.0</v>
      </c>
      <c r="AY105" s="45"/>
    </row>
    <row r="106">
      <c r="A106" s="60"/>
      <c r="B106" s="60"/>
      <c r="C106" s="60"/>
      <c r="D106" s="46">
        <v>104.0</v>
      </c>
      <c r="E106" s="25"/>
      <c r="F106" s="26">
        <v>2030.0</v>
      </c>
      <c r="G106" s="18">
        <v>1415.0</v>
      </c>
      <c r="H106" s="15">
        <f t="shared" si="5"/>
        <v>171</v>
      </c>
      <c r="I106" s="28">
        <v>13.0</v>
      </c>
      <c r="J106" s="29">
        <v>37.0</v>
      </c>
      <c r="K106" s="30">
        <v>4.0</v>
      </c>
      <c r="L106" s="31">
        <v>83.0</v>
      </c>
      <c r="M106" s="32">
        <v>11.0</v>
      </c>
      <c r="N106" s="33">
        <v>23.0</v>
      </c>
      <c r="O106" s="39">
        <f t="shared" si="6"/>
        <v>0.6764705882</v>
      </c>
      <c r="P106" s="39">
        <f t="shared" si="7"/>
        <v>0.74</v>
      </c>
      <c r="Q106" s="40">
        <f t="shared" si="8"/>
        <v>0.7285812059</v>
      </c>
      <c r="R106" s="17">
        <f t="shared" si="9"/>
        <v>0.3065812059</v>
      </c>
      <c r="S106" s="39">
        <f t="shared" si="10"/>
        <v>0.01141879412</v>
      </c>
      <c r="T106" s="40">
        <f t="shared" si="11"/>
        <v>0.3598804965</v>
      </c>
      <c r="U106" s="40">
        <f t="shared" si="12"/>
        <v>0.5251687788</v>
      </c>
      <c r="V106" s="40">
        <f t="shared" si="13"/>
        <v>0.5251687788</v>
      </c>
      <c r="W106" s="39">
        <f t="shared" si="14"/>
        <v>0.536587573</v>
      </c>
      <c r="X106" s="41">
        <f t="shared" si="15"/>
        <v>0.4748312212</v>
      </c>
      <c r="Y106" s="41">
        <f t="shared" si="16"/>
        <v>0.463412427</v>
      </c>
      <c r="Z106" s="40">
        <f t="shared" si="17"/>
        <v>34</v>
      </c>
      <c r="AA106" s="40">
        <f t="shared" si="18"/>
        <v>50</v>
      </c>
      <c r="AB106" s="40">
        <f t="shared" si="19"/>
        <v>16</v>
      </c>
      <c r="AC106" s="40">
        <f t="shared" si="20"/>
        <v>18</v>
      </c>
      <c r="AD106" s="40">
        <f t="shared" si="21"/>
        <v>23</v>
      </c>
      <c r="AE106" s="40">
        <f t="shared" si="22"/>
        <v>27</v>
      </c>
      <c r="AF106" s="40">
        <f t="shared" si="23"/>
        <v>1.277777778</v>
      </c>
      <c r="AG106" s="40">
        <f t="shared" si="24"/>
        <v>1.37037037</v>
      </c>
      <c r="AH106" s="40">
        <f t="shared" si="25"/>
        <v>20</v>
      </c>
      <c r="AI106" s="40">
        <f t="shared" si="26"/>
        <v>23</v>
      </c>
      <c r="AJ106" s="40">
        <f t="shared" si="27"/>
        <v>32</v>
      </c>
      <c r="AK106" s="40">
        <f t="shared" si="40"/>
        <v>37</v>
      </c>
      <c r="AL106" s="18">
        <f t="shared" si="28"/>
        <v>1415</v>
      </c>
      <c r="AM106" s="40">
        <f t="shared" si="29"/>
        <v>112</v>
      </c>
      <c r="AN106" s="42">
        <f t="shared" si="30"/>
        <v>0.07915194346</v>
      </c>
      <c r="AO106" s="42">
        <f t="shared" si="31"/>
        <v>0.1208480565</v>
      </c>
      <c r="AP106" s="43">
        <f t="shared" si="32"/>
        <v>0.1637426901</v>
      </c>
      <c r="AQ106" s="43">
        <f t="shared" si="33"/>
        <v>0.6257309942</v>
      </c>
      <c r="AR106" s="43">
        <f t="shared" si="34"/>
        <v>0.4912280702</v>
      </c>
      <c r="AS106" s="43">
        <f t="shared" si="35"/>
        <v>0.4642857143</v>
      </c>
      <c r="AT106" s="43">
        <f t="shared" si="36"/>
        <v>0.5089285714</v>
      </c>
      <c r="AU106" s="43">
        <f t="shared" si="37"/>
        <v>0.3839285714</v>
      </c>
      <c r="AV106" s="44">
        <f t="shared" si="38"/>
        <v>0</v>
      </c>
      <c r="AW106" s="45">
        <f t="shared" si="39"/>
        <v>-24</v>
      </c>
      <c r="AX106" s="45">
        <v>-4.0</v>
      </c>
      <c r="AY106" s="45"/>
    </row>
    <row r="107">
      <c r="A107" s="60"/>
      <c r="B107" s="60"/>
      <c r="C107" s="60"/>
      <c r="D107" s="46">
        <v>105.0</v>
      </c>
      <c r="E107" s="25"/>
      <c r="F107" s="26">
        <v>2032.0</v>
      </c>
      <c r="G107" s="18">
        <v>1221.0</v>
      </c>
      <c r="H107" s="15">
        <f t="shared" si="5"/>
        <v>149</v>
      </c>
      <c r="I107" s="28">
        <v>8.0</v>
      </c>
      <c r="J107" s="29">
        <v>28.0</v>
      </c>
      <c r="K107" s="30">
        <v>12.0</v>
      </c>
      <c r="L107" s="31">
        <v>68.0</v>
      </c>
      <c r="M107" s="32">
        <v>13.0</v>
      </c>
      <c r="N107" s="33">
        <v>20.0</v>
      </c>
      <c r="O107" s="39">
        <f t="shared" si="6"/>
        <v>0.6060606061</v>
      </c>
      <c r="P107" s="39">
        <f t="shared" si="7"/>
        <v>0.7777777778</v>
      </c>
      <c r="Q107" s="40">
        <f t="shared" si="8"/>
        <v>0.6966578512</v>
      </c>
      <c r="R107" s="17">
        <f t="shared" si="9"/>
        <v>0.2746578512</v>
      </c>
      <c r="S107" s="39">
        <f t="shared" si="10"/>
        <v>0.08111992654</v>
      </c>
      <c r="T107" s="40">
        <f t="shared" si="11"/>
        <v>0.3598983708</v>
      </c>
      <c r="U107" s="40">
        <f t="shared" si="12"/>
        <v>0.4705031315</v>
      </c>
      <c r="V107" s="40">
        <f t="shared" si="13"/>
        <v>0.4705031315</v>
      </c>
      <c r="W107" s="39">
        <f t="shared" si="14"/>
        <v>0.551623058</v>
      </c>
      <c r="X107" s="41">
        <f t="shared" si="15"/>
        <v>0.5294968685</v>
      </c>
      <c r="Y107" s="41">
        <f t="shared" si="16"/>
        <v>0.448376942</v>
      </c>
      <c r="Z107" s="40">
        <f t="shared" si="17"/>
        <v>33</v>
      </c>
      <c r="AA107" s="40">
        <f t="shared" si="18"/>
        <v>36</v>
      </c>
      <c r="AB107" s="40">
        <f t="shared" si="19"/>
        <v>17</v>
      </c>
      <c r="AC107" s="40">
        <f t="shared" si="20"/>
        <v>16</v>
      </c>
      <c r="AD107" s="40">
        <f t="shared" si="21"/>
        <v>16</v>
      </c>
      <c r="AE107" s="40">
        <f t="shared" si="22"/>
        <v>20</v>
      </c>
      <c r="AF107" s="40">
        <f t="shared" si="23"/>
        <v>1.25</v>
      </c>
      <c r="AG107" s="40">
        <f t="shared" si="24"/>
        <v>1.4</v>
      </c>
      <c r="AH107" s="40">
        <f t="shared" si="25"/>
        <v>21</v>
      </c>
      <c r="AI107" s="40">
        <f t="shared" si="26"/>
        <v>20</v>
      </c>
      <c r="AJ107" s="40">
        <f t="shared" si="27"/>
        <v>22</v>
      </c>
      <c r="AK107" s="40">
        <f t="shared" si="40"/>
        <v>28</v>
      </c>
      <c r="AL107" s="18">
        <f t="shared" si="28"/>
        <v>1221</v>
      </c>
      <c r="AM107" s="40">
        <f t="shared" si="29"/>
        <v>91</v>
      </c>
      <c r="AN107" s="42">
        <f t="shared" si="30"/>
        <v>0.07452907453</v>
      </c>
      <c r="AO107" s="42">
        <f t="shared" si="31"/>
        <v>0.122031122</v>
      </c>
      <c r="AP107" s="43">
        <f t="shared" si="32"/>
        <v>0.2214765101</v>
      </c>
      <c r="AQ107" s="43">
        <f t="shared" si="33"/>
        <v>0.5973154362</v>
      </c>
      <c r="AR107" s="43">
        <f t="shared" si="34"/>
        <v>0.4630872483</v>
      </c>
      <c r="AS107" s="43">
        <f t="shared" si="35"/>
        <v>0.4725274725</v>
      </c>
      <c r="AT107" s="43">
        <f t="shared" si="36"/>
        <v>0.5384615385</v>
      </c>
      <c r="AU107" s="43">
        <f t="shared" si="37"/>
        <v>0.4505494505</v>
      </c>
      <c r="AV107" s="44">
        <f t="shared" si="38"/>
        <v>0</v>
      </c>
      <c r="AW107" s="45">
        <f t="shared" si="39"/>
        <v>-10</v>
      </c>
      <c r="AX107" s="45">
        <v>-4.0</v>
      </c>
      <c r="AY107" s="45"/>
    </row>
    <row r="108">
      <c r="A108" s="60"/>
      <c r="B108" s="60"/>
      <c r="C108" s="60"/>
      <c r="D108" s="46">
        <v>106.0</v>
      </c>
      <c r="E108" s="25"/>
      <c r="F108" s="26">
        <v>2033.0</v>
      </c>
      <c r="G108" s="18">
        <v>2326.0</v>
      </c>
      <c r="H108" s="15">
        <f t="shared" si="5"/>
        <v>408</v>
      </c>
      <c r="I108" s="28">
        <v>42.0</v>
      </c>
      <c r="J108" s="29">
        <v>61.0</v>
      </c>
      <c r="K108" s="30">
        <v>34.0</v>
      </c>
      <c r="L108" s="31">
        <v>169.0</v>
      </c>
      <c r="M108" s="32">
        <v>39.0</v>
      </c>
      <c r="N108" s="33">
        <v>63.0</v>
      </c>
      <c r="O108" s="39">
        <f t="shared" si="6"/>
        <v>0.6176470588</v>
      </c>
      <c r="P108" s="39">
        <f t="shared" si="7"/>
        <v>0.5922330097</v>
      </c>
      <c r="Q108" s="40">
        <f t="shared" si="8"/>
        <v>0.7019108529</v>
      </c>
      <c r="R108" s="17">
        <f t="shared" si="9"/>
        <v>0.2799108529</v>
      </c>
      <c r="S108" s="39">
        <f t="shared" si="10"/>
        <v>-0.1096778432</v>
      </c>
      <c r="T108" s="40">
        <f t="shared" si="11"/>
        <v>0.3598954295</v>
      </c>
      <c r="U108" s="40">
        <f t="shared" si="12"/>
        <v>0.4794986835</v>
      </c>
      <c r="V108" s="40">
        <f t="shared" si="13"/>
        <v>0.4794986835</v>
      </c>
      <c r="W108" s="39">
        <f t="shared" si="14"/>
        <v>0.3698208402</v>
      </c>
      <c r="X108" s="41">
        <f t="shared" si="15"/>
        <v>0.5205013165</v>
      </c>
      <c r="Y108" s="41">
        <f t="shared" si="16"/>
        <v>0.6301791598</v>
      </c>
      <c r="Z108" s="40">
        <f t="shared" si="17"/>
        <v>102</v>
      </c>
      <c r="AA108" s="40">
        <f t="shared" si="18"/>
        <v>103</v>
      </c>
      <c r="AB108" s="40">
        <f t="shared" si="19"/>
        <v>53</v>
      </c>
      <c r="AC108" s="40">
        <f t="shared" si="20"/>
        <v>49</v>
      </c>
      <c r="AD108" s="40">
        <f t="shared" si="21"/>
        <v>65</v>
      </c>
      <c r="AE108" s="40">
        <f t="shared" si="22"/>
        <v>38</v>
      </c>
      <c r="AF108" s="40">
        <f t="shared" si="23"/>
        <v>1.285714286</v>
      </c>
      <c r="AG108" s="40">
        <f t="shared" si="24"/>
        <v>1.605263158</v>
      </c>
      <c r="AH108" s="40">
        <f t="shared" si="25"/>
        <v>68</v>
      </c>
      <c r="AI108" s="40">
        <f t="shared" si="26"/>
        <v>63</v>
      </c>
      <c r="AJ108" s="40">
        <f t="shared" si="27"/>
        <v>104</v>
      </c>
      <c r="AK108" s="40">
        <f t="shared" si="40"/>
        <v>61</v>
      </c>
      <c r="AL108" s="18">
        <f t="shared" si="28"/>
        <v>2326</v>
      </c>
      <c r="AM108" s="40">
        <f t="shared" si="29"/>
        <v>296</v>
      </c>
      <c r="AN108" s="42">
        <f t="shared" si="30"/>
        <v>0.1272570937</v>
      </c>
      <c r="AO108" s="42">
        <f t="shared" si="31"/>
        <v>0.1754084265</v>
      </c>
      <c r="AP108" s="43">
        <f t="shared" si="32"/>
        <v>0.2818627451</v>
      </c>
      <c r="AQ108" s="43">
        <f t="shared" si="33"/>
        <v>0.612745098</v>
      </c>
      <c r="AR108" s="43">
        <f t="shared" si="34"/>
        <v>0.5024509804</v>
      </c>
      <c r="AS108" s="43">
        <f t="shared" si="35"/>
        <v>0.5810810811</v>
      </c>
      <c r="AT108" s="43">
        <f t="shared" si="36"/>
        <v>0.4358108108</v>
      </c>
      <c r="AU108" s="43">
        <f t="shared" si="37"/>
        <v>0.4425675676</v>
      </c>
      <c r="AV108" s="44">
        <f t="shared" si="38"/>
        <v>0</v>
      </c>
      <c r="AW108" s="45">
        <f t="shared" si="39"/>
        <v>-57</v>
      </c>
      <c r="AX108" s="45">
        <v>-4.0</v>
      </c>
      <c r="AY108" s="45"/>
    </row>
    <row r="109">
      <c r="A109" s="60"/>
      <c r="B109" s="60"/>
      <c r="C109" s="60"/>
      <c r="D109" s="46">
        <v>107.0</v>
      </c>
      <c r="E109" s="25"/>
      <c r="F109" s="26">
        <v>2036.0</v>
      </c>
      <c r="G109" s="18">
        <v>2399.0</v>
      </c>
      <c r="H109" s="15">
        <f t="shared" si="5"/>
        <v>440</v>
      </c>
      <c r="I109" s="28">
        <v>20.0</v>
      </c>
      <c r="J109" s="29">
        <v>99.0</v>
      </c>
      <c r="K109" s="30">
        <v>24.0</v>
      </c>
      <c r="L109" s="31">
        <v>231.0</v>
      </c>
      <c r="M109" s="32">
        <v>24.0</v>
      </c>
      <c r="N109" s="33">
        <v>42.0</v>
      </c>
      <c r="O109" s="39">
        <f t="shared" si="6"/>
        <v>0.6363636364</v>
      </c>
      <c r="P109" s="39">
        <f t="shared" si="7"/>
        <v>0.8319327731</v>
      </c>
      <c r="Q109" s="40">
        <f t="shared" si="8"/>
        <v>0.7103966446</v>
      </c>
      <c r="R109" s="17">
        <f t="shared" si="9"/>
        <v>0.2883966446</v>
      </c>
      <c r="S109" s="39">
        <f t="shared" si="10"/>
        <v>0.1215361285</v>
      </c>
      <c r="T109" s="40">
        <f t="shared" si="11"/>
        <v>0.3598906781</v>
      </c>
      <c r="U109" s="40">
        <f t="shared" si="12"/>
        <v>0.4940300104</v>
      </c>
      <c r="V109" s="40">
        <f t="shared" si="13"/>
        <v>0.4940300104</v>
      </c>
      <c r="W109" s="39">
        <f t="shared" si="14"/>
        <v>0.6155661389</v>
      </c>
      <c r="X109" s="41">
        <f t="shared" si="15"/>
        <v>0.5059699896</v>
      </c>
      <c r="Y109" s="41">
        <f t="shared" si="16"/>
        <v>0.3844338611</v>
      </c>
      <c r="Z109" s="40">
        <f t="shared" si="17"/>
        <v>66</v>
      </c>
      <c r="AA109" s="40">
        <f t="shared" si="18"/>
        <v>119</v>
      </c>
      <c r="AB109" s="40">
        <f t="shared" si="19"/>
        <v>33</v>
      </c>
      <c r="AC109" s="40">
        <f t="shared" si="20"/>
        <v>33</v>
      </c>
      <c r="AD109" s="40">
        <f t="shared" si="21"/>
        <v>46</v>
      </c>
      <c r="AE109" s="40">
        <f t="shared" si="22"/>
        <v>73</v>
      </c>
      <c r="AF109" s="40">
        <f t="shared" si="23"/>
        <v>1.272727273</v>
      </c>
      <c r="AG109" s="40">
        <f t="shared" si="24"/>
        <v>1.356164384</v>
      </c>
      <c r="AH109" s="40">
        <f t="shared" si="25"/>
        <v>42</v>
      </c>
      <c r="AI109" s="40">
        <f t="shared" si="26"/>
        <v>42</v>
      </c>
      <c r="AJ109" s="40">
        <f t="shared" si="27"/>
        <v>62</v>
      </c>
      <c r="AK109" s="40">
        <f t="shared" si="40"/>
        <v>99</v>
      </c>
      <c r="AL109" s="18">
        <f t="shared" si="28"/>
        <v>2399</v>
      </c>
      <c r="AM109" s="40">
        <f t="shared" si="29"/>
        <v>245</v>
      </c>
      <c r="AN109" s="42">
        <f t="shared" si="30"/>
        <v>0.1021258858</v>
      </c>
      <c r="AO109" s="42">
        <f t="shared" si="31"/>
        <v>0.1834097541</v>
      </c>
      <c r="AP109" s="43">
        <f t="shared" si="32"/>
        <v>0.1545454545</v>
      </c>
      <c r="AQ109" s="43">
        <f t="shared" si="33"/>
        <v>0.625</v>
      </c>
      <c r="AR109" s="43">
        <f t="shared" si="34"/>
        <v>0.4204545455</v>
      </c>
      <c r="AS109" s="43">
        <f t="shared" si="35"/>
        <v>0.4244897959</v>
      </c>
      <c r="AT109" s="43">
        <f t="shared" si="36"/>
        <v>0.5755102041</v>
      </c>
      <c r="AU109" s="43">
        <f t="shared" si="37"/>
        <v>0.3428571429</v>
      </c>
      <c r="AV109" s="44">
        <f t="shared" si="38"/>
        <v>0</v>
      </c>
      <c r="AW109" s="45">
        <f t="shared" si="39"/>
        <v>-36</v>
      </c>
      <c r="AX109" s="45">
        <v>-4.0</v>
      </c>
      <c r="AY109" s="45"/>
    </row>
    <row r="110">
      <c r="A110" s="60"/>
      <c r="B110" s="60"/>
      <c r="C110" s="60"/>
      <c r="D110" s="46">
        <v>108.0</v>
      </c>
      <c r="E110" s="25"/>
      <c r="F110" s="26">
        <v>2037.0</v>
      </c>
      <c r="G110" s="18">
        <v>3357.0</v>
      </c>
      <c r="H110" s="15">
        <f t="shared" si="5"/>
        <v>776</v>
      </c>
      <c r="I110" s="28">
        <v>105.0</v>
      </c>
      <c r="J110" s="29">
        <v>149.0</v>
      </c>
      <c r="K110" s="30">
        <v>64.0</v>
      </c>
      <c r="L110" s="31">
        <v>294.0</v>
      </c>
      <c r="M110" s="32">
        <v>85.0</v>
      </c>
      <c r="N110" s="33">
        <v>79.0</v>
      </c>
      <c r="O110" s="39">
        <f t="shared" si="6"/>
        <v>0.4817073171</v>
      </c>
      <c r="P110" s="39">
        <f t="shared" si="7"/>
        <v>0.5866141732</v>
      </c>
      <c r="Q110" s="40">
        <f t="shared" si="8"/>
        <v>0.6402844195</v>
      </c>
      <c r="R110" s="17">
        <f t="shared" si="9"/>
        <v>0.2182844195</v>
      </c>
      <c r="S110" s="39">
        <f t="shared" si="10"/>
        <v>-0.05367024624</v>
      </c>
      <c r="T110" s="40">
        <f t="shared" si="11"/>
        <v>0.3599299399</v>
      </c>
      <c r="U110" s="40">
        <f t="shared" si="12"/>
        <v>0.373958572</v>
      </c>
      <c r="V110" s="40">
        <f t="shared" si="13"/>
        <v>0.373958572</v>
      </c>
      <c r="W110" s="39">
        <f t="shared" si="14"/>
        <v>0.3202883257</v>
      </c>
      <c r="X110" s="41">
        <f t="shared" si="15"/>
        <v>0.626041428</v>
      </c>
      <c r="Y110" s="41">
        <f t="shared" si="16"/>
        <v>0.6797116743</v>
      </c>
      <c r="Z110" s="40">
        <f t="shared" si="17"/>
        <v>164</v>
      </c>
      <c r="AA110" s="40">
        <f t="shared" si="18"/>
        <v>254</v>
      </c>
      <c r="AB110" s="40">
        <f t="shared" si="19"/>
        <v>103</v>
      </c>
      <c r="AC110" s="40">
        <f t="shared" si="20"/>
        <v>61</v>
      </c>
      <c r="AD110" s="40">
        <f t="shared" si="21"/>
        <v>173</v>
      </c>
      <c r="AE110" s="40">
        <f t="shared" si="22"/>
        <v>81</v>
      </c>
      <c r="AF110" s="40">
        <f t="shared" si="23"/>
        <v>1.295081967</v>
      </c>
      <c r="AG110" s="40">
        <f t="shared" si="24"/>
        <v>1.839506173</v>
      </c>
      <c r="AH110" s="40">
        <f t="shared" si="25"/>
        <v>133</v>
      </c>
      <c r="AI110" s="40">
        <f t="shared" si="26"/>
        <v>79</v>
      </c>
      <c r="AJ110" s="40">
        <f t="shared" si="27"/>
        <v>318</v>
      </c>
      <c r="AK110" s="40">
        <f t="shared" si="40"/>
        <v>149</v>
      </c>
      <c r="AL110" s="18">
        <f t="shared" si="28"/>
        <v>3357</v>
      </c>
      <c r="AM110" s="40">
        <f t="shared" si="29"/>
        <v>679</v>
      </c>
      <c r="AN110" s="42">
        <f t="shared" si="30"/>
        <v>0.2022639261</v>
      </c>
      <c r="AO110" s="42">
        <f t="shared" si="31"/>
        <v>0.2311587727</v>
      </c>
      <c r="AP110" s="43">
        <f t="shared" si="32"/>
        <v>0.3273195876</v>
      </c>
      <c r="AQ110" s="43">
        <f t="shared" si="33"/>
        <v>0.6237113402</v>
      </c>
      <c r="AR110" s="43">
        <f t="shared" si="34"/>
        <v>0.5386597938</v>
      </c>
      <c r="AS110" s="43">
        <f t="shared" si="35"/>
        <v>0.6642120766</v>
      </c>
      <c r="AT110" s="43">
        <f t="shared" si="36"/>
        <v>0.4153166421</v>
      </c>
      <c r="AU110" s="43">
        <f t="shared" si="37"/>
        <v>0.3122238586</v>
      </c>
      <c r="AV110" s="44">
        <f t="shared" si="38"/>
        <v>0</v>
      </c>
      <c r="AW110" s="45">
        <f t="shared" si="39"/>
        <v>-197</v>
      </c>
      <c r="AX110" s="45">
        <v>-4.0</v>
      </c>
      <c r="AY110" s="45"/>
    </row>
    <row r="111">
      <c r="A111" s="60"/>
      <c r="B111" s="60"/>
      <c r="C111" s="60"/>
      <c r="D111" s="46">
        <v>109.0</v>
      </c>
      <c r="E111" s="25"/>
      <c r="F111" s="26">
        <v>2045.0</v>
      </c>
      <c r="G111" s="18">
        <v>454.0</v>
      </c>
      <c r="H111" s="15">
        <f t="shared" si="5"/>
        <v>106</v>
      </c>
      <c r="I111" s="28">
        <v>10.0</v>
      </c>
      <c r="J111" s="29">
        <v>23.0</v>
      </c>
      <c r="K111" s="30">
        <v>12.0</v>
      </c>
      <c r="L111" s="31">
        <v>42.0</v>
      </c>
      <c r="M111" s="32">
        <v>7.0</v>
      </c>
      <c r="N111" s="33">
        <v>12.0</v>
      </c>
      <c r="O111" s="39">
        <f t="shared" si="6"/>
        <v>0.6315789474</v>
      </c>
      <c r="P111" s="39">
        <f t="shared" si="7"/>
        <v>0.696969697</v>
      </c>
      <c r="Q111" s="40">
        <f t="shared" si="8"/>
        <v>0.7082273241</v>
      </c>
      <c r="R111" s="17">
        <f t="shared" si="9"/>
        <v>0.2862273241</v>
      </c>
      <c r="S111" s="39">
        <f t="shared" si="10"/>
        <v>-0.01125762713</v>
      </c>
      <c r="T111" s="40">
        <f t="shared" si="11"/>
        <v>0.3598918927</v>
      </c>
      <c r="U111" s="40">
        <f t="shared" si="12"/>
        <v>0.4903152291</v>
      </c>
      <c r="V111" s="40">
        <f t="shared" si="13"/>
        <v>0.4903152291</v>
      </c>
      <c r="W111" s="39">
        <f t="shared" si="14"/>
        <v>0.479057602</v>
      </c>
      <c r="X111" s="41">
        <f t="shared" si="15"/>
        <v>0.5096847709</v>
      </c>
      <c r="Y111" s="41">
        <f t="shared" si="16"/>
        <v>0.520942398</v>
      </c>
      <c r="Z111" s="40">
        <f t="shared" si="17"/>
        <v>19</v>
      </c>
      <c r="AA111" s="40">
        <f t="shared" si="18"/>
        <v>33</v>
      </c>
      <c r="AB111" s="40">
        <f t="shared" si="19"/>
        <v>10</v>
      </c>
      <c r="AC111" s="40">
        <f t="shared" si="20"/>
        <v>9</v>
      </c>
      <c r="AD111" s="40">
        <f t="shared" si="21"/>
        <v>17</v>
      </c>
      <c r="AE111" s="40">
        <f t="shared" si="22"/>
        <v>16</v>
      </c>
      <c r="AF111" s="40">
        <f t="shared" si="23"/>
        <v>1.333333333</v>
      </c>
      <c r="AG111" s="40">
        <f t="shared" si="24"/>
        <v>1.4375</v>
      </c>
      <c r="AH111" s="40">
        <f t="shared" si="25"/>
        <v>13</v>
      </c>
      <c r="AI111" s="40">
        <f t="shared" si="26"/>
        <v>12</v>
      </c>
      <c r="AJ111" s="40">
        <f t="shared" si="27"/>
        <v>24</v>
      </c>
      <c r="AK111" s="40">
        <f t="shared" si="40"/>
        <v>23</v>
      </c>
      <c r="AL111" s="18">
        <f t="shared" si="28"/>
        <v>454</v>
      </c>
      <c r="AM111" s="40">
        <f t="shared" si="29"/>
        <v>72</v>
      </c>
      <c r="AN111" s="42">
        <f t="shared" si="30"/>
        <v>0.1585903084</v>
      </c>
      <c r="AO111" s="42">
        <f t="shared" si="31"/>
        <v>0.2334801762</v>
      </c>
      <c r="AP111" s="43">
        <f t="shared" si="32"/>
        <v>0.2735849057</v>
      </c>
      <c r="AQ111" s="43">
        <f t="shared" si="33"/>
        <v>0.5566037736</v>
      </c>
      <c r="AR111" s="43">
        <f t="shared" si="34"/>
        <v>0.4905660377</v>
      </c>
      <c r="AS111" s="43">
        <f t="shared" si="35"/>
        <v>0.5138888889</v>
      </c>
      <c r="AT111" s="43">
        <f t="shared" si="36"/>
        <v>0.5</v>
      </c>
      <c r="AU111" s="43">
        <f t="shared" si="37"/>
        <v>0.3472222222</v>
      </c>
      <c r="AV111" s="44">
        <f t="shared" si="38"/>
        <v>0</v>
      </c>
      <c r="AW111" s="45">
        <f t="shared" si="39"/>
        <v>-8</v>
      </c>
      <c r="AX111" s="45">
        <v>-4.0</v>
      </c>
      <c r="AY111" s="45"/>
    </row>
    <row r="112">
      <c r="A112" s="60"/>
      <c r="B112" s="60"/>
      <c r="C112" s="60"/>
      <c r="D112" s="46">
        <v>110.0</v>
      </c>
      <c r="E112" s="25"/>
      <c r="F112" s="26">
        <v>2046.0</v>
      </c>
      <c r="G112" s="18">
        <v>2696.0</v>
      </c>
      <c r="H112" s="15">
        <f t="shared" si="5"/>
        <v>396</v>
      </c>
      <c r="I112" s="28">
        <v>23.0</v>
      </c>
      <c r="J112" s="29">
        <v>63.0</v>
      </c>
      <c r="K112" s="30">
        <v>33.0</v>
      </c>
      <c r="L112" s="31">
        <v>197.0</v>
      </c>
      <c r="M112" s="32">
        <v>33.0</v>
      </c>
      <c r="N112" s="33">
        <v>47.0</v>
      </c>
      <c r="O112" s="39">
        <f t="shared" si="6"/>
        <v>0.5875</v>
      </c>
      <c r="P112" s="39">
        <f t="shared" si="7"/>
        <v>0.7325581395</v>
      </c>
      <c r="Q112" s="40">
        <f t="shared" si="8"/>
        <v>0.6882431178</v>
      </c>
      <c r="R112" s="17">
        <f t="shared" si="9"/>
        <v>0.2662431178</v>
      </c>
      <c r="S112" s="39">
        <f t="shared" si="10"/>
        <v>0.04431502172</v>
      </c>
      <c r="T112" s="40">
        <f t="shared" si="11"/>
        <v>0.3599030827</v>
      </c>
      <c r="U112" s="40">
        <f t="shared" si="12"/>
        <v>0.4560929992</v>
      </c>
      <c r="V112" s="40">
        <f t="shared" si="13"/>
        <v>0.4560929992</v>
      </c>
      <c r="W112" s="39">
        <f t="shared" si="14"/>
        <v>0.5004080209</v>
      </c>
      <c r="X112" s="41">
        <f t="shared" si="15"/>
        <v>0.5439070008</v>
      </c>
      <c r="Y112" s="41">
        <f t="shared" si="16"/>
        <v>0.4995919791</v>
      </c>
      <c r="Z112" s="40">
        <f t="shared" si="17"/>
        <v>80</v>
      </c>
      <c r="AA112" s="40">
        <f t="shared" si="18"/>
        <v>86</v>
      </c>
      <c r="AB112" s="40">
        <f t="shared" si="19"/>
        <v>44</v>
      </c>
      <c r="AC112" s="40">
        <f t="shared" si="20"/>
        <v>36</v>
      </c>
      <c r="AD112" s="40">
        <f t="shared" si="21"/>
        <v>43</v>
      </c>
      <c r="AE112" s="40">
        <f t="shared" si="22"/>
        <v>43</v>
      </c>
      <c r="AF112" s="40">
        <f t="shared" si="23"/>
        <v>1.305555556</v>
      </c>
      <c r="AG112" s="40">
        <f t="shared" si="24"/>
        <v>1.465116279</v>
      </c>
      <c r="AH112" s="40">
        <f t="shared" si="25"/>
        <v>57</v>
      </c>
      <c r="AI112" s="40">
        <f t="shared" si="26"/>
        <v>47</v>
      </c>
      <c r="AJ112" s="40">
        <f t="shared" si="27"/>
        <v>63</v>
      </c>
      <c r="AK112" s="40">
        <f t="shared" si="40"/>
        <v>63</v>
      </c>
      <c r="AL112" s="18">
        <f t="shared" si="28"/>
        <v>2696</v>
      </c>
      <c r="AM112" s="40">
        <f t="shared" si="29"/>
        <v>230</v>
      </c>
      <c r="AN112" s="42">
        <f t="shared" si="30"/>
        <v>0.0853115727</v>
      </c>
      <c r="AO112" s="42">
        <f t="shared" si="31"/>
        <v>0.146884273</v>
      </c>
      <c r="AP112" s="43">
        <f t="shared" si="32"/>
        <v>0.2247474747</v>
      </c>
      <c r="AQ112" s="43">
        <f t="shared" si="33"/>
        <v>0.6388888889</v>
      </c>
      <c r="AR112" s="43">
        <f t="shared" si="34"/>
        <v>0.4191919192</v>
      </c>
      <c r="AS112" s="43">
        <f t="shared" si="35"/>
        <v>0.5217391304</v>
      </c>
      <c r="AT112" s="43">
        <f t="shared" si="36"/>
        <v>0.5217391304</v>
      </c>
      <c r="AU112" s="43">
        <f t="shared" si="37"/>
        <v>0.452173913</v>
      </c>
      <c r="AV112" s="44">
        <f t="shared" si="38"/>
        <v>0</v>
      </c>
      <c r="AW112" s="45">
        <f t="shared" si="39"/>
        <v>-31</v>
      </c>
      <c r="AX112" s="45">
        <v>-4.0</v>
      </c>
      <c r="AY112" s="45"/>
    </row>
    <row r="113">
      <c r="A113" s="60"/>
      <c r="B113" s="60"/>
      <c r="C113" s="60"/>
      <c r="D113" s="46">
        <v>111.0</v>
      </c>
      <c r="E113" s="25"/>
      <c r="F113" s="26">
        <v>2047.0</v>
      </c>
      <c r="G113" s="18">
        <v>1060.0</v>
      </c>
      <c r="H113" s="15">
        <f t="shared" si="5"/>
        <v>145</v>
      </c>
      <c r="I113" s="28">
        <v>11.0</v>
      </c>
      <c r="J113" s="29">
        <v>23.0</v>
      </c>
      <c r="K113" s="30">
        <v>7.0</v>
      </c>
      <c r="L113" s="31">
        <v>61.0</v>
      </c>
      <c r="M113" s="32">
        <v>11.0</v>
      </c>
      <c r="N113" s="33">
        <v>32.0</v>
      </c>
      <c r="O113" s="39">
        <f t="shared" si="6"/>
        <v>0.7441860465</v>
      </c>
      <c r="P113" s="39">
        <f t="shared" si="7"/>
        <v>0.6764705882</v>
      </c>
      <c r="Q113" s="40">
        <f t="shared" si="8"/>
        <v>0.7592857458</v>
      </c>
      <c r="R113" s="17">
        <f t="shared" si="9"/>
        <v>0.3372857458</v>
      </c>
      <c r="S113" s="39">
        <f t="shared" si="10"/>
        <v>-0.08281515757</v>
      </c>
      <c r="T113" s="40">
        <f t="shared" si="11"/>
        <v>0.3598633065</v>
      </c>
      <c r="U113" s="40">
        <f t="shared" si="12"/>
        <v>0.5777432588</v>
      </c>
      <c r="V113" s="40">
        <f t="shared" si="13"/>
        <v>0.5777432588</v>
      </c>
      <c r="W113" s="39">
        <f t="shared" si="14"/>
        <v>0.4949281012</v>
      </c>
      <c r="X113" s="41">
        <f t="shared" si="15"/>
        <v>0.4222567412</v>
      </c>
      <c r="Y113" s="41">
        <f t="shared" si="16"/>
        <v>0.5050718988</v>
      </c>
      <c r="Z113" s="40">
        <f t="shared" si="17"/>
        <v>43</v>
      </c>
      <c r="AA113" s="40">
        <f t="shared" si="18"/>
        <v>34</v>
      </c>
      <c r="AB113" s="40">
        <f t="shared" si="19"/>
        <v>18</v>
      </c>
      <c r="AC113" s="40">
        <f t="shared" si="20"/>
        <v>25</v>
      </c>
      <c r="AD113" s="40">
        <f t="shared" si="21"/>
        <v>17</v>
      </c>
      <c r="AE113" s="40">
        <f t="shared" si="22"/>
        <v>17</v>
      </c>
      <c r="AF113" s="40">
        <f t="shared" si="23"/>
        <v>1.28</v>
      </c>
      <c r="AG113" s="40">
        <f t="shared" si="24"/>
        <v>1.352941176</v>
      </c>
      <c r="AH113" s="40">
        <f t="shared" si="25"/>
        <v>23</v>
      </c>
      <c r="AI113" s="40">
        <f t="shared" si="26"/>
        <v>32</v>
      </c>
      <c r="AJ113" s="40">
        <f t="shared" si="27"/>
        <v>23</v>
      </c>
      <c r="AK113" s="40">
        <f t="shared" si="40"/>
        <v>23</v>
      </c>
      <c r="AL113" s="18">
        <f t="shared" si="28"/>
        <v>1060</v>
      </c>
      <c r="AM113" s="40">
        <f t="shared" si="29"/>
        <v>101</v>
      </c>
      <c r="AN113" s="42">
        <f t="shared" si="30"/>
        <v>0.09528301887</v>
      </c>
      <c r="AO113" s="42">
        <f t="shared" si="31"/>
        <v>0.1367924528</v>
      </c>
      <c r="AP113" s="43">
        <f t="shared" si="32"/>
        <v>0.2</v>
      </c>
      <c r="AQ113" s="43">
        <f t="shared" si="33"/>
        <v>0.5724137931</v>
      </c>
      <c r="AR113" s="43">
        <f t="shared" si="34"/>
        <v>0.5310344828</v>
      </c>
      <c r="AS113" s="43">
        <f t="shared" si="35"/>
        <v>0.4554455446</v>
      </c>
      <c r="AT113" s="43">
        <f t="shared" si="36"/>
        <v>0.4554455446</v>
      </c>
      <c r="AU113" s="43">
        <f t="shared" si="37"/>
        <v>0.5445544554</v>
      </c>
      <c r="AV113" s="44">
        <f t="shared" si="38"/>
        <v>0</v>
      </c>
      <c r="AW113" s="45">
        <f t="shared" si="39"/>
        <v>-17</v>
      </c>
      <c r="AX113" s="45">
        <v>-4.0</v>
      </c>
      <c r="AY113" s="45"/>
    </row>
    <row r="114">
      <c r="A114" s="60"/>
      <c r="B114" s="60"/>
      <c r="C114" s="60"/>
      <c r="D114" s="46">
        <v>112.0</v>
      </c>
      <c r="E114" s="25"/>
      <c r="F114" s="26">
        <v>2048.0</v>
      </c>
      <c r="G114" s="18">
        <v>3013.0</v>
      </c>
      <c r="H114" s="15">
        <f t="shared" si="5"/>
        <v>683</v>
      </c>
      <c r="I114" s="28">
        <v>45.0</v>
      </c>
      <c r="J114" s="29">
        <v>136.0</v>
      </c>
      <c r="K114" s="30">
        <v>49.0</v>
      </c>
      <c r="L114" s="31">
        <v>313.0</v>
      </c>
      <c r="M114" s="32">
        <v>54.0</v>
      </c>
      <c r="N114" s="33">
        <v>86.0</v>
      </c>
      <c r="O114" s="39">
        <f t="shared" si="6"/>
        <v>0.6142857143</v>
      </c>
      <c r="P114" s="39">
        <f t="shared" si="7"/>
        <v>0.7513812155</v>
      </c>
      <c r="Q114" s="40">
        <f t="shared" si="8"/>
        <v>0.7003868967</v>
      </c>
      <c r="R114" s="17">
        <f t="shared" si="9"/>
        <v>0.2783868967</v>
      </c>
      <c r="S114" s="39">
        <f t="shared" si="10"/>
        <v>0.05099431873</v>
      </c>
      <c r="T114" s="40">
        <f t="shared" si="11"/>
        <v>0.3598962828</v>
      </c>
      <c r="U114" s="40">
        <f t="shared" si="12"/>
        <v>0.4768889824</v>
      </c>
      <c r="V114" s="40">
        <f t="shared" si="13"/>
        <v>0.4768889824</v>
      </c>
      <c r="W114" s="39">
        <f t="shared" si="14"/>
        <v>0.5278833011</v>
      </c>
      <c r="X114" s="41">
        <f t="shared" si="15"/>
        <v>0.5231110176</v>
      </c>
      <c r="Y114" s="41">
        <f t="shared" si="16"/>
        <v>0.4721166989</v>
      </c>
      <c r="Z114" s="40">
        <f t="shared" si="17"/>
        <v>140</v>
      </c>
      <c r="AA114" s="40">
        <f t="shared" si="18"/>
        <v>181</v>
      </c>
      <c r="AB114" s="40">
        <f t="shared" si="19"/>
        <v>73</v>
      </c>
      <c r="AC114" s="40">
        <f t="shared" si="20"/>
        <v>67</v>
      </c>
      <c r="AD114" s="40">
        <f t="shared" si="21"/>
        <v>85</v>
      </c>
      <c r="AE114" s="40">
        <f t="shared" si="22"/>
        <v>96</v>
      </c>
      <c r="AF114" s="40">
        <f t="shared" si="23"/>
        <v>1.28358209</v>
      </c>
      <c r="AG114" s="40">
        <f t="shared" si="24"/>
        <v>1.416666667</v>
      </c>
      <c r="AH114" s="40">
        <f t="shared" si="25"/>
        <v>94</v>
      </c>
      <c r="AI114" s="40">
        <f t="shared" si="26"/>
        <v>86</v>
      </c>
      <c r="AJ114" s="40">
        <f t="shared" si="27"/>
        <v>120</v>
      </c>
      <c r="AK114" s="40">
        <f t="shared" si="40"/>
        <v>136</v>
      </c>
      <c r="AL114" s="18">
        <f t="shared" si="28"/>
        <v>3013</v>
      </c>
      <c r="AM114" s="40">
        <f t="shared" si="29"/>
        <v>436</v>
      </c>
      <c r="AN114" s="42">
        <f t="shared" si="30"/>
        <v>0.1447062728</v>
      </c>
      <c r="AO114" s="42">
        <f t="shared" si="31"/>
        <v>0.2266843677</v>
      </c>
      <c r="AP114" s="43">
        <f t="shared" si="32"/>
        <v>0.2166910688</v>
      </c>
      <c r="AQ114" s="43">
        <f t="shared" si="33"/>
        <v>0.6032210835</v>
      </c>
      <c r="AR114" s="43">
        <f t="shared" si="34"/>
        <v>0.4699853587</v>
      </c>
      <c r="AS114" s="43">
        <f t="shared" si="35"/>
        <v>0.4908256881</v>
      </c>
      <c r="AT114" s="43">
        <f t="shared" si="36"/>
        <v>0.5275229358</v>
      </c>
      <c r="AU114" s="43">
        <f t="shared" si="37"/>
        <v>0.4128440367</v>
      </c>
      <c r="AV114" s="44">
        <f t="shared" si="38"/>
        <v>0</v>
      </c>
      <c r="AW114" s="45">
        <f t="shared" si="39"/>
        <v>-66</v>
      </c>
      <c r="AX114" s="45">
        <v>-4.0</v>
      </c>
      <c r="AY114" s="45"/>
    </row>
    <row r="115">
      <c r="A115" s="60"/>
      <c r="B115" s="60"/>
      <c r="C115" s="60"/>
      <c r="D115" s="46">
        <v>113.0</v>
      </c>
      <c r="E115" s="25"/>
      <c r="F115" s="26">
        <v>2049.0</v>
      </c>
      <c r="G115" s="18">
        <v>2043.0</v>
      </c>
      <c r="H115" s="15">
        <f t="shared" si="5"/>
        <v>450</v>
      </c>
      <c r="I115" s="28">
        <v>43.0</v>
      </c>
      <c r="J115" s="29">
        <v>109.0</v>
      </c>
      <c r="K115" s="30">
        <v>23.0</v>
      </c>
      <c r="L115" s="31">
        <v>191.0</v>
      </c>
      <c r="M115" s="32">
        <v>34.0</v>
      </c>
      <c r="N115" s="33">
        <v>50.0</v>
      </c>
      <c r="O115" s="39">
        <f t="shared" si="6"/>
        <v>0.5952380952</v>
      </c>
      <c r="P115" s="39">
        <f t="shared" si="7"/>
        <v>0.7171052632</v>
      </c>
      <c r="Q115" s="40">
        <f t="shared" si="8"/>
        <v>0.6917512755</v>
      </c>
      <c r="R115" s="17">
        <f t="shared" si="9"/>
        <v>0.2697512755</v>
      </c>
      <c r="S115" s="39">
        <f t="shared" si="10"/>
        <v>0.02535398765</v>
      </c>
      <c r="T115" s="40">
        <f t="shared" si="11"/>
        <v>0.3599011183</v>
      </c>
      <c r="U115" s="40">
        <f t="shared" si="12"/>
        <v>0.4621007145</v>
      </c>
      <c r="V115" s="40">
        <f t="shared" si="13"/>
        <v>0.4621007145</v>
      </c>
      <c r="W115" s="39">
        <f t="shared" si="14"/>
        <v>0.4874547021</v>
      </c>
      <c r="X115" s="41">
        <f t="shared" si="15"/>
        <v>0.5378992855</v>
      </c>
      <c r="Y115" s="41">
        <f t="shared" si="16"/>
        <v>0.5125452979</v>
      </c>
      <c r="Z115" s="40">
        <f t="shared" si="17"/>
        <v>84</v>
      </c>
      <c r="AA115" s="40">
        <f t="shared" si="18"/>
        <v>152</v>
      </c>
      <c r="AB115" s="40">
        <f t="shared" si="19"/>
        <v>45</v>
      </c>
      <c r="AC115" s="40">
        <f t="shared" si="20"/>
        <v>39</v>
      </c>
      <c r="AD115" s="40">
        <f t="shared" si="21"/>
        <v>78</v>
      </c>
      <c r="AE115" s="40">
        <f t="shared" si="22"/>
        <v>74</v>
      </c>
      <c r="AF115" s="40">
        <f t="shared" si="23"/>
        <v>1.282051282</v>
      </c>
      <c r="AG115" s="40">
        <f t="shared" si="24"/>
        <v>1.472972973</v>
      </c>
      <c r="AH115" s="40">
        <f t="shared" si="25"/>
        <v>58</v>
      </c>
      <c r="AI115" s="40">
        <f t="shared" si="26"/>
        <v>50</v>
      </c>
      <c r="AJ115" s="40">
        <f t="shared" si="27"/>
        <v>115</v>
      </c>
      <c r="AK115" s="40">
        <f t="shared" si="40"/>
        <v>109</v>
      </c>
      <c r="AL115" s="18">
        <f t="shared" si="28"/>
        <v>2043</v>
      </c>
      <c r="AM115" s="40">
        <f t="shared" si="29"/>
        <v>332</v>
      </c>
      <c r="AN115" s="42">
        <f t="shared" si="30"/>
        <v>0.1625061185</v>
      </c>
      <c r="AO115" s="42">
        <f t="shared" si="31"/>
        <v>0.2202643172</v>
      </c>
      <c r="AP115" s="43">
        <f t="shared" si="32"/>
        <v>0.2222222222</v>
      </c>
      <c r="AQ115" s="43">
        <f t="shared" si="33"/>
        <v>0.5955555556</v>
      </c>
      <c r="AR115" s="43">
        <f t="shared" si="34"/>
        <v>0.5244444444</v>
      </c>
      <c r="AS115" s="43">
        <f t="shared" si="35"/>
        <v>0.5210843373</v>
      </c>
      <c r="AT115" s="43">
        <f t="shared" si="36"/>
        <v>0.5030120482</v>
      </c>
      <c r="AU115" s="43">
        <f t="shared" si="37"/>
        <v>0.3253012048</v>
      </c>
      <c r="AV115" s="44">
        <f t="shared" si="38"/>
        <v>0</v>
      </c>
      <c r="AW115" s="45">
        <f t="shared" si="39"/>
        <v>-73</v>
      </c>
      <c r="AX115" s="45">
        <v>-3.0</v>
      </c>
      <c r="AY115" s="45"/>
    </row>
    <row r="116">
      <c r="A116" s="60"/>
      <c r="B116" s="60"/>
      <c r="C116" s="60"/>
      <c r="D116" s="46">
        <v>114.0</v>
      </c>
      <c r="E116" s="25"/>
      <c r="F116" s="26">
        <v>2051.0</v>
      </c>
      <c r="G116" s="18">
        <v>1490.0</v>
      </c>
      <c r="H116" s="15">
        <f t="shared" si="5"/>
        <v>341</v>
      </c>
      <c r="I116" s="28">
        <v>27.0</v>
      </c>
      <c r="J116" s="29">
        <v>64.0</v>
      </c>
      <c r="K116" s="30">
        <v>33.0</v>
      </c>
      <c r="L116" s="31">
        <v>120.0</v>
      </c>
      <c r="M116" s="32">
        <v>44.0</v>
      </c>
      <c r="N116" s="33">
        <v>53.0</v>
      </c>
      <c r="O116" s="39">
        <f t="shared" si="6"/>
        <v>0.5463917526</v>
      </c>
      <c r="P116" s="39">
        <f t="shared" si="7"/>
        <v>0.7032967033</v>
      </c>
      <c r="Q116" s="40">
        <f t="shared" si="8"/>
        <v>0.6696068184</v>
      </c>
      <c r="R116" s="17">
        <f t="shared" si="9"/>
        <v>0.2476068184</v>
      </c>
      <c r="S116" s="39">
        <f t="shared" si="10"/>
        <v>0.03368988493</v>
      </c>
      <c r="T116" s="40">
        <f t="shared" si="11"/>
        <v>0.3599135186</v>
      </c>
      <c r="U116" s="40">
        <f t="shared" si="12"/>
        <v>0.4241774887</v>
      </c>
      <c r="V116" s="40">
        <f t="shared" si="13"/>
        <v>0.4241774887</v>
      </c>
      <c r="W116" s="39">
        <f t="shared" si="14"/>
        <v>0.4578673736</v>
      </c>
      <c r="X116" s="41">
        <f t="shared" si="15"/>
        <v>0.5758225113</v>
      </c>
      <c r="Y116" s="41">
        <f t="shared" si="16"/>
        <v>0.5421326264</v>
      </c>
      <c r="Z116" s="40">
        <f t="shared" si="17"/>
        <v>97</v>
      </c>
      <c r="AA116" s="40">
        <f t="shared" si="18"/>
        <v>91</v>
      </c>
      <c r="AB116" s="40">
        <f t="shared" si="19"/>
        <v>56</v>
      </c>
      <c r="AC116" s="40">
        <f t="shared" si="20"/>
        <v>41</v>
      </c>
      <c r="AD116" s="40">
        <f t="shared" si="21"/>
        <v>49</v>
      </c>
      <c r="AE116" s="40">
        <f t="shared" si="22"/>
        <v>42</v>
      </c>
      <c r="AF116" s="40">
        <f t="shared" si="23"/>
        <v>1.292682927</v>
      </c>
      <c r="AG116" s="40">
        <f t="shared" si="24"/>
        <v>1.523809524</v>
      </c>
      <c r="AH116" s="40">
        <f t="shared" si="25"/>
        <v>72</v>
      </c>
      <c r="AI116" s="40">
        <f t="shared" si="26"/>
        <v>53</v>
      </c>
      <c r="AJ116" s="40">
        <f t="shared" si="27"/>
        <v>75</v>
      </c>
      <c r="AK116" s="40">
        <f t="shared" si="40"/>
        <v>64</v>
      </c>
      <c r="AL116" s="18">
        <f t="shared" si="28"/>
        <v>1490</v>
      </c>
      <c r="AM116" s="40">
        <f t="shared" si="29"/>
        <v>264</v>
      </c>
      <c r="AN116" s="42">
        <f t="shared" si="30"/>
        <v>0.1771812081</v>
      </c>
      <c r="AO116" s="42">
        <f t="shared" si="31"/>
        <v>0.2288590604</v>
      </c>
      <c r="AP116" s="43">
        <f t="shared" si="32"/>
        <v>0.3049853372</v>
      </c>
      <c r="AQ116" s="43">
        <f t="shared" si="33"/>
        <v>0.5601173021</v>
      </c>
      <c r="AR116" s="43">
        <f t="shared" si="34"/>
        <v>0.5513196481</v>
      </c>
      <c r="AS116" s="43">
        <f t="shared" si="35"/>
        <v>0.5568181818</v>
      </c>
      <c r="AT116" s="43">
        <f t="shared" si="36"/>
        <v>0.5151515152</v>
      </c>
      <c r="AU116" s="43">
        <f t="shared" si="37"/>
        <v>0.4734848485</v>
      </c>
      <c r="AV116" s="44">
        <f t="shared" si="38"/>
        <v>0</v>
      </c>
      <c r="AW116" s="45">
        <f t="shared" si="39"/>
        <v>-43</v>
      </c>
      <c r="AX116" s="45">
        <v>-3.0</v>
      </c>
      <c r="AY116" s="45"/>
    </row>
    <row r="117">
      <c r="A117" s="60"/>
      <c r="B117" s="60"/>
      <c r="C117" s="60"/>
      <c r="D117" s="46">
        <v>115.0</v>
      </c>
      <c r="E117" s="25"/>
      <c r="F117" s="26">
        <v>2053.0</v>
      </c>
      <c r="G117" s="18">
        <v>1123.0</v>
      </c>
      <c r="H117" s="15">
        <f t="shared" si="5"/>
        <v>314</v>
      </c>
      <c r="I117" s="28">
        <v>32.0</v>
      </c>
      <c r="J117" s="29">
        <v>57.0</v>
      </c>
      <c r="K117" s="30">
        <v>22.0</v>
      </c>
      <c r="L117" s="31">
        <v>87.0</v>
      </c>
      <c r="M117" s="32">
        <v>70.0</v>
      </c>
      <c r="N117" s="33">
        <v>46.0</v>
      </c>
      <c r="O117" s="39">
        <f t="shared" si="6"/>
        <v>0.3965517241</v>
      </c>
      <c r="P117" s="39">
        <f t="shared" si="7"/>
        <v>0.6404494382</v>
      </c>
      <c r="Q117" s="40">
        <f t="shared" si="8"/>
        <v>0.6016860505</v>
      </c>
      <c r="R117" s="17">
        <f t="shared" si="9"/>
        <v>0.1796860505</v>
      </c>
      <c r="S117" s="39">
        <f t="shared" si="10"/>
        <v>0.03876338767</v>
      </c>
      <c r="T117" s="40">
        <f t="shared" si="11"/>
        <v>0.3599515586</v>
      </c>
      <c r="U117" s="40">
        <f t="shared" si="12"/>
        <v>0.3078476463</v>
      </c>
      <c r="V117" s="40">
        <f t="shared" si="13"/>
        <v>0.3078476463</v>
      </c>
      <c r="W117" s="39">
        <f t="shared" si="14"/>
        <v>0.346611034</v>
      </c>
      <c r="X117" s="41">
        <f t="shared" si="15"/>
        <v>0.6921523537</v>
      </c>
      <c r="Y117" s="41">
        <f t="shared" si="16"/>
        <v>0.653388966</v>
      </c>
      <c r="Z117" s="40">
        <f t="shared" si="17"/>
        <v>116</v>
      </c>
      <c r="AA117" s="40">
        <f t="shared" si="18"/>
        <v>89</v>
      </c>
      <c r="AB117" s="40">
        <f t="shared" si="19"/>
        <v>80</v>
      </c>
      <c r="AC117" s="40">
        <f t="shared" si="20"/>
        <v>36</v>
      </c>
      <c r="AD117" s="40">
        <f t="shared" si="21"/>
        <v>58</v>
      </c>
      <c r="AE117" s="40">
        <f t="shared" si="22"/>
        <v>31</v>
      </c>
      <c r="AF117" s="40">
        <f t="shared" si="23"/>
        <v>1.277777778</v>
      </c>
      <c r="AG117" s="40">
        <f t="shared" si="24"/>
        <v>1.838709677</v>
      </c>
      <c r="AH117" s="40">
        <f t="shared" si="25"/>
        <v>102</v>
      </c>
      <c r="AI117" s="40">
        <f t="shared" si="26"/>
        <v>46</v>
      </c>
      <c r="AJ117" s="40">
        <f t="shared" si="27"/>
        <v>107</v>
      </c>
      <c r="AK117" s="40">
        <f t="shared" si="40"/>
        <v>57</v>
      </c>
      <c r="AL117" s="18">
        <f t="shared" si="28"/>
        <v>1123</v>
      </c>
      <c r="AM117" s="40">
        <f t="shared" si="29"/>
        <v>312</v>
      </c>
      <c r="AN117" s="42">
        <f t="shared" si="30"/>
        <v>0.2778272484</v>
      </c>
      <c r="AO117" s="42">
        <f t="shared" si="31"/>
        <v>0.2796081923</v>
      </c>
      <c r="AP117" s="43">
        <f t="shared" si="32"/>
        <v>0.3949044586</v>
      </c>
      <c r="AQ117" s="43">
        <f t="shared" si="33"/>
        <v>0.601910828</v>
      </c>
      <c r="AR117" s="43">
        <f t="shared" si="34"/>
        <v>0.652866242</v>
      </c>
      <c r="AS117" s="43">
        <f t="shared" si="35"/>
        <v>0.6698717949</v>
      </c>
      <c r="AT117" s="43">
        <f t="shared" si="36"/>
        <v>0.5096153846</v>
      </c>
      <c r="AU117" s="43">
        <f t="shared" si="37"/>
        <v>0.4743589744</v>
      </c>
      <c r="AV117" s="44">
        <f t="shared" si="38"/>
        <v>0</v>
      </c>
      <c r="AW117" s="45">
        <f t="shared" si="39"/>
        <v>-85</v>
      </c>
      <c r="AX117" s="45">
        <v>-3.0</v>
      </c>
      <c r="AY117" s="45"/>
    </row>
    <row r="118">
      <c r="A118" s="60"/>
      <c r="B118" s="60"/>
      <c r="C118" s="60"/>
      <c r="D118" s="46">
        <v>116.0</v>
      </c>
      <c r="E118" s="25"/>
      <c r="F118" s="26">
        <v>2054.0</v>
      </c>
      <c r="G118" s="18">
        <v>2040.0</v>
      </c>
      <c r="H118" s="15">
        <f t="shared" si="5"/>
        <v>406</v>
      </c>
      <c r="I118" s="28">
        <v>38.0</v>
      </c>
      <c r="J118" s="29">
        <v>57.0</v>
      </c>
      <c r="K118" s="30">
        <v>33.0</v>
      </c>
      <c r="L118" s="31">
        <v>131.0</v>
      </c>
      <c r="M118" s="32">
        <v>82.0</v>
      </c>
      <c r="N118" s="33">
        <v>65.0</v>
      </c>
      <c r="O118" s="39">
        <f t="shared" si="6"/>
        <v>0.4421768707</v>
      </c>
      <c r="P118" s="39">
        <f t="shared" si="7"/>
        <v>0.6</v>
      </c>
      <c r="Q118" s="40">
        <f t="shared" si="8"/>
        <v>0.6223659517</v>
      </c>
      <c r="R118" s="17">
        <f t="shared" si="9"/>
        <v>0.2003659517</v>
      </c>
      <c r="S118" s="39">
        <f t="shared" si="10"/>
        <v>-0.02236595169</v>
      </c>
      <c r="T118" s="40">
        <f t="shared" si="11"/>
        <v>0.3599399755</v>
      </c>
      <c r="U118" s="40">
        <f t="shared" si="12"/>
        <v>0.343268772</v>
      </c>
      <c r="V118" s="40">
        <f t="shared" si="13"/>
        <v>0.343268772</v>
      </c>
      <c r="W118" s="39">
        <f t="shared" si="14"/>
        <v>0.3209028203</v>
      </c>
      <c r="X118" s="41">
        <f t="shared" si="15"/>
        <v>0.656731228</v>
      </c>
      <c r="Y118" s="41">
        <f t="shared" si="16"/>
        <v>0.6790971797</v>
      </c>
      <c r="Z118" s="40">
        <f t="shared" si="17"/>
        <v>147</v>
      </c>
      <c r="AA118" s="40">
        <f t="shared" si="18"/>
        <v>95</v>
      </c>
      <c r="AB118" s="40">
        <f t="shared" si="19"/>
        <v>97</v>
      </c>
      <c r="AC118" s="40">
        <f t="shared" si="20"/>
        <v>50</v>
      </c>
      <c r="AD118" s="40">
        <f t="shared" si="21"/>
        <v>65</v>
      </c>
      <c r="AE118" s="40">
        <f t="shared" si="22"/>
        <v>30</v>
      </c>
      <c r="AF118" s="40">
        <f t="shared" si="23"/>
        <v>1.3</v>
      </c>
      <c r="AG118" s="40">
        <f t="shared" si="24"/>
        <v>1.9</v>
      </c>
      <c r="AH118" s="40">
        <f t="shared" si="25"/>
        <v>126</v>
      </c>
      <c r="AI118" s="40">
        <f t="shared" si="26"/>
        <v>65</v>
      </c>
      <c r="AJ118" s="40">
        <f t="shared" si="27"/>
        <v>124</v>
      </c>
      <c r="AK118" s="40">
        <f t="shared" si="40"/>
        <v>57</v>
      </c>
      <c r="AL118" s="18">
        <f t="shared" si="28"/>
        <v>2040</v>
      </c>
      <c r="AM118" s="40">
        <f t="shared" si="29"/>
        <v>372</v>
      </c>
      <c r="AN118" s="42">
        <f t="shared" si="30"/>
        <v>0.1823529412</v>
      </c>
      <c r="AO118" s="42">
        <f t="shared" si="31"/>
        <v>0.1990196078</v>
      </c>
      <c r="AP118" s="43">
        <f t="shared" si="32"/>
        <v>0.3768472906</v>
      </c>
      <c r="AQ118" s="43">
        <f t="shared" si="33"/>
        <v>0.618226601</v>
      </c>
      <c r="AR118" s="43">
        <f t="shared" si="34"/>
        <v>0.5960591133</v>
      </c>
      <c r="AS118" s="43">
        <f t="shared" si="35"/>
        <v>0.6720430108</v>
      </c>
      <c r="AT118" s="43">
        <f t="shared" si="36"/>
        <v>0.4919354839</v>
      </c>
      <c r="AU118" s="43">
        <f t="shared" si="37"/>
        <v>0.5134408602</v>
      </c>
      <c r="AV118" s="44">
        <f t="shared" si="38"/>
        <v>0</v>
      </c>
      <c r="AW118" s="45">
        <f t="shared" si="39"/>
        <v>-97</v>
      </c>
      <c r="AX118" s="45">
        <v>-3.0</v>
      </c>
      <c r="AY118" s="45"/>
    </row>
    <row r="119">
      <c r="A119" s="60"/>
      <c r="B119" s="60"/>
      <c r="C119" s="60"/>
      <c r="D119" s="46">
        <v>117.0</v>
      </c>
      <c r="E119" s="25"/>
      <c r="F119" s="26">
        <v>2055.0</v>
      </c>
      <c r="G119" s="18">
        <v>2873.0</v>
      </c>
      <c r="H119" s="15">
        <f t="shared" si="5"/>
        <v>632</v>
      </c>
      <c r="I119" s="28">
        <v>67.0</v>
      </c>
      <c r="J119" s="29">
        <v>120.0</v>
      </c>
      <c r="K119" s="30">
        <v>66.0</v>
      </c>
      <c r="L119" s="31">
        <v>185.0</v>
      </c>
      <c r="M119" s="32">
        <v>91.0</v>
      </c>
      <c r="N119" s="33">
        <v>103.0</v>
      </c>
      <c r="O119" s="39">
        <f t="shared" si="6"/>
        <v>0.5309278351</v>
      </c>
      <c r="P119" s="39">
        <f t="shared" si="7"/>
        <v>0.6417112299</v>
      </c>
      <c r="Q119" s="40">
        <f t="shared" si="8"/>
        <v>0.6625965659</v>
      </c>
      <c r="R119" s="17">
        <f t="shared" si="9"/>
        <v>0.2405965659</v>
      </c>
      <c r="S119" s="39">
        <f t="shared" si="10"/>
        <v>-0.02088533595</v>
      </c>
      <c r="T119" s="40">
        <f t="shared" si="11"/>
        <v>0.3599174444</v>
      </c>
      <c r="U119" s="40">
        <f t="shared" si="12"/>
        <v>0.4121717321</v>
      </c>
      <c r="V119" s="40">
        <f t="shared" si="13"/>
        <v>0.4121717321</v>
      </c>
      <c r="W119" s="39">
        <f t="shared" si="14"/>
        <v>0.3912863962</v>
      </c>
      <c r="X119" s="41">
        <f t="shared" si="15"/>
        <v>0.5878282679</v>
      </c>
      <c r="Y119" s="41">
        <f t="shared" si="16"/>
        <v>0.6087136038</v>
      </c>
      <c r="Z119" s="40">
        <f t="shared" si="17"/>
        <v>194</v>
      </c>
      <c r="AA119" s="40">
        <f t="shared" si="18"/>
        <v>187</v>
      </c>
      <c r="AB119" s="40">
        <f t="shared" si="19"/>
        <v>114</v>
      </c>
      <c r="AC119" s="40">
        <f t="shared" si="20"/>
        <v>80</v>
      </c>
      <c r="AD119" s="40">
        <f t="shared" si="21"/>
        <v>114</v>
      </c>
      <c r="AE119" s="40">
        <f t="shared" si="22"/>
        <v>73</v>
      </c>
      <c r="AF119" s="40">
        <f t="shared" si="23"/>
        <v>1.2875</v>
      </c>
      <c r="AG119" s="40">
        <f t="shared" si="24"/>
        <v>1.643835616</v>
      </c>
      <c r="AH119" s="40">
        <f t="shared" si="25"/>
        <v>147</v>
      </c>
      <c r="AI119" s="40">
        <f t="shared" si="26"/>
        <v>103</v>
      </c>
      <c r="AJ119" s="40">
        <f t="shared" si="27"/>
        <v>187</v>
      </c>
      <c r="AK119" s="40">
        <f t="shared" si="40"/>
        <v>120</v>
      </c>
      <c r="AL119" s="18">
        <f t="shared" si="28"/>
        <v>2873</v>
      </c>
      <c r="AM119" s="40">
        <f t="shared" si="29"/>
        <v>557</v>
      </c>
      <c r="AN119" s="42">
        <f t="shared" si="30"/>
        <v>0.1938739993</v>
      </c>
      <c r="AO119" s="42">
        <f t="shared" si="31"/>
        <v>0.2199791159</v>
      </c>
      <c r="AP119" s="43">
        <f t="shared" si="32"/>
        <v>0.3544303797</v>
      </c>
      <c r="AQ119" s="43">
        <f t="shared" si="33"/>
        <v>0.542721519</v>
      </c>
      <c r="AR119" s="43">
        <f t="shared" si="34"/>
        <v>0.6028481013</v>
      </c>
      <c r="AS119" s="43">
        <f t="shared" si="35"/>
        <v>0.5996409336</v>
      </c>
      <c r="AT119" s="43">
        <f t="shared" si="36"/>
        <v>0.4793536804</v>
      </c>
      <c r="AU119" s="43">
        <f t="shared" si="37"/>
        <v>0.4488330341</v>
      </c>
      <c r="AV119" s="44">
        <f t="shared" si="38"/>
        <v>0</v>
      </c>
      <c r="AW119" s="45">
        <f t="shared" si="39"/>
        <v>-110</v>
      </c>
      <c r="AX119" s="45">
        <v>-3.0</v>
      </c>
      <c r="AY119" s="45"/>
    </row>
    <row r="120">
      <c r="A120" s="60"/>
      <c r="B120" s="60"/>
      <c r="C120" s="60"/>
      <c r="D120" s="46">
        <v>118.0</v>
      </c>
      <c r="E120" s="25"/>
      <c r="F120" s="26">
        <v>2063.0</v>
      </c>
      <c r="G120" s="18">
        <v>1006.0</v>
      </c>
      <c r="H120" s="15">
        <f t="shared" si="5"/>
        <v>106</v>
      </c>
      <c r="I120" s="28">
        <v>8.0</v>
      </c>
      <c r="J120" s="29">
        <v>16.0</v>
      </c>
      <c r="K120" s="30">
        <v>7.0</v>
      </c>
      <c r="L120" s="31">
        <v>54.0</v>
      </c>
      <c r="M120" s="32">
        <v>4.0</v>
      </c>
      <c r="N120" s="33">
        <v>17.0</v>
      </c>
      <c r="O120" s="39">
        <f t="shared" si="6"/>
        <v>0.8095238095</v>
      </c>
      <c r="P120" s="39">
        <f t="shared" si="7"/>
        <v>0.6666666667</v>
      </c>
      <c r="Q120" s="40">
        <f t="shared" si="8"/>
        <v>0.7889148163</v>
      </c>
      <c r="R120" s="17">
        <f t="shared" si="9"/>
        <v>0.3669148163</v>
      </c>
      <c r="S120" s="39">
        <f t="shared" si="10"/>
        <v>-0.1222481497</v>
      </c>
      <c r="T120" s="40">
        <f t="shared" si="11"/>
        <v>0.3598467204</v>
      </c>
      <c r="U120" s="40">
        <f t="shared" si="12"/>
        <v>0.6284724658</v>
      </c>
      <c r="V120" s="40">
        <f t="shared" si="13"/>
        <v>0.6284724658</v>
      </c>
      <c r="W120" s="39">
        <f t="shared" si="14"/>
        <v>0.5062243162</v>
      </c>
      <c r="X120" s="41">
        <f t="shared" si="15"/>
        <v>0.3715275342</v>
      </c>
      <c r="Y120" s="41">
        <f t="shared" si="16"/>
        <v>0.4937756838</v>
      </c>
      <c r="Z120" s="40">
        <f t="shared" si="17"/>
        <v>21</v>
      </c>
      <c r="AA120" s="40">
        <f t="shared" si="18"/>
        <v>24</v>
      </c>
      <c r="AB120" s="40">
        <f t="shared" si="19"/>
        <v>8</v>
      </c>
      <c r="AC120" s="40">
        <f t="shared" si="20"/>
        <v>13</v>
      </c>
      <c r="AD120" s="40">
        <f t="shared" si="21"/>
        <v>12</v>
      </c>
      <c r="AE120" s="40">
        <f t="shared" si="22"/>
        <v>12</v>
      </c>
      <c r="AF120" s="40">
        <f t="shared" si="23"/>
        <v>1.307692308</v>
      </c>
      <c r="AG120" s="40">
        <f t="shared" si="24"/>
        <v>1.333333333</v>
      </c>
      <c r="AH120" s="40">
        <f t="shared" si="25"/>
        <v>10</v>
      </c>
      <c r="AI120" s="40">
        <f t="shared" si="26"/>
        <v>17</v>
      </c>
      <c r="AJ120" s="40">
        <f t="shared" si="27"/>
        <v>16</v>
      </c>
      <c r="AK120" s="40">
        <f t="shared" si="40"/>
        <v>16</v>
      </c>
      <c r="AL120" s="18">
        <f t="shared" si="28"/>
        <v>1006</v>
      </c>
      <c r="AM120" s="40">
        <f t="shared" si="29"/>
        <v>59</v>
      </c>
      <c r="AN120" s="42">
        <f t="shared" si="30"/>
        <v>0.05864811133</v>
      </c>
      <c r="AO120" s="42">
        <f t="shared" si="31"/>
        <v>0.1053677932</v>
      </c>
      <c r="AP120" s="43">
        <f t="shared" si="32"/>
        <v>0.179245283</v>
      </c>
      <c r="AQ120" s="43">
        <f t="shared" si="33"/>
        <v>0.6226415094</v>
      </c>
      <c r="AR120" s="43">
        <f t="shared" si="34"/>
        <v>0.4245283019</v>
      </c>
      <c r="AS120" s="43">
        <f t="shared" si="35"/>
        <v>0.4406779661</v>
      </c>
      <c r="AT120" s="43">
        <f t="shared" si="36"/>
        <v>0.4406779661</v>
      </c>
      <c r="AU120" s="43">
        <f t="shared" si="37"/>
        <v>0.4576271186</v>
      </c>
      <c r="AV120" s="44">
        <f t="shared" si="38"/>
        <v>0</v>
      </c>
      <c r="AW120" s="45">
        <f t="shared" si="39"/>
        <v>-7</v>
      </c>
      <c r="AX120" s="45">
        <v>-3.0</v>
      </c>
      <c r="AY120" s="45"/>
    </row>
    <row r="121">
      <c r="A121" s="60"/>
      <c r="B121" s="60"/>
      <c r="C121" s="60"/>
      <c r="D121" s="46">
        <v>119.0</v>
      </c>
      <c r="E121" s="25"/>
      <c r="F121" s="26">
        <v>2065.0</v>
      </c>
      <c r="G121" s="18">
        <v>1596.0</v>
      </c>
      <c r="H121" s="15">
        <f t="shared" si="5"/>
        <v>320</v>
      </c>
      <c r="I121" s="28">
        <v>46.0</v>
      </c>
      <c r="J121" s="29">
        <v>64.0</v>
      </c>
      <c r="K121" s="30">
        <v>33.0</v>
      </c>
      <c r="L121" s="31">
        <v>102.0</v>
      </c>
      <c r="M121" s="32">
        <v>42.0</v>
      </c>
      <c r="N121" s="33">
        <v>33.0</v>
      </c>
      <c r="O121" s="39">
        <f t="shared" si="6"/>
        <v>0.44</v>
      </c>
      <c r="P121" s="39">
        <f t="shared" si="7"/>
        <v>0.5818181818</v>
      </c>
      <c r="Q121" s="40">
        <f t="shared" si="8"/>
        <v>0.6213792416</v>
      </c>
      <c r="R121" s="17">
        <f t="shared" si="9"/>
        <v>0.1993792416</v>
      </c>
      <c r="S121" s="39">
        <f t="shared" si="10"/>
        <v>-0.03956105978</v>
      </c>
      <c r="T121" s="40">
        <f t="shared" si="11"/>
        <v>0.3599405282</v>
      </c>
      <c r="U121" s="40">
        <f t="shared" si="12"/>
        <v>0.3415787479</v>
      </c>
      <c r="V121" s="40">
        <f t="shared" si="13"/>
        <v>0.3415787479</v>
      </c>
      <c r="W121" s="39">
        <f t="shared" si="14"/>
        <v>0.3020176881</v>
      </c>
      <c r="X121" s="41">
        <f t="shared" si="15"/>
        <v>0.6584212521</v>
      </c>
      <c r="Y121" s="41">
        <f t="shared" si="16"/>
        <v>0.6979823119</v>
      </c>
      <c r="Z121" s="40">
        <f t="shared" si="17"/>
        <v>75</v>
      </c>
      <c r="AA121" s="40">
        <f t="shared" si="18"/>
        <v>110</v>
      </c>
      <c r="AB121" s="40">
        <f t="shared" si="19"/>
        <v>49</v>
      </c>
      <c r="AC121" s="40">
        <f t="shared" si="20"/>
        <v>26</v>
      </c>
      <c r="AD121" s="40">
        <f t="shared" si="21"/>
        <v>77</v>
      </c>
      <c r="AE121" s="40">
        <f t="shared" si="22"/>
        <v>33</v>
      </c>
      <c r="AF121" s="40">
        <f t="shared" si="23"/>
        <v>1.269230769</v>
      </c>
      <c r="AG121" s="40">
        <f t="shared" si="24"/>
        <v>1.939393939</v>
      </c>
      <c r="AH121" s="40">
        <f t="shared" si="25"/>
        <v>62</v>
      </c>
      <c r="AI121" s="40">
        <f t="shared" si="26"/>
        <v>33</v>
      </c>
      <c r="AJ121" s="40">
        <f t="shared" si="27"/>
        <v>149</v>
      </c>
      <c r="AK121" s="40">
        <f t="shared" si="40"/>
        <v>64</v>
      </c>
      <c r="AL121" s="18">
        <f t="shared" si="28"/>
        <v>1596</v>
      </c>
      <c r="AM121" s="40">
        <f t="shared" si="29"/>
        <v>308</v>
      </c>
      <c r="AN121" s="42">
        <f t="shared" si="30"/>
        <v>0.1929824561</v>
      </c>
      <c r="AO121" s="42">
        <f t="shared" si="31"/>
        <v>0.2005012531</v>
      </c>
      <c r="AP121" s="43">
        <f t="shared" si="32"/>
        <v>0.378125</v>
      </c>
      <c r="AQ121" s="43">
        <f t="shared" si="33"/>
        <v>0.59375</v>
      </c>
      <c r="AR121" s="43">
        <f t="shared" si="34"/>
        <v>0.578125</v>
      </c>
      <c r="AS121" s="43">
        <f t="shared" si="35"/>
        <v>0.6850649351</v>
      </c>
      <c r="AT121" s="43">
        <f t="shared" si="36"/>
        <v>0.4090909091</v>
      </c>
      <c r="AU121" s="43">
        <f t="shared" si="37"/>
        <v>0.3084415584</v>
      </c>
      <c r="AV121" s="44">
        <f t="shared" si="38"/>
        <v>0</v>
      </c>
      <c r="AW121" s="45">
        <f t="shared" si="39"/>
        <v>-90</v>
      </c>
      <c r="AX121" s="45">
        <v>-3.0</v>
      </c>
      <c r="AY121" s="45"/>
    </row>
    <row r="122">
      <c r="A122" s="60"/>
      <c r="B122" s="60"/>
      <c r="C122" s="60"/>
      <c r="D122" s="46">
        <v>120.0</v>
      </c>
      <c r="E122" s="25"/>
      <c r="F122" s="26">
        <v>2067.0</v>
      </c>
      <c r="G122" s="18">
        <v>1563.0</v>
      </c>
      <c r="H122" s="15">
        <f t="shared" si="5"/>
        <v>292</v>
      </c>
      <c r="I122" s="28">
        <v>26.0</v>
      </c>
      <c r="J122" s="29">
        <v>57.0</v>
      </c>
      <c r="K122" s="30">
        <v>17.0</v>
      </c>
      <c r="L122" s="31">
        <v>120.0</v>
      </c>
      <c r="M122" s="32">
        <v>37.0</v>
      </c>
      <c r="N122" s="33">
        <v>35.0</v>
      </c>
      <c r="O122" s="39">
        <f t="shared" si="6"/>
        <v>0.4861111111</v>
      </c>
      <c r="P122" s="39">
        <f t="shared" si="7"/>
        <v>0.686746988</v>
      </c>
      <c r="Q122" s="40">
        <f t="shared" si="8"/>
        <v>0.6422806424</v>
      </c>
      <c r="R122" s="17">
        <f t="shared" si="9"/>
        <v>0.2202806424</v>
      </c>
      <c r="S122" s="39">
        <f t="shared" si="10"/>
        <v>0.04446634559</v>
      </c>
      <c r="T122" s="40">
        <f t="shared" si="11"/>
        <v>0.3599288219</v>
      </c>
      <c r="U122" s="40">
        <f t="shared" si="12"/>
        <v>0.3773775124</v>
      </c>
      <c r="V122" s="40">
        <f t="shared" si="13"/>
        <v>0.3773775124</v>
      </c>
      <c r="W122" s="39">
        <f t="shared" si="14"/>
        <v>0.421843858</v>
      </c>
      <c r="X122" s="41">
        <f t="shared" si="15"/>
        <v>0.6226224876</v>
      </c>
      <c r="Y122" s="41">
        <f t="shared" si="16"/>
        <v>0.578156142</v>
      </c>
      <c r="Z122" s="40">
        <f t="shared" si="17"/>
        <v>72</v>
      </c>
      <c r="AA122" s="40">
        <f t="shared" si="18"/>
        <v>83</v>
      </c>
      <c r="AB122" s="40">
        <f t="shared" si="19"/>
        <v>45</v>
      </c>
      <c r="AC122" s="40">
        <f t="shared" si="20"/>
        <v>27</v>
      </c>
      <c r="AD122" s="40">
        <f t="shared" si="21"/>
        <v>48</v>
      </c>
      <c r="AE122" s="40">
        <f t="shared" si="22"/>
        <v>35</v>
      </c>
      <c r="AF122" s="40">
        <f t="shared" si="23"/>
        <v>1.296296296</v>
      </c>
      <c r="AG122" s="40">
        <f t="shared" si="24"/>
        <v>1.628571429</v>
      </c>
      <c r="AH122" s="40">
        <f t="shared" si="25"/>
        <v>58</v>
      </c>
      <c r="AI122" s="40">
        <f t="shared" si="26"/>
        <v>35</v>
      </c>
      <c r="AJ122" s="40">
        <f t="shared" si="27"/>
        <v>78</v>
      </c>
      <c r="AK122" s="40">
        <f t="shared" si="40"/>
        <v>57</v>
      </c>
      <c r="AL122" s="18">
        <f t="shared" si="28"/>
        <v>1563</v>
      </c>
      <c r="AM122" s="40">
        <f t="shared" si="29"/>
        <v>228</v>
      </c>
      <c r="AN122" s="42">
        <f t="shared" si="30"/>
        <v>0.1458733205</v>
      </c>
      <c r="AO122" s="42">
        <f t="shared" si="31"/>
        <v>0.1868202175</v>
      </c>
      <c r="AP122" s="43">
        <f t="shared" si="32"/>
        <v>0.2739726027</v>
      </c>
      <c r="AQ122" s="43">
        <f t="shared" si="33"/>
        <v>0.6267123288</v>
      </c>
      <c r="AR122" s="43">
        <f t="shared" si="34"/>
        <v>0.5308219178</v>
      </c>
      <c r="AS122" s="43">
        <f t="shared" si="35"/>
        <v>0.5964912281</v>
      </c>
      <c r="AT122" s="43">
        <f t="shared" si="36"/>
        <v>0.5043859649</v>
      </c>
      <c r="AU122" s="43">
        <f t="shared" si="37"/>
        <v>0.4078947368</v>
      </c>
      <c r="AV122" s="44">
        <f t="shared" si="38"/>
        <v>0</v>
      </c>
      <c r="AW122" s="45">
        <f t="shared" si="39"/>
        <v>-56</v>
      </c>
      <c r="AX122" s="45">
        <v>-3.0</v>
      </c>
      <c r="AY122" s="45"/>
    </row>
    <row r="123">
      <c r="A123" s="60"/>
      <c r="B123" s="60"/>
      <c r="C123" s="60"/>
      <c r="D123" s="46">
        <v>121.0</v>
      </c>
      <c r="E123" s="25"/>
      <c r="F123" s="26">
        <v>2073.0</v>
      </c>
      <c r="G123" s="18">
        <v>1952.0</v>
      </c>
      <c r="H123" s="15">
        <f t="shared" si="5"/>
        <v>261</v>
      </c>
      <c r="I123" s="28">
        <v>23.0</v>
      </c>
      <c r="J123" s="29">
        <v>57.0</v>
      </c>
      <c r="K123" s="30">
        <v>22.0</v>
      </c>
      <c r="L123" s="31">
        <v>97.0</v>
      </c>
      <c r="M123" s="32">
        <v>31.0</v>
      </c>
      <c r="N123" s="33">
        <v>31.0</v>
      </c>
      <c r="O123" s="39">
        <f t="shared" si="6"/>
        <v>0.5</v>
      </c>
      <c r="P123" s="39">
        <f t="shared" si="7"/>
        <v>0.7125</v>
      </c>
      <c r="Q123" s="40">
        <f t="shared" si="8"/>
        <v>0.6485765</v>
      </c>
      <c r="R123" s="17">
        <f t="shared" si="9"/>
        <v>0.2265765</v>
      </c>
      <c r="S123" s="39">
        <f t="shared" si="10"/>
        <v>0.0639235</v>
      </c>
      <c r="T123" s="40">
        <f t="shared" si="11"/>
        <v>0.359925296</v>
      </c>
      <c r="U123" s="40">
        <f t="shared" si="12"/>
        <v>0.3881603472</v>
      </c>
      <c r="V123" s="40">
        <f t="shared" si="13"/>
        <v>0.3881603472</v>
      </c>
      <c r="W123" s="39">
        <f t="shared" si="14"/>
        <v>0.4520838472</v>
      </c>
      <c r="X123" s="41">
        <f t="shared" si="15"/>
        <v>0.6118396528</v>
      </c>
      <c r="Y123" s="41">
        <f t="shared" si="16"/>
        <v>0.5479161528</v>
      </c>
      <c r="Z123" s="40">
        <f t="shared" si="17"/>
        <v>62</v>
      </c>
      <c r="AA123" s="40">
        <f t="shared" si="18"/>
        <v>80</v>
      </c>
      <c r="AB123" s="40">
        <f t="shared" si="19"/>
        <v>38</v>
      </c>
      <c r="AC123" s="40">
        <f t="shared" si="20"/>
        <v>24</v>
      </c>
      <c r="AD123" s="40">
        <f t="shared" si="21"/>
        <v>44</v>
      </c>
      <c r="AE123" s="40">
        <f t="shared" si="22"/>
        <v>36</v>
      </c>
      <c r="AF123" s="40">
        <f t="shared" si="23"/>
        <v>1.291666667</v>
      </c>
      <c r="AG123" s="40">
        <f t="shared" si="24"/>
        <v>1.583333333</v>
      </c>
      <c r="AH123" s="40">
        <f t="shared" si="25"/>
        <v>49</v>
      </c>
      <c r="AI123" s="40">
        <f t="shared" si="26"/>
        <v>31</v>
      </c>
      <c r="AJ123" s="40">
        <f t="shared" si="27"/>
        <v>70</v>
      </c>
      <c r="AK123" s="40">
        <f t="shared" si="40"/>
        <v>57</v>
      </c>
      <c r="AL123" s="18">
        <f t="shared" si="28"/>
        <v>1952</v>
      </c>
      <c r="AM123" s="40">
        <f t="shared" si="29"/>
        <v>207</v>
      </c>
      <c r="AN123" s="42">
        <f t="shared" si="30"/>
        <v>0.106045082</v>
      </c>
      <c r="AO123" s="42">
        <f t="shared" si="31"/>
        <v>0.1337090164</v>
      </c>
      <c r="AP123" s="43">
        <f t="shared" si="32"/>
        <v>0.2911877395</v>
      </c>
      <c r="AQ123" s="43">
        <f t="shared" si="33"/>
        <v>0.5785440613</v>
      </c>
      <c r="AR123" s="43">
        <f t="shared" si="34"/>
        <v>0.5440613027</v>
      </c>
      <c r="AS123" s="43">
        <f t="shared" si="35"/>
        <v>0.5748792271</v>
      </c>
      <c r="AT123" s="43">
        <f t="shared" si="36"/>
        <v>0.5120772947</v>
      </c>
      <c r="AU123" s="43">
        <f t="shared" si="37"/>
        <v>0.38647343</v>
      </c>
      <c r="AV123" s="44">
        <f t="shared" si="38"/>
        <v>0</v>
      </c>
      <c r="AW123" s="45">
        <f t="shared" si="39"/>
        <v>-43</v>
      </c>
      <c r="AX123" s="45">
        <v>-3.0</v>
      </c>
      <c r="AY123" s="45"/>
    </row>
    <row r="124">
      <c r="A124" s="60"/>
      <c r="B124" s="60"/>
      <c r="C124" s="60"/>
      <c r="D124" s="46">
        <v>122.0</v>
      </c>
      <c r="E124" s="25"/>
      <c r="F124" s="26">
        <v>2074.0</v>
      </c>
      <c r="G124" s="18">
        <v>1756.0</v>
      </c>
      <c r="H124" s="15">
        <f t="shared" si="5"/>
        <v>369</v>
      </c>
      <c r="I124" s="28">
        <v>35.0</v>
      </c>
      <c r="J124" s="29">
        <v>72.0</v>
      </c>
      <c r="K124" s="30">
        <v>39.0</v>
      </c>
      <c r="L124" s="31">
        <v>169.0</v>
      </c>
      <c r="M124" s="32">
        <v>16.0</v>
      </c>
      <c r="N124" s="33">
        <v>38.0</v>
      </c>
      <c r="O124" s="39">
        <f t="shared" si="6"/>
        <v>0.7037037037</v>
      </c>
      <c r="P124" s="39">
        <f t="shared" si="7"/>
        <v>0.6728971963</v>
      </c>
      <c r="Q124" s="40">
        <f t="shared" si="8"/>
        <v>0.7409293086</v>
      </c>
      <c r="R124" s="17">
        <f t="shared" si="9"/>
        <v>0.3189293086</v>
      </c>
      <c r="S124" s="39">
        <f t="shared" si="10"/>
        <v>-0.06803211238</v>
      </c>
      <c r="T124" s="40">
        <f t="shared" si="11"/>
        <v>0.3598735832</v>
      </c>
      <c r="U124" s="40">
        <f t="shared" si="12"/>
        <v>0.5463125509</v>
      </c>
      <c r="V124" s="40">
        <f t="shared" si="13"/>
        <v>0.5463125509</v>
      </c>
      <c r="W124" s="39">
        <f t="shared" si="14"/>
        <v>0.4782804385</v>
      </c>
      <c r="X124" s="41">
        <f t="shared" si="15"/>
        <v>0.4536874491</v>
      </c>
      <c r="Y124" s="41">
        <f t="shared" si="16"/>
        <v>0.5217195615</v>
      </c>
      <c r="Z124" s="40">
        <f t="shared" si="17"/>
        <v>54</v>
      </c>
      <c r="AA124" s="40">
        <f t="shared" si="18"/>
        <v>107</v>
      </c>
      <c r="AB124" s="40">
        <f t="shared" si="19"/>
        <v>24</v>
      </c>
      <c r="AC124" s="40">
        <f t="shared" si="20"/>
        <v>30</v>
      </c>
      <c r="AD124" s="40">
        <f t="shared" si="21"/>
        <v>56</v>
      </c>
      <c r="AE124" s="40">
        <f t="shared" si="22"/>
        <v>51</v>
      </c>
      <c r="AF124" s="40">
        <f t="shared" si="23"/>
        <v>1.266666667</v>
      </c>
      <c r="AG124" s="40">
        <f t="shared" si="24"/>
        <v>1.411764706</v>
      </c>
      <c r="AH124" s="40">
        <f t="shared" si="25"/>
        <v>30</v>
      </c>
      <c r="AI124" s="40">
        <f t="shared" si="26"/>
        <v>38</v>
      </c>
      <c r="AJ124" s="40">
        <f t="shared" si="27"/>
        <v>79</v>
      </c>
      <c r="AK124" s="40">
        <f t="shared" si="40"/>
        <v>72</v>
      </c>
      <c r="AL124" s="18">
        <f t="shared" si="28"/>
        <v>1756</v>
      </c>
      <c r="AM124" s="40">
        <f t="shared" si="29"/>
        <v>219</v>
      </c>
      <c r="AN124" s="42">
        <f t="shared" si="30"/>
        <v>0.124715262</v>
      </c>
      <c r="AO124" s="42">
        <f t="shared" si="31"/>
        <v>0.2101366743</v>
      </c>
      <c r="AP124" s="43">
        <f t="shared" si="32"/>
        <v>0.243902439</v>
      </c>
      <c r="AQ124" s="43">
        <f t="shared" si="33"/>
        <v>0.5962059621</v>
      </c>
      <c r="AR124" s="43">
        <f t="shared" si="34"/>
        <v>0.4363143631</v>
      </c>
      <c r="AS124" s="43">
        <f t="shared" si="35"/>
        <v>0.497716895</v>
      </c>
      <c r="AT124" s="43">
        <f t="shared" si="36"/>
        <v>0.4657534247</v>
      </c>
      <c r="AU124" s="43">
        <f t="shared" si="37"/>
        <v>0.3105022831</v>
      </c>
      <c r="AV124" s="44">
        <f t="shared" si="38"/>
        <v>0</v>
      </c>
      <c r="AW124" s="45">
        <f t="shared" si="39"/>
        <v>-19</v>
      </c>
      <c r="AX124" s="45">
        <v>-3.0</v>
      </c>
      <c r="AY124" s="45"/>
    </row>
    <row r="125">
      <c r="A125" s="60"/>
      <c r="B125" s="60"/>
      <c r="C125" s="60"/>
      <c r="D125" s="46">
        <v>123.0</v>
      </c>
      <c r="E125" s="25"/>
      <c r="F125" s="26">
        <v>2080.0</v>
      </c>
      <c r="G125" s="18">
        <v>490.0</v>
      </c>
      <c r="H125" s="15">
        <f t="shared" si="5"/>
        <v>163</v>
      </c>
      <c r="I125" s="28">
        <v>24.0</v>
      </c>
      <c r="J125" s="29">
        <v>30.0</v>
      </c>
      <c r="K125" s="30">
        <v>10.0</v>
      </c>
      <c r="L125" s="31">
        <v>27.0</v>
      </c>
      <c r="M125" s="32">
        <v>34.0</v>
      </c>
      <c r="N125" s="33">
        <v>38.0</v>
      </c>
      <c r="O125" s="39">
        <f t="shared" si="6"/>
        <v>0.5277777778</v>
      </c>
      <c r="P125" s="39">
        <f t="shared" si="7"/>
        <v>0.5555555556</v>
      </c>
      <c r="Q125" s="40">
        <f t="shared" si="8"/>
        <v>0.6611685694</v>
      </c>
      <c r="R125" s="17">
        <f t="shared" si="9"/>
        <v>0.2391685694</v>
      </c>
      <c r="S125" s="39">
        <f t="shared" si="10"/>
        <v>-0.1056130139</v>
      </c>
      <c r="T125" s="40">
        <f t="shared" si="11"/>
        <v>0.3599182441</v>
      </c>
      <c r="U125" s="40">
        <f t="shared" si="12"/>
        <v>0.4097261203</v>
      </c>
      <c r="V125" s="40">
        <f t="shared" si="13"/>
        <v>0.4097261203</v>
      </c>
      <c r="W125" s="39">
        <f t="shared" si="14"/>
        <v>0.3041131064</v>
      </c>
      <c r="X125" s="41">
        <f t="shared" si="15"/>
        <v>0.5902738797</v>
      </c>
      <c r="Y125" s="41">
        <f t="shared" si="16"/>
        <v>0.6958868936</v>
      </c>
      <c r="Z125" s="40">
        <f t="shared" si="17"/>
        <v>72</v>
      </c>
      <c r="AA125" s="40">
        <f t="shared" si="18"/>
        <v>54</v>
      </c>
      <c r="AB125" s="40">
        <f t="shared" si="19"/>
        <v>42</v>
      </c>
      <c r="AC125" s="40">
        <f t="shared" si="20"/>
        <v>30</v>
      </c>
      <c r="AD125" s="40">
        <f t="shared" si="21"/>
        <v>38</v>
      </c>
      <c r="AE125" s="40">
        <f t="shared" si="22"/>
        <v>16</v>
      </c>
      <c r="AF125" s="40">
        <f t="shared" si="23"/>
        <v>1.266666667</v>
      </c>
      <c r="AG125" s="40">
        <f t="shared" si="24"/>
        <v>1.875</v>
      </c>
      <c r="AH125" s="40">
        <f t="shared" si="25"/>
        <v>53</v>
      </c>
      <c r="AI125" s="40">
        <f t="shared" si="26"/>
        <v>38</v>
      </c>
      <c r="AJ125" s="40">
        <f t="shared" si="27"/>
        <v>71</v>
      </c>
      <c r="AK125" s="40">
        <f t="shared" si="40"/>
        <v>30</v>
      </c>
      <c r="AL125" s="18">
        <f t="shared" si="28"/>
        <v>490</v>
      </c>
      <c r="AM125" s="40">
        <f t="shared" si="29"/>
        <v>192</v>
      </c>
      <c r="AN125" s="42">
        <f t="shared" si="30"/>
        <v>0.3918367347</v>
      </c>
      <c r="AO125" s="42">
        <f t="shared" si="31"/>
        <v>0.3326530612</v>
      </c>
      <c r="AP125" s="43">
        <f t="shared" si="32"/>
        <v>0.4171779141</v>
      </c>
      <c r="AQ125" s="43">
        <f t="shared" si="33"/>
        <v>0.5214723926</v>
      </c>
      <c r="AR125" s="43">
        <f t="shared" si="34"/>
        <v>0.773006135</v>
      </c>
      <c r="AS125" s="43">
        <f t="shared" si="35"/>
        <v>0.6458333333</v>
      </c>
      <c r="AT125" s="43">
        <f t="shared" si="36"/>
        <v>0.4322916667</v>
      </c>
      <c r="AU125" s="43">
        <f t="shared" si="37"/>
        <v>0.4739583333</v>
      </c>
      <c r="AV125" s="44">
        <f t="shared" si="38"/>
        <v>0</v>
      </c>
      <c r="AW125" s="45">
        <f t="shared" si="39"/>
        <v>-56</v>
      </c>
      <c r="AX125" s="45">
        <v>-3.0</v>
      </c>
      <c r="AY125" s="45"/>
    </row>
    <row r="126">
      <c r="A126" s="60"/>
      <c r="B126" s="60"/>
      <c r="C126" s="60"/>
      <c r="D126" s="46">
        <v>124.0</v>
      </c>
      <c r="E126" s="25"/>
      <c r="F126" s="26">
        <v>2082.0</v>
      </c>
      <c r="G126" s="18">
        <v>1903.0</v>
      </c>
      <c r="H126" s="15">
        <f t="shared" si="5"/>
        <v>466</v>
      </c>
      <c r="I126" s="28">
        <v>58.0</v>
      </c>
      <c r="J126" s="29">
        <v>91.0</v>
      </c>
      <c r="K126" s="30">
        <v>31.0</v>
      </c>
      <c r="L126" s="31">
        <v>181.0</v>
      </c>
      <c r="M126" s="32">
        <v>55.0</v>
      </c>
      <c r="N126" s="33">
        <v>50.0</v>
      </c>
      <c r="O126" s="39">
        <f t="shared" si="6"/>
        <v>0.4761904762</v>
      </c>
      <c r="P126" s="39">
        <f t="shared" si="7"/>
        <v>0.610738255</v>
      </c>
      <c r="Q126" s="40">
        <f t="shared" si="8"/>
        <v>0.6377836735</v>
      </c>
      <c r="R126" s="17">
        <f t="shared" si="9"/>
        <v>0.2157836735</v>
      </c>
      <c r="S126" s="39">
        <f t="shared" si="10"/>
        <v>-0.02704541844</v>
      </c>
      <c r="T126" s="40">
        <f t="shared" si="11"/>
        <v>0.3599313405</v>
      </c>
      <c r="U126" s="40">
        <f t="shared" si="12"/>
        <v>0.3696755086</v>
      </c>
      <c r="V126" s="40">
        <f t="shared" si="13"/>
        <v>0.3696755086</v>
      </c>
      <c r="W126" s="39">
        <f t="shared" si="14"/>
        <v>0.3426300902</v>
      </c>
      <c r="X126" s="41">
        <f t="shared" si="15"/>
        <v>0.6303244914</v>
      </c>
      <c r="Y126" s="41">
        <f t="shared" si="16"/>
        <v>0.6573699098</v>
      </c>
      <c r="Z126" s="40">
        <f t="shared" si="17"/>
        <v>105</v>
      </c>
      <c r="AA126" s="40">
        <f t="shared" si="18"/>
        <v>149</v>
      </c>
      <c r="AB126" s="40">
        <f t="shared" si="19"/>
        <v>66</v>
      </c>
      <c r="AC126" s="40">
        <f t="shared" si="20"/>
        <v>39</v>
      </c>
      <c r="AD126" s="40">
        <f t="shared" si="21"/>
        <v>98</v>
      </c>
      <c r="AE126" s="40">
        <f t="shared" si="22"/>
        <v>51</v>
      </c>
      <c r="AF126" s="40">
        <f t="shared" si="23"/>
        <v>1.282051282</v>
      </c>
      <c r="AG126" s="40">
        <f t="shared" si="24"/>
        <v>1.784313725</v>
      </c>
      <c r="AH126" s="40">
        <f t="shared" si="25"/>
        <v>85</v>
      </c>
      <c r="AI126" s="40">
        <f t="shared" si="26"/>
        <v>50</v>
      </c>
      <c r="AJ126" s="40">
        <f t="shared" si="27"/>
        <v>175</v>
      </c>
      <c r="AK126" s="40">
        <f t="shared" si="40"/>
        <v>91</v>
      </c>
      <c r="AL126" s="18">
        <f t="shared" si="28"/>
        <v>1903</v>
      </c>
      <c r="AM126" s="40">
        <f t="shared" si="29"/>
        <v>401</v>
      </c>
      <c r="AN126" s="42">
        <f t="shared" si="30"/>
        <v>0.2107199159</v>
      </c>
      <c r="AO126" s="42">
        <f t="shared" si="31"/>
        <v>0.2448765108</v>
      </c>
      <c r="AP126" s="43">
        <f t="shared" si="32"/>
        <v>0.3090128755</v>
      </c>
      <c r="AQ126" s="43">
        <f t="shared" si="33"/>
        <v>0.6309012876</v>
      </c>
      <c r="AR126" s="43">
        <f t="shared" si="34"/>
        <v>0.5450643777</v>
      </c>
      <c r="AS126" s="43">
        <f t="shared" si="35"/>
        <v>0.6483790524</v>
      </c>
      <c r="AT126" s="43">
        <f t="shared" si="36"/>
        <v>0.4389027431</v>
      </c>
      <c r="AU126" s="43">
        <f t="shared" si="37"/>
        <v>0.3366583541</v>
      </c>
      <c r="AV126" s="44">
        <f t="shared" si="38"/>
        <v>0</v>
      </c>
      <c r="AW126" s="45">
        <f t="shared" si="39"/>
        <v>-116</v>
      </c>
      <c r="AX126" s="45">
        <v>-3.0</v>
      </c>
      <c r="AY126" s="45"/>
    </row>
    <row r="127">
      <c r="A127" s="60"/>
      <c r="B127" s="60"/>
      <c r="C127" s="60"/>
      <c r="D127" s="46">
        <v>125.0</v>
      </c>
      <c r="E127" s="25"/>
      <c r="F127" s="26">
        <v>2086.0</v>
      </c>
      <c r="G127" s="18">
        <v>2283.0</v>
      </c>
      <c r="H127" s="15">
        <f t="shared" si="5"/>
        <v>193</v>
      </c>
      <c r="I127" s="28">
        <v>12.0</v>
      </c>
      <c r="J127" s="29">
        <v>35.0</v>
      </c>
      <c r="K127" s="30">
        <v>15.0</v>
      </c>
      <c r="L127" s="31">
        <v>88.0</v>
      </c>
      <c r="M127" s="32">
        <v>13.0</v>
      </c>
      <c r="N127" s="33">
        <v>30.0</v>
      </c>
      <c r="O127" s="39">
        <f t="shared" si="6"/>
        <v>0.6976744186</v>
      </c>
      <c r="P127" s="39">
        <f t="shared" si="7"/>
        <v>0.7446808511</v>
      </c>
      <c r="Q127" s="40">
        <f t="shared" si="8"/>
        <v>0.738195457</v>
      </c>
      <c r="R127" s="17">
        <f t="shared" si="9"/>
        <v>0.316195457</v>
      </c>
      <c r="S127" s="39">
        <f t="shared" si="10"/>
        <v>0.00648539406</v>
      </c>
      <c r="T127" s="40">
        <f t="shared" si="11"/>
        <v>0.3598751138</v>
      </c>
      <c r="U127" s="40">
        <f t="shared" si="12"/>
        <v>0.5416314067</v>
      </c>
      <c r="V127" s="40">
        <f t="shared" si="13"/>
        <v>0.5416314067</v>
      </c>
      <c r="W127" s="39">
        <f t="shared" si="14"/>
        <v>0.5481168007</v>
      </c>
      <c r="X127" s="41">
        <f t="shared" si="15"/>
        <v>0.4583685933</v>
      </c>
      <c r="Y127" s="41">
        <f t="shared" si="16"/>
        <v>0.4518831993</v>
      </c>
      <c r="Z127" s="40">
        <f t="shared" si="17"/>
        <v>43</v>
      </c>
      <c r="AA127" s="40">
        <f t="shared" si="18"/>
        <v>47</v>
      </c>
      <c r="AB127" s="40">
        <f t="shared" si="19"/>
        <v>20</v>
      </c>
      <c r="AC127" s="40">
        <f t="shared" si="20"/>
        <v>23</v>
      </c>
      <c r="AD127" s="40">
        <f t="shared" si="21"/>
        <v>21</v>
      </c>
      <c r="AE127" s="40">
        <f t="shared" si="22"/>
        <v>26</v>
      </c>
      <c r="AF127" s="40">
        <f t="shared" si="23"/>
        <v>1.304347826</v>
      </c>
      <c r="AG127" s="40">
        <f t="shared" si="24"/>
        <v>1.346153846</v>
      </c>
      <c r="AH127" s="40">
        <f t="shared" si="25"/>
        <v>26</v>
      </c>
      <c r="AI127" s="40">
        <f t="shared" si="26"/>
        <v>30</v>
      </c>
      <c r="AJ127" s="40">
        <f t="shared" si="27"/>
        <v>28</v>
      </c>
      <c r="AK127" s="40">
        <f t="shared" si="40"/>
        <v>35</v>
      </c>
      <c r="AL127" s="18">
        <f t="shared" si="28"/>
        <v>2283</v>
      </c>
      <c r="AM127" s="40">
        <f t="shared" si="29"/>
        <v>119</v>
      </c>
      <c r="AN127" s="42">
        <f t="shared" si="30"/>
        <v>0.05212439772</v>
      </c>
      <c r="AO127" s="42">
        <f t="shared" si="31"/>
        <v>0.08453788874</v>
      </c>
      <c r="AP127" s="43">
        <f t="shared" si="32"/>
        <v>0.207253886</v>
      </c>
      <c r="AQ127" s="43">
        <f t="shared" si="33"/>
        <v>0.585492228</v>
      </c>
      <c r="AR127" s="43">
        <f t="shared" si="34"/>
        <v>0.4663212435</v>
      </c>
      <c r="AS127" s="43">
        <f t="shared" si="35"/>
        <v>0.4537815126</v>
      </c>
      <c r="AT127" s="43">
        <f t="shared" si="36"/>
        <v>0.512605042</v>
      </c>
      <c r="AU127" s="43">
        <f t="shared" si="37"/>
        <v>0.4705882353</v>
      </c>
      <c r="AV127" s="44">
        <f t="shared" si="38"/>
        <v>0</v>
      </c>
      <c r="AW127" s="45">
        <f t="shared" si="39"/>
        <v>-14</v>
      </c>
      <c r="AX127" s="45">
        <v>-3.0</v>
      </c>
      <c r="AY127" s="45"/>
    </row>
    <row r="128">
      <c r="A128" s="60"/>
      <c r="B128" s="60"/>
      <c r="C128" s="60"/>
      <c r="D128" s="46">
        <v>126.0</v>
      </c>
      <c r="E128" s="25"/>
      <c r="F128" s="26">
        <v>2087.0</v>
      </c>
      <c r="G128" s="18">
        <v>2996.0</v>
      </c>
      <c r="H128" s="15">
        <f t="shared" si="5"/>
        <v>356</v>
      </c>
      <c r="I128" s="28">
        <v>26.0</v>
      </c>
      <c r="J128" s="29">
        <v>98.0</v>
      </c>
      <c r="K128" s="30">
        <v>19.0</v>
      </c>
      <c r="L128" s="31">
        <v>155.0</v>
      </c>
      <c r="M128" s="32">
        <v>11.0</v>
      </c>
      <c r="N128" s="33">
        <v>47.0</v>
      </c>
      <c r="O128" s="39">
        <f t="shared" si="6"/>
        <v>0.8103448276</v>
      </c>
      <c r="P128" s="39">
        <f t="shared" si="7"/>
        <v>0.7903225806</v>
      </c>
      <c r="Q128" s="40">
        <f t="shared" si="8"/>
        <v>0.7892871445</v>
      </c>
      <c r="R128" s="17">
        <f t="shared" si="9"/>
        <v>0.3672871445</v>
      </c>
      <c r="S128" s="39">
        <f t="shared" si="10"/>
        <v>0.001035436174</v>
      </c>
      <c r="T128" s="40">
        <f t="shared" si="11"/>
        <v>0.359846512</v>
      </c>
      <c r="U128" s="40">
        <f t="shared" si="12"/>
        <v>0.6291099213</v>
      </c>
      <c r="V128" s="40">
        <f t="shared" si="13"/>
        <v>0.6291099213</v>
      </c>
      <c r="W128" s="39">
        <f t="shared" si="14"/>
        <v>0.6301453574</v>
      </c>
      <c r="X128" s="41">
        <f t="shared" si="15"/>
        <v>0.3708900787</v>
      </c>
      <c r="Y128" s="41">
        <f t="shared" si="16"/>
        <v>0.3698546426</v>
      </c>
      <c r="Z128" s="40">
        <f t="shared" si="17"/>
        <v>58</v>
      </c>
      <c r="AA128" s="40">
        <f t="shared" si="18"/>
        <v>124</v>
      </c>
      <c r="AB128" s="40">
        <f t="shared" si="19"/>
        <v>22</v>
      </c>
      <c r="AC128" s="40">
        <f t="shared" si="20"/>
        <v>36</v>
      </c>
      <c r="AD128" s="40">
        <f t="shared" si="21"/>
        <v>46</v>
      </c>
      <c r="AE128" s="40">
        <f t="shared" si="22"/>
        <v>78</v>
      </c>
      <c r="AF128" s="40">
        <f t="shared" si="23"/>
        <v>1.305555556</v>
      </c>
      <c r="AG128" s="40">
        <f t="shared" si="24"/>
        <v>1.256410256</v>
      </c>
      <c r="AH128" s="40">
        <f t="shared" si="25"/>
        <v>29</v>
      </c>
      <c r="AI128" s="40">
        <f t="shared" si="26"/>
        <v>47</v>
      </c>
      <c r="AJ128" s="40">
        <f t="shared" si="27"/>
        <v>58</v>
      </c>
      <c r="AK128" s="40">
        <f t="shared" si="40"/>
        <v>98</v>
      </c>
      <c r="AL128" s="18">
        <f t="shared" si="28"/>
        <v>2996</v>
      </c>
      <c r="AM128" s="40">
        <f t="shared" si="29"/>
        <v>232</v>
      </c>
      <c r="AN128" s="42">
        <f t="shared" si="30"/>
        <v>0.07743658211</v>
      </c>
      <c r="AO128" s="42">
        <f t="shared" si="31"/>
        <v>0.1188251001</v>
      </c>
      <c r="AP128" s="43">
        <f t="shared" si="32"/>
        <v>0.1573033708</v>
      </c>
      <c r="AQ128" s="43">
        <f t="shared" si="33"/>
        <v>0.5393258427</v>
      </c>
      <c r="AR128" s="43">
        <f t="shared" si="34"/>
        <v>0.5112359551</v>
      </c>
      <c r="AS128" s="43">
        <f t="shared" si="35"/>
        <v>0.375</v>
      </c>
      <c r="AT128" s="43">
        <f t="shared" si="36"/>
        <v>0.5474137931</v>
      </c>
      <c r="AU128" s="43">
        <f t="shared" si="37"/>
        <v>0.3275862069</v>
      </c>
      <c r="AV128" s="44">
        <f t="shared" si="38"/>
        <v>0</v>
      </c>
      <c r="AW128" s="45">
        <f t="shared" si="39"/>
        <v>-31</v>
      </c>
      <c r="AX128" s="45">
        <v>-3.0</v>
      </c>
      <c r="AY128" s="45"/>
    </row>
    <row r="129">
      <c r="A129" s="60"/>
      <c r="B129" s="60"/>
      <c r="C129" s="60"/>
      <c r="D129" s="46">
        <v>127.0</v>
      </c>
      <c r="E129" s="25"/>
      <c r="F129" s="26">
        <v>2126.0</v>
      </c>
      <c r="G129" s="18">
        <v>2337.0</v>
      </c>
      <c r="H129" s="15">
        <f t="shared" si="5"/>
        <v>347</v>
      </c>
      <c r="I129" s="28">
        <v>45.0</v>
      </c>
      <c r="J129" s="29">
        <v>60.0</v>
      </c>
      <c r="K129" s="30">
        <v>16.0</v>
      </c>
      <c r="L129" s="31">
        <v>142.0</v>
      </c>
      <c r="M129" s="32">
        <v>32.0</v>
      </c>
      <c r="N129" s="33">
        <v>52.0</v>
      </c>
      <c r="O129" s="39">
        <f t="shared" si="6"/>
        <v>0.619047619</v>
      </c>
      <c r="P129" s="39">
        <f t="shared" si="7"/>
        <v>0.5714285714</v>
      </c>
      <c r="Q129" s="40">
        <f t="shared" si="8"/>
        <v>0.7025458367</v>
      </c>
      <c r="R129" s="17">
        <f t="shared" si="9"/>
        <v>0.2805458367</v>
      </c>
      <c r="S129" s="39">
        <f t="shared" si="10"/>
        <v>-0.1311172653</v>
      </c>
      <c r="T129" s="40">
        <f t="shared" si="11"/>
        <v>0.3598950739</v>
      </c>
      <c r="U129" s="40">
        <f t="shared" si="12"/>
        <v>0.4805860595</v>
      </c>
      <c r="V129" s="40">
        <f t="shared" si="13"/>
        <v>0.4805860595</v>
      </c>
      <c r="W129" s="39">
        <f t="shared" si="14"/>
        <v>0.3494687942</v>
      </c>
      <c r="X129" s="41">
        <f t="shared" si="15"/>
        <v>0.5194139405</v>
      </c>
      <c r="Y129" s="41">
        <f t="shared" si="16"/>
        <v>0.6505312058</v>
      </c>
      <c r="Z129" s="40">
        <f t="shared" si="17"/>
        <v>84</v>
      </c>
      <c r="AA129" s="40">
        <f t="shared" si="18"/>
        <v>105</v>
      </c>
      <c r="AB129" s="40">
        <f t="shared" si="19"/>
        <v>44</v>
      </c>
      <c r="AC129" s="40">
        <f t="shared" si="20"/>
        <v>40</v>
      </c>
      <c r="AD129" s="40">
        <f t="shared" si="21"/>
        <v>68</v>
      </c>
      <c r="AE129" s="40">
        <f t="shared" si="22"/>
        <v>37</v>
      </c>
      <c r="AF129" s="40">
        <f t="shared" si="23"/>
        <v>1.3</v>
      </c>
      <c r="AG129" s="40">
        <f t="shared" si="24"/>
        <v>1.621621622</v>
      </c>
      <c r="AH129" s="40">
        <f t="shared" si="25"/>
        <v>57</v>
      </c>
      <c r="AI129" s="40">
        <f t="shared" si="26"/>
        <v>52</v>
      </c>
      <c r="AJ129" s="40">
        <f t="shared" si="27"/>
        <v>110</v>
      </c>
      <c r="AK129" s="40">
        <f t="shared" si="40"/>
        <v>60</v>
      </c>
      <c r="AL129" s="18">
        <f t="shared" si="28"/>
        <v>2337</v>
      </c>
      <c r="AM129" s="40">
        <f t="shared" si="29"/>
        <v>279</v>
      </c>
      <c r="AN129" s="42">
        <f t="shared" si="30"/>
        <v>0.1193838254</v>
      </c>
      <c r="AO129" s="42">
        <f t="shared" si="31"/>
        <v>0.1484809585</v>
      </c>
      <c r="AP129" s="43">
        <f t="shared" si="32"/>
        <v>0.2680115274</v>
      </c>
      <c r="AQ129" s="43">
        <f t="shared" si="33"/>
        <v>0.6311239193</v>
      </c>
      <c r="AR129" s="43">
        <f t="shared" si="34"/>
        <v>0.5446685879</v>
      </c>
      <c r="AS129" s="43">
        <f t="shared" si="35"/>
        <v>0.5985663082</v>
      </c>
      <c r="AT129" s="43">
        <f t="shared" si="36"/>
        <v>0.4193548387</v>
      </c>
      <c r="AU129" s="43">
        <f t="shared" si="37"/>
        <v>0.3906810036</v>
      </c>
      <c r="AV129" s="44">
        <f t="shared" si="38"/>
        <v>0</v>
      </c>
      <c r="AW129" s="45">
        <f t="shared" si="39"/>
        <v>-74</v>
      </c>
      <c r="AX129" s="45">
        <v>-3.0</v>
      </c>
      <c r="AY129" s="45"/>
    </row>
    <row r="130">
      <c r="A130" s="60"/>
      <c r="B130" s="60"/>
      <c r="C130" s="60"/>
      <c r="D130" s="46">
        <v>128.0</v>
      </c>
      <c r="E130" s="25"/>
      <c r="F130" s="26">
        <v>2352.0</v>
      </c>
      <c r="G130" s="18">
        <v>3099.0</v>
      </c>
      <c r="H130" s="15">
        <f t="shared" si="5"/>
        <v>945</v>
      </c>
      <c r="I130" s="28">
        <v>103.0</v>
      </c>
      <c r="J130" s="29">
        <v>185.0</v>
      </c>
      <c r="K130" s="30">
        <v>91.0</v>
      </c>
      <c r="L130" s="31">
        <v>421.0</v>
      </c>
      <c r="M130" s="32">
        <v>60.0</v>
      </c>
      <c r="N130" s="33">
        <v>85.0</v>
      </c>
      <c r="O130" s="39">
        <f t="shared" si="6"/>
        <v>0.5862068966</v>
      </c>
      <c r="P130" s="39">
        <f t="shared" si="7"/>
        <v>0.6423611111</v>
      </c>
      <c r="Q130" s="40">
        <f t="shared" si="8"/>
        <v>0.6876568775</v>
      </c>
      <c r="R130" s="17">
        <f t="shared" si="9"/>
        <v>0.2656568775</v>
      </c>
      <c r="S130" s="39">
        <f t="shared" si="10"/>
        <v>-0.04529576642</v>
      </c>
      <c r="T130" s="40">
        <f t="shared" si="11"/>
        <v>0.359903411</v>
      </c>
      <c r="U130" s="40">
        <f t="shared" si="12"/>
        <v>0.4550890584</v>
      </c>
      <c r="V130" s="40">
        <f t="shared" si="13"/>
        <v>0.4550890584</v>
      </c>
      <c r="W130" s="39">
        <f t="shared" si="14"/>
        <v>0.409793292</v>
      </c>
      <c r="X130" s="41">
        <f t="shared" si="15"/>
        <v>0.5449109416</v>
      </c>
      <c r="Y130" s="41">
        <f t="shared" si="16"/>
        <v>0.590206708</v>
      </c>
      <c r="Z130" s="40">
        <f t="shared" si="17"/>
        <v>145</v>
      </c>
      <c r="AA130" s="40">
        <f t="shared" si="18"/>
        <v>288</v>
      </c>
      <c r="AB130" s="40">
        <f t="shared" si="19"/>
        <v>79</v>
      </c>
      <c r="AC130" s="40">
        <f t="shared" si="20"/>
        <v>66</v>
      </c>
      <c r="AD130" s="40">
        <f t="shared" si="21"/>
        <v>170</v>
      </c>
      <c r="AE130" s="40">
        <f t="shared" si="22"/>
        <v>118</v>
      </c>
      <c r="AF130" s="40">
        <f t="shared" si="23"/>
        <v>1.287878788</v>
      </c>
      <c r="AG130" s="40">
        <f t="shared" si="24"/>
        <v>1.56779661</v>
      </c>
      <c r="AH130" s="40">
        <f t="shared" si="25"/>
        <v>102</v>
      </c>
      <c r="AI130" s="40">
        <f t="shared" si="26"/>
        <v>85</v>
      </c>
      <c r="AJ130" s="40">
        <f t="shared" si="27"/>
        <v>267</v>
      </c>
      <c r="AK130" s="40">
        <f t="shared" si="40"/>
        <v>185</v>
      </c>
      <c r="AL130" s="18">
        <f t="shared" si="28"/>
        <v>3099</v>
      </c>
      <c r="AM130" s="40">
        <f t="shared" si="29"/>
        <v>639</v>
      </c>
      <c r="AN130" s="42">
        <f t="shared" si="30"/>
        <v>0.206195547</v>
      </c>
      <c r="AO130" s="42">
        <f t="shared" si="31"/>
        <v>0.3049370765</v>
      </c>
      <c r="AP130" s="43">
        <f t="shared" si="32"/>
        <v>0.2687830688</v>
      </c>
      <c r="AQ130" s="43">
        <f t="shared" si="33"/>
        <v>0.617989418</v>
      </c>
      <c r="AR130" s="43">
        <f t="shared" si="34"/>
        <v>0.4582010582</v>
      </c>
      <c r="AS130" s="43">
        <f t="shared" si="35"/>
        <v>0.5774647887</v>
      </c>
      <c r="AT130" s="43">
        <f t="shared" si="36"/>
        <v>0.4491392801</v>
      </c>
      <c r="AU130" s="43">
        <f t="shared" si="37"/>
        <v>0.2926447574</v>
      </c>
      <c r="AV130" s="44">
        <f t="shared" si="38"/>
        <v>0</v>
      </c>
      <c r="AW130" s="45">
        <f t="shared" si="39"/>
        <v>-115</v>
      </c>
      <c r="AX130" s="45">
        <v>-3.0</v>
      </c>
      <c r="AY130" s="45"/>
    </row>
    <row r="131">
      <c r="A131" s="60"/>
      <c r="B131" s="60"/>
      <c r="C131" s="60"/>
      <c r="D131" s="46">
        <v>129.0</v>
      </c>
      <c r="E131" s="25"/>
      <c r="F131" s="26">
        <v>2360.0</v>
      </c>
      <c r="G131" s="18">
        <v>2222.0</v>
      </c>
      <c r="H131" s="15">
        <f t="shared" si="5"/>
        <v>358</v>
      </c>
      <c r="I131" s="28">
        <v>23.0</v>
      </c>
      <c r="J131" s="29">
        <v>74.0</v>
      </c>
      <c r="K131" s="30">
        <v>21.0</v>
      </c>
      <c r="L131" s="31">
        <v>189.0</v>
      </c>
      <c r="M131" s="32">
        <v>21.0</v>
      </c>
      <c r="N131" s="33">
        <v>30.0</v>
      </c>
      <c r="O131" s="39">
        <f t="shared" si="6"/>
        <v>0.5882352941</v>
      </c>
      <c r="P131" s="39">
        <f t="shared" si="7"/>
        <v>0.7628865979</v>
      </c>
      <c r="Q131" s="40">
        <f t="shared" si="8"/>
        <v>0.6885764706</v>
      </c>
      <c r="R131" s="17">
        <f t="shared" si="9"/>
        <v>0.2665764706</v>
      </c>
      <c r="S131" s="39">
        <f t="shared" si="10"/>
        <v>0.07431012735</v>
      </c>
      <c r="T131" s="40">
        <f t="shared" si="11"/>
        <v>0.359902896</v>
      </c>
      <c r="U131" s="40">
        <f t="shared" si="12"/>
        <v>0.4566638676</v>
      </c>
      <c r="V131" s="40">
        <f t="shared" si="13"/>
        <v>0.4566638676</v>
      </c>
      <c r="W131" s="39">
        <f t="shared" si="14"/>
        <v>0.5309739949</v>
      </c>
      <c r="X131" s="41">
        <f t="shared" si="15"/>
        <v>0.5433361324</v>
      </c>
      <c r="Y131" s="41">
        <f t="shared" si="16"/>
        <v>0.4690260051</v>
      </c>
      <c r="Z131" s="40">
        <f t="shared" si="17"/>
        <v>51</v>
      </c>
      <c r="AA131" s="40">
        <f t="shared" si="18"/>
        <v>97</v>
      </c>
      <c r="AB131" s="40">
        <f t="shared" si="19"/>
        <v>28</v>
      </c>
      <c r="AC131" s="40">
        <f t="shared" si="20"/>
        <v>23</v>
      </c>
      <c r="AD131" s="40">
        <f t="shared" si="21"/>
        <v>45</v>
      </c>
      <c r="AE131" s="40">
        <f t="shared" si="22"/>
        <v>52</v>
      </c>
      <c r="AF131" s="40">
        <f t="shared" si="23"/>
        <v>1.304347826</v>
      </c>
      <c r="AG131" s="40">
        <f t="shared" si="24"/>
        <v>1.423076923</v>
      </c>
      <c r="AH131" s="40">
        <f t="shared" si="25"/>
        <v>37</v>
      </c>
      <c r="AI131" s="40">
        <f t="shared" si="26"/>
        <v>30</v>
      </c>
      <c r="AJ131" s="40">
        <f t="shared" si="27"/>
        <v>64</v>
      </c>
      <c r="AK131" s="40">
        <f t="shared" si="40"/>
        <v>74</v>
      </c>
      <c r="AL131" s="18">
        <f t="shared" si="28"/>
        <v>2222</v>
      </c>
      <c r="AM131" s="40">
        <f t="shared" si="29"/>
        <v>205</v>
      </c>
      <c r="AN131" s="42">
        <f t="shared" si="30"/>
        <v>0.09225922592</v>
      </c>
      <c r="AO131" s="42">
        <f t="shared" si="31"/>
        <v>0.1611161116</v>
      </c>
      <c r="AP131" s="43">
        <f t="shared" si="32"/>
        <v>0.1815642458</v>
      </c>
      <c r="AQ131" s="43">
        <f t="shared" si="33"/>
        <v>0.6508379888</v>
      </c>
      <c r="AR131" s="43">
        <f t="shared" si="34"/>
        <v>0.4134078212</v>
      </c>
      <c r="AS131" s="43">
        <f t="shared" si="35"/>
        <v>0.4926829268</v>
      </c>
      <c r="AT131" s="43">
        <f t="shared" si="36"/>
        <v>0.5414634146</v>
      </c>
      <c r="AU131" s="43">
        <f t="shared" si="37"/>
        <v>0.3268292683</v>
      </c>
      <c r="AV131" s="44">
        <f t="shared" si="38"/>
        <v>0</v>
      </c>
      <c r="AW131" s="45">
        <f t="shared" si="39"/>
        <v>-36</v>
      </c>
      <c r="AX131" s="45">
        <v>-3.0</v>
      </c>
      <c r="AY131" s="45"/>
    </row>
    <row r="132">
      <c r="A132" s="60"/>
      <c r="B132" s="60"/>
      <c r="C132" s="60"/>
      <c r="D132" s="46">
        <v>130.0</v>
      </c>
      <c r="E132" s="25"/>
      <c r="F132" s="26">
        <v>2371.0</v>
      </c>
      <c r="G132" s="18">
        <v>1353.0</v>
      </c>
      <c r="H132" s="15">
        <f t="shared" si="5"/>
        <v>271</v>
      </c>
      <c r="I132" s="28">
        <v>39.0</v>
      </c>
      <c r="J132" s="29">
        <v>56.0</v>
      </c>
      <c r="K132" s="30">
        <v>18.0</v>
      </c>
      <c r="L132" s="31">
        <v>98.0</v>
      </c>
      <c r="M132" s="32">
        <v>21.0</v>
      </c>
      <c r="N132" s="33">
        <v>39.0</v>
      </c>
      <c r="O132" s="39">
        <f t="shared" si="6"/>
        <v>0.65</v>
      </c>
      <c r="P132" s="39">
        <f t="shared" si="7"/>
        <v>0.5894736842</v>
      </c>
      <c r="Q132" s="40">
        <f t="shared" si="8"/>
        <v>0.716579285</v>
      </c>
      <c r="R132" s="17">
        <f t="shared" si="9"/>
        <v>0.294579285</v>
      </c>
      <c r="S132" s="39">
        <f t="shared" si="10"/>
        <v>-0.1271056008</v>
      </c>
      <c r="T132" s="40">
        <f t="shared" si="11"/>
        <v>0.3598872163</v>
      </c>
      <c r="U132" s="40">
        <f t="shared" si="12"/>
        <v>0.5046171594</v>
      </c>
      <c r="V132" s="40">
        <f t="shared" si="13"/>
        <v>0.5046171594</v>
      </c>
      <c r="W132" s="39">
        <f t="shared" si="14"/>
        <v>0.3775115586</v>
      </c>
      <c r="X132" s="41">
        <f t="shared" si="15"/>
        <v>0.4953828406</v>
      </c>
      <c r="Y132" s="41">
        <f t="shared" si="16"/>
        <v>0.6224884414</v>
      </c>
      <c r="Z132" s="40">
        <f t="shared" si="17"/>
        <v>60</v>
      </c>
      <c r="AA132" s="40">
        <f t="shared" si="18"/>
        <v>95</v>
      </c>
      <c r="AB132" s="40">
        <f t="shared" si="19"/>
        <v>30</v>
      </c>
      <c r="AC132" s="40">
        <f t="shared" si="20"/>
        <v>30</v>
      </c>
      <c r="AD132" s="40">
        <f t="shared" si="21"/>
        <v>59</v>
      </c>
      <c r="AE132" s="40">
        <f t="shared" si="22"/>
        <v>36</v>
      </c>
      <c r="AF132" s="40">
        <f t="shared" si="23"/>
        <v>1.3</v>
      </c>
      <c r="AG132" s="40">
        <f t="shared" si="24"/>
        <v>1.555555556</v>
      </c>
      <c r="AH132" s="40">
        <f t="shared" si="25"/>
        <v>39</v>
      </c>
      <c r="AI132" s="40">
        <f t="shared" si="26"/>
        <v>39</v>
      </c>
      <c r="AJ132" s="40">
        <f t="shared" si="27"/>
        <v>92</v>
      </c>
      <c r="AK132" s="40">
        <f t="shared" si="40"/>
        <v>56</v>
      </c>
      <c r="AL132" s="18">
        <f t="shared" si="28"/>
        <v>1353</v>
      </c>
      <c r="AM132" s="40">
        <f t="shared" si="29"/>
        <v>226</v>
      </c>
      <c r="AN132" s="42">
        <f t="shared" si="30"/>
        <v>0.1670362158</v>
      </c>
      <c r="AO132" s="42">
        <f t="shared" si="31"/>
        <v>0.2002956393</v>
      </c>
      <c r="AP132" s="43">
        <f t="shared" si="32"/>
        <v>0.2878228782</v>
      </c>
      <c r="AQ132" s="43">
        <f t="shared" si="33"/>
        <v>0.5830258303</v>
      </c>
      <c r="AR132" s="43">
        <f t="shared" si="34"/>
        <v>0.5719557196</v>
      </c>
      <c r="AS132" s="43">
        <f t="shared" si="35"/>
        <v>0.5796460177</v>
      </c>
      <c r="AT132" s="43">
        <f t="shared" si="36"/>
        <v>0.4203539823</v>
      </c>
      <c r="AU132" s="43">
        <f t="shared" si="37"/>
        <v>0.3451327434</v>
      </c>
      <c r="AV132" s="44">
        <f t="shared" si="38"/>
        <v>0</v>
      </c>
      <c r="AW132" s="45">
        <f t="shared" si="39"/>
        <v>-53</v>
      </c>
      <c r="AX132" s="45">
        <v>-2.0</v>
      </c>
      <c r="AY132" s="45"/>
    </row>
    <row r="133">
      <c r="A133" s="60"/>
      <c r="B133" s="60"/>
      <c r="C133" s="60"/>
      <c r="D133" s="46">
        <v>131.0</v>
      </c>
      <c r="E133" s="25"/>
      <c r="F133" s="26">
        <v>2372.0</v>
      </c>
      <c r="G133" s="18">
        <v>2474.0</v>
      </c>
      <c r="H133" s="15">
        <f t="shared" si="5"/>
        <v>427</v>
      </c>
      <c r="I133" s="28">
        <v>30.0</v>
      </c>
      <c r="J133" s="29">
        <v>77.0</v>
      </c>
      <c r="K133" s="30">
        <v>22.0</v>
      </c>
      <c r="L133" s="31">
        <v>188.0</v>
      </c>
      <c r="M133" s="32">
        <v>52.0</v>
      </c>
      <c r="N133" s="33">
        <v>58.0</v>
      </c>
      <c r="O133" s="39">
        <f t="shared" si="6"/>
        <v>0.5272727273</v>
      </c>
      <c r="P133" s="39">
        <f t="shared" si="7"/>
        <v>0.7196261682</v>
      </c>
      <c r="Q133" s="40">
        <f t="shared" si="8"/>
        <v>0.6609396185</v>
      </c>
      <c r="R133" s="17">
        <f t="shared" si="9"/>
        <v>0.2389396185</v>
      </c>
      <c r="S133" s="39">
        <f t="shared" si="10"/>
        <v>0.05868654971</v>
      </c>
      <c r="T133" s="40">
        <f t="shared" si="11"/>
        <v>0.3599183723</v>
      </c>
      <c r="U133" s="40">
        <f t="shared" si="12"/>
        <v>0.4093340141</v>
      </c>
      <c r="V133" s="40">
        <f t="shared" si="13"/>
        <v>0.4093340141</v>
      </c>
      <c r="W133" s="39">
        <f t="shared" si="14"/>
        <v>0.4680205638</v>
      </c>
      <c r="X133" s="41">
        <f t="shared" si="15"/>
        <v>0.5906659859</v>
      </c>
      <c r="Y133" s="41">
        <f t="shared" si="16"/>
        <v>0.5319794362</v>
      </c>
      <c r="Z133" s="40">
        <f t="shared" si="17"/>
        <v>110</v>
      </c>
      <c r="AA133" s="40">
        <f t="shared" si="18"/>
        <v>107</v>
      </c>
      <c r="AB133" s="40">
        <f t="shared" si="19"/>
        <v>65</v>
      </c>
      <c r="AC133" s="40">
        <f t="shared" si="20"/>
        <v>45</v>
      </c>
      <c r="AD133" s="40">
        <f t="shared" si="21"/>
        <v>57</v>
      </c>
      <c r="AE133" s="40">
        <f t="shared" si="22"/>
        <v>50</v>
      </c>
      <c r="AF133" s="40">
        <f t="shared" si="23"/>
        <v>1.288888889</v>
      </c>
      <c r="AG133" s="40">
        <f t="shared" si="24"/>
        <v>1.54</v>
      </c>
      <c r="AH133" s="40">
        <f t="shared" si="25"/>
        <v>84</v>
      </c>
      <c r="AI133" s="40">
        <f t="shared" si="26"/>
        <v>58</v>
      </c>
      <c r="AJ133" s="40">
        <f t="shared" si="27"/>
        <v>88</v>
      </c>
      <c r="AK133" s="40">
        <f t="shared" si="40"/>
        <v>77</v>
      </c>
      <c r="AL133" s="18">
        <f t="shared" si="28"/>
        <v>2474</v>
      </c>
      <c r="AM133" s="40">
        <f t="shared" si="29"/>
        <v>307</v>
      </c>
      <c r="AN133" s="42">
        <f t="shared" si="30"/>
        <v>0.1240905416</v>
      </c>
      <c r="AO133" s="42">
        <f t="shared" si="31"/>
        <v>0.1725949879</v>
      </c>
      <c r="AP133" s="43">
        <f t="shared" si="32"/>
        <v>0.243559719</v>
      </c>
      <c r="AQ133" s="43">
        <f t="shared" si="33"/>
        <v>0.6323185012</v>
      </c>
      <c r="AR133" s="43">
        <f t="shared" si="34"/>
        <v>0.5081967213</v>
      </c>
      <c r="AS133" s="43">
        <f t="shared" si="35"/>
        <v>0.5602605863</v>
      </c>
      <c r="AT133" s="43">
        <f t="shared" si="36"/>
        <v>0.5244299674</v>
      </c>
      <c r="AU133" s="43">
        <f t="shared" si="37"/>
        <v>0.4625407166</v>
      </c>
      <c r="AV133" s="44">
        <f t="shared" si="38"/>
        <v>0</v>
      </c>
      <c r="AW133" s="45">
        <f t="shared" si="39"/>
        <v>-68</v>
      </c>
      <c r="AX133" s="45">
        <v>-2.0</v>
      </c>
      <c r="AY133" s="45"/>
    </row>
    <row r="134">
      <c r="A134" s="60"/>
      <c r="B134" s="60"/>
      <c r="C134" s="60"/>
      <c r="D134" s="46">
        <v>132.0</v>
      </c>
      <c r="E134" s="25"/>
      <c r="F134" s="26">
        <v>2387.0</v>
      </c>
      <c r="G134" s="18">
        <v>2474.0</v>
      </c>
      <c r="H134" s="15">
        <f t="shared" si="5"/>
        <v>378</v>
      </c>
      <c r="I134" s="28">
        <v>34.0</v>
      </c>
      <c r="J134" s="29">
        <v>82.0</v>
      </c>
      <c r="K134" s="30">
        <v>30.0</v>
      </c>
      <c r="L134" s="31">
        <v>153.0</v>
      </c>
      <c r="M134" s="32">
        <v>30.0</v>
      </c>
      <c r="N134" s="33">
        <v>49.0</v>
      </c>
      <c r="O134" s="39">
        <f t="shared" si="6"/>
        <v>0.6202531646</v>
      </c>
      <c r="P134" s="39">
        <f t="shared" si="7"/>
        <v>0.7068965517</v>
      </c>
      <c r="Q134" s="40">
        <f t="shared" si="8"/>
        <v>0.703092406</v>
      </c>
      <c r="R134" s="17">
        <f t="shared" si="9"/>
        <v>0.281092406</v>
      </c>
      <c r="S134" s="39">
        <f t="shared" si="10"/>
        <v>0.003804145699</v>
      </c>
      <c r="T134" s="40">
        <f t="shared" si="11"/>
        <v>0.3598947679</v>
      </c>
      <c r="U134" s="40">
        <f t="shared" si="12"/>
        <v>0.481522029</v>
      </c>
      <c r="V134" s="40">
        <f t="shared" si="13"/>
        <v>0.481522029</v>
      </c>
      <c r="W134" s="39">
        <f t="shared" si="14"/>
        <v>0.4853261747</v>
      </c>
      <c r="X134" s="41">
        <f t="shared" si="15"/>
        <v>0.518477971</v>
      </c>
      <c r="Y134" s="41">
        <f t="shared" si="16"/>
        <v>0.5146738253</v>
      </c>
      <c r="Z134" s="40">
        <f t="shared" si="17"/>
        <v>79</v>
      </c>
      <c r="AA134" s="40">
        <f t="shared" si="18"/>
        <v>116</v>
      </c>
      <c r="AB134" s="40">
        <f t="shared" si="19"/>
        <v>41</v>
      </c>
      <c r="AC134" s="40">
        <f t="shared" si="20"/>
        <v>38</v>
      </c>
      <c r="AD134" s="40">
        <f t="shared" si="21"/>
        <v>60</v>
      </c>
      <c r="AE134" s="40">
        <f t="shared" si="22"/>
        <v>56</v>
      </c>
      <c r="AF134" s="40">
        <f t="shared" si="23"/>
        <v>1.289473684</v>
      </c>
      <c r="AG134" s="40">
        <f t="shared" si="24"/>
        <v>1.464285714</v>
      </c>
      <c r="AH134" s="40">
        <f t="shared" si="25"/>
        <v>53</v>
      </c>
      <c r="AI134" s="40">
        <f t="shared" si="26"/>
        <v>49</v>
      </c>
      <c r="AJ134" s="40">
        <f t="shared" si="27"/>
        <v>88</v>
      </c>
      <c r="AK134" s="40">
        <f t="shared" si="40"/>
        <v>82</v>
      </c>
      <c r="AL134" s="18">
        <f t="shared" si="28"/>
        <v>2474</v>
      </c>
      <c r="AM134" s="40">
        <f t="shared" si="29"/>
        <v>272</v>
      </c>
      <c r="AN134" s="42">
        <f t="shared" si="30"/>
        <v>0.1099434115</v>
      </c>
      <c r="AO134" s="42">
        <f t="shared" si="31"/>
        <v>0.1527890057</v>
      </c>
      <c r="AP134" s="43">
        <f t="shared" si="32"/>
        <v>0.2486772487</v>
      </c>
      <c r="AQ134" s="43">
        <f t="shared" si="33"/>
        <v>0.5740740741</v>
      </c>
      <c r="AR134" s="43">
        <f t="shared" si="34"/>
        <v>0.5158730159</v>
      </c>
      <c r="AS134" s="43">
        <f t="shared" si="35"/>
        <v>0.5183823529</v>
      </c>
      <c r="AT134" s="43">
        <f t="shared" si="36"/>
        <v>0.4963235294</v>
      </c>
      <c r="AU134" s="43">
        <f t="shared" si="37"/>
        <v>0.375</v>
      </c>
      <c r="AV134" s="44">
        <f t="shared" si="38"/>
        <v>0</v>
      </c>
      <c r="AW134" s="45">
        <f t="shared" si="39"/>
        <v>-47</v>
      </c>
      <c r="AX134" s="45">
        <v>-2.0</v>
      </c>
      <c r="AY134" s="45"/>
    </row>
    <row r="135">
      <c r="A135" s="60"/>
      <c r="B135" s="60"/>
      <c r="C135" s="60"/>
      <c r="D135" s="46">
        <v>133.0</v>
      </c>
      <c r="E135" s="25"/>
      <c r="F135" s="26">
        <v>2399.0</v>
      </c>
      <c r="G135" s="18">
        <v>1496.0</v>
      </c>
      <c r="H135" s="15">
        <f t="shared" si="5"/>
        <v>277</v>
      </c>
      <c r="I135" s="28">
        <v>11.0</v>
      </c>
      <c r="J135" s="29">
        <v>49.0</v>
      </c>
      <c r="K135" s="30">
        <v>25.0</v>
      </c>
      <c r="L135" s="31">
        <v>144.0</v>
      </c>
      <c r="M135" s="32">
        <v>12.0</v>
      </c>
      <c r="N135" s="33">
        <v>36.0</v>
      </c>
      <c r="O135" s="39">
        <f t="shared" si="6"/>
        <v>0.75</v>
      </c>
      <c r="P135" s="39">
        <f t="shared" si="7"/>
        <v>0.8166666667</v>
      </c>
      <c r="Q135" s="40">
        <f t="shared" si="8"/>
        <v>0.761922125</v>
      </c>
      <c r="R135" s="17">
        <f t="shared" si="9"/>
        <v>0.339922125</v>
      </c>
      <c r="S135" s="39">
        <f t="shared" si="10"/>
        <v>0.05474454167</v>
      </c>
      <c r="T135" s="40">
        <f t="shared" si="11"/>
        <v>0.3598618306</v>
      </c>
      <c r="U135" s="40">
        <f t="shared" si="12"/>
        <v>0.5822572675</v>
      </c>
      <c r="V135" s="40">
        <f t="shared" si="13"/>
        <v>0.5822572675</v>
      </c>
      <c r="W135" s="39">
        <f t="shared" si="14"/>
        <v>0.6370018091</v>
      </c>
      <c r="X135" s="41">
        <f t="shared" si="15"/>
        <v>0.4177427325</v>
      </c>
      <c r="Y135" s="41">
        <f t="shared" si="16"/>
        <v>0.3629981909</v>
      </c>
      <c r="Z135" s="40">
        <f t="shared" si="17"/>
        <v>48</v>
      </c>
      <c r="AA135" s="40">
        <f t="shared" si="18"/>
        <v>60</v>
      </c>
      <c r="AB135" s="40">
        <f t="shared" si="19"/>
        <v>20</v>
      </c>
      <c r="AC135" s="40">
        <f t="shared" si="20"/>
        <v>28</v>
      </c>
      <c r="AD135" s="40">
        <f t="shared" si="21"/>
        <v>22</v>
      </c>
      <c r="AE135" s="40">
        <f t="shared" si="22"/>
        <v>38</v>
      </c>
      <c r="AF135" s="40">
        <f t="shared" si="23"/>
        <v>1.285714286</v>
      </c>
      <c r="AG135" s="40">
        <f t="shared" si="24"/>
        <v>1.289473684</v>
      </c>
      <c r="AH135" s="40">
        <f t="shared" si="25"/>
        <v>26</v>
      </c>
      <c r="AI135" s="40">
        <f t="shared" si="26"/>
        <v>36</v>
      </c>
      <c r="AJ135" s="40">
        <f t="shared" si="27"/>
        <v>28</v>
      </c>
      <c r="AK135" s="40">
        <f t="shared" si="40"/>
        <v>49</v>
      </c>
      <c r="AL135" s="18">
        <f t="shared" si="28"/>
        <v>1496</v>
      </c>
      <c r="AM135" s="40">
        <f t="shared" si="29"/>
        <v>139</v>
      </c>
      <c r="AN135" s="42">
        <f t="shared" si="30"/>
        <v>0.0929144385</v>
      </c>
      <c r="AO135" s="42">
        <f t="shared" si="31"/>
        <v>0.1851604278</v>
      </c>
      <c r="AP135" s="43">
        <f t="shared" si="32"/>
        <v>0.1732851986</v>
      </c>
      <c r="AQ135" s="43">
        <f t="shared" si="33"/>
        <v>0.6028880866</v>
      </c>
      <c r="AR135" s="43">
        <f t="shared" si="34"/>
        <v>0.3898916968</v>
      </c>
      <c r="AS135" s="43">
        <f t="shared" si="35"/>
        <v>0.3884892086</v>
      </c>
      <c r="AT135" s="43">
        <f t="shared" si="36"/>
        <v>0.5395683453</v>
      </c>
      <c r="AU135" s="43">
        <f t="shared" si="37"/>
        <v>0.4460431655</v>
      </c>
      <c r="AV135" s="44">
        <f t="shared" si="38"/>
        <v>0</v>
      </c>
      <c r="AW135" s="45">
        <f t="shared" si="39"/>
        <v>-6</v>
      </c>
      <c r="AX135" s="45">
        <v>-2.0</v>
      </c>
      <c r="AY135" s="45"/>
    </row>
    <row r="136">
      <c r="A136" s="60"/>
      <c r="B136" s="60"/>
      <c r="C136" s="60"/>
      <c r="D136" s="46">
        <v>134.0</v>
      </c>
      <c r="E136" s="25"/>
      <c r="F136" s="26">
        <v>2430.0</v>
      </c>
      <c r="G136" s="18">
        <v>1227.0</v>
      </c>
      <c r="H136" s="15">
        <f t="shared" si="5"/>
        <v>147</v>
      </c>
      <c r="I136" s="28">
        <v>16.0</v>
      </c>
      <c r="J136" s="29">
        <v>19.0</v>
      </c>
      <c r="K136" s="30">
        <v>9.0</v>
      </c>
      <c r="L136" s="31">
        <v>66.0</v>
      </c>
      <c r="M136" s="32">
        <v>10.0</v>
      </c>
      <c r="N136" s="33">
        <v>27.0</v>
      </c>
      <c r="O136" s="39">
        <f t="shared" si="6"/>
        <v>0.7297297297</v>
      </c>
      <c r="P136" s="39">
        <f t="shared" si="7"/>
        <v>0.5428571429</v>
      </c>
      <c r="Q136" s="40">
        <f t="shared" si="8"/>
        <v>0.7527305142</v>
      </c>
      <c r="R136" s="17">
        <f t="shared" si="9"/>
        <v>0.3307305142</v>
      </c>
      <c r="S136" s="39">
        <f t="shared" si="10"/>
        <v>-0.2098733714</v>
      </c>
      <c r="T136" s="40">
        <f t="shared" si="11"/>
        <v>0.3598669763</v>
      </c>
      <c r="U136" s="40">
        <f t="shared" si="12"/>
        <v>0.5665192634</v>
      </c>
      <c r="V136" s="40">
        <f t="shared" si="13"/>
        <v>0.5665192634</v>
      </c>
      <c r="W136" s="39">
        <f t="shared" si="14"/>
        <v>0.356645892</v>
      </c>
      <c r="X136" s="41">
        <f t="shared" si="15"/>
        <v>0.4334807366</v>
      </c>
      <c r="Y136" s="41">
        <f t="shared" si="16"/>
        <v>0.643354108</v>
      </c>
      <c r="Z136" s="40">
        <f t="shared" si="17"/>
        <v>37</v>
      </c>
      <c r="AA136" s="40">
        <f t="shared" si="18"/>
        <v>35</v>
      </c>
      <c r="AB136" s="40">
        <f t="shared" si="19"/>
        <v>16</v>
      </c>
      <c r="AC136" s="40">
        <f t="shared" si="20"/>
        <v>21</v>
      </c>
      <c r="AD136" s="40">
        <f t="shared" si="21"/>
        <v>23</v>
      </c>
      <c r="AE136" s="40">
        <f t="shared" si="22"/>
        <v>12</v>
      </c>
      <c r="AF136" s="40">
        <f t="shared" si="23"/>
        <v>1.285714286</v>
      </c>
      <c r="AG136" s="40">
        <f t="shared" si="24"/>
        <v>1.583333333</v>
      </c>
      <c r="AH136" s="40">
        <f t="shared" si="25"/>
        <v>21</v>
      </c>
      <c r="AI136" s="40">
        <f t="shared" si="26"/>
        <v>27</v>
      </c>
      <c r="AJ136" s="40">
        <f t="shared" si="27"/>
        <v>36</v>
      </c>
      <c r="AK136" s="40">
        <f t="shared" si="40"/>
        <v>19</v>
      </c>
      <c r="AL136" s="18">
        <f t="shared" si="28"/>
        <v>1227</v>
      </c>
      <c r="AM136" s="40">
        <f t="shared" si="29"/>
        <v>103</v>
      </c>
      <c r="AN136" s="42">
        <f t="shared" si="30"/>
        <v>0.08394458028</v>
      </c>
      <c r="AO136" s="42">
        <f t="shared" si="31"/>
        <v>0.119804401</v>
      </c>
      <c r="AP136" s="43">
        <f t="shared" si="32"/>
        <v>0.2380952381</v>
      </c>
      <c r="AQ136" s="43">
        <f t="shared" si="33"/>
        <v>0.6258503401</v>
      </c>
      <c r="AR136" s="43">
        <f t="shared" si="34"/>
        <v>0.4897959184</v>
      </c>
      <c r="AS136" s="43">
        <f t="shared" si="35"/>
        <v>0.5533980583</v>
      </c>
      <c r="AT136" s="43">
        <f t="shared" si="36"/>
        <v>0.3883495146</v>
      </c>
      <c r="AU136" s="43">
        <f t="shared" si="37"/>
        <v>0.4660194175</v>
      </c>
      <c r="AV136" s="44">
        <f t="shared" si="38"/>
        <v>0</v>
      </c>
      <c r="AW136" s="45">
        <f t="shared" si="39"/>
        <v>-22</v>
      </c>
      <c r="AX136" s="45">
        <v>-2.0</v>
      </c>
      <c r="AY136" s="45"/>
    </row>
    <row r="137">
      <c r="A137" s="60"/>
      <c r="B137" s="60"/>
      <c r="C137" s="60"/>
      <c r="D137" s="46">
        <v>135.0</v>
      </c>
      <c r="E137" s="25"/>
      <c r="F137" s="26">
        <v>2440.0</v>
      </c>
      <c r="G137" s="18">
        <v>1603.0</v>
      </c>
      <c r="H137" s="15">
        <f t="shared" si="5"/>
        <v>726</v>
      </c>
      <c r="I137" s="28">
        <v>108.0</v>
      </c>
      <c r="J137" s="29">
        <v>169.0</v>
      </c>
      <c r="K137" s="30">
        <v>83.0</v>
      </c>
      <c r="L137" s="31">
        <v>310.0</v>
      </c>
      <c r="M137" s="32">
        <v>30.0</v>
      </c>
      <c r="N137" s="33">
        <v>26.0</v>
      </c>
      <c r="O137" s="39">
        <f t="shared" si="6"/>
        <v>0.4642857143</v>
      </c>
      <c r="P137" s="39">
        <f t="shared" si="7"/>
        <v>0.6101083032</v>
      </c>
      <c r="Q137" s="40">
        <f t="shared" si="8"/>
        <v>0.6323873903</v>
      </c>
      <c r="R137" s="17">
        <f t="shared" si="9"/>
        <v>0.2103873903</v>
      </c>
      <c r="S137" s="39">
        <f t="shared" si="10"/>
        <v>-0.02227908706</v>
      </c>
      <c r="T137" s="40">
        <f t="shared" si="11"/>
        <v>0.3599343627</v>
      </c>
      <c r="U137" s="40">
        <f t="shared" si="12"/>
        <v>0.3604331273</v>
      </c>
      <c r="V137" s="40">
        <f t="shared" si="13"/>
        <v>0.3604331273</v>
      </c>
      <c r="W137" s="39">
        <f t="shared" si="14"/>
        <v>0.3381540402</v>
      </c>
      <c r="X137" s="41">
        <f t="shared" si="15"/>
        <v>0.6395668727</v>
      </c>
      <c r="Y137" s="41">
        <f t="shared" si="16"/>
        <v>0.6618459598</v>
      </c>
      <c r="Z137" s="40">
        <f t="shared" si="17"/>
        <v>56</v>
      </c>
      <c r="AA137" s="40">
        <f t="shared" si="18"/>
        <v>277</v>
      </c>
      <c r="AB137" s="40">
        <f t="shared" si="19"/>
        <v>36</v>
      </c>
      <c r="AC137" s="40">
        <f t="shared" si="20"/>
        <v>20</v>
      </c>
      <c r="AD137" s="40">
        <f t="shared" si="21"/>
        <v>183</v>
      </c>
      <c r="AE137" s="40">
        <f t="shared" si="22"/>
        <v>94</v>
      </c>
      <c r="AF137" s="40">
        <f t="shared" si="23"/>
        <v>1.3</v>
      </c>
      <c r="AG137" s="40">
        <f t="shared" si="24"/>
        <v>1.79787234</v>
      </c>
      <c r="AH137" s="40">
        <f t="shared" si="25"/>
        <v>47</v>
      </c>
      <c r="AI137" s="40">
        <f t="shared" si="26"/>
        <v>26</v>
      </c>
      <c r="AJ137" s="40">
        <f t="shared" si="27"/>
        <v>329</v>
      </c>
      <c r="AK137" s="40">
        <f t="shared" si="40"/>
        <v>169</v>
      </c>
      <c r="AL137" s="18">
        <f t="shared" si="28"/>
        <v>1603</v>
      </c>
      <c r="AM137" s="40">
        <f t="shared" si="29"/>
        <v>571</v>
      </c>
      <c r="AN137" s="42">
        <f t="shared" si="30"/>
        <v>0.3562071117</v>
      </c>
      <c r="AO137" s="42">
        <f t="shared" si="31"/>
        <v>0.452900811</v>
      </c>
      <c r="AP137" s="43">
        <f t="shared" si="32"/>
        <v>0.3044077135</v>
      </c>
      <c r="AQ137" s="43">
        <f t="shared" si="33"/>
        <v>0.6170798898</v>
      </c>
      <c r="AR137" s="43">
        <f t="shared" si="34"/>
        <v>0.458677686</v>
      </c>
      <c r="AS137" s="43">
        <f t="shared" si="35"/>
        <v>0.6584938704</v>
      </c>
      <c r="AT137" s="43">
        <f t="shared" si="36"/>
        <v>0.3782837128</v>
      </c>
      <c r="AU137" s="43">
        <f t="shared" si="37"/>
        <v>0.1278458844</v>
      </c>
      <c r="AV137" s="44">
        <f t="shared" si="38"/>
        <v>0</v>
      </c>
      <c r="AW137" s="45">
        <f t="shared" si="39"/>
        <v>-155</v>
      </c>
      <c r="AX137" s="45">
        <v>-2.0</v>
      </c>
      <c r="AY137" s="45"/>
    </row>
    <row r="138">
      <c r="A138" s="60"/>
      <c r="B138" s="60"/>
      <c r="C138" s="60"/>
      <c r="D138" s="46">
        <v>136.0</v>
      </c>
      <c r="E138" s="25"/>
      <c r="F138" s="26">
        <v>2449.0</v>
      </c>
      <c r="G138" s="18">
        <v>2289.0</v>
      </c>
      <c r="H138" s="15">
        <f t="shared" si="5"/>
        <v>834</v>
      </c>
      <c r="I138" s="28">
        <v>98.0</v>
      </c>
      <c r="J138" s="29">
        <v>191.0</v>
      </c>
      <c r="K138" s="30">
        <v>70.0</v>
      </c>
      <c r="L138" s="31">
        <v>358.0</v>
      </c>
      <c r="M138" s="32">
        <v>48.0</v>
      </c>
      <c r="N138" s="33">
        <v>69.0</v>
      </c>
      <c r="O138" s="39">
        <f t="shared" si="6"/>
        <v>0.5897435897</v>
      </c>
      <c r="P138" s="39">
        <f t="shared" si="7"/>
        <v>0.660899654</v>
      </c>
      <c r="Q138" s="40">
        <f t="shared" si="8"/>
        <v>0.6892602722</v>
      </c>
      <c r="R138" s="17">
        <f t="shared" si="9"/>
        <v>0.2672602722</v>
      </c>
      <c r="S138" s="39">
        <f t="shared" si="10"/>
        <v>-0.02836061821</v>
      </c>
      <c r="T138" s="40">
        <f t="shared" si="11"/>
        <v>0.3599025131</v>
      </c>
      <c r="U138" s="40">
        <f t="shared" si="12"/>
        <v>0.45783488</v>
      </c>
      <c r="V138" s="40">
        <f t="shared" si="13"/>
        <v>0.45783488</v>
      </c>
      <c r="W138" s="39">
        <f t="shared" si="14"/>
        <v>0.4294742618</v>
      </c>
      <c r="X138" s="41">
        <f t="shared" si="15"/>
        <v>0.54216512</v>
      </c>
      <c r="Y138" s="41">
        <f t="shared" si="16"/>
        <v>0.5705257382</v>
      </c>
      <c r="Z138" s="40">
        <f t="shared" si="17"/>
        <v>117</v>
      </c>
      <c r="AA138" s="40">
        <f t="shared" si="18"/>
        <v>289</v>
      </c>
      <c r="AB138" s="40">
        <f t="shared" si="19"/>
        <v>63</v>
      </c>
      <c r="AC138" s="40">
        <f t="shared" si="20"/>
        <v>54</v>
      </c>
      <c r="AD138" s="40">
        <f t="shared" si="21"/>
        <v>165</v>
      </c>
      <c r="AE138" s="40">
        <f t="shared" si="22"/>
        <v>124</v>
      </c>
      <c r="AF138" s="40">
        <f t="shared" si="23"/>
        <v>1.277777778</v>
      </c>
      <c r="AG138" s="40">
        <f t="shared" si="24"/>
        <v>1.540322581</v>
      </c>
      <c r="AH138" s="40">
        <f t="shared" si="25"/>
        <v>81</v>
      </c>
      <c r="AI138" s="40">
        <f t="shared" si="26"/>
        <v>69</v>
      </c>
      <c r="AJ138" s="40">
        <f t="shared" si="27"/>
        <v>254</v>
      </c>
      <c r="AK138" s="40">
        <f t="shared" si="40"/>
        <v>191</v>
      </c>
      <c r="AL138" s="18">
        <f t="shared" si="28"/>
        <v>2289</v>
      </c>
      <c r="AM138" s="40">
        <f t="shared" si="29"/>
        <v>595</v>
      </c>
      <c r="AN138" s="42">
        <f t="shared" si="30"/>
        <v>0.2599388379</v>
      </c>
      <c r="AO138" s="42">
        <f t="shared" si="31"/>
        <v>0.3643512451</v>
      </c>
      <c r="AP138" s="43">
        <f t="shared" si="32"/>
        <v>0.2589928058</v>
      </c>
      <c r="AQ138" s="43">
        <f t="shared" si="33"/>
        <v>0.6043165468</v>
      </c>
      <c r="AR138" s="43">
        <f t="shared" si="34"/>
        <v>0.4868105516</v>
      </c>
      <c r="AS138" s="43">
        <f t="shared" si="35"/>
        <v>0.5630252101</v>
      </c>
      <c r="AT138" s="43">
        <f t="shared" si="36"/>
        <v>0.4571428571</v>
      </c>
      <c r="AU138" s="43">
        <f t="shared" si="37"/>
        <v>0.2521008403</v>
      </c>
      <c r="AV138" s="44">
        <f t="shared" si="38"/>
        <v>0</v>
      </c>
      <c r="AW138" s="45">
        <f t="shared" si="39"/>
        <v>-119</v>
      </c>
      <c r="AX138" s="45">
        <v>-2.0</v>
      </c>
      <c r="AY138" s="45"/>
    </row>
    <row r="139">
      <c r="A139" s="60"/>
      <c r="B139" s="60"/>
      <c r="C139" s="60"/>
      <c r="D139" s="46">
        <v>137.0</v>
      </c>
      <c r="E139" s="25"/>
      <c r="F139" s="26">
        <v>2457.0</v>
      </c>
      <c r="G139" s="18">
        <v>2601.0</v>
      </c>
      <c r="H139" s="15">
        <f t="shared" si="5"/>
        <v>531</v>
      </c>
      <c r="I139" s="28">
        <v>50.0</v>
      </c>
      <c r="J139" s="29">
        <v>89.0</v>
      </c>
      <c r="K139" s="30">
        <v>61.0</v>
      </c>
      <c r="L139" s="31">
        <v>195.0</v>
      </c>
      <c r="M139" s="32">
        <v>76.0</v>
      </c>
      <c r="N139" s="33">
        <v>60.0</v>
      </c>
      <c r="O139" s="39">
        <f t="shared" si="6"/>
        <v>0.4411764706</v>
      </c>
      <c r="P139" s="39">
        <f t="shared" si="7"/>
        <v>0.6402877698</v>
      </c>
      <c r="Q139" s="40">
        <f t="shared" si="8"/>
        <v>0.6219125</v>
      </c>
      <c r="R139" s="17">
        <f t="shared" si="9"/>
        <v>0.1999125</v>
      </c>
      <c r="S139" s="39">
        <f t="shared" si="10"/>
        <v>0.01837526978</v>
      </c>
      <c r="T139" s="40">
        <f t="shared" si="11"/>
        <v>0.3599402295</v>
      </c>
      <c r="U139" s="40">
        <f t="shared" si="12"/>
        <v>0.3424921064</v>
      </c>
      <c r="V139" s="40">
        <f t="shared" si="13"/>
        <v>0.3424921064</v>
      </c>
      <c r="W139" s="39">
        <f t="shared" si="14"/>
        <v>0.3608673762</v>
      </c>
      <c r="X139" s="41">
        <f t="shared" si="15"/>
        <v>0.6575078936</v>
      </c>
      <c r="Y139" s="41">
        <f t="shared" si="16"/>
        <v>0.6391326238</v>
      </c>
      <c r="Z139" s="40">
        <f t="shared" si="17"/>
        <v>136</v>
      </c>
      <c r="AA139" s="40">
        <f t="shared" si="18"/>
        <v>139</v>
      </c>
      <c r="AB139" s="40">
        <f t="shared" si="19"/>
        <v>89</v>
      </c>
      <c r="AC139" s="40">
        <f t="shared" si="20"/>
        <v>47</v>
      </c>
      <c r="AD139" s="40">
        <f t="shared" si="21"/>
        <v>89</v>
      </c>
      <c r="AE139" s="40">
        <f t="shared" si="22"/>
        <v>50</v>
      </c>
      <c r="AF139" s="40">
        <f t="shared" si="23"/>
        <v>1.276595745</v>
      </c>
      <c r="AG139" s="40">
        <f t="shared" si="24"/>
        <v>1.78</v>
      </c>
      <c r="AH139" s="40">
        <f t="shared" si="25"/>
        <v>114</v>
      </c>
      <c r="AI139" s="40">
        <f t="shared" si="26"/>
        <v>60</v>
      </c>
      <c r="AJ139" s="40">
        <f t="shared" si="27"/>
        <v>158</v>
      </c>
      <c r="AK139" s="40">
        <f t="shared" si="40"/>
        <v>89</v>
      </c>
      <c r="AL139" s="18">
        <f t="shared" si="28"/>
        <v>2601</v>
      </c>
      <c r="AM139" s="40">
        <f t="shared" si="29"/>
        <v>421</v>
      </c>
      <c r="AN139" s="42">
        <f t="shared" si="30"/>
        <v>0.1618608228</v>
      </c>
      <c r="AO139" s="42">
        <f t="shared" si="31"/>
        <v>0.2041522491</v>
      </c>
      <c r="AP139" s="43">
        <f t="shared" si="32"/>
        <v>0.352165725</v>
      </c>
      <c r="AQ139" s="43">
        <f t="shared" si="33"/>
        <v>0.604519774</v>
      </c>
      <c r="AR139" s="43">
        <f t="shared" si="34"/>
        <v>0.5178907721</v>
      </c>
      <c r="AS139" s="43">
        <f t="shared" si="35"/>
        <v>0.6460807601</v>
      </c>
      <c r="AT139" s="43">
        <f t="shared" si="36"/>
        <v>0.4821852732</v>
      </c>
      <c r="AU139" s="43">
        <f t="shared" si="37"/>
        <v>0.4133016627</v>
      </c>
      <c r="AV139" s="44">
        <f t="shared" si="38"/>
        <v>0</v>
      </c>
      <c r="AW139" s="45">
        <f t="shared" si="39"/>
        <v>-85</v>
      </c>
      <c r="AX139" s="45">
        <v>-2.0</v>
      </c>
      <c r="AY139" s="45"/>
    </row>
    <row r="140">
      <c r="A140" s="60"/>
      <c r="B140" s="60"/>
      <c r="C140" s="60"/>
      <c r="D140" s="46">
        <v>138.0</v>
      </c>
      <c r="E140" s="25"/>
      <c r="F140" s="26">
        <v>2464.0</v>
      </c>
      <c r="G140" s="18">
        <v>2592.0</v>
      </c>
      <c r="H140" s="15">
        <f t="shared" si="5"/>
        <v>810</v>
      </c>
      <c r="I140" s="28">
        <v>82.0</v>
      </c>
      <c r="J140" s="29">
        <v>164.0</v>
      </c>
      <c r="K140" s="30">
        <v>104.0</v>
      </c>
      <c r="L140" s="31">
        <v>375.0</v>
      </c>
      <c r="M140" s="32">
        <v>38.0</v>
      </c>
      <c r="N140" s="33">
        <v>47.0</v>
      </c>
      <c r="O140" s="39">
        <f t="shared" si="6"/>
        <v>0.5529411765</v>
      </c>
      <c r="P140" s="39">
        <f t="shared" si="7"/>
        <v>0.6666666667</v>
      </c>
      <c r="Q140" s="40">
        <f t="shared" si="8"/>
        <v>0.6725759106</v>
      </c>
      <c r="R140" s="17">
        <f t="shared" si="9"/>
        <v>0.2505759106</v>
      </c>
      <c r="S140" s="39">
        <f t="shared" si="10"/>
        <v>-0.005909243922</v>
      </c>
      <c r="T140" s="40">
        <f t="shared" si="11"/>
        <v>0.3599118559</v>
      </c>
      <c r="U140" s="40">
        <f t="shared" si="12"/>
        <v>0.4292622925</v>
      </c>
      <c r="V140" s="40">
        <f t="shared" si="13"/>
        <v>0.4292622925</v>
      </c>
      <c r="W140" s="39">
        <f t="shared" si="14"/>
        <v>0.4233530486</v>
      </c>
      <c r="X140" s="41">
        <f t="shared" si="15"/>
        <v>0.5707377075</v>
      </c>
      <c r="Y140" s="41">
        <f t="shared" si="16"/>
        <v>0.5766469514</v>
      </c>
      <c r="Z140" s="40">
        <f t="shared" si="17"/>
        <v>85</v>
      </c>
      <c r="AA140" s="40">
        <f t="shared" si="18"/>
        <v>246</v>
      </c>
      <c r="AB140" s="40">
        <f t="shared" si="19"/>
        <v>49</v>
      </c>
      <c r="AC140" s="40">
        <f t="shared" si="20"/>
        <v>36</v>
      </c>
      <c r="AD140" s="40">
        <f t="shared" si="21"/>
        <v>142</v>
      </c>
      <c r="AE140" s="40">
        <f t="shared" si="22"/>
        <v>104</v>
      </c>
      <c r="AF140" s="40">
        <f t="shared" si="23"/>
        <v>1.305555556</v>
      </c>
      <c r="AG140" s="40">
        <f t="shared" si="24"/>
        <v>1.576923077</v>
      </c>
      <c r="AH140" s="40">
        <f t="shared" si="25"/>
        <v>64</v>
      </c>
      <c r="AI140" s="40">
        <f t="shared" si="26"/>
        <v>47</v>
      </c>
      <c r="AJ140" s="40">
        <f t="shared" si="27"/>
        <v>224</v>
      </c>
      <c r="AK140" s="40">
        <f t="shared" si="40"/>
        <v>164</v>
      </c>
      <c r="AL140" s="18">
        <f t="shared" si="28"/>
        <v>2592</v>
      </c>
      <c r="AM140" s="40">
        <f t="shared" si="29"/>
        <v>499</v>
      </c>
      <c r="AN140" s="42">
        <f t="shared" si="30"/>
        <v>0.1925154321</v>
      </c>
      <c r="AO140" s="42">
        <f t="shared" si="31"/>
        <v>0.3125</v>
      </c>
      <c r="AP140" s="43">
        <f t="shared" si="32"/>
        <v>0.2765432099</v>
      </c>
      <c r="AQ140" s="43">
        <f t="shared" si="33"/>
        <v>0.6111111111</v>
      </c>
      <c r="AR140" s="43">
        <f t="shared" si="34"/>
        <v>0.4086419753</v>
      </c>
      <c r="AS140" s="43">
        <f t="shared" si="35"/>
        <v>0.5771543086</v>
      </c>
      <c r="AT140" s="43">
        <f t="shared" si="36"/>
        <v>0.4569138277</v>
      </c>
      <c r="AU140" s="43">
        <f t="shared" si="37"/>
        <v>0.2224448898</v>
      </c>
      <c r="AV140" s="44">
        <f t="shared" si="38"/>
        <v>0</v>
      </c>
      <c r="AW140" s="45">
        <f t="shared" si="39"/>
        <v>-64</v>
      </c>
      <c r="AX140" s="45">
        <v>-2.0</v>
      </c>
      <c r="AY140" s="45"/>
    </row>
    <row r="141">
      <c r="A141" s="60"/>
      <c r="B141" s="60"/>
      <c r="C141" s="60"/>
      <c r="D141" s="46">
        <v>139.0</v>
      </c>
      <c r="E141" s="25"/>
      <c r="F141" s="26">
        <v>2465.0</v>
      </c>
      <c r="G141" s="18">
        <v>3192.0</v>
      </c>
      <c r="H141" s="15">
        <f t="shared" si="5"/>
        <v>671</v>
      </c>
      <c r="I141" s="28">
        <v>44.0</v>
      </c>
      <c r="J141" s="29">
        <v>40.0</v>
      </c>
      <c r="K141" s="30">
        <v>112.0</v>
      </c>
      <c r="L141" s="31">
        <v>296.0</v>
      </c>
      <c r="M141" s="32">
        <v>105.0</v>
      </c>
      <c r="N141" s="33">
        <v>74.0</v>
      </c>
      <c r="O141" s="39">
        <f t="shared" si="6"/>
        <v>0.4134078212</v>
      </c>
      <c r="P141" s="39">
        <f t="shared" si="7"/>
        <v>0.4761904762</v>
      </c>
      <c r="Q141" s="40">
        <f t="shared" si="8"/>
        <v>0.6093260403</v>
      </c>
      <c r="R141" s="17">
        <f t="shared" si="9"/>
        <v>0.1873260403</v>
      </c>
      <c r="S141" s="39">
        <f t="shared" si="10"/>
        <v>-0.1331355641</v>
      </c>
      <c r="T141" s="40">
        <f t="shared" si="11"/>
        <v>0.3599472792</v>
      </c>
      <c r="U141" s="40">
        <f t="shared" si="12"/>
        <v>0.3209338499</v>
      </c>
      <c r="V141" s="40">
        <f t="shared" si="13"/>
        <v>0.3209338499</v>
      </c>
      <c r="W141" s="39">
        <f t="shared" si="14"/>
        <v>0.1877982858</v>
      </c>
      <c r="X141" s="41">
        <f t="shared" si="15"/>
        <v>0.6790661501</v>
      </c>
      <c r="Y141" s="41">
        <f t="shared" si="16"/>
        <v>0.8122017142</v>
      </c>
      <c r="Z141" s="40">
        <f t="shared" si="17"/>
        <v>179</v>
      </c>
      <c r="AA141" s="40">
        <f t="shared" si="18"/>
        <v>84</v>
      </c>
      <c r="AB141" s="40">
        <f t="shared" si="19"/>
        <v>122</v>
      </c>
      <c r="AC141" s="40">
        <f t="shared" si="20"/>
        <v>57</v>
      </c>
      <c r="AD141" s="40">
        <f t="shared" si="21"/>
        <v>68</v>
      </c>
      <c r="AE141" s="40">
        <f t="shared" si="22"/>
        <v>16</v>
      </c>
      <c r="AF141" s="40">
        <f t="shared" si="23"/>
        <v>1.298245614</v>
      </c>
      <c r="AG141" s="40">
        <f t="shared" si="24"/>
        <v>2.5</v>
      </c>
      <c r="AH141" s="40">
        <f t="shared" si="25"/>
        <v>158</v>
      </c>
      <c r="AI141" s="40">
        <f t="shared" si="26"/>
        <v>74</v>
      </c>
      <c r="AJ141" s="40">
        <f t="shared" si="27"/>
        <v>170</v>
      </c>
      <c r="AK141" s="40">
        <f t="shared" si="40"/>
        <v>40</v>
      </c>
      <c r="AL141" s="18">
        <f t="shared" si="28"/>
        <v>3192</v>
      </c>
      <c r="AM141" s="40">
        <f t="shared" si="29"/>
        <v>442</v>
      </c>
      <c r="AN141" s="42">
        <f t="shared" si="30"/>
        <v>0.1384711779</v>
      </c>
      <c r="AO141" s="42">
        <f t="shared" si="31"/>
        <v>0.2102130326</v>
      </c>
      <c r="AP141" s="43">
        <f t="shared" si="32"/>
        <v>0.3889716841</v>
      </c>
      <c r="AQ141" s="43">
        <f t="shared" si="33"/>
        <v>0.6631892697</v>
      </c>
      <c r="AR141" s="43">
        <f t="shared" si="34"/>
        <v>0.39195231</v>
      </c>
      <c r="AS141" s="43">
        <f t="shared" si="35"/>
        <v>0.742081448</v>
      </c>
      <c r="AT141" s="43">
        <f t="shared" si="36"/>
        <v>0.4479638009</v>
      </c>
      <c r="AU141" s="43">
        <f t="shared" si="37"/>
        <v>0.5248868778</v>
      </c>
      <c r="AV141" s="44">
        <f t="shared" si="38"/>
        <v>0</v>
      </c>
      <c r="AW141" s="45">
        <f t="shared" si="39"/>
        <v>-67</v>
      </c>
      <c r="AX141" s="45">
        <v>-2.0</v>
      </c>
      <c r="AY141" s="45"/>
    </row>
    <row r="142">
      <c r="A142" s="60"/>
      <c r="B142" s="60"/>
      <c r="C142" s="60"/>
      <c r="D142" s="46">
        <v>140.0</v>
      </c>
      <c r="E142" s="25"/>
      <c r="F142" s="26">
        <v>2466.0</v>
      </c>
      <c r="G142" s="18">
        <v>1701.0</v>
      </c>
      <c r="H142" s="15">
        <f t="shared" si="5"/>
        <v>503</v>
      </c>
      <c r="I142" s="28">
        <v>30.0</v>
      </c>
      <c r="J142" s="29">
        <v>36.0</v>
      </c>
      <c r="K142" s="30">
        <v>80.0</v>
      </c>
      <c r="L142" s="31">
        <v>247.0</v>
      </c>
      <c r="M142" s="32">
        <v>62.0</v>
      </c>
      <c r="N142" s="33">
        <v>48.0</v>
      </c>
      <c r="O142" s="39">
        <f t="shared" si="6"/>
        <v>0.4363636364</v>
      </c>
      <c r="P142" s="39">
        <f t="shared" si="7"/>
        <v>0.5454545455</v>
      </c>
      <c r="Q142" s="40">
        <f t="shared" si="8"/>
        <v>0.6197309937</v>
      </c>
      <c r="R142" s="17">
        <f t="shared" si="9"/>
        <v>0.1977309937</v>
      </c>
      <c r="S142" s="39">
        <f t="shared" si="10"/>
        <v>-0.07427644826</v>
      </c>
      <c r="T142" s="40">
        <f t="shared" si="11"/>
        <v>0.3599414514</v>
      </c>
      <c r="U142" s="40">
        <f t="shared" si="12"/>
        <v>0.3387556413</v>
      </c>
      <c r="V142" s="40">
        <f t="shared" si="13"/>
        <v>0.3387556413</v>
      </c>
      <c r="W142" s="39">
        <f t="shared" si="14"/>
        <v>0.264479193</v>
      </c>
      <c r="X142" s="41">
        <f t="shared" si="15"/>
        <v>0.6612443587</v>
      </c>
      <c r="Y142" s="41">
        <f t="shared" si="16"/>
        <v>0.735520807</v>
      </c>
      <c r="Z142" s="40">
        <f t="shared" si="17"/>
        <v>110</v>
      </c>
      <c r="AA142" s="40">
        <f t="shared" si="18"/>
        <v>66</v>
      </c>
      <c r="AB142" s="40">
        <f t="shared" si="19"/>
        <v>73</v>
      </c>
      <c r="AC142" s="40">
        <f t="shared" si="20"/>
        <v>37</v>
      </c>
      <c r="AD142" s="40">
        <f t="shared" si="21"/>
        <v>49</v>
      </c>
      <c r="AE142" s="40">
        <f t="shared" si="22"/>
        <v>17</v>
      </c>
      <c r="AF142" s="40">
        <f t="shared" si="23"/>
        <v>1.297297297</v>
      </c>
      <c r="AG142" s="40">
        <f t="shared" si="24"/>
        <v>2.117647059</v>
      </c>
      <c r="AH142" s="40">
        <f t="shared" si="25"/>
        <v>95</v>
      </c>
      <c r="AI142" s="40">
        <f t="shared" si="26"/>
        <v>48</v>
      </c>
      <c r="AJ142" s="40">
        <f t="shared" si="27"/>
        <v>104</v>
      </c>
      <c r="AK142" s="40">
        <f t="shared" si="40"/>
        <v>36</v>
      </c>
      <c r="AL142" s="18">
        <f t="shared" si="28"/>
        <v>1701</v>
      </c>
      <c r="AM142" s="40">
        <f t="shared" si="29"/>
        <v>283</v>
      </c>
      <c r="AN142" s="42">
        <f t="shared" si="30"/>
        <v>0.1663727219</v>
      </c>
      <c r="AO142" s="42">
        <f t="shared" si="31"/>
        <v>0.2957084068</v>
      </c>
      <c r="AP142" s="43">
        <f t="shared" si="32"/>
        <v>0.3419483101</v>
      </c>
      <c r="AQ142" s="43">
        <f t="shared" si="33"/>
        <v>0.6739562624</v>
      </c>
      <c r="AR142" s="43">
        <f t="shared" si="34"/>
        <v>0.3499005964</v>
      </c>
      <c r="AS142" s="43">
        <f t="shared" si="35"/>
        <v>0.703180212</v>
      </c>
      <c r="AT142" s="43">
        <f t="shared" si="36"/>
        <v>0.4628975265</v>
      </c>
      <c r="AU142" s="43">
        <f t="shared" si="37"/>
        <v>0.5053003534</v>
      </c>
      <c r="AV142" s="44">
        <f t="shared" si="38"/>
        <v>0</v>
      </c>
      <c r="AW142" s="45">
        <f t="shared" si="39"/>
        <v>-27</v>
      </c>
      <c r="AX142" s="45">
        <v>-2.0</v>
      </c>
      <c r="AY142" s="45"/>
    </row>
    <row r="143">
      <c r="A143" s="60"/>
      <c r="B143" s="60"/>
      <c r="C143" s="60"/>
      <c r="D143" s="46">
        <v>141.0</v>
      </c>
      <c r="E143" s="25"/>
      <c r="F143" s="26">
        <v>2473.0</v>
      </c>
      <c r="G143" s="18">
        <v>2286.0</v>
      </c>
      <c r="H143" s="15">
        <f t="shared" si="5"/>
        <v>868</v>
      </c>
      <c r="I143" s="28">
        <v>96.0</v>
      </c>
      <c r="J143" s="29">
        <v>63.0</v>
      </c>
      <c r="K143" s="30">
        <v>106.0</v>
      </c>
      <c r="L143" s="31">
        <v>109.0</v>
      </c>
      <c r="M143" s="32">
        <v>322.0</v>
      </c>
      <c r="N143" s="33">
        <v>172.0</v>
      </c>
      <c r="O143" s="39">
        <f t="shared" si="6"/>
        <v>0.3481781377</v>
      </c>
      <c r="P143" s="39">
        <f t="shared" si="7"/>
        <v>0.3962264151</v>
      </c>
      <c r="Q143" s="40">
        <f t="shared" si="8"/>
        <v>0.5797617921</v>
      </c>
      <c r="R143" s="17">
        <f t="shared" si="9"/>
        <v>0.1577617921</v>
      </c>
      <c r="S143" s="39">
        <f t="shared" si="10"/>
        <v>-0.183535377</v>
      </c>
      <c r="T143" s="40">
        <f t="shared" si="11"/>
        <v>0.3599638395</v>
      </c>
      <c r="U143" s="40">
        <f t="shared" si="12"/>
        <v>0.2702931729</v>
      </c>
      <c r="V143" s="40">
        <f t="shared" si="13"/>
        <v>0.2702931729</v>
      </c>
      <c r="W143" s="39">
        <f t="shared" si="14"/>
        <v>0.08675779583</v>
      </c>
      <c r="X143" s="41">
        <f t="shared" si="15"/>
        <v>0.7297068271</v>
      </c>
      <c r="Y143" s="41">
        <f t="shared" si="16"/>
        <v>0.9132422042</v>
      </c>
      <c r="Z143" s="40">
        <f t="shared" si="17"/>
        <v>494</v>
      </c>
      <c r="AA143" s="40">
        <f t="shared" si="18"/>
        <v>159</v>
      </c>
      <c r="AB143" s="40">
        <f t="shared" si="19"/>
        <v>360</v>
      </c>
      <c r="AC143" s="40">
        <f t="shared" si="20"/>
        <v>134</v>
      </c>
      <c r="AD143" s="40">
        <f t="shared" si="21"/>
        <v>145</v>
      </c>
      <c r="AE143" s="40">
        <f t="shared" si="22"/>
        <v>14</v>
      </c>
      <c r="AF143" s="40">
        <f t="shared" si="23"/>
        <v>1.28358209</v>
      </c>
      <c r="AG143" s="40">
        <f t="shared" si="24"/>
        <v>4.5</v>
      </c>
      <c r="AH143" s="40">
        <f t="shared" si="25"/>
        <v>462</v>
      </c>
      <c r="AI143" s="40">
        <f t="shared" si="26"/>
        <v>172</v>
      </c>
      <c r="AJ143" s="40">
        <f t="shared" si="27"/>
        <v>653</v>
      </c>
      <c r="AK143" s="40">
        <f t="shared" si="40"/>
        <v>63</v>
      </c>
      <c r="AL143" s="18">
        <f t="shared" si="28"/>
        <v>2286</v>
      </c>
      <c r="AM143" s="40">
        <f t="shared" si="29"/>
        <v>1350</v>
      </c>
      <c r="AN143" s="42">
        <f t="shared" si="30"/>
        <v>0.5905511811</v>
      </c>
      <c r="AO143" s="42">
        <f t="shared" si="31"/>
        <v>0.3797025372</v>
      </c>
      <c r="AP143" s="43">
        <f t="shared" si="32"/>
        <v>0.6036866359</v>
      </c>
      <c r="AQ143" s="43">
        <f t="shared" si="33"/>
        <v>0.6071428571</v>
      </c>
      <c r="AR143" s="43">
        <f t="shared" si="34"/>
        <v>0.7523041475</v>
      </c>
      <c r="AS143" s="43">
        <f t="shared" si="35"/>
        <v>0.8259259259</v>
      </c>
      <c r="AT143" s="43">
        <f t="shared" si="36"/>
        <v>0.3888888889</v>
      </c>
      <c r="AU143" s="43">
        <f t="shared" si="37"/>
        <v>0.4696296296</v>
      </c>
      <c r="AV143" s="44">
        <f t="shared" si="38"/>
        <v>0</v>
      </c>
      <c r="AW143" s="45">
        <f t="shared" si="39"/>
        <v>-591</v>
      </c>
      <c r="AX143" s="45">
        <v>-2.0</v>
      </c>
      <c r="AY143" s="45"/>
    </row>
    <row r="144">
      <c r="A144" s="60"/>
      <c r="B144" s="60"/>
      <c r="C144" s="60"/>
      <c r="D144" s="46">
        <v>142.0</v>
      </c>
      <c r="E144" s="25"/>
      <c r="F144" s="26">
        <v>2477.0</v>
      </c>
      <c r="G144" s="18">
        <v>1096.0</v>
      </c>
      <c r="H144" s="15">
        <f t="shared" si="5"/>
        <v>442</v>
      </c>
      <c r="I144" s="28">
        <v>29.0</v>
      </c>
      <c r="J144" s="29">
        <v>26.0</v>
      </c>
      <c r="K144" s="30">
        <v>88.0</v>
      </c>
      <c r="L144" s="31">
        <v>197.0</v>
      </c>
      <c r="M144" s="32">
        <v>50.0</v>
      </c>
      <c r="N144" s="33">
        <v>52.0</v>
      </c>
      <c r="O144" s="39">
        <f t="shared" si="6"/>
        <v>0.5098039216</v>
      </c>
      <c r="P144" s="39">
        <f t="shared" si="7"/>
        <v>0.4727272727</v>
      </c>
      <c r="Q144" s="40">
        <f t="shared" si="8"/>
        <v>0.6530207059</v>
      </c>
      <c r="R144" s="17">
        <f t="shared" si="9"/>
        <v>0.2310207059</v>
      </c>
      <c r="S144" s="39">
        <f t="shared" si="10"/>
        <v>-0.1802934332</v>
      </c>
      <c r="T144" s="40">
        <f t="shared" si="11"/>
        <v>0.3599228071</v>
      </c>
      <c r="U144" s="40">
        <f t="shared" si="12"/>
        <v>0.3957717808</v>
      </c>
      <c r="V144" s="40">
        <f t="shared" si="13"/>
        <v>0.3957717808</v>
      </c>
      <c r="W144" s="39">
        <f t="shared" si="14"/>
        <v>0.2154783477</v>
      </c>
      <c r="X144" s="41">
        <f t="shared" si="15"/>
        <v>0.6042282192</v>
      </c>
      <c r="Y144" s="41">
        <f t="shared" si="16"/>
        <v>0.7845216523</v>
      </c>
      <c r="Z144" s="40">
        <f t="shared" si="17"/>
        <v>102</v>
      </c>
      <c r="AA144" s="40">
        <f t="shared" si="18"/>
        <v>55</v>
      </c>
      <c r="AB144" s="40">
        <f t="shared" si="19"/>
        <v>62</v>
      </c>
      <c r="AC144" s="40">
        <f t="shared" si="20"/>
        <v>40</v>
      </c>
      <c r="AD144" s="40">
        <f t="shared" si="21"/>
        <v>43</v>
      </c>
      <c r="AE144" s="40">
        <f t="shared" si="22"/>
        <v>12</v>
      </c>
      <c r="AF144" s="40">
        <f t="shared" si="23"/>
        <v>1.3</v>
      </c>
      <c r="AG144" s="40">
        <f t="shared" si="24"/>
        <v>2.166666667</v>
      </c>
      <c r="AH144" s="40">
        <f t="shared" si="25"/>
        <v>81</v>
      </c>
      <c r="AI144" s="40">
        <f t="shared" si="26"/>
        <v>52</v>
      </c>
      <c r="AJ144" s="40">
        <f t="shared" si="27"/>
        <v>93</v>
      </c>
      <c r="AK144" s="40">
        <f t="shared" si="40"/>
        <v>26</v>
      </c>
      <c r="AL144" s="18">
        <f t="shared" si="28"/>
        <v>1096</v>
      </c>
      <c r="AM144" s="40">
        <f t="shared" si="29"/>
        <v>252</v>
      </c>
      <c r="AN144" s="42">
        <f t="shared" si="30"/>
        <v>0.2299270073</v>
      </c>
      <c r="AO144" s="42">
        <f t="shared" si="31"/>
        <v>0.4032846715</v>
      </c>
      <c r="AP144" s="43">
        <f t="shared" si="32"/>
        <v>0.3778280543</v>
      </c>
      <c r="AQ144" s="43">
        <f t="shared" si="33"/>
        <v>0.6244343891</v>
      </c>
      <c r="AR144" s="43">
        <f t="shared" si="34"/>
        <v>0.3552036199</v>
      </c>
      <c r="AS144" s="43">
        <f t="shared" si="35"/>
        <v>0.6904761905</v>
      </c>
      <c r="AT144" s="43">
        <f t="shared" si="36"/>
        <v>0.4246031746</v>
      </c>
      <c r="AU144" s="43">
        <f t="shared" si="37"/>
        <v>0.5277777778</v>
      </c>
      <c r="AV144" s="44">
        <f t="shared" si="38"/>
        <v>0</v>
      </c>
      <c r="AW144" s="45">
        <f t="shared" si="39"/>
        <v>-7</v>
      </c>
      <c r="AX144" s="45">
        <v>-2.0</v>
      </c>
      <c r="AY144" s="45"/>
    </row>
    <row r="145">
      <c r="A145" s="60"/>
      <c r="B145" s="60"/>
      <c r="C145" s="60"/>
      <c r="D145" s="46">
        <v>143.0</v>
      </c>
      <c r="E145" s="25"/>
      <c r="F145" s="26">
        <v>2479.0</v>
      </c>
      <c r="G145" s="18">
        <v>2373.0</v>
      </c>
      <c r="H145" s="15">
        <f t="shared" si="5"/>
        <v>342</v>
      </c>
      <c r="I145" s="28">
        <v>29.0</v>
      </c>
      <c r="J145" s="29">
        <v>58.0</v>
      </c>
      <c r="K145" s="30">
        <v>31.0</v>
      </c>
      <c r="L145" s="31">
        <v>161.0</v>
      </c>
      <c r="M145" s="32">
        <v>16.0</v>
      </c>
      <c r="N145" s="33">
        <v>47.0</v>
      </c>
      <c r="O145" s="39">
        <f t="shared" si="6"/>
        <v>0.746031746</v>
      </c>
      <c r="P145" s="39">
        <f t="shared" si="7"/>
        <v>0.6666666667</v>
      </c>
      <c r="Q145" s="40">
        <f t="shared" si="8"/>
        <v>0.7601226893</v>
      </c>
      <c r="R145" s="17">
        <f t="shared" si="9"/>
        <v>0.3381226893</v>
      </c>
      <c r="S145" s="39">
        <f t="shared" si="10"/>
        <v>-0.09345602268</v>
      </c>
      <c r="T145" s="40">
        <f t="shared" si="11"/>
        <v>0.359862838</v>
      </c>
      <c r="U145" s="40">
        <f t="shared" si="12"/>
        <v>0.5791762768</v>
      </c>
      <c r="V145" s="40">
        <f t="shared" si="13"/>
        <v>0.5791762768</v>
      </c>
      <c r="W145" s="39">
        <f t="shared" si="14"/>
        <v>0.4857202541</v>
      </c>
      <c r="X145" s="41">
        <f t="shared" si="15"/>
        <v>0.4208237232</v>
      </c>
      <c r="Y145" s="41">
        <f t="shared" si="16"/>
        <v>0.5142797459</v>
      </c>
      <c r="Z145" s="40">
        <f t="shared" si="17"/>
        <v>63</v>
      </c>
      <c r="AA145" s="40">
        <f t="shared" si="18"/>
        <v>87</v>
      </c>
      <c r="AB145" s="40">
        <f t="shared" si="19"/>
        <v>27</v>
      </c>
      <c r="AC145" s="40">
        <f t="shared" si="20"/>
        <v>36</v>
      </c>
      <c r="AD145" s="40">
        <f t="shared" si="21"/>
        <v>45</v>
      </c>
      <c r="AE145" s="40">
        <f t="shared" si="22"/>
        <v>42</v>
      </c>
      <c r="AF145" s="40">
        <f t="shared" si="23"/>
        <v>1.305555556</v>
      </c>
      <c r="AG145" s="40">
        <f t="shared" si="24"/>
        <v>1.380952381</v>
      </c>
      <c r="AH145" s="40">
        <f t="shared" si="25"/>
        <v>35</v>
      </c>
      <c r="AI145" s="40">
        <f t="shared" si="26"/>
        <v>47</v>
      </c>
      <c r="AJ145" s="40">
        <f t="shared" si="27"/>
        <v>62</v>
      </c>
      <c r="AK145" s="40">
        <f t="shared" si="40"/>
        <v>58</v>
      </c>
      <c r="AL145" s="18">
        <f t="shared" si="28"/>
        <v>2373</v>
      </c>
      <c r="AM145" s="40">
        <f t="shared" si="29"/>
        <v>202</v>
      </c>
      <c r="AN145" s="42">
        <f t="shared" si="30"/>
        <v>0.08512431521</v>
      </c>
      <c r="AO145" s="42">
        <f t="shared" si="31"/>
        <v>0.1441213654</v>
      </c>
      <c r="AP145" s="43">
        <f t="shared" si="32"/>
        <v>0.2222222222</v>
      </c>
      <c r="AQ145" s="43">
        <f t="shared" si="33"/>
        <v>0.6023391813</v>
      </c>
      <c r="AR145" s="43">
        <f t="shared" si="34"/>
        <v>0.4385964912</v>
      </c>
      <c r="AS145" s="43">
        <f t="shared" si="35"/>
        <v>0.4801980198</v>
      </c>
      <c r="AT145" s="43">
        <f t="shared" si="36"/>
        <v>0.4603960396</v>
      </c>
      <c r="AU145" s="43">
        <f t="shared" si="37"/>
        <v>0.4059405941</v>
      </c>
      <c r="AV145" s="44">
        <f t="shared" si="38"/>
        <v>0</v>
      </c>
      <c r="AW145" s="45">
        <f t="shared" si="39"/>
        <v>-21</v>
      </c>
      <c r="AX145" s="45">
        <v>-2.0</v>
      </c>
      <c r="AY145" s="45"/>
    </row>
    <row r="146">
      <c r="A146" s="60"/>
      <c r="B146" s="60"/>
      <c r="C146" s="60"/>
      <c r="D146" s="46">
        <v>144.0</v>
      </c>
      <c r="E146" s="25"/>
      <c r="F146" s="26">
        <v>2480.0</v>
      </c>
      <c r="G146" s="18">
        <v>977.0</v>
      </c>
      <c r="H146" s="15">
        <f t="shared" si="5"/>
        <v>210</v>
      </c>
      <c r="I146" s="28">
        <v>16.0</v>
      </c>
      <c r="J146" s="29">
        <v>34.0</v>
      </c>
      <c r="K146" s="30">
        <v>21.0</v>
      </c>
      <c r="L146" s="31">
        <v>95.0</v>
      </c>
      <c r="M146" s="32">
        <v>22.0</v>
      </c>
      <c r="N146" s="33">
        <v>22.0</v>
      </c>
      <c r="O146" s="39">
        <f t="shared" si="6"/>
        <v>0.5</v>
      </c>
      <c r="P146" s="39">
        <f t="shared" si="7"/>
        <v>0.68</v>
      </c>
      <c r="Q146" s="40">
        <f t="shared" si="8"/>
        <v>0.6485765</v>
      </c>
      <c r="R146" s="17">
        <f t="shared" si="9"/>
        <v>0.2265765</v>
      </c>
      <c r="S146" s="39">
        <f t="shared" si="10"/>
        <v>0.0314235</v>
      </c>
      <c r="T146" s="40">
        <f t="shared" si="11"/>
        <v>0.359925296</v>
      </c>
      <c r="U146" s="40">
        <f t="shared" si="12"/>
        <v>0.3881603472</v>
      </c>
      <c r="V146" s="40">
        <f t="shared" si="13"/>
        <v>0.3881603472</v>
      </c>
      <c r="W146" s="39">
        <f t="shared" si="14"/>
        <v>0.4195838472</v>
      </c>
      <c r="X146" s="41">
        <f t="shared" si="15"/>
        <v>0.6118396528</v>
      </c>
      <c r="Y146" s="41">
        <f t="shared" si="16"/>
        <v>0.5804161528</v>
      </c>
      <c r="Z146" s="40">
        <f t="shared" si="17"/>
        <v>44</v>
      </c>
      <c r="AA146" s="40">
        <f t="shared" si="18"/>
        <v>50</v>
      </c>
      <c r="AB146" s="40">
        <f t="shared" si="19"/>
        <v>27</v>
      </c>
      <c r="AC146" s="40">
        <f t="shared" si="20"/>
        <v>17</v>
      </c>
      <c r="AD146" s="40">
        <f t="shared" si="21"/>
        <v>29</v>
      </c>
      <c r="AE146" s="40">
        <f t="shared" si="22"/>
        <v>21</v>
      </c>
      <c r="AF146" s="40">
        <f t="shared" si="23"/>
        <v>1.294117647</v>
      </c>
      <c r="AG146" s="40">
        <f t="shared" si="24"/>
        <v>1.619047619</v>
      </c>
      <c r="AH146" s="40">
        <f t="shared" si="25"/>
        <v>35</v>
      </c>
      <c r="AI146" s="40">
        <f t="shared" si="26"/>
        <v>22</v>
      </c>
      <c r="AJ146" s="40">
        <f t="shared" si="27"/>
        <v>47</v>
      </c>
      <c r="AK146" s="40">
        <f t="shared" si="40"/>
        <v>34</v>
      </c>
      <c r="AL146" s="18">
        <f t="shared" si="28"/>
        <v>977</v>
      </c>
      <c r="AM146" s="40">
        <f t="shared" si="29"/>
        <v>138</v>
      </c>
      <c r="AN146" s="42">
        <f t="shared" si="30"/>
        <v>0.1412487206</v>
      </c>
      <c r="AO146" s="42">
        <f t="shared" si="31"/>
        <v>0.2149437052</v>
      </c>
      <c r="AP146" s="43">
        <f t="shared" si="32"/>
        <v>0.280952381</v>
      </c>
      <c r="AQ146" s="43">
        <f t="shared" si="33"/>
        <v>0.6333333333</v>
      </c>
      <c r="AR146" s="43">
        <f t="shared" si="34"/>
        <v>0.4476190476</v>
      </c>
      <c r="AS146" s="43">
        <f t="shared" si="35"/>
        <v>0.5942028986</v>
      </c>
      <c r="AT146" s="43">
        <f t="shared" si="36"/>
        <v>0.5</v>
      </c>
      <c r="AU146" s="43">
        <f t="shared" si="37"/>
        <v>0.4130434783</v>
      </c>
      <c r="AV146" s="44">
        <f t="shared" si="38"/>
        <v>0</v>
      </c>
      <c r="AW146" s="45">
        <f t="shared" si="39"/>
        <v>-23</v>
      </c>
      <c r="AX146" s="45">
        <v>-2.0</v>
      </c>
      <c r="AY146" s="45"/>
    </row>
    <row r="147">
      <c r="A147" s="60"/>
      <c r="B147" s="60"/>
      <c r="C147" s="60"/>
      <c r="D147" s="46">
        <v>145.0</v>
      </c>
      <c r="E147" s="25"/>
      <c r="F147" s="26">
        <v>2600.0</v>
      </c>
      <c r="G147" s="18">
        <v>2809.0</v>
      </c>
      <c r="H147" s="15">
        <f t="shared" si="5"/>
        <v>516</v>
      </c>
      <c r="I147" s="28">
        <v>48.0</v>
      </c>
      <c r="J147" s="29">
        <v>117.0</v>
      </c>
      <c r="K147" s="30">
        <v>53.0</v>
      </c>
      <c r="L147" s="31">
        <v>170.0</v>
      </c>
      <c r="M147" s="32">
        <v>52.0</v>
      </c>
      <c r="N147" s="33">
        <v>76.0</v>
      </c>
      <c r="O147" s="39">
        <f t="shared" si="6"/>
        <v>0.59375</v>
      </c>
      <c r="P147" s="39">
        <f t="shared" si="7"/>
        <v>0.7090909091</v>
      </c>
      <c r="Q147" s="40">
        <f t="shared" si="8"/>
        <v>0.691076627</v>
      </c>
      <c r="R147" s="17">
        <f t="shared" si="9"/>
        <v>0.269076627</v>
      </c>
      <c r="S147" s="39">
        <f t="shared" si="10"/>
        <v>0.01801428214</v>
      </c>
      <c r="T147" s="40">
        <f t="shared" si="11"/>
        <v>0.359901496</v>
      </c>
      <c r="U147" s="40">
        <f t="shared" si="12"/>
        <v>0.4609453838</v>
      </c>
      <c r="V147" s="40">
        <f t="shared" si="13"/>
        <v>0.4609453838</v>
      </c>
      <c r="W147" s="39">
        <f t="shared" si="14"/>
        <v>0.4789596659</v>
      </c>
      <c r="X147" s="41">
        <f t="shared" si="15"/>
        <v>0.5390546162</v>
      </c>
      <c r="Y147" s="41">
        <f t="shared" si="16"/>
        <v>0.5210403341</v>
      </c>
      <c r="Z147" s="40">
        <f t="shared" si="17"/>
        <v>128</v>
      </c>
      <c r="AA147" s="40">
        <f t="shared" si="18"/>
        <v>165</v>
      </c>
      <c r="AB147" s="40">
        <f t="shared" si="19"/>
        <v>69</v>
      </c>
      <c r="AC147" s="40">
        <f t="shared" si="20"/>
        <v>59</v>
      </c>
      <c r="AD147" s="40">
        <f t="shared" si="21"/>
        <v>86</v>
      </c>
      <c r="AE147" s="40">
        <f t="shared" si="22"/>
        <v>79</v>
      </c>
      <c r="AF147" s="40">
        <f t="shared" si="23"/>
        <v>1.288135593</v>
      </c>
      <c r="AG147" s="40">
        <f t="shared" si="24"/>
        <v>1.481012658</v>
      </c>
      <c r="AH147" s="40">
        <f t="shared" si="25"/>
        <v>89</v>
      </c>
      <c r="AI147" s="40">
        <f t="shared" si="26"/>
        <v>76</v>
      </c>
      <c r="AJ147" s="40">
        <f t="shared" si="27"/>
        <v>127</v>
      </c>
      <c r="AK147" s="40">
        <f t="shared" si="40"/>
        <v>117</v>
      </c>
      <c r="AL147" s="18">
        <f t="shared" si="28"/>
        <v>2809</v>
      </c>
      <c r="AM147" s="40">
        <f t="shared" si="29"/>
        <v>409</v>
      </c>
      <c r="AN147" s="42">
        <f t="shared" si="30"/>
        <v>0.1456034176</v>
      </c>
      <c r="AO147" s="42">
        <f t="shared" si="31"/>
        <v>0.1836952652</v>
      </c>
      <c r="AP147" s="43">
        <f t="shared" si="32"/>
        <v>0.2965116279</v>
      </c>
      <c r="AQ147" s="43">
        <f t="shared" si="33"/>
        <v>0.523255814</v>
      </c>
      <c r="AR147" s="43">
        <f t="shared" si="34"/>
        <v>0.5678294574</v>
      </c>
      <c r="AS147" s="43">
        <f t="shared" si="35"/>
        <v>0.5281173594</v>
      </c>
      <c r="AT147" s="43">
        <f t="shared" si="36"/>
        <v>0.5036674817</v>
      </c>
      <c r="AU147" s="43">
        <f t="shared" si="37"/>
        <v>0.4034229829</v>
      </c>
      <c r="AV147" s="44">
        <f t="shared" si="38"/>
        <v>0</v>
      </c>
      <c r="AW147" s="45">
        <f t="shared" si="39"/>
        <v>-63</v>
      </c>
      <c r="AX147" s="45">
        <v>-2.0</v>
      </c>
      <c r="AY147" s="45"/>
    </row>
    <row r="148">
      <c r="A148" s="60"/>
      <c r="B148" s="60"/>
      <c r="C148" s="60"/>
      <c r="D148" s="46">
        <v>146.0</v>
      </c>
      <c r="E148" s="25"/>
      <c r="F148" s="26">
        <v>2605.0</v>
      </c>
      <c r="G148" s="18">
        <v>1250.0</v>
      </c>
      <c r="H148" s="15">
        <f t="shared" si="5"/>
        <v>306</v>
      </c>
      <c r="I148" s="28">
        <v>46.0</v>
      </c>
      <c r="J148" s="29">
        <v>70.0</v>
      </c>
      <c r="K148" s="30">
        <v>31.0</v>
      </c>
      <c r="L148" s="31">
        <v>89.0</v>
      </c>
      <c r="M148" s="32">
        <v>37.0</v>
      </c>
      <c r="N148" s="33">
        <v>33.0</v>
      </c>
      <c r="O148" s="39">
        <f t="shared" si="6"/>
        <v>0.4714285714</v>
      </c>
      <c r="P148" s="39">
        <f t="shared" si="7"/>
        <v>0.6034482759</v>
      </c>
      <c r="Q148" s="40">
        <f t="shared" si="8"/>
        <v>0.6356251498</v>
      </c>
      <c r="R148" s="17">
        <f t="shared" si="9"/>
        <v>0.2136251498</v>
      </c>
      <c r="S148" s="39">
        <f t="shared" si="10"/>
        <v>-0.03217687393</v>
      </c>
      <c r="T148" s="40">
        <f t="shared" si="11"/>
        <v>0.3599325494</v>
      </c>
      <c r="U148" s="40">
        <f t="shared" si="12"/>
        <v>0.365978553</v>
      </c>
      <c r="V148" s="40">
        <f t="shared" si="13"/>
        <v>0.365978553</v>
      </c>
      <c r="W148" s="39">
        <f t="shared" si="14"/>
        <v>0.3338016791</v>
      </c>
      <c r="X148" s="41">
        <f t="shared" si="15"/>
        <v>0.634021447</v>
      </c>
      <c r="Y148" s="41">
        <f t="shared" si="16"/>
        <v>0.6661983209</v>
      </c>
      <c r="Z148" s="40">
        <f t="shared" si="17"/>
        <v>70</v>
      </c>
      <c r="AA148" s="40">
        <f t="shared" si="18"/>
        <v>116</v>
      </c>
      <c r="AB148" s="40">
        <f t="shared" si="19"/>
        <v>44</v>
      </c>
      <c r="AC148" s="40">
        <f t="shared" si="20"/>
        <v>26</v>
      </c>
      <c r="AD148" s="40">
        <f t="shared" si="21"/>
        <v>77</v>
      </c>
      <c r="AE148" s="40">
        <f t="shared" si="22"/>
        <v>39</v>
      </c>
      <c r="AF148" s="40">
        <f t="shared" si="23"/>
        <v>1.269230769</v>
      </c>
      <c r="AG148" s="40">
        <f t="shared" si="24"/>
        <v>1.794871795</v>
      </c>
      <c r="AH148" s="40">
        <f t="shared" si="25"/>
        <v>56</v>
      </c>
      <c r="AI148" s="40">
        <f t="shared" si="26"/>
        <v>33</v>
      </c>
      <c r="AJ148" s="40">
        <f t="shared" si="27"/>
        <v>138</v>
      </c>
      <c r="AK148" s="40">
        <f t="shared" si="40"/>
        <v>70</v>
      </c>
      <c r="AL148" s="18">
        <f t="shared" si="28"/>
        <v>1250</v>
      </c>
      <c r="AM148" s="40">
        <f t="shared" si="29"/>
        <v>297</v>
      </c>
      <c r="AN148" s="42">
        <f t="shared" si="30"/>
        <v>0.2376</v>
      </c>
      <c r="AO148" s="42">
        <f t="shared" si="31"/>
        <v>0.2448</v>
      </c>
      <c r="AP148" s="43">
        <f t="shared" si="32"/>
        <v>0.3725490196</v>
      </c>
      <c r="AQ148" s="43">
        <f t="shared" si="33"/>
        <v>0.5620915033</v>
      </c>
      <c r="AR148" s="43">
        <f t="shared" si="34"/>
        <v>0.6078431373</v>
      </c>
      <c r="AS148" s="43">
        <f t="shared" si="35"/>
        <v>0.6531986532</v>
      </c>
      <c r="AT148" s="43">
        <f t="shared" si="36"/>
        <v>0.4242424242</v>
      </c>
      <c r="AU148" s="43">
        <f t="shared" si="37"/>
        <v>0.2996632997</v>
      </c>
      <c r="AV148" s="44">
        <f t="shared" si="38"/>
        <v>0</v>
      </c>
      <c r="AW148" s="45">
        <f t="shared" si="39"/>
        <v>-80</v>
      </c>
      <c r="AX148" s="45">
        <v>-2.0</v>
      </c>
      <c r="AY148" s="45"/>
    </row>
    <row r="149">
      <c r="A149" s="60"/>
      <c r="B149" s="60"/>
      <c r="C149" s="60"/>
      <c r="D149" s="46">
        <v>147.0</v>
      </c>
      <c r="E149" s="25"/>
      <c r="F149" s="26">
        <v>2606.0</v>
      </c>
      <c r="G149" s="18">
        <v>2924.0</v>
      </c>
      <c r="H149" s="15">
        <f t="shared" si="5"/>
        <v>618</v>
      </c>
      <c r="I149" s="28">
        <v>37.0</v>
      </c>
      <c r="J149" s="29">
        <v>142.0</v>
      </c>
      <c r="K149" s="30">
        <v>39.0</v>
      </c>
      <c r="L149" s="31">
        <v>292.0</v>
      </c>
      <c r="M149" s="32">
        <v>31.0</v>
      </c>
      <c r="N149" s="33">
        <v>77.0</v>
      </c>
      <c r="O149" s="39">
        <f t="shared" si="6"/>
        <v>0.712962963</v>
      </c>
      <c r="P149" s="39">
        <f t="shared" si="7"/>
        <v>0.7932960894</v>
      </c>
      <c r="Q149" s="40">
        <f t="shared" si="8"/>
        <v>0.745127767</v>
      </c>
      <c r="R149" s="17">
        <f t="shared" si="9"/>
        <v>0.323127767</v>
      </c>
      <c r="S149" s="39">
        <f t="shared" si="10"/>
        <v>0.04816832241</v>
      </c>
      <c r="T149" s="40">
        <f t="shared" si="11"/>
        <v>0.3598712327</v>
      </c>
      <c r="U149" s="40">
        <f t="shared" si="12"/>
        <v>0.5535014636</v>
      </c>
      <c r="V149" s="40">
        <f t="shared" si="13"/>
        <v>0.5535014636</v>
      </c>
      <c r="W149" s="39">
        <f t="shared" si="14"/>
        <v>0.601669786</v>
      </c>
      <c r="X149" s="41">
        <f t="shared" si="15"/>
        <v>0.4464985364</v>
      </c>
      <c r="Y149" s="41">
        <f t="shared" si="16"/>
        <v>0.398330214</v>
      </c>
      <c r="Z149" s="40">
        <f t="shared" si="17"/>
        <v>108</v>
      </c>
      <c r="AA149" s="40">
        <f t="shared" si="18"/>
        <v>179</v>
      </c>
      <c r="AB149" s="40">
        <f t="shared" si="19"/>
        <v>48</v>
      </c>
      <c r="AC149" s="40">
        <f t="shared" si="20"/>
        <v>60</v>
      </c>
      <c r="AD149" s="40">
        <f t="shared" si="21"/>
        <v>71</v>
      </c>
      <c r="AE149" s="40">
        <f t="shared" si="22"/>
        <v>108</v>
      </c>
      <c r="AF149" s="40">
        <f t="shared" si="23"/>
        <v>1.283333333</v>
      </c>
      <c r="AG149" s="40">
        <f t="shared" si="24"/>
        <v>1.314814815</v>
      </c>
      <c r="AH149" s="40">
        <f t="shared" si="25"/>
        <v>62</v>
      </c>
      <c r="AI149" s="40">
        <f t="shared" si="26"/>
        <v>77</v>
      </c>
      <c r="AJ149" s="40">
        <f t="shared" si="27"/>
        <v>93</v>
      </c>
      <c r="AK149" s="40">
        <f t="shared" si="40"/>
        <v>142</v>
      </c>
      <c r="AL149" s="18">
        <f t="shared" si="28"/>
        <v>2924</v>
      </c>
      <c r="AM149" s="40">
        <f t="shared" si="29"/>
        <v>374</v>
      </c>
      <c r="AN149" s="42">
        <f t="shared" si="30"/>
        <v>0.1279069767</v>
      </c>
      <c r="AO149" s="42">
        <f t="shared" si="31"/>
        <v>0.2113543092</v>
      </c>
      <c r="AP149" s="43">
        <f t="shared" si="32"/>
        <v>0.1731391586</v>
      </c>
      <c r="AQ149" s="43">
        <f t="shared" si="33"/>
        <v>0.5825242718</v>
      </c>
      <c r="AR149" s="43">
        <f t="shared" si="34"/>
        <v>0.4644012945</v>
      </c>
      <c r="AS149" s="43">
        <f t="shared" si="35"/>
        <v>0.4144385027</v>
      </c>
      <c r="AT149" s="43">
        <f t="shared" si="36"/>
        <v>0.5454545455</v>
      </c>
      <c r="AU149" s="43">
        <f t="shared" si="37"/>
        <v>0.371657754</v>
      </c>
      <c r="AV149" s="44">
        <f t="shared" si="38"/>
        <v>0</v>
      </c>
      <c r="AW149" s="45">
        <f t="shared" si="39"/>
        <v>-48</v>
      </c>
      <c r="AX149" s="45">
        <v>-2.0</v>
      </c>
      <c r="AY149" s="45"/>
    </row>
    <row r="150">
      <c r="A150" s="60"/>
      <c r="B150" s="60"/>
      <c r="C150" s="60"/>
      <c r="D150" s="46">
        <v>148.0</v>
      </c>
      <c r="E150" s="25"/>
      <c r="F150" s="26">
        <v>2611.0</v>
      </c>
      <c r="G150" s="18">
        <v>1957.0</v>
      </c>
      <c r="H150" s="15">
        <f t="shared" si="5"/>
        <v>310</v>
      </c>
      <c r="I150" s="28">
        <v>25.0</v>
      </c>
      <c r="J150" s="29">
        <v>58.0</v>
      </c>
      <c r="K150" s="30">
        <v>20.0</v>
      </c>
      <c r="L150" s="31">
        <v>136.0</v>
      </c>
      <c r="M150" s="32">
        <v>28.0</v>
      </c>
      <c r="N150" s="33">
        <v>43.0</v>
      </c>
      <c r="O150" s="39">
        <f t="shared" si="6"/>
        <v>0.6056338028</v>
      </c>
      <c r="P150" s="39">
        <f t="shared" si="7"/>
        <v>0.6987951807</v>
      </c>
      <c r="Q150" s="40">
        <f t="shared" si="8"/>
        <v>0.6964643511</v>
      </c>
      <c r="R150" s="17">
        <f t="shared" si="9"/>
        <v>0.2744643511</v>
      </c>
      <c r="S150" s="39">
        <f t="shared" si="10"/>
        <v>0.002330829602</v>
      </c>
      <c r="T150" s="40">
        <f t="shared" si="11"/>
        <v>0.3598984792</v>
      </c>
      <c r="U150" s="40">
        <f t="shared" si="12"/>
        <v>0.4701717682</v>
      </c>
      <c r="V150" s="40">
        <f t="shared" si="13"/>
        <v>0.4701717682</v>
      </c>
      <c r="W150" s="39">
        <f t="shared" si="14"/>
        <v>0.4725025978</v>
      </c>
      <c r="X150" s="41">
        <f t="shared" si="15"/>
        <v>0.5298282318</v>
      </c>
      <c r="Y150" s="41">
        <f t="shared" si="16"/>
        <v>0.5274974022</v>
      </c>
      <c r="Z150" s="40">
        <f t="shared" si="17"/>
        <v>71</v>
      </c>
      <c r="AA150" s="40">
        <f t="shared" si="18"/>
        <v>83</v>
      </c>
      <c r="AB150" s="40">
        <f t="shared" si="19"/>
        <v>38</v>
      </c>
      <c r="AC150" s="40">
        <f t="shared" si="20"/>
        <v>33</v>
      </c>
      <c r="AD150" s="40">
        <f t="shared" si="21"/>
        <v>44</v>
      </c>
      <c r="AE150" s="40">
        <f t="shared" si="22"/>
        <v>39</v>
      </c>
      <c r="AF150" s="40">
        <f t="shared" si="23"/>
        <v>1.303030303</v>
      </c>
      <c r="AG150" s="40">
        <f t="shared" si="24"/>
        <v>1.487179487</v>
      </c>
      <c r="AH150" s="40">
        <f t="shared" si="25"/>
        <v>50</v>
      </c>
      <c r="AI150" s="40">
        <f t="shared" si="26"/>
        <v>43</v>
      </c>
      <c r="AJ150" s="40">
        <f t="shared" si="27"/>
        <v>65</v>
      </c>
      <c r="AK150" s="40">
        <f t="shared" si="40"/>
        <v>58</v>
      </c>
      <c r="AL150" s="18">
        <f t="shared" si="28"/>
        <v>1957</v>
      </c>
      <c r="AM150" s="40">
        <f t="shared" si="29"/>
        <v>216</v>
      </c>
      <c r="AN150" s="42">
        <f t="shared" si="30"/>
        <v>0.1103730199</v>
      </c>
      <c r="AO150" s="42">
        <f t="shared" si="31"/>
        <v>0.158405723</v>
      </c>
      <c r="AP150" s="43">
        <f t="shared" si="32"/>
        <v>0.235483871</v>
      </c>
      <c r="AQ150" s="43">
        <f t="shared" si="33"/>
        <v>0.6096774194</v>
      </c>
      <c r="AR150" s="43">
        <f t="shared" si="34"/>
        <v>0.4967741935</v>
      </c>
      <c r="AS150" s="43">
        <f t="shared" si="35"/>
        <v>0.5324074074</v>
      </c>
      <c r="AT150" s="43">
        <f t="shared" si="36"/>
        <v>0.5</v>
      </c>
      <c r="AU150" s="43">
        <f t="shared" si="37"/>
        <v>0.4305555556</v>
      </c>
      <c r="AV150" s="44">
        <f t="shared" si="38"/>
        <v>0</v>
      </c>
      <c r="AW150" s="45">
        <f t="shared" si="39"/>
        <v>-42</v>
      </c>
      <c r="AX150" s="45">
        <v>-2.0</v>
      </c>
      <c r="AY150" s="45"/>
    </row>
    <row r="151">
      <c r="A151" s="60"/>
      <c r="B151" s="60"/>
      <c r="C151" s="60"/>
      <c r="D151" s="46">
        <v>149.0</v>
      </c>
      <c r="E151" s="25"/>
      <c r="F151" s="26">
        <v>2614.0</v>
      </c>
      <c r="G151" s="18">
        <v>2967.0</v>
      </c>
      <c r="H151" s="15">
        <f t="shared" si="5"/>
        <v>555</v>
      </c>
      <c r="I151" s="28">
        <v>73.0</v>
      </c>
      <c r="J151" s="29">
        <v>121.0</v>
      </c>
      <c r="K151" s="30">
        <v>33.0</v>
      </c>
      <c r="L151" s="31">
        <v>167.0</v>
      </c>
      <c r="M151" s="32">
        <v>67.0</v>
      </c>
      <c r="N151" s="33">
        <v>94.0</v>
      </c>
      <c r="O151" s="39">
        <f t="shared" si="6"/>
        <v>0.5838509317</v>
      </c>
      <c r="P151" s="39">
        <f t="shared" si="7"/>
        <v>0.6237113402</v>
      </c>
      <c r="Q151" s="40">
        <f t="shared" si="8"/>
        <v>0.6865887819</v>
      </c>
      <c r="R151" s="17">
        <f t="shared" si="9"/>
        <v>0.2645887819</v>
      </c>
      <c r="S151" s="39">
        <f t="shared" si="10"/>
        <v>-0.06287744171</v>
      </c>
      <c r="T151" s="40">
        <f t="shared" si="11"/>
        <v>0.3599040091</v>
      </c>
      <c r="U151" s="40">
        <f t="shared" si="12"/>
        <v>0.4532599331</v>
      </c>
      <c r="V151" s="40">
        <f t="shared" si="13"/>
        <v>0.4532599331</v>
      </c>
      <c r="W151" s="39">
        <f t="shared" si="14"/>
        <v>0.3903824914</v>
      </c>
      <c r="X151" s="41">
        <f t="shared" si="15"/>
        <v>0.5467400669</v>
      </c>
      <c r="Y151" s="41">
        <f t="shared" si="16"/>
        <v>0.6096175086</v>
      </c>
      <c r="Z151" s="40">
        <f t="shared" si="17"/>
        <v>161</v>
      </c>
      <c r="AA151" s="40">
        <f t="shared" si="18"/>
        <v>194</v>
      </c>
      <c r="AB151" s="40">
        <f t="shared" si="19"/>
        <v>88</v>
      </c>
      <c r="AC151" s="40">
        <f t="shared" si="20"/>
        <v>73</v>
      </c>
      <c r="AD151" s="40">
        <f t="shared" si="21"/>
        <v>118</v>
      </c>
      <c r="AE151" s="40">
        <f t="shared" si="22"/>
        <v>76</v>
      </c>
      <c r="AF151" s="40">
        <f t="shared" si="23"/>
        <v>1.287671233</v>
      </c>
      <c r="AG151" s="40">
        <f t="shared" si="24"/>
        <v>1.592105263</v>
      </c>
      <c r="AH151" s="40">
        <f t="shared" si="25"/>
        <v>113</v>
      </c>
      <c r="AI151" s="40">
        <f t="shared" si="26"/>
        <v>94</v>
      </c>
      <c r="AJ151" s="40">
        <f t="shared" si="27"/>
        <v>188</v>
      </c>
      <c r="AK151" s="40">
        <f t="shared" si="40"/>
        <v>121</v>
      </c>
      <c r="AL151" s="18">
        <f t="shared" si="28"/>
        <v>2967</v>
      </c>
      <c r="AM151" s="40">
        <f t="shared" si="29"/>
        <v>516</v>
      </c>
      <c r="AN151" s="42">
        <f t="shared" si="30"/>
        <v>0.1739130435</v>
      </c>
      <c r="AO151" s="42">
        <f t="shared" si="31"/>
        <v>0.187057634</v>
      </c>
      <c r="AP151" s="43">
        <f t="shared" si="32"/>
        <v>0.3117117117</v>
      </c>
      <c r="AQ151" s="43">
        <f t="shared" si="33"/>
        <v>0.5531531532</v>
      </c>
      <c r="AR151" s="43">
        <f t="shared" si="34"/>
        <v>0.6396396396</v>
      </c>
      <c r="AS151" s="43">
        <f t="shared" si="35"/>
        <v>0.5833333333</v>
      </c>
      <c r="AT151" s="43">
        <f t="shared" si="36"/>
        <v>0.4534883721</v>
      </c>
      <c r="AU151" s="43">
        <f t="shared" si="37"/>
        <v>0.4011627907</v>
      </c>
      <c r="AV151" s="44">
        <f t="shared" si="38"/>
        <v>0</v>
      </c>
      <c r="AW151" s="45">
        <f t="shared" si="39"/>
        <v>-128</v>
      </c>
      <c r="AX151" s="45">
        <v>-2.0</v>
      </c>
      <c r="AY151" s="45"/>
    </row>
    <row r="152">
      <c r="A152" s="60"/>
      <c r="B152" s="60"/>
      <c r="C152" s="60"/>
      <c r="D152" s="46">
        <v>150.0</v>
      </c>
      <c r="E152" s="25"/>
      <c r="F152" s="26">
        <v>2622.0</v>
      </c>
      <c r="G152" s="18">
        <v>1666.0</v>
      </c>
      <c r="H152" s="15">
        <f t="shared" si="5"/>
        <v>486</v>
      </c>
      <c r="I152" s="28">
        <v>63.0</v>
      </c>
      <c r="J152" s="29">
        <v>114.0</v>
      </c>
      <c r="K152" s="30">
        <v>35.0</v>
      </c>
      <c r="L152" s="31">
        <v>148.0</v>
      </c>
      <c r="M152" s="32">
        <v>67.0</v>
      </c>
      <c r="N152" s="33">
        <v>59.0</v>
      </c>
      <c r="O152" s="39">
        <f t="shared" si="6"/>
        <v>0.4682539683</v>
      </c>
      <c r="P152" s="39">
        <f t="shared" si="7"/>
        <v>0.6440677966</v>
      </c>
      <c r="Q152" s="40">
        <f t="shared" si="8"/>
        <v>0.6341861417</v>
      </c>
      <c r="R152" s="17">
        <f t="shared" si="9"/>
        <v>0.2121861417</v>
      </c>
      <c r="S152" s="39">
        <f t="shared" si="10"/>
        <v>0.009881654887</v>
      </c>
      <c r="T152" s="40">
        <f t="shared" si="11"/>
        <v>0.3599333553</v>
      </c>
      <c r="U152" s="40">
        <f t="shared" si="12"/>
        <v>0.3635139183</v>
      </c>
      <c r="V152" s="40">
        <f t="shared" si="13"/>
        <v>0.3635139183</v>
      </c>
      <c r="W152" s="39">
        <f t="shared" si="14"/>
        <v>0.3733955731</v>
      </c>
      <c r="X152" s="41">
        <f t="shared" si="15"/>
        <v>0.6364860817</v>
      </c>
      <c r="Y152" s="41">
        <f t="shared" si="16"/>
        <v>0.6266044269</v>
      </c>
      <c r="Z152" s="40">
        <f t="shared" si="17"/>
        <v>126</v>
      </c>
      <c r="AA152" s="40">
        <f t="shared" si="18"/>
        <v>177</v>
      </c>
      <c r="AB152" s="40">
        <f t="shared" si="19"/>
        <v>80</v>
      </c>
      <c r="AC152" s="40">
        <f t="shared" si="20"/>
        <v>46</v>
      </c>
      <c r="AD152" s="40">
        <f t="shared" si="21"/>
        <v>111</v>
      </c>
      <c r="AE152" s="40">
        <f t="shared" si="22"/>
        <v>66</v>
      </c>
      <c r="AF152" s="40">
        <f t="shared" si="23"/>
        <v>1.282608696</v>
      </c>
      <c r="AG152" s="40">
        <f t="shared" si="24"/>
        <v>1.727272727</v>
      </c>
      <c r="AH152" s="40">
        <f t="shared" si="25"/>
        <v>103</v>
      </c>
      <c r="AI152" s="40">
        <f t="shared" si="26"/>
        <v>59</v>
      </c>
      <c r="AJ152" s="40">
        <f t="shared" si="27"/>
        <v>192</v>
      </c>
      <c r="AK152" s="40">
        <f t="shared" si="40"/>
        <v>114</v>
      </c>
      <c r="AL152" s="18">
        <f t="shared" si="28"/>
        <v>1666</v>
      </c>
      <c r="AM152" s="40">
        <f t="shared" si="29"/>
        <v>468</v>
      </c>
      <c r="AN152" s="42">
        <f t="shared" si="30"/>
        <v>0.2809123649</v>
      </c>
      <c r="AO152" s="42">
        <f t="shared" si="31"/>
        <v>0.2917166867</v>
      </c>
      <c r="AP152" s="43">
        <f t="shared" si="32"/>
        <v>0.3395061728</v>
      </c>
      <c r="AQ152" s="43">
        <f t="shared" si="33"/>
        <v>0.5720164609</v>
      </c>
      <c r="AR152" s="43">
        <f t="shared" si="34"/>
        <v>0.6234567901</v>
      </c>
      <c r="AS152" s="43">
        <f t="shared" si="35"/>
        <v>0.6303418803</v>
      </c>
      <c r="AT152" s="43">
        <f t="shared" si="36"/>
        <v>0.4636752137</v>
      </c>
      <c r="AU152" s="43">
        <f t="shared" si="37"/>
        <v>0.3461538462</v>
      </c>
      <c r="AV152" s="44">
        <f t="shared" si="38"/>
        <v>0</v>
      </c>
      <c r="AW152" s="45">
        <f t="shared" si="39"/>
        <v>-130</v>
      </c>
      <c r="AX152" s="45">
        <v>-2.0</v>
      </c>
      <c r="AY152" s="45"/>
    </row>
    <row r="153">
      <c r="A153" s="60"/>
      <c r="B153" s="60"/>
      <c r="C153" s="60"/>
      <c r="D153" s="46">
        <v>151.0</v>
      </c>
      <c r="E153" s="25"/>
      <c r="F153" s="26">
        <v>2633.0</v>
      </c>
      <c r="G153" s="18">
        <v>2528.0</v>
      </c>
      <c r="H153" s="15">
        <f t="shared" si="5"/>
        <v>730</v>
      </c>
      <c r="I153" s="28">
        <v>71.0</v>
      </c>
      <c r="J153" s="29">
        <v>139.0</v>
      </c>
      <c r="K153" s="30">
        <v>57.0</v>
      </c>
      <c r="L153" s="31">
        <v>346.0</v>
      </c>
      <c r="M153" s="32">
        <v>62.0</v>
      </c>
      <c r="N153" s="33">
        <v>55.0</v>
      </c>
      <c r="O153" s="39">
        <f t="shared" si="6"/>
        <v>0.4700854701</v>
      </c>
      <c r="P153" s="39">
        <f t="shared" si="7"/>
        <v>0.6619047619</v>
      </c>
      <c r="Q153" s="40">
        <f t="shared" si="8"/>
        <v>0.6350163379</v>
      </c>
      <c r="R153" s="17">
        <f t="shared" si="9"/>
        <v>0.2130163379</v>
      </c>
      <c r="S153" s="39">
        <f t="shared" si="10"/>
        <v>0.02688842397</v>
      </c>
      <c r="T153" s="40">
        <f t="shared" si="11"/>
        <v>0.3599328904</v>
      </c>
      <c r="U153" s="40">
        <f t="shared" si="12"/>
        <v>0.3649358227</v>
      </c>
      <c r="V153" s="40">
        <f t="shared" si="13"/>
        <v>0.3649358227</v>
      </c>
      <c r="W153" s="39">
        <f t="shared" si="14"/>
        <v>0.3918242467</v>
      </c>
      <c r="X153" s="41">
        <f t="shared" si="15"/>
        <v>0.6350641773</v>
      </c>
      <c r="Y153" s="41">
        <f t="shared" si="16"/>
        <v>0.6081757533</v>
      </c>
      <c r="Z153" s="40">
        <f t="shared" si="17"/>
        <v>117</v>
      </c>
      <c r="AA153" s="40">
        <f t="shared" si="18"/>
        <v>210</v>
      </c>
      <c r="AB153" s="40">
        <f t="shared" si="19"/>
        <v>74</v>
      </c>
      <c r="AC153" s="40">
        <f t="shared" si="20"/>
        <v>43</v>
      </c>
      <c r="AD153" s="40">
        <f t="shared" si="21"/>
        <v>128</v>
      </c>
      <c r="AE153" s="40">
        <f t="shared" si="22"/>
        <v>82</v>
      </c>
      <c r="AF153" s="40">
        <f t="shared" si="23"/>
        <v>1.279069767</v>
      </c>
      <c r="AG153" s="40">
        <f t="shared" si="24"/>
        <v>1.695121951</v>
      </c>
      <c r="AH153" s="40">
        <f t="shared" si="25"/>
        <v>95</v>
      </c>
      <c r="AI153" s="40">
        <f t="shared" si="26"/>
        <v>55</v>
      </c>
      <c r="AJ153" s="40">
        <f t="shared" si="27"/>
        <v>217</v>
      </c>
      <c r="AK153" s="40">
        <f t="shared" si="40"/>
        <v>139</v>
      </c>
      <c r="AL153" s="18">
        <f t="shared" si="28"/>
        <v>2528</v>
      </c>
      <c r="AM153" s="40">
        <f t="shared" si="29"/>
        <v>506</v>
      </c>
      <c r="AN153" s="42">
        <f t="shared" si="30"/>
        <v>0.2001582278</v>
      </c>
      <c r="AO153" s="42">
        <f t="shared" si="31"/>
        <v>0.2887658228</v>
      </c>
      <c r="AP153" s="43">
        <f t="shared" si="32"/>
        <v>0.2602739726</v>
      </c>
      <c r="AQ153" s="43">
        <f t="shared" si="33"/>
        <v>0.6561643836</v>
      </c>
      <c r="AR153" s="43">
        <f t="shared" si="34"/>
        <v>0.4479452055</v>
      </c>
      <c r="AS153" s="43">
        <f t="shared" si="35"/>
        <v>0.6166007905</v>
      </c>
      <c r="AT153" s="43">
        <f t="shared" si="36"/>
        <v>0.4624505929</v>
      </c>
      <c r="AU153" s="43">
        <f t="shared" si="37"/>
        <v>0.2964426877</v>
      </c>
      <c r="AV153" s="44">
        <f t="shared" si="38"/>
        <v>0</v>
      </c>
      <c r="AW153" s="45">
        <f t="shared" si="39"/>
        <v>-122</v>
      </c>
      <c r="AX153" s="45">
        <v>-2.0</v>
      </c>
      <c r="AY153" s="45"/>
    </row>
    <row r="154">
      <c r="A154" s="60"/>
      <c r="B154" s="60"/>
      <c r="C154" s="60"/>
      <c r="D154" s="46">
        <v>152.0</v>
      </c>
      <c r="E154" s="25"/>
      <c r="F154" s="26">
        <v>2643.0</v>
      </c>
      <c r="G154" s="18">
        <v>1922.0</v>
      </c>
      <c r="H154" s="15">
        <f t="shared" si="5"/>
        <v>650</v>
      </c>
      <c r="I154" s="28">
        <v>106.0</v>
      </c>
      <c r="J154" s="29">
        <v>121.0</v>
      </c>
      <c r="K154" s="30">
        <v>62.0</v>
      </c>
      <c r="L154" s="31">
        <v>233.0</v>
      </c>
      <c r="M154" s="32">
        <v>52.0</v>
      </c>
      <c r="N154" s="33">
        <v>76.0</v>
      </c>
      <c r="O154" s="39">
        <f t="shared" si="6"/>
        <v>0.59375</v>
      </c>
      <c r="P154" s="39">
        <f t="shared" si="7"/>
        <v>0.5330396476</v>
      </c>
      <c r="Q154" s="40">
        <f t="shared" si="8"/>
        <v>0.691076627</v>
      </c>
      <c r="R154" s="17">
        <f t="shared" si="9"/>
        <v>0.269076627</v>
      </c>
      <c r="S154" s="39">
        <f t="shared" si="10"/>
        <v>-0.1580369794</v>
      </c>
      <c r="T154" s="40">
        <f t="shared" si="11"/>
        <v>0.359901496</v>
      </c>
      <c r="U154" s="40">
        <f t="shared" si="12"/>
        <v>0.4609453838</v>
      </c>
      <c r="V154" s="40">
        <f t="shared" si="13"/>
        <v>0.4609453838</v>
      </c>
      <c r="W154" s="39">
        <f t="shared" si="14"/>
        <v>0.3029084044</v>
      </c>
      <c r="X154" s="41">
        <f t="shared" si="15"/>
        <v>0.5390546162</v>
      </c>
      <c r="Y154" s="41">
        <f t="shared" si="16"/>
        <v>0.6970915956</v>
      </c>
      <c r="Z154" s="40">
        <f t="shared" si="17"/>
        <v>128</v>
      </c>
      <c r="AA154" s="40">
        <f t="shared" si="18"/>
        <v>227</v>
      </c>
      <c r="AB154" s="40">
        <f t="shared" si="19"/>
        <v>69</v>
      </c>
      <c r="AC154" s="40">
        <f t="shared" si="20"/>
        <v>59</v>
      </c>
      <c r="AD154" s="40">
        <f t="shared" si="21"/>
        <v>158</v>
      </c>
      <c r="AE154" s="40">
        <f t="shared" si="22"/>
        <v>69</v>
      </c>
      <c r="AF154" s="40">
        <f t="shared" si="23"/>
        <v>1.288135593</v>
      </c>
      <c r="AG154" s="40">
        <f t="shared" si="24"/>
        <v>1.753623188</v>
      </c>
      <c r="AH154" s="40">
        <f t="shared" si="25"/>
        <v>89</v>
      </c>
      <c r="AI154" s="40">
        <f t="shared" si="26"/>
        <v>76</v>
      </c>
      <c r="AJ154" s="40">
        <f t="shared" si="27"/>
        <v>277</v>
      </c>
      <c r="AK154" s="40">
        <f t="shared" si="40"/>
        <v>121</v>
      </c>
      <c r="AL154" s="18">
        <f t="shared" si="28"/>
        <v>1922</v>
      </c>
      <c r="AM154" s="40">
        <f t="shared" si="29"/>
        <v>563</v>
      </c>
      <c r="AN154" s="42">
        <f t="shared" si="30"/>
        <v>0.2929240375</v>
      </c>
      <c r="AO154" s="42">
        <f t="shared" si="31"/>
        <v>0.3381893861</v>
      </c>
      <c r="AP154" s="43">
        <f t="shared" si="32"/>
        <v>0.3384615385</v>
      </c>
      <c r="AQ154" s="43">
        <f t="shared" si="33"/>
        <v>0.6015384615</v>
      </c>
      <c r="AR154" s="43">
        <f t="shared" si="34"/>
        <v>0.5461538462</v>
      </c>
      <c r="AS154" s="43">
        <f t="shared" si="35"/>
        <v>0.6500888099</v>
      </c>
      <c r="AT154" s="43">
        <f t="shared" si="36"/>
        <v>0.3730017762</v>
      </c>
      <c r="AU154" s="43">
        <f t="shared" si="37"/>
        <v>0.2930728242</v>
      </c>
      <c r="AV154" s="44">
        <f t="shared" si="38"/>
        <v>0</v>
      </c>
      <c r="AW154" s="45">
        <f t="shared" si="39"/>
        <v>-146</v>
      </c>
      <c r="AX154" s="45">
        <v>-1.0</v>
      </c>
      <c r="AY154" s="45"/>
    </row>
    <row r="155">
      <c r="A155" s="60"/>
      <c r="B155" s="60"/>
      <c r="C155" s="60"/>
      <c r="D155" s="46">
        <v>153.0</v>
      </c>
      <c r="E155" s="25"/>
      <c r="F155" s="26">
        <v>2644.0</v>
      </c>
      <c r="G155" s="18">
        <v>2616.0</v>
      </c>
      <c r="H155" s="15">
        <f t="shared" si="5"/>
        <v>841</v>
      </c>
      <c r="I155" s="28">
        <v>141.0</v>
      </c>
      <c r="J155" s="29">
        <v>210.0</v>
      </c>
      <c r="K155" s="30">
        <v>83.0</v>
      </c>
      <c r="L155" s="31">
        <v>221.0</v>
      </c>
      <c r="M155" s="32">
        <v>92.0</v>
      </c>
      <c r="N155" s="33">
        <v>94.0</v>
      </c>
      <c r="O155" s="39">
        <f t="shared" si="6"/>
        <v>0.5053763441</v>
      </c>
      <c r="P155" s="39">
        <f t="shared" si="7"/>
        <v>0.5982905983</v>
      </c>
      <c r="Q155" s="40">
        <f t="shared" si="8"/>
        <v>0.6510136379</v>
      </c>
      <c r="R155" s="17">
        <f t="shared" si="9"/>
        <v>0.2290136379</v>
      </c>
      <c r="S155" s="39">
        <f t="shared" si="10"/>
        <v>-0.05272303959</v>
      </c>
      <c r="T155" s="40">
        <f t="shared" si="11"/>
        <v>0.3599239311</v>
      </c>
      <c r="U155" s="40">
        <f t="shared" si="12"/>
        <v>0.3923343571</v>
      </c>
      <c r="V155" s="40">
        <f t="shared" si="13"/>
        <v>0.3923343571</v>
      </c>
      <c r="W155" s="39">
        <f t="shared" si="14"/>
        <v>0.3396113175</v>
      </c>
      <c r="X155" s="41">
        <f t="shared" si="15"/>
        <v>0.6076656429</v>
      </c>
      <c r="Y155" s="41">
        <f t="shared" si="16"/>
        <v>0.6603886825</v>
      </c>
      <c r="Z155" s="40">
        <f t="shared" si="17"/>
        <v>186</v>
      </c>
      <c r="AA155" s="40">
        <f t="shared" si="18"/>
        <v>351</v>
      </c>
      <c r="AB155" s="40">
        <f t="shared" si="19"/>
        <v>113</v>
      </c>
      <c r="AC155" s="40">
        <f t="shared" si="20"/>
        <v>73</v>
      </c>
      <c r="AD155" s="40">
        <f t="shared" si="21"/>
        <v>232</v>
      </c>
      <c r="AE155" s="40">
        <f t="shared" si="22"/>
        <v>119</v>
      </c>
      <c r="AF155" s="40">
        <f t="shared" si="23"/>
        <v>1.287671233</v>
      </c>
      <c r="AG155" s="40">
        <f t="shared" si="24"/>
        <v>1.764705882</v>
      </c>
      <c r="AH155" s="40">
        <f t="shared" si="25"/>
        <v>146</v>
      </c>
      <c r="AI155" s="40">
        <f t="shared" si="26"/>
        <v>94</v>
      </c>
      <c r="AJ155" s="40">
        <f t="shared" si="27"/>
        <v>409</v>
      </c>
      <c r="AK155" s="40">
        <f t="shared" si="40"/>
        <v>210</v>
      </c>
      <c r="AL155" s="18">
        <f t="shared" si="28"/>
        <v>2616</v>
      </c>
      <c r="AM155" s="40">
        <f t="shared" si="29"/>
        <v>859</v>
      </c>
      <c r="AN155" s="42">
        <f t="shared" si="30"/>
        <v>0.3283639144</v>
      </c>
      <c r="AO155" s="42">
        <f t="shared" si="31"/>
        <v>0.3214831804</v>
      </c>
      <c r="AP155" s="43">
        <f t="shared" si="32"/>
        <v>0.3757431629</v>
      </c>
      <c r="AQ155" s="43">
        <f t="shared" si="33"/>
        <v>0.5398335315</v>
      </c>
      <c r="AR155" s="43">
        <f t="shared" si="34"/>
        <v>0.6385255648</v>
      </c>
      <c r="AS155" s="43">
        <f t="shared" si="35"/>
        <v>0.6461001164</v>
      </c>
      <c r="AT155" s="43">
        <f t="shared" si="36"/>
        <v>0.41443539</v>
      </c>
      <c r="AU155" s="43">
        <f t="shared" si="37"/>
        <v>0.2793946449</v>
      </c>
      <c r="AV155" s="44">
        <f t="shared" si="38"/>
        <v>0</v>
      </c>
      <c r="AW155" s="45">
        <f t="shared" si="39"/>
        <v>-239</v>
      </c>
      <c r="AX155" s="45">
        <v>-1.0</v>
      </c>
      <c r="AY155" s="45"/>
    </row>
    <row r="156">
      <c r="A156" s="60"/>
      <c r="B156" s="60"/>
      <c r="C156" s="60"/>
      <c r="D156" s="46">
        <v>154.0</v>
      </c>
      <c r="E156" s="25"/>
      <c r="F156" s="26">
        <v>2651.0</v>
      </c>
      <c r="G156" s="18">
        <v>2828.0</v>
      </c>
      <c r="H156" s="15">
        <f t="shared" si="5"/>
        <v>580</v>
      </c>
      <c r="I156" s="28">
        <v>62.0</v>
      </c>
      <c r="J156" s="29">
        <v>114.0</v>
      </c>
      <c r="K156" s="30">
        <v>53.0</v>
      </c>
      <c r="L156" s="31">
        <v>232.0</v>
      </c>
      <c r="M156" s="32">
        <v>46.0</v>
      </c>
      <c r="N156" s="33">
        <v>73.0</v>
      </c>
      <c r="O156" s="39">
        <f t="shared" si="6"/>
        <v>0.6134453782</v>
      </c>
      <c r="P156" s="39">
        <f t="shared" si="7"/>
        <v>0.6477272727</v>
      </c>
      <c r="Q156" s="40">
        <f t="shared" si="8"/>
        <v>0.7000059088</v>
      </c>
      <c r="R156" s="17">
        <f t="shared" si="9"/>
        <v>0.2780059088</v>
      </c>
      <c r="S156" s="39">
        <f t="shared" si="10"/>
        <v>-0.05227863604</v>
      </c>
      <c r="T156" s="40">
        <f t="shared" si="11"/>
        <v>0.3598964961</v>
      </c>
      <c r="U156" s="40">
        <f t="shared" si="12"/>
        <v>0.4762365574</v>
      </c>
      <c r="V156" s="40">
        <f t="shared" si="13"/>
        <v>0.4762365574</v>
      </c>
      <c r="W156" s="39">
        <f t="shared" si="14"/>
        <v>0.4239579214</v>
      </c>
      <c r="X156" s="41">
        <f t="shared" si="15"/>
        <v>0.5237634426</v>
      </c>
      <c r="Y156" s="41">
        <f t="shared" si="16"/>
        <v>0.5760420786</v>
      </c>
      <c r="Z156" s="40">
        <f t="shared" si="17"/>
        <v>119</v>
      </c>
      <c r="AA156" s="40">
        <f t="shared" si="18"/>
        <v>176</v>
      </c>
      <c r="AB156" s="40">
        <f t="shared" si="19"/>
        <v>62</v>
      </c>
      <c r="AC156" s="40">
        <f t="shared" si="20"/>
        <v>57</v>
      </c>
      <c r="AD156" s="40">
        <f t="shared" si="21"/>
        <v>101</v>
      </c>
      <c r="AE156" s="40">
        <f t="shared" si="22"/>
        <v>75</v>
      </c>
      <c r="AF156" s="40">
        <f t="shared" si="23"/>
        <v>1.280701754</v>
      </c>
      <c r="AG156" s="40">
        <f t="shared" si="24"/>
        <v>1.52</v>
      </c>
      <c r="AH156" s="40">
        <f t="shared" si="25"/>
        <v>79</v>
      </c>
      <c r="AI156" s="40">
        <f t="shared" si="26"/>
        <v>73</v>
      </c>
      <c r="AJ156" s="40">
        <f t="shared" si="27"/>
        <v>154</v>
      </c>
      <c r="AK156" s="40">
        <f t="shared" si="40"/>
        <v>114</v>
      </c>
      <c r="AL156" s="18">
        <f t="shared" si="28"/>
        <v>2828</v>
      </c>
      <c r="AM156" s="40">
        <f t="shared" si="29"/>
        <v>420</v>
      </c>
      <c r="AN156" s="42">
        <f t="shared" si="30"/>
        <v>0.1485148515</v>
      </c>
      <c r="AO156" s="42">
        <f t="shared" si="31"/>
        <v>0.2050919378</v>
      </c>
      <c r="AP156" s="43">
        <f t="shared" si="32"/>
        <v>0.2775862069</v>
      </c>
      <c r="AQ156" s="43">
        <f t="shared" si="33"/>
        <v>0.5862068966</v>
      </c>
      <c r="AR156" s="43">
        <f t="shared" si="34"/>
        <v>0.5086206897</v>
      </c>
      <c r="AS156" s="43">
        <f t="shared" si="35"/>
        <v>0.5547619048</v>
      </c>
      <c r="AT156" s="43">
        <f t="shared" si="36"/>
        <v>0.4595238095</v>
      </c>
      <c r="AU156" s="43">
        <f t="shared" si="37"/>
        <v>0.3619047619</v>
      </c>
      <c r="AV156" s="44">
        <f t="shared" si="38"/>
        <v>0</v>
      </c>
      <c r="AW156" s="45">
        <f t="shared" si="39"/>
        <v>-72</v>
      </c>
      <c r="AX156" s="45">
        <v>-1.0</v>
      </c>
      <c r="AY156" s="45"/>
    </row>
    <row r="157">
      <c r="A157" s="60"/>
      <c r="B157" s="60"/>
      <c r="C157" s="60"/>
      <c r="D157" s="46">
        <v>155.0</v>
      </c>
      <c r="E157" s="25"/>
      <c r="F157" s="26">
        <v>2654.0</v>
      </c>
      <c r="G157" s="18">
        <v>2303.0</v>
      </c>
      <c r="H157" s="15">
        <f t="shared" si="5"/>
        <v>725</v>
      </c>
      <c r="I157" s="28">
        <v>82.0</v>
      </c>
      <c r="J157" s="29">
        <v>178.0</v>
      </c>
      <c r="K157" s="30">
        <v>86.0</v>
      </c>
      <c r="L157" s="31">
        <v>245.0</v>
      </c>
      <c r="M157" s="32">
        <v>66.0</v>
      </c>
      <c r="N157" s="33">
        <v>68.0</v>
      </c>
      <c r="O157" s="39">
        <f t="shared" si="6"/>
        <v>0.5074626866</v>
      </c>
      <c r="P157" s="39">
        <f t="shared" si="7"/>
        <v>0.6846153846</v>
      </c>
      <c r="Q157" s="40">
        <f t="shared" si="8"/>
        <v>0.6519593976</v>
      </c>
      <c r="R157" s="17">
        <f t="shared" si="9"/>
        <v>0.2299593976</v>
      </c>
      <c r="S157" s="39">
        <f t="shared" si="10"/>
        <v>0.03265598698</v>
      </c>
      <c r="T157" s="40">
        <f t="shared" si="11"/>
        <v>0.3599234014</v>
      </c>
      <c r="U157" s="40">
        <f t="shared" si="12"/>
        <v>0.3939541235</v>
      </c>
      <c r="V157" s="40">
        <f t="shared" si="13"/>
        <v>0.3939541235</v>
      </c>
      <c r="W157" s="39">
        <f t="shared" si="14"/>
        <v>0.4266101105</v>
      </c>
      <c r="X157" s="41">
        <f t="shared" si="15"/>
        <v>0.6060458765</v>
      </c>
      <c r="Y157" s="41">
        <f t="shared" si="16"/>
        <v>0.5733898895</v>
      </c>
      <c r="Z157" s="40">
        <f t="shared" si="17"/>
        <v>134</v>
      </c>
      <c r="AA157" s="40">
        <f t="shared" si="18"/>
        <v>260</v>
      </c>
      <c r="AB157" s="40">
        <f t="shared" si="19"/>
        <v>81</v>
      </c>
      <c r="AC157" s="40">
        <f t="shared" si="20"/>
        <v>53</v>
      </c>
      <c r="AD157" s="40">
        <f t="shared" si="21"/>
        <v>149</v>
      </c>
      <c r="AE157" s="40">
        <f t="shared" si="22"/>
        <v>111</v>
      </c>
      <c r="AF157" s="40">
        <f t="shared" si="23"/>
        <v>1.283018868</v>
      </c>
      <c r="AG157" s="40">
        <f t="shared" si="24"/>
        <v>1.603603604</v>
      </c>
      <c r="AH157" s="40">
        <f t="shared" si="25"/>
        <v>104</v>
      </c>
      <c r="AI157" s="40">
        <f t="shared" si="26"/>
        <v>68</v>
      </c>
      <c r="AJ157" s="40">
        <f t="shared" si="27"/>
        <v>239</v>
      </c>
      <c r="AK157" s="40">
        <f t="shared" si="40"/>
        <v>178</v>
      </c>
      <c r="AL157" s="18">
        <f t="shared" si="28"/>
        <v>2303</v>
      </c>
      <c r="AM157" s="40">
        <f t="shared" si="29"/>
        <v>589</v>
      </c>
      <c r="AN157" s="42">
        <f t="shared" si="30"/>
        <v>0.2557533652</v>
      </c>
      <c r="AO157" s="42">
        <f t="shared" si="31"/>
        <v>0.3148067738</v>
      </c>
      <c r="AP157" s="43">
        <f t="shared" si="32"/>
        <v>0.3227586207</v>
      </c>
      <c r="AQ157" s="43">
        <f t="shared" si="33"/>
        <v>0.5420689655</v>
      </c>
      <c r="AR157" s="43">
        <f t="shared" si="34"/>
        <v>0.5434482759</v>
      </c>
      <c r="AS157" s="43">
        <f t="shared" si="35"/>
        <v>0.5823429542</v>
      </c>
      <c r="AT157" s="43">
        <f t="shared" si="36"/>
        <v>0.4787775891</v>
      </c>
      <c r="AU157" s="43">
        <f t="shared" si="37"/>
        <v>0.2920203735</v>
      </c>
      <c r="AV157" s="44">
        <f t="shared" si="38"/>
        <v>0</v>
      </c>
      <c r="AW157" s="45">
        <f t="shared" si="39"/>
        <v>-109</v>
      </c>
      <c r="AX157" s="45">
        <v>-1.0</v>
      </c>
      <c r="AY157" s="45"/>
    </row>
    <row r="158">
      <c r="A158" s="60"/>
      <c r="B158" s="60"/>
      <c r="C158" s="60"/>
      <c r="D158" s="46">
        <v>156.0</v>
      </c>
      <c r="E158" s="25"/>
      <c r="F158" s="26">
        <v>2662.0</v>
      </c>
      <c r="G158" s="18">
        <v>2347.0</v>
      </c>
      <c r="H158" s="15">
        <f t="shared" si="5"/>
        <v>430</v>
      </c>
      <c r="I158" s="28">
        <v>49.0</v>
      </c>
      <c r="J158" s="29">
        <v>79.0</v>
      </c>
      <c r="K158" s="30">
        <v>47.0</v>
      </c>
      <c r="L158" s="31">
        <v>148.0</v>
      </c>
      <c r="M158" s="32">
        <v>51.0</v>
      </c>
      <c r="N158" s="33">
        <v>56.0</v>
      </c>
      <c r="O158" s="39">
        <f t="shared" si="6"/>
        <v>0.523364486</v>
      </c>
      <c r="P158" s="39">
        <f t="shared" si="7"/>
        <v>0.6171875</v>
      </c>
      <c r="Q158" s="40">
        <f t="shared" si="8"/>
        <v>0.6591679287</v>
      </c>
      <c r="R158" s="17">
        <f t="shared" si="9"/>
        <v>0.2371679287</v>
      </c>
      <c r="S158" s="39">
        <f t="shared" si="10"/>
        <v>-0.04198042873</v>
      </c>
      <c r="T158" s="40">
        <f t="shared" si="11"/>
        <v>0.3599193645</v>
      </c>
      <c r="U158" s="40">
        <f t="shared" si="12"/>
        <v>0.4062997733</v>
      </c>
      <c r="V158" s="40">
        <f t="shared" si="13"/>
        <v>0.4062997733</v>
      </c>
      <c r="W158" s="39">
        <f t="shared" si="14"/>
        <v>0.3643193446</v>
      </c>
      <c r="X158" s="41">
        <f t="shared" si="15"/>
        <v>0.5937002267</v>
      </c>
      <c r="Y158" s="41">
        <f t="shared" si="16"/>
        <v>0.6356806554</v>
      </c>
      <c r="Z158" s="40">
        <f t="shared" si="17"/>
        <v>107</v>
      </c>
      <c r="AA158" s="40">
        <f t="shared" si="18"/>
        <v>128</v>
      </c>
      <c r="AB158" s="40">
        <f t="shared" si="19"/>
        <v>64</v>
      </c>
      <c r="AC158" s="40">
        <f t="shared" si="20"/>
        <v>43</v>
      </c>
      <c r="AD158" s="40">
        <f t="shared" si="21"/>
        <v>81</v>
      </c>
      <c r="AE158" s="40">
        <f t="shared" si="22"/>
        <v>47</v>
      </c>
      <c r="AF158" s="40">
        <f t="shared" si="23"/>
        <v>1.302325581</v>
      </c>
      <c r="AG158" s="40">
        <f t="shared" si="24"/>
        <v>1.680851064</v>
      </c>
      <c r="AH158" s="40">
        <f t="shared" si="25"/>
        <v>83</v>
      </c>
      <c r="AI158" s="40">
        <f t="shared" si="26"/>
        <v>56</v>
      </c>
      <c r="AJ158" s="40">
        <f t="shared" si="27"/>
        <v>136</v>
      </c>
      <c r="AK158" s="40">
        <f t="shared" si="40"/>
        <v>79</v>
      </c>
      <c r="AL158" s="18">
        <f t="shared" si="28"/>
        <v>2347</v>
      </c>
      <c r="AM158" s="40">
        <f t="shared" si="29"/>
        <v>354</v>
      </c>
      <c r="AN158" s="42">
        <f t="shared" si="30"/>
        <v>0.1508308479</v>
      </c>
      <c r="AO158" s="42">
        <f t="shared" si="31"/>
        <v>0.1832126118</v>
      </c>
      <c r="AP158" s="43">
        <f t="shared" si="32"/>
        <v>0.3418604651</v>
      </c>
      <c r="AQ158" s="43">
        <f t="shared" si="33"/>
        <v>0.576744186</v>
      </c>
      <c r="AR158" s="43">
        <f t="shared" si="34"/>
        <v>0.5465116279</v>
      </c>
      <c r="AS158" s="43">
        <f t="shared" si="35"/>
        <v>0.6186440678</v>
      </c>
      <c r="AT158" s="43">
        <f t="shared" si="36"/>
        <v>0.4576271186</v>
      </c>
      <c r="AU158" s="43">
        <f t="shared" si="37"/>
        <v>0.3926553672</v>
      </c>
      <c r="AV158" s="44">
        <f t="shared" si="38"/>
        <v>0</v>
      </c>
      <c r="AW158" s="45">
        <f t="shared" si="39"/>
        <v>-72</v>
      </c>
      <c r="AX158" s="45">
        <v>-1.0</v>
      </c>
      <c r="AY158" s="45"/>
    </row>
    <row r="159">
      <c r="A159" s="60"/>
      <c r="B159" s="60"/>
      <c r="C159" s="60"/>
      <c r="D159" s="46">
        <v>157.0</v>
      </c>
      <c r="E159" s="25"/>
      <c r="F159" s="26">
        <v>2663.0</v>
      </c>
      <c r="G159" s="18">
        <v>2253.0</v>
      </c>
      <c r="H159" s="15">
        <f t="shared" si="5"/>
        <v>679</v>
      </c>
      <c r="I159" s="28">
        <v>94.0</v>
      </c>
      <c r="J159" s="29">
        <v>142.0</v>
      </c>
      <c r="K159" s="30">
        <v>78.0</v>
      </c>
      <c r="L159" s="31">
        <v>186.0</v>
      </c>
      <c r="M159" s="32">
        <v>87.0</v>
      </c>
      <c r="N159" s="33">
        <v>92.0</v>
      </c>
      <c r="O159" s="39">
        <f t="shared" si="6"/>
        <v>0.5139664804</v>
      </c>
      <c r="P159" s="39">
        <f t="shared" si="7"/>
        <v>0.6016949153</v>
      </c>
      <c r="Q159" s="40">
        <f t="shared" si="8"/>
        <v>0.6549076491</v>
      </c>
      <c r="R159" s="17">
        <f t="shared" si="9"/>
        <v>0.2329076491</v>
      </c>
      <c r="S159" s="39">
        <f t="shared" si="10"/>
        <v>-0.05321273382</v>
      </c>
      <c r="T159" s="40">
        <f t="shared" si="11"/>
        <v>0.3599217503</v>
      </c>
      <c r="U159" s="40">
        <f t="shared" si="12"/>
        <v>0.3990034561</v>
      </c>
      <c r="V159" s="40">
        <f t="shared" si="13"/>
        <v>0.3990034561</v>
      </c>
      <c r="W159" s="39">
        <f t="shared" si="14"/>
        <v>0.3457907223</v>
      </c>
      <c r="X159" s="41">
        <f t="shared" si="15"/>
        <v>0.6009965439</v>
      </c>
      <c r="Y159" s="41">
        <f t="shared" si="16"/>
        <v>0.6542092777</v>
      </c>
      <c r="Z159" s="40">
        <f t="shared" si="17"/>
        <v>179</v>
      </c>
      <c r="AA159" s="40">
        <f t="shared" si="18"/>
        <v>236</v>
      </c>
      <c r="AB159" s="40">
        <f t="shared" si="19"/>
        <v>108</v>
      </c>
      <c r="AC159" s="40">
        <f t="shared" si="20"/>
        <v>71</v>
      </c>
      <c r="AD159" s="40">
        <f t="shared" si="21"/>
        <v>154</v>
      </c>
      <c r="AE159" s="40">
        <f t="shared" si="22"/>
        <v>82</v>
      </c>
      <c r="AF159" s="40">
        <f t="shared" si="23"/>
        <v>1.295774648</v>
      </c>
      <c r="AG159" s="40">
        <f t="shared" si="24"/>
        <v>1.731707317</v>
      </c>
      <c r="AH159" s="40">
        <f t="shared" si="25"/>
        <v>140</v>
      </c>
      <c r="AI159" s="40">
        <f t="shared" si="26"/>
        <v>92</v>
      </c>
      <c r="AJ159" s="40">
        <f t="shared" si="27"/>
        <v>267</v>
      </c>
      <c r="AK159" s="40">
        <f t="shared" si="40"/>
        <v>142</v>
      </c>
      <c r="AL159" s="18">
        <f t="shared" si="28"/>
        <v>2253</v>
      </c>
      <c r="AM159" s="40">
        <f t="shared" si="29"/>
        <v>641</v>
      </c>
      <c r="AN159" s="42">
        <f t="shared" si="30"/>
        <v>0.2845095428</v>
      </c>
      <c r="AO159" s="42">
        <f t="shared" si="31"/>
        <v>0.3013759432</v>
      </c>
      <c r="AP159" s="43">
        <f t="shared" si="32"/>
        <v>0.381443299</v>
      </c>
      <c r="AQ159" s="43">
        <f t="shared" si="33"/>
        <v>0.5405007364</v>
      </c>
      <c r="AR159" s="43">
        <f t="shared" si="34"/>
        <v>0.6111929308</v>
      </c>
      <c r="AS159" s="43">
        <f t="shared" si="35"/>
        <v>0.6349453978</v>
      </c>
      <c r="AT159" s="43">
        <f t="shared" si="36"/>
        <v>0.4399375975</v>
      </c>
      <c r="AU159" s="43">
        <f t="shared" si="37"/>
        <v>0.3619344774</v>
      </c>
      <c r="AV159" s="44">
        <f t="shared" si="38"/>
        <v>0</v>
      </c>
      <c r="AW159" s="45">
        <f t="shared" si="39"/>
        <v>-148</v>
      </c>
      <c r="AX159" s="45">
        <v>-1.0</v>
      </c>
      <c r="AY159" s="45"/>
    </row>
    <row r="160">
      <c r="A160" s="60"/>
      <c r="B160" s="60"/>
      <c r="C160" s="60"/>
      <c r="D160" s="46">
        <v>158.0</v>
      </c>
      <c r="E160" s="25"/>
      <c r="F160" s="26">
        <v>2666.0</v>
      </c>
      <c r="G160" s="18">
        <v>2169.0</v>
      </c>
      <c r="H160" s="15">
        <f t="shared" si="5"/>
        <v>375</v>
      </c>
      <c r="I160" s="28">
        <v>20.0</v>
      </c>
      <c r="J160" s="29">
        <v>83.0</v>
      </c>
      <c r="K160" s="30">
        <v>34.0</v>
      </c>
      <c r="L160" s="31">
        <v>156.0</v>
      </c>
      <c r="M160" s="32">
        <v>26.0</v>
      </c>
      <c r="N160" s="33">
        <v>56.0</v>
      </c>
      <c r="O160" s="39">
        <f t="shared" si="6"/>
        <v>0.6829268293</v>
      </c>
      <c r="P160" s="39">
        <f t="shared" si="7"/>
        <v>0.8058252427</v>
      </c>
      <c r="Q160" s="40">
        <f t="shared" si="8"/>
        <v>0.7315085687</v>
      </c>
      <c r="R160" s="17">
        <f t="shared" si="9"/>
        <v>0.3095085687</v>
      </c>
      <c r="S160" s="39">
        <f t="shared" si="10"/>
        <v>0.07431667401</v>
      </c>
      <c r="T160" s="40">
        <f t="shared" si="11"/>
        <v>0.3598788576</v>
      </c>
      <c r="U160" s="40">
        <f t="shared" si="12"/>
        <v>0.5301813879</v>
      </c>
      <c r="V160" s="40">
        <f t="shared" si="13"/>
        <v>0.5301813879</v>
      </c>
      <c r="W160" s="39">
        <f t="shared" si="14"/>
        <v>0.604498062</v>
      </c>
      <c r="X160" s="41">
        <f t="shared" si="15"/>
        <v>0.4698186121</v>
      </c>
      <c r="Y160" s="41">
        <f t="shared" si="16"/>
        <v>0.395501938</v>
      </c>
      <c r="Z160" s="40">
        <f t="shared" si="17"/>
        <v>82</v>
      </c>
      <c r="AA160" s="40">
        <f t="shared" si="18"/>
        <v>103</v>
      </c>
      <c r="AB160" s="40">
        <f t="shared" si="19"/>
        <v>39</v>
      </c>
      <c r="AC160" s="40">
        <f t="shared" si="20"/>
        <v>43</v>
      </c>
      <c r="AD160" s="40">
        <f t="shared" si="21"/>
        <v>41</v>
      </c>
      <c r="AE160" s="40">
        <f t="shared" si="22"/>
        <v>62</v>
      </c>
      <c r="AF160" s="40">
        <f t="shared" si="23"/>
        <v>1.302325581</v>
      </c>
      <c r="AG160" s="40">
        <f t="shared" si="24"/>
        <v>1.338709677</v>
      </c>
      <c r="AH160" s="40">
        <f t="shared" si="25"/>
        <v>51</v>
      </c>
      <c r="AI160" s="40">
        <f t="shared" si="26"/>
        <v>56</v>
      </c>
      <c r="AJ160" s="40">
        <f t="shared" si="27"/>
        <v>55</v>
      </c>
      <c r="AK160" s="40">
        <f t="shared" si="40"/>
        <v>83</v>
      </c>
      <c r="AL160" s="18">
        <f t="shared" si="28"/>
        <v>2169</v>
      </c>
      <c r="AM160" s="40">
        <f t="shared" si="29"/>
        <v>245</v>
      </c>
      <c r="AN160" s="42">
        <f t="shared" si="30"/>
        <v>0.1129552789</v>
      </c>
      <c r="AO160" s="42">
        <f t="shared" si="31"/>
        <v>0.1728907331</v>
      </c>
      <c r="AP160" s="43">
        <f t="shared" si="32"/>
        <v>0.2133333333</v>
      </c>
      <c r="AQ160" s="43">
        <f t="shared" si="33"/>
        <v>0.5386666667</v>
      </c>
      <c r="AR160" s="43">
        <f t="shared" si="34"/>
        <v>0.4933333333</v>
      </c>
      <c r="AS160" s="43">
        <f t="shared" si="35"/>
        <v>0.4326530612</v>
      </c>
      <c r="AT160" s="43">
        <f t="shared" si="36"/>
        <v>0.5469387755</v>
      </c>
      <c r="AU160" s="43">
        <f t="shared" si="37"/>
        <v>0.4367346939</v>
      </c>
      <c r="AV160" s="44">
        <f t="shared" si="38"/>
        <v>0</v>
      </c>
      <c r="AW160" s="45">
        <f t="shared" si="39"/>
        <v>-26</v>
      </c>
      <c r="AX160" s="45">
        <v>-1.0</v>
      </c>
      <c r="AY160" s="45"/>
    </row>
    <row r="161">
      <c r="A161" s="60"/>
      <c r="B161" s="60"/>
      <c r="C161" s="60"/>
      <c r="D161" s="46">
        <v>159.0</v>
      </c>
      <c r="E161" s="25"/>
      <c r="F161" s="26">
        <v>2682.0</v>
      </c>
      <c r="G161" s="18">
        <v>2336.0</v>
      </c>
      <c r="H161" s="15">
        <f t="shared" si="5"/>
        <v>584</v>
      </c>
      <c r="I161" s="28">
        <v>89.0</v>
      </c>
      <c r="J161" s="29">
        <v>168.0</v>
      </c>
      <c r="K161" s="30">
        <v>49.0</v>
      </c>
      <c r="L161" s="31">
        <v>166.0</v>
      </c>
      <c r="M161" s="32">
        <v>55.0</v>
      </c>
      <c r="N161" s="33">
        <v>57.0</v>
      </c>
      <c r="O161" s="39">
        <f t="shared" si="6"/>
        <v>0.5089285714</v>
      </c>
      <c r="P161" s="39">
        <f t="shared" si="7"/>
        <v>0.6536964981</v>
      </c>
      <c r="Q161" s="40">
        <f t="shared" si="8"/>
        <v>0.6526238994</v>
      </c>
      <c r="R161" s="17">
        <f t="shared" si="9"/>
        <v>0.2306238994</v>
      </c>
      <c r="S161" s="39">
        <f t="shared" si="10"/>
        <v>0.00107259866</v>
      </c>
      <c r="T161" s="40">
        <f t="shared" si="11"/>
        <v>0.3599230293</v>
      </c>
      <c r="U161" s="40">
        <f t="shared" si="12"/>
        <v>0.3950921878</v>
      </c>
      <c r="V161" s="40">
        <f t="shared" si="13"/>
        <v>0.3950921878</v>
      </c>
      <c r="W161" s="39">
        <f t="shared" si="14"/>
        <v>0.3961647865</v>
      </c>
      <c r="X161" s="41">
        <f t="shared" si="15"/>
        <v>0.6049078122</v>
      </c>
      <c r="Y161" s="41">
        <f t="shared" si="16"/>
        <v>0.6038352135</v>
      </c>
      <c r="Z161" s="40">
        <f t="shared" si="17"/>
        <v>112</v>
      </c>
      <c r="AA161" s="40">
        <f t="shared" si="18"/>
        <v>257</v>
      </c>
      <c r="AB161" s="40">
        <f t="shared" si="19"/>
        <v>68</v>
      </c>
      <c r="AC161" s="40">
        <f t="shared" si="20"/>
        <v>44</v>
      </c>
      <c r="AD161" s="40">
        <f t="shared" si="21"/>
        <v>155</v>
      </c>
      <c r="AE161" s="40">
        <f t="shared" si="22"/>
        <v>102</v>
      </c>
      <c r="AF161" s="40">
        <f t="shared" si="23"/>
        <v>1.295454545</v>
      </c>
      <c r="AG161" s="40">
        <f t="shared" si="24"/>
        <v>1.647058824</v>
      </c>
      <c r="AH161" s="40">
        <f t="shared" si="25"/>
        <v>88</v>
      </c>
      <c r="AI161" s="40">
        <f t="shared" si="26"/>
        <v>57</v>
      </c>
      <c r="AJ161" s="40">
        <f t="shared" si="27"/>
        <v>255</v>
      </c>
      <c r="AK161" s="40">
        <f t="shared" si="40"/>
        <v>168</v>
      </c>
      <c r="AL161" s="18">
        <f t="shared" si="28"/>
        <v>2336</v>
      </c>
      <c r="AM161" s="40">
        <f t="shared" si="29"/>
        <v>568</v>
      </c>
      <c r="AN161" s="42">
        <f t="shared" si="30"/>
        <v>0.2431506849</v>
      </c>
      <c r="AO161" s="42">
        <f t="shared" si="31"/>
        <v>0.25</v>
      </c>
      <c r="AP161" s="43">
        <f t="shared" si="32"/>
        <v>0.3304794521</v>
      </c>
      <c r="AQ161" s="43">
        <f t="shared" si="33"/>
        <v>0.5308219178</v>
      </c>
      <c r="AR161" s="43">
        <f t="shared" si="34"/>
        <v>0.6318493151</v>
      </c>
      <c r="AS161" s="43">
        <f t="shared" si="35"/>
        <v>0.6038732394</v>
      </c>
      <c r="AT161" s="43">
        <f t="shared" si="36"/>
        <v>0.4507042254</v>
      </c>
      <c r="AU161" s="43">
        <f t="shared" si="37"/>
        <v>0.2552816901</v>
      </c>
      <c r="AV161" s="44">
        <f t="shared" si="38"/>
        <v>0</v>
      </c>
      <c r="AW161" s="45">
        <f t="shared" si="39"/>
        <v>-150</v>
      </c>
      <c r="AX161" s="45">
        <v>-1.0</v>
      </c>
      <c r="AY161" s="45"/>
    </row>
    <row r="162">
      <c r="A162" s="60"/>
      <c r="B162" s="60"/>
      <c r="C162" s="60"/>
      <c r="D162" s="46">
        <v>160.0</v>
      </c>
      <c r="E162" s="25"/>
      <c r="F162" s="26">
        <v>2695.0</v>
      </c>
      <c r="G162" s="18">
        <v>2438.0</v>
      </c>
      <c r="H162" s="15">
        <f t="shared" si="5"/>
        <v>542</v>
      </c>
      <c r="I162" s="28">
        <v>61.0</v>
      </c>
      <c r="J162" s="29">
        <v>109.0</v>
      </c>
      <c r="K162" s="30">
        <v>48.0</v>
      </c>
      <c r="L162" s="31">
        <v>204.0</v>
      </c>
      <c r="M162" s="32">
        <v>63.0</v>
      </c>
      <c r="N162" s="33">
        <v>57.0</v>
      </c>
      <c r="O162" s="39">
        <f t="shared" si="6"/>
        <v>0.475</v>
      </c>
      <c r="P162" s="39">
        <f t="shared" si="7"/>
        <v>0.6411764706</v>
      </c>
      <c r="Q162" s="40">
        <f t="shared" si="8"/>
        <v>0.6372440413</v>
      </c>
      <c r="R162" s="17">
        <f t="shared" si="9"/>
        <v>0.2152440413</v>
      </c>
      <c r="S162" s="39">
        <f t="shared" si="10"/>
        <v>0.003932429338</v>
      </c>
      <c r="T162" s="40">
        <f t="shared" si="11"/>
        <v>0.3599316427</v>
      </c>
      <c r="U162" s="40">
        <f t="shared" si="12"/>
        <v>0.3687512693</v>
      </c>
      <c r="V162" s="40">
        <f t="shared" si="13"/>
        <v>0.3687512693</v>
      </c>
      <c r="W162" s="39">
        <f t="shared" si="14"/>
        <v>0.3726836987</v>
      </c>
      <c r="X162" s="41">
        <f t="shared" si="15"/>
        <v>0.6312487307</v>
      </c>
      <c r="Y162" s="41">
        <f t="shared" si="16"/>
        <v>0.6273163013</v>
      </c>
      <c r="Z162" s="40">
        <f t="shared" si="17"/>
        <v>120</v>
      </c>
      <c r="AA162" s="40">
        <f t="shared" si="18"/>
        <v>170</v>
      </c>
      <c r="AB162" s="40">
        <f t="shared" si="19"/>
        <v>76</v>
      </c>
      <c r="AC162" s="40">
        <f t="shared" si="20"/>
        <v>44</v>
      </c>
      <c r="AD162" s="40">
        <f t="shared" si="21"/>
        <v>107</v>
      </c>
      <c r="AE162" s="40">
        <f t="shared" si="22"/>
        <v>63</v>
      </c>
      <c r="AF162" s="40">
        <f t="shared" si="23"/>
        <v>1.295454545</v>
      </c>
      <c r="AG162" s="40">
        <f t="shared" si="24"/>
        <v>1.73015873</v>
      </c>
      <c r="AH162" s="40">
        <f t="shared" si="25"/>
        <v>98</v>
      </c>
      <c r="AI162" s="40">
        <f t="shared" si="26"/>
        <v>57</v>
      </c>
      <c r="AJ162" s="40">
        <f t="shared" si="27"/>
        <v>185</v>
      </c>
      <c r="AK162" s="40">
        <f t="shared" si="40"/>
        <v>109</v>
      </c>
      <c r="AL162" s="18">
        <f t="shared" si="28"/>
        <v>2438</v>
      </c>
      <c r="AM162" s="40">
        <f t="shared" si="29"/>
        <v>449</v>
      </c>
      <c r="AN162" s="42">
        <f t="shared" si="30"/>
        <v>0.1841673503</v>
      </c>
      <c r="AO162" s="42">
        <f t="shared" si="31"/>
        <v>0.2223133716</v>
      </c>
      <c r="AP162" s="43">
        <f t="shared" si="32"/>
        <v>0.3173431734</v>
      </c>
      <c r="AQ162" s="43">
        <f t="shared" si="33"/>
        <v>0.6051660517</v>
      </c>
      <c r="AR162" s="43">
        <f t="shared" si="34"/>
        <v>0.5350553506</v>
      </c>
      <c r="AS162" s="43">
        <f t="shared" si="35"/>
        <v>0.6302895323</v>
      </c>
      <c r="AT162" s="43">
        <f t="shared" si="36"/>
        <v>0.4610244989</v>
      </c>
      <c r="AU162" s="43">
        <f t="shared" si="37"/>
        <v>0.3452115813</v>
      </c>
      <c r="AV162" s="44">
        <f t="shared" si="38"/>
        <v>0</v>
      </c>
      <c r="AW162" s="45">
        <f t="shared" si="39"/>
        <v>-111</v>
      </c>
      <c r="AX162" s="45">
        <v>-1.0</v>
      </c>
      <c r="AY162" s="45"/>
    </row>
    <row r="163">
      <c r="A163" s="60"/>
      <c r="B163" s="60"/>
      <c r="C163" s="60"/>
      <c r="D163" s="46">
        <v>161.0</v>
      </c>
      <c r="E163" s="25"/>
      <c r="F163" s="26">
        <v>2700.0</v>
      </c>
      <c r="G163" s="18">
        <v>2023.0</v>
      </c>
      <c r="H163" s="15">
        <f t="shared" si="5"/>
        <v>447</v>
      </c>
      <c r="I163" s="28">
        <v>38.0</v>
      </c>
      <c r="J163" s="29">
        <v>101.0</v>
      </c>
      <c r="K163" s="30">
        <v>42.0</v>
      </c>
      <c r="L163" s="31">
        <v>175.0</v>
      </c>
      <c r="M163" s="32">
        <v>37.0</v>
      </c>
      <c r="N163" s="33">
        <v>54.0</v>
      </c>
      <c r="O163" s="39">
        <f t="shared" si="6"/>
        <v>0.5934065934</v>
      </c>
      <c r="P163" s="39">
        <f t="shared" si="7"/>
        <v>0.726618705</v>
      </c>
      <c r="Q163" s="40">
        <f t="shared" si="8"/>
        <v>0.690920939</v>
      </c>
      <c r="R163" s="17">
        <f t="shared" si="9"/>
        <v>0.268920939</v>
      </c>
      <c r="S163" s="39">
        <f t="shared" si="10"/>
        <v>0.03569776602</v>
      </c>
      <c r="T163" s="40">
        <f t="shared" si="11"/>
        <v>0.3599015832</v>
      </c>
      <c r="U163" s="40">
        <f t="shared" si="12"/>
        <v>0.4606787691</v>
      </c>
      <c r="V163" s="40">
        <f t="shared" si="13"/>
        <v>0.4606787691</v>
      </c>
      <c r="W163" s="39">
        <f t="shared" si="14"/>
        <v>0.4963765351</v>
      </c>
      <c r="X163" s="41">
        <f t="shared" si="15"/>
        <v>0.5393212309</v>
      </c>
      <c r="Y163" s="41">
        <f t="shared" si="16"/>
        <v>0.5036234649</v>
      </c>
      <c r="Z163" s="40">
        <f t="shared" si="17"/>
        <v>91</v>
      </c>
      <c r="AA163" s="40">
        <f t="shared" si="18"/>
        <v>139</v>
      </c>
      <c r="AB163" s="40">
        <f t="shared" si="19"/>
        <v>49</v>
      </c>
      <c r="AC163" s="40">
        <f t="shared" si="20"/>
        <v>42</v>
      </c>
      <c r="AD163" s="40">
        <f t="shared" si="21"/>
        <v>70</v>
      </c>
      <c r="AE163" s="40">
        <f t="shared" si="22"/>
        <v>69</v>
      </c>
      <c r="AF163" s="40">
        <f t="shared" si="23"/>
        <v>1.285714286</v>
      </c>
      <c r="AG163" s="40">
        <f t="shared" si="24"/>
        <v>1.463768116</v>
      </c>
      <c r="AH163" s="40">
        <f t="shared" si="25"/>
        <v>63</v>
      </c>
      <c r="AI163" s="40">
        <f t="shared" si="26"/>
        <v>54</v>
      </c>
      <c r="AJ163" s="40">
        <f t="shared" si="27"/>
        <v>102</v>
      </c>
      <c r="AK163" s="40">
        <f t="shared" si="40"/>
        <v>101</v>
      </c>
      <c r="AL163" s="18">
        <f t="shared" si="28"/>
        <v>2023</v>
      </c>
      <c r="AM163" s="40">
        <f t="shared" si="29"/>
        <v>320</v>
      </c>
      <c r="AN163" s="42">
        <f t="shared" si="30"/>
        <v>0.1581809194</v>
      </c>
      <c r="AO163" s="42">
        <f t="shared" si="31"/>
        <v>0.2209589718</v>
      </c>
      <c r="AP163" s="43">
        <f t="shared" si="32"/>
        <v>0.2617449664</v>
      </c>
      <c r="AQ163" s="43">
        <f t="shared" si="33"/>
        <v>0.5592841163</v>
      </c>
      <c r="AR163" s="43">
        <f t="shared" si="34"/>
        <v>0.514541387</v>
      </c>
      <c r="AS163" s="43">
        <f t="shared" si="35"/>
        <v>0.515625</v>
      </c>
      <c r="AT163" s="43">
        <f t="shared" si="36"/>
        <v>0.5125</v>
      </c>
      <c r="AU163" s="43">
        <f t="shared" si="37"/>
        <v>0.365625</v>
      </c>
      <c r="AV163" s="44">
        <f t="shared" si="38"/>
        <v>0</v>
      </c>
      <c r="AW163" s="45">
        <f t="shared" si="39"/>
        <v>-48</v>
      </c>
      <c r="AX163" s="45">
        <v>-1.0</v>
      </c>
      <c r="AY163" s="45"/>
    </row>
    <row r="164">
      <c r="A164" s="60"/>
      <c r="B164" s="60"/>
      <c r="C164" s="60"/>
      <c r="D164" s="46">
        <v>162.0</v>
      </c>
      <c r="E164" s="25"/>
      <c r="F164" s="26">
        <v>2709.0</v>
      </c>
      <c r="G164" s="18">
        <v>848.0</v>
      </c>
      <c r="H164" s="15">
        <f t="shared" si="5"/>
        <v>224</v>
      </c>
      <c r="I164" s="28">
        <v>28.0</v>
      </c>
      <c r="J164" s="29">
        <v>30.0</v>
      </c>
      <c r="K164" s="30">
        <v>21.0</v>
      </c>
      <c r="L164" s="31">
        <v>95.0</v>
      </c>
      <c r="M164" s="32">
        <v>24.0</v>
      </c>
      <c r="N164" s="33">
        <v>26.0</v>
      </c>
      <c r="O164" s="39">
        <f t="shared" si="6"/>
        <v>0.52</v>
      </c>
      <c r="P164" s="39">
        <f t="shared" si="7"/>
        <v>0.5172413793</v>
      </c>
      <c r="Q164" s="40">
        <f t="shared" si="8"/>
        <v>0.6576427424</v>
      </c>
      <c r="R164" s="17">
        <f t="shared" si="9"/>
        <v>0.2356427424</v>
      </c>
      <c r="S164" s="39">
        <f t="shared" si="10"/>
        <v>-0.1404013631</v>
      </c>
      <c r="T164" s="40">
        <f t="shared" si="11"/>
        <v>0.3599202186</v>
      </c>
      <c r="U164" s="40">
        <f t="shared" si="12"/>
        <v>0.40368769</v>
      </c>
      <c r="V164" s="40">
        <f t="shared" si="13"/>
        <v>0.40368769</v>
      </c>
      <c r="W164" s="39">
        <f t="shared" si="14"/>
        <v>0.2632863269</v>
      </c>
      <c r="X164" s="41">
        <f t="shared" si="15"/>
        <v>0.59631231</v>
      </c>
      <c r="Y164" s="41">
        <f t="shared" si="16"/>
        <v>0.7367136731</v>
      </c>
      <c r="Z164" s="40">
        <f t="shared" si="17"/>
        <v>50</v>
      </c>
      <c r="AA164" s="40">
        <f t="shared" si="18"/>
        <v>58</v>
      </c>
      <c r="AB164" s="40">
        <f t="shared" si="19"/>
        <v>30</v>
      </c>
      <c r="AC164" s="40">
        <f t="shared" si="20"/>
        <v>20</v>
      </c>
      <c r="AD164" s="40">
        <f t="shared" si="21"/>
        <v>43</v>
      </c>
      <c r="AE164" s="40">
        <f t="shared" si="22"/>
        <v>15</v>
      </c>
      <c r="AF164" s="40">
        <f t="shared" si="23"/>
        <v>1.3</v>
      </c>
      <c r="AG164" s="40">
        <f t="shared" si="24"/>
        <v>2</v>
      </c>
      <c r="AH164" s="40">
        <f t="shared" si="25"/>
        <v>39</v>
      </c>
      <c r="AI164" s="40">
        <f t="shared" si="26"/>
        <v>26</v>
      </c>
      <c r="AJ164" s="40">
        <f t="shared" si="27"/>
        <v>86</v>
      </c>
      <c r="AK164" s="40">
        <f t="shared" si="40"/>
        <v>30</v>
      </c>
      <c r="AL164" s="18">
        <f t="shared" si="28"/>
        <v>848</v>
      </c>
      <c r="AM164" s="40">
        <f t="shared" si="29"/>
        <v>181</v>
      </c>
      <c r="AN164" s="42">
        <f t="shared" si="30"/>
        <v>0.2134433962</v>
      </c>
      <c r="AO164" s="42">
        <f t="shared" si="31"/>
        <v>0.2641509434</v>
      </c>
      <c r="AP164" s="43">
        <f t="shared" si="32"/>
        <v>0.3258928571</v>
      </c>
      <c r="AQ164" s="43">
        <f t="shared" si="33"/>
        <v>0.65625</v>
      </c>
      <c r="AR164" s="43">
        <f t="shared" si="34"/>
        <v>0.4821428571</v>
      </c>
      <c r="AS164" s="43">
        <f t="shared" si="35"/>
        <v>0.6906077348</v>
      </c>
      <c r="AT164" s="43">
        <f t="shared" si="36"/>
        <v>0.3812154696</v>
      </c>
      <c r="AU164" s="43">
        <f t="shared" si="37"/>
        <v>0.3591160221</v>
      </c>
      <c r="AV164" s="44">
        <f t="shared" si="38"/>
        <v>0</v>
      </c>
      <c r="AW164" s="45">
        <f t="shared" si="39"/>
        <v>-52</v>
      </c>
      <c r="AX164" s="45">
        <v>-1.0</v>
      </c>
      <c r="AY164" s="45"/>
    </row>
    <row r="165">
      <c r="A165" s="60"/>
      <c r="B165" s="60"/>
      <c r="C165" s="60"/>
      <c r="D165" s="46">
        <v>163.0</v>
      </c>
      <c r="E165" s="25"/>
      <c r="F165" s="26">
        <v>2710.0</v>
      </c>
      <c r="G165" s="18">
        <v>3071.0</v>
      </c>
      <c r="H165" s="15">
        <f t="shared" si="5"/>
        <v>605</v>
      </c>
      <c r="I165" s="28">
        <v>61.0</v>
      </c>
      <c r="J165" s="29">
        <v>101.0</v>
      </c>
      <c r="K165" s="30">
        <v>57.0</v>
      </c>
      <c r="L165" s="31">
        <v>279.0</v>
      </c>
      <c r="M165" s="32">
        <v>56.0</v>
      </c>
      <c r="N165" s="33">
        <v>51.0</v>
      </c>
      <c r="O165" s="39">
        <f t="shared" si="6"/>
        <v>0.476635514</v>
      </c>
      <c r="P165" s="39">
        <f t="shared" si="7"/>
        <v>0.6234567901</v>
      </c>
      <c r="Q165" s="40">
        <f t="shared" si="8"/>
        <v>0.6379854054</v>
      </c>
      <c r="R165" s="17">
        <f t="shared" si="9"/>
        <v>0.2159854054</v>
      </c>
      <c r="S165" s="39">
        <f t="shared" si="10"/>
        <v>-0.01452861524</v>
      </c>
      <c r="T165" s="40">
        <f t="shared" si="11"/>
        <v>0.3599312275</v>
      </c>
      <c r="U165" s="40">
        <f t="shared" si="12"/>
        <v>0.3700210187</v>
      </c>
      <c r="V165" s="40">
        <f t="shared" si="13"/>
        <v>0.3700210187</v>
      </c>
      <c r="W165" s="39">
        <f t="shared" si="14"/>
        <v>0.3554924035</v>
      </c>
      <c r="X165" s="41">
        <f t="shared" si="15"/>
        <v>0.6299789813</v>
      </c>
      <c r="Y165" s="41">
        <f t="shared" si="16"/>
        <v>0.6445075965</v>
      </c>
      <c r="Z165" s="40">
        <f t="shared" si="17"/>
        <v>107</v>
      </c>
      <c r="AA165" s="40">
        <f t="shared" si="18"/>
        <v>162</v>
      </c>
      <c r="AB165" s="40">
        <f t="shared" si="19"/>
        <v>67</v>
      </c>
      <c r="AC165" s="40">
        <f t="shared" si="20"/>
        <v>40</v>
      </c>
      <c r="AD165" s="40">
        <f t="shared" si="21"/>
        <v>104</v>
      </c>
      <c r="AE165" s="40">
        <f t="shared" si="22"/>
        <v>58</v>
      </c>
      <c r="AF165" s="40">
        <f t="shared" si="23"/>
        <v>1.275</v>
      </c>
      <c r="AG165" s="40">
        <f t="shared" si="24"/>
        <v>1.74137931</v>
      </c>
      <c r="AH165" s="40">
        <f t="shared" si="25"/>
        <v>85</v>
      </c>
      <c r="AI165" s="40">
        <f t="shared" si="26"/>
        <v>51</v>
      </c>
      <c r="AJ165" s="40">
        <f t="shared" si="27"/>
        <v>181</v>
      </c>
      <c r="AK165" s="40">
        <f t="shared" si="40"/>
        <v>101</v>
      </c>
      <c r="AL165" s="18">
        <f t="shared" si="28"/>
        <v>3071</v>
      </c>
      <c r="AM165" s="40">
        <f t="shared" si="29"/>
        <v>418</v>
      </c>
      <c r="AN165" s="42">
        <f t="shared" si="30"/>
        <v>0.1361120156</v>
      </c>
      <c r="AO165" s="42">
        <f t="shared" si="31"/>
        <v>0.1970042331</v>
      </c>
      <c r="AP165" s="43">
        <f t="shared" si="32"/>
        <v>0.2876033058</v>
      </c>
      <c r="AQ165" s="43">
        <f t="shared" si="33"/>
        <v>0.6545454545</v>
      </c>
      <c r="AR165" s="43">
        <f t="shared" si="34"/>
        <v>0.4446280992</v>
      </c>
      <c r="AS165" s="43">
        <f t="shared" si="35"/>
        <v>0.6363636364</v>
      </c>
      <c r="AT165" s="43">
        <f t="shared" si="36"/>
        <v>0.4449760766</v>
      </c>
      <c r="AU165" s="43">
        <f t="shared" si="37"/>
        <v>0.3253588517</v>
      </c>
      <c r="AV165" s="44">
        <f t="shared" si="38"/>
        <v>0</v>
      </c>
      <c r="AW165" s="45">
        <f t="shared" si="39"/>
        <v>-92</v>
      </c>
      <c r="AX165" s="45">
        <v>-1.0</v>
      </c>
      <c r="AY165" s="45"/>
    </row>
    <row r="166">
      <c r="A166" s="60"/>
      <c r="B166" s="60"/>
      <c r="C166" s="60"/>
      <c r="D166" s="46">
        <v>164.0</v>
      </c>
      <c r="E166" s="25"/>
      <c r="F166" s="26">
        <v>2711.0</v>
      </c>
      <c r="G166" s="18">
        <v>1531.0</v>
      </c>
      <c r="H166" s="15">
        <f t="shared" si="5"/>
        <v>388</v>
      </c>
      <c r="I166" s="28">
        <v>51.0</v>
      </c>
      <c r="J166" s="29">
        <v>73.0</v>
      </c>
      <c r="K166" s="30">
        <v>36.0</v>
      </c>
      <c r="L166" s="31">
        <v>145.0</v>
      </c>
      <c r="M166" s="32">
        <v>40.0</v>
      </c>
      <c r="N166" s="33">
        <v>43.0</v>
      </c>
      <c r="O166" s="39">
        <f t="shared" si="6"/>
        <v>0.5180722892</v>
      </c>
      <c r="P166" s="39">
        <f t="shared" si="7"/>
        <v>0.5887096774</v>
      </c>
      <c r="Q166" s="40">
        <f t="shared" si="8"/>
        <v>0.6567688771</v>
      </c>
      <c r="R166" s="17">
        <f t="shared" si="9"/>
        <v>0.2347688771</v>
      </c>
      <c r="S166" s="39">
        <f t="shared" si="10"/>
        <v>-0.06805919963</v>
      </c>
      <c r="T166" s="40">
        <f t="shared" si="11"/>
        <v>0.359920708</v>
      </c>
      <c r="U166" s="40">
        <f t="shared" si="12"/>
        <v>0.4021910755</v>
      </c>
      <c r="V166" s="40">
        <f t="shared" si="13"/>
        <v>0.4021910755</v>
      </c>
      <c r="W166" s="39">
        <f t="shared" si="14"/>
        <v>0.3341318759</v>
      </c>
      <c r="X166" s="41">
        <f t="shared" si="15"/>
        <v>0.5978089245</v>
      </c>
      <c r="Y166" s="41">
        <f t="shared" si="16"/>
        <v>0.6658681241</v>
      </c>
      <c r="Z166" s="40">
        <f t="shared" si="17"/>
        <v>83</v>
      </c>
      <c r="AA166" s="40">
        <f t="shared" si="18"/>
        <v>124</v>
      </c>
      <c r="AB166" s="40">
        <f t="shared" si="19"/>
        <v>50</v>
      </c>
      <c r="AC166" s="40">
        <f t="shared" si="20"/>
        <v>33</v>
      </c>
      <c r="AD166" s="40">
        <f t="shared" si="21"/>
        <v>83</v>
      </c>
      <c r="AE166" s="40">
        <f t="shared" si="22"/>
        <v>41</v>
      </c>
      <c r="AF166" s="40">
        <f t="shared" si="23"/>
        <v>1.303030303</v>
      </c>
      <c r="AG166" s="40">
        <f t="shared" si="24"/>
        <v>1.780487805</v>
      </c>
      <c r="AH166" s="40">
        <f t="shared" si="25"/>
        <v>65</v>
      </c>
      <c r="AI166" s="40">
        <f t="shared" si="26"/>
        <v>43</v>
      </c>
      <c r="AJ166" s="40">
        <f t="shared" si="27"/>
        <v>148</v>
      </c>
      <c r="AK166" s="40">
        <f t="shared" si="40"/>
        <v>73</v>
      </c>
      <c r="AL166" s="18">
        <f t="shared" si="28"/>
        <v>1531</v>
      </c>
      <c r="AM166" s="40">
        <f t="shared" si="29"/>
        <v>329</v>
      </c>
      <c r="AN166" s="42">
        <f t="shared" si="30"/>
        <v>0.2148922273</v>
      </c>
      <c r="AO166" s="42">
        <f t="shared" si="31"/>
        <v>0.2534291313</v>
      </c>
      <c r="AP166" s="43">
        <f t="shared" si="32"/>
        <v>0.3273195876</v>
      </c>
      <c r="AQ166" s="43">
        <f t="shared" si="33"/>
        <v>0.6082474227</v>
      </c>
      <c r="AR166" s="43">
        <f t="shared" si="34"/>
        <v>0.5335051546</v>
      </c>
      <c r="AS166" s="43">
        <f t="shared" si="35"/>
        <v>0.6474164134</v>
      </c>
      <c r="AT166" s="43">
        <f t="shared" si="36"/>
        <v>0.4194528875</v>
      </c>
      <c r="AU166" s="43">
        <f t="shared" si="37"/>
        <v>0.3282674772</v>
      </c>
      <c r="AV166" s="44">
        <f t="shared" si="38"/>
        <v>0</v>
      </c>
      <c r="AW166" s="45">
        <f t="shared" si="39"/>
        <v>-86</v>
      </c>
      <c r="AX166" s="45">
        <v>-1.0</v>
      </c>
      <c r="AY166" s="45"/>
    </row>
    <row r="167">
      <c r="A167" s="60"/>
      <c r="B167" s="60"/>
      <c r="C167" s="60"/>
      <c r="D167" s="46">
        <v>165.0</v>
      </c>
      <c r="E167" s="25"/>
      <c r="F167" s="26">
        <v>2715.0</v>
      </c>
      <c r="G167" s="18">
        <v>2341.0</v>
      </c>
      <c r="H167" s="15">
        <f t="shared" si="5"/>
        <v>359</v>
      </c>
      <c r="I167" s="28">
        <v>34.0</v>
      </c>
      <c r="J167" s="29">
        <v>77.0</v>
      </c>
      <c r="K167" s="30">
        <v>18.0</v>
      </c>
      <c r="L167" s="31">
        <v>127.0</v>
      </c>
      <c r="M167" s="32">
        <v>32.0</v>
      </c>
      <c r="N167" s="33">
        <v>71.0</v>
      </c>
      <c r="O167" s="39">
        <f t="shared" si="6"/>
        <v>0.6893203883</v>
      </c>
      <c r="P167" s="39">
        <f t="shared" si="7"/>
        <v>0.6936936937</v>
      </c>
      <c r="Q167" s="40">
        <f t="shared" si="8"/>
        <v>0.7344075357</v>
      </c>
      <c r="R167" s="17">
        <f t="shared" si="9"/>
        <v>0.3124075357</v>
      </c>
      <c r="S167" s="39">
        <f t="shared" si="10"/>
        <v>-0.04071384198</v>
      </c>
      <c r="T167" s="40">
        <f t="shared" si="11"/>
        <v>0.3598772345</v>
      </c>
      <c r="U167" s="40">
        <f t="shared" si="12"/>
        <v>0.5351453383</v>
      </c>
      <c r="V167" s="40">
        <f t="shared" si="13"/>
        <v>0.5351453383</v>
      </c>
      <c r="W167" s="39">
        <f t="shared" si="14"/>
        <v>0.4944314963</v>
      </c>
      <c r="X167" s="41">
        <f t="shared" si="15"/>
        <v>0.4648546617</v>
      </c>
      <c r="Y167" s="41">
        <f t="shared" si="16"/>
        <v>0.5055685037</v>
      </c>
      <c r="Z167" s="40">
        <f t="shared" si="17"/>
        <v>103</v>
      </c>
      <c r="AA167" s="40">
        <f t="shared" si="18"/>
        <v>111</v>
      </c>
      <c r="AB167" s="40">
        <f t="shared" si="19"/>
        <v>48</v>
      </c>
      <c r="AC167" s="40">
        <f t="shared" si="20"/>
        <v>55</v>
      </c>
      <c r="AD167" s="40">
        <f t="shared" si="21"/>
        <v>56</v>
      </c>
      <c r="AE167" s="40">
        <f t="shared" si="22"/>
        <v>55</v>
      </c>
      <c r="AF167" s="40">
        <f t="shared" si="23"/>
        <v>1.290909091</v>
      </c>
      <c r="AG167" s="40">
        <f t="shared" si="24"/>
        <v>1.4</v>
      </c>
      <c r="AH167" s="40">
        <f t="shared" si="25"/>
        <v>62</v>
      </c>
      <c r="AI167" s="40">
        <f t="shared" si="26"/>
        <v>71</v>
      </c>
      <c r="AJ167" s="40">
        <f t="shared" si="27"/>
        <v>78</v>
      </c>
      <c r="AK167" s="40">
        <f t="shared" si="40"/>
        <v>77</v>
      </c>
      <c r="AL167" s="18">
        <f t="shared" si="28"/>
        <v>2341</v>
      </c>
      <c r="AM167" s="40">
        <f t="shared" si="29"/>
        <v>288</v>
      </c>
      <c r="AN167" s="42">
        <f t="shared" si="30"/>
        <v>0.1230243486</v>
      </c>
      <c r="AO167" s="42">
        <f t="shared" si="31"/>
        <v>0.1533532678</v>
      </c>
      <c r="AP167" s="43">
        <f t="shared" si="32"/>
        <v>0.2339832869</v>
      </c>
      <c r="AQ167" s="43">
        <f t="shared" si="33"/>
        <v>0.5376044568</v>
      </c>
      <c r="AR167" s="43">
        <f t="shared" si="34"/>
        <v>0.5961002786</v>
      </c>
      <c r="AS167" s="43">
        <f t="shared" si="35"/>
        <v>0.4861111111</v>
      </c>
      <c r="AT167" s="43">
        <f t="shared" si="36"/>
        <v>0.4826388889</v>
      </c>
      <c r="AU167" s="43">
        <f t="shared" si="37"/>
        <v>0.4618055556</v>
      </c>
      <c r="AV167" s="44">
        <f t="shared" si="38"/>
        <v>0</v>
      </c>
      <c r="AW167" s="45">
        <f t="shared" si="39"/>
        <v>-56</v>
      </c>
      <c r="AX167" s="45">
        <v>-1.0</v>
      </c>
      <c r="AY167" s="45"/>
    </row>
    <row r="168">
      <c r="A168" s="60"/>
      <c r="B168" s="60"/>
      <c r="C168" s="60"/>
      <c r="D168" s="46">
        <v>166.0</v>
      </c>
      <c r="E168" s="25"/>
      <c r="F168" s="26">
        <v>2717.0</v>
      </c>
      <c r="G168" s="18">
        <v>1524.0</v>
      </c>
      <c r="H168" s="15">
        <f t="shared" si="5"/>
        <v>164</v>
      </c>
      <c r="I168" s="28">
        <v>13.0</v>
      </c>
      <c r="J168" s="29">
        <v>34.0</v>
      </c>
      <c r="K168" s="30">
        <v>11.0</v>
      </c>
      <c r="L168" s="31">
        <v>74.0</v>
      </c>
      <c r="M168" s="32">
        <v>5.0</v>
      </c>
      <c r="N168" s="33">
        <v>27.0</v>
      </c>
      <c r="O168" s="39">
        <f t="shared" si="6"/>
        <v>0.84375</v>
      </c>
      <c r="P168" s="39">
        <f t="shared" si="7"/>
        <v>0.7234042553</v>
      </c>
      <c r="Q168" s="40">
        <f t="shared" si="8"/>
        <v>0.8044365957</v>
      </c>
      <c r="R168" s="17">
        <f t="shared" si="9"/>
        <v>0.3824365957</v>
      </c>
      <c r="S168" s="39">
        <f t="shared" si="10"/>
        <v>-0.08103234038</v>
      </c>
      <c r="T168" s="40">
        <f t="shared" si="11"/>
        <v>0.3598380321</v>
      </c>
      <c r="U168" s="40">
        <f t="shared" si="12"/>
        <v>0.6550464916</v>
      </c>
      <c r="V168" s="40">
        <f t="shared" si="13"/>
        <v>0.6550464916</v>
      </c>
      <c r="W168" s="39">
        <f t="shared" si="14"/>
        <v>0.5740141512</v>
      </c>
      <c r="X168" s="41">
        <f t="shared" si="15"/>
        <v>0.3449535084</v>
      </c>
      <c r="Y168" s="41">
        <f t="shared" si="16"/>
        <v>0.4259858488</v>
      </c>
      <c r="Z168" s="40">
        <f t="shared" si="17"/>
        <v>32</v>
      </c>
      <c r="AA168" s="40">
        <f t="shared" si="18"/>
        <v>47</v>
      </c>
      <c r="AB168" s="40">
        <f t="shared" si="19"/>
        <v>11</v>
      </c>
      <c r="AC168" s="40">
        <f t="shared" si="20"/>
        <v>21</v>
      </c>
      <c r="AD168" s="40">
        <f t="shared" si="21"/>
        <v>20</v>
      </c>
      <c r="AE168" s="40">
        <f t="shared" si="22"/>
        <v>27</v>
      </c>
      <c r="AF168" s="40">
        <f t="shared" si="23"/>
        <v>1.285714286</v>
      </c>
      <c r="AG168" s="40">
        <f t="shared" si="24"/>
        <v>1.259259259</v>
      </c>
      <c r="AH168" s="40">
        <f t="shared" si="25"/>
        <v>14</v>
      </c>
      <c r="AI168" s="40">
        <f t="shared" si="26"/>
        <v>27</v>
      </c>
      <c r="AJ168" s="40">
        <f t="shared" si="27"/>
        <v>25</v>
      </c>
      <c r="AK168" s="40">
        <f t="shared" si="40"/>
        <v>34</v>
      </c>
      <c r="AL168" s="18">
        <f t="shared" si="28"/>
        <v>1524</v>
      </c>
      <c r="AM168" s="40">
        <f t="shared" si="29"/>
        <v>100</v>
      </c>
      <c r="AN168" s="42">
        <f t="shared" si="30"/>
        <v>0.0656167979</v>
      </c>
      <c r="AO168" s="42">
        <f t="shared" si="31"/>
        <v>0.1076115486</v>
      </c>
      <c r="AP168" s="43">
        <f t="shared" si="32"/>
        <v>0.1768292683</v>
      </c>
      <c r="AQ168" s="43">
        <f t="shared" si="33"/>
        <v>0.5609756098</v>
      </c>
      <c r="AR168" s="43">
        <f t="shared" si="34"/>
        <v>0.4817073171</v>
      </c>
      <c r="AS168" s="43">
        <f t="shared" si="35"/>
        <v>0.39</v>
      </c>
      <c r="AT168" s="43">
        <f t="shared" si="36"/>
        <v>0.48</v>
      </c>
      <c r="AU168" s="43">
        <f t="shared" si="37"/>
        <v>0.41</v>
      </c>
      <c r="AV168" s="44">
        <f t="shared" si="38"/>
        <v>0</v>
      </c>
      <c r="AW168" s="45">
        <f t="shared" si="39"/>
        <v>-10</v>
      </c>
      <c r="AX168" s="45">
        <v>-1.0</v>
      </c>
      <c r="AY168" s="45"/>
    </row>
    <row r="169">
      <c r="A169" s="60"/>
      <c r="B169" s="60"/>
      <c r="C169" s="60"/>
      <c r="D169" s="46">
        <v>167.0</v>
      </c>
      <c r="E169" s="25"/>
      <c r="F169" s="26">
        <v>2726.0</v>
      </c>
      <c r="G169" s="18">
        <v>2106.0</v>
      </c>
      <c r="H169" s="15">
        <f t="shared" si="5"/>
        <v>639</v>
      </c>
      <c r="I169" s="28">
        <v>89.0</v>
      </c>
      <c r="J169" s="29">
        <v>66.0</v>
      </c>
      <c r="K169" s="30">
        <v>78.0</v>
      </c>
      <c r="L169" s="31">
        <v>108.0</v>
      </c>
      <c r="M169" s="32">
        <v>183.0</v>
      </c>
      <c r="N169" s="33">
        <v>115.0</v>
      </c>
      <c r="O169" s="39">
        <f t="shared" si="6"/>
        <v>0.3859060403</v>
      </c>
      <c r="P169" s="39">
        <f t="shared" si="7"/>
        <v>0.4258064516</v>
      </c>
      <c r="Q169" s="40">
        <f t="shared" si="8"/>
        <v>0.5968610068</v>
      </c>
      <c r="R169" s="17">
        <f t="shared" si="9"/>
        <v>0.1748610068</v>
      </c>
      <c r="S169" s="39">
        <f t="shared" si="10"/>
        <v>-0.1710545552</v>
      </c>
      <c r="T169" s="40">
        <f t="shared" si="11"/>
        <v>0.3599542612</v>
      </c>
      <c r="U169" s="40">
        <f t="shared" si="12"/>
        <v>0.2995829131</v>
      </c>
      <c r="V169" s="40">
        <f t="shared" si="13"/>
        <v>0.2995829131</v>
      </c>
      <c r="W169" s="39">
        <f t="shared" si="14"/>
        <v>0.1285283579</v>
      </c>
      <c r="X169" s="41">
        <f t="shared" si="15"/>
        <v>0.7004170869</v>
      </c>
      <c r="Y169" s="41">
        <f t="shared" si="16"/>
        <v>0.8714716421</v>
      </c>
      <c r="Z169" s="40">
        <f t="shared" si="17"/>
        <v>298</v>
      </c>
      <c r="AA169" s="40">
        <f t="shared" si="18"/>
        <v>155</v>
      </c>
      <c r="AB169" s="40">
        <f t="shared" si="19"/>
        <v>209</v>
      </c>
      <c r="AC169" s="40">
        <f t="shared" si="20"/>
        <v>89</v>
      </c>
      <c r="AD169" s="40">
        <f t="shared" si="21"/>
        <v>135</v>
      </c>
      <c r="AE169" s="40">
        <f t="shared" si="22"/>
        <v>20</v>
      </c>
      <c r="AF169" s="40">
        <f t="shared" si="23"/>
        <v>1.292134831</v>
      </c>
      <c r="AG169" s="40">
        <f t="shared" si="24"/>
        <v>3.3</v>
      </c>
      <c r="AH169" s="40">
        <f t="shared" si="25"/>
        <v>270</v>
      </c>
      <c r="AI169" s="40">
        <f t="shared" si="26"/>
        <v>115</v>
      </c>
      <c r="AJ169" s="40">
        <f t="shared" si="27"/>
        <v>446</v>
      </c>
      <c r="AK169" s="40">
        <f t="shared" si="40"/>
        <v>66</v>
      </c>
      <c r="AL169" s="18">
        <f t="shared" si="28"/>
        <v>2106</v>
      </c>
      <c r="AM169" s="40">
        <f t="shared" si="29"/>
        <v>897</v>
      </c>
      <c r="AN169" s="42">
        <f t="shared" si="30"/>
        <v>0.4259259259</v>
      </c>
      <c r="AO169" s="42">
        <f t="shared" si="31"/>
        <v>0.3034188034</v>
      </c>
      <c r="AP169" s="43">
        <f t="shared" si="32"/>
        <v>0.5477308294</v>
      </c>
      <c r="AQ169" s="43">
        <f t="shared" si="33"/>
        <v>0.5946791862</v>
      </c>
      <c r="AR169" s="43">
        <f t="shared" si="34"/>
        <v>0.7089201878</v>
      </c>
      <c r="AS169" s="43">
        <f t="shared" si="35"/>
        <v>0.7982162765</v>
      </c>
      <c r="AT169" s="43">
        <f t="shared" si="36"/>
        <v>0.3745819398</v>
      </c>
      <c r="AU169" s="43">
        <f t="shared" si="37"/>
        <v>0.4292084727</v>
      </c>
      <c r="AV169" s="44">
        <f t="shared" si="38"/>
        <v>0</v>
      </c>
      <c r="AW169" s="45">
        <f t="shared" si="39"/>
        <v>-366</v>
      </c>
      <c r="AX169" s="45">
        <v>-1.0</v>
      </c>
      <c r="AY169" s="45"/>
    </row>
    <row r="170">
      <c r="A170" s="60"/>
      <c r="B170" s="60"/>
      <c r="C170" s="60"/>
      <c r="D170" s="46">
        <v>168.0</v>
      </c>
      <c r="E170" s="25"/>
      <c r="F170" s="26">
        <v>2730.0</v>
      </c>
      <c r="G170" s="18">
        <v>2458.0</v>
      </c>
      <c r="H170" s="15">
        <f t="shared" si="5"/>
        <v>301</v>
      </c>
      <c r="I170" s="28">
        <v>13.0</v>
      </c>
      <c r="J170" s="29">
        <v>58.0</v>
      </c>
      <c r="K170" s="30">
        <v>10.0</v>
      </c>
      <c r="L170" s="31">
        <v>150.0</v>
      </c>
      <c r="M170" s="32">
        <v>20.0</v>
      </c>
      <c r="N170" s="33">
        <v>50.0</v>
      </c>
      <c r="O170" s="39">
        <f t="shared" si="6"/>
        <v>0.7142857143</v>
      </c>
      <c r="P170" s="39">
        <f t="shared" si="7"/>
        <v>0.8169014085</v>
      </c>
      <c r="Q170" s="40">
        <f t="shared" si="8"/>
        <v>0.745727551</v>
      </c>
      <c r="R170" s="17">
        <f t="shared" si="9"/>
        <v>0.323727551</v>
      </c>
      <c r="S170" s="39">
        <f t="shared" si="10"/>
        <v>0.07117385743</v>
      </c>
      <c r="T170" s="40">
        <f t="shared" si="11"/>
        <v>0.3598708969</v>
      </c>
      <c r="U170" s="40">
        <f t="shared" si="12"/>
        <v>0.5545284523</v>
      </c>
      <c r="V170" s="40">
        <f t="shared" si="13"/>
        <v>0.5545284523</v>
      </c>
      <c r="W170" s="39">
        <f t="shared" si="14"/>
        <v>0.6257023098</v>
      </c>
      <c r="X170" s="41">
        <f t="shared" si="15"/>
        <v>0.4454715477</v>
      </c>
      <c r="Y170" s="41">
        <f t="shared" si="16"/>
        <v>0.3742976902</v>
      </c>
      <c r="Z170" s="40">
        <f t="shared" si="17"/>
        <v>70</v>
      </c>
      <c r="AA170" s="40">
        <f t="shared" si="18"/>
        <v>71</v>
      </c>
      <c r="AB170" s="40">
        <f t="shared" si="19"/>
        <v>31</v>
      </c>
      <c r="AC170" s="40">
        <f t="shared" si="20"/>
        <v>39</v>
      </c>
      <c r="AD170" s="40">
        <f t="shared" si="21"/>
        <v>27</v>
      </c>
      <c r="AE170" s="40">
        <f t="shared" si="22"/>
        <v>44</v>
      </c>
      <c r="AF170" s="40">
        <f t="shared" si="23"/>
        <v>1.282051282</v>
      </c>
      <c r="AG170" s="40">
        <f t="shared" si="24"/>
        <v>1.318181818</v>
      </c>
      <c r="AH170" s="40">
        <f t="shared" si="25"/>
        <v>40</v>
      </c>
      <c r="AI170" s="40">
        <f t="shared" si="26"/>
        <v>50</v>
      </c>
      <c r="AJ170" s="40">
        <f t="shared" si="27"/>
        <v>36</v>
      </c>
      <c r="AK170" s="40">
        <f t="shared" si="40"/>
        <v>58</v>
      </c>
      <c r="AL170" s="18">
        <f t="shared" si="28"/>
        <v>2458</v>
      </c>
      <c r="AM170" s="40">
        <f t="shared" si="29"/>
        <v>184</v>
      </c>
      <c r="AN170" s="42">
        <f t="shared" si="30"/>
        <v>0.07485760781</v>
      </c>
      <c r="AO170" s="42">
        <f t="shared" si="31"/>
        <v>0.1224572823</v>
      </c>
      <c r="AP170" s="43">
        <f t="shared" si="32"/>
        <v>0.1428571429</v>
      </c>
      <c r="AQ170" s="43">
        <f t="shared" si="33"/>
        <v>0.6079734219</v>
      </c>
      <c r="AR170" s="43">
        <f t="shared" si="34"/>
        <v>0.4684385382</v>
      </c>
      <c r="AS170" s="43">
        <f t="shared" si="35"/>
        <v>0.4130434783</v>
      </c>
      <c r="AT170" s="43">
        <f t="shared" si="36"/>
        <v>0.5326086957</v>
      </c>
      <c r="AU170" s="43">
        <f t="shared" si="37"/>
        <v>0.4891304348</v>
      </c>
      <c r="AV170" s="44">
        <f t="shared" si="38"/>
        <v>0</v>
      </c>
      <c r="AW170" s="45">
        <f t="shared" si="39"/>
        <v>-33</v>
      </c>
      <c r="AX170" s="45">
        <v>-1.0</v>
      </c>
      <c r="AY170" s="45"/>
    </row>
    <row r="171">
      <c r="A171" s="60"/>
      <c r="B171" s="60"/>
      <c r="C171" s="60"/>
      <c r="D171" s="46">
        <v>169.0</v>
      </c>
      <c r="E171" s="25"/>
      <c r="F171" s="26">
        <v>2731.0</v>
      </c>
      <c r="G171" s="18">
        <v>2336.0</v>
      </c>
      <c r="H171" s="15">
        <f t="shared" si="5"/>
        <v>610</v>
      </c>
      <c r="I171" s="28">
        <v>31.0</v>
      </c>
      <c r="J171" s="29">
        <v>38.0</v>
      </c>
      <c r="K171" s="30">
        <v>105.0</v>
      </c>
      <c r="L171" s="31">
        <v>293.0</v>
      </c>
      <c r="M171" s="32">
        <v>82.0</v>
      </c>
      <c r="N171" s="33">
        <v>61.0</v>
      </c>
      <c r="O171" s="39">
        <f t="shared" si="6"/>
        <v>0.4265734266</v>
      </c>
      <c r="P171" s="39">
        <f t="shared" si="7"/>
        <v>0.5507246377</v>
      </c>
      <c r="Q171" s="40">
        <f t="shared" si="8"/>
        <v>0.6152934435</v>
      </c>
      <c r="R171" s="17">
        <f t="shared" si="9"/>
        <v>0.1932934435</v>
      </c>
      <c r="S171" s="39">
        <f t="shared" si="10"/>
        <v>-0.06456880581</v>
      </c>
      <c r="T171" s="40">
        <f t="shared" si="11"/>
        <v>0.3599439368</v>
      </c>
      <c r="U171" s="40">
        <f t="shared" si="12"/>
        <v>0.3311549815</v>
      </c>
      <c r="V171" s="40">
        <f t="shared" si="13"/>
        <v>0.3311549815</v>
      </c>
      <c r="W171" s="39">
        <f t="shared" si="14"/>
        <v>0.2665861757</v>
      </c>
      <c r="X171" s="41">
        <f t="shared" si="15"/>
        <v>0.6688450185</v>
      </c>
      <c r="Y171" s="41">
        <f t="shared" si="16"/>
        <v>0.7334138243</v>
      </c>
      <c r="Z171" s="40">
        <f t="shared" si="17"/>
        <v>143</v>
      </c>
      <c r="AA171" s="40">
        <f t="shared" si="18"/>
        <v>69</v>
      </c>
      <c r="AB171" s="40">
        <f t="shared" si="19"/>
        <v>96</v>
      </c>
      <c r="AC171" s="40">
        <f t="shared" si="20"/>
        <v>47</v>
      </c>
      <c r="AD171" s="40">
        <f t="shared" si="21"/>
        <v>51</v>
      </c>
      <c r="AE171" s="40">
        <f t="shared" si="22"/>
        <v>18</v>
      </c>
      <c r="AF171" s="40">
        <f t="shared" si="23"/>
        <v>1.29787234</v>
      </c>
      <c r="AG171" s="40">
        <f t="shared" si="24"/>
        <v>2.111111111</v>
      </c>
      <c r="AH171" s="40">
        <f t="shared" si="25"/>
        <v>125</v>
      </c>
      <c r="AI171" s="40">
        <f t="shared" si="26"/>
        <v>61</v>
      </c>
      <c r="AJ171" s="40">
        <f t="shared" si="27"/>
        <v>108</v>
      </c>
      <c r="AK171" s="40">
        <f t="shared" si="40"/>
        <v>38</v>
      </c>
      <c r="AL171" s="18">
        <f t="shared" si="28"/>
        <v>2336</v>
      </c>
      <c r="AM171" s="40">
        <f t="shared" si="29"/>
        <v>332</v>
      </c>
      <c r="AN171" s="42">
        <f t="shared" si="30"/>
        <v>0.1421232877</v>
      </c>
      <c r="AO171" s="42">
        <f t="shared" si="31"/>
        <v>0.261130137</v>
      </c>
      <c r="AP171" s="43">
        <f t="shared" si="32"/>
        <v>0.3573770492</v>
      </c>
      <c r="AQ171" s="43">
        <f t="shared" si="33"/>
        <v>0.6655737705</v>
      </c>
      <c r="AR171" s="43">
        <f t="shared" si="34"/>
        <v>0.3475409836</v>
      </c>
      <c r="AS171" s="43">
        <f t="shared" si="35"/>
        <v>0.7018072289</v>
      </c>
      <c r="AT171" s="43">
        <f t="shared" si="36"/>
        <v>0.4909638554</v>
      </c>
      <c r="AU171" s="43">
        <f t="shared" si="37"/>
        <v>0.5602409639</v>
      </c>
      <c r="AV171" s="44">
        <f t="shared" si="38"/>
        <v>0</v>
      </c>
      <c r="AW171" s="45">
        <f t="shared" si="39"/>
        <v>-15</v>
      </c>
      <c r="AX171" s="45">
        <v>-1.0</v>
      </c>
      <c r="AY171" s="45"/>
    </row>
    <row r="172">
      <c r="A172" s="60"/>
      <c r="B172" s="60"/>
      <c r="C172" s="60"/>
      <c r="D172" s="46">
        <v>170.0</v>
      </c>
      <c r="E172" s="25"/>
      <c r="F172" s="26">
        <v>2733.0</v>
      </c>
      <c r="G172" s="18">
        <v>2756.0</v>
      </c>
      <c r="H172" s="15">
        <f t="shared" si="5"/>
        <v>303</v>
      </c>
      <c r="I172" s="28">
        <v>26.0</v>
      </c>
      <c r="J172" s="29">
        <v>60.0</v>
      </c>
      <c r="K172" s="30">
        <v>16.0</v>
      </c>
      <c r="L172" s="31">
        <v>115.0</v>
      </c>
      <c r="M172" s="32">
        <v>38.0</v>
      </c>
      <c r="N172" s="33">
        <v>48.0</v>
      </c>
      <c r="O172" s="39">
        <f t="shared" si="6"/>
        <v>0.5581395349</v>
      </c>
      <c r="P172" s="39">
        <f t="shared" si="7"/>
        <v>0.6976744186</v>
      </c>
      <c r="Q172" s="40">
        <f t="shared" si="8"/>
        <v>0.6749325343</v>
      </c>
      <c r="R172" s="17">
        <f t="shared" si="9"/>
        <v>0.2529325343</v>
      </c>
      <c r="S172" s="39">
        <f t="shared" si="10"/>
        <v>0.02274188426</v>
      </c>
      <c r="T172" s="40">
        <f t="shared" si="11"/>
        <v>0.3599105363</v>
      </c>
      <c r="U172" s="40">
        <f t="shared" si="12"/>
        <v>0.4332981695</v>
      </c>
      <c r="V172" s="40">
        <f t="shared" si="13"/>
        <v>0.4332981695</v>
      </c>
      <c r="W172" s="39">
        <f t="shared" si="14"/>
        <v>0.4560400537</v>
      </c>
      <c r="X172" s="41">
        <f t="shared" si="15"/>
        <v>0.5667018305</v>
      </c>
      <c r="Y172" s="41">
        <f t="shared" si="16"/>
        <v>0.5439599463</v>
      </c>
      <c r="Z172" s="40">
        <f t="shared" si="17"/>
        <v>86</v>
      </c>
      <c r="AA172" s="40">
        <f t="shared" si="18"/>
        <v>86</v>
      </c>
      <c r="AB172" s="40">
        <f t="shared" si="19"/>
        <v>49</v>
      </c>
      <c r="AC172" s="40">
        <f t="shared" si="20"/>
        <v>37</v>
      </c>
      <c r="AD172" s="40">
        <f t="shared" si="21"/>
        <v>47</v>
      </c>
      <c r="AE172" s="40">
        <f t="shared" si="22"/>
        <v>39</v>
      </c>
      <c r="AF172" s="40">
        <f t="shared" si="23"/>
        <v>1.297297297</v>
      </c>
      <c r="AG172" s="40">
        <f t="shared" si="24"/>
        <v>1.538461538</v>
      </c>
      <c r="AH172" s="40">
        <f t="shared" si="25"/>
        <v>64</v>
      </c>
      <c r="AI172" s="40">
        <f t="shared" si="26"/>
        <v>48</v>
      </c>
      <c r="AJ172" s="40">
        <f t="shared" si="27"/>
        <v>72</v>
      </c>
      <c r="AK172" s="40">
        <f t="shared" si="40"/>
        <v>60</v>
      </c>
      <c r="AL172" s="18">
        <f t="shared" si="28"/>
        <v>2756</v>
      </c>
      <c r="AM172" s="40">
        <f t="shared" si="29"/>
        <v>244</v>
      </c>
      <c r="AN172" s="42">
        <f t="shared" si="30"/>
        <v>0.0885341074</v>
      </c>
      <c r="AO172" s="42">
        <f t="shared" si="31"/>
        <v>0.1099419448</v>
      </c>
      <c r="AP172" s="43">
        <f t="shared" si="32"/>
        <v>0.2640264026</v>
      </c>
      <c r="AQ172" s="43">
        <f t="shared" si="33"/>
        <v>0.5907590759</v>
      </c>
      <c r="AR172" s="43">
        <f t="shared" si="34"/>
        <v>0.5676567657</v>
      </c>
      <c r="AS172" s="43">
        <f t="shared" si="35"/>
        <v>0.5573770492</v>
      </c>
      <c r="AT172" s="43">
        <f t="shared" si="36"/>
        <v>0.5081967213</v>
      </c>
      <c r="AU172" s="43">
        <f t="shared" si="37"/>
        <v>0.4590163934</v>
      </c>
      <c r="AV172" s="44">
        <f t="shared" si="38"/>
        <v>0</v>
      </c>
      <c r="AW172" s="45">
        <f t="shared" si="39"/>
        <v>-56</v>
      </c>
      <c r="AX172" s="45">
        <v>-1.0</v>
      </c>
      <c r="AY172" s="45"/>
    </row>
    <row r="173">
      <c r="A173" s="60"/>
      <c r="B173" s="60"/>
      <c r="C173" s="60"/>
      <c r="D173" s="46">
        <v>171.0</v>
      </c>
      <c r="E173" s="25"/>
      <c r="F173" s="26">
        <v>2737.0</v>
      </c>
      <c r="G173" s="18">
        <v>1198.0</v>
      </c>
      <c r="H173" s="15">
        <f t="shared" si="5"/>
        <v>124</v>
      </c>
      <c r="I173" s="28">
        <v>3.0</v>
      </c>
      <c r="J173" s="29">
        <v>39.0</v>
      </c>
      <c r="K173" s="30">
        <v>2.0</v>
      </c>
      <c r="L173" s="31">
        <v>55.0</v>
      </c>
      <c r="M173" s="32">
        <v>3.0</v>
      </c>
      <c r="N173" s="33">
        <v>22.0</v>
      </c>
      <c r="O173" s="39">
        <f t="shared" si="6"/>
        <v>0.88</v>
      </c>
      <c r="P173" s="39">
        <f t="shared" si="7"/>
        <v>0.9285714286</v>
      </c>
      <c r="Q173" s="40">
        <f t="shared" si="8"/>
        <v>0.8208769664</v>
      </c>
      <c r="R173" s="17">
        <f t="shared" si="9"/>
        <v>0.3988769664</v>
      </c>
      <c r="S173" s="39">
        <f t="shared" si="10"/>
        <v>0.1076944622</v>
      </c>
      <c r="T173" s="40">
        <f t="shared" si="11"/>
        <v>0.3598288301</v>
      </c>
      <c r="U173" s="40">
        <f t="shared" si="12"/>
        <v>0.6831920793</v>
      </c>
      <c r="V173" s="40">
        <f t="shared" si="13"/>
        <v>0.6831920793</v>
      </c>
      <c r="W173" s="39">
        <f t="shared" si="14"/>
        <v>0.7908865414</v>
      </c>
      <c r="X173" s="41">
        <f t="shared" si="15"/>
        <v>0.3168079207</v>
      </c>
      <c r="Y173" s="41">
        <f t="shared" si="16"/>
        <v>0.2091134586</v>
      </c>
      <c r="Z173" s="40">
        <f t="shared" si="17"/>
        <v>25</v>
      </c>
      <c r="AA173" s="40">
        <f t="shared" si="18"/>
        <v>42</v>
      </c>
      <c r="AB173" s="40">
        <f t="shared" si="19"/>
        <v>8</v>
      </c>
      <c r="AC173" s="40">
        <f t="shared" si="20"/>
        <v>17</v>
      </c>
      <c r="AD173" s="40">
        <f t="shared" si="21"/>
        <v>9</v>
      </c>
      <c r="AE173" s="40">
        <f t="shared" si="22"/>
        <v>33</v>
      </c>
      <c r="AF173" s="40">
        <f t="shared" si="23"/>
        <v>1.294117647</v>
      </c>
      <c r="AG173" s="40">
        <f t="shared" si="24"/>
        <v>1.181818182</v>
      </c>
      <c r="AH173" s="40">
        <f t="shared" si="25"/>
        <v>10</v>
      </c>
      <c r="AI173" s="40">
        <f t="shared" si="26"/>
        <v>22</v>
      </c>
      <c r="AJ173" s="40">
        <f t="shared" si="27"/>
        <v>11</v>
      </c>
      <c r="AK173" s="40">
        <f t="shared" si="40"/>
        <v>39</v>
      </c>
      <c r="AL173" s="18">
        <f t="shared" si="28"/>
        <v>1198</v>
      </c>
      <c r="AM173" s="40">
        <f t="shared" si="29"/>
        <v>82</v>
      </c>
      <c r="AN173" s="42">
        <f t="shared" si="30"/>
        <v>0.06844741235</v>
      </c>
      <c r="AO173" s="42">
        <f t="shared" si="31"/>
        <v>0.1035058431</v>
      </c>
      <c r="AP173" s="43">
        <f t="shared" si="32"/>
        <v>0.06451612903</v>
      </c>
      <c r="AQ173" s="43">
        <f t="shared" si="33"/>
        <v>0.4919354839</v>
      </c>
      <c r="AR173" s="43">
        <f t="shared" si="34"/>
        <v>0.5403225806</v>
      </c>
      <c r="AS173" s="43">
        <f t="shared" si="35"/>
        <v>0.256097561</v>
      </c>
      <c r="AT173" s="43">
        <f t="shared" si="36"/>
        <v>0.5975609756</v>
      </c>
      <c r="AU173" s="43">
        <f t="shared" si="37"/>
        <v>0.3902439024</v>
      </c>
      <c r="AV173" s="44">
        <f t="shared" si="38"/>
        <v>0</v>
      </c>
      <c r="AW173" s="45">
        <f t="shared" si="39"/>
        <v>-13</v>
      </c>
      <c r="AX173" s="45">
        <v>-1.0</v>
      </c>
      <c r="AY173" s="45"/>
    </row>
    <row r="174">
      <c r="A174" s="60"/>
      <c r="B174" s="60"/>
      <c r="C174" s="60"/>
      <c r="D174" s="46">
        <v>172.0</v>
      </c>
      <c r="E174" s="25"/>
      <c r="F174" s="26">
        <v>2740.0</v>
      </c>
      <c r="G174" s="18">
        <v>2389.0</v>
      </c>
      <c r="H174" s="15">
        <f t="shared" si="5"/>
        <v>127</v>
      </c>
      <c r="I174" s="28">
        <v>7.0</v>
      </c>
      <c r="J174" s="29">
        <v>16.0</v>
      </c>
      <c r="K174" s="30">
        <v>10.0</v>
      </c>
      <c r="L174" s="31">
        <v>70.0</v>
      </c>
      <c r="M174" s="32">
        <v>5.0</v>
      </c>
      <c r="N174" s="33">
        <v>19.0</v>
      </c>
      <c r="O174" s="39">
        <f t="shared" si="6"/>
        <v>0.7916666667</v>
      </c>
      <c r="P174" s="39">
        <f t="shared" si="7"/>
        <v>0.6956521739</v>
      </c>
      <c r="Q174" s="40">
        <f t="shared" si="8"/>
        <v>0.7808167813</v>
      </c>
      <c r="R174" s="17">
        <f t="shared" si="9"/>
        <v>0.3588167813</v>
      </c>
      <c r="S174" s="39">
        <f t="shared" si="10"/>
        <v>-0.08516460734</v>
      </c>
      <c r="T174" s="40">
        <f t="shared" si="11"/>
        <v>0.3598512534</v>
      </c>
      <c r="U174" s="40">
        <f t="shared" si="12"/>
        <v>0.6146078399</v>
      </c>
      <c r="V174" s="40">
        <f t="shared" si="13"/>
        <v>0.6146078399</v>
      </c>
      <c r="W174" s="39">
        <f t="shared" si="14"/>
        <v>0.5294432325</v>
      </c>
      <c r="X174" s="41">
        <f t="shared" si="15"/>
        <v>0.3853921601</v>
      </c>
      <c r="Y174" s="41">
        <f t="shared" si="16"/>
        <v>0.4705567675</v>
      </c>
      <c r="Z174" s="40">
        <f t="shared" si="17"/>
        <v>24</v>
      </c>
      <c r="AA174" s="40">
        <f t="shared" si="18"/>
        <v>23</v>
      </c>
      <c r="AB174" s="40">
        <f t="shared" si="19"/>
        <v>9</v>
      </c>
      <c r="AC174" s="40">
        <f t="shared" si="20"/>
        <v>15</v>
      </c>
      <c r="AD174" s="40">
        <f t="shared" si="21"/>
        <v>11</v>
      </c>
      <c r="AE174" s="40">
        <f t="shared" si="22"/>
        <v>12</v>
      </c>
      <c r="AF174" s="40">
        <f t="shared" si="23"/>
        <v>1.266666667</v>
      </c>
      <c r="AG174" s="40">
        <f t="shared" si="24"/>
        <v>1.333333333</v>
      </c>
      <c r="AH174" s="40">
        <f t="shared" si="25"/>
        <v>11</v>
      </c>
      <c r="AI174" s="40">
        <f t="shared" si="26"/>
        <v>19</v>
      </c>
      <c r="AJ174" s="40">
        <f t="shared" si="27"/>
        <v>15</v>
      </c>
      <c r="AK174" s="40">
        <f t="shared" si="40"/>
        <v>16</v>
      </c>
      <c r="AL174" s="18">
        <f t="shared" si="28"/>
        <v>2389</v>
      </c>
      <c r="AM174" s="40">
        <f t="shared" si="29"/>
        <v>61</v>
      </c>
      <c r="AN174" s="42">
        <f t="shared" si="30"/>
        <v>0.02553369611</v>
      </c>
      <c r="AO174" s="42">
        <f t="shared" si="31"/>
        <v>0.05316031812</v>
      </c>
      <c r="AP174" s="43">
        <f t="shared" si="32"/>
        <v>0.1732283465</v>
      </c>
      <c r="AQ174" s="43">
        <f t="shared" si="33"/>
        <v>0.6456692913</v>
      </c>
      <c r="AR174" s="43">
        <f t="shared" si="34"/>
        <v>0.3700787402</v>
      </c>
      <c r="AS174" s="43">
        <f t="shared" si="35"/>
        <v>0.4262295082</v>
      </c>
      <c r="AT174" s="43">
        <f t="shared" si="36"/>
        <v>0.4426229508</v>
      </c>
      <c r="AU174" s="43">
        <f t="shared" si="37"/>
        <v>0.4918032787</v>
      </c>
      <c r="AV174" s="44">
        <f t="shared" si="38"/>
        <v>0</v>
      </c>
      <c r="AW174" s="45">
        <f t="shared" si="39"/>
        <v>-4</v>
      </c>
      <c r="AX174" s="45">
        <v>-1.0</v>
      </c>
      <c r="AY174" s="45"/>
    </row>
    <row r="175">
      <c r="A175" s="60"/>
      <c r="B175" s="60"/>
      <c r="C175" s="60"/>
      <c r="D175" s="46">
        <v>173.0</v>
      </c>
      <c r="E175" s="25"/>
      <c r="F175" s="26">
        <v>2743.0</v>
      </c>
      <c r="G175" s="18">
        <v>3042.0</v>
      </c>
      <c r="H175" s="15">
        <f t="shared" si="5"/>
        <v>432</v>
      </c>
      <c r="I175" s="28">
        <v>32.0</v>
      </c>
      <c r="J175" s="29">
        <v>93.0</v>
      </c>
      <c r="K175" s="30">
        <v>26.0</v>
      </c>
      <c r="L175" s="31">
        <v>162.0</v>
      </c>
      <c r="M175" s="32">
        <v>33.0</v>
      </c>
      <c r="N175" s="33">
        <v>86.0</v>
      </c>
      <c r="O175" s="39">
        <f t="shared" si="6"/>
        <v>0.7226890756</v>
      </c>
      <c r="P175" s="39">
        <f t="shared" si="7"/>
        <v>0.744</v>
      </c>
      <c r="Q175" s="40">
        <f t="shared" si="8"/>
        <v>0.7495379688</v>
      </c>
      <c r="R175" s="17">
        <f t="shared" si="9"/>
        <v>0.3275379688</v>
      </c>
      <c r="S175" s="39">
        <f t="shared" si="10"/>
        <v>-0.005537968788</v>
      </c>
      <c r="T175" s="40">
        <f t="shared" si="11"/>
        <v>0.3598687636</v>
      </c>
      <c r="U175" s="40">
        <f t="shared" si="12"/>
        <v>0.5610528589</v>
      </c>
      <c r="V175" s="40">
        <f t="shared" si="13"/>
        <v>0.5610528589</v>
      </c>
      <c r="W175" s="39">
        <f t="shared" si="14"/>
        <v>0.5555148901</v>
      </c>
      <c r="X175" s="41">
        <f t="shared" si="15"/>
        <v>0.4389471411</v>
      </c>
      <c r="Y175" s="41">
        <f t="shared" si="16"/>
        <v>0.4444851099</v>
      </c>
      <c r="Z175" s="40">
        <f t="shared" si="17"/>
        <v>119</v>
      </c>
      <c r="AA175" s="40">
        <f t="shared" si="18"/>
        <v>125</v>
      </c>
      <c r="AB175" s="40">
        <f t="shared" si="19"/>
        <v>52</v>
      </c>
      <c r="AC175" s="40">
        <f t="shared" si="20"/>
        <v>67</v>
      </c>
      <c r="AD175" s="40">
        <f t="shared" si="21"/>
        <v>56</v>
      </c>
      <c r="AE175" s="40">
        <f t="shared" si="22"/>
        <v>69</v>
      </c>
      <c r="AF175" s="40">
        <f t="shared" si="23"/>
        <v>1.28358209</v>
      </c>
      <c r="AG175" s="40">
        <f t="shared" si="24"/>
        <v>1.347826087</v>
      </c>
      <c r="AH175" s="40">
        <f t="shared" si="25"/>
        <v>67</v>
      </c>
      <c r="AI175" s="40">
        <f t="shared" si="26"/>
        <v>86</v>
      </c>
      <c r="AJ175" s="40">
        <f t="shared" si="27"/>
        <v>75</v>
      </c>
      <c r="AK175" s="40">
        <f t="shared" si="40"/>
        <v>93</v>
      </c>
      <c r="AL175" s="18">
        <f t="shared" si="28"/>
        <v>3042</v>
      </c>
      <c r="AM175" s="40">
        <f t="shared" si="29"/>
        <v>321</v>
      </c>
      <c r="AN175" s="42">
        <f t="shared" si="30"/>
        <v>0.1055226824</v>
      </c>
      <c r="AO175" s="42">
        <f t="shared" si="31"/>
        <v>0.1420118343</v>
      </c>
      <c r="AP175" s="43">
        <f t="shared" si="32"/>
        <v>0.2106481481</v>
      </c>
      <c r="AQ175" s="43">
        <f t="shared" si="33"/>
        <v>0.525462963</v>
      </c>
      <c r="AR175" s="43">
        <f t="shared" si="34"/>
        <v>0.5648148148</v>
      </c>
      <c r="AS175" s="43">
        <f t="shared" si="35"/>
        <v>0.4423676012</v>
      </c>
      <c r="AT175" s="43">
        <f t="shared" si="36"/>
        <v>0.4984423676</v>
      </c>
      <c r="AU175" s="43">
        <f t="shared" si="37"/>
        <v>0.476635514</v>
      </c>
      <c r="AV175" s="44">
        <f t="shared" si="38"/>
        <v>0</v>
      </c>
      <c r="AW175" s="45">
        <f t="shared" si="39"/>
        <v>-51</v>
      </c>
      <c r="AX175" s="45">
        <v>-1.0</v>
      </c>
      <c r="AY175" s="45"/>
    </row>
    <row r="176">
      <c r="A176" s="60"/>
      <c r="B176" s="60"/>
      <c r="C176" s="60"/>
      <c r="D176" s="46">
        <v>174.0</v>
      </c>
      <c r="E176" s="25"/>
      <c r="F176" s="26">
        <v>2746.0</v>
      </c>
      <c r="G176" s="18">
        <v>1220.0</v>
      </c>
      <c r="H176" s="15">
        <f t="shared" si="5"/>
        <v>143</v>
      </c>
      <c r="I176" s="28">
        <v>11.0</v>
      </c>
      <c r="J176" s="29">
        <v>30.0</v>
      </c>
      <c r="K176" s="30">
        <v>8.0</v>
      </c>
      <c r="L176" s="31">
        <v>57.0</v>
      </c>
      <c r="M176" s="32">
        <v>6.0</v>
      </c>
      <c r="N176" s="33">
        <v>31.0</v>
      </c>
      <c r="O176" s="39">
        <f t="shared" si="6"/>
        <v>0.8378378378</v>
      </c>
      <c r="P176" s="39">
        <f t="shared" si="7"/>
        <v>0.7317073171</v>
      </c>
      <c r="Q176" s="40">
        <f t="shared" si="8"/>
        <v>0.801755344</v>
      </c>
      <c r="R176" s="17">
        <f t="shared" si="9"/>
        <v>0.379755344</v>
      </c>
      <c r="S176" s="39">
        <f t="shared" si="10"/>
        <v>-0.07004802697</v>
      </c>
      <c r="T176" s="40">
        <f t="shared" si="11"/>
        <v>0.3598395329</v>
      </c>
      <c r="U176" s="40">
        <f t="shared" si="12"/>
        <v>0.6504561337</v>
      </c>
      <c r="V176" s="40">
        <f t="shared" si="13"/>
        <v>0.6504561337</v>
      </c>
      <c r="W176" s="39">
        <f t="shared" si="14"/>
        <v>0.5804081068</v>
      </c>
      <c r="X176" s="41">
        <f t="shared" si="15"/>
        <v>0.3495438663</v>
      </c>
      <c r="Y176" s="41">
        <f t="shared" si="16"/>
        <v>0.4195918932</v>
      </c>
      <c r="Z176" s="40">
        <f t="shared" si="17"/>
        <v>37</v>
      </c>
      <c r="AA176" s="40">
        <f t="shared" si="18"/>
        <v>41</v>
      </c>
      <c r="AB176" s="40">
        <f t="shared" si="19"/>
        <v>13</v>
      </c>
      <c r="AC176" s="40">
        <f t="shared" si="20"/>
        <v>24</v>
      </c>
      <c r="AD176" s="40">
        <f t="shared" si="21"/>
        <v>17</v>
      </c>
      <c r="AE176" s="40">
        <f t="shared" si="22"/>
        <v>24</v>
      </c>
      <c r="AF176" s="40">
        <f t="shared" si="23"/>
        <v>1.291666667</v>
      </c>
      <c r="AG176" s="40">
        <f t="shared" si="24"/>
        <v>1.25</v>
      </c>
      <c r="AH176" s="40">
        <f t="shared" si="25"/>
        <v>17</v>
      </c>
      <c r="AI176" s="40">
        <f t="shared" si="26"/>
        <v>31</v>
      </c>
      <c r="AJ176" s="40">
        <f t="shared" si="27"/>
        <v>21</v>
      </c>
      <c r="AK176" s="40">
        <f t="shared" si="40"/>
        <v>30</v>
      </c>
      <c r="AL176" s="18">
        <f t="shared" si="28"/>
        <v>1220</v>
      </c>
      <c r="AM176" s="40">
        <f t="shared" si="29"/>
        <v>99</v>
      </c>
      <c r="AN176" s="42">
        <f t="shared" si="30"/>
        <v>0.08114754098</v>
      </c>
      <c r="AO176" s="42">
        <f t="shared" si="31"/>
        <v>0.1172131148</v>
      </c>
      <c r="AP176" s="43">
        <f t="shared" si="32"/>
        <v>0.1748251748</v>
      </c>
      <c r="AQ176" s="43">
        <f t="shared" si="33"/>
        <v>0.5174825175</v>
      </c>
      <c r="AR176" s="43">
        <f t="shared" si="34"/>
        <v>0.5454545455</v>
      </c>
      <c r="AS176" s="43">
        <f t="shared" si="35"/>
        <v>0.3838383838</v>
      </c>
      <c r="AT176" s="43">
        <f t="shared" si="36"/>
        <v>0.4747474747</v>
      </c>
      <c r="AU176" s="43">
        <f t="shared" si="37"/>
        <v>0.4848484848</v>
      </c>
      <c r="AV176" s="44">
        <f t="shared" si="38"/>
        <v>0</v>
      </c>
      <c r="AW176" s="45">
        <f t="shared" si="39"/>
        <v>-13</v>
      </c>
      <c r="AX176" s="45">
        <v>-1.0</v>
      </c>
      <c r="AY176" s="45"/>
    </row>
    <row r="177">
      <c r="A177" s="60"/>
      <c r="B177" s="60"/>
      <c r="C177" s="60"/>
      <c r="D177" s="46">
        <v>175.0</v>
      </c>
      <c r="E177" s="25"/>
      <c r="F177" s="26">
        <v>2752.0</v>
      </c>
      <c r="G177" s="18">
        <v>2509.0</v>
      </c>
      <c r="H177" s="15">
        <f t="shared" si="5"/>
        <v>154</v>
      </c>
      <c r="I177" s="28">
        <v>10.0</v>
      </c>
      <c r="J177" s="29">
        <v>28.0</v>
      </c>
      <c r="K177" s="30">
        <v>5.0</v>
      </c>
      <c r="L177" s="31">
        <v>82.0</v>
      </c>
      <c r="M177" s="32">
        <v>13.0</v>
      </c>
      <c r="N177" s="33">
        <v>16.0</v>
      </c>
      <c r="O177" s="39">
        <f t="shared" si="6"/>
        <v>0.5517241379</v>
      </c>
      <c r="P177" s="39">
        <f t="shared" si="7"/>
        <v>0.7368421053</v>
      </c>
      <c r="Q177" s="40">
        <f t="shared" si="8"/>
        <v>0.6720241807</v>
      </c>
      <c r="R177" s="17">
        <f t="shared" si="9"/>
        <v>0.2500241807</v>
      </c>
      <c r="S177" s="39">
        <f t="shared" si="10"/>
        <v>0.06481792453</v>
      </c>
      <c r="T177" s="40">
        <f t="shared" si="11"/>
        <v>0.3599121649</v>
      </c>
      <c r="U177" s="40">
        <f t="shared" si="12"/>
        <v>0.4283174146</v>
      </c>
      <c r="V177" s="40">
        <f t="shared" si="13"/>
        <v>0.4283174146</v>
      </c>
      <c r="W177" s="39">
        <f t="shared" si="14"/>
        <v>0.4931353391</v>
      </c>
      <c r="X177" s="41">
        <f t="shared" si="15"/>
        <v>0.5716825854</v>
      </c>
      <c r="Y177" s="41">
        <f t="shared" si="16"/>
        <v>0.5068646609</v>
      </c>
      <c r="Z177" s="40">
        <f t="shared" si="17"/>
        <v>29</v>
      </c>
      <c r="AA177" s="40">
        <f t="shared" si="18"/>
        <v>38</v>
      </c>
      <c r="AB177" s="40">
        <f t="shared" si="19"/>
        <v>17</v>
      </c>
      <c r="AC177" s="40">
        <f t="shared" si="20"/>
        <v>12</v>
      </c>
      <c r="AD177" s="40">
        <f t="shared" si="21"/>
        <v>19</v>
      </c>
      <c r="AE177" s="40">
        <f t="shared" si="22"/>
        <v>19</v>
      </c>
      <c r="AF177" s="40">
        <f t="shared" si="23"/>
        <v>1.333333333</v>
      </c>
      <c r="AG177" s="40">
        <f t="shared" si="24"/>
        <v>1.473684211</v>
      </c>
      <c r="AH177" s="40">
        <f t="shared" si="25"/>
        <v>23</v>
      </c>
      <c r="AI177" s="40">
        <f t="shared" si="26"/>
        <v>16</v>
      </c>
      <c r="AJ177" s="40">
        <f t="shared" si="27"/>
        <v>28</v>
      </c>
      <c r="AK177" s="40">
        <f t="shared" si="40"/>
        <v>28</v>
      </c>
      <c r="AL177" s="18">
        <f t="shared" si="28"/>
        <v>2509</v>
      </c>
      <c r="AM177" s="40">
        <f t="shared" si="29"/>
        <v>95</v>
      </c>
      <c r="AN177" s="42">
        <f t="shared" si="30"/>
        <v>0.03786369071</v>
      </c>
      <c r="AO177" s="42">
        <f t="shared" si="31"/>
        <v>0.06137903547</v>
      </c>
      <c r="AP177" s="43">
        <f t="shared" si="32"/>
        <v>0.1818181818</v>
      </c>
      <c r="AQ177" s="43">
        <f t="shared" si="33"/>
        <v>0.6818181818</v>
      </c>
      <c r="AR177" s="43">
        <f t="shared" si="34"/>
        <v>0.4350649351</v>
      </c>
      <c r="AS177" s="43">
        <f t="shared" si="35"/>
        <v>0.5368421053</v>
      </c>
      <c r="AT177" s="43">
        <f t="shared" si="36"/>
        <v>0.5368421053</v>
      </c>
      <c r="AU177" s="43">
        <f t="shared" si="37"/>
        <v>0.4105263158</v>
      </c>
      <c r="AV177" s="44">
        <f t="shared" si="38"/>
        <v>0</v>
      </c>
      <c r="AW177" s="45">
        <f t="shared" si="39"/>
        <v>-23</v>
      </c>
      <c r="AX177" s="45">
        <v>-1.0</v>
      </c>
      <c r="AY177" s="45"/>
    </row>
    <row r="178">
      <c r="A178" s="60"/>
      <c r="B178" s="60"/>
      <c r="C178" s="60"/>
      <c r="D178" s="46">
        <v>176.0</v>
      </c>
      <c r="E178" s="25"/>
      <c r="F178" s="26">
        <v>2775.0</v>
      </c>
      <c r="G178" s="18">
        <v>3006.0</v>
      </c>
      <c r="H178" s="15">
        <f t="shared" si="5"/>
        <v>1263</v>
      </c>
      <c r="I178" s="28">
        <v>119.0</v>
      </c>
      <c r="J178" s="29">
        <v>96.0</v>
      </c>
      <c r="K178" s="30">
        <v>208.0</v>
      </c>
      <c r="L178" s="31">
        <v>572.0</v>
      </c>
      <c r="M178" s="32">
        <v>164.0</v>
      </c>
      <c r="N178" s="33">
        <v>104.0</v>
      </c>
      <c r="O178" s="39">
        <f t="shared" si="6"/>
        <v>0.3880597015</v>
      </c>
      <c r="P178" s="39">
        <f t="shared" si="7"/>
        <v>0.4465116279</v>
      </c>
      <c r="Q178" s="40">
        <f t="shared" si="8"/>
        <v>0.5978371254</v>
      </c>
      <c r="R178" s="17">
        <f t="shared" si="9"/>
        <v>0.1758371254</v>
      </c>
      <c r="S178" s="39">
        <f t="shared" si="10"/>
        <v>-0.1513254975</v>
      </c>
      <c r="T178" s="40">
        <f t="shared" si="11"/>
        <v>0.3599537145</v>
      </c>
      <c r="U178" s="40">
        <f t="shared" si="12"/>
        <v>0.3012548976</v>
      </c>
      <c r="V178" s="40">
        <f t="shared" si="13"/>
        <v>0.3012548976</v>
      </c>
      <c r="W178" s="39">
        <f t="shared" si="14"/>
        <v>0.1499294</v>
      </c>
      <c r="X178" s="41">
        <f t="shared" si="15"/>
        <v>0.6987451024</v>
      </c>
      <c r="Y178" s="41">
        <f t="shared" si="16"/>
        <v>0.8500706</v>
      </c>
      <c r="Z178" s="40">
        <f t="shared" si="17"/>
        <v>268</v>
      </c>
      <c r="AA178" s="40">
        <f t="shared" si="18"/>
        <v>215</v>
      </c>
      <c r="AB178" s="40">
        <f t="shared" si="19"/>
        <v>187</v>
      </c>
      <c r="AC178" s="40">
        <f t="shared" si="20"/>
        <v>81</v>
      </c>
      <c r="AD178" s="40">
        <f t="shared" si="21"/>
        <v>183</v>
      </c>
      <c r="AE178" s="40">
        <f t="shared" si="22"/>
        <v>32</v>
      </c>
      <c r="AF178" s="40">
        <f t="shared" si="23"/>
        <v>1.283950617</v>
      </c>
      <c r="AG178" s="40">
        <f t="shared" si="24"/>
        <v>3</v>
      </c>
      <c r="AH178" s="40">
        <f t="shared" si="25"/>
        <v>240</v>
      </c>
      <c r="AI178" s="40">
        <f t="shared" si="26"/>
        <v>104</v>
      </c>
      <c r="AJ178" s="40">
        <f t="shared" si="27"/>
        <v>549</v>
      </c>
      <c r="AK178" s="40">
        <f t="shared" si="40"/>
        <v>96</v>
      </c>
      <c r="AL178" s="18">
        <f t="shared" si="28"/>
        <v>3006</v>
      </c>
      <c r="AM178" s="40">
        <f t="shared" si="29"/>
        <v>989</v>
      </c>
      <c r="AN178" s="42">
        <f t="shared" si="30"/>
        <v>0.3290086494</v>
      </c>
      <c r="AO178" s="42">
        <f t="shared" si="31"/>
        <v>0.4201596806</v>
      </c>
      <c r="AP178" s="43">
        <f t="shared" si="32"/>
        <v>0.3887569279</v>
      </c>
      <c r="AQ178" s="43">
        <f t="shared" si="33"/>
        <v>0.67695962</v>
      </c>
      <c r="AR178" s="43">
        <f t="shared" si="34"/>
        <v>0.3824228029</v>
      </c>
      <c r="AS178" s="43">
        <f t="shared" si="35"/>
        <v>0.7977755308</v>
      </c>
      <c r="AT178" s="43">
        <f t="shared" si="36"/>
        <v>0.3397371082</v>
      </c>
      <c r="AU178" s="43">
        <f t="shared" si="37"/>
        <v>0.347826087</v>
      </c>
      <c r="AV178" s="44">
        <f t="shared" si="38"/>
        <v>0</v>
      </c>
      <c r="AW178" s="45">
        <f t="shared" si="39"/>
        <v>-298</v>
      </c>
      <c r="AX178" s="59">
        <v>0.0</v>
      </c>
      <c r="AY178" s="45"/>
    </row>
    <row r="179">
      <c r="A179" s="60"/>
      <c r="B179" s="60"/>
      <c r="C179" s="60"/>
      <c r="D179" s="46">
        <v>177.0</v>
      </c>
      <c r="E179" s="25"/>
      <c r="F179" s="26">
        <v>2776.0</v>
      </c>
      <c r="G179" s="18">
        <v>2761.0</v>
      </c>
      <c r="H179" s="15">
        <f t="shared" si="5"/>
        <v>948</v>
      </c>
      <c r="I179" s="28">
        <v>39.0</v>
      </c>
      <c r="J179" s="29">
        <v>49.0</v>
      </c>
      <c r="K179" s="30">
        <v>208.0</v>
      </c>
      <c r="L179" s="31">
        <v>441.0</v>
      </c>
      <c r="M179" s="32">
        <v>129.0</v>
      </c>
      <c r="N179" s="33">
        <v>82.0</v>
      </c>
      <c r="O179" s="39">
        <f t="shared" si="6"/>
        <v>0.3886255924</v>
      </c>
      <c r="P179" s="39">
        <f t="shared" si="7"/>
        <v>0.5568181818</v>
      </c>
      <c r="Q179" s="40">
        <f t="shared" si="8"/>
        <v>0.5980936085</v>
      </c>
      <c r="R179" s="17">
        <f t="shared" si="9"/>
        <v>0.1760936085</v>
      </c>
      <c r="S179" s="39">
        <f t="shared" si="10"/>
        <v>-0.04127542668</v>
      </c>
      <c r="T179" s="40">
        <f t="shared" si="11"/>
        <v>0.3599535708</v>
      </c>
      <c r="U179" s="40">
        <f t="shared" si="12"/>
        <v>0.3016942244</v>
      </c>
      <c r="V179" s="40">
        <f t="shared" si="13"/>
        <v>0.3016942244</v>
      </c>
      <c r="W179" s="39">
        <f t="shared" si="14"/>
        <v>0.2604187977</v>
      </c>
      <c r="X179" s="41">
        <f t="shared" si="15"/>
        <v>0.6983057756</v>
      </c>
      <c r="Y179" s="41">
        <f t="shared" si="16"/>
        <v>0.7395812023</v>
      </c>
      <c r="Z179" s="40">
        <f t="shared" si="17"/>
        <v>211</v>
      </c>
      <c r="AA179" s="40">
        <f t="shared" si="18"/>
        <v>88</v>
      </c>
      <c r="AB179" s="40">
        <f t="shared" si="19"/>
        <v>147</v>
      </c>
      <c r="AC179" s="40">
        <f t="shared" si="20"/>
        <v>64</v>
      </c>
      <c r="AD179" s="40">
        <f t="shared" si="21"/>
        <v>65</v>
      </c>
      <c r="AE179" s="40">
        <f t="shared" si="22"/>
        <v>23</v>
      </c>
      <c r="AF179" s="40">
        <f t="shared" si="23"/>
        <v>1.28125</v>
      </c>
      <c r="AG179" s="40">
        <f t="shared" si="24"/>
        <v>2.130434783</v>
      </c>
      <c r="AH179" s="40">
        <f t="shared" si="25"/>
        <v>188</v>
      </c>
      <c r="AI179" s="40">
        <f t="shared" si="26"/>
        <v>82</v>
      </c>
      <c r="AJ179" s="40">
        <f t="shared" si="27"/>
        <v>138</v>
      </c>
      <c r="AK179" s="40">
        <f t="shared" si="40"/>
        <v>49</v>
      </c>
      <c r="AL179" s="18">
        <f t="shared" si="28"/>
        <v>2761</v>
      </c>
      <c r="AM179" s="40">
        <f t="shared" si="29"/>
        <v>457</v>
      </c>
      <c r="AN179" s="42">
        <f t="shared" si="30"/>
        <v>0.1655197392</v>
      </c>
      <c r="AO179" s="42">
        <f t="shared" si="31"/>
        <v>0.3433538573</v>
      </c>
      <c r="AP179" s="43">
        <f t="shared" si="32"/>
        <v>0.3966244726</v>
      </c>
      <c r="AQ179" s="43">
        <f t="shared" si="33"/>
        <v>0.6424050633</v>
      </c>
      <c r="AR179" s="43">
        <f t="shared" si="34"/>
        <v>0.3154008439</v>
      </c>
      <c r="AS179" s="43">
        <f t="shared" si="35"/>
        <v>0.7133479212</v>
      </c>
      <c r="AT179" s="43">
        <f t="shared" si="36"/>
        <v>0.5185995624</v>
      </c>
      <c r="AU179" s="43">
        <f t="shared" si="37"/>
        <v>0.590809628</v>
      </c>
      <c r="AV179" s="44">
        <f t="shared" si="38"/>
        <v>0</v>
      </c>
      <c r="AW179" s="45">
        <f t="shared" si="39"/>
        <v>50</v>
      </c>
      <c r="AX179" s="45">
        <v>0.0</v>
      </c>
      <c r="AY179" s="45"/>
    </row>
    <row r="180">
      <c r="A180" s="60"/>
      <c r="B180" s="60"/>
      <c r="C180" s="60"/>
      <c r="D180" s="46">
        <v>178.0</v>
      </c>
      <c r="E180" s="25"/>
      <c r="F180" s="26">
        <v>3000.0</v>
      </c>
      <c r="G180" s="18">
        <v>2043.0</v>
      </c>
      <c r="H180" s="15">
        <f t="shared" si="5"/>
        <v>259</v>
      </c>
      <c r="I180" s="28">
        <v>15.0</v>
      </c>
      <c r="J180" s="29">
        <v>48.0</v>
      </c>
      <c r="K180" s="30">
        <v>21.0</v>
      </c>
      <c r="L180" s="31">
        <v>109.0</v>
      </c>
      <c r="M180" s="32">
        <v>21.0</v>
      </c>
      <c r="N180" s="33">
        <v>45.0</v>
      </c>
      <c r="O180" s="39">
        <f t="shared" si="6"/>
        <v>0.6818181818</v>
      </c>
      <c r="P180" s="39">
        <f t="shared" si="7"/>
        <v>0.7619047619</v>
      </c>
      <c r="Q180" s="40">
        <f t="shared" si="8"/>
        <v>0.7310058884</v>
      </c>
      <c r="R180" s="17">
        <f t="shared" si="9"/>
        <v>0.3090058884</v>
      </c>
      <c r="S180" s="39">
        <f t="shared" si="10"/>
        <v>0.03089887348</v>
      </c>
      <c r="T180" s="40">
        <f t="shared" si="11"/>
        <v>0.359879139</v>
      </c>
      <c r="U180" s="40">
        <f t="shared" si="12"/>
        <v>0.5293206364</v>
      </c>
      <c r="V180" s="40">
        <f t="shared" si="13"/>
        <v>0.5293206364</v>
      </c>
      <c r="W180" s="39">
        <f t="shared" si="14"/>
        <v>0.5602195098</v>
      </c>
      <c r="X180" s="41">
        <f t="shared" si="15"/>
        <v>0.4706793636</v>
      </c>
      <c r="Y180" s="41">
        <f t="shared" si="16"/>
        <v>0.4397804902</v>
      </c>
      <c r="Z180" s="40">
        <f t="shared" si="17"/>
        <v>66</v>
      </c>
      <c r="AA180" s="40">
        <f t="shared" si="18"/>
        <v>63</v>
      </c>
      <c r="AB180" s="40">
        <f t="shared" si="19"/>
        <v>31</v>
      </c>
      <c r="AC180" s="40">
        <f t="shared" si="20"/>
        <v>35</v>
      </c>
      <c r="AD180" s="40">
        <f t="shared" si="21"/>
        <v>28</v>
      </c>
      <c r="AE180" s="40">
        <f t="shared" si="22"/>
        <v>35</v>
      </c>
      <c r="AF180" s="40">
        <f t="shared" si="23"/>
        <v>1.285714286</v>
      </c>
      <c r="AG180" s="40">
        <f t="shared" si="24"/>
        <v>1.371428571</v>
      </c>
      <c r="AH180" s="40">
        <f t="shared" si="25"/>
        <v>40</v>
      </c>
      <c r="AI180" s="40">
        <f t="shared" si="26"/>
        <v>45</v>
      </c>
      <c r="AJ180" s="40">
        <f t="shared" si="27"/>
        <v>38</v>
      </c>
      <c r="AK180" s="40">
        <f t="shared" si="40"/>
        <v>48</v>
      </c>
      <c r="AL180" s="18">
        <f t="shared" si="28"/>
        <v>2043</v>
      </c>
      <c r="AM180" s="40">
        <f t="shared" si="29"/>
        <v>171</v>
      </c>
      <c r="AN180" s="42">
        <f t="shared" si="30"/>
        <v>0.08370044053</v>
      </c>
      <c r="AO180" s="42">
        <f t="shared" si="31"/>
        <v>0.1267743514</v>
      </c>
      <c r="AP180" s="43">
        <f t="shared" si="32"/>
        <v>0.2200772201</v>
      </c>
      <c r="AQ180" s="43">
        <f t="shared" si="33"/>
        <v>0.5598455598</v>
      </c>
      <c r="AR180" s="43">
        <f t="shared" si="34"/>
        <v>0.4980694981</v>
      </c>
      <c r="AS180" s="43">
        <f t="shared" si="35"/>
        <v>0.4561403509</v>
      </c>
      <c r="AT180" s="43">
        <f t="shared" si="36"/>
        <v>0.514619883</v>
      </c>
      <c r="AU180" s="43">
        <f t="shared" si="37"/>
        <v>0.4970760234</v>
      </c>
      <c r="AV180" s="44">
        <f t="shared" si="38"/>
        <v>0</v>
      </c>
      <c r="AW180" s="45">
        <f t="shared" si="39"/>
        <v>-21</v>
      </c>
      <c r="AX180" s="45">
        <v>0.0</v>
      </c>
      <c r="AY180" s="45"/>
    </row>
    <row r="181">
      <c r="A181" s="60"/>
      <c r="B181" s="60"/>
      <c r="C181" s="60"/>
      <c r="D181" s="46">
        <v>179.0</v>
      </c>
      <c r="E181" s="25"/>
      <c r="F181" s="26">
        <v>3003.0</v>
      </c>
      <c r="G181" s="18">
        <v>1572.0</v>
      </c>
      <c r="H181" s="15">
        <f t="shared" si="5"/>
        <v>217</v>
      </c>
      <c r="I181" s="28">
        <v>11.0</v>
      </c>
      <c r="J181" s="29">
        <v>27.0</v>
      </c>
      <c r="K181" s="30">
        <v>11.0</v>
      </c>
      <c r="L181" s="31">
        <v>113.0</v>
      </c>
      <c r="M181" s="32">
        <v>24.0</v>
      </c>
      <c r="N181" s="33">
        <v>31.0</v>
      </c>
      <c r="O181" s="39">
        <f t="shared" si="6"/>
        <v>0.5636363636</v>
      </c>
      <c r="P181" s="39">
        <f t="shared" si="7"/>
        <v>0.7105263158</v>
      </c>
      <c r="Q181" s="40">
        <f t="shared" si="8"/>
        <v>0.6774244846</v>
      </c>
      <c r="R181" s="17">
        <f t="shared" si="9"/>
        <v>0.2554244846</v>
      </c>
      <c r="S181" s="39">
        <f t="shared" si="10"/>
        <v>0.03310183116</v>
      </c>
      <c r="T181" s="40">
        <f t="shared" si="11"/>
        <v>0.3599091408</v>
      </c>
      <c r="U181" s="40">
        <f t="shared" si="12"/>
        <v>0.4375657766</v>
      </c>
      <c r="V181" s="40">
        <f t="shared" si="13"/>
        <v>0.4375657766</v>
      </c>
      <c r="W181" s="39">
        <f t="shared" si="14"/>
        <v>0.4706676078</v>
      </c>
      <c r="X181" s="41">
        <f t="shared" si="15"/>
        <v>0.5624342234</v>
      </c>
      <c r="Y181" s="41">
        <f t="shared" si="16"/>
        <v>0.5293323922</v>
      </c>
      <c r="Z181" s="40">
        <f t="shared" si="17"/>
        <v>55</v>
      </c>
      <c r="AA181" s="40">
        <f t="shared" si="18"/>
        <v>38</v>
      </c>
      <c r="AB181" s="40">
        <f t="shared" si="19"/>
        <v>31</v>
      </c>
      <c r="AC181" s="40">
        <f t="shared" si="20"/>
        <v>24</v>
      </c>
      <c r="AD181" s="40">
        <f t="shared" si="21"/>
        <v>20</v>
      </c>
      <c r="AE181" s="40">
        <f t="shared" si="22"/>
        <v>18</v>
      </c>
      <c r="AF181" s="40">
        <f t="shared" si="23"/>
        <v>1.291666667</v>
      </c>
      <c r="AG181" s="40">
        <f t="shared" si="24"/>
        <v>1.5</v>
      </c>
      <c r="AH181" s="40">
        <f t="shared" si="25"/>
        <v>40</v>
      </c>
      <c r="AI181" s="40">
        <f t="shared" si="26"/>
        <v>31</v>
      </c>
      <c r="AJ181" s="40">
        <f t="shared" si="27"/>
        <v>30</v>
      </c>
      <c r="AK181" s="40">
        <f t="shared" si="40"/>
        <v>27</v>
      </c>
      <c r="AL181" s="18">
        <f t="shared" si="28"/>
        <v>1572</v>
      </c>
      <c r="AM181" s="40">
        <f t="shared" si="29"/>
        <v>128</v>
      </c>
      <c r="AN181" s="42">
        <f t="shared" si="30"/>
        <v>0.08142493639</v>
      </c>
      <c r="AO181" s="42">
        <f t="shared" si="31"/>
        <v>0.1380407125</v>
      </c>
      <c r="AP181" s="43">
        <f t="shared" si="32"/>
        <v>0.2119815668</v>
      </c>
      <c r="AQ181" s="43">
        <f t="shared" si="33"/>
        <v>0.6820276498</v>
      </c>
      <c r="AR181" s="43">
        <f t="shared" si="34"/>
        <v>0.4285714286</v>
      </c>
      <c r="AS181" s="43">
        <f t="shared" si="35"/>
        <v>0.546875</v>
      </c>
      <c r="AT181" s="43">
        <f t="shared" si="36"/>
        <v>0.5234375</v>
      </c>
      <c r="AU181" s="43">
        <f t="shared" si="37"/>
        <v>0.5546875</v>
      </c>
      <c r="AV181" s="44">
        <f t="shared" si="38"/>
        <v>0</v>
      </c>
      <c r="AW181" s="45">
        <f t="shared" si="39"/>
        <v>-24</v>
      </c>
      <c r="AX181" s="45">
        <v>0.0</v>
      </c>
      <c r="AY181" s="45"/>
    </row>
    <row r="182">
      <c r="A182" s="60"/>
      <c r="B182" s="60"/>
      <c r="C182" s="60"/>
      <c r="D182" s="46">
        <v>180.0</v>
      </c>
      <c r="E182" s="25"/>
      <c r="F182" s="26">
        <v>3006.0</v>
      </c>
      <c r="G182" s="18">
        <v>505.0</v>
      </c>
      <c r="H182" s="15">
        <f t="shared" si="5"/>
        <v>135</v>
      </c>
      <c r="I182" s="28">
        <v>22.0</v>
      </c>
      <c r="J182" s="29">
        <v>22.0</v>
      </c>
      <c r="K182" s="30">
        <v>13.0</v>
      </c>
      <c r="L182" s="31">
        <v>44.0</v>
      </c>
      <c r="M182" s="32">
        <v>17.0</v>
      </c>
      <c r="N182" s="33">
        <v>17.0</v>
      </c>
      <c r="O182" s="39">
        <f t="shared" si="6"/>
        <v>0.5</v>
      </c>
      <c r="P182" s="39">
        <f t="shared" si="7"/>
        <v>0.5</v>
      </c>
      <c r="Q182" s="40">
        <f t="shared" si="8"/>
        <v>0.6485765</v>
      </c>
      <c r="R182" s="17">
        <f t="shared" si="9"/>
        <v>0.2265765</v>
      </c>
      <c r="S182" s="39">
        <f t="shared" si="10"/>
        <v>-0.1485765</v>
      </c>
      <c r="T182" s="40">
        <f t="shared" si="11"/>
        <v>0.359925296</v>
      </c>
      <c r="U182" s="40">
        <f t="shared" si="12"/>
        <v>0.3881603472</v>
      </c>
      <c r="V182" s="40">
        <f t="shared" si="13"/>
        <v>0.3881603472</v>
      </c>
      <c r="W182" s="39">
        <f t="shared" si="14"/>
        <v>0.2395838472</v>
      </c>
      <c r="X182" s="41">
        <f t="shared" si="15"/>
        <v>0.6118396528</v>
      </c>
      <c r="Y182" s="41">
        <f t="shared" si="16"/>
        <v>0.7604161528</v>
      </c>
      <c r="Z182" s="40">
        <f t="shared" si="17"/>
        <v>34</v>
      </c>
      <c r="AA182" s="40">
        <f t="shared" si="18"/>
        <v>44</v>
      </c>
      <c r="AB182" s="40">
        <f t="shared" si="19"/>
        <v>21</v>
      </c>
      <c r="AC182" s="40">
        <f t="shared" si="20"/>
        <v>13</v>
      </c>
      <c r="AD182" s="40">
        <f t="shared" si="21"/>
        <v>33</v>
      </c>
      <c r="AE182" s="40">
        <f t="shared" si="22"/>
        <v>11</v>
      </c>
      <c r="AF182" s="40">
        <f t="shared" si="23"/>
        <v>1.307692308</v>
      </c>
      <c r="AG182" s="40">
        <f t="shared" si="24"/>
        <v>2</v>
      </c>
      <c r="AH182" s="40">
        <f t="shared" si="25"/>
        <v>27</v>
      </c>
      <c r="AI182" s="40">
        <f t="shared" si="26"/>
        <v>17</v>
      </c>
      <c r="AJ182" s="40">
        <f t="shared" si="27"/>
        <v>66</v>
      </c>
      <c r="AK182" s="40">
        <f t="shared" si="40"/>
        <v>22</v>
      </c>
      <c r="AL182" s="18">
        <f t="shared" si="28"/>
        <v>505</v>
      </c>
      <c r="AM182" s="40">
        <f t="shared" si="29"/>
        <v>132</v>
      </c>
      <c r="AN182" s="42">
        <f t="shared" si="30"/>
        <v>0.2613861386</v>
      </c>
      <c r="AO182" s="42">
        <f t="shared" si="31"/>
        <v>0.2673267327</v>
      </c>
      <c r="AP182" s="43">
        <f t="shared" si="32"/>
        <v>0.3851851852</v>
      </c>
      <c r="AQ182" s="43">
        <f t="shared" si="33"/>
        <v>0.6148148148</v>
      </c>
      <c r="AR182" s="43">
        <f t="shared" si="34"/>
        <v>0.5777777778</v>
      </c>
      <c r="AS182" s="43">
        <f t="shared" si="35"/>
        <v>0.7045454545</v>
      </c>
      <c r="AT182" s="43">
        <f t="shared" si="36"/>
        <v>0.3712121212</v>
      </c>
      <c r="AU182" s="43">
        <f t="shared" si="37"/>
        <v>0.3333333333</v>
      </c>
      <c r="AV182" s="44">
        <f t="shared" si="38"/>
        <v>0</v>
      </c>
      <c r="AW182" s="45">
        <f t="shared" si="39"/>
        <v>-41</v>
      </c>
      <c r="AX182" s="45">
        <v>0.0</v>
      </c>
      <c r="AY182" s="45"/>
    </row>
    <row r="183">
      <c r="A183" s="60"/>
      <c r="B183" s="60"/>
      <c r="C183" s="60"/>
      <c r="D183" s="46">
        <v>181.0</v>
      </c>
      <c r="E183" s="25"/>
      <c r="F183" s="26">
        <v>3007.0</v>
      </c>
      <c r="G183" s="18">
        <v>2877.0</v>
      </c>
      <c r="H183" s="15">
        <f t="shared" si="5"/>
        <v>278</v>
      </c>
      <c r="I183" s="28">
        <v>17.0</v>
      </c>
      <c r="J183" s="29">
        <v>53.0</v>
      </c>
      <c r="K183" s="30">
        <v>28.0</v>
      </c>
      <c r="L183" s="31">
        <v>121.0</v>
      </c>
      <c r="M183" s="32">
        <v>21.0</v>
      </c>
      <c r="N183" s="33">
        <v>38.0</v>
      </c>
      <c r="O183" s="39">
        <f t="shared" si="6"/>
        <v>0.6440677966</v>
      </c>
      <c r="P183" s="39">
        <f t="shared" si="7"/>
        <v>0.7571428571</v>
      </c>
      <c r="Q183" s="40">
        <f t="shared" si="8"/>
        <v>0.7138896478</v>
      </c>
      <c r="R183" s="17">
        <f t="shared" si="9"/>
        <v>0.2918896478</v>
      </c>
      <c r="S183" s="39">
        <f t="shared" si="10"/>
        <v>0.04325320934</v>
      </c>
      <c r="T183" s="40">
        <f t="shared" si="11"/>
        <v>0.3598887223</v>
      </c>
      <c r="U183" s="40">
        <f t="shared" si="12"/>
        <v>0.5000114464</v>
      </c>
      <c r="V183" s="40">
        <f t="shared" si="13"/>
        <v>0.5000114464</v>
      </c>
      <c r="W183" s="39">
        <f t="shared" si="14"/>
        <v>0.5432646558</v>
      </c>
      <c r="X183" s="41">
        <f t="shared" si="15"/>
        <v>0.4999885536</v>
      </c>
      <c r="Y183" s="41">
        <f t="shared" si="16"/>
        <v>0.4567353442</v>
      </c>
      <c r="Z183" s="40">
        <f t="shared" si="17"/>
        <v>59</v>
      </c>
      <c r="AA183" s="40">
        <f t="shared" si="18"/>
        <v>70</v>
      </c>
      <c r="AB183" s="40">
        <f t="shared" si="19"/>
        <v>29</v>
      </c>
      <c r="AC183" s="40">
        <f t="shared" si="20"/>
        <v>30</v>
      </c>
      <c r="AD183" s="40">
        <f t="shared" si="21"/>
        <v>32</v>
      </c>
      <c r="AE183" s="40">
        <f t="shared" si="22"/>
        <v>38</v>
      </c>
      <c r="AF183" s="40">
        <f t="shared" si="23"/>
        <v>1.266666667</v>
      </c>
      <c r="AG183" s="40">
        <f t="shared" si="24"/>
        <v>1.394736842</v>
      </c>
      <c r="AH183" s="40">
        <f t="shared" si="25"/>
        <v>37</v>
      </c>
      <c r="AI183" s="40">
        <f t="shared" si="26"/>
        <v>38</v>
      </c>
      <c r="AJ183" s="40">
        <f t="shared" si="27"/>
        <v>45</v>
      </c>
      <c r="AK183" s="40">
        <f t="shared" si="40"/>
        <v>53</v>
      </c>
      <c r="AL183" s="18">
        <f t="shared" si="28"/>
        <v>2877</v>
      </c>
      <c r="AM183" s="40">
        <f t="shared" si="29"/>
        <v>173</v>
      </c>
      <c r="AN183" s="42">
        <f t="shared" si="30"/>
        <v>0.06013208203</v>
      </c>
      <c r="AO183" s="42">
        <f t="shared" si="31"/>
        <v>0.09662843239</v>
      </c>
      <c r="AP183" s="43">
        <f t="shared" si="32"/>
        <v>0.2374100719</v>
      </c>
      <c r="AQ183" s="43">
        <f t="shared" si="33"/>
        <v>0.571942446</v>
      </c>
      <c r="AR183" s="43">
        <f t="shared" si="34"/>
        <v>0.464028777</v>
      </c>
      <c r="AS183" s="43">
        <f t="shared" si="35"/>
        <v>0.4739884393</v>
      </c>
      <c r="AT183" s="43">
        <f t="shared" si="36"/>
        <v>0.5202312139</v>
      </c>
      <c r="AU183" s="43">
        <f t="shared" si="37"/>
        <v>0.4335260116</v>
      </c>
      <c r="AV183" s="44">
        <f t="shared" si="38"/>
        <v>0</v>
      </c>
      <c r="AW183" s="45">
        <f t="shared" si="39"/>
        <v>-16</v>
      </c>
      <c r="AX183" s="45">
        <v>0.0</v>
      </c>
      <c r="AY183" s="45"/>
    </row>
    <row r="184">
      <c r="A184" s="60"/>
      <c r="B184" s="60"/>
      <c r="C184" s="60"/>
      <c r="D184" s="46">
        <v>182.0</v>
      </c>
      <c r="E184" s="25"/>
      <c r="F184" s="26">
        <v>3009.0</v>
      </c>
      <c r="G184" s="18">
        <v>2664.0</v>
      </c>
      <c r="H184" s="15">
        <f t="shared" si="5"/>
        <v>395</v>
      </c>
      <c r="I184" s="28">
        <v>32.0</v>
      </c>
      <c r="J184" s="29">
        <v>68.0</v>
      </c>
      <c r="K184" s="30">
        <v>30.0</v>
      </c>
      <c r="L184" s="31">
        <v>181.0</v>
      </c>
      <c r="M184" s="32">
        <v>32.0</v>
      </c>
      <c r="N184" s="33">
        <v>52.0</v>
      </c>
      <c r="O184" s="39">
        <f t="shared" si="6"/>
        <v>0.619047619</v>
      </c>
      <c r="P184" s="39">
        <f t="shared" si="7"/>
        <v>0.68</v>
      </c>
      <c r="Q184" s="40">
        <f t="shared" si="8"/>
        <v>0.7025458367</v>
      </c>
      <c r="R184" s="17">
        <f t="shared" si="9"/>
        <v>0.2805458367</v>
      </c>
      <c r="S184" s="39">
        <f t="shared" si="10"/>
        <v>-0.02254583673</v>
      </c>
      <c r="T184" s="40">
        <f t="shared" si="11"/>
        <v>0.3598950739</v>
      </c>
      <c r="U184" s="40">
        <f t="shared" si="12"/>
        <v>0.4805860595</v>
      </c>
      <c r="V184" s="40">
        <f t="shared" si="13"/>
        <v>0.4805860595</v>
      </c>
      <c r="W184" s="39">
        <f t="shared" si="14"/>
        <v>0.4580402228</v>
      </c>
      <c r="X184" s="41">
        <f t="shared" si="15"/>
        <v>0.5194139405</v>
      </c>
      <c r="Y184" s="41">
        <f t="shared" si="16"/>
        <v>0.5419597772</v>
      </c>
      <c r="Z184" s="40">
        <f t="shared" si="17"/>
        <v>84</v>
      </c>
      <c r="AA184" s="40">
        <f t="shared" si="18"/>
        <v>100</v>
      </c>
      <c r="AB184" s="40">
        <f t="shared" si="19"/>
        <v>44</v>
      </c>
      <c r="AC184" s="40">
        <f t="shared" si="20"/>
        <v>40</v>
      </c>
      <c r="AD184" s="40">
        <f t="shared" si="21"/>
        <v>54</v>
      </c>
      <c r="AE184" s="40">
        <f t="shared" si="22"/>
        <v>46</v>
      </c>
      <c r="AF184" s="40">
        <f t="shared" si="23"/>
        <v>1.3</v>
      </c>
      <c r="AG184" s="40">
        <f t="shared" si="24"/>
        <v>1.47826087</v>
      </c>
      <c r="AH184" s="40">
        <f t="shared" si="25"/>
        <v>57</v>
      </c>
      <c r="AI184" s="40">
        <f t="shared" si="26"/>
        <v>52</v>
      </c>
      <c r="AJ184" s="40">
        <f t="shared" si="27"/>
        <v>80</v>
      </c>
      <c r="AK184" s="40">
        <f t="shared" si="40"/>
        <v>68</v>
      </c>
      <c r="AL184" s="18">
        <f t="shared" si="28"/>
        <v>2664</v>
      </c>
      <c r="AM184" s="40">
        <f t="shared" si="29"/>
        <v>257</v>
      </c>
      <c r="AN184" s="42">
        <f t="shared" si="30"/>
        <v>0.09647147147</v>
      </c>
      <c r="AO184" s="42">
        <f t="shared" si="31"/>
        <v>0.1482732733</v>
      </c>
      <c r="AP184" s="43">
        <f t="shared" si="32"/>
        <v>0.2379746835</v>
      </c>
      <c r="AQ184" s="43">
        <f t="shared" si="33"/>
        <v>0.6202531646</v>
      </c>
      <c r="AR184" s="43">
        <f t="shared" si="34"/>
        <v>0.4658227848</v>
      </c>
      <c r="AS184" s="43">
        <f t="shared" si="35"/>
        <v>0.53307393</v>
      </c>
      <c r="AT184" s="43">
        <f t="shared" si="36"/>
        <v>0.486381323</v>
      </c>
      <c r="AU184" s="43">
        <f t="shared" si="37"/>
        <v>0.4241245136</v>
      </c>
      <c r="AV184" s="44">
        <f t="shared" si="38"/>
        <v>0</v>
      </c>
      <c r="AW184" s="45">
        <f t="shared" si="39"/>
        <v>-43</v>
      </c>
      <c r="AX184" s="45">
        <v>0.0</v>
      </c>
      <c r="AY184" s="45"/>
    </row>
    <row r="185">
      <c r="A185" s="60"/>
      <c r="B185" s="60"/>
      <c r="C185" s="60"/>
      <c r="D185" s="46">
        <v>183.0</v>
      </c>
      <c r="E185" s="25"/>
      <c r="F185" s="26">
        <v>3011.0</v>
      </c>
      <c r="G185" s="18">
        <v>2469.0</v>
      </c>
      <c r="H185" s="15">
        <f t="shared" si="5"/>
        <v>359</v>
      </c>
      <c r="I185" s="28">
        <v>28.0</v>
      </c>
      <c r="J185" s="29">
        <v>50.0</v>
      </c>
      <c r="K185" s="30">
        <v>26.0</v>
      </c>
      <c r="L185" s="31">
        <v>156.0</v>
      </c>
      <c r="M185" s="32">
        <v>34.0</v>
      </c>
      <c r="N185" s="33">
        <v>65.0</v>
      </c>
      <c r="O185" s="39">
        <f t="shared" si="6"/>
        <v>0.6565656566</v>
      </c>
      <c r="P185" s="39">
        <f t="shared" si="7"/>
        <v>0.641025641</v>
      </c>
      <c r="Q185" s="40">
        <f t="shared" si="8"/>
        <v>0.7195561524</v>
      </c>
      <c r="R185" s="17">
        <f t="shared" si="9"/>
        <v>0.2975561524</v>
      </c>
      <c r="S185" s="39">
        <f t="shared" si="10"/>
        <v>-0.07853051141</v>
      </c>
      <c r="T185" s="40">
        <f t="shared" si="11"/>
        <v>0.3598855496</v>
      </c>
      <c r="U185" s="40">
        <f t="shared" si="12"/>
        <v>0.5097146875</v>
      </c>
      <c r="V185" s="40">
        <f t="shared" si="13"/>
        <v>0.5097146875</v>
      </c>
      <c r="W185" s="39">
        <f t="shared" si="14"/>
        <v>0.4311841761</v>
      </c>
      <c r="X185" s="41">
        <f t="shared" si="15"/>
        <v>0.4902853125</v>
      </c>
      <c r="Y185" s="41">
        <f t="shared" si="16"/>
        <v>0.5688158239</v>
      </c>
      <c r="Z185" s="40">
        <f t="shared" si="17"/>
        <v>99</v>
      </c>
      <c r="AA185" s="40">
        <f t="shared" si="18"/>
        <v>78</v>
      </c>
      <c r="AB185" s="40">
        <f t="shared" si="19"/>
        <v>49</v>
      </c>
      <c r="AC185" s="40">
        <f t="shared" si="20"/>
        <v>50</v>
      </c>
      <c r="AD185" s="40">
        <f t="shared" si="21"/>
        <v>44</v>
      </c>
      <c r="AE185" s="40">
        <f t="shared" si="22"/>
        <v>34</v>
      </c>
      <c r="AF185" s="40">
        <f t="shared" si="23"/>
        <v>1.3</v>
      </c>
      <c r="AG185" s="40">
        <f t="shared" si="24"/>
        <v>1.470588235</v>
      </c>
      <c r="AH185" s="40">
        <f t="shared" si="25"/>
        <v>64</v>
      </c>
      <c r="AI185" s="40">
        <f t="shared" si="26"/>
        <v>65</v>
      </c>
      <c r="AJ185" s="40">
        <f t="shared" si="27"/>
        <v>65</v>
      </c>
      <c r="AK185" s="40">
        <f t="shared" si="40"/>
        <v>50</v>
      </c>
      <c r="AL185" s="18">
        <f t="shared" si="28"/>
        <v>2469</v>
      </c>
      <c r="AM185" s="40">
        <f t="shared" si="29"/>
        <v>244</v>
      </c>
      <c r="AN185" s="42">
        <f t="shared" si="30"/>
        <v>0.0988254354</v>
      </c>
      <c r="AO185" s="42">
        <f t="shared" si="31"/>
        <v>0.1454029972</v>
      </c>
      <c r="AP185" s="43">
        <f t="shared" si="32"/>
        <v>0.2451253482</v>
      </c>
      <c r="AQ185" s="43">
        <f t="shared" si="33"/>
        <v>0.6072423398</v>
      </c>
      <c r="AR185" s="43">
        <f t="shared" si="34"/>
        <v>0.4930362117</v>
      </c>
      <c r="AS185" s="43">
        <f t="shared" si="35"/>
        <v>0.5286885246</v>
      </c>
      <c r="AT185" s="43">
        <f t="shared" si="36"/>
        <v>0.4672131148</v>
      </c>
      <c r="AU185" s="43">
        <f t="shared" si="37"/>
        <v>0.5286885246</v>
      </c>
      <c r="AV185" s="44">
        <f t="shared" si="38"/>
        <v>0</v>
      </c>
      <c r="AW185" s="45">
        <f t="shared" si="39"/>
        <v>-41</v>
      </c>
      <c r="AX185" s="45">
        <v>0.0</v>
      </c>
      <c r="AY185" s="45"/>
    </row>
    <row r="186">
      <c r="A186" s="60"/>
      <c r="B186" s="60"/>
      <c r="C186" s="60"/>
      <c r="D186" s="46">
        <v>184.0</v>
      </c>
      <c r="E186" s="25"/>
      <c r="F186" s="26">
        <v>3013.0</v>
      </c>
      <c r="G186" s="18">
        <v>1624.0</v>
      </c>
      <c r="H186" s="15">
        <f t="shared" si="5"/>
        <v>236</v>
      </c>
      <c r="I186" s="28">
        <v>14.0</v>
      </c>
      <c r="J186" s="29">
        <v>36.0</v>
      </c>
      <c r="K186" s="30">
        <v>13.0</v>
      </c>
      <c r="L186" s="31">
        <v>112.0</v>
      </c>
      <c r="M186" s="32">
        <v>22.0</v>
      </c>
      <c r="N186" s="33">
        <v>39.0</v>
      </c>
      <c r="O186" s="39">
        <f t="shared" si="6"/>
        <v>0.6393442623</v>
      </c>
      <c r="P186" s="39">
        <f t="shared" si="7"/>
        <v>0.72</v>
      </c>
      <c r="Q186" s="40">
        <f t="shared" si="8"/>
        <v>0.7117480317</v>
      </c>
      <c r="R186" s="17">
        <f t="shared" si="9"/>
        <v>0.2897480317</v>
      </c>
      <c r="S186" s="39">
        <f t="shared" si="10"/>
        <v>0.008251968288</v>
      </c>
      <c r="T186" s="40">
        <f t="shared" si="11"/>
        <v>0.3598899214</v>
      </c>
      <c r="U186" s="40">
        <f t="shared" si="12"/>
        <v>0.4963441385</v>
      </c>
      <c r="V186" s="40">
        <f t="shared" si="13"/>
        <v>0.4963441385</v>
      </c>
      <c r="W186" s="39">
        <f t="shared" si="14"/>
        <v>0.5045961068</v>
      </c>
      <c r="X186" s="41">
        <f t="shared" si="15"/>
        <v>0.5036558615</v>
      </c>
      <c r="Y186" s="41">
        <f t="shared" si="16"/>
        <v>0.4954038932</v>
      </c>
      <c r="Z186" s="40">
        <f t="shared" si="17"/>
        <v>61</v>
      </c>
      <c r="AA186" s="40">
        <f t="shared" si="18"/>
        <v>50</v>
      </c>
      <c r="AB186" s="40">
        <f t="shared" si="19"/>
        <v>31</v>
      </c>
      <c r="AC186" s="40">
        <f t="shared" si="20"/>
        <v>30</v>
      </c>
      <c r="AD186" s="40">
        <f t="shared" si="21"/>
        <v>25</v>
      </c>
      <c r="AE186" s="40">
        <f t="shared" si="22"/>
        <v>25</v>
      </c>
      <c r="AF186" s="40">
        <f t="shared" si="23"/>
        <v>1.3</v>
      </c>
      <c r="AG186" s="40">
        <f t="shared" si="24"/>
        <v>1.44</v>
      </c>
      <c r="AH186" s="40">
        <f t="shared" si="25"/>
        <v>40</v>
      </c>
      <c r="AI186" s="40">
        <f t="shared" si="26"/>
        <v>39</v>
      </c>
      <c r="AJ186" s="40">
        <f t="shared" si="27"/>
        <v>36</v>
      </c>
      <c r="AK186" s="40">
        <f t="shared" si="40"/>
        <v>36</v>
      </c>
      <c r="AL186" s="18">
        <f t="shared" si="28"/>
        <v>1624</v>
      </c>
      <c r="AM186" s="40">
        <f t="shared" si="29"/>
        <v>151</v>
      </c>
      <c r="AN186" s="42">
        <f t="shared" si="30"/>
        <v>0.09298029557</v>
      </c>
      <c r="AO186" s="42">
        <f t="shared" si="31"/>
        <v>0.145320197</v>
      </c>
      <c r="AP186" s="43">
        <f t="shared" si="32"/>
        <v>0.2076271186</v>
      </c>
      <c r="AQ186" s="43">
        <f t="shared" si="33"/>
        <v>0.6271186441</v>
      </c>
      <c r="AR186" s="43">
        <f t="shared" si="34"/>
        <v>0.4703389831</v>
      </c>
      <c r="AS186" s="43">
        <f t="shared" si="35"/>
        <v>0.5033112583</v>
      </c>
      <c r="AT186" s="43">
        <f t="shared" si="36"/>
        <v>0.5033112583</v>
      </c>
      <c r="AU186" s="43">
        <f t="shared" si="37"/>
        <v>0.5231788079</v>
      </c>
      <c r="AV186" s="44">
        <f t="shared" si="38"/>
        <v>0</v>
      </c>
      <c r="AW186" s="45">
        <f t="shared" si="39"/>
        <v>-27</v>
      </c>
      <c r="AX186" s="45">
        <v>0.0</v>
      </c>
      <c r="AY186" s="45"/>
    </row>
    <row r="187">
      <c r="A187" s="60"/>
      <c r="B187" s="60"/>
      <c r="C187" s="60"/>
      <c r="D187" s="46">
        <v>185.0</v>
      </c>
      <c r="E187" s="25"/>
      <c r="F187" s="26">
        <v>3014.0</v>
      </c>
      <c r="G187" s="18">
        <v>2048.0</v>
      </c>
      <c r="H187" s="15">
        <f t="shared" si="5"/>
        <v>500</v>
      </c>
      <c r="I187" s="28">
        <v>59.0</v>
      </c>
      <c r="J187" s="29">
        <v>86.0</v>
      </c>
      <c r="K187" s="30">
        <v>30.0</v>
      </c>
      <c r="L187" s="31">
        <v>221.0</v>
      </c>
      <c r="M187" s="32">
        <v>43.0</v>
      </c>
      <c r="N187" s="33">
        <v>61.0</v>
      </c>
      <c r="O187" s="39">
        <f t="shared" si="6"/>
        <v>0.5865384615</v>
      </c>
      <c r="P187" s="39">
        <f t="shared" si="7"/>
        <v>0.5931034483</v>
      </c>
      <c r="Q187" s="40">
        <f t="shared" si="8"/>
        <v>0.6878071955</v>
      </c>
      <c r="R187" s="17">
        <f t="shared" si="9"/>
        <v>0.2658071955</v>
      </c>
      <c r="S187" s="39">
        <f t="shared" si="10"/>
        <v>-0.09470374718</v>
      </c>
      <c r="T187" s="40">
        <f t="shared" si="11"/>
        <v>0.3599033268</v>
      </c>
      <c r="U187" s="40">
        <f t="shared" si="12"/>
        <v>0.4553464791</v>
      </c>
      <c r="V187" s="40">
        <f t="shared" si="13"/>
        <v>0.4553464791</v>
      </c>
      <c r="W187" s="39">
        <f t="shared" si="14"/>
        <v>0.3606427319</v>
      </c>
      <c r="X187" s="41">
        <f t="shared" si="15"/>
        <v>0.5446535209</v>
      </c>
      <c r="Y187" s="41">
        <f t="shared" si="16"/>
        <v>0.6393572681</v>
      </c>
      <c r="Z187" s="40">
        <f t="shared" si="17"/>
        <v>104</v>
      </c>
      <c r="AA187" s="40">
        <f t="shared" si="18"/>
        <v>145</v>
      </c>
      <c r="AB187" s="40">
        <f t="shared" si="19"/>
        <v>57</v>
      </c>
      <c r="AC187" s="40">
        <f t="shared" si="20"/>
        <v>47</v>
      </c>
      <c r="AD187" s="40">
        <f t="shared" si="21"/>
        <v>93</v>
      </c>
      <c r="AE187" s="40">
        <f t="shared" si="22"/>
        <v>52</v>
      </c>
      <c r="AF187" s="40">
        <f t="shared" si="23"/>
        <v>1.29787234</v>
      </c>
      <c r="AG187" s="40">
        <f t="shared" si="24"/>
        <v>1.653846154</v>
      </c>
      <c r="AH187" s="40">
        <f t="shared" si="25"/>
        <v>74</v>
      </c>
      <c r="AI187" s="40">
        <f t="shared" si="26"/>
        <v>61</v>
      </c>
      <c r="AJ187" s="40">
        <f t="shared" si="27"/>
        <v>154</v>
      </c>
      <c r="AK187" s="40">
        <f t="shared" si="40"/>
        <v>86</v>
      </c>
      <c r="AL187" s="18">
        <f t="shared" si="28"/>
        <v>2048</v>
      </c>
      <c r="AM187" s="40">
        <f t="shared" si="29"/>
        <v>375</v>
      </c>
      <c r="AN187" s="42">
        <f t="shared" si="30"/>
        <v>0.1831054688</v>
      </c>
      <c r="AO187" s="42">
        <f t="shared" si="31"/>
        <v>0.244140625</v>
      </c>
      <c r="AP187" s="43">
        <f t="shared" si="32"/>
        <v>0.264</v>
      </c>
      <c r="AQ187" s="43">
        <f t="shared" si="33"/>
        <v>0.646</v>
      </c>
      <c r="AR187" s="43">
        <f t="shared" si="34"/>
        <v>0.498</v>
      </c>
      <c r="AS187" s="43">
        <f t="shared" si="35"/>
        <v>0.608</v>
      </c>
      <c r="AT187" s="43">
        <f t="shared" si="36"/>
        <v>0.4266666667</v>
      </c>
      <c r="AU187" s="43">
        <f t="shared" si="37"/>
        <v>0.36</v>
      </c>
      <c r="AV187" s="44">
        <f t="shared" si="38"/>
        <v>0</v>
      </c>
      <c r="AW187" s="45">
        <f t="shared" si="39"/>
        <v>-96</v>
      </c>
      <c r="AX187" s="45">
        <v>0.0</v>
      </c>
      <c r="AY187" s="45"/>
    </row>
    <row r="188">
      <c r="A188" s="60"/>
      <c r="B188" s="60"/>
      <c r="C188" s="60"/>
      <c r="D188" s="46">
        <v>186.0</v>
      </c>
      <c r="E188" s="25"/>
      <c r="F188" s="26">
        <v>3016.0</v>
      </c>
      <c r="G188" s="18">
        <v>2176.0</v>
      </c>
      <c r="H188" s="15">
        <f t="shared" si="5"/>
        <v>432</v>
      </c>
      <c r="I188" s="28">
        <v>30.0</v>
      </c>
      <c r="J188" s="29">
        <v>82.0</v>
      </c>
      <c r="K188" s="30">
        <v>35.0</v>
      </c>
      <c r="L188" s="31">
        <v>195.0</v>
      </c>
      <c r="M188" s="32">
        <v>31.0</v>
      </c>
      <c r="N188" s="33">
        <v>59.0</v>
      </c>
      <c r="O188" s="39">
        <f t="shared" si="6"/>
        <v>0.6555555556</v>
      </c>
      <c r="P188" s="39">
        <f t="shared" si="7"/>
        <v>0.7321428571</v>
      </c>
      <c r="Q188" s="40">
        <f t="shared" si="8"/>
        <v>0.7190981711</v>
      </c>
      <c r="R188" s="17">
        <f t="shared" si="9"/>
        <v>0.2970981711</v>
      </c>
      <c r="S188" s="39">
        <f t="shared" si="10"/>
        <v>0.01304468603</v>
      </c>
      <c r="T188" s="40">
        <f t="shared" si="11"/>
        <v>0.359885806</v>
      </c>
      <c r="U188" s="40">
        <f t="shared" si="12"/>
        <v>0.5089304519</v>
      </c>
      <c r="V188" s="40">
        <f t="shared" si="13"/>
        <v>0.5089304519</v>
      </c>
      <c r="W188" s="39">
        <f t="shared" si="14"/>
        <v>0.5219751379</v>
      </c>
      <c r="X188" s="41">
        <f t="shared" si="15"/>
        <v>0.4910695481</v>
      </c>
      <c r="Y188" s="41">
        <f t="shared" si="16"/>
        <v>0.4780248621</v>
      </c>
      <c r="Z188" s="40">
        <f t="shared" si="17"/>
        <v>90</v>
      </c>
      <c r="AA188" s="40">
        <f t="shared" si="18"/>
        <v>112</v>
      </c>
      <c r="AB188" s="40">
        <f t="shared" si="19"/>
        <v>44</v>
      </c>
      <c r="AC188" s="40">
        <f t="shared" si="20"/>
        <v>46</v>
      </c>
      <c r="AD188" s="40">
        <f t="shared" si="21"/>
        <v>54</v>
      </c>
      <c r="AE188" s="40">
        <f t="shared" si="22"/>
        <v>58</v>
      </c>
      <c r="AF188" s="40">
        <f t="shared" si="23"/>
        <v>1.282608696</v>
      </c>
      <c r="AG188" s="40">
        <f t="shared" si="24"/>
        <v>1.413793103</v>
      </c>
      <c r="AH188" s="40">
        <f t="shared" si="25"/>
        <v>56</v>
      </c>
      <c r="AI188" s="40">
        <f t="shared" si="26"/>
        <v>59</v>
      </c>
      <c r="AJ188" s="40">
        <f t="shared" si="27"/>
        <v>76</v>
      </c>
      <c r="AK188" s="40">
        <f t="shared" si="40"/>
        <v>82</v>
      </c>
      <c r="AL188" s="18">
        <f t="shared" si="28"/>
        <v>2176</v>
      </c>
      <c r="AM188" s="40">
        <f t="shared" si="29"/>
        <v>273</v>
      </c>
      <c r="AN188" s="42">
        <f t="shared" si="30"/>
        <v>0.1254595588</v>
      </c>
      <c r="AO188" s="42">
        <f t="shared" si="31"/>
        <v>0.1985294118</v>
      </c>
      <c r="AP188" s="43">
        <f t="shared" si="32"/>
        <v>0.2222222222</v>
      </c>
      <c r="AQ188" s="43">
        <f t="shared" si="33"/>
        <v>0.5925925926</v>
      </c>
      <c r="AR188" s="43">
        <f t="shared" si="34"/>
        <v>0.4675925926</v>
      </c>
      <c r="AS188" s="43">
        <f t="shared" si="35"/>
        <v>0.4835164835</v>
      </c>
      <c r="AT188" s="43">
        <f t="shared" si="36"/>
        <v>0.5054945055</v>
      </c>
      <c r="AU188" s="43">
        <f t="shared" si="37"/>
        <v>0.4212454212</v>
      </c>
      <c r="AV188" s="44">
        <f t="shared" si="38"/>
        <v>0</v>
      </c>
      <c r="AW188" s="45">
        <f t="shared" si="39"/>
        <v>-36</v>
      </c>
      <c r="AX188" s="45">
        <v>0.0</v>
      </c>
      <c r="AY188" s="45"/>
    </row>
    <row r="189">
      <c r="A189" s="60"/>
      <c r="B189" s="60"/>
      <c r="C189" s="60"/>
      <c r="D189" s="46">
        <v>187.0</v>
      </c>
      <c r="E189" s="25"/>
      <c r="F189" s="26">
        <v>3017.0</v>
      </c>
      <c r="G189" s="18">
        <v>2681.0</v>
      </c>
      <c r="H189" s="15">
        <f t="shared" si="5"/>
        <v>560</v>
      </c>
      <c r="I189" s="28">
        <v>38.0</v>
      </c>
      <c r="J189" s="29">
        <v>100.0</v>
      </c>
      <c r="K189" s="30">
        <v>51.0</v>
      </c>
      <c r="L189" s="31">
        <v>246.0</v>
      </c>
      <c r="M189" s="32">
        <v>53.0</v>
      </c>
      <c r="N189" s="33">
        <v>72.0</v>
      </c>
      <c r="O189" s="39">
        <f t="shared" si="6"/>
        <v>0.576</v>
      </c>
      <c r="P189" s="39">
        <f t="shared" si="7"/>
        <v>0.7246376812</v>
      </c>
      <c r="Q189" s="40">
        <f t="shared" si="8"/>
        <v>0.6830295235</v>
      </c>
      <c r="R189" s="17">
        <f t="shared" si="9"/>
        <v>0.2610295235</v>
      </c>
      <c r="S189" s="39">
        <f t="shared" si="10"/>
        <v>0.0416081577</v>
      </c>
      <c r="T189" s="40">
        <f t="shared" si="11"/>
        <v>0.3599060021</v>
      </c>
      <c r="U189" s="40">
        <f t="shared" si="12"/>
        <v>0.4471646297</v>
      </c>
      <c r="V189" s="40">
        <f t="shared" si="13"/>
        <v>0.4471646297</v>
      </c>
      <c r="W189" s="39">
        <f t="shared" si="14"/>
        <v>0.4887727874</v>
      </c>
      <c r="X189" s="41">
        <f t="shared" si="15"/>
        <v>0.5528353703</v>
      </c>
      <c r="Y189" s="41">
        <f t="shared" si="16"/>
        <v>0.5112272126</v>
      </c>
      <c r="Z189" s="40">
        <f t="shared" si="17"/>
        <v>125</v>
      </c>
      <c r="AA189" s="40">
        <f t="shared" si="18"/>
        <v>138</v>
      </c>
      <c r="AB189" s="40">
        <f t="shared" si="19"/>
        <v>69</v>
      </c>
      <c r="AC189" s="40">
        <f t="shared" si="20"/>
        <v>56</v>
      </c>
      <c r="AD189" s="40">
        <f t="shared" si="21"/>
        <v>71</v>
      </c>
      <c r="AE189" s="40">
        <f t="shared" si="22"/>
        <v>67</v>
      </c>
      <c r="AF189" s="40">
        <f t="shared" si="23"/>
        <v>1.285714286</v>
      </c>
      <c r="AG189" s="40">
        <f t="shared" si="24"/>
        <v>1.492537313</v>
      </c>
      <c r="AH189" s="40">
        <f t="shared" si="25"/>
        <v>89</v>
      </c>
      <c r="AI189" s="40">
        <f t="shared" si="26"/>
        <v>72</v>
      </c>
      <c r="AJ189" s="40">
        <f t="shared" si="27"/>
        <v>106</v>
      </c>
      <c r="AK189" s="40">
        <f t="shared" si="40"/>
        <v>100</v>
      </c>
      <c r="AL189" s="18">
        <f t="shared" si="28"/>
        <v>2681</v>
      </c>
      <c r="AM189" s="40">
        <f t="shared" si="29"/>
        <v>367</v>
      </c>
      <c r="AN189" s="42">
        <f t="shared" si="30"/>
        <v>0.1368892204</v>
      </c>
      <c r="AO189" s="42">
        <f t="shared" si="31"/>
        <v>0.2088772846</v>
      </c>
      <c r="AP189" s="43">
        <f t="shared" si="32"/>
        <v>0.2535714286</v>
      </c>
      <c r="AQ189" s="43">
        <f t="shared" si="33"/>
        <v>0.6017857143</v>
      </c>
      <c r="AR189" s="43">
        <f t="shared" si="34"/>
        <v>0.4696428571</v>
      </c>
      <c r="AS189" s="43">
        <f t="shared" si="35"/>
        <v>0.5313351499</v>
      </c>
      <c r="AT189" s="43">
        <f t="shared" si="36"/>
        <v>0.514986376</v>
      </c>
      <c r="AU189" s="43">
        <f t="shared" si="37"/>
        <v>0.4386920981</v>
      </c>
      <c r="AV189" s="44">
        <f t="shared" si="38"/>
        <v>0</v>
      </c>
      <c r="AW189" s="45">
        <f t="shared" si="39"/>
        <v>-53</v>
      </c>
      <c r="AX189" s="45">
        <v>0.0</v>
      </c>
      <c r="AY189" s="45"/>
    </row>
    <row r="190">
      <c r="A190" s="60"/>
      <c r="B190" s="60"/>
      <c r="C190" s="60"/>
      <c r="D190" s="46">
        <v>188.0</v>
      </c>
      <c r="E190" s="25"/>
      <c r="F190" s="26">
        <v>3018.0</v>
      </c>
      <c r="G190" s="18">
        <v>2862.0</v>
      </c>
      <c r="H190" s="15">
        <f t="shared" si="5"/>
        <v>619</v>
      </c>
      <c r="I190" s="28">
        <v>51.0</v>
      </c>
      <c r="J190" s="29">
        <v>111.0</v>
      </c>
      <c r="K190" s="30">
        <v>60.0</v>
      </c>
      <c r="L190" s="31">
        <v>250.0</v>
      </c>
      <c r="M190" s="32">
        <v>57.0</v>
      </c>
      <c r="N190" s="33">
        <v>90.0</v>
      </c>
      <c r="O190" s="39">
        <f t="shared" si="6"/>
        <v>0.612244898</v>
      </c>
      <c r="P190" s="39">
        <f t="shared" si="7"/>
        <v>0.6851851852</v>
      </c>
      <c r="Q190" s="40">
        <f t="shared" si="8"/>
        <v>0.699461641</v>
      </c>
      <c r="R190" s="17">
        <f t="shared" si="9"/>
        <v>0.277461641</v>
      </c>
      <c r="S190" s="39">
        <f t="shared" si="10"/>
        <v>-0.0142764558</v>
      </c>
      <c r="T190" s="40">
        <f t="shared" si="11"/>
        <v>0.3598968009</v>
      </c>
      <c r="U190" s="40">
        <f t="shared" si="12"/>
        <v>0.475304522</v>
      </c>
      <c r="V190" s="40">
        <f t="shared" si="13"/>
        <v>0.475304522</v>
      </c>
      <c r="W190" s="39">
        <f t="shared" si="14"/>
        <v>0.4610280662</v>
      </c>
      <c r="X190" s="41">
        <f t="shared" si="15"/>
        <v>0.524695478</v>
      </c>
      <c r="Y190" s="41">
        <f t="shared" si="16"/>
        <v>0.5389719338</v>
      </c>
      <c r="Z190" s="40">
        <f t="shared" si="17"/>
        <v>147</v>
      </c>
      <c r="AA190" s="40">
        <f t="shared" si="18"/>
        <v>162</v>
      </c>
      <c r="AB190" s="40">
        <f t="shared" si="19"/>
        <v>77</v>
      </c>
      <c r="AC190" s="40">
        <f t="shared" si="20"/>
        <v>70</v>
      </c>
      <c r="AD190" s="40">
        <f t="shared" si="21"/>
        <v>87</v>
      </c>
      <c r="AE190" s="40">
        <f t="shared" si="22"/>
        <v>75</v>
      </c>
      <c r="AF190" s="40">
        <f t="shared" si="23"/>
        <v>1.285714286</v>
      </c>
      <c r="AG190" s="40">
        <f t="shared" si="24"/>
        <v>1.48</v>
      </c>
      <c r="AH190" s="40">
        <f t="shared" si="25"/>
        <v>99</v>
      </c>
      <c r="AI190" s="40">
        <f t="shared" si="26"/>
        <v>90</v>
      </c>
      <c r="AJ190" s="40">
        <f t="shared" si="27"/>
        <v>129</v>
      </c>
      <c r="AK190" s="40">
        <f t="shared" si="40"/>
        <v>111</v>
      </c>
      <c r="AL190" s="18">
        <f t="shared" si="28"/>
        <v>2862</v>
      </c>
      <c r="AM190" s="40">
        <f t="shared" si="29"/>
        <v>429</v>
      </c>
      <c r="AN190" s="42">
        <f t="shared" si="30"/>
        <v>0.1498951782</v>
      </c>
      <c r="AO190" s="42">
        <f t="shared" si="31"/>
        <v>0.2162823201</v>
      </c>
      <c r="AP190" s="43">
        <f t="shared" si="32"/>
        <v>0.2714054927</v>
      </c>
      <c r="AQ190" s="43">
        <f t="shared" si="33"/>
        <v>0.5783521809</v>
      </c>
      <c r="AR190" s="43">
        <f t="shared" si="34"/>
        <v>0.4991922456</v>
      </c>
      <c r="AS190" s="43">
        <f t="shared" si="35"/>
        <v>0.5314685315</v>
      </c>
      <c r="AT190" s="43">
        <f t="shared" si="36"/>
        <v>0.4895104895</v>
      </c>
      <c r="AU190" s="43">
        <f t="shared" si="37"/>
        <v>0.4405594406</v>
      </c>
      <c r="AV190" s="44">
        <f t="shared" si="38"/>
        <v>0</v>
      </c>
      <c r="AW190" s="45">
        <f t="shared" si="39"/>
        <v>-60</v>
      </c>
      <c r="AX190" s="45">
        <v>0.0</v>
      </c>
      <c r="AY190" s="45"/>
    </row>
    <row r="191">
      <c r="A191" s="60"/>
      <c r="B191" s="60"/>
      <c r="C191" s="60"/>
      <c r="D191" s="46">
        <v>189.0</v>
      </c>
      <c r="E191" s="25"/>
      <c r="F191" s="26">
        <v>3021.0</v>
      </c>
      <c r="G191" s="18">
        <v>2741.0</v>
      </c>
      <c r="H191" s="15">
        <f t="shared" si="5"/>
        <v>569</v>
      </c>
      <c r="I191" s="28">
        <v>46.0</v>
      </c>
      <c r="J191" s="29">
        <v>92.0</v>
      </c>
      <c r="K191" s="30">
        <v>42.0</v>
      </c>
      <c r="L191" s="31">
        <v>247.0</v>
      </c>
      <c r="M191" s="32">
        <v>57.0</v>
      </c>
      <c r="N191" s="33">
        <v>85.0</v>
      </c>
      <c r="O191" s="39">
        <f t="shared" si="6"/>
        <v>0.5985915493</v>
      </c>
      <c r="P191" s="39">
        <f t="shared" si="7"/>
        <v>0.6666666667</v>
      </c>
      <c r="Q191" s="40">
        <f t="shared" si="8"/>
        <v>0.6932716153</v>
      </c>
      <c r="R191" s="17">
        <f t="shared" si="9"/>
        <v>0.2712716153</v>
      </c>
      <c r="S191" s="39">
        <f t="shared" si="10"/>
        <v>-0.02660494859</v>
      </c>
      <c r="T191" s="40">
        <f t="shared" si="11"/>
        <v>0.3599002669</v>
      </c>
      <c r="U191" s="40">
        <f t="shared" si="12"/>
        <v>0.4647042781</v>
      </c>
      <c r="V191" s="40">
        <f t="shared" si="13"/>
        <v>0.4647042781</v>
      </c>
      <c r="W191" s="39">
        <f t="shared" si="14"/>
        <v>0.4380993295</v>
      </c>
      <c r="X191" s="41">
        <f t="shared" si="15"/>
        <v>0.5352957219</v>
      </c>
      <c r="Y191" s="41">
        <f t="shared" si="16"/>
        <v>0.5619006705</v>
      </c>
      <c r="Z191" s="40">
        <f t="shared" si="17"/>
        <v>142</v>
      </c>
      <c r="AA191" s="40">
        <f t="shared" si="18"/>
        <v>138</v>
      </c>
      <c r="AB191" s="40">
        <f t="shared" si="19"/>
        <v>76</v>
      </c>
      <c r="AC191" s="40">
        <f t="shared" si="20"/>
        <v>66</v>
      </c>
      <c r="AD191" s="40">
        <f t="shared" si="21"/>
        <v>78</v>
      </c>
      <c r="AE191" s="40">
        <f t="shared" si="22"/>
        <v>60</v>
      </c>
      <c r="AF191" s="40">
        <f t="shared" si="23"/>
        <v>1.287878788</v>
      </c>
      <c r="AG191" s="40">
        <f t="shared" si="24"/>
        <v>1.533333333</v>
      </c>
      <c r="AH191" s="40">
        <f t="shared" si="25"/>
        <v>98</v>
      </c>
      <c r="AI191" s="40">
        <f t="shared" si="26"/>
        <v>85</v>
      </c>
      <c r="AJ191" s="40">
        <f t="shared" si="27"/>
        <v>120</v>
      </c>
      <c r="AK191" s="40">
        <f t="shared" si="40"/>
        <v>92</v>
      </c>
      <c r="AL191" s="18">
        <f t="shared" si="28"/>
        <v>2741</v>
      </c>
      <c r="AM191" s="40">
        <f t="shared" si="29"/>
        <v>395</v>
      </c>
      <c r="AN191" s="42">
        <f t="shared" si="30"/>
        <v>0.1441079898</v>
      </c>
      <c r="AO191" s="42">
        <f t="shared" si="31"/>
        <v>0.2075884714</v>
      </c>
      <c r="AP191" s="43">
        <f t="shared" si="32"/>
        <v>0.2548330404</v>
      </c>
      <c r="AQ191" s="43">
        <f t="shared" si="33"/>
        <v>0.6151142355</v>
      </c>
      <c r="AR191" s="43">
        <f t="shared" si="34"/>
        <v>0.4920913884</v>
      </c>
      <c r="AS191" s="43">
        <f t="shared" si="35"/>
        <v>0.5518987342</v>
      </c>
      <c r="AT191" s="43">
        <f t="shared" si="36"/>
        <v>0.4810126582</v>
      </c>
      <c r="AU191" s="43">
        <f t="shared" si="37"/>
        <v>0.4632911392</v>
      </c>
      <c r="AV191" s="44">
        <f t="shared" si="38"/>
        <v>0</v>
      </c>
      <c r="AW191" s="45">
        <f t="shared" si="39"/>
        <v>-73</v>
      </c>
      <c r="AX191" s="45">
        <v>0.0</v>
      </c>
      <c r="AY191" s="45"/>
    </row>
    <row r="192">
      <c r="A192" s="60"/>
      <c r="B192" s="60"/>
      <c r="C192" s="60"/>
      <c r="D192" s="46">
        <v>190.0</v>
      </c>
      <c r="E192" s="25"/>
      <c r="F192" s="26">
        <v>3022.0</v>
      </c>
      <c r="G192" s="18">
        <v>3116.0</v>
      </c>
      <c r="H192" s="15">
        <f t="shared" si="5"/>
        <v>643</v>
      </c>
      <c r="I192" s="28">
        <v>47.0</v>
      </c>
      <c r="J192" s="29">
        <v>97.0</v>
      </c>
      <c r="K192" s="30">
        <v>57.0</v>
      </c>
      <c r="L192" s="31">
        <v>274.0</v>
      </c>
      <c r="M192" s="32">
        <v>75.0</v>
      </c>
      <c r="N192" s="33">
        <v>93.0</v>
      </c>
      <c r="O192" s="39">
        <f t="shared" si="6"/>
        <v>0.5535714286</v>
      </c>
      <c r="P192" s="39">
        <f t="shared" si="7"/>
        <v>0.6736111111</v>
      </c>
      <c r="Q192" s="40">
        <f t="shared" si="8"/>
        <v>0.6728616282</v>
      </c>
      <c r="R192" s="17">
        <f t="shared" si="9"/>
        <v>0.2508616282</v>
      </c>
      <c r="S192" s="39">
        <f t="shared" si="10"/>
        <v>0.0007494829223</v>
      </c>
      <c r="T192" s="40">
        <f t="shared" si="11"/>
        <v>0.3599116959</v>
      </c>
      <c r="U192" s="40">
        <f t="shared" si="12"/>
        <v>0.4297516044</v>
      </c>
      <c r="V192" s="40">
        <f t="shared" si="13"/>
        <v>0.4297516044</v>
      </c>
      <c r="W192" s="39">
        <f t="shared" si="14"/>
        <v>0.4305010874</v>
      </c>
      <c r="X192" s="41">
        <f t="shared" si="15"/>
        <v>0.5702483956</v>
      </c>
      <c r="Y192" s="41">
        <f t="shared" si="16"/>
        <v>0.5694989126</v>
      </c>
      <c r="Z192" s="40">
        <f t="shared" si="17"/>
        <v>168</v>
      </c>
      <c r="AA192" s="40">
        <f t="shared" si="18"/>
        <v>144</v>
      </c>
      <c r="AB192" s="40">
        <f t="shared" si="19"/>
        <v>96</v>
      </c>
      <c r="AC192" s="40">
        <f t="shared" si="20"/>
        <v>72</v>
      </c>
      <c r="AD192" s="40">
        <f t="shared" si="21"/>
        <v>82</v>
      </c>
      <c r="AE192" s="40">
        <f t="shared" si="22"/>
        <v>62</v>
      </c>
      <c r="AF192" s="40">
        <f t="shared" si="23"/>
        <v>1.291666667</v>
      </c>
      <c r="AG192" s="40">
        <f t="shared" si="24"/>
        <v>1.564516129</v>
      </c>
      <c r="AH192" s="40">
        <f t="shared" si="25"/>
        <v>124</v>
      </c>
      <c r="AI192" s="40">
        <f t="shared" si="26"/>
        <v>93</v>
      </c>
      <c r="AJ192" s="40">
        <f t="shared" si="27"/>
        <v>128</v>
      </c>
      <c r="AK192" s="40">
        <f t="shared" si="40"/>
        <v>97</v>
      </c>
      <c r="AL192" s="18">
        <f t="shared" si="28"/>
        <v>3116</v>
      </c>
      <c r="AM192" s="40">
        <f t="shared" si="29"/>
        <v>442</v>
      </c>
      <c r="AN192" s="42">
        <f t="shared" si="30"/>
        <v>0.1418485237</v>
      </c>
      <c r="AO192" s="42">
        <f t="shared" si="31"/>
        <v>0.2063543004</v>
      </c>
      <c r="AP192" s="43">
        <f t="shared" si="32"/>
        <v>0.2783825816</v>
      </c>
      <c r="AQ192" s="43">
        <f t="shared" si="33"/>
        <v>0.6158631415</v>
      </c>
      <c r="AR192" s="43">
        <f t="shared" si="34"/>
        <v>0.4852255054</v>
      </c>
      <c r="AS192" s="43">
        <f t="shared" si="35"/>
        <v>0.5701357466</v>
      </c>
      <c r="AT192" s="43">
        <f t="shared" si="36"/>
        <v>0.5</v>
      </c>
      <c r="AU192" s="43">
        <f t="shared" si="37"/>
        <v>0.4909502262</v>
      </c>
      <c r="AV192" s="44">
        <f t="shared" si="38"/>
        <v>0</v>
      </c>
      <c r="AW192" s="45">
        <f t="shared" si="39"/>
        <v>-73</v>
      </c>
      <c r="AX192" s="45">
        <v>0.0</v>
      </c>
      <c r="AY192" s="45"/>
    </row>
    <row r="193">
      <c r="A193" s="60"/>
      <c r="B193" s="60"/>
      <c r="C193" s="60"/>
      <c r="D193" s="46">
        <v>191.0</v>
      </c>
      <c r="E193" s="25"/>
      <c r="F193" s="26">
        <v>3027.0</v>
      </c>
      <c r="G193" s="18">
        <v>3032.0</v>
      </c>
      <c r="H193" s="15">
        <f t="shared" si="5"/>
        <v>522</v>
      </c>
      <c r="I193" s="28">
        <v>31.0</v>
      </c>
      <c r="J193" s="29">
        <v>104.0</v>
      </c>
      <c r="K193" s="30">
        <v>39.0</v>
      </c>
      <c r="L193" s="31">
        <v>227.0</v>
      </c>
      <c r="M193" s="32">
        <v>39.0</v>
      </c>
      <c r="N193" s="33">
        <v>82.0</v>
      </c>
      <c r="O193" s="39">
        <f t="shared" si="6"/>
        <v>0.6776859504</v>
      </c>
      <c r="P193" s="39">
        <f t="shared" si="7"/>
        <v>0.7703703704</v>
      </c>
      <c r="Q193" s="40">
        <f t="shared" si="8"/>
        <v>0.7291322686</v>
      </c>
      <c r="R193" s="17">
        <f t="shared" si="9"/>
        <v>0.3071322686</v>
      </c>
      <c r="S193" s="39">
        <f t="shared" si="10"/>
        <v>0.04123810181</v>
      </c>
      <c r="T193" s="40">
        <f t="shared" si="11"/>
        <v>0.359880188</v>
      </c>
      <c r="U193" s="40">
        <f t="shared" si="12"/>
        <v>0.5261123824</v>
      </c>
      <c r="V193" s="40">
        <f t="shared" si="13"/>
        <v>0.5261123824</v>
      </c>
      <c r="W193" s="39">
        <f t="shared" si="14"/>
        <v>0.5673504842</v>
      </c>
      <c r="X193" s="41">
        <f t="shared" si="15"/>
        <v>0.4738876176</v>
      </c>
      <c r="Y193" s="41">
        <f t="shared" si="16"/>
        <v>0.4326495158</v>
      </c>
      <c r="Z193" s="40">
        <f t="shared" si="17"/>
        <v>121</v>
      </c>
      <c r="AA193" s="40">
        <f t="shared" si="18"/>
        <v>135</v>
      </c>
      <c r="AB193" s="40">
        <f t="shared" si="19"/>
        <v>57</v>
      </c>
      <c r="AC193" s="40">
        <f t="shared" si="20"/>
        <v>64</v>
      </c>
      <c r="AD193" s="40">
        <f t="shared" si="21"/>
        <v>58</v>
      </c>
      <c r="AE193" s="40">
        <f t="shared" si="22"/>
        <v>77</v>
      </c>
      <c r="AF193" s="40">
        <f t="shared" si="23"/>
        <v>1.28125</v>
      </c>
      <c r="AG193" s="40">
        <f t="shared" si="24"/>
        <v>1.350649351</v>
      </c>
      <c r="AH193" s="40">
        <f t="shared" si="25"/>
        <v>73</v>
      </c>
      <c r="AI193" s="40">
        <f t="shared" si="26"/>
        <v>82</v>
      </c>
      <c r="AJ193" s="40">
        <f t="shared" si="27"/>
        <v>78</v>
      </c>
      <c r="AK193" s="40">
        <f t="shared" si="40"/>
        <v>104</v>
      </c>
      <c r="AL193" s="18">
        <f t="shared" si="28"/>
        <v>3032</v>
      </c>
      <c r="AM193" s="40">
        <f t="shared" si="29"/>
        <v>337</v>
      </c>
      <c r="AN193" s="42">
        <f t="shared" si="30"/>
        <v>0.1111477573</v>
      </c>
      <c r="AO193" s="42">
        <f t="shared" si="31"/>
        <v>0.1721635884</v>
      </c>
      <c r="AP193" s="43">
        <f t="shared" si="32"/>
        <v>0.2088122605</v>
      </c>
      <c r="AQ193" s="43">
        <f t="shared" si="33"/>
        <v>0.5689655172</v>
      </c>
      <c r="AR193" s="43">
        <f t="shared" si="34"/>
        <v>0.4904214559</v>
      </c>
      <c r="AS193" s="43">
        <f t="shared" si="35"/>
        <v>0.4480712166</v>
      </c>
      <c r="AT193" s="43">
        <f t="shared" si="36"/>
        <v>0.5252225519</v>
      </c>
      <c r="AU193" s="43">
        <f t="shared" si="37"/>
        <v>0.4599406528</v>
      </c>
      <c r="AV193" s="44">
        <f t="shared" si="38"/>
        <v>0</v>
      </c>
      <c r="AW193" s="45">
        <f t="shared" si="39"/>
        <v>-42</v>
      </c>
      <c r="AX193" s="45">
        <v>0.0</v>
      </c>
      <c r="AY193" s="45"/>
    </row>
    <row r="194">
      <c r="A194" s="60"/>
      <c r="B194" s="60"/>
      <c r="C194" s="60"/>
      <c r="D194" s="46">
        <v>192.0</v>
      </c>
      <c r="E194" s="25"/>
      <c r="F194" s="26">
        <v>3030.0</v>
      </c>
      <c r="G194" s="18">
        <v>2762.0</v>
      </c>
      <c r="H194" s="15">
        <f t="shared" si="5"/>
        <v>362</v>
      </c>
      <c r="I194" s="28">
        <v>23.0</v>
      </c>
      <c r="J194" s="29">
        <v>58.0</v>
      </c>
      <c r="K194" s="30">
        <v>33.0</v>
      </c>
      <c r="L194" s="31">
        <v>177.0</v>
      </c>
      <c r="M194" s="32">
        <v>27.0</v>
      </c>
      <c r="N194" s="33">
        <v>44.0</v>
      </c>
      <c r="O194" s="39">
        <f t="shared" si="6"/>
        <v>0.6197183099</v>
      </c>
      <c r="P194" s="39">
        <f t="shared" si="7"/>
        <v>0.7160493827</v>
      </c>
      <c r="Q194" s="40">
        <f t="shared" si="8"/>
        <v>0.7028499139</v>
      </c>
      <c r="R194" s="17">
        <f t="shared" si="9"/>
        <v>0.2808499139</v>
      </c>
      <c r="S194" s="39">
        <f t="shared" si="10"/>
        <v>0.01319946881</v>
      </c>
      <c r="T194" s="40">
        <f t="shared" si="11"/>
        <v>0.3598949037</v>
      </c>
      <c r="U194" s="40">
        <f t="shared" si="12"/>
        <v>0.4811067749</v>
      </c>
      <c r="V194" s="40">
        <f t="shared" si="13"/>
        <v>0.4811067749</v>
      </c>
      <c r="W194" s="39">
        <f t="shared" si="14"/>
        <v>0.4943062437</v>
      </c>
      <c r="X194" s="41">
        <f t="shared" si="15"/>
        <v>0.5188932251</v>
      </c>
      <c r="Y194" s="41">
        <f t="shared" si="16"/>
        <v>0.5056937563</v>
      </c>
      <c r="Z194" s="40">
        <f t="shared" si="17"/>
        <v>71</v>
      </c>
      <c r="AA194" s="40">
        <f t="shared" si="18"/>
        <v>81</v>
      </c>
      <c r="AB194" s="40">
        <f t="shared" si="19"/>
        <v>37</v>
      </c>
      <c r="AC194" s="40">
        <f t="shared" si="20"/>
        <v>34</v>
      </c>
      <c r="AD194" s="40">
        <f t="shared" si="21"/>
        <v>41</v>
      </c>
      <c r="AE194" s="40">
        <f t="shared" si="22"/>
        <v>40</v>
      </c>
      <c r="AF194" s="40">
        <f t="shared" si="23"/>
        <v>1.294117647</v>
      </c>
      <c r="AG194" s="40">
        <f t="shared" si="24"/>
        <v>1.45</v>
      </c>
      <c r="AH194" s="40">
        <f t="shared" si="25"/>
        <v>48</v>
      </c>
      <c r="AI194" s="40">
        <f t="shared" si="26"/>
        <v>44</v>
      </c>
      <c r="AJ194" s="40">
        <f t="shared" si="27"/>
        <v>59</v>
      </c>
      <c r="AK194" s="40">
        <f t="shared" si="40"/>
        <v>58</v>
      </c>
      <c r="AL194" s="18">
        <f t="shared" si="28"/>
        <v>2762</v>
      </c>
      <c r="AM194" s="40">
        <f t="shared" si="29"/>
        <v>209</v>
      </c>
      <c r="AN194" s="42">
        <f t="shared" si="30"/>
        <v>0.07566980449</v>
      </c>
      <c r="AO194" s="42">
        <f t="shared" si="31"/>
        <v>0.1310644461</v>
      </c>
      <c r="AP194" s="43">
        <f t="shared" si="32"/>
        <v>0.229281768</v>
      </c>
      <c r="AQ194" s="43">
        <f t="shared" si="33"/>
        <v>0.6270718232</v>
      </c>
      <c r="AR194" s="43">
        <f t="shared" si="34"/>
        <v>0.4198895028</v>
      </c>
      <c r="AS194" s="43">
        <f t="shared" si="35"/>
        <v>0.5119617225</v>
      </c>
      <c r="AT194" s="43">
        <f t="shared" si="36"/>
        <v>0.5071770335</v>
      </c>
      <c r="AU194" s="43">
        <f t="shared" si="37"/>
        <v>0.4401913876</v>
      </c>
      <c r="AV194" s="44">
        <f t="shared" si="38"/>
        <v>0</v>
      </c>
      <c r="AW194" s="45">
        <f t="shared" si="39"/>
        <v>-24</v>
      </c>
      <c r="AX194" s="45">
        <v>0.0</v>
      </c>
      <c r="AY194" s="45"/>
    </row>
    <row r="195">
      <c r="A195" s="60"/>
      <c r="B195" s="60"/>
      <c r="C195" s="60"/>
      <c r="D195" s="46">
        <v>193.0</v>
      </c>
      <c r="E195" s="25"/>
      <c r="F195" s="26">
        <v>3036.0</v>
      </c>
      <c r="G195" s="18">
        <v>1239.0</v>
      </c>
      <c r="H195" s="15">
        <f t="shared" si="5"/>
        <v>443</v>
      </c>
      <c r="I195" s="28">
        <v>43.0</v>
      </c>
      <c r="J195" s="29">
        <v>66.0</v>
      </c>
      <c r="K195" s="30">
        <v>46.0</v>
      </c>
      <c r="L195" s="31">
        <v>210.0</v>
      </c>
      <c r="M195" s="32">
        <v>29.0</v>
      </c>
      <c r="N195" s="33">
        <v>49.0</v>
      </c>
      <c r="O195" s="39">
        <f t="shared" si="6"/>
        <v>0.6282051282</v>
      </c>
      <c r="P195" s="39">
        <f t="shared" si="7"/>
        <v>0.6055045872</v>
      </c>
      <c r="Q195" s="40">
        <f t="shared" si="8"/>
        <v>0.7066976834</v>
      </c>
      <c r="R195" s="17">
        <f t="shared" si="9"/>
        <v>0.2846976834</v>
      </c>
      <c r="S195" s="39">
        <f t="shared" si="10"/>
        <v>-0.1011930963</v>
      </c>
      <c r="T195" s="40">
        <f t="shared" si="11"/>
        <v>0.3598927492</v>
      </c>
      <c r="U195" s="40">
        <f t="shared" si="12"/>
        <v>0.4876958345</v>
      </c>
      <c r="V195" s="40">
        <f t="shared" si="13"/>
        <v>0.4876958345</v>
      </c>
      <c r="W195" s="39">
        <f t="shared" si="14"/>
        <v>0.3865027383</v>
      </c>
      <c r="X195" s="41">
        <f t="shared" si="15"/>
        <v>0.5123041655</v>
      </c>
      <c r="Y195" s="41">
        <f t="shared" si="16"/>
        <v>0.6134972617</v>
      </c>
      <c r="Z195" s="40">
        <f t="shared" si="17"/>
        <v>78</v>
      </c>
      <c r="AA195" s="40">
        <f t="shared" si="18"/>
        <v>109</v>
      </c>
      <c r="AB195" s="40">
        <f t="shared" si="19"/>
        <v>40</v>
      </c>
      <c r="AC195" s="40">
        <f t="shared" si="20"/>
        <v>38</v>
      </c>
      <c r="AD195" s="40">
        <f t="shared" si="21"/>
        <v>67</v>
      </c>
      <c r="AE195" s="40">
        <f t="shared" si="22"/>
        <v>42</v>
      </c>
      <c r="AF195" s="40">
        <f t="shared" si="23"/>
        <v>1.289473684</v>
      </c>
      <c r="AG195" s="40">
        <f t="shared" si="24"/>
        <v>1.571428571</v>
      </c>
      <c r="AH195" s="40">
        <f t="shared" si="25"/>
        <v>52</v>
      </c>
      <c r="AI195" s="40">
        <f t="shared" si="26"/>
        <v>49</v>
      </c>
      <c r="AJ195" s="40">
        <f t="shared" si="27"/>
        <v>105</v>
      </c>
      <c r="AK195" s="40">
        <f t="shared" si="40"/>
        <v>66</v>
      </c>
      <c r="AL195" s="18">
        <f t="shared" si="28"/>
        <v>1239</v>
      </c>
      <c r="AM195" s="40">
        <f t="shared" si="29"/>
        <v>272</v>
      </c>
      <c r="AN195" s="42">
        <f t="shared" si="30"/>
        <v>0.2195318805</v>
      </c>
      <c r="AO195" s="42">
        <f t="shared" si="31"/>
        <v>0.3575464084</v>
      </c>
      <c r="AP195" s="43">
        <f t="shared" si="32"/>
        <v>0.2663656885</v>
      </c>
      <c r="AQ195" s="43">
        <f t="shared" si="33"/>
        <v>0.6365688488</v>
      </c>
      <c r="AR195" s="43">
        <f t="shared" si="34"/>
        <v>0.4221218962</v>
      </c>
      <c r="AS195" s="43">
        <f t="shared" si="35"/>
        <v>0.5772058824</v>
      </c>
      <c r="AT195" s="43">
        <f t="shared" si="36"/>
        <v>0.4338235294</v>
      </c>
      <c r="AU195" s="43">
        <f t="shared" si="37"/>
        <v>0.3713235294</v>
      </c>
      <c r="AV195" s="44">
        <f t="shared" si="38"/>
        <v>0</v>
      </c>
      <c r="AW195" s="45">
        <f t="shared" si="39"/>
        <v>-39</v>
      </c>
      <c r="AX195" s="45">
        <v>0.0</v>
      </c>
      <c r="AY195" s="45"/>
    </row>
    <row r="196">
      <c r="A196" s="60"/>
      <c r="B196" s="60"/>
      <c r="C196" s="60"/>
      <c r="D196" s="46">
        <v>194.0</v>
      </c>
      <c r="E196" s="25"/>
      <c r="F196" s="26">
        <v>3037.0</v>
      </c>
      <c r="G196" s="18">
        <v>2756.0</v>
      </c>
      <c r="H196" s="15">
        <f t="shared" si="5"/>
        <v>1238</v>
      </c>
      <c r="I196" s="28">
        <v>78.0</v>
      </c>
      <c r="J196" s="29">
        <v>224.0</v>
      </c>
      <c r="K196" s="30">
        <v>148.0</v>
      </c>
      <c r="L196" s="31">
        <v>568.0</v>
      </c>
      <c r="M196" s="32">
        <v>84.0</v>
      </c>
      <c r="N196" s="33">
        <v>136.0</v>
      </c>
      <c r="O196" s="39">
        <f t="shared" si="6"/>
        <v>0.6181818182</v>
      </c>
      <c r="P196" s="39">
        <f t="shared" si="7"/>
        <v>0.7417218543</v>
      </c>
      <c r="Q196" s="40">
        <f t="shared" si="8"/>
        <v>0.7021533012</v>
      </c>
      <c r="R196" s="17">
        <f t="shared" si="9"/>
        <v>0.2801533012</v>
      </c>
      <c r="S196" s="39">
        <f t="shared" si="10"/>
        <v>0.03956855315</v>
      </c>
      <c r="T196" s="40">
        <f t="shared" si="11"/>
        <v>0.3598952937</v>
      </c>
      <c r="U196" s="40">
        <f t="shared" si="12"/>
        <v>0.4799138634</v>
      </c>
      <c r="V196" s="40">
        <f t="shared" si="13"/>
        <v>0.4799138634</v>
      </c>
      <c r="W196" s="39">
        <f t="shared" si="14"/>
        <v>0.5194824165</v>
      </c>
      <c r="X196" s="41">
        <f t="shared" si="15"/>
        <v>0.5200861366</v>
      </c>
      <c r="Y196" s="41">
        <f t="shared" si="16"/>
        <v>0.4805175835</v>
      </c>
      <c r="Z196" s="40">
        <f t="shared" si="17"/>
        <v>220</v>
      </c>
      <c r="AA196" s="40">
        <f t="shared" si="18"/>
        <v>302</v>
      </c>
      <c r="AB196" s="40">
        <f t="shared" si="19"/>
        <v>114</v>
      </c>
      <c r="AC196" s="40">
        <f t="shared" si="20"/>
        <v>106</v>
      </c>
      <c r="AD196" s="40">
        <f t="shared" si="21"/>
        <v>145</v>
      </c>
      <c r="AE196" s="40">
        <f t="shared" si="22"/>
        <v>157</v>
      </c>
      <c r="AF196" s="40">
        <f t="shared" si="23"/>
        <v>1.283018868</v>
      </c>
      <c r="AG196" s="40">
        <f t="shared" si="24"/>
        <v>1.426751592</v>
      </c>
      <c r="AH196" s="40">
        <f t="shared" si="25"/>
        <v>146</v>
      </c>
      <c r="AI196" s="40">
        <f t="shared" si="26"/>
        <v>136</v>
      </c>
      <c r="AJ196" s="40">
        <f t="shared" si="27"/>
        <v>207</v>
      </c>
      <c r="AK196" s="40">
        <f t="shared" si="40"/>
        <v>224</v>
      </c>
      <c r="AL196" s="18">
        <f t="shared" si="28"/>
        <v>2756</v>
      </c>
      <c r="AM196" s="40">
        <f t="shared" si="29"/>
        <v>713</v>
      </c>
      <c r="AN196" s="42">
        <f t="shared" si="30"/>
        <v>0.2587082729</v>
      </c>
      <c r="AO196" s="42">
        <f t="shared" si="31"/>
        <v>0.4492017417</v>
      </c>
      <c r="AP196" s="43">
        <f t="shared" si="32"/>
        <v>0.2504038772</v>
      </c>
      <c r="AQ196" s="43">
        <f t="shared" si="33"/>
        <v>0.5896607431</v>
      </c>
      <c r="AR196" s="43">
        <f t="shared" si="34"/>
        <v>0.4216478191</v>
      </c>
      <c r="AS196" s="43">
        <f t="shared" si="35"/>
        <v>0.4950911641</v>
      </c>
      <c r="AT196" s="43">
        <f t="shared" si="36"/>
        <v>0.5189340813</v>
      </c>
      <c r="AU196" s="43">
        <f t="shared" si="37"/>
        <v>0.3955119215</v>
      </c>
      <c r="AV196" s="44">
        <f t="shared" si="38"/>
        <v>0</v>
      </c>
      <c r="AW196" s="45">
        <f t="shared" si="39"/>
        <v>-43</v>
      </c>
      <c r="AX196" s="45">
        <v>0.0</v>
      </c>
      <c r="AY196" s="45"/>
    </row>
    <row r="197">
      <c r="A197" s="60"/>
      <c r="B197" s="60"/>
      <c r="C197" s="60"/>
      <c r="D197" s="46">
        <v>195.0</v>
      </c>
      <c r="E197" s="25"/>
      <c r="F197" s="26">
        <v>3039.0</v>
      </c>
      <c r="G197" s="18">
        <v>1508.0</v>
      </c>
      <c r="H197" s="15">
        <f t="shared" si="5"/>
        <v>190</v>
      </c>
      <c r="I197" s="28">
        <v>11.0</v>
      </c>
      <c r="J197" s="29">
        <v>36.0</v>
      </c>
      <c r="K197" s="30">
        <v>14.0</v>
      </c>
      <c r="L197" s="31">
        <v>94.0</v>
      </c>
      <c r="M197" s="32">
        <v>16.0</v>
      </c>
      <c r="N197" s="33">
        <v>19.0</v>
      </c>
      <c r="O197" s="39">
        <f t="shared" si="6"/>
        <v>0.5428571429</v>
      </c>
      <c r="P197" s="39">
        <f t="shared" si="7"/>
        <v>0.7659574468</v>
      </c>
      <c r="Q197" s="40">
        <f t="shared" si="8"/>
        <v>0.668004462</v>
      </c>
      <c r="R197" s="17">
        <f t="shared" si="9"/>
        <v>0.246004462</v>
      </c>
      <c r="S197" s="39">
        <f t="shared" si="10"/>
        <v>0.09795298477</v>
      </c>
      <c r="T197" s="40">
        <f t="shared" si="11"/>
        <v>0.3599144159</v>
      </c>
      <c r="U197" s="40">
        <f t="shared" si="12"/>
        <v>0.421433312</v>
      </c>
      <c r="V197" s="40">
        <f t="shared" si="13"/>
        <v>0.421433312</v>
      </c>
      <c r="W197" s="39">
        <f t="shared" si="14"/>
        <v>0.5193862967</v>
      </c>
      <c r="X197" s="41">
        <f t="shared" si="15"/>
        <v>0.578566688</v>
      </c>
      <c r="Y197" s="41">
        <f t="shared" si="16"/>
        <v>0.4806137033</v>
      </c>
      <c r="Z197" s="40">
        <f t="shared" si="17"/>
        <v>35</v>
      </c>
      <c r="AA197" s="40">
        <f t="shared" si="18"/>
        <v>47</v>
      </c>
      <c r="AB197" s="40">
        <f t="shared" si="19"/>
        <v>20</v>
      </c>
      <c r="AC197" s="40">
        <f t="shared" si="20"/>
        <v>15</v>
      </c>
      <c r="AD197" s="40">
        <f t="shared" si="21"/>
        <v>23</v>
      </c>
      <c r="AE197" s="40">
        <f t="shared" si="22"/>
        <v>24</v>
      </c>
      <c r="AF197" s="40">
        <f t="shared" si="23"/>
        <v>1.266666667</v>
      </c>
      <c r="AG197" s="40">
        <f t="shared" si="24"/>
        <v>1.5</v>
      </c>
      <c r="AH197" s="40">
        <f t="shared" si="25"/>
        <v>25</v>
      </c>
      <c r="AI197" s="40">
        <f t="shared" si="26"/>
        <v>19</v>
      </c>
      <c r="AJ197" s="40">
        <f t="shared" si="27"/>
        <v>35</v>
      </c>
      <c r="AK197" s="40">
        <f t="shared" si="40"/>
        <v>36</v>
      </c>
      <c r="AL197" s="18">
        <f t="shared" si="28"/>
        <v>1508</v>
      </c>
      <c r="AM197" s="40">
        <f t="shared" si="29"/>
        <v>115</v>
      </c>
      <c r="AN197" s="42">
        <f t="shared" si="30"/>
        <v>0.07625994695</v>
      </c>
      <c r="AO197" s="42">
        <f t="shared" si="31"/>
        <v>0.125994695</v>
      </c>
      <c r="AP197" s="43">
        <f t="shared" si="32"/>
        <v>0.2157894737</v>
      </c>
      <c r="AQ197" s="43">
        <f t="shared" si="33"/>
        <v>0.6368421053</v>
      </c>
      <c r="AR197" s="43">
        <f t="shared" si="34"/>
        <v>0.4315789474</v>
      </c>
      <c r="AS197" s="43">
        <f t="shared" si="35"/>
        <v>0.5217391304</v>
      </c>
      <c r="AT197" s="43">
        <f t="shared" si="36"/>
        <v>0.5304347826</v>
      </c>
      <c r="AU197" s="43">
        <f t="shared" si="37"/>
        <v>0.3826086957</v>
      </c>
      <c r="AV197" s="44">
        <f t="shared" si="38"/>
        <v>0</v>
      </c>
      <c r="AW197" s="45">
        <f t="shared" si="39"/>
        <v>-19</v>
      </c>
      <c r="AX197" s="45">
        <v>0.0</v>
      </c>
      <c r="AY197" s="45"/>
    </row>
    <row r="198">
      <c r="A198" s="60"/>
      <c r="B198" s="60"/>
      <c r="C198" s="60"/>
      <c r="D198" s="46">
        <v>196.0</v>
      </c>
      <c r="E198" s="25"/>
      <c r="F198" s="26">
        <v>3040.0</v>
      </c>
      <c r="G198" s="18">
        <v>2253.0</v>
      </c>
      <c r="H198" s="15">
        <f t="shared" si="5"/>
        <v>1035</v>
      </c>
      <c r="I198" s="28">
        <v>91.0</v>
      </c>
      <c r="J198" s="29">
        <v>161.0</v>
      </c>
      <c r="K198" s="30">
        <v>133.0</v>
      </c>
      <c r="L198" s="31">
        <v>483.0</v>
      </c>
      <c r="M198" s="32">
        <v>78.0</v>
      </c>
      <c r="N198" s="33">
        <v>89.0</v>
      </c>
      <c r="O198" s="39">
        <f t="shared" si="6"/>
        <v>0.5329341317</v>
      </c>
      <c r="P198" s="39">
        <f t="shared" si="7"/>
        <v>0.6388888889</v>
      </c>
      <c r="Q198" s="40">
        <f t="shared" si="8"/>
        <v>0.6635060714</v>
      </c>
      <c r="R198" s="17">
        <f t="shared" si="9"/>
        <v>0.2415060714</v>
      </c>
      <c r="S198" s="39">
        <f t="shared" si="10"/>
        <v>-0.02461718254</v>
      </c>
      <c r="T198" s="40">
        <f t="shared" si="11"/>
        <v>0.3599169351</v>
      </c>
      <c r="U198" s="40">
        <f t="shared" si="12"/>
        <v>0.4137293628</v>
      </c>
      <c r="V198" s="40">
        <f t="shared" si="13"/>
        <v>0.4137293628</v>
      </c>
      <c r="W198" s="39">
        <f t="shared" si="14"/>
        <v>0.3891121803</v>
      </c>
      <c r="X198" s="41">
        <f t="shared" si="15"/>
        <v>0.5862706372</v>
      </c>
      <c r="Y198" s="41">
        <f t="shared" si="16"/>
        <v>0.6108878197</v>
      </c>
      <c r="Z198" s="40">
        <f t="shared" si="17"/>
        <v>167</v>
      </c>
      <c r="AA198" s="40">
        <f t="shared" si="18"/>
        <v>252</v>
      </c>
      <c r="AB198" s="40">
        <f t="shared" si="19"/>
        <v>98</v>
      </c>
      <c r="AC198" s="40">
        <f t="shared" si="20"/>
        <v>69</v>
      </c>
      <c r="AD198" s="40">
        <f t="shared" si="21"/>
        <v>154</v>
      </c>
      <c r="AE198" s="40">
        <f t="shared" si="22"/>
        <v>98</v>
      </c>
      <c r="AF198" s="40">
        <f t="shared" si="23"/>
        <v>1.289855072</v>
      </c>
      <c r="AG198" s="40">
        <f t="shared" si="24"/>
        <v>1.642857143</v>
      </c>
      <c r="AH198" s="40">
        <f t="shared" si="25"/>
        <v>126</v>
      </c>
      <c r="AI198" s="40">
        <f t="shared" si="26"/>
        <v>89</v>
      </c>
      <c r="AJ198" s="40">
        <f t="shared" si="27"/>
        <v>253</v>
      </c>
      <c r="AK198" s="40">
        <f t="shared" si="40"/>
        <v>161</v>
      </c>
      <c r="AL198" s="18">
        <f t="shared" si="28"/>
        <v>2253</v>
      </c>
      <c r="AM198" s="40">
        <f t="shared" si="29"/>
        <v>629</v>
      </c>
      <c r="AN198" s="42">
        <f t="shared" si="30"/>
        <v>0.2791833111</v>
      </c>
      <c r="AO198" s="42">
        <f t="shared" si="31"/>
        <v>0.4593874834</v>
      </c>
      <c r="AP198" s="43">
        <f t="shared" si="32"/>
        <v>0.2917874396</v>
      </c>
      <c r="AQ198" s="43">
        <f t="shared" si="33"/>
        <v>0.6299516908</v>
      </c>
      <c r="AR198" s="43">
        <f t="shared" si="34"/>
        <v>0.4048309179</v>
      </c>
      <c r="AS198" s="43">
        <f t="shared" si="35"/>
        <v>0.6025437202</v>
      </c>
      <c r="AT198" s="43">
        <f t="shared" si="36"/>
        <v>0.4562798092</v>
      </c>
      <c r="AU198" s="43">
        <f t="shared" si="37"/>
        <v>0.3418124006</v>
      </c>
      <c r="AV198" s="44">
        <f t="shared" si="38"/>
        <v>0</v>
      </c>
      <c r="AW198" s="45">
        <f t="shared" si="39"/>
        <v>-77</v>
      </c>
      <c r="AX198" s="45">
        <v>1.0</v>
      </c>
      <c r="AY198" s="45"/>
    </row>
    <row r="199">
      <c r="A199" s="60"/>
      <c r="B199" s="60"/>
      <c r="C199" s="60"/>
      <c r="D199" s="46">
        <v>197.0</v>
      </c>
      <c r="E199" s="25"/>
      <c r="F199" s="26">
        <v>3043.0</v>
      </c>
      <c r="G199" s="18">
        <v>1553.0</v>
      </c>
      <c r="H199" s="15">
        <f t="shared" si="5"/>
        <v>280</v>
      </c>
      <c r="I199" s="28">
        <v>7.0</v>
      </c>
      <c r="J199" s="29">
        <v>52.0</v>
      </c>
      <c r="K199" s="30">
        <v>38.0</v>
      </c>
      <c r="L199" s="31">
        <v>137.0</v>
      </c>
      <c r="M199" s="32">
        <v>8.0</v>
      </c>
      <c r="N199" s="33">
        <v>38.0</v>
      </c>
      <c r="O199" s="39">
        <f t="shared" si="6"/>
        <v>0.8260869565</v>
      </c>
      <c r="P199" s="39">
        <f t="shared" si="7"/>
        <v>0.8813559322</v>
      </c>
      <c r="Q199" s="40">
        <f t="shared" si="8"/>
        <v>0.7964262117</v>
      </c>
      <c r="R199" s="17">
        <f t="shared" si="9"/>
        <v>0.3744262117</v>
      </c>
      <c r="S199" s="39">
        <f t="shared" si="10"/>
        <v>0.08492972048</v>
      </c>
      <c r="T199" s="40">
        <f t="shared" si="11"/>
        <v>0.3598425158</v>
      </c>
      <c r="U199" s="40">
        <f t="shared" si="12"/>
        <v>0.6413324597</v>
      </c>
      <c r="V199" s="40">
        <f t="shared" si="13"/>
        <v>0.6413324597</v>
      </c>
      <c r="W199" s="39">
        <f t="shared" si="14"/>
        <v>0.7262621802</v>
      </c>
      <c r="X199" s="41">
        <f t="shared" si="15"/>
        <v>0.3586675403</v>
      </c>
      <c r="Y199" s="41">
        <f t="shared" si="16"/>
        <v>0.2737378198</v>
      </c>
      <c r="Z199" s="40">
        <f t="shared" si="17"/>
        <v>46</v>
      </c>
      <c r="AA199" s="40">
        <f t="shared" si="18"/>
        <v>59</v>
      </c>
      <c r="AB199" s="40">
        <f t="shared" si="19"/>
        <v>16</v>
      </c>
      <c r="AC199" s="40">
        <f t="shared" si="20"/>
        <v>30</v>
      </c>
      <c r="AD199" s="40">
        <f t="shared" si="21"/>
        <v>16</v>
      </c>
      <c r="AE199" s="40">
        <f t="shared" si="22"/>
        <v>43</v>
      </c>
      <c r="AF199" s="40">
        <f t="shared" si="23"/>
        <v>1.266666667</v>
      </c>
      <c r="AG199" s="40">
        <f t="shared" si="24"/>
        <v>1.209302326</v>
      </c>
      <c r="AH199" s="40">
        <f t="shared" si="25"/>
        <v>20</v>
      </c>
      <c r="AI199" s="40">
        <f t="shared" si="26"/>
        <v>38</v>
      </c>
      <c r="AJ199" s="40">
        <f t="shared" si="27"/>
        <v>19</v>
      </c>
      <c r="AK199" s="40">
        <f t="shared" si="40"/>
        <v>52</v>
      </c>
      <c r="AL199" s="18">
        <f t="shared" si="28"/>
        <v>1553</v>
      </c>
      <c r="AM199" s="40">
        <f t="shared" si="29"/>
        <v>129</v>
      </c>
      <c r="AN199" s="42">
        <f t="shared" si="30"/>
        <v>0.08306503542</v>
      </c>
      <c r="AO199" s="42">
        <f t="shared" si="31"/>
        <v>0.1802962009</v>
      </c>
      <c r="AP199" s="43">
        <f t="shared" si="32"/>
        <v>0.1892857143</v>
      </c>
      <c r="AQ199" s="43">
        <f t="shared" si="33"/>
        <v>0.5428571429</v>
      </c>
      <c r="AR199" s="43">
        <f t="shared" si="34"/>
        <v>0.375</v>
      </c>
      <c r="AS199" s="43">
        <f t="shared" si="35"/>
        <v>0.3023255814</v>
      </c>
      <c r="AT199" s="43">
        <f t="shared" si="36"/>
        <v>0.5581395349</v>
      </c>
      <c r="AU199" s="43">
        <f t="shared" si="37"/>
        <v>0.4496124031</v>
      </c>
      <c r="AV199" s="44">
        <f t="shared" si="38"/>
        <v>0</v>
      </c>
      <c r="AW199" s="45">
        <f t="shared" si="39"/>
        <v>14</v>
      </c>
      <c r="AX199" s="45">
        <v>1.0</v>
      </c>
      <c r="AY199" s="45"/>
    </row>
    <row r="200">
      <c r="A200" s="60"/>
      <c r="B200" s="60"/>
      <c r="C200" s="60"/>
      <c r="D200" s="46">
        <v>198.0</v>
      </c>
      <c r="E200" s="25"/>
      <c r="F200" s="26">
        <v>3045.0</v>
      </c>
      <c r="G200" s="18">
        <v>1297.0</v>
      </c>
      <c r="H200" s="15">
        <f t="shared" si="5"/>
        <v>155</v>
      </c>
      <c r="I200" s="28">
        <v>15.0</v>
      </c>
      <c r="J200" s="29">
        <v>34.0</v>
      </c>
      <c r="K200" s="30">
        <v>10.0</v>
      </c>
      <c r="L200" s="31">
        <v>58.0</v>
      </c>
      <c r="M200" s="32">
        <v>19.0</v>
      </c>
      <c r="N200" s="33">
        <v>19.0</v>
      </c>
      <c r="O200" s="39">
        <f t="shared" si="6"/>
        <v>0.5</v>
      </c>
      <c r="P200" s="39">
        <f t="shared" si="7"/>
        <v>0.693877551</v>
      </c>
      <c r="Q200" s="40">
        <f t="shared" si="8"/>
        <v>0.6485765</v>
      </c>
      <c r="R200" s="17">
        <f t="shared" si="9"/>
        <v>0.2265765</v>
      </c>
      <c r="S200" s="39">
        <f t="shared" si="10"/>
        <v>0.04530105102</v>
      </c>
      <c r="T200" s="40">
        <f t="shared" si="11"/>
        <v>0.359925296</v>
      </c>
      <c r="U200" s="40">
        <f t="shared" si="12"/>
        <v>0.3881603472</v>
      </c>
      <c r="V200" s="40">
        <f t="shared" si="13"/>
        <v>0.3881603472</v>
      </c>
      <c r="W200" s="39">
        <f t="shared" si="14"/>
        <v>0.4334613983</v>
      </c>
      <c r="X200" s="41">
        <f t="shared" si="15"/>
        <v>0.6118396528</v>
      </c>
      <c r="Y200" s="41">
        <f t="shared" si="16"/>
        <v>0.5665386017</v>
      </c>
      <c r="Z200" s="40">
        <f t="shared" si="17"/>
        <v>38</v>
      </c>
      <c r="AA200" s="40">
        <f t="shared" si="18"/>
        <v>49</v>
      </c>
      <c r="AB200" s="40">
        <f t="shared" si="19"/>
        <v>23</v>
      </c>
      <c r="AC200" s="40">
        <f t="shared" si="20"/>
        <v>15</v>
      </c>
      <c r="AD200" s="40">
        <f t="shared" si="21"/>
        <v>28</v>
      </c>
      <c r="AE200" s="40">
        <f t="shared" si="22"/>
        <v>21</v>
      </c>
      <c r="AF200" s="40">
        <f t="shared" si="23"/>
        <v>1.266666667</v>
      </c>
      <c r="AG200" s="40">
        <f t="shared" si="24"/>
        <v>1.619047619</v>
      </c>
      <c r="AH200" s="40">
        <f t="shared" si="25"/>
        <v>29</v>
      </c>
      <c r="AI200" s="40">
        <f t="shared" si="26"/>
        <v>19</v>
      </c>
      <c r="AJ200" s="40">
        <f t="shared" si="27"/>
        <v>45</v>
      </c>
      <c r="AK200" s="40">
        <f t="shared" si="40"/>
        <v>34</v>
      </c>
      <c r="AL200" s="18">
        <f t="shared" si="28"/>
        <v>1297</v>
      </c>
      <c r="AM200" s="40">
        <f t="shared" si="29"/>
        <v>127</v>
      </c>
      <c r="AN200" s="42">
        <f t="shared" si="30"/>
        <v>0.09791827294</v>
      </c>
      <c r="AO200" s="42">
        <f t="shared" si="31"/>
        <v>0.1195065536</v>
      </c>
      <c r="AP200" s="43">
        <f t="shared" si="32"/>
        <v>0.2838709677</v>
      </c>
      <c r="AQ200" s="43">
        <f t="shared" si="33"/>
        <v>0.5935483871</v>
      </c>
      <c r="AR200" s="43">
        <f t="shared" si="34"/>
        <v>0.5612903226</v>
      </c>
      <c r="AS200" s="43">
        <f t="shared" si="35"/>
        <v>0.5826771654</v>
      </c>
      <c r="AT200" s="43">
        <f t="shared" si="36"/>
        <v>0.4960629921</v>
      </c>
      <c r="AU200" s="43">
        <f t="shared" si="37"/>
        <v>0.3779527559</v>
      </c>
      <c r="AV200" s="44">
        <f t="shared" si="38"/>
        <v>0</v>
      </c>
      <c r="AW200" s="45">
        <f t="shared" si="39"/>
        <v>-30</v>
      </c>
      <c r="AX200" s="45">
        <v>1.0</v>
      </c>
      <c r="AY200" s="45"/>
    </row>
    <row r="201">
      <c r="A201" s="60"/>
      <c r="B201" s="60"/>
      <c r="C201" s="60"/>
      <c r="D201" s="46">
        <v>199.0</v>
      </c>
      <c r="E201" s="25"/>
      <c r="F201" s="26">
        <v>3050.0</v>
      </c>
      <c r="G201" s="18">
        <v>1413.0</v>
      </c>
      <c r="H201" s="15">
        <f t="shared" si="5"/>
        <v>426</v>
      </c>
      <c r="I201" s="28">
        <v>68.0</v>
      </c>
      <c r="J201" s="29">
        <v>93.0</v>
      </c>
      <c r="K201" s="30">
        <v>50.0</v>
      </c>
      <c r="L201" s="31">
        <v>113.0</v>
      </c>
      <c r="M201" s="32">
        <v>43.0</v>
      </c>
      <c r="N201" s="33">
        <v>59.0</v>
      </c>
      <c r="O201" s="39">
        <f t="shared" si="6"/>
        <v>0.5784313725</v>
      </c>
      <c r="P201" s="39">
        <f t="shared" si="7"/>
        <v>0.5776397516</v>
      </c>
      <c r="Q201" s="40">
        <f t="shared" si="8"/>
        <v>0.6841317941</v>
      </c>
      <c r="R201" s="17">
        <f t="shared" si="9"/>
        <v>0.2621317941</v>
      </c>
      <c r="S201" s="39">
        <f t="shared" si="10"/>
        <v>-0.1064920426</v>
      </c>
      <c r="T201" s="40">
        <f t="shared" si="11"/>
        <v>0.3599053849</v>
      </c>
      <c r="U201" s="40">
        <f t="shared" si="12"/>
        <v>0.4490522966</v>
      </c>
      <c r="V201" s="40">
        <f t="shared" si="13"/>
        <v>0.4490522966</v>
      </c>
      <c r="W201" s="39">
        <f t="shared" si="14"/>
        <v>0.3425602541</v>
      </c>
      <c r="X201" s="41">
        <f t="shared" si="15"/>
        <v>0.5509477034</v>
      </c>
      <c r="Y201" s="41">
        <f t="shared" si="16"/>
        <v>0.6574397459</v>
      </c>
      <c r="Z201" s="40">
        <f t="shared" si="17"/>
        <v>102</v>
      </c>
      <c r="AA201" s="40">
        <f t="shared" si="18"/>
        <v>161</v>
      </c>
      <c r="AB201" s="40">
        <f t="shared" si="19"/>
        <v>56</v>
      </c>
      <c r="AC201" s="40">
        <f t="shared" si="20"/>
        <v>46</v>
      </c>
      <c r="AD201" s="40">
        <f t="shared" si="21"/>
        <v>106</v>
      </c>
      <c r="AE201" s="40">
        <f t="shared" si="22"/>
        <v>55</v>
      </c>
      <c r="AF201" s="40">
        <f t="shared" si="23"/>
        <v>1.282608696</v>
      </c>
      <c r="AG201" s="40">
        <f t="shared" si="24"/>
        <v>1.690909091</v>
      </c>
      <c r="AH201" s="40">
        <f t="shared" si="25"/>
        <v>72</v>
      </c>
      <c r="AI201" s="40">
        <f t="shared" si="26"/>
        <v>59</v>
      </c>
      <c r="AJ201" s="40">
        <f t="shared" si="27"/>
        <v>179</v>
      </c>
      <c r="AK201" s="40">
        <f t="shared" si="40"/>
        <v>93</v>
      </c>
      <c r="AL201" s="18">
        <f t="shared" si="28"/>
        <v>1413</v>
      </c>
      <c r="AM201" s="40">
        <f t="shared" si="29"/>
        <v>403</v>
      </c>
      <c r="AN201" s="42">
        <f t="shared" si="30"/>
        <v>0.2852087757</v>
      </c>
      <c r="AO201" s="42">
        <f t="shared" si="31"/>
        <v>0.3014861996</v>
      </c>
      <c r="AP201" s="43">
        <f t="shared" si="32"/>
        <v>0.3779342723</v>
      </c>
      <c r="AQ201" s="43">
        <f t="shared" si="33"/>
        <v>0.5258215962</v>
      </c>
      <c r="AR201" s="43">
        <f t="shared" si="34"/>
        <v>0.617370892</v>
      </c>
      <c r="AS201" s="43">
        <f t="shared" si="35"/>
        <v>0.6228287841</v>
      </c>
      <c r="AT201" s="43">
        <f t="shared" si="36"/>
        <v>0.4094292804</v>
      </c>
      <c r="AU201" s="43">
        <f t="shared" si="37"/>
        <v>0.3250620347</v>
      </c>
      <c r="AV201" s="44">
        <f t="shared" si="38"/>
        <v>0</v>
      </c>
      <c r="AW201" s="45">
        <f t="shared" si="39"/>
        <v>-90</v>
      </c>
      <c r="AX201" s="45">
        <v>1.0</v>
      </c>
      <c r="AY201" s="45"/>
    </row>
    <row r="202">
      <c r="A202" s="60"/>
      <c r="B202" s="60"/>
      <c r="C202" s="60"/>
      <c r="D202" s="46">
        <v>200.0</v>
      </c>
      <c r="E202" s="25"/>
      <c r="F202" s="26">
        <v>3055.0</v>
      </c>
      <c r="G202" s="18">
        <v>2378.0</v>
      </c>
      <c r="H202" s="15">
        <f t="shared" si="5"/>
        <v>402</v>
      </c>
      <c r="I202" s="28">
        <v>28.0</v>
      </c>
      <c r="J202" s="29">
        <v>71.0</v>
      </c>
      <c r="K202" s="30">
        <v>32.0</v>
      </c>
      <c r="L202" s="31">
        <v>199.0</v>
      </c>
      <c r="M202" s="32">
        <v>30.0</v>
      </c>
      <c r="N202" s="33">
        <v>42.0</v>
      </c>
      <c r="O202" s="39">
        <f t="shared" si="6"/>
        <v>0.5833333333</v>
      </c>
      <c r="P202" s="39">
        <f t="shared" si="7"/>
        <v>0.7171717172</v>
      </c>
      <c r="Q202" s="40">
        <f t="shared" si="8"/>
        <v>0.686354125</v>
      </c>
      <c r="R202" s="17">
        <f t="shared" si="9"/>
        <v>0.264354125</v>
      </c>
      <c r="S202" s="39">
        <f t="shared" si="10"/>
        <v>0.03081759217</v>
      </c>
      <c r="T202" s="40">
        <f t="shared" si="11"/>
        <v>0.3599041405</v>
      </c>
      <c r="U202" s="40">
        <f t="shared" si="12"/>
        <v>0.45285808</v>
      </c>
      <c r="V202" s="40">
        <f t="shared" si="13"/>
        <v>0.45285808</v>
      </c>
      <c r="W202" s="39">
        <f t="shared" si="14"/>
        <v>0.4836756721</v>
      </c>
      <c r="X202" s="41">
        <f t="shared" si="15"/>
        <v>0.54714192</v>
      </c>
      <c r="Y202" s="41">
        <f t="shared" si="16"/>
        <v>0.5163243279</v>
      </c>
      <c r="Z202" s="40">
        <f t="shared" si="17"/>
        <v>72</v>
      </c>
      <c r="AA202" s="40">
        <f t="shared" si="18"/>
        <v>99</v>
      </c>
      <c r="AB202" s="40">
        <f t="shared" si="19"/>
        <v>39</v>
      </c>
      <c r="AC202" s="40">
        <f t="shared" si="20"/>
        <v>33</v>
      </c>
      <c r="AD202" s="40">
        <f t="shared" si="21"/>
        <v>51</v>
      </c>
      <c r="AE202" s="40">
        <f t="shared" si="22"/>
        <v>48</v>
      </c>
      <c r="AF202" s="40">
        <f t="shared" si="23"/>
        <v>1.272727273</v>
      </c>
      <c r="AG202" s="40">
        <f t="shared" si="24"/>
        <v>1.479166667</v>
      </c>
      <c r="AH202" s="40">
        <f t="shared" si="25"/>
        <v>50</v>
      </c>
      <c r="AI202" s="40">
        <f t="shared" si="26"/>
        <v>42</v>
      </c>
      <c r="AJ202" s="40">
        <f t="shared" si="27"/>
        <v>75</v>
      </c>
      <c r="AK202" s="40">
        <f t="shared" si="40"/>
        <v>71</v>
      </c>
      <c r="AL202" s="18">
        <f t="shared" si="28"/>
        <v>2378</v>
      </c>
      <c r="AM202" s="40">
        <f t="shared" si="29"/>
        <v>238</v>
      </c>
      <c r="AN202" s="42">
        <f t="shared" si="30"/>
        <v>0.1000841043</v>
      </c>
      <c r="AO202" s="42">
        <f t="shared" si="31"/>
        <v>0.1690496215</v>
      </c>
      <c r="AP202" s="43">
        <f t="shared" si="32"/>
        <v>0.223880597</v>
      </c>
      <c r="AQ202" s="43">
        <f t="shared" si="33"/>
        <v>0.6393034826</v>
      </c>
      <c r="AR202" s="43">
        <f t="shared" si="34"/>
        <v>0.4253731343</v>
      </c>
      <c r="AS202" s="43">
        <f t="shared" si="35"/>
        <v>0.525210084</v>
      </c>
      <c r="AT202" s="43">
        <f t="shared" si="36"/>
        <v>0.5084033613</v>
      </c>
      <c r="AU202" s="43">
        <f t="shared" si="37"/>
        <v>0.3865546218</v>
      </c>
      <c r="AV202" s="44">
        <f t="shared" si="38"/>
        <v>0</v>
      </c>
      <c r="AW202" s="45">
        <f t="shared" si="39"/>
        <v>-35</v>
      </c>
      <c r="AX202" s="45">
        <v>1.0</v>
      </c>
      <c r="AY202" s="45"/>
    </row>
    <row r="203">
      <c r="A203" s="60"/>
      <c r="B203" s="60"/>
      <c r="C203" s="60"/>
      <c r="D203" s="46">
        <v>201.0</v>
      </c>
      <c r="E203" s="25"/>
      <c r="F203" s="26">
        <v>3057.0</v>
      </c>
      <c r="G203" s="18">
        <v>713.0</v>
      </c>
      <c r="H203" s="15">
        <f t="shared" si="5"/>
        <v>277</v>
      </c>
      <c r="I203" s="28">
        <v>47.0</v>
      </c>
      <c r="J203" s="29">
        <v>45.0</v>
      </c>
      <c r="K203" s="30">
        <v>41.0</v>
      </c>
      <c r="L203" s="31">
        <v>92.0</v>
      </c>
      <c r="M203" s="32">
        <v>28.0</v>
      </c>
      <c r="N203" s="33">
        <v>24.0</v>
      </c>
      <c r="O203" s="39">
        <f t="shared" si="6"/>
        <v>0.4615384615</v>
      </c>
      <c r="P203" s="39">
        <f t="shared" si="7"/>
        <v>0.4891304348</v>
      </c>
      <c r="Q203" s="40">
        <f t="shared" si="8"/>
        <v>0.6311421065</v>
      </c>
      <c r="R203" s="17">
        <f t="shared" si="9"/>
        <v>0.2091421065</v>
      </c>
      <c r="S203" s="39">
        <f t="shared" si="10"/>
        <v>-0.1420116717</v>
      </c>
      <c r="T203" s="40">
        <f t="shared" si="11"/>
        <v>0.3599350602</v>
      </c>
      <c r="U203" s="40">
        <f t="shared" si="12"/>
        <v>0.3583002736</v>
      </c>
      <c r="V203" s="40">
        <f t="shared" si="13"/>
        <v>0.3583002736</v>
      </c>
      <c r="W203" s="39">
        <f t="shared" si="14"/>
        <v>0.2162886019</v>
      </c>
      <c r="X203" s="41">
        <f t="shared" si="15"/>
        <v>0.6416997264</v>
      </c>
      <c r="Y203" s="41">
        <f t="shared" si="16"/>
        <v>0.7837113981</v>
      </c>
      <c r="Z203" s="40">
        <f t="shared" si="17"/>
        <v>52</v>
      </c>
      <c r="AA203" s="40">
        <f t="shared" si="18"/>
        <v>92</v>
      </c>
      <c r="AB203" s="40">
        <f t="shared" si="19"/>
        <v>33</v>
      </c>
      <c r="AC203" s="40">
        <f t="shared" si="20"/>
        <v>19</v>
      </c>
      <c r="AD203" s="40">
        <f t="shared" si="21"/>
        <v>72</v>
      </c>
      <c r="AE203" s="40">
        <f t="shared" si="22"/>
        <v>20</v>
      </c>
      <c r="AF203" s="40">
        <f t="shared" si="23"/>
        <v>1.263157895</v>
      </c>
      <c r="AG203" s="40">
        <f t="shared" si="24"/>
        <v>2.25</v>
      </c>
      <c r="AH203" s="40">
        <f t="shared" si="25"/>
        <v>42</v>
      </c>
      <c r="AI203" s="40">
        <f t="shared" si="26"/>
        <v>24</v>
      </c>
      <c r="AJ203" s="40">
        <f t="shared" si="27"/>
        <v>162</v>
      </c>
      <c r="AK203" s="40">
        <f t="shared" si="40"/>
        <v>45</v>
      </c>
      <c r="AL203" s="18">
        <f t="shared" si="28"/>
        <v>713</v>
      </c>
      <c r="AM203" s="40">
        <f t="shared" si="29"/>
        <v>273</v>
      </c>
      <c r="AN203" s="42">
        <f t="shared" si="30"/>
        <v>0.3828892006</v>
      </c>
      <c r="AO203" s="42">
        <f t="shared" si="31"/>
        <v>0.3884992987</v>
      </c>
      <c r="AP203" s="43">
        <f t="shared" si="32"/>
        <v>0.4187725632</v>
      </c>
      <c r="AQ203" s="43">
        <f t="shared" si="33"/>
        <v>0.6028880866</v>
      </c>
      <c r="AR203" s="43">
        <f t="shared" si="34"/>
        <v>0.5198555957</v>
      </c>
      <c r="AS203" s="43">
        <f t="shared" si="35"/>
        <v>0.7472527473</v>
      </c>
      <c r="AT203" s="43">
        <f t="shared" si="36"/>
        <v>0.3186813187</v>
      </c>
      <c r="AU203" s="43">
        <f t="shared" si="37"/>
        <v>0.2417582418</v>
      </c>
      <c r="AV203" s="44">
        <f t="shared" si="38"/>
        <v>0</v>
      </c>
      <c r="AW203" s="45">
        <f t="shared" si="39"/>
        <v>-88</v>
      </c>
      <c r="AX203" s="45">
        <v>1.0</v>
      </c>
      <c r="AY203" s="45"/>
    </row>
    <row r="204">
      <c r="A204" s="60"/>
      <c r="B204" s="60"/>
      <c r="C204" s="60"/>
      <c r="D204" s="46">
        <v>202.0</v>
      </c>
      <c r="E204" s="25"/>
      <c r="F204" s="26">
        <v>3058.0</v>
      </c>
      <c r="G204" s="18">
        <v>1919.0</v>
      </c>
      <c r="H204" s="15">
        <f t="shared" si="5"/>
        <v>420</v>
      </c>
      <c r="I204" s="28">
        <v>30.0</v>
      </c>
      <c r="J204" s="29">
        <v>66.0</v>
      </c>
      <c r="K204" s="30">
        <v>31.0</v>
      </c>
      <c r="L204" s="31">
        <v>172.0</v>
      </c>
      <c r="M204" s="32">
        <v>49.0</v>
      </c>
      <c r="N204" s="33">
        <v>72.0</v>
      </c>
      <c r="O204" s="39">
        <f t="shared" si="6"/>
        <v>0.5950413223</v>
      </c>
      <c r="P204" s="39">
        <f t="shared" si="7"/>
        <v>0.6875</v>
      </c>
      <c r="Q204" s="40">
        <f t="shared" si="8"/>
        <v>0.6916620657</v>
      </c>
      <c r="R204" s="17">
        <f t="shared" si="9"/>
        <v>0.2696620657</v>
      </c>
      <c r="S204" s="39">
        <f t="shared" si="10"/>
        <v>-0.004162065706</v>
      </c>
      <c r="T204" s="40">
        <f t="shared" si="11"/>
        <v>0.3599011682</v>
      </c>
      <c r="U204" s="40">
        <f t="shared" si="12"/>
        <v>0.4619479435</v>
      </c>
      <c r="V204" s="40">
        <f t="shared" si="13"/>
        <v>0.4619479435</v>
      </c>
      <c r="W204" s="39">
        <f t="shared" si="14"/>
        <v>0.4577858778</v>
      </c>
      <c r="X204" s="41">
        <f t="shared" si="15"/>
        <v>0.5380520565</v>
      </c>
      <c r="Y204" s="41">
        <f t="shared" si="16"/>
        <v>0.5422141222</v>
      </c>
      <c r="Z204" s="40">
        <f t="shared" si="17"/>
        <v>121</v>
      </c>
      <c r="AA204" s="40">
        <f t="shared" si="18"/>
        <v>96</v>
      </c>
      <c r="AB204" s="40">
        <f t="shared" si="19"/>
        <v>65</v>
      </c>
      <c r="AC204" s="40">
        <f t="shared" si="20"/>
        <v>56</v>
      </c>
      <c r="AD204" s="40">
        <f t="shared" si="21"/>
        <v>52</v>
      </c>
      <c r="AE204" s="40">
        <f t="shared" si="22"/>
        <v>44</v>
      </c>
      <c r="AF204" s="40">
        <f t="shared" si="23"/>
        <v>1.285714286</v>
      </c>
      <c r="AG204" s="40">
        <f t="shared" si="24"/>
        <v>1.5</v>
      </c>
      <c r="AH204" s="40">
        <f t="shared" si="25"/>
        <v>84</v>
      </c>
      <c r="AI204" s="40">
        <f t="shared" si="26"/>
        <v>72</v>
      </c>
      <c r="AJ204" s="40">
        <f t="shared" si="27"/>
        <v>78</v>
      </c>
      <c r="AK204" s="40">
        <f t="shared" si="40"/>
        <v>66</v>
      </c>
      <c r="AL204" s="18">
        <f t="shared" si="28"/>
        <v>1919</v>
      </c>
      <c r="AM204" s="40">
        <f t="shared" si="29"/>
        <v>300</v>
      </c>
      <c r="AN204" s="42">
        <f t="shared" si="30"/>
        <v>0.1563314226</v>
      </c>
      <c r="AO204" s="42">
        <f t="shared" si="31"/>
        <v>0.2188639917</v>
      </c>
      <c r="AP204" s="43">
        <f t="shared" si="32"/>
        <v>0.2619047619</v>
      </c>
      <c r="AQ204" s="43">
        <f t="shared" si="33"/>
        <v>0.5976190476</v>
      </c>
      <c r="AR204" s="43">
        <f t="shared" si="34"/>
        <v>0.5166666667</v>
      </c>
      <c r="AS204" s="43">
        <f t="shared" si="35"/>
        <v>0.54</v>
      </c>
      <c r="AT204" s="43">
        <f t="shared" si="36"/>
        <v>0.5</v>
      </c>
      <c r="AU204" s="43">
        <f t="shared" si="37"/>
        <v>0.52</v>
      </c>
      <c r="AV204" s="44">
        <f t="shared" si="38"/>
        <v>0</v>
      </c>
      <c r="AW204" s="45">
        <f t="shared" si="39"/>
        <v>-52</v>
      </c>
      <c r="AX204" s="45">
        <v>1.0</v>
      </c>
      <c r="AY204" s="45"/>
    </row>
    <row r="205">
      <c r="A205" s="60"/>
      <c r="B205" s="60"/>
      <c r="C205" s="60"/>
      <c r="D205" s="46">
        <v>203.0</v>
      </c>
      <c r="E205" s="25"/>
      <c r="F205" s="26">
        <v>3059.0</v>
      </c>
      <c r="G205" s="18">
        <v>2787.0</v>
      </c>
      <c r="H205" s="15">
        <f t="shared" si="5"/>
        <v>549</v>
      </c>
      <c r="I205" s="28">
        <v>49.0</v>
      </c>
      <c r="J205" s="29">
        <v>66.0</v>
      </c>
      <c r="K205" s="30">
        <v>54.0</v>
      </c>
      <c r="L205" s="31">
        <v>236.0</v>
      </c>
      <c r="M205" s="32">
        <v>72.0</v>
      </c>
      <c r="N205" s="33">
        <v>72.0</v>
      </c>
      <c r="O205" s="39">
        <f t="shared" si="6"/>
        <v>0.5</v>
      </c>
      <c r="P205" s="39">
        <f t="shared" si="7"/>
        <v>0.5739130435</v>
      </c>
      <c r="Q205" s="40">
        <f t="shared" si="8"/>
        <v>0.6485765</v>
      </c>
      <c r="R205" s="17">
        <f t="shared" si="9"/>
        <v>0.2265765</v>
      </c>
      <c r="S205" s="39">
        <f t="shared" si="10"/>
        <v>-0.07466345652</v>
      </c>
      <c r="T205" s="40">
        <f t="shared" si="11"/>
        <v>0.359925296</v>
      </c>
      <c r="U205" s="40">
        <f t="shared" si="12"/>
        <v>0.3881603472</v>
      </c>
      <c r="V205" s="40">
        <f t="shared" si="13"/>
        <v>0.3881603472</v>
      </c>
      <c r="W205" s="39">
        <f t="shared" si="14"/>
        <v>0.3134968907</v>
      </c>
      <c r="X205" s="41">
        <f t="shared" si="15"/>
        <v>0.6118396528</v>
      </c>
      <c r="Y205" s="41">
        <f t="shared" si="16"/>
        <v>0.6865031093</v>
      </c>
      <c r="Z205" s="40">
        <f t="shared" si="17"/>
        <v>144</v>
      </c>
      <c r="AA205" s="40">
        <f t="shared" si="18"/>
        <v>115</v>
      </c>
      <c r="AB205" s="40">
        <f t="shared" si="19"/>
        <v>88</v>
      </c>
      <c r="AC205" s="40">
        <f t="shared" si="20"/>
        <v>56</v>
      </c>
      <c r="AD205" s="40">
        <f t="shared" si="21"/>
        <v>79</v>
      </c>
      <c r="AE205" s="40">
        <f t="shared" si="22"/>
        <v>36</v>
      </c>
      <c r="AF205" s="40">
        <f t="shared" si="23"/>
        <v>1.285714286</v>
      </c>
      <c r="AG205" s="40">
        <f t="shared" si="24"/>
        <v>1.833333333</v>
      </c>
      <c r="AH205" s="40">
        <f t="shared" si="25"/>
        <v>113</v>
      </c>
      <c r="AI205" s="40">
        <f t="shared" si="26"/>
        <v>72</v>
      </c>
      <c r="AJ205" s="40">
        <f t="shared" si="27"/>
        <v>145</v>
      </c>
      <c r="AK205" s="40">
        <f t="shared" si="40"/>
        <v>66</v>
      </c>
      <c r="AL205" s="18">
        <f t="shared" si="28"/>
        <v>2787</v>
      </c>
      <c r="AM205" s="40">
        <f t="shared" si="29"/>
        <v>396</v>
      </c>
      <c r="AN205" s="42">
        <f t="shared" si="30"/>
        <v>0.142088267</v>
      </c>
      <c r="AO205" s="42">
        <f t="shared" si="31"/>
        <v>0.1969860065</v>
      </c>
      <c r="AP205" s="43">
        <f t="shared" si="32"/>
        <v>0.3187613843</v>
      </c>
      <c r="AQ205" s="43">
        <f t="shared" si="33"/>
        <v>0.650273224</v>
      </c>
      <c r="AR205" s="43">
        <f t="shared" si="34"/>
        <v>0.4717668488</v>
      </c>
      <c r="AS205" s="43">
        <f t="shared" si="35"/>
        <v>0.6515151515</v>
      </c>
      <c r="AT205" s="43">
        <f t="shared" si="36"/>
        <v>0.452020202</v>
      </c>
      <c r="AU205" s="43">
        <f t="shared" si="37"/>
        <v>0.4671717172</v>
      </c>
      <c r="AV205" s="44">
        <f t="shared" si="38"/>
        <v>0</v>
      </c>
      <c r="AW205" s="45">
        <f t="shared" si="39"/>
        <v>-83</v>
      </c>
      <c r="AX205" s="45">
        <v>1.0</v>
      </c>
      <c r="AY205" s="45"/>
    </row>
    <row r="206">
      <c r="A206" s="60"/>
      <c r="B206" s="60"/>
      <c r="C206" s="60"/>
      <c r="D206" s="46">
        <v>204.0</v>
      </c>
      <c r="E206" s="25"/>
      <c r="F206" s="26">
        <v>3062.0</v>
      </c>
      <c r="G206" s="18">
        <v>2749.0</v>
      </c>
      <c r="H206" s="15">
        <f t="shared" si="5"/>
        <v>575</v>
      </c>
      <c r="I206" s="28">
        <v>43.0</v>
      </c>
      <c r="J206" s="29">
        <v>104.0</v>
      </c>
      <c r="K206" s="30">
        <v>57.0</v>
      </c>
      <c r="L206" s="31">
        <v>237.0</v>
      </c>
      <c r="M206" s="32">
        <v>54.0</v>
      </c>
      <c r="N206" s="33">
        <v>80.0</v>
      </c>
      <c r="O206" s="39">
        <f t="shared" si="6"/>
        <v>0.5970149254</v>
      </c>
      <c r="P206" s="39">
        <f t="shared" si="7"/>
        <v>0.7074829932</v>
      </c>
      <c r="Q206" s="40">
        <f t="shared" si="8"/>
        <v>0.6925568278</v>
      </c>
      <c r="R206" s="17">
        <f t="shared" si="9"/>
        <v>0.2705568278</v>
      </c>
      <c r="S206" s="39">
        <f t="shared" si="10"/>
        <v>0.0149261654</v>
      </c>
      <c r="T206" s="40">
        <f t="shared" si="11"/>
        <v>0.3599006672</v>
      </c>
      <c r="U206" s="40">
        <f t="shared" si="12"/>
        <v>0.4634802144</v>
      </c>
      <c r="V206" s="40">
        <f t="shared" si="13"/>
        <v>0.4634802144</v>
      </c>
      <c r="W206" s="39">
        <f t="shared" si="14"/>
        <v>0.4784063797</v>
      </c>
      <c r="X206" s="41">
        <f t="shared" si="15"/>
        <v>0.5365197856</v>
      </c>
      <c r="Y206" s="41">
        <f t="shared" si="16"/>
        <v>0.5215936203</v>
      </c>
      <c r="Z206" s="40">
        <f t="shared" si="17"/>
        <v>134</v>
      </c>
      <c r="AA206" s="40">
        <f t="shared" si="18"/>
        <v>147</v>
      </c>
      <c r="AB206" s="40">
        <f t="shared" si="19"/>
        <v>72</v>
      </c>
      <c r="AC206" s="40">
        <f t="shared" si="20"/>
        <v>62</v>
      </c>
      <c r="AD206" s="40">
        <f t="shared" si="21"/>
        <v>77</v>
      </c>
      <c r="AE206" s="40">
        <f t="shared" si="22"/>
        <v>70</v>
      </c>
      <c r="AF206" s="40">
        <f t="shared" si="23"/>
        <v>1.290322581</v>
      </c>
      <c r="AG206" s="40">
        <f t="shared" si="24"/>
        <v>1.485714286</v>
      </c>
      <c r="AH206" s="40">
        <f t="shared" si="25"/>
        <v>93</v>
      </c>
      <c r="AI206" s="40">
        <f t="shared" si="26"/>
        <v>80</v>
      </c>
      <c r="AJ206" s="40">
        <f t="shared" si="27"/>
        <v>114</v>
      </c>
      <c r="AK206" s="40">
        <f t="shared" si="40"/>
        <v>104</v>
      </c>
      <c r="AL206" s="18">
        <f t="shared" si="28"/>
        <v>2749</v>
      </c>
      <c r="AM206" s="40">
        <f t="shared" si="29"/>
        <v>391</v>
      </c>
      <c r="AN206" s="42">
        <f t="shared" si="30"/>
        <v>0.1422335395</v>
      </c>
      <c r="AO206" s="42">
        <f t="shared" si="31"/>
        <v>0.2091669698</v>
      </c>
      <c r="AP206" s="43">
        <f t="shared" si="32"/>
        <v>0.267826087</v>
      </c>
      <c r="AQ206" s="43">
        <f t="shared" si="33"/>
        <v>0.5808695652</v>
      </c>
      <c r="AR206" s="43">
        <f t="shared" si="34"/>
        <v>0.4886956522</v>
      </c>
      <c r="AS206" s="43">
        <f t="shared" si="35"/>
        <v>0.5294117647</v>
      </c>
      <c r="AT206" s="43">
        <f t="shared" si="36"/>
        <v>0.5038363171</v>
      </c>
      <c r="AU206" s="43">
        <f t="shared" si="37"/>
        <v>0.442455243</v>
      </c>
      <c r="AV206" s="44">
        <f t="shared" si="38"/>
        <v>0</v>
      </c>
      <c r="AW206" s="45">
        <f t="shared" si="39"/>
        <v>-53</v>
      </c>
      <c r="AX206" s="45">
        <v>1.0</v>
      </c>
      <c r="AY206" s="45"/>
    </row>
    <row r="207">
      <c r="A207" s="60"/>
      <c r="B207" s="60"/>
      <c r="C207" s="60"/>
      <c r="D207" s="46">
        <v>205.0</v>
      </c>
      <c r="E207" s="25"/>
      <c r="F207" s="26">
        <v>3068.0</v>
      </c>
      <c r="G207" s="18">
        <v>1017.0</v>
      </c>
      <c r="H207" s="15">
        <f t="shared" si="5"/>
        <v>197</v>
      </c>
      <c r="I207" s="28">
        <v>17.0</v>
      </c>
      <c r="J207" s="29">
        <v>37.0</v>
      </c>
      <c r="K207" s="30">
        <v>8.0</v>
      </c>
      <c r="L207" s="31">
        <v>91.0</v>
      </c>
      <c r="M207" s="32">
        <v>7.0</v>
      </c>
      <c r="N207" s="33">
        <v>37.0</v>
      </c>
      <c r="O207" s="39">
        <f t="shared" si="6"/>
        <v>0.8409090909</v>
      </c>
      <c r="P207" s="39">
        <f t="shared" si="7"/>
        <v>0.6851851852</v>
      </c>
      <c r="Q207" s="40">
        <f t="shared" si="8"/>
        <v>0.8031481994</v>
      </c>
      <c r="R207" s="17">
        <f t="shared" si="9"/>
        <v>0.3811481994</v>
      </c>
      <c r="S207" s="39">
        <f t="shared" si="10"/>
        <v>-0.1179630142</v>
      </c>
      <c r="T207" s="40">
        <f t="shared" si="11"/>
        <v>0.3598387532</v>
      </c>
      <c r="U207" s="40">
        <f t="shared" si="12"/>
        <v>0.6528407344</v>
      </c>
      <c r="V207" s="40">
        <f t="shared" si="13"/>
        <v>0.6528407344</v>
      </c>
      <c r="W207" s="39">
        <f t="shared" si="14"/>
        <v>0.5348777202</v>
      </c>
      <c r="X207" s="41">
        <f t="shared" si="15"/>
        <v>0.3471592656</v>
      </c>
      <c r="Y207" s="41">
        <f t="shared" si="16"/>
        <v>0.4651222798</v>
      </c>
      <c r="Z207" s="40">
        <f t="shared" si="17"/>
        <v>44</v>
      </c>
      <c r="AA207" s="40">
        <f t="shared" si="18"/>
        <v>54</v>
      </c>
      <c r="AB207" s="40">
        <f t="shared" si="19"/>
        <v>15</v>
      </c>
      <c r="AC207" s="40">
        <f t="shared" si="20"/>
        <v>29</v>
      </c>
      <c r="AD207" s="40">
        <f t="shared" si="21"/>
        <v>25</v>
      </c>
      <c r="AE207" s="40">
        <f t="shared" si="22"/>
        <v>29</v>
      </c>
      <c r="AF207" s="40">
        <f t="shared" si="23"/>
        <v>1.275862069</v>
      </c>
      <c r="AG207" s="40">
        <f t="shared" si="24"/>
        <v>1.275862069</v>
      </c>
      <c r="AH207" s="40">
        <f t="shared" si="25"/>
        <v>19</v>
      </c>
      <c r="AI207" s="40">
        <f t="shared" si="26"/>
        <v>37</v>
      </c>
      <c r="AJ207" s="40">
        <f t="shared" si="27"/>
        <v>32</v>
      </c>
      <c r="AK207" s="40">
        <f t="shared" si="40"/>
        <v>37</v>
      </c>
      <c r="AL207" s="18">
        <f t="shared" si="28"/>
        <v>1017</v>
      </c>
      <c r="AM207" s="40">
        <f t="shared" si="29"/>
        <v>125</v>
      </c>
      <c r="AN207" s="42">
        <f t="shared" si="30"/>
        <v>0.1229105211</v>
      </c>
      <c r="AO207" s="42">
        <f t="shared" si="31"/>
        <v>0.1937069813</v>
      </c>
      <c r="AP207" s="43">
        <f t="shared" si="32"/>
        <v>0.1624365482</v>
      </c>
      <c r="AQ207" s="43">
        <f t="shared" si="33"/>
        <v>0.5837563452</v>
      </c>
      <c r="AR207" s="43">
        <f t="shared" si="34"/>
        <v>0.4974619289</v>
      </c>
      <c r="AS207" s="43">
        <f t="shared" si="35"/>
        <v>0.408</v>
      </c>
      <c r="AT207" s="43">
        <f t="shared" si="36"/>
        <v>0.448</v>
      </c>
      <c r="AU207" s="43">
        <f t="shared" si="37"/>
        <v>0.448</v>
      </c>
      <c r="AV207" s="44">
        <f t="shared" si="38"/>
        <v>0</v>
      </c>
      <c r="AW207" s="45">
        <f t="shared" si="39"/>
        <v>-19</v>
      </c>
      <c r="AX207" s="45">
        <v>1.0</v>
      </c>
      <c r="AY207" s="45"/>
    </row>
    <row r="208">
      <c r="A208" s="60"/>
      <c r="B208" s="60"/>
      <c r="C208" s="60"/>
      <c r="D208" s="46">
        <v>206.0</v>
      </c>
      <c r="E208" s="25"/>
      <c r="F208" s="26">
        <v>3071.0</v>
      </c>
      <c r="G208" s="18">
        <v>590.0</v>
      </c>
      <c r="H208" s="15">
        <f t="shared" si="5"/>
        <v>172</v>
      </c>
      <c r="I208" s="28">
        <v>27.0</v>
      </c>
      <c r="J208" s="29">
        <v>28.0</v>
      </c>
      <c r="K208" s="30">
        <v>28.0</v>
      </c>
      <c r="L208" s="31">
        <v>48.0</v>
      </c>
      <c r="M208" s="32">
        <v>15.0</v>
      </c>
      <c r="N208" s="33">
        <v>26.0</v>
      </c>
      <c r="O208" s="39">
        <f t="shared" si="6"/>
        <v>0.6341463415</v>
      </c>
      <c r="P208" s="39">
        <f t="shared" si="7"/>
        <v>0.5090909091</v>
      </c>
      <c r="Q208" s="40">
        <f t="shared" si="8"/>
        <v>0.709391348</v>
      </c>
      <c r="R208" s="17">
        <f t="shared" si="9"/>
        <v>0.287391348</v>
      </c>
      <c r="S208" s="39">
        <f t="shared" si="10"/>
        <v>-0.2003004389</v>
      </c>
      <c r="T208" s="40">
        <f t="shared" si="11"/>
        <v>0.3598912409</v>
      </c>
      <c r="U208" s="40">
        <f t="shared" si="12"/>
        <v>0.4923085259</v>
      </c>
      <c r="V208" s="40">
        <f t="shared" si="13"/>
        <v>0.4923085259</v>
      </c>
      <c r="W208" s="39">
        <f t="shared" si="14"/>
        <v>0.292008087</v>
      </c>
      <c r="X208" s="41">
        <f t="shared" si="15"/>
        <v>0.5076914741</v>
      </c>
      <c r="Y208" s="41">
        <f t="shared" si="16"/>
        <v>0.707991913</v>
      </c>
      <c r="Z208" s="40">
        <f t="shared" si="17"/>
        <v>41</v>
      </c>
      <c r="AA208" s="40">
        <f t="shared" si="18"/>
        <v>55</v>
      </c>
      <c r="AB208" s="40">
        <f t="shared" si="19"/>
        <v>21</v>
      </c>
      <c r="AC208" s="40">
        <f t="shared" si="20"/>
        <v>20</v>
      </c>
      <c r="AD208" s="40">
        <f t="shared" si="21"/>
        <v>39</v>
      </c>
      <c r="AE208" s="40">
        <f t="shared" si="22"/>
        <v>16</v>
      </c>
      <c r="AF208" s="40">
        <f t="shared" si="23"/>
        <v>1.3</v>
      </c>
      <c r="AG208" s="40">
        <f t="shared" si="24"/>
        <v>1.75</v>
      </c>
      <c r="AH208" s="40">
        <f t="shared" si="25"/>
        <v>27</v>
      </c>
      <c r="AI208" s="40">
        <f t="shared" si="26"/>
        <v>26</v>
      </c>
      <c r="AJ208" s="40">
        <f t="shared" si="27"/>
        <v>68</v>
      </c>
      <c r="AK208" s="40">
        <f t="shared" si="40"/>
        <v>28</v>
      </c>
      <c r="AL208" s="18">
        <f t="shared" si="28"/>
        <v>590</v>
      </c>
      <c r="AM208" s="40">
        <f t="shared" si="29"/>
        <v>149</v>
      </c>
      <c r="AN208" s="42">
        <f t="shared" si="30"/>
        <v>0.2525423729</v>
      </c>
      <c r="AO208" s="42">
        <f t="shared" si="31"/>
        <v>0.2915254237</v>
      </c>
      <c r="AP208" s="43">
        <f t="shared" si="32"/>
        <v>0.4069767442</v>
      </c>
      <c r="AQ208" s="43">
        <f t="shared" si="33"/>
        <v>0.523255814</v>
      </c>
      <c r="AR208" s="43">
        <f t="shared" si="34"/>
        <v>0.5581395349</v>
      </c>
      <c r="AS208" s="43">
        <f t="shared" si="35"/>
        <v>0.6375838926</v>
      </c>
      <c r="AT208" s="43">
        <f t="shared" si="36"/>
        <v>0.3691275168</v>
      </c>
      <c r="AU208" s="43">
        <f t="shared" si="37"/>
        <v>0.355704698</v>
      </c>
      <c r="AV208" s="44">
        <f t="shared" si="38"/>
        <v>0</v>
      </c>
      <c r="AW208" s="45">
        <f t="shared" si="39"/>
        <v>-25</v>
      </c>
      <c r="AX208" s="45">
        <v>1.0</v>
      </c>
      <c r="AY208" s="45"/>
    </row>
    <row r="209">
      <c r="A209" s="60"/>
      <c r="B209" s="60"/>
      <c r="C209" s="60"/>
      <c r="D209" s="46">
        <v>207.0</v>
      </c>
      <c r="E209" s="25"/>
      <c r="F209" s="26">
        <v>3074.0</v>
      </c>
      <c r="G209" s="18">
        <v>896.0</v>
      </c>
      <c r="H209" s="15">
        <f t="shared" si="5"/>
        <v>176</v>
      </c>
      <c r="I209" s="28">
        <v>9.0</v>
      </c>
      <c r="J209" s="29">
        <v>32.0</v>
      </c>
      <c r="K209" s="30">
        <v>14.0</v>
      </c>
      <c r="L209" s="31">
        <v>78.0</v>
      </c>
      <c r="M209" s="32">
        <v>15.0</v>
      </c>
      <c r="N209" s="33">
        <v>28.0</v>
      </c>
      <c r="O209" s="39">
        <f t="shared" si="6"/>
        <v>0.6511627907</v>
      </c>
      <c r="P209" s="39">
        <f t="shared" si="7"/>
        <v>0.7804878049</v>
      </c>
      <c r="Q209" s="40">
        <f t="shared" si="8"/>
        <v>0.7171064922</v>
      </c>
      <c r="R209" s="17">
        <f t="shared" si="9"/>
        <v>0.2951064922</v>
      </c>
      <c r="S209" s="39">
        <f t="shared" si="10"/>
        <v>0.06338131272</v>
      </c>
      <c r="T209" s="40">
        <f t="shared" si="11"/>
        <v>0.3598869211</v>
      </c>
      <c r="U209" s="40">
        <f t="shared" si="12"/>
        <v>0.5055199411</v>
      </c>
      <c r="V209" s="40">
        <f t="shared" si="13"/>
        <v>0.5055199411</v>
      </c>
      <c r="W209" s="39">
        <f t="shared" si="14"/>
        <v>0.5689012538</v>
      </c>
      <c r="X209" s="41">
        <f t="shared" si="15"/>
        <v>0.4944800589</v>
      </c>
      <c r="Y209" s="41">
        <f t="shared" si="16"/>
        <v>0.4310987462</v>
      </c>
      <c r="Z209" s="40">
        <f t="shared" si="17"/>
        <v>43</v>
      </c>
      <c r="AA209" s="40">
        <f t="shared" si="18"/>
        <v>41</v>
      </c>
      <c r="AB209" s="40">
        <f t="shared" si="19"/>
        <v>21</v>
      </c>
      <c r="AC209" s="40">
        <f t="shared" si="20"/>
        <v>22</v>
      </c>
      <c r="AD209" s="40">
        <f t="shared" si="21"/>
        <v>18</v>
      </c>
      <c r="AE209" s="40">
        <f t="shared" si="22"/>
        <v>23</v>
      </c>
      <c r="AF209" s="40">
        <f t="shared" si="23"/>
        <v>1.272727273</v>
      </c>
      <c r="AG209" s="40">
        <f t="shared" si="24"/>
        <v>1.391304348</v>
      </c>
      <c r="AH209" s="40">
        <f t="shared" si="25"/>
        <v>27</v>
      </c>
      <c r="AI209" s="40">
        <f t="shared" si="26"/>
        <v>28</v>
      </c>
      <c r="AJ209" s="40">
        <f t="shared" si="27"/>
        <v>25</v>
      </c>
      <c r="AK209" s="40">
        <f t="shared" si="40"/>
        <v>32</v>
      </c>
      <c r="AL209" s="18">
        <f t="shared" si="28"/>
        <v>896</v>
      </c>
      <c r="AM209" s="40">
        <f t="shared" si="29"/>
        <v>112</v>
      </c>
      <c r="AN209" s="42">
        <f t="shared" si="30"/>
        <v>0.125</v>
      </c>
      <c r="AO209" s="42">
        <f t="shared" si="31"/>
        <v>0.1964285714</v>
      </c>
      <c r="AP209" s="43">
        <f t="shared" si="32"/>
        <v>0.2159090909</v>
      </c>
      <c r="AQ209" s="43">
        <f t="shared" si="33"/>
        <v>0.5795454545</v>
      </c>
      <c r="AR209" s="43">
        <f t="shared" si="34"/>
        <v>0.4772727273</v>
      </c>
      <c r="AS209" s="43">
        <f t="shared" si="35"/>
        <v>0.4642857143</v>
      </c>
      <c r="AT209" s="43">
        <f t="shared" si="36"/>
        <v>0.5267857143</v>
      </c>
      <c r="AU209" s="43">
        <f t="shared" si="37"/>
        <v>0.4910714286</v>
      </c>
      <c r="AV209" s="44">
        <f t="shared" si="38"/>
        <v>0</v>
      </c>
      <c r="AW209" s="45">
        <f t="shared" si="39"/>
        <v>-14</v>
      </c>
      <c r="AX209" s="45">
        <v>1.0</v>
      </c>
      <c r="AY209" s="45"/>
    </row>
    <row r="210">
      <c r="A210" s="60"/>
      <c r="B210" s="60"/>
      <c r="C210" s="60"/>
      <c r="D210" s="46">
        <v>208.0</v>
      </c>
      <c r="E210" s="25"/>
      <c r="F210" s="26">
        <v>3217.0</v>
      </c>
      <c r="G210" s="18">
        <v>1825.0</v>
      </c>
      <c r="H210" s="15">
        <f t="shared" si="5"/>
        <v>341</v>
      </c>
      <c r="I210" s="28">
        <v>38.0</v>
      </c>
      <c r="J210" s="29">
        <v>73.0</v>
      </c>
      <c r="K210" s="30">
        <v>33.0</v>
      </c>
      <c r="L210" s="31">
        <v>118.0</v>
      </c>
      <c r="M210" s="32">
        <v>34.0</v>
      </c>
      <c r="N210" s="33">
        <v>45.0</v>
      </c>
      <c r="O210" s="39">
        <f t="shared" si="6"/>
        <v>0.5696202532</v>
      </c>
      <c r="P210" s="39">
        <f t="shared" si="7"/>
        <v>0.6576576577</v>
      </c>
      <c r="Q210" s="40">
        <f t="shared" si="8"/>
        <v>0.6801372617</v>
      </c>
      <c r="R210" s="17">
        <f t="shared" si="9"/>
        <v>0.2581372617</v>
      </c>
      <c r="S210" s="39">
        <f t="shared" si="10"/>
        <v>-0.022479604</v>
      </c>
      <c r="T210" s="40">
        <f t="shared" si="11"/>
        <v>0.3599076217</v>
      </c>
      <c r="U210" s="40">
        <f t="shared" si="12"/>
        <v>0.4422115323</v>
      </c>
      <c r="V210" s="40">
        <f t="shared" si="13"/>
        <v>0.4422115323</v>
      </c>
      <c r="W210" s="39">
        <f t="shared" si="14"/>
        <v>0.4197319283</v>
      </c>
      <c r="X210" s="41">
        <f t="shared" si="15"/>
        <v>0.5577884677</v>
      </c>
      <c r="Y210" s="41">
        <f t="shared" si="16"/>
        <v>0.5802680717</v>
      </c>
      <c r="Z210" s="40">
        <f t="shared" si="17"/>
        <v>79</v>
      </c>
      <c r="AA210" s="40">
        <f t="shared" si="18"/>
        <v>111</v>
      </c>
      <c r="AB210" s="40">
        <f t="shared" si="19"/>
        <v>44</v>
      </c>
      <c r="AC210" s="40">
        <f t="shared" si="20"/>
        <v>35</v>
      </c>
      <c r="AD210" s="40">
        <f t="shared" si="21"/>
        <v>64</v>
      </c>
      <c r="AE210" s="40">
        <f t="shared" si="22"/>
        <v>47</v>
      </c>
      <c r="AF210" s="40">
        <f t="shared" si="23"/>
        <v>1.285714286</v>
      </c>
      <c r="AG210" s="40">
        <f t="shared" si="24"/>
        <v>1.553191489</v>
      </c>
      <c r="AH210" s="40">
        <f t="shared" si="25"/>
        <v>57</v>
      </c>
      <c r="AI210" s="40">
        <f t="shared" si="26"/>
        <v>45</v>
      </c>
      <c r="AJ210" s="40">
        <f t="shared" si="27"/>
        <v>99</v>
      </c>
      <c r="AK210" s="40">
        <f t="shared" si="40"/>
        <v>73</v>
      </c>
      <c r="AL210" s="18">
        <f t="shared" si="28"/>
        <v>1825</v>
      </c>
      <c r="AM210" s="40">
        <f t="shared" si="29"/>
        <v>274</v>
      </c>
      <c r="AN210" s="42">
        <f t="shared" si="30"/>
        <v>0.1501369863</v>
      </c>
      <c r="AO210" s="42">
        <f t="shared" si="31"/>
        <v>0.1868493151</v>
      </c>
      <c r="AP210" s="43">
        <f t="shared" si="32"/>
        <v>0.3079178886</v>
      </c>
      <c r="AQ210" s="43">
        <f t="shared" si="33"/>
        <v>0.5571847507</v>
      </c>
      <c r="AR210" s="43">
        <f t="shared" si="34"/>
        <v>0.5571847507</v>
      </c>
      <c r="AS210" s="43">
        <f t="shared" si="35"/>
        <v>0.5693430657</v>
      </c>
      <c r="AT210" s="43">
        <f t="shared" si="36"/>
        <v>0.4744525547</v>
      </c>
      <c r="AU210" s="43">
        <f t="shared" si="37"/>
        <v>0.3722627737</v>
      </c>
      <c r="AV210" s="44">
        <f t="shared" si="38"/>
        <v>0</v>
      </c>
      <c r="AW210" s="45">
        <f t="shared" si="39"/>
        <v>-51</v>
      </c>
      <c r="AX210" s="45">
        <v>1.0</v>
      </c>
      <c r="AY210" s="45"/>
    </row>
    <row r="211">
      <c r="A211" s="60"/>
      <c r="B211" s="60"/>
      <c r="C211" s="60"/>
      <c r="D211" s="46">
        <v>209.0</v>
      </c>
      <c r="E211" s="25"/>
      <c r="F211" s="26">
        <v>3361.0</v>
      </c>
      <c r="G211" s="18">
        <v>1573.0</v>
      </c>
      <c r="H211" s="15">
        <f t="shared" si="5"/>
        <v>353</v>
      </c>
      <c r="I211" s="28">
        <v>29.0</v>
      </c>
      <c r="J211" s="29">
        <v>81.0</v>
      </c>
      <c r="K211" s="30">
        <v>27.0</v>
      </c>
      <c r="L211" s="31">
        <v>156.0</v>
      </c>
      <c r="M211" s="32">
        <v>23.0</v>
      </c>
      <c r="N211" s="33">
        <v>37.0</v>
      </c>
      <c r="O211" s="39">
        <f t="shared" si="6"/>
        <v>0.6166666667</v>
      </c>
      <c r="P211" s="39">
        <f t="shared" si="7"/>
        <v>0.7363636364</v>
      </c>
      <c r="Q211" s="40">
        <f t="shared" si="8"/>
        <v>0.701466365</v>
      </c>
      <c r="R211" s="17">
        <f t="shared" si="9"/>
        <v>0.279466365</v>
      </c>
      <c r="S211" s="39">
        <f t="shared" si="10"/>
        <v>0.03489727136</v>
      </c>
      <c r="T211" s="40">
        <f t="shared" si="11"/>
        <v>0.3598956784</v>
      </c>
      <c r="U211" s="40">
        <f t="shared" si="12"/>
        <v>0.4787375204</v>
      </c>
      <c r="V211" s="40">
        <f t="shared" si="13"/>
        <v>0.4787375204</v>
      </c>
      <c r="W211" s="39">
        <f t="shared" si="14"/>
        <v>0.5136347918</v>
      </c>
      <c r="X211" s="41">
        <f t="shared" si="15"/>
        <v>0.5212624796</v>
      </c>
      <c r="Y211" s="41">
        <f t="shared" si="16"/>
        <v>0.4863652082</v>
      </c>
      <c r="Z211" s="40">
        <f t="shared" si="17"/>
        <v>60</v>
      </c>
      <c r="AA211" s="40">
        <f t="shared" si="18"/>
        <v>110</v>
      </c>
      <c r="AB211" s="40">
        <f t="shared" si="19"/>
        <v>31</v>
      </c>
      <c r="AC211" s="40">
        <f t="shared" si="20"/>
        <v>29</v>
      </c>
      <c r="AD211" s="40">
        <f t="shared" si="21"/>
        <v>54</v>
      </c>
      <c r="AE211" s="40">
        <f t="shared" si="22"/>
        <v>56</v>
      </c>
      <c r="AF211" s="40">
        <f t="shared" si="23"/>
        <v>1.275862069</v>
      </c>
      <c r="AG211" s="40">
        <f t="shared" si="24"/>
        <v>1.446428571</v>
      </c>
      <c r="AH211" s="40">
        <f t="shared" si="25"/>
        <v>40</v>
      </c>
      <c r="AI211" s="40">
        <f t="shared" si="26"/>
        <v>37</v>
      </c>
      <c r="AJ211" s="40">
        <f t="shared" si="27"/>
        <v>78</v>
      </c>
      <c r="AK211" s="40">
        <f t="shared" si="40"/>
        <v>81</v>
      </c>
      <c r="AL211" s="18">
        <f t="shared" si="28"/>
        <v>1573</v>
      </c>
      <c r="AM211" s="40">
        <f t="shared" si="29"/>
        <v>236</v>
      </c>
      <c r="AN211" s="42">
        <f t="shared" si="30"/>
        <v>0.1500317864</v>
      </c>
      <c r="AO211" s="42">
        <f t="shared" si="31"/>
        <v>0.2244119517</v>
      </c>
      <c r="AP211" s="43">
        <f t="shared" si="32"/>
        <v>0.223796034</v>
      </c>
      <c r="AQ211" s="43">
        <f t="shared" si="33"/>
        <v>0.5892351275</v>
      </c>
      <c r="AR211" s="43">
        <f t="shared" si="34"/>
        <v>0.4815864023</v>
      </c>
      <c r="AS211" s="43">
        <f t="shared" si="35"/>
        <v>0.5</v>
      </c>
      <c r="AT211" s="43">
        <f t="shared" si="36"/>
        <v>0.5127118644</v>
      </c>
      <c r="AU211" s="43">
        <f t="shared" si="37"/>
        <v>0.3262711864</v>
      </c>
      <c r="AV211" s="44">
        <f t="shared" si="38"/>
        <v>0</v>
      </c>
      <c r="AW211" s="45">
        <f t="shared" si="39"/>
        <v>-39</v>
      </c>
      <c r="AX211" s="45">
        <v>1.0</v>
      </c>
      <c r="AY211" s="45"/>
    </row>
    <row r="212">
      <c r="A212" s="60"/>
      <c r="B212" s="60"/>
      <c r="C212" s="60"/>
      <c r="D212" s="46">
        <v>210.0</v>
      </c>
      <c r="E212" s="25"/>
      <c r="F212" s="26">
        <v>3363.0</v>
      </c>
      <c r="G212" s="18">
        <v>2588.0</v>
      </c>
      <c r="H212" s="15">
        <f t="shared" si="5"/>
        <v>689</v>
      </c>
      <c r="I212" s="28">
        <v>51.0</v>
      </c>
      <c r="J212" s="29">
        <v>134.0</v>
      </c>
      <c r="K212" s="30">
        <v>84.0</v>
      </c>
      <c r="L212" s="31">
        <v>311.0</v>
      </c>
      <c r="M212" s="32">
        <v>36.0</v>
      </c>
      <c r="N212" s="33">
        <v>73.0</v>
      </c>
      <c r="O212" s="39">
        <f t="shared" si="6"/>
        <v>0.6697247706</v>
      </c>
      <c r="P212" s="39">
        <f t="shared" si="7"/>
        <v>0.7243243243</v>
      </c>
      <c r="Q212" s="40">
        <f t="shared" si="8"/>
        <v>0.7255225717</v>
      </c>
      <c r="R212" s="17">
        <f t="shared" si="9"/>
        <v>0.3035225717</v>
      </c>
      <c r="S212" s="39">
        <f t="shared" si="10"/>
        <v>-0.001198247345</v>
      </c>
      <c r="T212" s="40">
        <f t="shared" si="11"/>
        <v>0.359882209</v>
      </c>
      <c r="U212" s="40">
        <f t="shared" si="12"/>
        <v>0.5199313512</v>
      </c>
      <c r="V212" s="40">
        <f t="shared" si="13"/>
        <v>0.5199313512</v>
      </c>
      <c r="W212" s="39">
        <f t="shared" si="14"/>
        <v>0.5187331039</v>
      </c>
      <c r="X212" s="41">
        <f t="shared" si="15"/>
        <v>0.4800686488</v>
      </c>
      <c r="Y212" s="41">
        <f t="shared" si="16"/>
        <v>0.4812668961</v>
      </c>
      <c r="Z212" s="40">
        <f t="shared" si="17"/>
        <v>109</v>
      </c>
      <c r="AA212" s="40">
        <f t="shared" si="18"/>
        <v>185</v>
      </c>
      <c r="AB212" s="40">
        <f t="shared" si="19"/>
        <v>52</v>
      </c>
      <c r="AC212" s="40">
        <f t="shared" si="20"/>
        <v>57</v>
      </c>
      <c r="AD212" s="40">
        <f t="shared" si="21"/>
        <v>89</v>
      </c>
      <c r="AE212" s="40">
        <f t="shared" si="22"/>
        <v>96</v>
      </c>
      <c r="AF212" s="40">
        <f t="shared" si="23"/>
        <v>1.280701754</v>
      </c>
      <c r="AG212" s="40">
        <f t="shared" si="24"/>
        <v>1.395833333</v>
      </c>
      <c r="AH212" s="40">
        <f t="shared" si="25"/>
        <v>67</v>
      </c>
      <c r="AI212" s="40">
        <f t="shared" si="26"/>
        <v>73</v>
      </c>
      <c r="AJ212" s="40">
        <f t="shared" si="27"/>
        <v>124</v>
      </c>
      <c r="AK212" s="40">
        <f t="shared" si="40"/>
        <v>134</v>
      </c>
      <c r="AL212" s="18">
        <f t="shared" si="28"/>
        <v>2588</v>
      </c>
      <c r="AM212" s="40">
        <f t="shared" si="29"/>
        <v>398</v>
      </c>
      <c r="AN212" s="42">
        <f t="shared" si="30"/>
        <v>0.1537867079</v>
      </c>
      <c r="AO212" s="42">
        <f t="shared" si="31"/>
        <v>0.2662287481</v>
      </c>
      <c r="AP212" s="43">
        <f t="shared" si="32"/>
        <v>0.2481857765</v>
      </c>
      <c r="AQ212" s="43">
        <f t="shared" si="33"/>
        <v>0.5776487663</v>
      </c>
      <c r="AR212" s="43">
        <f t="shared" si="34"/>
        <v>0.4267053701</v>
      </c>
      <c r="AS212" s="43">
        <f t="shared" si="35"/>
        <v>0.4798994975</v>
      </c>
      <c r="AT212" s="43">
        <f t="shared" si="36"/>
        <v>0.5050251256</v>
      </c>
      <c r="AU212" s="43">
        <f t="shared" si="37"/>
        <v>0.351758794</v>
      </c>
      <c r="AV212" s="44">
        <f t="shared" si="38"/>
        <v>0</v>
      </c>
      <c r="AW212" s="45">
        <f t="shared" si="39"/>
        <v>-20</v>
      </c>
      <c r="AX212" s="45">
        <v>1.0</v>
      </c>
      <c r="AY212" s="45"/>
    </row>
    <row r="213">
      <c r="A213" s="60"/>
      <c r="B213" s="60"/>
      <c r="C213" s="60"/>
      <c r="D213" s="46">
        <v>211.0</v>
      </c>
      <c r="E213" s="25"/>
      <c r="F213" s="26">
        <v>3364.0</v>
      </c>
      <c r="G213" s="18">
        <v>1766.0</v>
      </c>
      <c r="H213" s="15">
        <f t="shared" si="5"/>
        <v>481</v>
      </c>
      <c r="I213" s="28">
        <v>37.0</v>
      </c>
      <c r="J213" s="29">
        <v>98.0</v>
      </c>
      <c r="K213" s="30">
        <v>61.0</v>
      </c>
      <c r="L213" s="31">
        <v>201.0</v>
      </c>
      <c r="M213" s="32">
        <v>42.0</v>
      </c>
      <c r="N213" s="33">
        <v>42.0</v>
      </c>
      <c r="O213" s="39">
        <f t="shared" si="6"/>
        <v>0.5</v>
      </c>
      <c r="P213" s="39">
        <f t="shared" si="7"/>
        <v>0.7259259259</v>
      </c>
      <c r="Q213" s="40">
        <f t="shared" si="8"/>
        <v>0.6485765</v>
      </c>
      <c r="R213" s="17">
        <f t="shared" si="9"/>
        <v>0.2265765</v>
      </c>
      <c r="S213" s="39">
        <f t="shared" si="10"/>
        <v>0.07734942593</v>
      </c>
      <c r="T213" s="40">
        <f t="shared" si="11"/>
        <v>0.359925296</v>
      </c>
      <c r="U213" s="40">
        <f t="shared" si="12"/>
        <v>0.3881603472</v>
      </c>
      <c r="V213" s="40">
        <f t="shared" si="13"/>
        <v>0.3881603472</v>
      </c>
      <c r="W213" s="39">
        <f t="shared" si="14"/>
        <v>0.4655097732</v>
      </c>
      <c r="X213" s="41">
        <f t="shared" si="15"/>
        <v>0.6118396528</v>
      </c>
      <c r="Y213" s="41">
        <f t="shared" si="16"/>
        <v>0.5344902268</v>
      </c>
      <c r="Z213" s="40">
        <f t="shared" si="17"/>
        <v>84</v>
      </c>
      <c r="AA213" s="40">
        <f t="shared" si="18"/>
        <v>135</v>
      </c>
      <c r="AB213" s="40">
        <f t="shared" si="19"/>
        <v>51</v>
      </c>
      <c r="AC213" s="40">
        <f t="shared" si="20"/>
        <v>33</v>
      </c>
      <c r="AD213" s="40">
        <f t="shared" si="21"/>
        <v>72</v>
      </c>
      <c r="AE213" s="40">
        <f t="shared" si="22"/>
        <v>63</v>
      </c>
      <c r="AF213" s="40">
        <f t="shared" si="23"/>
        <v>1.272727273</v>
      </c>
      <c r="AG213" s="40">
        <f t="shared" si="24"/>
        <v>1.555555556</v>
      </c>
      <c r="AH213" s="40">
        <f t="shared" si="25"/>
        <v>65</v>
      </c>
      <c r="AI213" s="40">
        <f t="shared" si="26"/>
        <v>42</v>
      </c>
      <c r="AJ213" s="40">
        <f t="shared" si="27"/>
        <v>112</v>
      </c>
      <c r="AK213" s="40">
        <f t="shared" si="40"/>
        <v>98</v>
      </c>
      <c r="AL213" s="18">
        <f t="shared" si="28"/>
        <v>1766</v>
      </c>
      <c r="AM213" s="40">
        <f t="shared" si="29"/>
        <v>317</v>
      </c>
      <c r="AN213" s="42">
        <f t="shared" si="30"/>
        <v>0.1795016988</v>
      </c>
      <c r="AO213" s="42">
        <f t="shared" si="31"/>
        <v>0.2723669309</v>
      </c>
      <c r="AP213" s="43">
        <f t="shared" si="32"/>
        <v>0.2910602911</v>
      </c>
      <c r="AQ213" s="43">
        <f t="shared" si="33"/>
        <v>0.5821205821</v>
      </c>
      <c r="AR213" s="43">
        <f t="shared" si="34"/>
        <v>0.4553014553</v>
      </c>
      <c r="AS213" s="43">
        <f t="shared" si="35"/>
        <v>0.5583596215</v>
      </c>
      <c r="AT213" s="43">
        <f t="shared" si="36"/>
        <v>0.5141955836</v>
      </c>
      <c r="AU213" s="43">
        <f t="shared" si="37"/>
        <v>0.3375394322</v>
      </c>
      <c r="AV213" s="44">
        <f t="shared" si="38"/>
        <v>0</v>
      </c>
      <c r="AW213" s="45">
        <f t="shared" si="39"/>
        <v>-37</v>
      </c>
      <c r="AX213" s="45">
        <v>1.0</v>
      </c>
      <c r="AY213" s="45"/>
    </row>
    <row r="214">
      <c r="A214" s="60"/>
      <c r="B214" s="60"/>
      <c r="C214" s="60"/>
      <c r="D214" s="46">
        <v>212.0</v>
      </c>
      <c r="E214" s="25"/>
      <c r="F214" s="26">
        <v>3366.0</v>
      </c>
      <c r="G214" s="18">
        <v>2937.0</v>
      </c>
      <c r="H214" s="15">
        <f t="shared" si="5"/>
        <v>790</v>
      </c>
      <c r="I214" s="28">
        <v>68.0</v>
      </c>
      <c r="J214" s="29">
        <v>151.0</v>
      </c>
      <c r="K214" s="30">
        <v>67.0</v>
      </c>
      <c r="L214" s="31">
        <v>332.0</v>
      </c>
      <c r="M214" s="32">
        <v>67.0</v>
      </c>
      <c r="N214" s="33">
        <v>105.0</v>
      </c>
      <c r="O214" s="39">
        <f t="shared" si="6"/>
        <v>0.6104651163</v>
      </c>
      <c r="P214" s="39">
        <f t="shared" si="7"/>
        <v>0.6894977169</v>
      </c>
      <c r="Q214" s="40">
        <f t="shared" si="8"/>
        <v>0.698654734</v>
      </c>
      <c r="R214" s="17">
        <f t="shared" si="9"/>
        <v>0.276654734</v>
      </c>
      <c r="S214" s="39">
        <f t="shared" si="10"/>
        <v>-0.009157017083</v>
      </c>
      <c r="T214" s="40">
        <f t="shared" si="11"/>
        <v>0.3598972527</v>
      </c>
      <c r="U214" s="40">
        <f t="shared" si="12"/>
        <v>0.4739227258</v>
      </c>
      <c r="V214" s="40">
        <f t="shared" si="13"/>
        <v>0.4739227258</v>
      </c>
      <c r="W214" s="39">
        <f t="shared" si="14"/>
        <v>0.4647657087</v>
      </c>
      <c r="X214" s="41">
        <f t="shared" si="15"/>
        <v>0.5260772742</v>
      </c>
      <c r="Y214" s="41">
        <f t="shared" si="16"/>
        <v>0.5352342913</v>
      </c>
      <c r="Z214" s="40">
        <f t="shared" si="17"/>
        <v>172</v>
      </c>
      <c r="AA214" s="40">
        <f t="shared" si="18"/>
        <v>219</v>
      </c>
      <c r="AB214" s="40">
        <f t="shared" si="19"/>
        <v>90</v>
      </c>
      <c r="AC214" s="40">
        <f t="shared" si="20"/>
        <v>82</v>
      </c>
      <c r="AD214" s="40">
        <f t="shared" si="21"/>
        <v>117</v>
      </c>
      <c r="AE214" s="40">
        <f t="shared" si="22"/>
        <v>102</v>
      </c>
      <c r="AF214" s="40">
        <f t="shared" si="23"/>
        <v>1.280487805</v>
      </c>
      <c r="AG214" s="40">
        <f t="shared" si="24"/>
        <v>1.480392157</v>
      </c>
      <c r="AH214" s="40">
        <f t="shared" si="25"/>
        <v>115</v>
      </c>
      <c r="AI214" s="40">
        <f t="shared" si="26"/>
        <v>105</v>
      </c>
      <c r="AJ214" s="40">
        <f t="shared" si="27"/>
        <v>173</v>
      </c>
      <c r="AK214" s="40">
        <f t="shared" si="40"/>
        <v>151</v>
      </c>
      <c r="AL214" s="18">
        <f t="shared" si="28"/>
        <v>2937</v>
      </c>
      <c r="AM214" s="40">
        <f t="shared" si="29"/>
        <v>544</v>
      </c>
      <c r="AN214" s="42">
        <f t="shared" si="30"/>
        <v>0.1852230167</v>
      </c>
      <c r="AO214" s="42">
        <f t="shared" si="31"/>
        <v>0.2689819544</v>
      </c>
      <c r="AP214" s="43">
        <f t="shared" si="32"/>
        <v>0.2556962025</v>
      </c>
      <c r="AQ214" s="43">
        <f t="shared" si="33"/>
        <v>0.5911392405</v>
      </c>
      <c r="AR214" s="43">
        <f t="shared" si="34"/>
        <v>0.4949367089</v>
      </c>
      <c r="AS214" s="43">
        <f t="shared" si="35"/>
        <v>0.5294117647</v>
      </c>
      <c r="AT214" s="43">
        <f t="shared" si="36"/>
        <v>0.4889705882</v>
      </c>
      <c r="AU214" s="43">
        <f t="shared" si="37"/>
        <v>0.4044117647</v>
      </c>
      <c r="AV214" s="44">
        <f t="shared" si="38"/>
        <v>0</v>
      </c>
      <c r="AW214" s="45">
        <f t="shared" si="39"/>
        <v>-86</v>
      </c>
      <c r="AX214" s="45">
        <v>1.0</v>
      </c>
      <c r="AY214" s="45"/>
    </row>
    <row r="215">
      <c r="A215" s="60"/>
      <c r="B215" s="60"/>
      <c r="C215" s="60"/>
      <c r="D215" s="46">
        <v>213.0</v>
      </c>
      <c r="E215" s="25"/>
      <c r="F215" s="26">
        <v>3370.0</v>
      </c>
      <c r="G215" s="18">
        <v>3024.0</v>
      </c>
      <c r="H215" s="15">
        <f t="shared" si="5"/>
        <v>687</v>
      </c>
      <c r="I215" s="28">
        <v>49.0</v>
      </c>
      <c r="J215" s="29">
        <v>114.0</v>
      </c>
      <c r="K215" s="30">
        <v>55.0</v>
      </c>
      <c r="L215" s="31">
        <v>325.0</v>
      </c>
      <c r="M215" s="32">
        <v>57.0</v>
      </c>
      <c r="N215" s="33">
        <v>87.0</v>
      </c>
      <c r="O215" s="39">
        <f t="shared" si="6"/>
        <v>0.6041666667</v>
      </c>
      <c r="P215" s="39">
        <f t="shared" si="7"/>
        <v>0.6993865031</v>
      </c>
      <c r="Q215" s="40">
        <f t="shared" si="8"/>
        <v>0.6957991953</v>
      </c>
      <c r="R215" s="17">
        <f t="shared" si="9"/>
        <v>0.2737991953</v>
      </c>
      <c r="S215" s="39">
        <f t="shared" si="10"/>
        <v>0.003587307755</v>
      </c>
      <c r="T215" s="40">
        <f t="shared" si="11"/>
        <v>0.3598988516</v>
      </c>
      <c r="U215" s="40">
        <f t="shared" si="12"/>
        <v>0.469032707</v>
      </c>
      <c r="V215" s="40">
        <f t="shared" si="13"/>
        <v>0.469032707</v>
      </c>
      <c r="W215" s="39">
        <f t="shared" si="14"/>
        <v>0.4726200148</v>
      </c>
      <c r="X215" s="41">
        <f t="shared" si="15"/>
        <v>0.530967293</v>
      </c>
      <c r="Y215" s="41">
        <f t="shared" si="16"/>
        <v>0.5273799852</v>
      </c>
      <c r="Z215" s="40">
        <f t="shared" si="17"/>
        <v>144</v>
      </c>
      <c r="AA215" s="40">
        <f t="shared" si="18"/>
        <v>163</v>
      </c>
      <c r="AB215" s="40">
        <f t="shared" si="19"/>
        <v>76</v>
      </c>
      <c r="AC215" s="40">
        <f t="shared" si="20"/>
        <v>68</v>
      </c>
      <c r="AD215" s="40">
        <f t="shared" si="21"/>
        <v>86</v>
      </c>
      <c r="AE215" s="40">
        <f t="shared" si="22"/>
        <v>77</v>
      </c>
      <c r="AF215" s="40">
        <f t="shared" si="23"/>
        <v>1.279411765</v>
      </c>
      <c r="AG215" s="40">
        <f t="shared" si="24"/>
        <v>1.480519481</v>
      </c>
      <c r="AH215" s="40">
        <f t="shared" si="25"/>
        <v>97</v>
      </c>
      <c r="AI215" s="40">
        <f t="shared" si="26"/>
        <v>87</v>
      </c>
      <c r="AJ215" s="40">
        <f t="shared" si="27"/>
        <v>127</v>
      </c>
      <c r="AK215" s="40">
        <f t="shared" si="40"/>
        <v>114</v>
      </c>
      <c r="AL215" s="18">
        <f t="shared" si="28"/>
        <v>3024</v>
      </c>
      <c r="AM215" s="40">
        <f t="shared" si="29"/>
        <v>425</v>
      </c>
      <c r="AN215" s="42">
        <f t="shared" si="30"/>
        <v>0.140542328</v>
      </c>
      <c r="AO215" s="42">
        <f t="shared" si="31"/>
        <v>0.2271825397</v>
      </c>
      <c r="AP215" s="43">
        <f t="shared" si="32"/>
        <v>0.2343522562</v>
      </c>
      <c r="AQ215" s="43">
        <f t="shared" si="33"/>
        <v>0.6273653566</v>
      </c>
      <c r="AR215" s="43">
        <f t="shared" si="34"/>
        <v>0.4468704512</v>
      </c>
      <c r="AS215" s="43">
        <f t="shared" si="35"/>
        <v>0.5270588235</v>
      </c>
      <c r="AT215" s="43">
        <f t="shared" si="36"/>
        <v>0.4964705882</v>
      </c>
      <c r="AU215" s="43">
        <f t="shared" si="37"/>
        <v>0.4329411765</v>
      </c>
      <c r="AV215" s="44">
        <f t="shared" si="38"/>
        <v>0</v>
      </c>
      <c r="AW215" s="45">
        <f t="shared" si="39"/>
        <v>-63</v>
      </c>
      <c r="AX215" s="45">
        <v>1.0</v>
      </c>
      <c r="AY215" s="45"/>
    </row>
    <row r="216">
      <c r="A216" s="60"/>
      <c r="B216" s="60"/>
      <c r="C216" s="60"/>
      <c r="D216" s="46">
        <v>214.0</v>
      </c>
      <c r="E216" s="25"/>
      <c r="F216" s="26">
        <v>3373.0</v>
      </c>
      <c r="G216" s="18">
        <v>3887.0</v>
      </c>
      <c r="H216" s="15">
        <f t="shared" si="5"/>
        <v>903</v>
      </c>
      <c r="I216" s="28">
        <v>66.0</v>
      </c>
      <c r="J216" s="29">
        <v>171.0</v>
      </c>
      <c r="K216" s="30">
        <v>86.0</v>
      </c>
      <c r="L216" s="31">
        <v>350.0</v>
      </c>
      <c r="M216" s="32">
        <v>92.0</v>
      </c>
      <c r="N216" s="33">
        <v>138.0</v>
      </c>
      <c r="O216" s="39">
        <f t="shared" si="6"/>
        <v>0.6</v>
      </c>
      <c r="P216" s="39">
        <f t="shared" si="7"/>
        <v>0.7215189873</v>
      </c>
      <c r="Q216" s="40">
        <f t="shared" si="8"/>
        <v>0.69391016</v>
      </c>
      <c r="R216" s="17">
        <f t="shared" si="9"/>
        <v>0.27191016</v>
      </c>
      <c r="S216" s="39">
        <f t="shared" si="10"/>
        <v>0.02760882734</v>
      </c>
      <c r="T216" s="40">
        <f t="shared" si="11"/>
        <v>0.3598999094</v>
      </c>
      <c r="U216" s="40">
        <f t="shared" si="12"/>
        <v>0.4657977754</v>
      </c>
      <c r="V216" s="40">
        <f t="shared" si="13"/>
        <v>0.4657977754</v>
      </c>
      <c r="W216" s="39">
        <f t="shared" si="14"/>
        <v>0.4934066027</v>
      </c>
      <c r="X216" s="41">
        <f t="shared" si="15"/>
        <v>0.5342022246</v>
      </c>
      <c r="Y216" s="41">
        <f t="shared" si="16"/>
        <v>0.5065933973</v>
      </c>
      <c r="Z216" s="40">
        <f t="shared" si="17"/>
        <v>230</v>
      </c>
      <c r="AA216" s="40">
        <f t="shared" si="18"/>
        <v>237</v>
      </c>
      <c r="AB216" s="40">
        <f t="shared" si="19"/>
        <v>123</v>
      </c>
      <c r="AC216" s="40">
        <f t="shared" si="20"/>
        <v>107</v>
      </c>
      <c r="AD216" s="40">
        <f t="shared" si="21"/>
        <v>120</v>
      </c>
      <c r="AE216" s="40">
        <f t="shared" si="22"/>
        <v>117</v>
      </c>
      <c r="AF216" s="40">
        <f t="shared" si="23"/>
        <v>1.289719626</v>
      </c>
      <c r="AG216" s="40">
        <f t="shared" si="24"/>
        <v>1.461538462</v>
      </c>
      <c r="AH216" s="40">
        <f t="shared" si="25"/>
        <v>159</v>
      </c>
      <c r="AI216" s="40">
        <f t="shared" si="26"/>
        <v>138</v>
      </c>
      <c r="AJ216" s="40">
        <f t="shared" si="27"/>
        <v>175</v>
      </c>
      <c r="AK216" s="40">
        <f t="shared" si="40"/>
        <v>171</v>
      </c>
      <c r="AL216" s="18">
        <f t="shared" si="28"/>
        <v>3887</v>
      </c>
      <c r="AM216" s="40">
        <f t="shared" si="29"/>
        <v>643</v>
      </c>
      <c r="AN216" s="42">
        <f t="shared" si="30"/>
        <v>0.1654232056</v>
      </c>
      <c r="AO216" s="42">
        <f t="shared" si="31"/>
        <v>0.2323128377</v>
      </c>
      <c r="AP216" s="43">
        <f t="shared" si="32"/>
        <v>0.2702104097</v>
      </c>
      <c r="AQ216" s="43">
        <f t="shared" si="33"/>
        <v>0.5625692137</v>
      </c>
      <c r="AR216" s="43">
        <f t="shared" si="34"/>
        <v>0.5171650055</v>
      </c>
      <c r="AS216" s="43">
        <f t="shared" si="35"/>
        <v>0.5194401244</v>
      </c>
      <c r="AT216" s="43">
        <f t="shared" si="36"/>
        <v>0.5132192846</v>
      </c>
      <c r="AU216" s="43">
        <f t="shared" si="37"/>
        <v>0.4618973561</v>
      </c>
      <c r="AV216" s="44">
        <f t="shared" si="38"/>
        <v>0</v>
      </c>
      <c r="AW216" s="45">
        <f t="shared" si="39"/>
        <v>-90</v>
      </c>
      <c r="AX216" s="45">
        <v>1.0</v>
      </c>
      <c r="AY216" s="45"/>
    </row>
    <row r="217">
      <c r="A217" s="60"/>
      <c r="B217" s="60"/>
      <c r="C217" s="60"/>
      <c r="D217" s="46">
        <v>215.0</v>
      </c>
      <c r="E217" s="25"/>
      <c r="F217" s="26">
        <v>3374.0</v>
      </c>
      <c r="G217" s="18">
        <v>2587.0</v>
      </c>
      <c r="H217" s="15">
        <f t="shared" si="5"/>
        <v>634</v>
      </c>
      <c r="I217" s="28">
        <v>46.0</v>
      </c>
      <c r="J217" s="29">
        <v>112.0</v>
      </c>
      <c r="K217" s="30">
        <v>52.0</v>
      </c>
      <c r="L217" s="31">
        <v>285.0</v>
      </c>
      <c r="M217" s="32">
        <v>60.0</v>
      </c>
      <c r="N217" s="33">
        <v>79.0</v>
      </c>
      <c r="O217" s="39">
        <f t="shared" si="6"/>
        <v>0.5683453237</v>
      </c>
      <c r="P217" s="39">
        <f t="shared" si="7"/>
        <v>0.7088607595</v>
      </c>
      <c r="Q217" s="40">
        <f t="shared" si="8"/>
        <v>0.6795592747</v>
      </c>
      <c r="R217" s="17">
        <f t="shared" si="9"/>
        <v>0.2575592747</v>
      </c>
      <c r="S217" s="39">
        <f t="shared" si="10"/>
        <v>0.02930148482</v>
      </c>
      <c r="T217" s="40">
        <f t="shared" si="11"/>
        <v>0.3599079454</v>
      </c>
      <c r="U217" s="40">
        <f t="shared" si="12"/>
        <v>0.4412217056</v>
      </c>
      <c r="V217" s="40">
        <f t="shared" si="13"/>
        <v>0.4412217056</v>
      </c>
      <c r="W217" s="39">
        <f t="shared" si="14"/>
        <v>0.4705231904</v>
      </c>
      <c r="X217" s="41">
        <f t="shared" si="15"/>
        <v>0.5587782944</v>
      </c>
      <c r="Y217" s="41">
        <f t="shared" si="16"/>
        <v>0.5294768096</v>
      </c>
      <c r="Z217" s="40">
        <f t="shared" si="17"/>
        <v>139</v>
      </c>
      <c r="AA217" s="40">
        <f t="shared" si="18"/>
        <v>158</v>
      </c>
      <c r="AB217" s="40">
        <f t="shared" si="19"/>
        <v>78</v>
      </c>
      <c r="AC217" s="40">
        <f t="shared" si="20"/>
        <v>61</v>
      </c>
      <c r="AD217" s="40">
        <f t="shared" si="21"/>
        <v>84</v>
      </c>
      <c r="AE217" s="40">
        <f t="shared" si="22"/>
        <v>74</v>
      </c>
      <c r="AF217" s="40">
        <f t="shared" si="23"/>
        <v>1.295081967</v>
      </c>
      <c r="AG217" s="40">
        <f t="shared" si="24"/>
        <v>1.513513514</v>
      </c>
      <c r="AH217" s="40">
        <f t="shared" si="25"/>
        <v>101</v>
      </c>
      <c r="AI217" s="40">
        <f t="shared" si="26"/>
        <v>79</v>
      </c>
      <c r="AJ217" s="40">
        <f t="shared" si="27"/>
        <v>127</v>
      </c>
      <c r="AK217" s="40">
        <f t="shared" si="40"/>
        <v>112</v>
      </c>
      <c r="AL217" s="18">
        <f t="shared" si="28"/>
        <v>2587</v>
      </c>
      <c r="AM217" s="40">
        <f t="shared" si="29"/>
        <v>419</v>
      </c>
      <c r="AN217" s="42">
        <f t="shared" si="30"/>
        <v>0.1619636645</v>
      </c>
      <c r="AO217" s="42">
        <f t="shared" si="31"/>
        <v>0.2450715114</v>
      </c>
      <c r="AP217" s="43">
        <f t="shared" si="32"/>
        <v>0.2492113565</v>
      </c>
      <c r="AQ217" s="43">
        <f t="shared" si="33"/>
        <v>0.6167192429</v>
      </c>
      <c r="AR217" s="43">
        <f t="shared" si="34"/>
        <v>0.4684542587</v>
      </c>
      <c r="AS217" s="43">
        <f t="shared" si="35"/>
        <v>0.5441527446</v>
      </c>
      <c r="AT217" s="43">
        <f t="shared" si="36"/>
        <v>0.508353222</v>
      </c>
      <c r="AU217" s="43">
        <f t="shared" si="37"/>
        <v>0.4295942721</v>
      </c>
      <c r="AV217" s="44">
        <f t="shared" si="38"/>
        <v>0</v>
      </c>
      <c r="AW217" s="45">
        <f t="shared" si="39"/>
        <v>-70</v>
      </c>
      <c r="AX217" s="45">
        <v>1.0</v>
      </c>
      <c r="AY217" s="45"/>
    </row>
    <row r="218">
      <c r="A218" s="60"/>
      <c r="B218" s="60"/>
      <c r="C218" s="60"/>
      <c r="D218" s="46">
        <v>216.0</v>
      </c>
      <c r="E218" s="25"/>
      <c r="F218" s="26">
        <v>3382.0</v>
      </c>
      <c r="G218" s="18">
        <v>2189.0</v>
      </c>
      <c r="H218" s="15">
        <f t="shared" si="5"/>
        <v>572</v>
      </c>
      <c r="I218" s="28">
        <v>37.0</v>
      </c>
      <c r="J218" s="29">
        <v>96.0</v>
      </c>
      <c r="K218" s="30">
        <v>62.0</v>
      </c>
      <c r="L218" s="31">
        <v>247.0</v>
      </c>
      <c r="M218" s="32">
        <v>67.0</v>
      </c>
      <c r="N218" s="33">
        <v>63.0</v>
      </c>
      <c r="O218" s="39">
        <f t="shared" si="6"/>
        <v>0.4846153846</v>
      </c>
      <c r="P218" s="39">
        <f t="shared" si="7"/>
        <v>0.7218045113</v>
      </c>
      <c r="Q218" s="40">
        <f t="shared" si="8"/>
        <v>0.641602634</v>
      </c>
      <c r="R218" s="17">
        <f t="shared" si="9"/>
        <v>0.219602634</v>
      </c>
      <c r="S218" s="39">
        <f t="shared" si="10"/>
        <v>0.08020187731</v>
      </c>
      <c r="T218" s="40">
        <f t="shared" si="11"/>
        <v>0.3599292016</v>
      </c>
      <c r="U218" s="40">
        <f t="shared" si="12"/>
        <v>0.3762162861</v>
      </c>
      <c r="V218" s="40">
        <f t="shared" si="13"/>
        <v>0.3762162861</v>
      </c>
      <c r="W218" s="39">
        <f t="shared" si="14"/>
        <v>0.4564181634</v>
      </c>
      <c r="X218" s="41">
        <f t="shared" si="15"/>
        <v>0.6237837139</v>
      </c>
      <c r="Y218" s="41">
        <f t="shared" si="16"/>
        <v>0.5435818366</v>
      </c>
      <c r="Z218" s="40">
        <f t="shared" si="17"/>
        <v>130</v>
      </c>
      <c r="AA218" s="40">
        <f t="shared" si="18"/>
        <v>133</v>
      </c>
      <c r="AB218" s="40">
        <f t="shared" si="19"/>
        <v>81</v>
      </c>
      <c r="AC218" s="40">
        <f t="shared" si="20"/>
        <v>49</v>
      </c>
      <c r="AD218" s="40">
        <f t="shared" si="21"/>
        <v>72</v>
      </c>
      <c r="AE218" s="40">
        <f t="shared" si="22"/>
        <v>61</v>
      </c>
      <c r="AF218" s="40">
        <f t="shared" si="23"/>
        <v>1.285714286</v>
      </c>
      <c r="AG218" s="40">
        <f t="shared" si="24"/>
        <v>1.573770492</v>
      </c>
      <c r="AH218" s="40">
        <f t="shared" si="25"/>
        <v>104</v>
      </c>
      <c r="AI218" s="40">
        <f t="shared" si="26"/>
        <v>63</v>
      </c>
      <c r="AJ218" s="40">
        <f t="shared" si="27"/>
        <v>113</v>
      </c>
      <c r="AK218" s="40">
        <f t="shared" si="40"/>
        <v>96</v>
      </c>
      <c r="AL218" s="18">
        <f t="shared" si="28"/>
        <v>2189</v>
      </c>
      <c r="AM218" s="40">
        <f t="shared" si="29"/>
        <v>376</v>
      </c>
      <c r="AN218" s="42">
        <f t="shared" si="30"/>
        <v>0.1717679306</v>
      </c>
      <c r="AO218" s="42">
        <f t="shared" si="31"/>
        <v>0.2613065327</v>
      </c>
      <c r="AP218" s="43">
        <f t="shared" si="32"/>
        <v>0.2902097902</v>
      </c>
      <c r="AQ218" s="43">
        <f t="shared" si="33"/>
        <v>0.6136363636</v>
      </c>
      <c r="AR218" s="43">
        <f t="shared" si="34"/>
        <v>0.4597902098</v>
      </c>
      <c r="AS218" s="43">
        <f t="shared" si="35"/>
        <v>0.5771276596</v>
      </c>
      <c r="AT218" s="43">
        <f t="shared" si="36"/>
        <v>0.5319148936</v>
      </c>
      <c r="AU218" s="43">
        <f t="shared" si="37"/>
        <v>0.4441489362</v>
      </c>
      <c r="AV218" s="44">
        <f t="shared" si="38"/>
        <v>0</v>
      </c>
      <c r="AW218" s="45">
        <f t="shared" si="39"/>
        <v>-51</v>
      </c>
      <c r="AX218" s="45">
        <v>1.0</v>
      </c>
      <c r="AY218" s="45"/>
    </row>
    <row r="219">
      <c r="A219" s="60"/>
      <c r="B219" s="60"/>
      <c r="C219" s="60"/>
      <c r="D219" s="46">
        <v>217.0</v>
      </c>
      <c r="E219" s="25"/>
      <c r="F219" s="26">
        <v>3383.0</v>
      </c>
      <c r="G219" s="18">
        <v>2452.0</v>
      </c>
      <c r="H219" s="15">
        <f t="shared" si="5"/>
        <v>1155</v>
      </c>
      <c r="I219" s="28">
        <v>93.0</v>
      </c>
      <c r="J219" s="29">
        <v>200.0</v>
      </c>
      <c r="K219" s="30">
        <v>147.0</v>
      </c>
      <c r="L219" s="31">
        <v>520.0</v>
      </c>
      <c r="M219" s="32">
        <v>82.0</v>
      </c>
      <c r="N219" s="33">
        <v>113.0</v>
      </c>
      <c r="O219" s="39">
        <f t="shared" si="6"/>
        <v>0.5794871795</v>
      </c>
      <c r="P219" s="39">
        <f t="shared" si="7"/>
        <v>0.6825938567</v>
      </c>
      <c r="Q219" s="40">
        <f t="shared" si="8"/>
        <v>0.6846104488</v>
      </c>
      <c r="R219" s="17">
        <f t="shared" si="9"/>
        <v>0.2626104488</v>
      </c>
      <c r="S219" s="39">
        <f t="shared" si="10"/>
        <v>-0.002016592102</v>
      </c>
      <c r="T219" s="40">
        <f t="shared" si="11"/>
        <v>0.3599051169</v>
      </c>
      <c r="U219" s="40">
        <f t="shared" si="12"/>
        <v>0.4498720035</v>
      </c>
      <c r="V219" s="40">
        <f t="shared" si="13"/>
        <v>0.4498720035</v>
      </c>
      <c r="W219" s="39">
        <f t="shared" si="14"/>
        <v>0.4478554114</v>
      </c>
      <c r="X219" s="41">
        <f t="shared" si="15"/>
        <v>0.5501279965</v>
      </c>
      <c r="Y219" s="41">
        <f t="shared" si="16"/>
        <v>0.5521445886</v>
      </c>
      <c r="Z219" s="40">
        <f t="shared" si="17"/>
        <v>195</v>
      </c>
      <c r="AA219" s="40">
        <f t="shared" si="18"/>
        <v>293</v>
      </c>
      <c r="AB219" s="40">
        <f t="shared" si="19"/>
        <v>107</v>
      </c>
      <c r="AC219" s="40">
        <f t="shared" si="20"/>
        <v>88</v>
      </c>
      <c r="AD219" s="40">
        <f t="shared" si="21"/>
        <v>162</v>
      </c>
      <c r="AE219" s="40">
        <f t="shared" si="22"/>
        <v>131</v>
      </c>
      <c r="AF219" s="40">
        <f t="shared" si="23"/>
        <v>1.284090909</v>
      </c>
      <c r="AG219" s="40">
        <f t="shared" si="24"/>
        <v>1.526717557</v>
      </c>
      <c r="AH219" s="40">
        <f t="shared" si="25"/>
        <v>137</v>
      </c>
      <c r="AI219" s="40">
        <f t="shared" si="26"/>
        <v>113</v>
      </c>
      <c r="AJ219" s="40">
        <f t="shared" si="27"/>
        <v>247</v>
      </c>
      <c r="AK219" s="40">
        <f t="shared" si="40"/>
        <v>200</v>
      </c>
      <c r="AL219" s="18">
        <f t="shared" si="28"/>
        <v>2452</v>
      </c>
      <c r="AM219" s="40">
        <f t="shared" si="29"/>
        <v>697</v>
      </c>
      <c r="AN219" s="42">
        <f t="shared" si="30"/>
        <v>0.2842577488</v>
      </c>
      <c r="AO219" s="42">
        <f t="shared" si="31"/>
        <v>0.4710440457</v>
      </c>
      <c r="AP219" s="43">
        <f t="shared" si="32"/>
        <v>0.2787878788</v>
      </c>
      <c r="AQ219" s="43">
        <f t="shared" si="33"/>
        <v>0.6017316017</v>
      </c>
      <c r="AR219" s="43">
        <f t="shared" si="34"/>
        <v>0.4225108225</v>
      </c>
      <c r="AS219" s="43">
        <f t="shared" si="35"/>
        <v>0.5509325681</v>
      </c>
      <c r="AT219" s="43">
        <f t="shared" si="36"/>
        <v>0.4835007174</v>
      </c>
      <c r="AU219" s="43">
        <f t="shared" si="37"/>
        <v>0.3586800574</v>
      </c>
      <c r="AV219" s="44">
        <f t="shared" si="38"/>
        <v>0</v>
      </c>
      <c r="AW219" s="45">
        <f t="shared" si="39"/>
        <v>-62</v>
      </c>
      <c r="AX219" s="45">
        <v>2.0</v>
      </c>
      <c r="AY219" s="45"/>
    </row>
    <row r="220">
      <c r="A220" s="60"/>
      <c r="B220" s="60"/>
      <c r="C220" s="60"/>
      <c r="D220" s="46">
        <v>218.0</v>
      </c>
      <c r="E220" s="25"/>
      <c r="F220" s="26">
        <v>3385.0</v>
      </c>
      <c r="G220" s="18">
        <v>1775.0</v>
      </c>
      <c r="H220" s="15">
        <f t="shared" si="5"/>
        <v>482</v>
      </c>
      <c r="I220" s="28">
        <v>37.0</v>
      </c>
      <c r="J220" s="29">
        <v>101.0</v>
      </c>
      <c r="K220" s="30">
        <v>39.0</v>
      </c>
      <c r="L220" s="31">
        <v>188.0</v>
      </c>
      <c r="M220" s="32">
        <v>45.0</v>
      </c>
      <c r="N220" s="33">
        <v>72.0</v>
      </c>
      <c r="O220" s="39">
        <f t="shared" si="6"/>
        <v>0.6153846154</v>
      </c>
      <c r="P220" s="39">
        <f t="shared" si="7"/>
        <v>0.731884058</v>
      </c>
      <c r="Q220" s="40">
        <f t="shared" si="8"/>
        <v>0.7008851124</v>
      </c>
      <c r="R220" s="17">
        <f t="shared" si="9"/>
        <v>0.2788851124</v>
      </c>
      <c r="S220" s="39">
        <f t="shared" si="10"/>
        <v>0.03099894554</v>
      </c>
      <c r="T220" s="40">
        <f t="shared" si="11"/>
        <v>0.3598960038</v>
      </c>
      <c r="U220" s="40">
        <f t="shared" si="12"/>
        <v>0.4777421537</v>
      </c>
      <c r="V220" s="40">
        <f t="shared" si="13"/>
        <v>0.4777421537</v>
      </c>
      <c r="W220" s="39">
        <f t="shared" si="14"/>
        <v>0.5087410992</v>
      </c>
      <c r="X220" s="41">
        <f t="shared" si="15"/>
        <v>0.5222578463</v>
      </c>
      <c r="Y220" s="41">
        <f t="shared" si="16"/>
        <v>0.4912589008</v>
      </c>
      <c r="Z220" s="40">
        <f t="shared" si="17"/>
        <v>117</v>
      </c>
      <c r="AA220" s="40">
        <f t="shared" si="18"/>
        <v>138</v>
      </c>
      <c r="AB220" s="40">
        <f t="shared" si="19"/>
        <v>61</v>
      </c>
      <c r="AC220" s="40">
        <f t="shared" si="20"/>
        <v>56</v>
      </c>
      <c r="AD220" s="40">
        <f t="shared" si="21"/>
        <v>68</v>
      </c>
      <c r="AE220" s="40">
        <f t="shared" si="22"/>
        <v>70</v>
      </c>
      <c r="AF220" s="40">
        <f t="shared" si="23"/>
        <v>1.285714286</v>
      </c>
      <c r="AG220" s="40">
        <f t="shared" si="24"/>
        <v>1.442857143</v>
      </c>
      <c r="AH220" s="40">
        <f t="shared" si="25"/>
        <v>78</v>
      </c>
      <c r="AI220" s="40">
        <f t="shared" si="26"/>
        <v>72</v>
      </c>
      <c r="AJ220" s="40">
        <f t="shared" si="27"/>
        <v>98</v>
      </c>
      <c r="AK220" s="40">
        <f t="shared" si="40"/>
        <v>101</v>
      </c>
      <c r="AL220" s="18">
        <f t="shared" si="28"/>
        <v>1775</v>
      </c>
      <c r="AM220" s="40">
        <f t="shared" si="29"/>
        <v>349</v>
      </c>
      <c r="AN220" s="42">
        <f t="shared" si="30"/>
        <v>0.1966197183</v>
      </c>
      <c r="AO220" s="42">
        <f t="shared" si="31"/>
        <v>0.2715492958</v>
      </c>
      <c r="AP220" s="43">
        <f t="shared" si="32"/>
        <v>0.2510373444</v>
      </c>
      <c r="AQ220" s="43">
        <f t="shared" si="33"/>
        <v>0.5601659751</v>
      </c>
      <c r="AR220" s="43">
        <f t="shared" si="34"/>
        <v>0.5290456432</v>
      </c>
      <c r="AS220" s="43">
        <f t="shared" si="35"/>
        <v>0.5042979943</v>
      </c>
      <c r="AT220" s="43">
        <f t="shared" si="36"/>
        <v>0.5128939828</v>
      </c>
      <c r="AU220" s="43">
        <f t="shared" si="37"/>
        <v>0.4297994269</v>
      </c>
      <c r="AV220" s="44">
        <f t="shared" si="38"/>
        <v>0</v>
      </c>
      <c r="AW220" s="45">
        <f t="shared" si="39"/>
        <v>-55</v>
      </c>
      <c r="AX220" s="45">
        <v>2.0</v>
      </c>
      <c r="AY220" s="45"/>
    </row>
    <row r="221">
      <c r="A221" s="60"/>
      <c r="B221" s="60"/>
      <c r="C221" s="60"/>
      <c r="D221" s="46">
        <v>219.0</v>
      </c>
      <c r="E221" s="25"/>
      <c r="F221" s="26">
        <v>3391.0</v>
      </c>
      <c r="G221" s="18">
        <v>2188.0</v>
      </c>
      <c r="H221" s="15">
        <f t="shared" si="5"/>
        <v>657</v>
      </c>
      <c r="I221" s="28">
        <v>41.0</v>
      </c>
      <c r="J221" s="29">
        <v>107.0</v>
      </c>
      <c r="K221" s="30">
        <v>56.0</v>
      </c>
      <c r="L221" s="31">
        <v>296.0</v>
      </c>
      <c r="M221" s="32">
        <v>40.0</v>
      </c>
      <c r="N221" s="33">
        <v>117.0</v>
      </c>
      <c r="O221" s="39">
        <f t="shared" si="6"/>
        <v>0.7452229299</v>
      </c>
      <c r="P221" s="39">
        <f t="shared" si="7"/>
        <v>0.722972973</v>
      </c>
      <c r="Q221" s="40">
        <f t="shared" si="8"/>
        <v>0.7597559266</v>
      </c>
      <c r="R221" s="17">
        <f t="shared" si="9"/>
        <v>0.3377559266</v>
      </c>
      <c r="S221" s="39">
        <f t="shared" si="10"/>
        <v>-0.0367829536</v>
      </c>
      <c r="T221" s="40">
        <f t="shared" si="11"/>
        <v>0.3598630433</v>
      </c>
      <c r="U221" s="40">
        <f t="shared" si="12"/>
        <v>0.5785483045</v>
      </c>
      <c r="V221" s="40">
        <f t="shared" si="13"/>
        <v>0.5785483045</v>
      </c>
      <c r="W221" s="39">
        <f t="shared" si="14"/>
        <v>0.5417653509</v>
      </c>
      <c r="X221" s="41">
        <f t="shared" si="15"/>
        <v>0.4214516955</v>
      </c>
      <c r="Y221" s="41">
        <f t="shared" si="16"/>
        <v>0.4582346491</v>
      </c>
      <c r="Z221" s="40">
        <f t="shared" si="17"/>
        <v>157</v>
      </c>
      <c r="AA221" s="40">
        <f t="shared" si="18"/>
        <v>148</v>
      </c>
      <c r="AB221" s="40">
        <f t="shared" si="19"/>
        <v>66</v>
      </c>
      <c r="AC221" s="40">
        <f t="shared" si="20"/>
        <v>91</v>
      </c>
      <c r="AD221" s="40">
        <f t="shared" si="21"/>
        <v>68</v>
      </c>
      <c r="AE221" s="40">
        <f t="shared" si="22"/>
        <v>80</v>
      </c>
      <c r="AF221" s="40">
        <f t="shared" si="23"/>
        <v>1.285714286</v>
      </c>
      <c r="AG221" s="40">
        <f t="shared" si="24"/>
        <v>1.3375</v>
      </c>
      <c r="AH221" s="40">
        <f t="shared" si="25"/>
        <v>85</v>
      </c>
      <c r="AI221" s="40">
        <f t="shared" si="26"/>
        <v>117</v>
      </c>
      <c r="AJ221" s="40">
        <f t="shared" si="27"/>
        <v>91</v>
      </c>
      <c r="AK221" s="40">
        <f t="shared" si="40"/>
        <v>107</v>
      </c>
      <c r="AL221" s="18">
        <f t="shared" si="28"/>
        <v>2188</v>
      </c>
      <c r="AM221" s="40">
        <f t="shared" si="29"/>
        <v>400</v>
      </c>
      <c r="AN221" s="42">
        <f t="shared" si="30"/>
        <v>0.1828153565</v>
      </c>
      <c r="AO221" s="42">
        <f t="shared" si="31"/>
        <v>0.300274223</v>
      </c>
      <c r="AP221" s="43">
        <f t="shared" si="32"/>
        <v>0.2085235921</v>
      </c>
      <c r="AQ221" s="43">
        <f t="shared" si="33"/>
        <v>0.5738203957</v>
      </c>
      <c r="AR221" s="43">
        <f t="shared" si="34"/>
        <v>0.4642313546</v>
      </c>
      <c r="AS221" s="43">
        <f t="shared" si="35"/>
        <v>0.44</v>
      </c>
      <c r="AT221" s="43">
        <f t="shared" si="36"/>
        <v>0.48</v>
      </c>
      <c r="AU221" s="43">
        <f t="shared" si="37"/>
        <v>0.505</v>
      </c>
      <c r="AV221" s="44">
        <f t="shared" si="38"/>
        <v>0</v>
      </c>
      <c r="AW221" s="45">
        <f t="shared" si="39"/>
        <v>-39</v>
      </c>
      <c r="AX221" s="45">
        <v>2.0</v>
      </c>
      <c r="AY221" s="45"/>
    </row>
    <row r="222">
      <c r="A222" s="60"/>
      <c r="B222" s="60"/>
      <c r="C222" s="60"/>
      <c r="D222" s="46">
        <v>220.0</v>
      </c>
      <c r="E222" s="25"/>
      <c r="F222" s="26">
        <v>3392.0</v>
      </c>
      <c r="G222" s="18">
        <v>1601.0</v>
      </c>
      <c r="H222" s="15">
        <f t="shared" si="5"/>
        <v>399</v>
      </c>
      <c r="I222" s="28">
        <v>50.0</v>
      </c>
      <c r="J222" s="29">
        <v>73.0</v>
      </c>
      <c r="K222" s="30">
        <v>33.0</v>
      </c>
      <c r="L222" s="31">
        <v>164.0</v>
      </c>
      <c r="M222" s="32">
        <v>25.0</v>
      </c>
      <c r="N222" s="33">
        <v>54.0</v>
      </c>
      <c r="O222" s="39">
        <f t="shared" si="6"/>
        <v>0.6835443038</v>
      </c>
      <c r="P222" s="39">
        <f t="shared" si="7"/>
        <v>0.593495935</v>
      </c>
      <c r="Q222" s="40">
        <f t="shared" si="8"/>
        <v>0.7317885429</v>
      </c>
      <c r="R222" s="17">
        <f t="shared" si="9"/>
        <v>0.3097885429</v>
      </c>
      <c r="S222" s="39">
        <f t="shared" si="10"/>
        <v>-0.1382926079</v>
      </c>
      <c r="T222" s="40">
        <f t="shared" si="11"/>
        <v>0.3598787008</v>
      </c>
      <c r="U222" s="40">
        <f t="shared" si="12"/>
        <v>0.530660794</v>
      </c>
      <c r="V222" s="40">
        <f t="shared" si="13"/>
        <v>0.530660794</v>
      </c>
      <c r="W222" s="39">
        <f t="shared" si="14"/>
        <v>0.3923681861</v>
      </c>
      <c r="X222" s="41">
        <f t="shared" si="15"/>
        <v>0.469339206</v>
      </c>
      <c r="Y222" s="41">
        <f t="shared" si="16"/>
        <v>0.6076318139</v>
      </c>
      <c r="Z222" s="40">
        <f t="shared" si="17"/>
        <v>79</v>
      </c>
      <c r="AA222" s="40">
        <f t="shared" si="18"/>
        <v>123</v>
      </c>
      <c r="AB222" s="40">
        <f t="shared" si="19"/>
        <v>37</v>
      </c>
      <c r="AC222" s="40">
        <f t="shared" si="20"/>
        <v>42</v>
      </c>
      <c r="AD222" s="40">
        <f t="shared" si="21"/>
        <v>75</v>
      </c>
      <c r="AE222" s="40">
        <f t="shared" si="22"/>
        <v>48</v>
      </c>
      <c r="AF222" s="40">
        <f t="shared" si="23"/>
        <v>1.285714286</v>
      </c>
      <c r="AG222" s="40">
        <f t="shared" si="24"/>
        <v>1.520833333</v>
      </c>
      <c r="AH222" s="40">
        <f t="shared" si="25"/>
        <v>48</v>
      </c>
      <c r="AI222" s="40">
        <f t="shared" si="26"/>
        <v>54</v>
      </c>
      <c r="AJ222" s="40">
        <f t="shared" si="27"/>
        <v>114</v>
      </c>
      <c r="AK222" s="40">
        <f t="shared" si="40"/>
        <v>73</v>
      </c>
      <c r="AL222" s="18">
        <f t="shared" si="28"/>
        <v>1601</v>
      </c>
      <c r="AM222" s="40">
        <f t="shared" si="29"/>
        <v>289</v>
      </c>
      <c r="AN222" s="42">
        <f t="shared" si="30"/>
        <v>0.1805121799</v>
      </c>
      <c r="AO222" s="42">
        <f t="shared" si="31"/>
        <v>0.249219238</v>
      </c>
      <c r="AP222" s="43">
        <f t="shared" si="32"/>
        <v>0.2706766917</v>
      </c>
      <c r="AQ222" s="43">
        <f t="shared" si="33"/>
        <v>0.5989974937</v>
      </c>
      <c r="AR222" s="43">
        <f t="shared" si="34"/>
        <v>0.5062656642</v>
      </c>
      <c r="AS222" s="43">
        <f t="shared" si="35"/>
        <v>0.5605536332</v>
      </c>
      <c r="AT222" s="43">
        <f t="shared" si="36"/>
        <v>0.4186851211</v>
      </c>
      <c r="AU222" s="43">
        <f t="shared" si="37"/>
        <v>0.3529411765</v>
      </c>
      <c r="AV222" s="44">
        <f t="shared" si="38"/>
        <v>0</v>
      </c>
      <c r="AW222" s="45">
        <f t="shared" si="39"/>
        <v>-54</v>
      </c>
      <c r="AX222" s="45">
        <v>2.0</v>
      </c>
      <c r="AY222" s="45"/>
    </row>
    <row r="223">
      <c r="A223" s="60"/>
      <c r="B223" s="60"/>
      <c r="C223" s="60"/>
      <c r="D223" s="46">
        <v>221.0</v>
      </c>
      <c r="E223" s="25"/>
      <c r="F223" s="26">
        <v>3414.0</v>
      </c>
      <c r="G223" s="18">
        <v>1087.0</v>
      </c>
      <c r="H223" s="15">
        <f t="shared" si="5"/>
        <v>281</v>
      </c>
      <c r="I223" s="28">
        <v>8.0</v>
      </c>
      <c r="J223" s="29">
        <v>46.0</v>
      </c>
      <c r="K223" s="30">
        <v>30.0</v>
      </c>
      <c r="L223" s="31">
        <v>144.0</v>
      </c>
      <c r="M223" s="32">
        <v>17.0</v>
      </c>
      <c r="N223" s="33">
        <v>36.0</v>
      </c>
      <c r="O223" s="39">
        <f t="shared" si="6"/>
        <v>0.679245283</v>
      </c>
      <c r="P223" s="39">
        <f t="shared" si="7"/>
        <v>0.8518518519</v>
      </c>
      <c r="Q223" s="40">
        <f t="shared" si="8"/>
        <v>0.7298392937</v>
      </c>
      <c r="R223" s="17">
        <f t="shared" si="9"/>
        <v>0.3078392937</v>
      </c>
      <c r="S223" s="39">
        <f t="shared" si="10"/>
        <v>0.1220125582</v>
      </c>
      <c r="T223" s="40">
        <f t="shared" si="11"/>
        <v>0.3598797921</v>
      </c>
      <c r="U223" s="40">
        <f t="shared" si="12"/>
        <v>0.5273230439</v>
      </c>
      <c r="V223" s="40">
        <f t="shared" si="13"/>
        <v>0.5273230439</v>
      </c>
      <c r="W223" s="39">
        <f t="shared" si="14"/>
        <v>0.649335602</v>
      </c>
      <c r="X223" s="41">
        <f t="shared" si="15"/>
        <v>0.4726769561</v>
      </c>
      <c r="Y223" s="41">
        <f t="shared" si="16"/>
        <v>0.350664398</v>
      </c>
      <c r="Z223" s="40">
        <f t="shared" si="17"/>
        <v>53</v>
      </c>
      <c r="AA223" s="40">
        <f t="shared" si="18"/>
        <v>54</v>
      </c>
      <c r="AB223" s="40">
        <f t="shared" si="19"/>
        <v>25</v>
      </c>
      <c r="AC223" s="40">
        <f t="shared" si="20"/>
        <v>28</v>
      </c>
      <c r="AD223" s="40">
        <f t="shared" si="21"/>
        <v>19</v>
      </c>
      <c r="AE223" s="40">
        <f t="shared" si="22"/>
        <v>35</v>
      </c>
      <c r="AF223" s="40">
        <f t="shared" si="23"/>
        <v>1.285714286</v>
      </c>
      <c r="AG223" s="40">
        <f t="shared" si="24"/>
        <v>1.314285714</v>
      </c>
      <c r="AH223" s="40">
        <f t="shared" si="25"/>
        <v>32</v>
      </c>
      <c r="AI223" s="40">
        <f t="shared" si="26"/>
        <v>36</v>
      </c>
      <c r="AJ223" s="40">
        <f t="shared" si="27"/>
        <v>25</v>
      </c>
      <c r="AK223" s="40">
        <f t="shared" si="40"/>
        <v>46</v>
      </c>
      <c r="AL223" s="18">
        <f t="shared" si="28"/>
        <v>1087</v>
      </c>
      <c r="AM223" s="40">
        <f t="shared" si="29"/>
        <v>139</v>
      </c>
      <c r="AN223" s="42">
        <f t="shared" si="30"/>
        <v>0.127874885</v>
      </c>
      <c r="AO223" s="42">
        <f t="shared" si="31"/>
        <v>0.2585096596</v>
      </c>
      <c r="AP223" s="43">
        <f t="shared" si="32"/>
        <v>0.1957295374</v>
      </c>
      <c r="AQ223" s="43">
        <f t="shared" si="33"/>
        <v>0.6014234875</v>
      </c>
      <c r="AR223" s="43">
        <f t="shared" si="34"/>
        <v>0.3807829181</v>
      </c>
      <c r="AS223" s="43">
        <f t="shared" si="35"/>
        <v>0.4100719424</v>
      </c>
      <c r="AT223" s="43">
        <f t="shared" si="36"/>
        <v>0.5611510791</v>
      </c>
      <c r="AU223" s="43">
        <f t="shared" si="37"/>
        <v>0.4892086331</v>
      </c>
      <c r="AV223" s="44">
        <f t="shared" si="38"/>
        <v>0</v>
      </c>
      <c r="AW223" s="45">
        <f t="shared" si="39"/>
        <v>-2</v>
      </c>
      <c r="AX223" s="45">
        <v>2.0</v>
      </c>
      <c r="AY223" s="45"/>
    </row>
    <row r="224">
      <c r="A224" s="60"/>
      <c r="B224" s="60"/>
      <c r="C224" s="60"/>
      <c r="D224" s="46">
        <v>222.0</v>
      </c>
      <c r="E224" s="25"/>
      <c r="F224" s="26">
        <v>3417.0</v>
      </c>
      <c r="G224" s="18">
        <v>2146.0</v>
      </c>
      <c r="H224" s="15">
        <f t="shared" si="5"/>
        <v>317</v>
      </c>
      <c r="I224" s="28">
        <v>22.0</v>
      </c>
      <c r="J224" s="29">
        <v>66.0</v>
      </c>
      <c r="K224" s="30">
        <v>14.0</v>
      </c>
      <c r="L224" s="31">
        <v>138.0</v>
      </c>
      <c r="M224" s="32">
        <v>30.0</v>
      </c>
      <c r="N224" s="33">
        <v>47.0</v>
      </c>
      <c r="O224" s="39">
        <f t="shared" si="6"/>
        <v>0.6103896104</v>
      </c>
      <c r="P224" s="39">
        <f t="shared" si="7"/>
        <v>0.75</v>
      </c>
      <c r="Q224" s="40">
        <f t="shared" si="8"/>
        <v>0.6986205016</v>
      </c>
      <c r="R224" s="17">
        <f t="shared" si="9"/>
        <v>0.2766205016</v>
      </c>
      <c r="S224" s="39">
        <f t="shared" si="10"/>
        <v>0.0513794984</v>
      </c>
      <c r="T224" s="40">
        <f t="shared" si="11"/>
        <v>0.3598972719</v>
      </c>
      <c r="U224" s="40">
        <f t="shared" si="12"/>
        <v>0.4738641041</v>
      </c>
      <c r="V224" s="40">
        <f t="shared" si="13"/>
        <v>0.4738641041</v>
      </c>
      <c r="W224" s="39">
        <f t="shared" si="14"/>
        <v>0.5252436025</v>
      </c>
      <c r="X224" s="41">
        <f t="shared" si="15"/>
        <v>0.5261358959</v>
      </c>
      <c r="Y224" s="41">
        <f t="shared" si="16"/>
        <v>0.4747563975</v>
      </c>
      <c r="Z224" s="40">
        <f t="shared" si="17"/>
        <v>77</v>
      </c>
      <c r="AA224" s="40">
        <f t="shared" si="18"/>
        <v>88</v>
      </c>
      <c r="AB224" s="40">
        <f t="shared" si="19"/>
        <v>41</v>
      </c>
      <c r="AC224" s="40">
        <f t="shared" si="20"/>
        <v>36</v>
      </c>
      <c r="AD224" s="40">
        <f t="shared" si="21"/>
        <v>42</v>
      </c>
      <c r="AE224" s="40">
        <f t="shared" si="22"/>
        <v>46</v>
      </c>
      <c r="AF224" s="40">
        <f t="shared" si="23"/>
        <v>1.305555556</v>
      </c>
      <c r="AG224" s="40">
        <f t="shared" si="24"/>
        <v>1.434782609</v>
      </c>
      <c r="AH224" s="40">
        <f t="shared" si="25"/>
        <v>54</v>
      </c>
      <c r="AI224" s="40">
        <f t="shared" si="26"/>
        <v>47</v>
      </c>
      <c r="AJ224" s="40">
        <f t="shared" si="27"/>
        <v>60</v>
      </c>
      <c r="AK224" s="40">
        <f t="shared" si="40"/>
        <v>66</v>
      </c>
      <c r="AL224" s="18">
        <f t="shared" si="28"/>
        <v>2146</v>
      </c>
      <c r="AM224" s="40">
        <f t="shared" si="29"/>
        <v>227</v>
      </c>
      <c r="AN224" s="42">
        <f t="shared" si="30"/>
        <v>0.105778192</v>
      </c>
      <c r="AO224" s="42">
        <f t="shared" si="31"/>
        <v>0.1477166822</v>
      </c>
      <c r="AP224" s="43">
        <f t="shared" si="32"/>
        <v>0.2082018927</v>
      </c>
      <c r="AQ224" s="43">
        <f t="shared" si="33"/>
        <v>0.5993690852</v>
      </c>
      <c r="AR224" s="43">
        <f t="shared" si="34"/>
        <v>0.5205047319</v>
      </c>
      <c r="AS224" s="43">
        <f t="shared" si="35"/>
        <v>0.5022026432</v>
      </c>
      <c r="AT224" s="43">
        <f t="shared" si="36"/>
        <v>0.5286343612</v>
      </c>
      <c r="AU224" s="43">
        <f t="shared" si="37"/>
        <v>0.4449339207</v>
      </c>
      <c r="AV224" s="44">
        <f t="shared" si="38"/>
        <v>0</v>
      </c>
      <c r="AW224" s="45">
        <f t="shared" si="39"/>
        <v>-48</v>
      </c>
      <c r="AX224" s="45">
        <v>2.0</v>
      </c>
      <c r="AY224" s="45"/>
    </row>
    <row r="225">
      <c r="A225" s="60"/>
      <c r="B225" s="60"/>
      <c r="C225" s="60"/>
      <c r="D225" s="46">
        <v>223.0</v>
      </c>
      <c r="E225" s="25"/>
      <c r="F225" s="26">
        <v>3418.0</v>
      </c>
      <c r="G225" s="18">
        <v>769.0</v>
      </c>
      <c r="H225" s="15">
        <f t="shared" si="5"/>
        <v>164</v>
      </c>
      <c r="I225" s="28">
        <v>16.0</v>
      </c>
      <c r="J225" s="29">
        <v>25.0</v>
      </c>
      <c r="K225" s="30">
        <v>9.0</v>
      </c>
      <c r="L225" s="31">
        <v>77.0</v>
      </c>
      <c r="M225" s="32">
        <v>19.0</v>
      </c>
      <c r="N225" s="33">
        <v>18.0</v>
      </c>
      <c r="O225" s="39">
        <f t="shared" si="6"/>
        <v>0.4864864865</v>
      </c>
      <c r="P225" s="39">
        <f t="shared" si="7"/>
        <v>0.6097560976</v>
      </c>
      <c r="Q225" s="40">
        <f t="shared" si="8"/>
        <v>0.6424507991</v>
      </c>
      <c r="R225" s="17">
        <f t="shared" si="9"/>
        <v>0.2204507991</v>
      </c>
      <c r="S225" s="39">
        <f t="shared" si="10"/>
        <v>-0.03269470156</v>
      </c>
      <c r="T225" s="40">
        <f t="shared" si="11"/>
        <v>0.3599287266</v>
      </c>
      <c r="U225" s="40">
        <f t="shared" si="12"/>
        <v>0.3776689399</v>
      </c>
      <c r="V225" s="40">
        <f t="shared" si="13"/>
        <v>0.3776689399</v>
      </c>
      <c r="W225" s="39">
        <f t="shared" si="14"/>
        <v>0.3449742384</v>
      </c>
      <c r="X225" s="41">
        <f t="shared" si="15"/>
        <v>0.6223310601</v>
      </c>
      <c r="Y225" s="41">
        <f t="shared" si="16"/>
        <v>0.6550257616</v>
      </c>
      <c r="Z225" s="40">
        <f t="shared" si="17"/>
        <v>37</v>
      </c>
      <c r="AA225" s="40">
        <f t="shared" si="18"/>
        <v>41</v>
      </c>
      <c r="AB225" s="40">
        <f t="shared" si="19"/>
        <v>23</v>
      </c>
      <c r="AC225" s="40">
        <f t="shared" si="20"/>
        <v>14</v>
      </c>
      <c r="AD225" s="40">
        <f t="shared" si="21"/>
        <v>27</v>
      </c>
      <c r="AE225" s="40">
        <f t="shared" si="22"/>
        <v>14</v>
      </c>
      <c r="AF225" s="40">
        <f t="shared" si="23"/>
        <v>1.285714286</v>
      </c>
      <c r="AG225" s="40">
        <f t="shared" si="24"/>
        <v>1.785714286</v>
      </c>
      <c r="AH225" s="40">
        <f t="shared" si="25"/>
        <v>30</v>
      </c>
      <c r="AI225" s="40">
        <f t="shared" si="26"/>
        <v>18</v>
      </c>
      <c r="AJ225" s="40">
        <f t="shared" si="27"/>
        <v>48</v>
      </c>
      <c r="AK225" s="40">
        <f t="shared" si="40"/>
        <v>25</v>
      </c>
      <c r="AL225" s="18">
        <f t="shared" si="28"/>
        <v>769</v>
      </c>
      <c r="AM225" s="40">
        <f t="shared" si="29"/>
        <v>121</v>
      </c>
      <c r="AN225" s="42">
        <f t="shared" si="30"/>
        <v>0.1573472042</v>
      </c>
      <c r="AO225" s="42">
        <f t="shared" si="31"/>
        <v>0.2132639792</v>
      </c>
      <c r="AP225" s="43">
        <f t="shared" si="32"/>
        <v>0.2682926829</v>
      </c>
      <c r="AQ225" s="43">
        <f t="shared" si="33"/>
        <v>0.6829268293</v>
      </c>
      <c r="AR225" s="43">
        <f t="shared" si="34"/>
        <v>0.4756097561</v>
      </c>
      <c r="AS225" s="43">
        <f t="shared" si="35"/>
        <v>0.6446280992</v>
      </c>
      <c r="AT225" s="43">
        <f t="shared" si="36"/>
        <v>0.4545454545</v>
      </c>
      <c r="AU225" s="43">
        <f t="shared" si="37"/>
        <v>0.3966942149</v>
      </c>
      <c r="AV225" s="44">
        <f t="shared" si="38"/>
        <v>0</v>
      </c>
      <c r="AW225" s="45">
        <f t="shared" si="39"/>
        <v>-34</v>
      </c>
      <c r="AX225" s="45">
        <v>2.0</v>
      </c>
      <c r="AY225" s="45"/>
    </row>
    <row r="226">
      <c r="A226" s="60"/>
      <c r="B226" s="60"/>
      <c r="C226" s="60"/>
      <c r="D226" s="46">
        <v>224.0</v>
      </c>
      <c r="E226" s="25"/>
      <c r="F226" s="26">
        <v>3435.0</v>
      </c>
      <c r="G226" s="18">
        <v>2794.0</v>
      </c>
      <c r="H226" s="15">
        <f t="shared" si="5"/>
        <v>542</v>
      </c>
      <c r="I226" s="28">
        <v>34.0</v>
      </c>
      <c r="J226" s="29">
        <v>95.0</v>
      </c>
      <c r="K226" s="30">
        <v>50.0</v>
      </c>
      <c r="L226" s="31">
        <v>224.0</v>
      </c>
      <c r="M226" s="32">
        <v>57.0</v>
      </c>
      <c r="N226" s="33">
        <v>82.0</v>
      </c>
      <c r="O226" s="39">
        <f t="shared" si="6"/>
        <v>0.5899280576</v>
      </c>
      <c r="P226" s="39">
        <f t="shared" si="7"/>
        <v>0.7364341085</v>
      </c>
      <c r="Q226" s="40">
        <f t="shared" si="8"/>
        <v>0.6893439027</v>
      </c>
      <c r="R226" s="17">
        <f t="shared" si="9"/>
        <v>0.2673439027</v>
      </c>
      <c r="S226" s="39">
        <f t="shared" si="10"/>
        <v>0.04709020583</v>
      </c>
      <c r="T226" s="40">
        <f t="shared" si="11"/>
        <v>0.3599024663</v>
      </c>
      <c r="U226" s="40">
        <f t="shared" si="12"/>
        <v>0.4579780974</v>
      </c>
      <c r="V226" s="40">
        <f t="shared" si="13"/>
        <v>0.4579780974</v>
      </c>
      <c r="W226" s="39">
        <f t="shared" si="14"/>
        <v>0.5050683032</v>
      </c>
      <c r="X226" s="41">
        <f t="shared" si="15"/>
        <v>0.5420219026</v>
      </c>
      <c r="Y226" s="41">
        <f t="shared" si="16"/>
        <v>0.4949316968</v>
      </c>
      <c r="Z226" s="40">
        <f t="shared" si="17"/>
        <v>139</v>
      </c>
      <c r="AA226" s="40">
        <f t="shared" si="18"/>
        <v>129</v>
      </c>
      <c r="AB226" s="40">
        <f t="shared" si="19"/>
        <v>75</v>
      </c>
      <c r="AC226" s="40">
        <f t="shared" si="20"/>
        <v>64</v>
      </c>
      <c r="AD226" s="40">
        <f t="shared" si="21"/>
        <v>64</v>
      </c>
      <c r="AE226" s="40">
        <f t="shared" si="22"/>
        <v>65</v>
      </c>
      <c r="AF226" s="40">
        <f t="shared" si="23"/>
        <v>1.28125</v>
      </c>
      <c r="AG226" s="40">
        <f t="shared" si="24"/>
        <v>1.461538462</v>
      </c>
      <c r="AH226" s="40">
        <f t="shared" si="25"/>
        <v>96</v>
      </c>
      <c r="AI226" s="40">
        <f t="shared" si="26"/>
        <v>82</v>
      </c>
      <c r="AJ226" s="40">
        <f t="shared" si="27"/>
        <v>94</v>
      </c>
      <c r="AK226" s="40">
        <f t="shared" si="40"/>
        <v>95</v>
      </c>
      <c r="AL226" s="18">
        <f t="shared" si="28"/>
        <v>2794</v>
      </c>
      <c r="AM226" s="40">
        <f t="shared" si="29"/>
        <v>367</v>
      </c>
      <c r="AN226" s="42">
        <f t="shared" si="30"/>
        <v>0.1313528991</v>
      </c>
      <c r="AO226" s="42">
        <f t="shared" si="31"/>
        <v>0.1939871152</v>
      </c>
      <c r="AP226" s="43">
        <f t="shared" si="32"/>
        <v>0.2601476015</v>
      </c>
      <c r="AQ226" s="43">
        <f t="shared" si="33"/>
        <v>0.5811808118</v>
      </c>
      <c r="AR226" s="43">
        <f t="shared" si="34"/>
        <v>0.4944649446</v>
      </c>
      <c r="AS226" s="43">
        <f t="shared" si="35"/>
        <v>0.5177111717</v>
      </c>
      <c r="AT226" s="43">
        <f t="shared" si="36"/>
        <v>0.5204359673</v>
      </c>
      <c r="AU226" s="43">
        <f t="shared" si="37"/>
        <v>0.485013624</v>
      </c>
      <c r="AV226" s="44">
        <f t="shared" si="38"/>
        <v>0</v>
      </c>
      <c r="AW226" s="45">
        <f t="shared" si="39"/>
        <v>-49</v>
      </c>
      <c r="AX226" s="45">
        <v>2.0</v>
      </c>
      <c r="AY226" s="45"/>
    </row>
    <row r="227">
      <c r="A227" s="60"/>
      <c r="B227" s="60"/>
      <c r="C227" s="60"/>
      <c r="D227" s="46">
        <v>225.0</v>
      </c>
      <c r="E227" s="25"/>
      <c r="F227" s="26">
        <v>3464.0</v>
      </c>
      <c r="G227" s="18">
        <v>2203.0</v>
      </c>
      <c r="H227" s="15">
        <f t="shared" si="5"/>
        <v>667</v>
      </c>
      <c r="I227" s="28">
        <v>78.0</v>
      </c>
      <c r="J227" s="29">
        <v>178.0</v>
      </c>
      <c r="K227" s="30">
        <v>65.0</v>
      </c>
      <c r="L227" s="31">
        <v>253.0</v>
      </c>
      <c r="M227" s="32">
        <v>36.0</v>
      </c>
      <c r="N227" s="33">
        <v>57.0</v>
      </c>
      <c r="O227" s="39">
        <f t="shared" si="6"/>
        <v>0.6129032258</v>
      </c>
      <c r="P227" s="39">
        <f t="shared" si="7"/>
        <v>0.6953125</v>
      </c>
      <c r="Q227" s="40">
        <f t="shared" si="8"/>
        <v>0.6997601103</v>
      </c>
      <c r="R227" s="17">
        <f t="shared" si="9"/>
        <v>0.2777601103</v>
      </c>
      <c r="S227" s="39">
        <f t="shared" si="10"/>
        <v>-0.004447610302</v>
      </c>
      <c r="T227" s="40">
        <f t="shared" si="11"/>
        <v>0.3598966338</v>
      </c>
      <c r="U227" s="40">
        <f t="shared" si="12"/>
        <v>0.4758156382</v>
      </c>
      <c r="V227" s="40">
        <f t="shared" si="13"/>
        <v>0.4758156382</v>
      </c>
      <c r="W227" s="39">
        <f t="shared" si="14"/>
        <v>0.4713680279</v>
      </c>
      <c r="X227" s="41">
        <f t="shared" si="15"/>
        <v>0.5241843618</v>
      </c>
      <c r="Y227" s="41">
        <f t="shared" si="16"/>
        <v>0.5286319721</v>
      </c>
      <c r="Z227" s="40">
        <f t="shared" si="17"/>
        <v>93</v>
      </c>
      <c r="AA227" s="40">
        <f t="shared" si="18"/>
        <v>256</v>
      </c>
      <c r="AB227" s="40">
        <f t="shared" si="19"/>
        <v>49</v>
      </c>
      <c r="AC227" s="40">
        <f t="shared" si="20"/>
        <v>44</v>
      </c>
      <c r="AD227" s="40">
        <f t="shared" si="21"/>
        <v>135</v>
      </c>
      <c r="AE227" s="40">
        <f t="shared" si="22"/>
        <v>121</v>
      </c>
      <c r="AF227" s="40">
        <f t="shared" si="23"/>
        <v>1.295454545</v>
      </c>
      <c r="AG227" s="40">
        <f t="shared" si="24"/>
        <v>1.47107438</v>
      </c>
      <c r="AH227" s="40">
        <f t="shared" si="25"/>
        <v>63</v>
      </c>
      <c r="AI227" s="40">
        <f t="shared" si="26"/>
        <v>57</v>
      </c>
      <c r="AJ227" s="40">
        <f t="shared" si="27"/>
        <v>199</v>
      </c>
      <c r="AK227" s="40">
        <f t="shared" si="40"/>
        <v>178</v>
      </c>
      <c r="AL227" s="18">
        <f t="shared" si="28"/>
        <v>2203</v>
      </c>
      <c r="AM227" s="40">
        <f t="shared" si="29"/>
        <v>497</v>
      </c>
      <c r="AN227" s="42">
        <f t="shared" si="30"/>
        <v>0.2256014526</v>
      </c>
      <c r="AO227" s="42">
        <f t="shared" si="31"/>
        <v>0.3027689514</v>
      </c>
      <c r="AP227" s="43">
        <f t="shared" si="32"/>
        <v>0.2683658171</v>
      </c>
      <c r="AQ227" s="43">
        <f t="shared" si="33"/>
        <v>0.5502248876</v>
      </c>
      <c r="AR227" s="43">
        <f t="shared" si="34"/>
        <v>0.5232383808</v>
      </c>
      <c r="AS227" s="43">
        <f t="shared" si="35"/>
        <v>0.5271629779</v>
      </c>
      <c r="AT227" s="43">
        <f t="shared" si="36"/>
        <v>0.4849094567</v>
      </c>
      <c r="AU227" s="43">
        <f t="shared" si="37"/>
        <v>0.2414486922</v>
      </c>
      <c r="AV227" s="44">
        <f t="shared" si="38"/>
        <v>0</v>
      </c>
      <c r="AW227" s="45">
        <f t="shared" si="39"/>
        <v>-83</v>
      </c>
      <c r="AX227" s="45">
        <v>2.0</v>
      </c>
      <c r="AY227" s="45"/>
    </row>
    <row r="228">
      <c r="A228" s="60"/>
      <c r="B228" s="60"/>
      <c r="C228" s="60"/>
      <c r="D228" s="46">
        <v>226.0</v>
      </c>
      <c r="E228" s="25"/>
      <c r="F228" s="26">
        <v>3540.0</v>
      </c>
      <c r="G228" s="18">
        <v>539.0</v>
      </c>
      <c r="H228" s="15">
        <f t="shared" si="5"/>
        <v>160</v>
      </c>
      <c r="I228" s="28">
        <v>19.0</v>
      </c>
      <c r="J228" s="29">
        <v>16.0</v>
      </c>
      <c r="K228" s="30">
        <v>22.0</v>
      </c>
      <c r="L228" s="31">
        <v>67.0</v>
      </c>
      <c r="M228" s="32">
        <v>22.0</v>
      </c>
      <c r="N228" s="33">
        <v>14.0</v>
      </c>
      <c r="O228" s="39">
        <f t="shared" si="6"/>
        <v>0.3888888889</v>
      </c>
      <c r="P228" s="39">
        <f t="shared" si="7"/>
        <v>0.4571428571</v>
      </c>
      <c r="Q228" s="40">
        <f t="shared" si="8"/>
        <v>0.5982129444</v>
      </c>
      <c r="R228" s="17">
        <f t="shared" si="9"/>
        <v>0.1762129444</v>
      </c>
      <c r="S228" s="39">
        <f t="shared" si="10"/>
        <v>-0.1410700873</v>
      </c>
      <c r="T228" s="40">
        <f t="shared" si="11"/>
        <v>0.359953504</v>
      </c>
      <c r="U228" s="40">
        <f t="shared" si="12"/>
        <v>0.3018986334</v>
      </c>
      <c r="V228" s="40">
        <f t="shared" si="13"/>
        <v>0.3018986334</v>
      </c>
      <c r="W228" s="39">
        <f t="shared" si="14"/>
        <v>0.1608285461</v>
      </c>
      <c r="X228" s="41">
        <f t="shared" si="15"/>
        <v>0.6981013666</v>
      </c>
      <c r="Y228" s="41">
        <f t="shared" si="16"/>
        <v>0.8391714539</v>
      </c>
      <c r="Z228" s="40">
        <f t="shared" si="17"/>
        <v>36</v>
      </c>
      <c r="AA228" s="40">
        <f t="shared" si="18"/>
        <v>35</v>
      </c>
      <c r="AB228" s="40">
        <f t="shared" si="19"/>
        <v>25</v>
      </c>
      <c r="AC228" s="40">
        <f t="shared" si="20"/>
        <v>11</v>
      </c>
      <c r="AD228" s="40">
        <f t="shared" si="21"/>
        <v>29</v>
      </c>
      <c r="AE228" s="40">
        <f t="shared" si="22"/>
        <v>6</v>
      </c>
      <c r="AF228" s="40">
        <f t="shared" si="23"/>
        <v>1.272727273</v>
      </c>
      <c r="AG228" s="40">
        <f t="shared" si="24"/>
        <v>2.666666667</v>
      </c>
      <c r="AH228" s="40">
        <f t="shared" si="25"/>
        <v>32</v>
      </c>
      <c r="AI228" s="40">
        <f t="shared" si="26"/>
        <v>14</v>
      </c>
      <c r="AJ228" s="40">
        <f t="shared" si="27"/>
        <v>77</v>
      </c>
      <c r="AK228" s="40">
        <f t="shared" si="40"/>
        <v>16</v>
      </c>
      <c r="AL228" s="18">
        <f t="shared" si="28"/>
        <v>539</v>
      </c>
      <c r="AM228" s="40">
        <f t="shared" si="29"/>
        <v>139</v>
      </c>
      <c r="AN228" s="42">
        <f t="shared" si="30"/>
        <v>0.2578849722</v>
      </c>
      <c r="AO228" s="42">
        <f t="shared" si="31"/>
        <v>0.2968460111</v>
      </c>
      <c r="AP228" s="43">
        <f t="shared" si="32"/>
        <v>0.39375</v>
      </c>
      <c r="AQ228" s="43">
        <f t="shared" si="33"/>
        <v>0.675</v>
      </c>
      <c r="AR228" s="43">
        <f t="shared" si="34"/>
        <v>0.44375</v>
      </c>
      <c r="AS228" s="43">
        <f t="shared" si="35"/>
        <v>0.7841726619</v>
      </c>
      <c r="AT228" s="43">
        <f t="shared" si="36"/>
        <v>0.345323741</v>
      </c>
      <c r="AU228" s="43">
        <f t="shared" si="37"/>
        <v>0.3309352518</v>
      </c>
      <c r="AV228" s="44">
        <f t="shared" si="38"/>
        <v>0</v>
      </c>
      <c r="AW228" s="45">
        <f t="shared" si="39"/>
        <v>-46</v>
      </c>
      <c r="AX228" s="45">
        <v>2.0</v>
      </c>
      <c r="AY228" s="45"/>
    </row>
    <row r="229">
      <c r="A229" s="60"/>
      <c r="B229" s="60"/>
      <c r="C229" s="60"/>
      <c r="D229" s="46">
        <v>227.0</v>
      </c>
      <c r="E229" s="25"/>
      <c r="F229" s="26">
        <v>3544.0</v>
      </c>
      <c r="G229" s="18">
        <v>1352.0</v>
      </c>
      <c r="H229" s="15">
        <f t="shared" si="5"/>
        <v>302</v>
      </c>
      <c r="I229" s="28">
        <v>18.0</v>
      </c>
      <c r="J229" s="29">
        <v>43.0</v>
      </c>
      <c r="K229" s="30">
        <v>37.0</v>
      </c>
      <c r="L229" s="31">
        <v>132.0</v>
      </c>
      <c r="M229" s="32">
        <v>22.0</v>
      </c>
      <c r="N229" s="33">
        <v>50.0</v>
      </c>
      <c r="O229" s="39">
        <f t="shared" si="6"/>
        <v>0.6944444444</v>
      </c>
      <c r="P229" s="39">
        <f t="shared" si="7"/>
        <v>0.7049180328</v>
      </c>
      <c r="Q229" s="40">
        <f t="shared" si="8"/>
        <v>0.7367309028</v>
      </c>
      <c r="R229" s="17">
        <f t="shared" si="9"/>
        <v>0.3147309028</v>
      </c>
      <c r="S229" s="39">
        <f t="shared" si="10"/>
        <v>-0.03181286999</v>
      </c>
      <c r="T229" s="40">
        <f t="shared" si="11"/>
        <v>0.3598759337</v>
      </c>
      <c r="U229" s="40">
        <f t="shared" si="12"/>
        <v>0.5391236535</v>
      </c>
      <c r="V229" s="40">
        <f t="shared" si="13"/>
        <v>0.5391236535</v>
      </c>
      <c r="W229" s="39">
        <f t="shared" si="14"/>
        <v>0.5073107835</v>
      </c>
      <c r="X229" s="41">
        <f t="shared" si="15"/>
        <v>0.4608763465</v>
      </c>
      <c r="Y229" s="41">
        <f t="shared" si="16"/>
        <v>0.4926892165</v>
      </c>
      <c r="Z229" s="40">
        <f t="shared" si="17"/>
        <v>72</v>
      </c>
      <c r="AA229" s="40">
        <f t="shared" si="18"/>
        <v>61</v>
      </c>
      <c r="AB229" s="40">
        <f t="shared" si="19"/>
        <v>33</v>
      </c>
      <c r="AC229" s="40">
        <f t="shared" si="20"/>
        <v>39</v>
      </c>
      <c r="AD229" s="40">
        <f t="shared" si="21"/>
        <v>30</v>
      </c>
      <c r="AE229" s="40">
        <f t="shared" si="22"/>
        <v>31</v>
      </c>
      <c r="AF229" s="40">
        <f t="shared" si="23"/>
        <v>1.282051282</v>
      </c>
      <c r="AG229" s="40">
        <f t="shared" si="24"/>
        <v>1.387096774</v>
      </c>
      <c r="AH229" s="40">
        <f t="shared" si="25"/>
        <v>42</v>
      </c>
      <c r="AI229" s="40">
        <f t="shared" si="26"/>
        <v>50</v>
      </c>
      <c r="AJ229" s="40">
        <f t="shared" si="27"/>
        <v>42</v>
      </c>
      <c r="AK229" s="40">
        <f t="shared" si="40"/>
        <v>43</v>
      </c>
      <c r="AL229" s="18">
        <f t="shared" si="28"/>
        <v>1352</v>
      </c>
      <c r="AM229" s="40">
        <f t="shared" si="29"/>
        <v>177</v>
      </c>
      <c r="AN229" s="42">
        <f t="shared" si="30"/>
        <v>0.1309171598</v>
      </c>
      <c r="AO229" s="42">
        <f t="shared" si="31"/>
        <v>0.2233727811</v>
      </c>
      <c r="AP229" s="43">
        <f t="shared" si="32"/>
        <v>0.2549668874</v>
      </c>
      <c r="AQ229" s="43">
        <f t="shared" si="33"/>
        <v>0.5695364238</v>
      </c>
      <c r="AR229" s="43">
        <f t="shared" si="34"/>
        <v>0.440397351</v>
      </c>
      <c r="AS229" s="43">
        <f t="shared" si="35"/>
        <v>0.4745762712</v>
      </c>
      <c r="AT229" s="43">
        <f t="shared" si="36"/>
        <v>0.4802259887</v>
      </c>
      <c r="AU229" s="43">
        <f t="shared" si="37"/>
        <v>0.5197740113</v>
      </c>
      <c r="AV229" s="44">
        <f t="shared" si="38"/>
        <v>0</v>
      </c>
      <c r="AW229" s="45">
        <f t="shared" si="39"/>
        <v>-7</v>
      </c>
      <c r="AX229" s="45">
        <v>2.0</v>
      </c>
      <c r="AY229" s="45"/>
    </row>
    <row r="230">
      <c r="A230" s="60"/>
      <c r="B230" s="60"/>
      <c r="C230" s="60"/>
      <c r="D230" s="46">
        <v>228.0</v>
      </c>
      <c r="E230" s="25"/>
      <c r="F230" s="26">
        <v>3546.0</v>
      </c>
      <c r="G230" s="18">
        <v>3305.0</v>
      </c>
      <c r="H230" s="15">
        <f t="shared" si="5"/>
        <v>571</v>
      </c>
      <c r="I230" s="28">
        <v>59.0</v>
      </c>
      <c r="J230" s="29">
        <v>103.0</v>
      </c>
      <c r="K230" s="30">
        <v>47.0</v>
      </c>
      <c r="L230" s="31">
        <v>231.0</v>
      </c>
      <c r="M230" s="32">
        <v>53.0</v>
      </c>
      <c r="N230" s="33">
        <v>78.0</v>
      </c>
      <c r="O230" s="39">
        <f t="shared" si="6"/>
        <v>0.5954198473</v>
      </c>
      <c r="P230" s="39">
        <f t="shared" si="7"/>
        <v>0.6358024691</v>
      </c>
      <c r="Q230" s="40">
        <f t="shared" si="8"/>
        <v>0.6918336754</v>
      </c>
      <c r="R230" s="17">
        <f t="shared" si="9"/>
        <v>0.2698336754</v>
      </c>
      <c r="S230" s="39">
        <f t="shared" si="10"/>
        <v>-0.05603120629</v>
      </c>
      <c r="T230" s="40">
        <f t="shared" si="11"/>
        <v>0.3599010721</v>
      </c>
      <c r="U230" s="40">
        <f t="shared" si="12"/>
        <v>0.4622418236</v>
      </c>
      <c r="V230" s="40">
        <f t="shared" si="13"/>
        <v>0.4622418236</v>
      </c>
      <c r="W230" s="39">
        <f t="shared" si="14"/>
        <v>0.4062106173</v>
      </c>
      <c r="X230" s="41">
        <f t="shared" si="15"/>
        <v>0.5377581764</v>
      </c>
      <c r="Y230" s="41">
        <f t="shared" si="16"/>
        <v>0.5937893827</v>
      </c>
      <c r="Z230" s="40">
        <f t="shared" si="17"/>
        <v>131</v>
      </c>
      <c r="AA230" s="40">
        <f t="shared" si="18"/>
        <v>162</v>
      </c>
      <c r="AB230" s="40">
        <f t="shared" si="19"/>
        <v>70</v>
      </c>
      <c r="AC230" s="40">
        <f t="shared" si="20"/>
        <v>61</v>
      </c>
      <c r="AD230" s="40">
        <f t="shared" si="21"/>
        <v>96</v>
      </c>
      <c r="AE230" s="40">
        <f t="shared" si="22"/>
        <v>66</v>
      </c>
      <c r="AF230" s="40">
        <f t="shared" si="23"/>
        <v>1.278688525</v>
      </c>
      <c r="AG230" s="40">
        <f t="shared" si="24"/>
        <v>1.560606061</v>
      </c>
      <c r="AH230" s="40">
        <f t="shared" si="25"/>
        <v>90</v>
      </c>
      <c r="AI230" s="40">
        <f t="shared" si="26"/>
        <v>78</v>
      </c>
      <c r="AJ230" s="40">
        <f t="shared" si="27"/>
        <v>150</v>
      </c>
      <c r="AK230" s="40">
        <f t="shared" si="40"/>
        <v>103</v>
      </c>
      <c r="AL230" s="18">
        <f t="shared" si="28"/>
        <v>3305</v>
      </c>
      <c r="AM230" s="40">
        <f t="shared" si="29"/>
        <v>421</v>
      </c>
      <c r="AN230" s="42">
        <f t="shared" si="30"/>
        <v>0.1273827534</v>
      </c>
      <c r="AO230" s="42">
        <f t="shared" si="31"/>
        <v>0.1727685325</v>
      </c>
      <c r="AP230" s="43">
        <f t="shared" si="32"/>
        <v>0.2784588441</v>
      </c>
      <c r="AQ230" s="43">
        <f t="shared" si="33"/>
        <v>0.6007005254</v>
      </c>
      <c r="AR230" s="43">
        <f t="shared" si="34"/>
        <v>0.5131348511</v>
      </c>
      <c r="AS230" s="43">
        <f t="shared" si="35"/>
        <v>0.5700712589</v>
      </c>
      <c r="AT230" s="43">
        <f t="shared" si="36"/>
        <v>0.458432304</v>
      </c>
      <c r="AU230" s="43">
        <f t="shared" si="37"/>
        <v>0.3990498812</v>
      </c>
      <c r="AV230" s="44">
        <f t="shared" si="38"/>
        <v>0</v>
      </c>
      <c r="AW230" s="45">
        <f t="shared" si="39"/>
        <v>-81</v>
      </c>
      <c r="AX230" s="45">
        <v>2.0</v>
      </c>
      <c r="AY230" s="45"/>
    </row>
    <row r="231">
      <c r="A231" s="60"/>
      <c r="B231" s="60"/>
      <c r="C231" s="60"/>
      <c r="D231" s="46">
        <v>229.0</v>
      </c>
      <c r="E231" s="25"/>
      <c r="F231" s="26">
        <v>3547.0</v>
      </c>
      <c r="G231" s="18">
        <v>2029.0</v>
      </c>
      <c r="H231" s="15">
        <f t="shared" si="5"/>
        <v>497</v>
      </c>
      <c r="I231" s="28">
        <v>39.0</v>
      </c>
      <c r="J231" s="29">
        <v>111.0</v>
      </c>
      <c r="K231" s="30">
        <v>59.0</v>
      </c>
      <c r="L231" s="31">
        <v>190.0</v>
      </c>
      <c r="M231" s="32">
        <v>42.0</v>
      </c>
      <c r="N231" s="33">
        <v>56.0</v>
      </c>
      <c r="O231" s="39">
        <f t="shared" si="6"/>
        <v>0.5714285714</v>
      </c>
      <c r="P231" s="39">
        <f t="shared" si="7"/>
        <v>0.74</v>
      </c>
      <c r="Q231" s="40">
        <f t="shared" si="8"/>
        <v>0.6809570612</v>
      </c>
      <c r="R231" s="17">
        <f t="shared" si="9"/>
        <v>0.2589570612</v>
      </c>
      <c r="S231" s="39">
        <f t="shared" si="10"/>
        <v>0.05904293878</v>
      </c>
      <c r="T231" s="40">
        <f t="shared" si="11"/>
        <v>0.3599071626</v>
      </c>
      <c r="U231" s="40">
        <f t="shared" si="12"/>
        <v>0.4436154708</v>
      </c>
      <c r="V231" s="40">
        <f t="shared" si="13"/>
        <v>0.4436154708</v>
      </c>
      <c r="W231" s="39">
        <f t="shared" si="14"/>
        <v>0.5026584095</v>
      </c>
      <c r="X231" s="41">
        <f t="shared" si="15"/>
        <v>0.5563845292</v>
      </c>
      <c r="Y231" s="41">
        <f t="shared" si="16"/>
        <v>0.4973415905</v>
      </c>
      <c r="Z231" s="40">
        <f t="shared" si="17"/>
        <v>98</v>
      </c>
      <c r="AA231" s="40">
        <f t="shared" si="18"/>
        <v>150</v>
      </c>
      <c r="AB231" s="40">
        <f t="shared" si="19"/>
        <v>55</v>
      </c>
      <c r="AC231" s="40">
        <f t="shared" si="20"/>
        <v>43</v>
      </c>
      <c r="AD231" s="40">
        <f t="shared" si="21"/>
        <v>75</v>
      </c>
      <c r="AE231" s="40">
        <f t="shared" si="22"/>
        <v>75</v>
      </c>
      <c r="AF231" s="40">
        <f t="shared" si="23"/>
        <v>1.302325581</v>
      </c>
      <c r="AG231" s="40">
        <f t="shared" si="24"/>
        <v>1.48</v>
      </c>
      <c r="AH231" s="40">
        <f t="shared" si="25"/>
        <v>72</v>
      </c>
      <c r="AI231" s="40">
        <f t="shared" si="26"/>
        <v>56</v>
      </c>
      <c r="AJ231" s="40">
        <f t="shared" si="27"/>
        <v>111</v>
      </c>
      <c r="AK231" s="40">
        <f t="shared" si="40"/>
        <v>111</v>
      </c>
      <c r="AL231" s="18">
        <f t="shared" si="28"/>
        <v>2029</v>
      </c>
      <c r="AM231" s="40">
        <f t="shared" si="29"/>
        <v>350</v>
      </c>
      <c r="AN231" s="42">
        <f t="shared" si="30"/>
        <v>0.1724987679</v>
      </c>
      <c r="AO231" s="42">
        <f t="shared" si="31"/>
        <v>0.2449482504</v>
      </c>
      <c r="AP231" s="43">
        <f t="shared" si="32"/>
        <v>0.2816901408</v>
      </c>
      <c r="AQ231" s="43">
        <f t="shared" si="33"/>
        <v>0.5452716298</v>
      </c>
      <c r="AR231" s="43">
        <f t="shared" si="34"/>
        <v>0.4989939638</v>
      </c>
      <c r="AS231" s="43">
        <f t="shared" si="35"/>
        <v>0.5228571429</v>
      </c>
      <c r="AT231" s="43">
        <f t="shared" si="36"/>
        <v>0.5228571429</v>
      </c>
      <c r="AU231" s="43">
        <f t="shared" si="37"/>
        <v>0.3657142857</v>
      </c>
      <c r="AV231" s="44">
        <f t="shared" si="38"/>
        <v>0</v>
      </c>
      <c r="AW231" s="45">
        <f t="shared" si="39"/>
        <v>-43</v>
      </c>
      <c r="AX231" s="45">
        <v>2.0</v>
      </c>
      <c r="AY231" s="45"/>
    </row>
    <row r="232">
      <c r="A232" s="60"/>
      <c r="B232" s="60"/>
      <c r="C232" s="60"/>
      <c r="D232" s="46">
        <v>230.0</v>
      </c>
      <c r="E232" s="25"/>
      <c r="F232" s="26">
        <v>3557.0</v>
      </c>
      <c r="G232" s="18">
        <v>2063.0</v>
      </c>
      <c r="H232" s="15">
        <f t="shared" si="5"/>
        <v>412</v>
      </c>
      <c r="I232" s="28">
        <v>32.0</v>
      </c>
      <c r="J232" s="29">
        <v>55.0</v>
      </c>
      <c r="K232" s="30">
        <v>39.0</v>
      </c>
      <c r="L232" s="31">
        <v>190.0</v>
      </c>
      <c r="M232" s="32">
        <v>36.0</v>
      </c>
      <c r="N232" s="33">
        <v>60.0</v>
      </c>
      <c r="O232" s="39">
        <f t="shared" si="6"/>
        <v>0.625</v>
      </c>
      <c r="P232" s="39">
        <f t="shared" si="7"/>
        <v>0.632183908</v>
      </c>
      <c r="Q232" s="40">
        <f t="shared" si="8"/>
        <v>0.7052445313</v>
      </c>
      <c r="R232" s="17">
        <f t="shared" si="9"/>
        <v>0.2832445313</v>
      </c>
      <c r="S232" s="39">
        <f t="shared" si="10"/>
        <v>-0.0730606232</v>
      </c>
      <c r="T232" s="40">
        <f t="shared" si="11"/>
        <v>0.3598935628</v>
      </c>
      <c r="U232" s="40">
        <f t="shared" si="12"/>
        <v>0.4852074116</v>
      </c>
      <c r="V232" s="40">
        <f t="shared" si="13"/>
        <v>0.4852074116</v>
      </c>
      <c r="W232" s="39">
        <f t="shared" si="14"/>
        <v>0.4121467884</v>
      </c>
      <c r="X232" s="41">
        <f t="shared" si="15"/>
        <v>0.5147925884</v>
      </c>
      <c r="Y232" s="41">
        <f t="shared" si="16"/>
        <v>0.5878532116</v>
      </c>
      <c r="Z232" s="40">
        <f t="shared" si="17"/>
        <v>96</v>
      </c>
      <c r="AA232" s="40">
        <f t="shared" si="18"/>
        <v>87</v>
      </c>
      <c r="AB232" s="40">
        <f t="shared" si="19"/>
        <v>49</v>
      </c>
      <c r="AC232" s="40">
        <f t="shared" si="20"/>
        <v>47</v>
      </c>
      <c r="AD232" s="40">
        <f t="shared" si="21"/>
        <v>51</v>
      </c>
      <c r="AE232" s="40">
        <f t="shared" si="22"/>
        <v>36</v>
      </c>
      <c r="AF232" s="40">
        <f t="shared" si="23"/>
        <v>1.276595745</v>
      </c>
      <c r="AG232" s="40">
        <f t="shared" si="24"/>
        <v>1.527777778</v>
      </c>
      <c r="AH232" s="40">
        <f t="shared" si="25"/>
        <v>63</v>
      </c>
      <c r="AI232" s="40">
        <f t="shared" si="26"/>
        <v>60</v>
      </c>
      <c r="AJ232" s="40">
        <f t="shared" si="27"/>
        <v>78</v>
      </c>
      <c r="AK232" s="40">
        <f t="shared" si="40"/>
        <v>55</v>
      </c>
      <c r="AL232" s="18">
        <f t="shared" si="28"/>
        <v>2063</v>
      </c>
      <c r="AM232" s="40">
        <f t="shared" si="29"/>
        <v>256</v>
      </c>
      <c r="AN232" s="42">
        <f t="shared" si="30"/>
        <v>0.1240911294</v>
      </c>
      <c r="AO232" s="42">
        <f t="shared" si="31"/>
        <v>0.1997091614</v>
      </c>
      <c r="AP232" s="43">
        <f t="shared" si="32"/>
        <v>0.2597087379</v>
      </c>
      <c r="AQ232" s="43">
        <f t="shared" si="33"/>
        <v>0.6262135922</v>
      </c>
      <c r="AR232" s="43">
        <f t="shared" si="34"/>
        <v>0.4441747573</v>
      </c>
      <c r="AS232" s="43">
        <f t="shared" si="35"/>
        <v>0.55078125</v>
      </c>
      <c r="AT232" s="43">
        <f t="shared" si="36"/>
        <v>0.4609375</v>
      </c>
      <c r="AU232" s="43">
        <f t="shared" si="37"/>
        <v>0.48046875</v>
      </c>
      <c r="AV232" s="44">
        <f t="shared" si="38"/>
        <v>0</v>
      </c>
      <c r="AW232" s="45">
        <f t="shared" si="39"/>
        <v>-34</v>
      </c>
      <c r="AX232" s="45">
        <v>2.0</v>
      </c>
      <c r="AY232" s="45"/>
    </row>
    <row r="233">
      <c r="A233" s="60"/>
      <c r="B233" s="60"/>
      <c r="C233" s="60"/>
      <c r="D233" s="46">
        <v>231.0</v>
      </c>
      <c r="E233" s="25"/>
      <c r="F233" s="26">
        <v>3565.0</v>
      </c>
      <c r="G233" s="18">
        <v>2787.0</v>
      </c>
      <c r="H233" s="15">
        <f t="shared" si="5"/>
        <v>504</v>
      </c>
      <c r="I233" s="28">
        <v>31.0</v>
      </c>
      <c r="J233" s="29">
        <v>80.0</v>
      </c>
      <c r="K233" s="30">
        <v>46.0</v>
      </c>
      <c r="L233" s="31">
        <v>205.0</v>
      </c>
      <c r="M233" s="32">
        <v>59.0</v>
      </c>
      <c r="N233" s="33">
        <v>83.0</v>
      </c>
      <c r="O233" s="39">
        <f t="shared" si="6"/>
        <v>0.5845070423</v>
      </c>
      <c r="P233" s="39">
        <f t="shared" si="7"/>
        <v>0.7207207207</v>
      </c>
      <c r="Q233" s="40">
        <f t="shared" si="8"/>
        <v>0.6868862346</v>
      </c>
      <c r="R233" s="17">
        <f t="shared" si="9"/>
        <v>0.2648862346</v>
      </c>
      <c r="S233" s="39">
        <f t="shared" si="10"/>
        <v>0.03383448614</v>
      </c>
      <c r="T233" s="40">
        <f t="shared" si="11"/>
        <v>0.3599038425</v>
      </c>
      <c r="U233" s="40">
        <f t="shared" si="12"/>
        <v>0.4537693245</v>
      </c>
      <c r="V233" s="40">
        <f t="shared" si="13"/>
        <v>0.4537693245</v>
      </c>
      <c r="W233" s="39">
        <f t="shared" si="14"/>
        <v>0.4876038106</v>
      </c>
      <c r="X233" s="41">
        <f t="shared" si="15"/>
        <v>0.5462306755</v>
      </c>
      <c r="Y233" s="41">
        <f t="shared" si="16"/>
        <v>0.5123961894</v>
      </c>
      <c r="Z233" s="40">
        <f t="shared" si="17"/>
        <v>142</v>
      </c>
      <c r="AA233" s="40">
        <f t="shared" si="18"/>
        <v>111</v>
      </c>
      <c r="AB233" s="40">
        <f t="shared" si="19"/>
        <v>78</v>
      </c>
      <c r="AC233" s="40">
        <f t="shared" si="20"/>
        <v>64</v>
      </c>
      <c r="AD233" s="40">
        <f t="shared" si="21"/>
        <v>57</v>
      </c>
      <c r="AE233" s="40">
        <f t="shared" si="22"/>
        <v>54</v>
      </c>
      <c r="AF233" s="40">
        <f t="shared" si="23"/>
        <v>1.296875</v>
      </c>
      <c r="AG233" s="40">
        <f t="shared" si="24"/>
        <v>1.481481481</v>
      </c>
      <c r="AH233" s="40">
        <f t="shared" si="25"/>
        <v>101</v>
      </c>
      <c r="AI233" s="40">
        <f t="shared" si="26"/>
        <v>83</v>
      </c>
      <c r="AJ233" s="40">
        <f t="shared" si="27"/>
        <v>84</v>
      </c>
      <c r="AK233" s="40">
        <f t="shared" si="40"/>
        <v>80</v>
      </c>
      <c r="AL233" s="18">
        <f t="shared" si="28"/>
        <v>2787</v>
      </c>
      <c r="AM233" s="40">
        <f t="shared" si="29"/>
        <v>348</v>
      </c>
      <c r="AN233" s="42">
        <f t="shared" si="30"/>
        <v>0.1248654467</v>
      </c>
      <c r="AO233" s="42">
        <f t="shared" si="31"/>
        <v>0.1808396125</v>
      </c>
      <c r="AP233" s="43">
        <f t="shared" si="32"/>
        <v>0.2698412698</v>
      </c>
      <c r="AQ233" s="43">
        <f t="shared" si="33"/>
        <v>0.5853174603</v>
      </c>
      <c r="AR233" s="43">
        <f t="shared" si="34"/>
        <v>0.501984127</v>
      </c>
      <c r="AS233" s="43">
        <f t="shared" si="35"/>
        <v>0.5316091954</v>
      </c>
      <c r="AT233" s="43">
        <f t="shared" si="36"/>
        <v>0.5201149425</v>
      </c>
      <c r="AU233" s="43">
        <f t="shared" si="37"/>
        <v>0.5287356322</v>
      </c>
      <c r="AV233" s="44">
        <f t="shared" si="38"/>
        <v>0</v>
      </c>
      <c r="AW233" s="45">
        <f t="shared" si="39"/>
        <v>-49</v>
      </c>
      <c r="AX233" s="45">
        <v>2.0</v>
      </c>
      <c r="AY233" s="45"/>
    </row>
    <row r="234">
      <c r="A234" s="60"/>
      <c r="B234" s="60"/>
      <c r="C234" s="60"/>
      <c r="D234" s="46">
        <v>232.0</v>
      </c>
      <c r="E234" s="25"/>
      <c r="F234" s="26">
        <v>3576.0</v>
      </c>
      <c r="G234" s="18">
        <v>2447.0</v>
      </c>
      <c r="H234" s="15">
        <f t="shared" si="5"/>
        <v>619</v>
      </c>
      <c r="I234" s="28">
        <v>48.0</v>
      </c>
      <c r="J234" s="29">
        <v>92.0</v>
      </c>
      <c r="K234" s="30">
        <v>56.0</v>
      </c>
      <c r="L234" s="31">
        <v>267.0</v>
      </c>
      <c r="M234" s="32">
        <v>63.0</v>
      </c>
      <c r="N234" s="33">
        <v>93.0</v>
      </c>
      <c r="O234" s="39">
        <f t="shared" si="6"/>
        <v>0.5961538462</v>
      </c>
      <c r="P234" s="39">
        <f t="shared" si="7"/>
        <v>0.6571428571</v>
      </c>
      <c r="Q234" s="40">
        <f t="shared" si="8"/>
        <v>0.6921664445</v>
      </c>
      <c r="R234" s="17">
        <f t="shared" si="9"/>
        <v>0.2701664445</v>
      </c>
      <c r="S234" s="39">
        <f t="shared" si="10"/>
        <v>-0.03502358738</v>
      </c>
      <c r="T234" s="40">
        <f t="shared" si="11"/>
        <v>0.3599008858</v>
      </c>
      <c r="U234" s="40">
        <f t="shared" si="12"/>
        <v>0.4628116874</v>
      </c>
      <c r="V234" s="40">
        <f t="shared" si="13"/>
        <v>0.4628116874</v>
      </c>
      <c r="W234" s="39">
        <f t="shared" si="14"/>
        <v>0.4277881</v>
      </c>
      <c r="X234" s="41">
        <f t="shared" si="15"/>
        <v>0.5371883126</v>
      </c>
      <c r="Y234" s="41">
        <f t="shared" si="16"/>
        <v>0.5722119</v>
      </c>
      <c r="Z234" s="40">
        <f t="shared" si="17"/>
        <v>156</v>
      </c>
      <c r="AA234" s="40">
        <f t="shared" si="18"/>
        <v>140</v>
      </c>
      <c r="AB234" s="40">
        <f t="shared" si="19"/>
        <v>84</v>
      </c>
      <c r="AC234" s="40">
        <f t="shared" si="20"/>
        <v>72</v>
      </c>
      <c r="AD234" s="40">
        <f t="shared" si="21"/>
        <v>80</v>
      </c>
      <c r="AE234" s="40">
        <f t="shared" si="22"/>
        <v>60</v>
      </c>
      <c r="AF234" s="40">
        <f t="shared" si="23"/>
        <v>1.291666667</v>
      </c>
      <c r="AG234" s="40">
        <f t="shared" si="24"/>
        <v>1.533333333</v>
      </c>
      <c r="AH234" s="40">
        <f t="shared" si="25"/>
        <v>109</v>
      </c>
      <c r="AI234" s="40">
        <f t="shared" si="26"/>
        <v>93</v>
      </c>
      <c r="AJ234" s="40">
        <f t="shared" si="27"/>
        <v>123</v>
      </c>
      <c r="AK234" s="40">
        <f t="shared" si="40"/>
        <v>92</v>
      </c>
      <c r="AL234" s="18">
        <f t="shared" si="28"/>
        <v>2447</v>
      </c>
      <c r="AM234" s="40">
        <f t="shared" si="29"/>
        <v>417</v>
      </c>
      <c r="AN234" s="42">
        <f t="shared" si="30"/>
        <v>0.1704127503</v>
      </c>
      <c r="AO234" s="42">
        <f t="shared" si="31"/>
        <v>0.2529628116</v>
      </c>
      <c r="AP234" s="43">
        <f t="shared" si="32"/>
        <v>0.2697899838</v>
      </c>
      <c r="AQ234" s="43">
        <f t="shared" si="33"/>
        <v>0.6106623586</v>
      </c>
      <c r="AR234" s="43">
        <f t="shared" si="34"/>
        <v>0.47819063</v>
      </c>
      <c r="AS234" s="43">
        <f t="shared" si="35"/>
        <v>0.5563549161</v>
      </c>
      <c r="AT234" s="43">
        <f t="shared" si="36"/>
        <v>0.4820143885</v>
      </c>
      <c r="AU234" s="43">
        <f t="shared" si="37"/>
        <v>0.48441247</v>
      </c>
      <c r="AV234" s="44">
        <f t="shared" si="38"/>
        <v>0</v>
      </c>
      <c r="AW234" s="45">
        <f t="shared" si="39"/>
        <v>-65</v>
      </c>
      <c r="AX234" s="45">
        <v>2.0</v>
      </c>
      <c r="AY234" s="45"/>
    </row>
    <row r="235">
      <c r="A235" s="60"/>
      <c r="B235" s="60"/>
      <c r="C235" s="60"/>
      <c r="D235" s="46">
        <v>233.0</v>
      </c>
      <c r="E235" s="25"/>
      <c r="F235" s="26">
        <v>3587.0</v>
      </c>
      <c r="G235" s="18">
        <v>2391.0</v>
      </c>
      <c r="H235" s="15">
        <f t="shared" si="5"/>
        <v>554</v>
      </c>
      <c r="I235" s="28">
        <v>65.0</v>
      </c>
      <c r="J235" s="29">
        <v>114.0</v>
      </c>
      <c r="K235" s="30">
        <v>57.0</v>
      </c>
      <c r="L235" s="31">
        <v>221.0</v>
      </c>
      <c r="M235" s="32">
        <v>44.0</v>
      </c>
      <c r="N235" s="33">
        <v>53.0</v>
      </c>
      <c r="O235" s="39">
        <f t="shared" si="6"/>
        <v>0.5463917526</v>
      </c>
      <c r="P235" s="39">
        <f t="shared" si="7"/>
        <v>0.6368715084</v>
      </c>
      <c r="Q235" s="40">
        <f t="shared" si="8"/>
        <v>0.6696068184</v>
      </c>
      <c r="R235" s="17">
        <f t="shared" si="9"/>
        <v>0.2476068184</v>
      </c>
      <c r="S235" s="39">
        <f t="shared" si="10"/>
        <v>-0.03273530999</v>
      </c>
      <c r="T235" s="40">
        <f t="shared" si="11"/>
        <v>0.3599135186</v>
      </c>
      <c r="U235" s="40">
        <f t="shared" si="12"/>
        <v>0.4241774887</v>
      </c>
      <c r="V235" s="40">
        <f t="shared" si="13"/>
        <v>0.4241774887</v>
      </c>
      <c r="W235" s="39">
        <f t="shared" si="14"/>
        <v>0.3914421787</v>
      </c>
      <c r="X235" s="41">
        <f t="shared" si="15"/>
        <v>0.5758225113</v>
      </c>
      <c r="Y235" s="41">
        <f t="shared" si="16"/>
        <v>0.6085578213</v>
      </c>
      <c r="Z235" s="40">
        <f t="shared" si="17"/>
        <v>97</v>
      </c>
      <c r="AA235" s="40">
        <f t="shared" si="18"/>
        <v>179</v>
      </c>
      <c r="AB235" s="40">
        <f t="shared" si="19"/>
        <v>56</v>
      </c>
      <c r="AC235" s="40">
        <f t="shared" si="20"/>
        <v>41</v>
      </c>
      <c r="AD235" s="40">
        <f t="shared" si="21"/>
        <v>109</v>
      </c>
      <c r="AE235" s="40">
        <f t="shared" si="22"/>
        <v>70</v>
      </c>
      <c r="AF235" s="40">
        <f t="shared" si="23"/>
        <v>1.292682927</v>
      </c>
      <c r="AG235" s="40">
        <f t="shared" si="24"/>
        <v>1.628571429</v>
      </c>
      <c r="AH235" s="40">
        <f t="shared" si="25"/>
        <v>72</v>
      </c>
      <c r="AI235" s="40">
        <f t="shared" si="26"/>
        <v>53</v>
      </c>
      <c r="AJ235" s="40">
        <f t="shared" si="27"/>
        <v>178</v>
      </c>
      <c r="AK235" s="40">
        <f t="shared" si="40"/>
        <v>114</v>
      </c>
      <c r="AL235" s="18">
        <f t="shared" si="28"/>
        <v>2391</v>
      </c>
      <c r="AM235" s="40">
        <f t="shared" si="29"/>
        <v>417</v>
      </c>
      <c r="AN235" s="42">
        <f t="shared" si="30"/>
        <v>0.1744040151</v>
      </c>
      <c r="AO235" s="42">
        <f t="shared" si="31"/>
        <v>0.2317022166</v>
      </c>
      <c r="AP235" s="43">
        <f t="shared" si="32"/>
        <v>0.2996389892</v>
      </c>
      <c r="AQ235" s="43">
        <f t="shared" si="33"/>
        <v>0.59566787</v>
      </c>
      <c r="AR235" s="43">
        <f t="shared" si="34"/>
        <v>0.4981949458</v>
      </c>
      <c r="AS235" s="43">
        <f t="shared" si="35"/>
        <v>0.5995203837</v>
      </c>
      <c r="AT235" s="43">
        <f t="shared" si="36"/>
        <v>0.4460431655</v>
      </c>
      <c r="AU235" s="43">
        <f t="shared" si="37"/>
        <v>0.2997601918</v>
      </c>
      <c r="AV235" s="44">
        <f t="shared" si="38"/>
        <v>0</v>
      </c>
      <c r="AW235" s="45">
        <f t="shared" si="39"/>
        <v>-84</v>
      </c>
      <c r="AX235" s="45">
        <v>2.0</v>
      </c>
      <c r="AY235" s="45"/>
    </row>
    <row r="236">
      <c r="A236" s="60"/>
      <c r="B236" s="60"/>
      <c r="C236" s="60"/>
      <c r="D236" s="46">
        <v>234.0</v>
      </c>
      <c r="E236" s="25"/>
      <c r="F236" s="26">
        <v>3588.0</v>
      </c>
      <c r="G236" s="18">
        <v>2956.0</v>
      </c>
      <c r="H236" s="15">
        <f t="shared" si="5"/>
        <v>563</v>
      </c>
      <c r="I236" s="28">
        <v>48.0</v>
      </c>
      <c r="J236" s="29">
        <v>94.0</v>
      </c>
      <c r="K236" s="30">
        <v>55.0</v>
      </c>
      <c r="L236" s="31">
        <v>217.0</v>
      </c>
      <c r="M236" s="32">
        <v>47.0</v>
      </c>
      <c r="N236" s="33">
        <v>102.0</v>
      </c>
      <c r="O236" s="39">
        <f t="shared" si="6"/>
        <v>0.6845637584</v>
      </c>
      <c r="P236" s="39">
        <f t="shared" si="7"/>
        <v>0.661971831</v>
      </c>
      <c r="Q236" s="40">
        <f t="shared" si="8"/>
        <v>0.7322507826</v>
      </c>
      <c r="R236" s="17">
        <f t="shared" si="9"/>
        <v>0.3102507826</v>
      </c>
      <c r="S236" s="39">
        <f t="shared" si="10"/>
        <v>-0.07027895159</v>
      </c>
      <c r="T236" s="40">
        <f t="shared" si="11"/>
        <v>0.359878442</v>
      </c>
      <c r="U236" s="40">
        <f t="shared" si="12"/>
        <v>0.5314522967</v>
      </c>
      <c r="V236" s="40">
        <f t="shared" si="13"/>
        <v>0.5314522967</v>
      </c>
      <c r="W236" s="39">
        <f t="shared" si="14"/>
        <v>0.4611733451</v>
      </c>
      <c r="X236" s="41">
        <f t="shared" si="15"/>
        <v>0.4685477033</v>
      </c>
      <c r="Y236" s="41">
        <f t="shared" si="16"/>
        <v>0.5388266549</v>
      </c>
      <c r="Z236" s="40">
        <f t="shared" si="17"/>
        <v>149</v>
      </c>
      <c r="AA236" s="40">
        <f t="shared" si="18"/>
        <v>142</v>
      </c>
      <c r="AB236" s="40">
        <f t="shared" si="19"/>
        <v>70</v>
      </c>
      <c r="AC236" s="40">
        <f t="shared" si="20"/>
        <v>79</v>
      </c>
      <c r="AD236" s="40">
        <f t="shared" si="21"/>
        <v>77</v>
      </c>
      <c r="AE236" s="40">
        <f t="shared" si="22"/>
        <v>65</v>
      </c>
      <c r="AF236" s="40">
        <f t="shared" si="23"/>
        <v>1.291139241</v>
      </c>
      <c r="AG236" s="40">
        <f t="shared" si="24"/>
        <v>1.446153846</v>
      </c>
      <c r="AH236" s="40">
        <f t="shared" si="25"/>
        <v>90</v>
      </c>
      <c r="AI236" s="40">
        <f t="shared" si="26"/>
        <v>102</v>
      </c>
      <c r="AJ236" s="40">
        <f t="shared" si="27"/>
        <v>111</v>
      </c>
      <c r="AK236" s="40">
        <f t="shared" si="40"/>
        <v>94</v>
      </c>
      <c r="AL236" s="18">
        <f t="shared" si="28"/>
        <v>2956</v>
      </c>
      <c r="AM236" s="40">
        <f t="shared" si="29"/>
        <v>397</v>
      </c>
      <c r="AN236" s="42">
        <f t="shared" si="30"/>
        <v>0.1343031123</v>
      </c>
      <c r="AO236" s="42">
        <f t="shared" si="31"/>
        <v>0.1904600812</v>
      </c>
      <c r="AP236" s="43">
        <f t="shared" si="32"/>
        <v>0.2664298401</v>
      </c>
      <c r="AQ236" s="43">
        <f t="shared" si="33"/>
        <v>0.5541740675</v>
      </c>
      <c r="AR236" s="43">
        <f t="shared" si="34"/>
        <v>0.5168738899</v>
      </c>
      <c r="AS236" s="43">
        <f t="shared" si="35"/>
        <v>0.5062972292</v>
      </c>
      <c r="AT236" s="43">
        <f t="shared" si="36"/>
        <v>0.4634760705</v>
      </c>
      <c r="AU236" s="43">
        <f t="shared" si="37"/>
        <v>0.483627204</v>
      </c>
      <c r="AV236" s="44">
        <f t="shared" si="38"/>
        <v>0</v>
      </c>
      <c r="AW236" s="45">
        <f t="shared" si="39"/>
        <v>-51</v>
      </c>
      <c r="AX236" s="45">
        <v>2.0</v>
      </c>
      <c r="AY236" s="45"/>
    </row>
    <row r="237">
      <c r="A237" s="60"/>
      <c r="B237" s="60"/>
      <c r="C237" s="60"/>
      <c r="D237" s="46">
        <v>235.0</v>
      </c>
      <c r="E237" s="25"/>
      <c r="F237" s="26">
        <v>3602.0</v>
      </c>
      <c r="G237" s="18">
        <v>2268.0</v>
      </c>
      <c r="H237" s="15">
        <f t="shared" si="5"/>
        <v>512</v>
      </c>
      <c r="I237" s="28">
        <v>51.0</v>
      </c>
      <c r="J237" s="29">
        <v>117.0</v>
      </c>
      <c r="K237" s="30">
        <v>51.0</v>
      </c>
      <c r="L237" s="31">
        <v>178.0</v>
      </c>
      <c r="M237" s="32">
        <v>50.0</v>
      </c>
      <c r="N237" s="33">
        <v>65.0</v>
      </c>
      <c r="O237" s="39">
        <f t="shared" si="6"/>
        <v>0.5652173913</v>
      </c>
      <c r="P237" s="39">
        <f t="shared" si="7"/>
        <v>0.6964285714</v>
      </c>
      <c r="Q237" s="40">
        <f t="shared" si="8"/>
        <v>0.6781412363</v>
      </c>
      <c r="R237" s="17">
        <f t="shared" si="9"/>
        <v>0.2561412363</v>
      </c>
      <c r="S237" s="39">
        <f t="shared" si="10"/>
        <v>0.01828733513</v>
      </c>
      <c r="T237" s="40">
        <f t="shared" si="11"/>
        <v>0.3599087394</v>
      </c>
      <c r="U237" s="40">
        <f t="shared" si="12"/>
        <v>0.4387932499</v>
      </c>
      <c r="V237" s="40">
        <f t="shared" si="13"/>
        <v>0.4387932499</v>
      </c>
      <c r="W237" s="39">
        <f t="shared" si="14"/>
        <v>0.4570805851</v>
      </c>
      <c r="X237" s="41">
        <f t="shared" si="15"/>
        <v>0.5612067501</v>
      </c>
      <c r="Y237" s="41">
        <f t="shared" si="16"/>
        <v>0.5429194149</v>
      </c>
      <c r="Z237" s="40">
        <f t="shared" si="17"/>
        <v>115</v>
      </c>
      <c r="AA237" s="40">
        <f t="shared" si="18"/>
        <v>168</v>
      </c>
      <c r="AB237" s="40">
        <f t="shared" si="19"/>
        <v>65</v>
      </c>
      <c r="AC237" s="40">
        <f t="shared" si="20"/>
        <v>50</v>
      </c>
      <c r="AD237" s="40">
        <f t="shared" si="21"/>
        <v>91</v>
      </c>
      <c r="AE237" s="40">
        <f t="shared" si="22"/>
        <v>77</v>
      </c>
      <c r="AF237" s="40">
        <f t="shared" si="23"/>
        <v>1.3</v>
      </c>
      <c r="AG237" s="40">
        <f t="shared" si="24"/>
        <v>1.519480519</v>
      </c>
      <c r="AH237" s="40">
        <f t="shared" si="25"/>
        <v>85</v>
      </c>
      <c r="AI237" s="40">
        <f t="shared" si="26"/>
        <v>65</v>
      </c>
      <c r="AJ237" s="40">
        <f t="shared" si="27"/>
        <v>138</v>
      </c>
      <c r="AK237" s="40">
        <f t="shared" si="40"/>
        <v>117</v>
      </c>
      <c r="AL237" s="18">
        <f t="shared" si="28"/>
        <v>2268</v>
      </c>
      <c r="AM237" s="40">
        <f t="shared" si="29"/>
        <v>405</v>
      </c>
      <c r="AN237" s="42">
        <f t="shared" si="30"/>
        <v>0.1785714286</v>
      </c>
      <c r="AO237" s="42">
        <f t="shared" si="31"/>
        <v>0.2257495591</v>
      </c>
      <c r="AP237" s="43">
        <f t="shared" si="32"/>
        <v>0.296875</v>
      </c>
      <c r="AQ237" s="43">
        <f t="shared" si="33"/>
        <v>0.544921875</v>
      </c>
      <c r="AR237" s="43">
        <f t="shared" si="34"/>
        <v>0.552734375</v>
      </c>
      <c r="AS237" s="43">
        <f t="shared" si="35"/>
        <v>0.550617284</v>
      </c>
      <c r="AT237" s="43">
        <f t="shared" si="36"/>
        <v>0.4987654321</v>
      </c>
      <c r="AU237" s="43">
        <f t="shared" si="37"/>
        <v>0.3703703704</v>
      </c>
      <c r="AV237" s="44">
        <f t="shared" si="38"/>
        <v>0</v>
      </c>
      <c r="AW237" s="45">
        <f t="shared" si="39"/>
        <v>-71</v>
      </c>
      <c r="AX237" s="45">
        <v>2.0</v>
      </c>
      <c r="AY237" s="45"/>
    </row>
    <row r="238">
      <c r="A238" s="60"/>
      <c r="B238" s="60"/>
      <c r="C238" s="60"/>
      <c r="D238" s="46">
        <v>236.0</v>
      </c>
      <c r="E238" s="25"/>
      <c r="F238" s="26">
        <v>3604.0</v>
      </c>
      <c r="G238" s="18">
        <v>2505.0</v>
      </c>
      <c r="H238" s="15">
        <f t="shared" si="5"/>
        <v>315</v>
      </c>
      <c r="I238" s="28">
        <v>30.0</v>
      </c>
      <c r="J238" s="29">
        <v>62.0</v>
      </c>
      <c r="K238" s="30">
        <v>26.0</v>
      </c>
      <c r="L238" s="31">
        <v>129.0</v>
      </c>
      <c r="M238" s="32">
        <v>26.0</v>
      </c>
      <c r="N238" s="33">
        <v>42.0</v>
      </c>
      <c r="O238" s="39">
        <f t="shared" si="6"/>
        <v>0.6176470588</v>
      </c>
      <c r="P238" s="39">
        <f t="shared" si="7"/>
        <v>0.6739130435</v>
      </c>
      <c r="Q238" s="40">
        <f t="shared" si="8"/>
        <v>0.7019108529</v>
      </c>
      <c r="R238" s="17">
        <f t="shared" si="9"/>
        <v>0.2799108529</v>
      </c>
      <c r="S238" s="39">
        <f t="shared" si="10"/>
        <v>-0.02799780946</v>
      </c>
      <c r="T238" s="40">
        <f t="shared" si="11"/>
        <v>0.3598954295</v>
      </c>
      <c r="U238" s="40">
        <f t="shared" si="12"/>
        <v>0.4794986835</v>
      </c>
      <c r="V238" s="40">
        <f t="shared" si="13"/>
        <v>0.4794986835</v>
      </c>
      <c r="W238" s="39">
        <f t="shared" si="14"/>
        <v>0.451500874</v>
      </c>
      <c r="X238" s="41">
        <f t="shared" si="15"/>
        <v>0.5205013165</v>
      </c>
      <c r="Y238" s="41">
        <f t="shared" si="16"/>
        <v>0.548499126</v>
      </c>
      <c r="Z238" s="40">
        <f t="shared" si="17"/>
        <v>68</v>
      </c>
      <c r="AA238" s="40">
        <f t="shared" si="18"/>
        <v>92</v>
      </c>
      <c r="AB238" s="40">
        <f t="shared" si="19"/>
        <v>35</v>
      </c>
      <c r="AC238" s="40">
        <f t="shared" si="20"/>
        <v>33</v>
      </c>
      <c r="AD238" s="40">
        <f t="shared" si="21"/>
        <v>50</v>
      </c>
      <c r="AE238" s="40">
        <f t="shared" si="22"/>
        <v>42</v>
      </c>
      <c r="AF238" s="40">
        <f t="shared" si="23"/>
        <v>1.272727273</v>
      </c>
      <c r="AG238" s="40">
        <f t="shared" si="24"/>
        <v>1.476190476</v>
      </c>
      <c r="AH238" s="40">
        <f t="shared" si="25"/>
        <v>45</v>
      </c>
      <c r="AI238" s="40">
        <f t="shared" si="26"/>
        <v>42</v>
      </c>
      <c r="AJ238" s="40">
        <f t="shared" si="27"/>
        <v>74</v>
      </c>
      <c r="AK238" s="40">
        <f t="shared" si="40"/>
        <v>62</v>
      </c>
      <c r="AL238" s="18">
        <f t="shared" si="28"/>
        <v>2505</v>
      </c>
      <c r="AM238" s="40">
        <f t="shared" si="29"/>
        <v>223</v>
      </c>
      <c r="AN238" s="42">
        <f t="shared" si="30"/>
        <v>0.08902195609</v>
      </c>
      <c r="AO238" s="42">
        <f t="shared" si="31"/>
        <v>0.125748503</v>
      </c>
      <c r="AP238" s="43">
        <f t="shared" si="32"/>
        <v>0.2603174603</v>
      </c>
      <c r="AQ238" s="43">
        <f t="shared" si="33"/>
        <v>0.5873015873</v>
      </c>
      <c r="AR238" s="43">
        <f t="shared" si="34"/>
        <v>0.5079365079</v>
      </c>
      <c r="AS238" s="43">
        <f t="shared" si="35"/>
        <v>0.533632287</v>
      </c>
      <c r="AT238" s="43">
        <f t="shared" si="36"/>
        <v>0.4798206278</v>
      </c>
      <c r="AU238" s="43">
        <f t="shared" si="37"/>
        <v>0.3901345291</v>
      </c>
      <c r="AV238" s="44">
        <f t="shared" si="38"/>
        <v>0</v>
      </c>
      <c r="AW238" s="45">
        <f t="shared" si="39"/>
        <v>-37</v>
      </c>
      <c r="AX238" s="45">
        <v>2.0</v>
      </c>
      <c r="AY238" s="45"/>
    </row>
    <row r="239">
      <c r="A239" s="60"/>
      <c r="B239" s="60"/>
      <c r="C239" s="60"/>
      <c r="D239" s="46">
        <v>237.0</v>
      </c>
      <c r="E239" s="25"/>
      <c r="F239" s="26">
        <v>3605.0</v>
      </c>
      <c r="G239" s="18">
        <v>658.0</v>
      </c>
      <c r="H239" s="15">
        <f t="shared" si="5"/>
        <v>146</v>
      </c>
      <c r="I239" s="28">
        <v>2.0</v>
      </c>
      <c r="J239" s="29">
        <v>14.0</v>
      </c>
      <c r="K239" s="30">
        <v>14.0</v>
      </c>
      <c r="L239" s="31">
        <v>30.0</v>
      </c>
      <c r="M239" s="32">
        <v>53.0</v>
      </c>
      <c r="N239" s="33">
        <v>33.0</v>
      </c>
      <c r="O239" s="39">
        <f t="shared" si="6"/>
        <v>0.3837209302</v>
      </c>
      <c r="P239" s="39">
        <f t="shared" si="7"/>
        <v>0.875</v>
      </c>
      <c r="Q239" s="40">
        <f t="shared" si="8"/>
        <v>0.5958706374</v>
      </c>
      <c r="R239" s="17">
        <f t="shared" si="9"/>
        <v>0.1738706374</v>
      </c>
      <c r="S239" s="39">
        <f t="shared" si="10"/>
        <v>0.2791293626</v>
      </c>
      <c r="T239" s="40">
        <f t="shared" si="11"/>
        <v>0.359954816</v>
      </c>
      <c r="U239" s="40">
        <f t="shared" si="12"/>
        <v>0.2978865143</v>
      </c>
      <c r="V239" s="40">
        <f t="shared" si="13"/>
        <v>0.2978865143</v>
      </c>
      <c r="W239" s="39">
        <f t="shared" si="14"/>
        <v>0.577015877</v>
      </c>
      <c r="X239" s="41">
        <f t="shared" si="15"/>
        <v>0.7021134857</v>
      </c>
      <c r="Y239" s="41">
        <f t="shared" si="16"/>
        <v>0.422984123</v>
      </c>
      <c r="Z239" s="40">
        <f t="shared" si="17"/>
        <v>86</v>
      </c>
      <c r="AA239" s="40">
        <f t="shared" si="18"/>
        <v>16</v>
      </c>
      <c r="AB239" s="40">
        <f t="shared" si="19"/>
        <v>60</v>
      </c>
      <c r="AC239" s="40">
        <f t="shared" si="20"/>
        <v>26</v>
      </c>
      <c r="AD239" s="40">
        <f t="shared" si="21"/>
        <v>7</v>
      </c>
      <c r="AE239" s="40">
        <f t="shared" si="22"/>
        <v>9</v>
      </c>
      <c r="AF239" s="40">
        <f t="shared" si="23"/>
        <v>1.269230769</v>
      </c>
      <c r="AG239" s="40">
        <f t="shared" si="24"/>
        <v>1.555555556</v>
      </c>
      <c r="AH239" s="40">
        <f t="shared" si="25"/>
        <v>76</v>
      </c>
      <c r="AI239" s="40">
        <f t="shared" si="26"/>
        <v>33</v>
      </c>
      <c r="AJ239" s="40">
        <f t="shared" si="27"/>
        <v>11</v>
      </c>
      <c r="AK239" s="40">
        <f t="shared" si="40"/>
        <v>14</v>
      </c>
      <c r="AL239" s="18">
        <f t="shared" si="28"/>
        <v>658</v>
      </c>
      <c r="AM239" s="40">
        <f t="shared" si="29"/>
        <v>134</v>
      </c>
      <c r="AN239" s="42">
        <f t="shared" si="30"/>
        <v>0.2036474164</v>
      </c>
      <c r="AO239" s="42">
        <f t="shared" si="31"/>
        <v>0.2218844985</v>
      </c>
      <c r="AP239" s="43">
        <f t="shared" si="32"/>
        <v>0.4726027397</v>
      </c>
      <c r="AQ239" s="43">
        <f t="shared" si="33"/>
        <v>0.5821917808</v>
      </c>
      <c r="AR239" s="43">
        <f t="shared" si="34"/>
        <v>0.698630137</v>
      </c>
      <c r="AS239" s="43">
        <f t="shared" si="35"/>
        <v>0.6492537313</v>
      </c>
      <c r="AT239" s="43">
        <f t="shared" si="36"/>
        <v>0.671641791</v>
      </c>
      <c r="AU239" s="43">
        <f t="shared" si="37"/>
        <v>0.8134328358</v>
      </c>
      <c r="AV239" s="44">
        <f t="shared" si="38"/>
        <v>0</v>
      </c>
      <c r="AW239" s="45">
        <f t="shared" si="39"/>
        <v>-18</v>
      </c>
      <c r="AX239" s="45">
        <v>2.0</v>
      </c>
      <c r="AY239" s="45"/>
    </row>
    <row r="240">
      <c r="A240" s="60"/>
      <c r="B240" s="60"/>
      <c r="C240" s="60"/>
      <c r="D240" s="46">
        <v>238.0</v>
      </c>
      <c r="E240" s="25"/>
      <c r="F240" s="26">
        <v>3606.0</v>
      </c>
      <c r="G240" s="18">
        <v>2948.0</v>
      </c>
      <c r="H240" s="15">
        <f t="shared" si="5"/>
        <v>662</v>
      </c>
      <c r="I240" s="28">
        <v>69.0</v>
      </c>
      <c r="J240" s="29">
        <v>150.0</v>
      </c>
      <c r="K240" s="30">
        <v>59.0</v>
      </c>
      <c r="L240" s="31">
        <v>258.0</v>
      </c>
      <c r="M240" s="32">
        <v>52.0</v>
      </c>
      <c r="N240" s="33">
        <v>74.0</v>
      </c>
      <c r="O240" s="39">
        <f t="shared" si="6"/>
        <v>0.5873015873</v>
      </c>
      <c r="P240" s="39">
        <f t="shared" si="7"/>
        <v>0.6849315068</v>
      </c>
      <c r="Q240" s="40">
        <f t="shared" si="8"/>
        <v>0.6881531655</v>
      </c>
      <c r="R240" s="17">
        <f t="shared" si="9"/>
        <v>0.2661531655</v>
      </c>
      <c r="S240" s="39">
        <f t="shared" si="10"/>
        <v>-0.003221658684</v>
      </c>
      <c r="T240" s="40">
        <f t="shared" si="11"/>
        <v>0.3599031331</v>
      </c>
      <c r="U240" s="40">
        <f t="shared" si="12"/>
        <v>0.4559389553</v>
      </c>
      <c r="V240" s="40">
        <f t="shared" si="13"/>
        <v>0.4559389553</v>
      </c>
      <c r="W240" s="39">
        <f t="shared" si="14"/>
        <v>0.4527172966</v>
      </c>
      <c r="X240" s="41">
        <f t="shared" si="15"/>
        <v>0.5440610447</v>
      </c>
      <c r="Y240" s="41">
        <f t="shared" si="16"/>
        <v>0.5472827034</v>
      </c>
      <c r="Z240" s="40">
        <f t="shared" si="17"/>
        <v>126</v>
      </c>
      <c r="AA240" s="40">
        <f t="shared" si="18"/>
        <v>219</v>
      </c>
      <c r="AB240" s="40">
        <f t="shared" si="19"/>
        <v>69</v>
      </c>
      <c r="AC240" s="40">
        <f t="shared" si="20"/>
        <v>57</v>
      </c>
      <c r="AD240" s="40">
        <f t="shared" si="21"/>
        <v>120</v>
      </c>
      <c r="AE240" s="40">
        <f t="shared" si="22"/>
        <v>99</v>
      </c>
      <c r="AF240" s="40">
        <f t="shared" si="23"/>
        <v>1.298245614</v>
      </c>
      <c r="AG240" s="40">
        <f t="shared" si="24"/>
        <v>1.515151515</v>
      </c>
      <c r="AH240" s="40">
        <f t="shared" si="25"/>
        <v>90</v>
      </c>
      <c r="AI240" s="40">
        <f t="shared" si="26"/>
        <v>74</v>
      </c>
      <c r="AJ240" s="40">
        <f t="shared" si="27"/>
        <v>182</v>
      </c>
      <c r="AK240" s="40">
        <f t="shared" si="40"/>
        <v>150</v>
      </c>
      <c r="AL240" s="18">
        <f t="shared" si="28"/>
        <v>2948</v>
      </c>
      <c r="AM240" s="40">
        <f t="shared" si="29"/>
        <v>496</v>
      </c>
      <c r="AN240" s="42">
        <f t="shared" si="30"/>
        <v>0.1682496608</v>
      </c>
      <c r="AO240" s="42">
        <f t="shared" si="31"/>
        <v>0.2245590231</v>
      </c>
      <c r="AP240" s="43">
        <f t="shared" si="32"/>
        <v>0.2719033233</v>
      </c>
      <c r="AQ240" s="43">
        <f t="shared" si="33"/>
        <v>0.5725075529</v>
      </c>
      <c r="AR240" s="43">
        <f t="shared" si="34"/>
        <v>0.5211480363</v>
      </c>
      <c r="AS240" s="43">
        <f t="shared" si="35"/>
        <v>0.5483870968</v>
      </c>
      <c r="AT240" s="43">
        <f t="shared" si="36"/>
        <v>0.4838709677</v>
      </c>
      <c r="AU240" s="43">
        <f t="shared" si="37"/>
        <v>0.3306451613</v>
      </c>
      <c r="AV240" s="44">
        <f t="shared" si="38"/>
        <v>0</v>
      </c>
      <c r="AW240" s="45">
        <f t="shared" si="39"/>
        <v>-92</v>
      </c>
      <c r="AX240" s="45">
        <v>2.0</v>
      </c>
      <c r="AY240" s="45"/>
    </row>
    <row r="241">
      <c r="A241" s="60"/>
      <c r="B241" s="60"/>
      <c r="C241" s="60"/>
      <c r="D241" s="46">
        <v>239.0</v>
      </c>
      <c r="E241" s="25"/>
      <c r="F241" s="26">
        <v>3607.0</v>
      </c>
      <c r="G241" s="18">
        <v>1734.0</v>
      </c>
      <c r="H241" s="15">
        <f t="shared" si="5"/>
        <v>196</v>
      </c>
      <c r="I241" s="28">
        <v>8.0</v>
      </c>
      <c r="J241" s="29">
        <v>39.0</v>
      </c>
      <c r="K241" s="30">
        <v>16.0</v>
      </c>
      <c r="L241" s="31">
        <v>94.0</v>
      </c>
      <c r="M241" s="32">
        <v>16.0</v>
      </c>
      <c r="N241" s="33">
        <v>23.0</v>
      </c>
      <c r="O241" s="39">
        <f t="shared" si="6"/>
        <v>0.5897435897</v>
      </c>
      <c r="P241" s="39">
        <f t="shared" si="7"/>
        <v>0.829787234</v>
      </c>
      <c r="Q241" s="40">
        <f t="shared" si="8"/>
        <v>0.6892602722</v>
      </c>
      <c r="R241" s="17">
        <f t="shared" si="9"/>
        <v>0.2672602722</v>
      </c>
      <c r="S241" s="39">
        <f t="shared" si="10"/>
        <v>0.1405269619</v>
      </c>
      <c r="T241" s="40">
        <f t="shared" si="11"/>
        <v>0.3599025131</v>
      </c>
      <c r="U241" s="40">
        <f t="shared" si="12"/>
        <v>0.45783488</v>
      </c>
      <c r="V241" s="40">
        <f t="shared" si="13"/>
        <v>0.45783488</v>
      </c>
      <c r="W241" s="39">
        <f t="shared" si="14"/>
        <v>0.5983618419</v>
      </c>
      <c r="X241" s="41">
        <f t="shared" si="15"/>
        <v>0.54216512</v>
      </c>
      <c r="Y241" s="41">
        <f t="shared" si="16"/>
        <v>0.4016381581</v>
      </c>
      <c r="Z241" s="40">
        <f t="shared" si="17"/>
        <v>39</v>
      </c>
      <c r="AA241" s="40">
        <f t="shared" si="18"/>
        <v>47</v>
      </c>
      <c r="AB241" s="40">
        <f t="shared" si="19"/>
        <v>21</v>
      </c>
      <c r="AC241" s="40">
        <f t="shared" si="20"/>
        <v>18</v>
      </c>
      <c r="AD241" s="40">
        <f t="shared" si="21"/>
        <v>19</v>
      </c>
      <c r="AE241" s="40">
        <f t="shared" si="22"/>
        <v>28</v>
      </c>
      <c r="AF241" s="40">
        <f t="shared" si="23"/>
        <v>1.277777778</v>
      </c>
      <c r="AG241" s="40">
        <f t="shared" si="24"/>
        <v>1.392857143</v>
      </c>
      <c r="AH241" s="40">
        <f t="shared" si="25"/>
        <v>27</v>
      </c>
      <c r="AI241" s="40">
        <f t="shared" si="26"/>
        <v>23</v>
      </c>
      <c r="AJ241" s="40">
        <f t="shared" si="27"/>
        <v>26</v>
      </c>
      <c r="AK241" s="40">
        <f t="shared" si="40"/>
        <v>39</v>
      </c>
      <c r="AL241" s="18">
        <f t="shared" si="28"/>
        <v>1734</v>
      </c>
      <c r="AM241" s="40">
        <f t="shared" si="29"/>
        <v>115</v>
      </c>
      <c r="AN241" s="42">
        <f t="shared" si="30"/>
        <v>0.06632064591</v>
      </c>
      <c r="AO241" s="42">
        <f t="shared" si="31"/>
        <v>0.1130334487</v>
      </c>
      <c r="AP241" s="43">
        <f t="shared" si="32"/>
        <v>0.2040816327</v>
      </c>
      <c r="AQ241" s="43">
        <f t="shared" si="33"/>
        <v>0.6020408163</v>
      </c>
      <c r="AR241" s="43">
        <f t="shared" si="34"/>
        <v>0.4387755102</v>
      </c>
      <c r="AS241" s="43">
        <f t="shared" si="35"/>
        <v>0.4608695652</v>
      </c>
      <c r="AT241" s="43">
        <f t="shared" si="36"/>
        <v>0.5739130435</v>
      </c>
      <c r="AU241" s="43">
        <f t="shared" si="37"/>
        <v>0.4347826087</v>
      </c>
      <c r="AV241" s="44">
        <f t="shared" si="38"/>
        <v>0</v>
      </c>
      <c r="AW241" s="45">
        <f t="shared" si="39"/>
        <v>-13</v>
      </c>
      <c r="AX241" s="45">
        <v>2.0</v>
      </c>
      <c r="AY241" s="45"/>
    </row>
    <row r="242">
      <c r="A242" s="60"/>
      <c r="B242" s="60"/>
      <c r="C242" s="60"/>
      <c r="D242" s="46">
        <v>240.0</v>
      </c>
      <c r="E242" s="25"/>
      <c r="F242" s="26">
        <v>3609.0</v>
      </c>
      <c r="G242" s="18">
        <v>1497.0</v>
      </c>
      <c r="H242" s="15">
        <f t="shared" si="5"/>
        <v>461</v>
      </c>
      <c r="I242" s="28">
        <v>74.0</v>
      </c>
      <c r="J242" s="29">
        <v>92.0</v>
      </c>
      <c r="K242" s="30">
        <v>56.0</v>
      </c>
      <c r="L242" s="31">
        <v>108.0</v>
      </c>
      <c r="M242" s="32">
        <v>73.0</v>
      </c>
      <c r="N242" s="33">
        <v>58.0</v>
      </c>
      <c r="O242" s="39">
        <f t="shared" si="6"/>
        <v>0.4427480916</v>
      </c>
      <c r="P242" s="39">
        <f t="shared" si="7"/>
        <v>0.5542168675</v>
      </c>
      <c r="Q242" s="40">
        <f t="shared" si="8"/>
        <v>0.6226248694</v>
      </c>
      <c r="R242" s="17">
        <f t="shared" si="9"/>
        <v>0.2006248694</v>
      </c>
      <c r="S242" s="39">
        <f t="shared" si="10"/>
        <v>-0.06840800194</v>
      </c>
      <c r="T242" s="40">
        <f t="shared" si="11"/>
        <v>0.3599398305</v>
      </c>
      <c r="U242" s="40">
        <f t="shared" si="12"/>
        <v>0.3437122422</v>
      </c>
      <c r="V242" s="40">
        <f t="shared" si="13"/>
        <v>0.3437122422</v>
      </c>
      <c r="W242" s="39">
        <f t="shared" si="14"/>
        <v>0.2753042402</v>
      </c>
      <c r="X242" s="41">
        <f t="shared" si="15"/>
        <v>0.6562877578</v>
      </c>
      <c r="Y242" s="41">
        <f t="shared" si="16"/>
        <v>0.7246957598</v>
      </c>
      <c r="Z242" s="40">
        <f t="shared" si="17"/>
        <v>131</v>
      </c>
      <c r="AA242" s="40">
        <f t="shared" si="18"/>
        <v>166</v>
      </c>
      <c r="AB242" s="40">
        <f t="shared" si="19"/>
        <v>86</v>
      </c>
      <c r="AC242" s="40">
        <f t="shared" si="20"/>
        <v>45</v>
      </c>
      <c r="AD242" s="40">
        <f t="shared" si="21"/>
        <v>120</v>
      </c>
      <c r="AE242" s="40">
        <f t="shared" si="22"/>
        <v>46</v>
      </c>
      <c r="AF242" s="40">
        <f t="shared" si="23"/>
        <v>1.288888889</v>
      </c>
      <c r="AG242" s="40">
        <f t="shared" si="24"/>
        <v>2</v>
      </c>
      <c r="AH242" s="40">
        <f t="shared" si="25"/>
        <v>111</v>
      </c>
      <c r="AI242" s="40">
        <f t="shared" si="26"/>
        <v>58</v>
      </c>
      <c r="AJ242" s="40">
        <f t="shared" si="27"/>
        <v>240</v>
      </c>
      <c r="AK242" s="40">
        <f t="shared" si="40"/>
        <v>92</v>
      </c>
      <c r="AL242" s="18">
        <f t="shared" si="28"/>
        <v>1497</v>
      </c>
      <c r="AM242" s="40">
        <f t="shared" si="29"/>
        <v>501</v>
      </c>
      <c r="AN242" s="42">
        <f t="shared" si="30"/>
        <v>0.3346693387</v>
      </c>
      <c r="AO242" s="42">
        <f t="shared" si="31"/>
        <v>0.3079492318</v>
      </c>
      <c r="AP242" s="43">
        <f t="shared" si="32"/>
        <v>0.4403470716</v>
      </c>
      <c r="AQ242" s="43">
        <f t="shared" si="33"/>
        <v>0.5531453362</v>
      </c>
      <c r="AR242" s="43">
        <f t="shared" si="34"/>
        <v>0.6442516269</v>
      </c>
      <c r="AS242" s="43">
        <f t="shared" si="35"/>
        <v>0.7005988024</v>
      </c>
      <c r="AT242" s="43">
        <f t="shared" si="36"/>
        <v>0.4051896208</v>
      </c>
      <c r="AU242" s="43">
        <f t="shared" si="37"/>
        <v>0.3373253493</v>
      </c>
      <c r="AV242" s="44">
        <f t="shared" si="38"/>
        <v>0</v>
      </c>
      <c r="AW242" s="45">
        <f t="shared" si="39"/>
        <v>-148</v>
      </c>
      <c r="AX242" s="45">
        <v>2.0</v>
      </c>
      <c r="AY242" s="45"/>
    </row>
    <row r="243">
      <c r="A243" s="60"/>
      <c r="B243" s="60"/>
      <c r="C243" s="60"/>
      <c r="D243" s="46">
        <v>241.0</v>
      </c>
      <c r="E243" s="25"/>
      <c r="F243" s="26">
        <v>3613.0</v>
      </c>
      <c r="G243" s="18">
        <v>1295.0</v>
      </c>
      <c r="H243" s="15">
        <f t="shared" si="5"/>
        <v>193</v>
      </c>
      <c r="I243" s="28">
        <v>13.0</v>
      </c>
      <c r="J243" s="29">
        <v>27.0</v>
      </c>
      <c r="K243" s="30">
        <v>10.0</v>
      </c>
      <c r="L243" s="31">
        <v>106.0</v>
      </c>
      <c r="M243" s="32">
        <v>4.0</v>
      </c>
      <c r="N243" s="33">
        <v>33.0</v>
      </c>
      <c r="O243" s="39">
        <f t="shared" si="6"/>
        <v>0.8918918919</v>
      </c>
      <c r="P243" s="39">
        <f t="shared" si="7"/>
        <v>0.675</v>
      </c>
      <c r="Q243" s="40">
        <f t="shared" si="8"/>
        <v>0.8262704412</v>
      </c>
      <c r="R243" s="17">
        <f t="shared" si="9"/>
        <v>0.4042704412</v>
      </c>
      <c r="S243" s="39">
        <f t="shared" si="10"/>
        <v>-0.1512704412</v>
      </c>
      <c r="T243" s="40">
        <f t="shared" si="11"/>
        <v>0.3598258114</v>
      </c>
      <c r="U243" s="40">
        <f t="shared" si="12"/>
        <v>0.6924253521</v>
      </c>
      <c r="V243" s="40">
        <f t="shared" si="13"/>
        <v>0.6924253521</v>
      </c>
      <c r="W243" s="39">
        <f t="shared" si="14"/>
        <v>0.5411549109</v>
      </c>
      <c r="X243" s="41">
        <f t="shared" si="15"/>
        <v>0.3075746479</v>
      </c>
      <c r="Y243" s="41">
        <f t="shared" si="16"/>
        <v>0.4588450891</v>
      </c>
      <c r="Z243" s="40">
        <f t="shared" si="17"/>
        <v>37</v>
      </c>
      <c r="AA243" s="40">
        <f t="shared" si="18"/>
        <v>40</v>
      </c>
      <c r="AB243" s="40">
        <f t="shared" si="19"/>
        <v>11</v>
      </c>
      <c r="AC243" s="40">
        <f t="shared" si="20"/>
        <v>26</v>
      </c>
      <c r="AD243" s="40">
        <f t="shared" si="21"/>
        <v>18</v>
      </c>
      <c r="AE243" s="40">
        <f t="shared" si="22"/>
        <v>22</v>
      </c>
      <c r="AF243" s="40">
        <f t="shared" si="23"/>
        <v>1.269230769</v>
      </c>
      <c r="AG243" s="40">
        <f t="shared" si="24"/>
        <v>1.227272727</v>
      </c>
      <c r="AH243" s="40">
        <f t="shared" si="25"/>
        <v>14</v>
      </c>
      <c r="AI243" s="40">
        <f t="shared" si="26"/>
        <v>33</v>
      </c>
      <c r="AJ243" s="40">
        <f t="shared" si="27"/>
        <v>22</v>
      </c>
      <c r="AK243" s="40">
        <f t="shared" si="40"/>
        <v>27</v>
      </c>
      <c r="AL243" s="18">
        <f t="shared" si="28"/>
        <v>1295</v>
      </c>
      <c r="AM243" s="40">
        <f t="shared" si="29"/>
        <v>96</v>
      </c>
      <c r="AN243" s="42">
        <f t="shared" si="30"/>
        <v>0.07413127413</v>
      </c>
      <c r="AO243" s="42">
        <f t="shared" si="31"/>
        <v>0.149034749</v>
      </c>
      <c r="AP243" s="43">
        <f t="shared" si="32"/>
        <v>0.1398963731</v>
      </c>
      <c r="AQ243" s="43">
        <f t="shared" si="33"/>
        <v>0.6373056995</v>
      </c>
      <c r="AR243" s="43">
        <f t="shared" si="34"/>
        <v>0.3989637306</v>
      </c>
      <c r="AS243" s="43">
        <f t="shared" si="35"/>
        <v>0.375</v>
      </c>
      <c r="AT243" s="43">
        <f t="shared" si="36"/>
        <v>0.4270833333</v>
      </c>
      <c r="AU243" s="43">
        <f t="shared" si="37"/>
        <v>0.4895833333</v>
      </c>
      <c r="AV243" s="44">
        <f t="shared" si="38"/>
        <v>0</v>
      </c>
      <c r="AW243" s="45">
        <f t="shared" si="39"/>
        <v>-9</v>
      </c>
      <c r="AX243" s="45">
        <v>2.0</v>
      </c>
      <c r="AY243" s="45"/>
    </row>
    <row r="244">
      <c r="A244" s="60"/>
      <c r="B244" s="60"/>
      <c r="C244" s="60"/>
      <c r="D244" s="46">
        <v>242.0</v>
      </c>
      <c r="E244" s="25"/>
      <c r="F244" s="26">
        <v>3705.0</v>
      </c>
      <c r="G244" s="18">
        <v>1153.0</v>
      </c>
      <c r="H244" s="15">
        <f t="shared" si="5"/>
        <v>242</v>
      </c>
      <c r="I244" s="28">
        <v>28.0</v>
      </c>
      <c r="J244" s="29">
        <v>36.0</v>
      </c>
      <c r="K244" s="30">
        <v>20.0</v>
      </c>
      <c r="L244" s="31">
        <v>86.0</v>
      </c>
      <c r="M244" s="32">
        <v>28.0</v>
      </c>
      <c r="N244" s="33">
        <v>44.0</v>
      </c>
      <c r="O244" s="39">
        <f t="shared" si="6"/>
        <v>0.6111111111</v>
      </c>
      <c r="P244" s="39">
        <f t="shared" si="7"/>
        <v>0.5625</v>
      </c>
      <c r="Q244" s="40">
        <f t="shared" si="8"/>
        <v>0.6989476111</v>
      </c>
      <c r="R244" s="17">
        <f t="shared" si="9"/>
        <v>0.2769476111</v>
      </c>
      <c r="S244" s="39">
        <f t="shared" si="10"/>
        <v>-0.1364476111</v>
      </c>
      <c r="T244" s="40">
        <f t="shared" si="11"/>
        <v>0.3598970887</v>
      </c>
      <c r="U244" s="40">
        <f t="shared" si="12"/>
        <v>0.4744242666</v>
      </c>
      <c r="V244" s="40">
        <f t="shared" si="13"/>
        <v>0.4744242666</v>
      </c>
      <c r="W244" s="39">
        <f t="shared" si="14"/>
        <v>0.3379766555</v>
      </c>
      <c r="X244" s="41">
        <f t="shared" si="15"/>
        <v>0.5255757334</v>
      </c>
      <c r="Y244" s="41">
        <f t="shared" si="16"/>
        <v>0.6620233445</v>
      </c>
      <c r="Z244" s="40">
        <f t="shared" si="17"/>
        <v>72</v>
      </c>
      <c r="AA244" s="40">
        <f t="shared" si="18"/>
        <v>64</v>
      </c>
      <c r="AB244" s="40">
        <f t="shared" si="19"/>
        <v>38</v>
      </c>
      <c r="AC244" s="40">
        <f t="shared" si="20"/>
        <v>34</v>
      </c>
      <c r="AD244" s="40">
        <f t="shared" si="21"/>
        <v>42</v>
      </c>
      <c r="AE244" s="40">
        <f t="shared" si="22"/>
        <v>22</v>
      </c>
      <c r="AF244" s="40">
        <f t="shared" si="23"/>
        <v>1.294117647</v>
      </c>
      <c r="AG244" s="40">
        <f t="shared" si="24"/>
        <v>1.636363636</v>
      </c>
      <c r="AH244" s="40">
        <f t="shared" si="25"/>
        <v>49</v>
      </c>
      <c r="AI244" s="40">
        <f t="shared" si="26"/>
        <v>44</v>
      </c>
      <c r="AJ244" s="40">
        <f t="shared" si="27"/>
        <v>69</v>
      </c>
      <c r="AK244" s="40">
        <f t="shared" si="40"/>
        <v>36</v>
      </c>
      <c r="AL244" s="18">
        <f t="shared" si="28"/>
        <v>1153</v>
      </c>
      <c r="AM244" s="40">
        <f t="shared" si="29"/>
        <v>198</v>
      </c>
      <c r="AN244" s="42">
        <f t="shared" si="30"/>
        <v>0.1717259324</v>
      </c>
      <c r="AO244" s="42">
        <f t="shared" si="31"/>
        <v>0.2098872507</v>
      </c>
      <c r="AP244" s="43">
        <f t="shared" si="32"/>
        <v>0.3140495868</v>
      </c>
      <c r="AQ244" s="43">
        <f t="shared" si="33"/>
        <v>0.5867768595</v>
      </c>
      <c r="AR244" s="43">
        <f t="shared" si="34"/>
        <v>0.5619834711</v>
      </c>
      <c r="AS244" s="43">
        <f t="shared" si="35"/>
        <v>0.595959596</v>
      </c>
      <c r="AT244" s="43">
        <f t="shared" si="36"/>
        <v>0.4292929293</v>
      </c>
      <c r="AU244" s="43">
        <f t="shared" si="37"/>
        <v>0.4696969697</v>
      </c>
      <c r="AV244" s="44">
        <f t="shared" si="38"/>
        <v>0</v>
      </c>
      <c r="AW244" s="45">
        <f t="shared" si="39"/>
        <v>-42</v>
      </c>
      <c r="AX244" s="45">
        <v>2.0</v>
      </c>
      <c r="AY244" s="45"/>
    </row>
    <row r="245">
      <c r="A245" s="60"/>
      <c r="B245" s="60"/>
      <c r="C245" s="60"/>
      <c r="D245" s="46">
        <v>243.0</v>
      </c>
      <c r="E245" s="25"/>
      <c r="F245" s="26">
        <v>3706.0</v>
      </c>
      <c r="G245" s="18">
        <v>1851.0</v>
      </c>
      <c r="H245" s="15">
        <f t="shared" si="5"/>
        <v>393</v>
      </c>
      <c r="I245" s="28">
        <v>40.0</v>
      </c>
      <c r="J245" s="29">
        <v>74.0</v>
      </c>
      <c r="K245" s="30">
        <v>26.0</v>
      </c>
      <c r="L245" s="31">
        <v>177.0</v>
      </c>
      <c r="M245" s="32">
        <v>23.0</v>
      </c>
      <c r="N245" s="33">
        <v>53.0</v>
      </c>
      <c r="O245" s="39">
        <f t="shared" si="6"/>
        <v>0.6973684211</v>
      </c>
      <c r="P245" s="39">
        <f t="shared" si="7"/>
        <v>0.649122807</v>
      </c>
      <c r="Q245" s="40">
        <f t="shared" si="8"/>
        <v>0.7380567095</v>
      </c>
      <c r="R245" s="17">
        <f t="shared" si="9"/>
        <v>0.3160567095</v>
      </c>
      <c r="S245" s="39">
        <f t="shared" si="10"/>
        <v>-0.08893390247</v>
      </c>
      <c r="T245" s="40">
        <f t="shared" si="11"/>
        <v>0.3598751914</v>
      </c>
      <c r="U245" s="40">
        <f t="shared" si="12"/>
        <v>0.54139383</v>
      </c>
      <c r="V245" s="40">
        <f t="shared" si="13"/>
        <v>0.54139383</v>
      </c>
      <c r="W245" s="39">
        <f t="shared" si="14"/>
        <v>0.4524599275</v>
      </c>
      <c r="X245" s="41">
        <f t="shared" si="15"/>
        <v>0.45860617</v>
      </c>
      <c r="Y245" s="41">
        <f t="shared" si="16"/>
        <v>0.5475400725</v>
      </c>
      <c r="Z245" s="40">
        <f t="shared" si="17"/>
        <v>76</v>
      </c>
      <c r="AA245" s="40">
        <f t="shared" si="18"/>
        <v>114</v>
      </c>
      <c r="AB245" s="40">
        <f t="shared" si="19"/>
        <v>35</v>
      </c>
      <c r="AC245" s="40">
        <f t="shared" si="20"/>
        <v>41</v>
      </c>
      <c r="AD245" s="40">
        <f t="shared" si="21"/>
        <v>62</v>
      </c>
      <c r="AE245" s="40">
        <f t="shared" si="22"/>
        <v>52</v>
      </c>
      <c r="AF245" s="40">
        <f t="shared" si="23"/>
        <v>1.292682927</v>
      </c>
      <c r="AG245" s="40">
        <f t="shared" si="24"/>
        <v>1.423076923</v>
      </c>
      <c r="AH245" s="40">
        <f t="shared" si="25"/>
        <v>45</v>
      </c>
      <c r="AI245" s="40">
        <f t="shared" si="26"/>
        <v>53</v>
      </c>
      <c r="AJ245" s="40">
        <f t="shared" si="27"/>
        <v>88</v>
      </c>
      <c r="AK245" s="40">
        <f t="shared" si="40"/>
        <v>74</v>
      </c>
      <c r="AL245" s="18">
        <f t="shared" si="28"/>
        <v>1851</v>
      </c>
      <c r="AM245" s="40">
        <f t="shared" si="29"/>
        <v>260</v>
      </c>
      <c r="AN245" s="42">
        <f t="shared" si="30"/>
        <v>0.1404646137</v>
      </c>
      <c r="AO245" s="42">
        <f t="shared" si="31"/>
        <v>0.2123176661</v>
      </c>
      <c r="AP245" s="43">
        <f t="shared" si="32"/>
        <v>0.2264631043</v>
      </c>
      <c r="AQ245" s="43">
        <f t="shared" si="33"/>
        <v>0.6106870229</v>
      </c>
      <c r="AR245" s="43">
        <f t="shared" si="34"/>
        <v>0.4834605598</v>
      </c>
      <c r="AS245" s="43">
        <f t="shared" si="35"/>
        <v>0.5115384615</v>
      </c>
      <c r="AT245" s="43">
        <f t="shared" si="36"/>
        <v>0.4576923077</v>
      </c>
      <c r="AU245" s="43">
        <f t="shared" si="37"/>
        <v>0.3769230769</v>
      </c>
      <c r="AV245" s="44">
        <f t="shared" si="38"/>
        <v>0</v>
      </c>
      <c r="AW245" s="45">
        <f t="shared" si="39"/>
        <v>-44</v>
      </c>
      <c r="AX245" s="45">
        <v>2.0</v>
      </c>
      <c r="AY245" s="45"/>
    </row>
    <row r="246">
      <c r="A246" s="60"/>
      <c r="B246" s="60"/>
      <c r="C246" s="60"/>
      <c r="D246" s="46">
        <v>244.0</v>
      </c>
      <c r="E246" s="25"/>
      <c r="F246" s="26">
        <v>3710.0</v>
      </c>
      <c r="G246" s="18">
        <v>571.0</v>
      </c>
      <c r="H246" s="15">
        <f t="shared" si="5"/>
        <v>156</v>
      </c>
      <c r="I246" s="28">
        <v>14.0</v>
      </c>
      <c r="J246" s="29">
        <v>44.0</v>
      </c>
      <c r="K246" s="30">
        <v>10.0</v>
      </c>
      <c r="L246" s="31">
        <v>48.0</v>
      </c>
      <c r="M246" s="32">
        <v>20.0</v>
      </c>
      <c r="N246" s="33">
        <v>20.0</v>
      </c>
      <c r="O246" s="39">
        <f t="shared" si="6"/>
        <v>0.5</v>
      </c>
      <c r="P246" s="39">
        <f t="shared" si="7"/>
        <v>0.7586206897</v>
      </c>
      <c r="Q246" s="40">
        <f t="shared" si="8"/>
        <v>0.6485765</v>
      </c>
      <c r="R246" s="17">
        <f t="shared" si="9"/>
        <v>0.2265765</v>
      </c>
      <c r="S246" s="39">
        <f t="shared" si="10"/>
        <v>0.1100441897</v>
      </c>
      <c r="T246" s="40">
        <f t="shared" si="11"/>
        <v>0.359925296</v>
      </c>
      <c r="U246" s="40">
        <f t="shared" si="12"/>
        <v>0.3881603472</v>
      </c>
      <c r="V246" s="40">
        <f t="shared" si="13"/>
        <v>0.3881603472</v>
      </c>
      <c r="W246" s="39">
        <f t="shared" si="14"/>
        <v>0.4982045369</v>
      </c>
      <c r="X246" s="41">
        <f t="shared" si="15"/>
        <v>0.6118396528</v>
      </c>
      <c r="Y246" s="41">
        <f t="shared" si="16"/>
        <v>0.5017954631</v>
      </c>
      <c r="Z246" s="40">
        <f t="shared" si="17"/>
        <v>40</v>
      </c>
      <c r="AA246" s="40">
        <f t="shared" si="18"/>
        <v>58</v>
      </c>
      <c r="AB246" s="40">
        <f t="shared" si="19"/>
        <v>24</v>
      </c>
      <c r="AC246" s="40">
        <f t="shared" si="20"/>
        <v>16</v>
      </c>
      <c r="AD246" s="40">
        <f t="shared" si="21"/>
        <v>29</v>
      </c>
      <c r="AE246" s="40">
        <f t="shared" si="22"/>
        <v>29</v>
      </c>
      <c r="AF246" s="40">
        <f t="shared" si="23"/>
        <v>1.25</v>
      </c>
      <c r="AG246" s="40">
        <f t="shared" si="24"/>
        <v>1.517241379</v>
      </c>
      <c r="AH246" s="40">
        <f t="shared" si="25"/>
        <v>30</v>
      </c>
      <c r="AI246" s="40">
        <f t="shared" si="26"/>
        <v>20</v>
      </c>
      <c r="AJ246" s="40">
        <f t="shared" si="27"/>
        <v>44</v>
      </c>
      <c r="AK246" s="40">
        <f t="shared" si="40"/>
        <v>44</v>
      </c>
      <c r="AL246" s="18">
        <f t="shared" si="28"/>
        <v>571</v>
      </c>
      <c r="AM246" s="40">
        <f t="shared" si="29"/>
        <v>138</v>
      </c>
      <c r="AN246" s="42">
        <f t="shared" si="30"/>
        <v>0.2416812609</v>
      </c>
      <c r="AO246" s="42">
        <f t="shared" si="31"/>
        <v>0.2732049037</v>
      </c>
      <c r="AP246" s="43">
        <f t="shared" si="32"/>
        <v>0.2820512821</v>
      </c>
      <c r="AQ246" s="43">
        <f t="shared" si="33"/>
        <v>0.5256410256</v>
      </c>
      <c r="AR246" s="43">
        <f t="shared" si="34"/>
        <v>0.6282051282</v>
      </c>
      <c r="AS246" s="43">
        <f t="shared" si="35"/>
        <v>0.5362318841</v>
      </c>
      <c r="AT246" s="43">
        <f t="shared" si="36"/>
        <v>0.5362318841</v>
      </c>
      <c r="AU246" s="43">
        <f t="shared" si="37"/>
        <v>0.3623188406</v>
      </c>
      <c r="AV246" s="44">
        <f t="shared" si="38"/>
        <v>0</v>
      </c>
      <c r="AW246" s="45">
        <f t="shared" si="39"/>
        <v>-30</v>
      </c>
      <c r="AX246" s="45">
        <v>2.0</v>
      </c>
      <c r="AY246" s="45"/>
    </row>
    <row r="247">
      <c r="A247" s="60"/>
      <c r="B247" s="60"/>
      <c r="C247" s="60"/>
      <c r="D247" s="46">
        <v>245.0</v>
      </c>
      <c r="E247" s="25"/>
      <c r="F247" s="26">
        <v>3715.0</v>
      </c>
      <c r="G247" s="18">
        <v>1889.0</v>
      </c>
      <c r="H247" s="15">
        <f t="shared" si="5"/>
        <v>587</v>
      </c>
      <c r="I247" s="28">
        <v>98.0</v>
      </c>
      <c r="J247" s="29">
        <v>111.0</v>
      </c>
      <c r="K247" s="30">
        <v>80.0</v>
      </c>
      <c r="L247" s="31">
        <v>168.0</v>
      </c>
      <c r="M247" s="32">
        <v>67.0</v>
      </c>
      <c r="N247" s="33">
        <v>63.0</v>
      </c>
      <c r="O247" s="39">
        <f t="shared" si="6"/>
        <v>0.4846153846</v>
      </c>
      <c r="P247" s="39">
        <f t="shared" si="7"/>
        <v>0.5311004785</v>
      </c>
      <c r="Q247" s="40">
        <f t="shared" si="8"/>
        <v>0.641602634</v>
      </c>
      <c r="R247" s="17">
        <f t="shared" si="9"/>
        <v>0.219602634</v>
      </c>
      <c r="S247" s="39">
        <f t="shared" si="10"/>
        <v>-0.1105021555</v>
      </c>
      <c r="T247" s="40">
        <f t="shared" si="11"/>
        <v>0.3599292016</v>
      </c>
      <c r="U247" s="40">
        <f t="shared" si="12"/>
        <v>0.3762162861</v>
      </c>
      <c r="V247" s="40">
        <f t="shared" si="13"/>
        <v>0.3762162861</v>
      </c>
      <c r="W247" s="39">
        <f t="shared" si="14"/>
        <v>0.2657141306</v>
      </c>
      <c r="X247" s="41">
        <f t="shared" si="15"/>
        <v>0.6237837139</v>
      </c>
      <c r="Y247" s="41">
        <f t="shared" si="16"/>
        <v>0.7342858694</v>
      </c>
      <c r="Z247" s="40">
        <f t="shared" si="17"/>
        <v>130</v>
      </c>
      <c r="AA247" s="40">
        <f t="shared" si="18"/>
        <v>209</v>
      </c>
      <c r="AB247" s="40">
        <f t="shared" si="19"/>
        <v>81</v>
      </c>
      <c r="AC247" s="40">
        <f t="shared" si="20"/>
        <v>49</v>
      </c>
      <c r="AD247" s="40">
        <f t="shared" si="21"/>
        <v>153</v>
      </c>
      <c r="AE247" s="40">
        <f t="shared" si="22"/>
        <v>56</v>
      </c>
      <c r="AF247" s="40">
        <f t="shared" si="23"/>
        <v>1.285714286</v>
      </c>
      <c r="AG247" s="40">
        <f t="shared" si="24"/>
        <v>1.982142857</v>
      </c>
      <c r="AH247" s="40">
        <f t="shared" si="25"/>
        <v>104</v>
      </c>
      <c r="AI247" s="40">
        <f t="shared" si="26"/>
        <v>63</v>
      </c>
      <c r="AJ247" s="40">
        <f t="shared" si="27"/>
        <v>303</v>
      </c>
      <c r="AK247" s="40">
        <f t="shared" si="40"/>
        <v>111</v>
      </c>
      <c r="AL247" s="18">
        <f t="shared" si="28"/>
        <v>1889</v>
      </c>
      <c r="AM247" s="40">
        <f t="shared" si="29"/>
        <v>581</v>
      </c>
      <c r="AN247" s="42">
        <f t="shared" si="30"/>
        <v>0.3075701429</v>
      </c>
      <c r="AO247" s="42">
        <f t="shared" si="31"/>
        <v>0.3107464267</v>
      </c>
      <c r="AP247" s="43">
        <f t="shared" si="32"/>
        <v>0.4173764906</v>
      </c>
      <c r="AQ247" s="43">
        <f t="shared" si="33"/>
        <v>0.5672913118</v>
      </c>
      <c r="AR247" s="43">
        <f t="shared" si="34"/>
        <v>0.5775127768</v>
      </c>
      <c r="AS247" s="43">
        <f t="shared" si="35"/>
        <v>0.7005163511</v>
      </c>
      <c r="AT247" s="43">
        <f t="shared" si="36"/>
        <v>0.3700516351</v>
      </c>
      <c r="AU247" s="43">
        <f t="shared" si="37"/>
        <v>0.2874354561</v>
      </c>
      <c r="AV247" s="44">
        <f t="shared" si="38"/>
        <v>0</v>
      </c>
      <c r="AW247" s="45">
        <f t="shared" si="39"/>
        <v>-162</v>
      </c>
      <c r="AX247" s="45">
        <v>2.0</v>
      </c>
      <c r="AY247" s="45"/>
    </row>
    <row r="248">
      <c r="A248" s="60"/>
      <c r="B248" s="60"/>
      <c r="C248" s="60"/>
      <c r="D248" s="46">
        <v>246.0</v>
      </c>
      <c r="E248" s="25"/>
      <c r="F248" s="26">
        <v>3717.0</v>
      </c>
      <c r="G248" s="18">
        <v>1062.0</v>
      </c>
      <c r="H248" s="15">
        <f t="shared" si="5"/>
        <v>325</v>
      </c>
      <c r="I248" s="28">
        <v>55.0</v>
      </c>
      <c r="J248" s="29">
        <v>66.0</v>
      </c>
      <c r="K248" s="30">
        <v>28.0</v>
      </c>
      <c r="L248" s="31">
        <v>95.0</v>
      </c>
      <c r="M248" s="32">
        <v>34.0</v>
      </c>
      <c r="N248" s="33">
        <v>47.0</v>
      </c>
      <c r="O248" s="39">
        <f t="shared" si="6"/>
        <v>0.5802469136</v>
      </c>
      <c r="P248" s="39">
        <f t="shared" si="7"/>
        <v>0.5454545455</v>
      </c>
      <c r="Q248" s="40">
        <f t="shared" si="8"/>
        <v>0.6849548779</v>
      </c>
      <c r="R248" s="17">
        <f t="shared" si="9"/>
        <v>0.2629548779</v>
      </c>
      <c r="S248" s="39">
        <f t="shared" si="10"/>
        <v>-0.1395003325</v>
      </c>
      <c r="T248" s="40">
        <f t="shared" si="11"/>
        <v>0.359904924</v>
      </c>
      <c r="U248" s="40">
        <f t="shared" si="12"/>
        <v>0.4504618455</v>
      </c>
      <c r="V248" s="40">
        <f t="shared" si="13"/>
        <v>0.4504618455</v>
      </c>
      <c r="W248" s="39">
        <f t="shared" si="14"/>
        <v>0.3109615131</v>
      </c>
      <c r="X248" s="41">
        <f t="shared" si="15"/>
        <v>0.5495381545</v>
      </c>
      <c r="Y248" s="41">
        <f t="shared" si="16"/>
        <v>0.6890384869</v>
      </c>
      <c r="Z248" s="40">
        <f t="shared" si="17"/>
        <v>81</v>
      </c>
      <c r="AA248" s="40">
        <f t="shared" si="18"/>
        <v>121</v>
      </c>
      <c r="AB248" s="40">
        <f t="shared" si="19"/>
        <v>45</v>
      </c>
      <c r="AC248" s="40">
        <f t="shared" si="20"/>
        <v>36</v>
      </c>
      <c r="AD248" s="40">
        <f t="shared" si="21"/>
        <v>83</v>
      </c>
      <c r="AE248" s="40">
        <f t="shared" si="22"/>
        <v>38</v>
      </c>
      <c r="AF248" s="40">
        <f t="shared" si="23"/>
        <v>1.305555556</v>
      </c>
      <c r="AG248" s="40">
        <f t="shared" si="24"/>
        <v>1.736842105</v>
      </c>
      <c r="AH248" s="40">
        <f t="shared" si="25"/>
        <v>59</v>
      </c>
      <c r="AI248" s="40">
        <f t="shared" si="26"/>
        <v>47</v>
      </c>
      <c r="AJ248" s="40">
        <f t="shared" si="27"/>
        <v>144</v>
      </c>
      <c r="AK248" s="40">
        <f t="shared" si="40"/>
        <v>66</v>
      </c>
      <c r="AL248" s="18">
        <f t="shared" si="28"/>
        <v>1062</v>
      </c>
      <c r="AM248" s="40">
        <f t="shared" si="29"/>
        <v>316</v>
      </c>
      <c r="AN248" s="42">
        <f t="shared" si="30"/>
        <v>0.2975517891</v>
      </c>
      <c r="AO248" s="42">
        <f t="shared" si="31"/>
        <v>0.3060263653</v>
      </c>
      <c r="AP248" s="43">
        <f t="shared" si="32"/>
        <v>0.36</v>
      </c>
      <c r="AQ248" s="43">
        <f t="shared" si="33"/>
        <v>0.5661538462</v>
      </c>
      <c r="AR248" s="43">
        <f t="shared" si="34"/>
        <v>0.6215384615</v>
      </c>
      <c r="AS248" s="43">
        <f t="shared" si="35"/>
        <v>0.6424050633</v>
      </c>
      <c r="AT248" s="43">
        <f t="shared" si="36"/>
        <v>0.3955696203</v>
      </c>
      <c r="AU248" s="43">
        <f t="shared" si="37"/>
        <v>0.335443038</v>
      </c>
      <c r="AV248" s="44">
        <f t="shared" si="38"/>
        <v>0</v>
      </c>
      <c r="AW248" s="45">
        <f t="shared" si="39"/>
        <v>-86</v>
      </c>
      <c r="AX248" s="45">
        <v>2.0</v>
      </c>
      <c r="AY248" s="45"/>
    </row>
    <row r="249">
      <c r="A249" s="60"/>
      <c r="B249" s="60"/>
      <c r="C249" s="60"/>
      <c r="D249" s="46">
        <v>247.0</v>
      </c>
      <c r="E249" s="25"/>
      <c r="F249" s="26">
        <v>3719.0</v>
      </c>
      <c r="G249" s="18">
        <v>3325.0</v>
      </c>
      <c r="H249" s="15">
        <f t="shared" si="5"/>
        <v>646</v>
      </c>
      <c r="I249" s="28">
        <v>49.0</v>
      </c>
      <c r="J249" s="29">
        <v>106.0</v>
      </c>
      <c r="K249" s="30">
        <v>48.0</v>
      </c>
      <c r="L249" s="31">
        <v>292.0</v>
      </c>
      <c r="M249" s="32">
        <v>70.0</v>
      </c>
      <c r="N249" s="33">
        <v>81.0</v>
      </c>
      <c r="O249" s="39">
        <f t="shared" si="6"/>
        <v>0.5364238411</v>
      </c>
      <c r="P249" s="39">
        <f t="shared" si="7"/>
        <v>0.6838709677</v>
      </c>
      <c r="Q249" s="40">
        <f t="shared" si="8"/>
        <v>0.6650880517</v>
      </c>
      <c r="R249" s="17">
        <f t="shared" si="9"/>
        <v>0.2430880517</v>
      </c>
      <c r="S249" s="39">
        <f t="shared" si="10"/>
        <v>0.01878291608</v>
      </c>
      <c r="T249" s="40">
        <f t="shared" si="11"/>
        <v>0.3599160491</v>
      </c>
      <c r="U249" s="40">
        <f t="shared" si="12"/>
        <v>0.4164386738</v>
      </c>
      <c r="V249" s="40">
        <f t="shared" si="13"/>
        <v>0.4164386738</v>
      </c>
      <c r="W249" s="39">
        <f t="shared" si="14"/>
        <v>0.4352215899</v>
      </c>
      <c r="X249" s="41">
        <f t="shared" si="15"/>
        <v>0.5835613262</v>
      </c>
      <c r="Y249" s="41">
        <f t="shared" si="16"/>
        <v>0.5647784101</v>
      </c>
      <c r="Z249" s="40">
        <f t="shared" si="17"/>
        <v>151</v>
      </c>
      <c r="AA249" s="40">
        <f t="shared" si="18"/>
        <v>155</v>
      </c>
      <c r="AB249" s="40">
        <f t="shared" si="19"/>
        <v>88</v>
      </c>
      <c r="AC249" s="40">
        <f t="shared" si="20"/>
        <v>63</v>
      </c>
      <c r="AD249" s="40">
        <f t="shared" si="21"/>
        <v>88</v>
      </c>
      <c r="AE249" s="40">
        <f t="shared" si="22"/>
        <v>67</v>
      </c>
      <c r="AF249" s="40">
        <f t="shared" si="23"/>
        <v>1.285714286</v>
      </c>
      <c r="AG249" s="40">
        <f t="shared" si="24"/>
        <v>1.582089552</v>
      </c>
      <c r="AH249" s="40">
        <f t="shared" si="25"/>
        <v>113</v>
      </c>
      <c r="AI249" s="40">
        <f t="shared" si="26"/>
        <v>81</v>
      </c>
      <c r="AJ249" s="40">
        <f t="shared" si="27"/>
        <v>139</v>
      </c>
      <c r="AK249" s="40">
        <f t="shared" si="40"/>
        <v>106</v>
      </c>
      <c r="AL249" s="18">
        <f t="shared" si="28"/>
        <v>3325</v>
      </c>
      <c r="AM249" s="40">
        <f t="shared" si="29"/>
        <v>439</v>
      </c>
      <c r="AN249" s="42">
        <f t="shared" si="30"/>
        <v>0.1320300752</v>
      </c>
      <c r="AO249" s="42">
        <f t="shared" si="31"/>
        <v>0.1942857143</v>
      </c>
      <c r="AP249" s="43">
        <f t="shared" si="32"/>
        <v>0.2585139319</v>
      </c>
      <c r="AQ249" s="43">
        <f t="shared" si="33"/>
        <v>0.6362229102</v>
      </c>
      <c r="AR249" s="43">
        <f t="shared" si="34"/>
        <v>0.4736842105</v>
      </c>
      <c r="AS249" s="43">
        <f t="shared" si="35"/>
        <v>0.5740318907</v>
      </c>
      <c r="AT249" s="43">
        <f t="shared" si="36"/>
        <v>0.4988610478</v>
      </c>
      <c r="AU249" s="43">
        <f t="shared" si="37"/>
        <v>0.4419134396</v>
      </c>
      <c r="AV249" s="44">
        <f t="shared" si="38"/>
        <v>0</v>
      </c>
      <c r="AW249" s="45">
        <f t="shared" si="39"/>
        <v>-85</v>
      </c>
      <c r="AX249" s="45">
        <v>2.0</v>
      </c>
      <c r="AY249" s="45"/>
    </row>
    <row r="250">
      <c r="A250" s="60"/>
      <c r="B250" s="60"/>
      <c r="C250" s="60"/>
      <c r="D250" s="46">
        <v>248.0</v>
      </c>
      <c r="E250" s="25"/>
      <c r="F250" s="26">
        <v>3724.0</v>
      </c>
      <c r="G250" s="18">
        <v>3182.0</v>
      </c>
      <c r="H250" s="15">
        <f t="shared" si="5"/>
        <v>563</v>
      </c>
      <c r="I250" s="28">
        <v>51.0</v>
      </c>
      <c r="J250" s="29">
        <v>119.0</v>
      </c>
      <c r="K250" s="30">
        <v>45.0</v>
      </c>
      <c r="L250" s="31">
        <v>232.0</v>
      </c>
      <c r="M250" s="32">
        <v>39.0</v>
      </c>
      <c r="N250" s="33">
        <v>77.0</v>
      </c>
      <c r="O250" s="39">
        <f t="shared" si="6"/>
        <v>0.6637931034</v>
      </c>
      <c r="P250" s="39">
        <f t="shared" si="7"/>
        <v>0.7</v>
      </c>
      <c r="Q250" s="40">
        <f t="shared" si="8"/>
        <v>0.722833106</v>
      </c>
      <c r="R250" s="17">
        <f t="shared" si="9"/>
        <v>0.300833106</v>
      </c>
      <c r="S250" s="39">
        <f t="shared" si="10"/>
        <v>-0.02283310598</v>
      </c>
      <c r="T250" s="40">
        <f t="shared" si="11"/>
        <v>0.3598837148</v>
      </c>
      <c r="U250" s="40">
        <f t="shared" si="12"/>
        <v>0.5153260336</v>
      </c>
      <c r="V250" s="40">
        <f t="shared" si="13"/>
        <v>0.5153260336</v>
      </c>
      <c r="W250" s="39">
        <f t="shared" si="14"/>
        <v>0.4924929276</v>
      </c>
      <c r="X250" s="41">
        <f t="shared" si="15"/>
        <v>0.4846739664</v>
      </c>
      <c r="Y250" s="41">
        <f t="shared" si="16"/>
        <v>0.5075070724</v>
      </c>
      <c r="Z250" s="40">
        <f t="shared" si="17"/>
        <v>116</v>
      </c>
      <c r="AA250" s="40">
        <f t="shared" si="18"/>
        <v>170</v>
      </c>
      <c r="AB250" s="40">
        <f t="shared" si="19"/>
        <v>56</v>
      </c>
      <c r="AC250" s="40">
        <f t="shared" si="20"/>
        <v>60</v>
      </c>
      <c r="AD250" s="40">
        <f t="shared" si="21"/>
        <v>86</v>
      </c>
      <c r="AE250" s="40">
        <f t="shared" si="22"/>
        <v>84</v>
      </c>
      <c r="AF250" s="40">
        <f t="shared" si="23"/>
        <v>1.283333333</v>
      </c>
      <c r="AG250" s="40">
        <f t="shared" si="24"/>
        <v>1.416666667</v>
      </c>
      <c r="AH250" s="40">
        <f t="shared" si="25"/>
        <v>72</v>
      </c>
      <c r="AI250" s="40">
        <f t="shared" si="26"/>
        <v>77</v>
      </c>
      <c r="AJ250" s="40">
        <f t="shared" si="27"/>
        <v>122</v>
      </c>
      <c r="AK250" s="40">
        <f t="shared" si="40"/>
        <v>119</v>
      </c>
      <c r="AL250" s="18">
        <f t="shared" si="28"/>
        <v>3182</v>
      </c>
      <c r="AM250" s="40">
        <f t="shared" si="29"/>
        <v>390</v>
      </c>
      <c r="AN250" s="42">
        <f t="shared" si="30"/>
        <v>0.1225644249</v>
      </c>
      <c r="AO250" s="42">
        <f t="shared" si="31"/>
        <v>0.1769327467</v>
      </c>
      <c r="AP250" s="43">
        <f t="shared" si="32"/>
        <v>0.2397868561</v>
      </c>
      <c r="AQ250" s="43">
        <f t="shared" si="33"/>
        <v>0.5719360568</v>
      </c>
      <c r="AR250" s="43">
        <f t="shared" si="34"/>
        <v>0.5079928952</v>
      </c>
      <c r="AS250" s="43">
        <f t="shared" si="35"/>
        <v>0.4974358974</v>
      </c>
      <c r="AT250" s="43">
        <f t="shared" si="36"/>
        <v>0.4897435897</v>
      </c>
      <c r="AU250" s="43">
        <f t="shared" si="37"/>
        <v>0.3820512821</v>
      </c>
      <c r="AV250" s="44">
        <f t="shared" si="38"/>
        <v>0</v>
      </c>
      <c r="AW250" s="45">
        <f t="shared" si="39"/>
        <v>-59</v>
      </c>
      <c r="AX250" s="45">
        <v>2.0</v>
      </c>
      <c r="AY250" s="45"/>
    </row>
    <row r="251">
      <c r="A251" s="60"/>
      <c r="B251" s="60"/>
      <c r="C251" s="60"/>
      <c r="D251" s="46">
        <v>249.0</v>
      </c>
      <c r="E251" s="25"/>
      <c r="F251" s="26">
        <v>3727.0</v>
      </c>
      <c r="G251" s="18">
        <v>2249.0</v>
      </c>
      <c r="H251" s="15">
        <f t="shared" si="5"/>
        <v>1053</v>
      </c>
      <c r="I251" s="28">
        <v>62.0</v>
      </c>
      <c r="J251" s="29">
        <v>151.0</v>
      </c>
      <c r="K251" s="30">
        <v>113.0</v>
      </c>
      <c r="L251" s="31">
        <v>509.0</v>
      </c>
      <c r="M251" s="32">
        <v>84.0</v>
      </c>
      <c r="N251" s="33">
        <v>134.0</v>
      </c>
      <c r="O251" s="39">
        <f t="shared" si="6"/>
        <v>0.6146788991</v>
      </c>
      <c r="P251" s="39">
        <f t="shared" si="7"/>
        <v>0.7089201878</v>
      </c>
      <c r="Q251" s="40">
        <f t="shared" si="8"/>
        <v>0.7005651573</v>
      </c>
      <c r="R251" s="17">
        <f t="shared" si="9"/>
        <v>0.2785651573</v>
      </c>
      <c r="S251" s="39">
        <f t="shared" si="10"/>
        <v>0.008355030483</v>
      </c>
      <c r="T251" s="40">
        <f t="shared" si="11"/>
        <v>0.359896183</v>
      </c>
      <c r="U251" s="40">
        <f t="shared" si="12"/>
        <v>0.4771942455</v>
      </c>
      <c r="V251" s="40">
        <f t="shared" si="13"/>
        <v>0.4771942455</v>
      </c>
      <c r="W251" s="39">
        <f t="shared" si="14"/>
        <v>0.485549276</v>
      </c>
      <c r="X251" s="41">
        <f t="shared" si="15"/>
        <v>0.5228057545</v>
      </c>
      <c r="Y251" s="41">
        <f t="shared" si="16"/>
        <v>0.514450724</v>
      </c>
      <c r="Z251" s="40">
        <f t="shared" si="17"/>
        <v>218</v>
      </c>
      <c r="AA251" s="40">
        <f t="shared" si="18"/>
        <v>213</v>
      </c>
      <c r="AB251" s="40">
        <f t="shared" si="19"/>
        <v>114</v>
      </c>
      <c r="AC251" s="40">
        <f t="shared" si="20"/>
        <v>104</v>
      </c>
      <c r="AD251" s="40">
        <f t="shared" si="21"/>
        <v>110</v>
      </c>
      <c r="AE251" s="40">
        <f t="shared" si="22"/>
        <v>103</v>
      </c>
      <c r="AF251" s="40">
        <f t="shared" si="23"/>
        <v>1.288461538</v>
      </c>
      <c r="AG251" s="40">
        <f t="shared" si="24"/>
        <v>1.466019417</v>
      </c>
      <c r="AH251" s="40">
        <f t="shared" si="25"/>
        <v>147</v>
      </c>
      <c r="AI251" s="40">
        <f t="shared" si="26"/>
        <v>134</v>
      </c>
      <c r="AJ251" s="40">
        <f t="shared" si="27"/>
        <v>161</v>
      </c>
      <c r="AK251" s="40">
        <f t="shared" si="40"/>
        <v>151</v>
      </c>
      <c r="AL251" s="18">
        <f t="shared" si="28"/>
        <v>2249</v>
      </c>
      <c r="AM251" s="40">
        <f t="shared" si="29"/>
        <v>593</v>
      </c>
      <c r="AN251" s="42">
        <f t="shared" si="30"/>
        <v>0.2636727434</v>
      </c>
      <c r="AO251" s="42">
        <f t="shared" si="31"/>
        <v>0.4682080925</v>
      </c>
      <c r="AP251" s="43">
        <f t="shared" si="32"/>
        <v>0.2459639126</v>
      </c>
      <c r="AQ251" s="43">
        <f t="shared" si="33"/>
        <v>0.6220322887</v>
      </c>
      <c r="AR251" s="43">
        <f t="shared" si="34"/>
        <v>0.4093067426</v>
      </c>
      <c r="AS251" s="43">
        <f t="shared" si="35"/>
        <v>0.5193929174</v>
      </c>
      <c r="AT251" s="43">
        <f t="shared" si="36"/>
        <v>0.502529511</v>
      </c>
      <c r="AU251" s="43">
        <f t="shared" si="37"/>
        <v>0.4738617201</v>
      </c>
      <c r="AV251" s="44">
        <f t="shared" si="38"/>
        <v>0</v>
      </c>
      <c r="AW251" s="45">
        <f t="shared" si="39"/>
        <v>-49</v>
      </c>
      <c r="AX251" s="45">
        <v>2.0</v>
      </c>
      <c r="AY251" s="45"/>
    </row>
    <row r="252">
      <c r="A252" s="60"/>
      <c r="B252" s="60"/>
      <c r="C252" s="60"/>
      <c r="D252" s="46">
        <v>250.0</v>
      </c>
      <c r="E252" s="25"/>
      <c r="F252" s="26">
        <v>3729.0</v>
      </c>
      <c r="G252" s="18">
        <v>1147.0</v>
      </c>
      <c r="H252" s="15">
        <f t="shared" si="5"/>
        <v>229</v>
      </c>
      <c r="I252" s="28">
        <v>16.0</v>
      </c>
      <c r="J252" s="29">
        <v>39.0</v>
      </c>
      <c r="K252" s="30">
        <v>32.0</v>
      </c>
      <c r="L252" s="31">
        <v>81.0</v>
      </c>
      <c r="M252" s="32">
        <v>29.0</v>
      </c>
      <c r="N252" s="33">
        <v>32.0</v>
      </c>
      <c r="O252" s="39">
        <f t="shared" si="6"/>
        <v>0.5245901639</v>
      </c>
      <c r="P252" s="39">
        <f t="shared" si="7"/>
        <v>0.7090909091</v>
      </c>
      <c r="Q252" s="40">
        <f t="shared" si="8"/>
        <v>0.6597235539</v>
      </c>
      <c r="R252" s="17">
        <f t="shared" si="9"/>
        <v>0.2377235539</v>
      </c>
      <c r="S252" s="39">
        <f t="shared" si="10"/>
        <v>0.04936735521</v>
      </c>
      <c r="T252" s="40">
        <f t="shared" si="11"/>
        <v>0.3599190533</v>
      </c>
      <c r="U252" s="40">
        <f t="shared" si="12"/>
        <v>0.4072513525</v>
      </c>
      <c r="V252" s="40">
        <f t="shared" si="13"/>
        <v>0.4072513525</v>
      </c>
      <c r="W252" s="39">
        <f t="shared" si="14"/>
        <v>0.4566187077</v>
      </c>
      <c r="X252" s="41">
        <f t="shared" si="15"/>
        <v>0.5927486475</v>
      </c>
      <c r="Y252" s="41">
        <f t="shared" si="16"/>
        <v>0.5433812923</v>
      </c>
      <c r="Z252" s="40">
        <f t="shared" si="17"/>
        <v>61</v>
      </c>
      <c r="AA252" s="40">
        <f t="shared" si="18"/>
        <v>55</v>
      </c>
      <c r="AB252" s="40">
        <f t="shared" si="19"/>
        <v>36</v>
      </c>
      <c r="AC252" s="40">
        <f t="shared" si="20"/>
        <v>25</v>
      </c>
      <c r="AD252" s="40">
        <f t="shared" si="21"/>
        <v>30</v>
      </c>
      <c r="AE252" s="40">
        <f t="shared" si="22"/>
        <v>25</v>
      </c>
      <c r="AF252" s="40">
        <f t="shared" si="23"/>
        <v>1.28</v>
      </c>
      <c r="AG252" s="40">
        <f t="shared" si="24"/>
        <v>1.56</v>
      </c>
      <c r="AH252" s="40">
        <f t="shared" si="25"/>
        <v>46</v>
      </c>
      <c r="AI252" s="40">
        <f t="shared" si="26"/>
        <v>32</v>
      </c>
      <c r="AJ252" s="40">
        <f t="shared" si="27"/>
        <v>47</v>
      </c>
      <c r="AK252" s="40">
        <f t="shared" si="40"/>
        <v>39</v>
      </c>
      <c r="AL252" s="18">
        <f t="shared" si="28"/>
        <v>1147</v>
      </c>
      <c r="AM252" s="40">
        <f t="shared" si="29"/>
        <v>164</v>
      </c>
      <c r="AN252" s="42">
        <f t="shared" si="30"/>
        <v>0.1429816914</v>
      </c>
      <c r="AO252" s="42">
        <f t="shared" si="31"/>
        <v>0.1996512642</v>
      </c>
      <c r="AP252" s="43">
        <f t="shared" si="32"/>
        <v>0.3362445415</v>
      </c>
      <c r="AQ252" s="43">
        <f t="shared" si="33"/>
        <v>0.5502183406</v>
      </c>
      <c r="AR252" s="43">
        <f t="shared" si="34"/>
        <v>0.5065502183</v>
      </c>
      <c r="AS252" s="43">
        <f t="shared" si="35"/>
        <v>0.5670731707</v>
      </c>
      <c r="AT252" s="43">
        <f t="shared" si="36"/>
        <v>0.5182926829</v>
      </c>
      <c r="AU252" s="43">
        <f t="shared" si="37"/>
        <v>0.4756097561</v>
      </c>
      <c r="AV252" s="44">
        <f t="shared" si="38"/>
        <v>0</v>
      </c>
      <c r="AW252" s="45">
        <f t="shared" si="39"/>
        <v>-16</v>
      </c>
      <c r="AX252" s="45">
        <v>2.0</v>
      </c>
      <c r="AY252" s="45"/>
    </row>
    <row r="253">
      <c r="A253" s="60"/>
      <c r="B253" s="60"/>
      <c r="C253" s="60"/>
      <c r="D253" s="46">
        <v>251.0</v>
      </c>
      <c r="E253" s="25"/>
      <c r="F253" s="26">
        <v>3730.0</v>
      </c>
      <c r="G253" s="18">
        <v>1857.0</v>
      </c>
      <c r="H253" s="15">
        <f t="shared" si="5"/>
        <v>325</v>
      </c>
      <c r="I253" s="28">
        <v>23.0</v>
      </c>
      <c r="J253" s="29">
        <v>60.0</v>
      </c>
      <c r="K253" s="30">
        <v>24.0</v>
      </c>
      <c r="L253" s="31">
        <v>133.0</v>
      </c>
      <c r="M253" s="32">
        <v>30.0</v>
      </c>
      <c r="N253" s="33">
        <v>55.0</v>
      </c>
      <c r="O253" s="39">
        <f t="shared" si="6"/>
        <v>0.6470588235</v>
      </c>
      <c r="P253" s="39">
        <f t="shared" si="7"/>
        <v>0.7228915663</v>
      </c>
      <c r="Q253" s="40">
        <f t="shared" si="8"/>
        <v>0.7152457647</v>
      </c>
      <c r="R253" s="17">
        <f t="shared" si="9"/>
        <v>0.2932457647</v>
      </c>
      <c r="S253" s="39">
        <f t="shared" si="10"/>
        <v>0.007645801559</v>
      </c>
      <c r="T253" s="40">
        <f t="shared" si="11"/>
        <v>0.359887963</v>
      </c>
      <c r="U253" s="40">
        <f t="shared" si="12"/>
        <v>0.5023336539</v>
      </c>
      <c r="V253" s="40">
        <f t="shared" si="13"/>
        <v>0.5023336539</v>
      </c>
      <c r="W253" s="39">
        <f t="shared" si="14"/>
        <v>0.5099794554</v>
      </c>
      <c r="X253" s="41">
        <f t="shared" si="15"/>
        <v>0.4976663461</v>
      </c>
      <c r="Y253" s="41">
        <f t="shared" si="16"/>
        <v>0.4900205446</v>
      </c>
      <c r="Z253" s="40">
        <f t="shared" si="17"/>
        <v>85</v>
      </c>
      <c r="AA253" s="40">
        <f t="shared" si="18"/>
        <v>83</v>
      </c>
      <c r="AB253" s="40">
        <f t="shared" si="19"/>
        <v>42</v>
      </c>
      <c r="AC253" s="40">
        <f t="shared" si="20"/>
        <v>43</v>
      </c>
      <c r="AD253" s="40">
        <f t="shared" si="21"/>
        <v>41</v>
      </c>
      <c r="AE253" s="40">
        <f t="shared" si="22"/>
        <v>42</v>
      </c>
      <c r="AF253" s="40">
        <f t="shared" si="23"/>
        <v>1.279069767</v>
      </c>
      <c r="AG253" s="40">
        <f t="shared" si="24"/>
        <v>1.428571429</v>
      </c>
      <c r="AH253" s="40">
        <f t="shared" si="25"/>
        <v>54</v>
      </c>
      <c r="AI253" s="40">
        <f t="shared" si="26"/>
        <v>55</v>
      </c>
      <c r="AJ253" s="40">
        <f t="shared" si="27"/>
        <v>59</v>
      </c>
      <c r="AK253" s="40">
        <f t="shared" si="40"/>
        <v>60</v>
      </c>
      <c r="AL253" s="18">
        <f t="shared" si="28"/>
        <v>1857</v>
      </c>
      <c r="AM253" s="40">
        <f t="shared" si="29"/>
        <v>228</v>
      </c>
      <c r="AN253" s="42">
        <f t="shared" si="30"/>
        <v>0.1227786753</v>
      </c>
      <c r="AO253" s="42">
        <f t="shared" si="31"/>
        <v>0.1750134626</v>
      </c>
      <c r="AP253" s="43">
        <f t="shared" si="32"/>
        <v>0.2369230769</v>
      </c>
      <c r="AQ253" s="43">
        <f t="shared" si="33"/>
        <v>0.5723076923</v>
      </c>
      <c r="AR253" s="43">
        <f t="shared" si="34"/>
        <v>0.5169230769</v>
      </c>
      <c r="AS253" s="43">
        <f t="shared" si="35"/>
        <v>0.4956140351</v>
      </c>
      <c r="AT253" s="43">
        <f t="shared" si="36"/>
        <v>0.5</v>
      </c>
      <c r="AU253" s="43">
        <f t="shared" si="37"/>
        <v>0.4780701754</v>
      </c>
      <c r="AV253" s="44">
        <f t="shared" si="38"/>
        <v>0</v>
      </c>
      <c r="AW253" s="45">
        <f t="shared" si="39"/>
        <v>-36</v>
      </c>
      <c r="AX253" s="45">
        <v>2.0</v>
      </c>
      <c r="AY253" s="45"/>
    </row>
    <row r="254">
      <c r="A254" s="60"/>
      <c r="B254" s="60"/>
      <c r="C254" s="60"/>
      <c r="D254" s="46">
        <v>252.0</v>
      </c>
      <c r="E254" s="25"/>
      <c r="F254" s="26">
        <v>3732.0</v>
      </c>
      <c r="G254" s="18">
        <v>2726.0</v>
      </c>
      <c r="H254" s="15">
        <f t="shared" si="5"/>
        <v>608</v>
      </c>
      <c r="I254" s="28">
        <v>48.0</v>
      </c>
      <c r="J254" s="29">
        <v>134.0</v>
      </c>
      <c r="K254" s="30">
        <v>45.0</v>
      </c>
      <c r="L254" s="31">
        <v>247.0</v>
      </c>
      <c r="M254" s="32">
        <v>51.0</v>
      </c>
      <c r="N254" s="33">
        <v>83.0</v>
      </c>
      <c r="O254" s="39">
        <f t="shared" si="6"/>
        <v>0.6194029851</v>
      </c>
      <c r="P254" s="39">
        <f t="shared" si="7"/>
        <v>0.7362637363</v>
      </c>
      <c r="Q254" s="40">
        <f t="shared" si="8"/>
        <v>0.7027069522</v>
      </c>
      <c r="R254" s="17">
        <f t="shared" si="9"/>
        <v>0.2807069522</v>
      </c>
      <c r="S254" s="39">
        <f t="shared" si="10"/>
        <v>0.03355678405</v>
      </c>
      <c r="T254" s="40">
        <f t="shared" si="11"/>
        <v>0.3598949837</v>
      </c>
      <c r="U254" s="40">
        <f t="shared" si="12"/>
        <v>0.4808619609</v>
      </c>
      <c r="V254" s="40">
        <f t="shared" si="13"/>
        <v>0.4808619609</v>
      </c>
      <c r="W254" s="39">
        <f t="shared" si="14"/>
        <v>0.514418745</v>
      </c>
      <c r="X254" s="41">
        <f t="shared" si="15"/>
        <v>0.5191380391</v>
      </c>
      <c r="Y254" s="41">
        <f t="shared" si="16"/>
        <v>0.485581255</v>
      </c>
      <c r="Z254" s="40">
        <f t="shared" si="17"/>
        <v>134</v>
      </c>
      <c r="AA254" s="40">
        <f t="shared" si="18"/>
        <v>182</v>
      </c>
      <c r="AB254" s="40">
        <f t="shared" si="19"/>
        <v>70</v>
      </c>
      <c r="AC254" s="40">
        <f t="shared" si="20"/>
        <v>64</v>
      </c>
      <c r="AD254" s="40">
        <f t="shared" si="21"/>
        <v>88</v>
      </c>
      <c r="AE254" s="40">
        <f t="shared" si="22"/>
        <v>94</v>
      </c>
      <c r="AF254" s="40">
        <f t="shared" si="23"/>
        <v>1.296875</v>
      </c>
      <c r="AG254" s="40">
        <f t="shared" si="24"/>
        <v>1.425531915</v>
      </c>
      <c r="AH254" s="40">
        <f t="shared" si="25"/>
        <v>91</v>
      </c>
      <c r="AI254" s="40">
        <f t="shared" si="26"/>
        <v>83</v>
      </c>
      <c r="AJ254" s="40">
        <f t="shared" si="27"/>
        <v>125</v>
      </c>
      <c r="AK254" s="40">
        <f t="shared" si="40"/>
        <v>134</v>
      </c>
      <c r="AL254" s="18">
        <f t="shared" si="28"/>
        <v>2726</v>
      </c>
      <c r="AM254" s="40">
        <f t="shared" si="29"/>
        <v>433</v>
      </c>
      <c r="AN254" s="42">
        <f t="shared" si="30"/>
        <v>0.1588407924</v>
      </c>
      <c r="AO254" s="42">
        <f t="shared" si="31"/>
        <v>0.2230374175</v>
      </c>
      <c r="AP254" s="43">
        <f t="shared" si="32"/>
        <v>0.2368421053</v>
      </c>
      <c r="AQ254" s="43">
        <f t="shared" si="33"/>
        <v>0.5690789474</v>
      </c>
      <c r="AR254" s="43">
        <f t="shared" si="34"/>
        <v>0.5197368421</v>
      </c>
      <c r="AS254" s="43">
        <f t="shared" si="35"/>
        <v>0.4988452656</v>
      </c>
      <c r="AT254" s="43">
        <f t="shared" si="36"/>
        <v>0.519630485</v>
      </c>
      <c r="AU254" s="43">
        <f t="shared" si="37"/>
        <v>0.4018475751</v>
      </c>
      <c r="AV254" s="44">
        <f t="shared" si="38"/>
        <v>0</v>
      </c>
      <c r="AW254" s="45">
        <f t="shared" si="39"/>
        <v>-72</v>
      </c>
      <c r="AX254" s="45">
        <v>3.0</v>
      </c>
      <c r="AY254" s="45"/>
    </row>
    <row r="255">
      <c r="A255" s="60"/>
      <c r="B255" s="60"/>
      <c r="C255" s="60"/>
      <c r="D255" s="46">
        <v>253.0</v>
      </c>
      <c r="E255" s="25"/>
      <c r="F255" s="26">
        <v>3740.0</v>
      </c>
      <c r="G255" s="18">
        <v>3156.0</v>
      </c>
      <c r="H255" s="15">
        <f t="shared" si="5"/>
        <v>704</v>
      </c>
      <c r="I255" s="28">
        <v>36.0</v>
      </c>
      <c r="J255" s="29">
        <v>89.0</v>
      </c>
      <c r="K255" s="30">
        <v>74.0</v>
      </c>
      <c r="L255" s="31">
        <v>323.0</v>
      </c>
      <c r="M255" s="32">
        <v>63.0</v>
      </c>
      <c r="N255" s="33">
        <v>119.0</v>
      </c>
      <c r="O255" s="39">
        <f t="shared" si="6"/>
        <v>0.6538461538</v>
      </c>
      <c r="P255" s="39">
        <f t="shared" si="7"/>
        <v>0.712</v>
      </c>
      <c r="Q255" s="40">
        <f t="shared" si="8"/>
        <v>0.7183231272</v>
      </c>
      <c r="R255" s="17">
        <f t="shared" si="9"/>
        <v>0.2963231272</v>
      </c>
      <c r="S255" s="39">
        <f t="shared" si="10"/>
        <v>-0.006323127219</v>
      </c>
      <c r="T255" s="40">
        <f t="shared" si="11"/>
        <v>0.3598862399</v>
      </c>
      <c r="U255" s="40">
        <f t="shared" si="12"/>
        <v>0.5076032844</v>
      </c>
      <c r="V255" s="40">
        <f t="shared" si="13"/>
        <v>0.5076032844</v>
      </c>
      <c r="W255" s="39">
        <f t="shared" si="14"/>
        <v>0.5012801572</v>
      </c>
      <c r="X255" s="41">
        <f t="shared" si="15"/>
        <v>0.4923967156</v>
      </c>
      <c r="Y255" s="41">
        <f t="shared" si="16"/>
        <v>0.4987198428</v>
      </c>
      <c r="Z255" s="40">
        <f t="shared" si="17"/>
        <v>182</v>
      </c>
      <c r="AA255" s="40">
        <f t="shared" si="18"/>
        <v>125</v>
      </c>
      <c r="AB255" s="40">
        <f t="shared" si="19"/>
        <v>90</v>
      </c>
      <c r="AC255" s="40">
        <f t="shared" si="20"/>
        <v>92</v>
      </c>
      <c r="AD255" s="40">
        <f t="shared" si="21"/>
        <v>62</v>
      </c>
      <c r="AE255" s="40">
        <f t="shared" si="22"/>
        <v>63</v>
      </c>
      <c r="AF255" s="40">
        <f t="shared" si="23"/>
        <v>1.293478261</v>
      </c>
      <c r="AG255" s="40">
        <f t="shared" si="24"/>
        <v>1.412698413</v>
      </c>
      <c r="AH255" s="40">
        <f t="shared" si="25"/>
        <v>116</v>
      </c>
      <c r="AI255" s="40">
        <f t="shared" si="26"/>
        <v>119</v>
      </c>
      <c r="AJ255" s="40">
        <f t="shared" si="27"/>
        <v>88</v>
      </c>
      <c r="AK255" s="40">
        <f t="shared" si="40"/>
        <v>89</v>
      </c>
      <c r="AL255" s="18">
        <f t="shared" si="28"/>
        <v>3156</v>
      </c>
      <c r="AM255" s="40">
        <f t="shared" si="29"/>
        <v>412</v>
      </c>
      <c r="AN255" s="42">
        <f t="shared" si="30"/>
        <v>0.1305449937</v>
      </c>
      <c r="AO255" s="42">
        <f t="shared" si="31"/>
        <v>0.2230671736</v>
      </c>
      <c r="AP255" s="43">
        <f t="shared" si="32"/>
        <v>0.2457386364</v>
      </c>
      <c r="AQ255" s="43">
        <f t="shared" si="33"/>
        <v>0.5994318182</v>
      </c>
      <c r="AR255" s="43">
        <f t="shared" si="34"/>
        <v>0.4360795455</v>
      </c>
      <c r="AS255" s="43">
        <f t="shared" si="35"/>
        <v>0.4951456311</v>
      </c>
      <c r="AT255" s="43">
        <f t="shared" si="36"/>
        <v>0.4975728155</v>
      </c>
      <c r="AU255" s="43">
        <f t="shared" si="37"/>
        <v>0.5703883495</v>
      </c>
      <c r="AV255" s="44">
        <f t="shared" si="38"/>
        <v>0</v>
      </c>
      <c r="AW255" s="45">
        <f t="shared" si="39"/>
        <v>-31</v>
      </c>
      <c r="AX255" s="45">
        <v>3.0</v>
      </c>
      <c r="AY255" s="45"/>
    </row>
    <row r="256">
      <c r="A256" s="60"/>
      <c r="B256" s="60"/>
      <c r="C256" s="60"/>
      <c r="D256" s="46">
        <v>254.0</v>
      </c>
      <c r="E256" s="25"/>
      <c r="F256" s="26">
        <v>3747.0</v>
      </c>
      <c r="G256" s="18">
        <v>2205.0</v>
      </c>
      <c r="H256" s="15">
        <f t="shared" si="5"/>
        <v>479</v>
      </c>
      <c r="I256" s="28">
        <v>28.0</v>
      </c>
      <c r="J256" s="29">
        <v>93.0</v>
      </c>
      <c r="K256" s="30">
        <v>28.0</v>
      </c>
      <c r="L256" s="31">
        <v>208.0</v>
      </c>
      <c r="M256" s="32">
        <v>55.0</v>
      </c>
      <c r="N256" s="33">
        <v>67.0</v>
      </c>
      <c r="O256" s="39">
        <f t="shared" si="6"/>
        <v>0.5491803279</v>
      </c>
      <c r="P256" s="39">
        <f t="shared" si="7"/>
        <v>0.7685950413</v>
      </c>
      <c r="Q256" s="40">
        <f t="shared" si="8"/>
        <v>0.6708709778</v>
      </c>
      <c r="R256" s="17">
        <f t="shared" si="9"/>
        <v>0.2488709778</v>
      </c>
      <c r="S256" s="39">
        <f t="shared" si="10"/>
        <v>0.09772406349</v>
      </c>
      <c r="T256" s="40">
        <f t="shared" si="11"/>
        <v>0.3599128107</v>
      </c>
      <c r="U256" s="40">
        <f t="shared" si="12"/>
        <v>0.4263424657</v>
      </c>
      <c r="V256" s="40">
        <f t="shared" si="13"/>
        <v>0.4263424657</v>
      </c>
      <c r="W256" s="39">
        <f t="shared" si="14"/>
        <v>0.5240665292</v>
      </c>
      <c r="X256" s="41">
        <f t="shared" si="15"/>
        <v>0.5736575343</v>
      </c>
      <c r="Y256" s="41">
        <f t="shared" si="16"/>
        <v>0.4759334708</v>
      </c>
      <c r="Z256" s="40">
        <f t="shared" si="17"/>
        <v>122</v>
      </c>
      <c r="AA256" s="40">
        <f t="shared" si="18"/>
        <v>121</v>
      </c>
      <c r="AB256" s="40">
        <f t="shared" si="19"/>
        <v>70</v>
      </c>
      <c r="AC256" s="40">
        <f t="shared" si="20"/>
        <v>52</v>
      </c>
      <c r="AD256" s="40">
        <f t="shared" si="21"/>
        <v>58</v>
      </c>
      <c r="AE256" s="40">
        <f t="shared" si="22"/>
        <v>63</v>
      </c>
      <c r="AF256" s="40">
        <f t="shared" si="23"/>
        <v>1.288461538</v>
      </c>
      <c r="AG256" s="40">
        <f t="shared" si="24"/>
        <v>1.476190476</v>
      </c>
      <c r="AH256" s="40">
        <f t="shared" si="25"/>
        <v>90</v>
      </c>
      <c r="AI256" s="40">
        <f t="shared" si="26"/>
        <v>67</v>
      </c>
      <c r="AJ256" s="40">
        <f t="shared" si="27"/>
        <v>86</v>
      </c>
      <c r="AK256" s="40">
        <f t="shared" si="40"/>
        <v>93</v>
      </c>
      <c r="AL256" s="18">
        <f t="shared" si="28"/>
        <v>2205</v>
      </c>
      <c r="AM256" s="40">
        <f t="shared" si="29"/>
        <v>336</v>
      </c>
      <c r="AN256" s="42">
        <f t="shared" si="30"/>
        <v>0.1523809524</v>
      </c>
      <c r="AO256" s="42">
        <f t="shared" si="31"/>
        <v>0.2172335601</v>
      </c>
      <c r="AP256" s="43">
        <f t="shared" si="32"/>
        <v>0.2317327766</v>
      </c>
      <c r="AQ256" s="43">
        <f t="shared" si="33"/>
        <v>0.6075156576</v>
      </c>
      <c r="AR256" s="43">
        <f t="shared" si="34"/>
        <v>0.5073068894</v>
      </c>
      <c r="AS256" s="43">
        <f t="shared" si="35"/>
        <v>0.5238095238</v>
      </c>
      <c r="AT256" s="43">
        <f t="shared" si="36"/>
        <v>0.5446428571</v>
      </c>
      <c r="AU256" s="43">
        <f t="shared" si="37"/>
        <v>0.4672619048</v>
      </c>
      <c r="AV256" s="44">
        <f t="shared" si="38"/>
        <v>0</v>
      </c>
      <c r="AW256" s="45">
        <f t="shared" si="39"/>
        <v>-65</v>
      </c>
      <c r="AX256" s="45">
        <v>3.0</v>
      </c>
      <c r="AY256" s="45"/>
    </row>
    <row r="257">
      <c r="A257" s="60"/>
      <c r="B257" s="60"/>
      <c r="C257" s="60"/>
      <c r="D257" s="46">
        <v>255.0</v>
      </c>
      <c r="E257" s="25"/>
      <c r="F257" s="26">
        <v>3748.0</v>
      </c>
      <c r="G257" s="18">
        <v>2305.0</v>
      </c>
      <c r="H257" s="15">
        <f t="shared" si="5"/>
        <v>664</v>
      </c>
      <c r="I257" s="28">
        <v>58.0</v>
      </c>
      <c r="J257" s="29">
        <v>132.0</v>
      </c>
      <c r="K257" s="30">
        <v>63.0</v>
      </c>
      <c r="L257" s="31">
        <v>270.0</v>
      </c>
      <c r="M257" s="32">
        <v>55.0</v>
      </c>
      <c r="N257" s="33">
        <v>86.0</v>
      </c>
      <c r="O257" s="39">
        <f t="shared" si="6"/>
        <v>0.609929078</v>
      </c>
      <c r="P257" s="39">
        <f t="shared" si="7"/>
        <v>0.6947368421</v>
      </c>
      <c r="Q257" s="40">
        <f t="shared" si="8"/>
        <v>0.6984117085</v>
      </c>
      <c r="R257" s="17">
        <f t="shared" si="9"/>
        <v>0.2764117085</v>
      </c>
      <c r="S257" s="39">
        <f t="shared" si="10"/>
        <v>-0.00367486636</v>
      </c>
      <c r="T257" s="40">
        <f t="shared" si="11"/>
        <v>0.3598973888</v>
      </c>
      <c r="U257" s="40">
        <f t="shared" si="12"/>
        <v>0.4735065537</v>
      </c>
      <c r="V257" s="40">
        <f t="shared" si="13"/>
        <v>0.4735065537</v>
      </c>
      <c r="W257" s="39">
        <f t="shared" si="14"/>
        <v>0.4698316873</v>
      </c>
      <c r="X257" s="41">
        <f t="shared" si="15"/>
        <v>0.5264934463</v>
      </c>
      <c r="Y257" s="41">
        <f t="shared" si="16"/>
        <v>0.5301683127</v>
      </c>
      <c r="Z257" s="40">
        <f t="shared" si="17"/>
        <v>141</v>
      </c>
      <c r="AA257" s="40">
        <f t="shared" si="18"/>
        <v>190</v>
      </c>
      <c r="AB257" s="40">
        <f t="shared" si="19"/>
        <v>74</v>
      </c>
      <c r="AC257" s="40">
        <f t="shared" si="20"/>
        <v>67</v>
      </c>
      <c r="AD257" s="40">
        <f t="shared" si="21"/>
        <v>101</v>
      </c>
      <c r="AE257" s="40">
        <f t="shared" si="22"/>
        <v>89</v>
      </c>
      <c r="AF257" s="40">
        <f t="shared" si="23"/>
        <v>1.28358209</v>
      </c>
      <c r="AG257" s="40">
        <f t="shared" si="24"/>
        <v>1.483146067</v>
      </c>
      <c r="AH257" s="40">
        <f t="shared" si="25"/>
        <v>95</v>
      </c>
      <c r="AI257" s="40">
        <f t="shared" si="26"/>
        <v>86</v>
      </c>
      <c r="AJ257" s="40">
        <f t="shared" si="27"/>
        <v>150</v>
      </c>
      <c r="AK257" s="40">
        <f t="shared" si="40"/>
        <v>132</v>
      </c>
      <c r="AL257" s="18">
        <f t="shared" si="28"/>
        <v>2305</v>
      </c>
      <c r="AM257" s="40">
        <f t="shared" si="29"/>
        <v>463</v>
      </c>
      <c r="AN257" s="42">
        <f t="shared" si="30"/>
        <v>0.200867679</v>
      </c>
      <c r="AO257" s="42">
        <f t="shared" si="31"/>
        <v>0.2880694143</v>
      </c>
      <c r="AP257" s="43">
        <f t="shared" si="32"/>
        <v>0.265060241</v>
      </c>
      <c r="AQ257" s="43">
        <f t="shared" si="33"/>
        <v>0.5768072289</v>
      </c>
      <c r="AR257" s="43">
        <f t="shared" si="34"/>
        <v>0.4984939759</v>
      </c>
      <c r="AS257" s="43">
        <f t="shared" si="35"/>
        <v>0.5291576674</v>
      </c>
      <c r="AT257" s="43">
        <f t="shared" si="36"/>
        <v>0.4902807775</v>
      </c>
      <c r="AU257" s="43">
        <f t="shared" si="37"/>
        <v>0.3909287257</v>
      </c>
      <c r="AV257" s="44">
        <f t="shared" si="38"/>
        <v>0</v>
      </c>
      <c r="AW257" s="45">
        <f t="shared" si="39"/>
        <v>-69</v>
      </c>
      <c r="AX257" s="45">
        <v>3.0</v>
      </c>
      <c r="AY257" s="45"/>
    </row>
    <row r="258">
      <c r="A258" s="60"/>
      <c r="B258" s="60"/>
      <c r="C258" s="60"/>
      <c r="D258" s="46">
        <v>256.0</v>
      </c>
      <c r="E258" s="25"/>
      <c r="F258" s="26">
        <v>3754.0</v>
      </c>
      <c r="G258" s="18">
        <v>2368.0</v>
      </c>
      <c r="H258" s="15">
        <f t="shared" si="5"/>
        <v>271</v>
      </c>
      <c r="I258" s="28">
        <v>24.0</v>
      </c>
      <c r="J258" s="29">
        <v>50.0</v>
      </c>
      <c r="K258" s="30">
        <v>17.0</v>
      </c>
      <c r="L258" s="31">
        <v>112.0</v>
      </c>
      <c r="M258" s="32">
        <v>17.0</v>
      </c>
      <c r="N258" s="33">
        <v>51.0</v>
      </c>
      <c r="O258" s="39">
        <f t="shared" si="6"/>
        <v>0.75</v>
      </c>
      <c r="P258" s="39">
        <f t="shared" si="7"/>
        <v>0.6756756757</v>
      </c>
      <c r="Q258" s="40">
        <f t="shared" si="8"/>
        <v>0.761922125</v>
      </c>
      <c r="R258" s="17">
        <f t="shared" si="9"/>
        <v>0.339922125</v>
      </c>
      <c r="S258" s="39">
        <f t="shared" si="10"/>
        <v>-0.08624644932</v>
      </c>
      <c r="T258" s="40">
        <f t="shared" si="11"/>
        <v>0.3598618306</v>
      </c>
      <c r="U258" s="40">
        <f t="shared" si="12"/>
        <v>0.5822572675</v>
      </c>
      <c r="V258" s="40">
        <f t="shared" si="13"/>
        <v>0.5822572675</v>
      </c>
      <c r="W258" s="39">
        <f t="shared" si="14"/>
        <v>0.4960108182</v>
      </c>
      <c r="X258" s="41">
        <f t="shared" si="15"/>
        <v>0.4177427325</v>
      </c>
      <c r="Y258" s="41">
        <f t="shared" si="16"/>
        <v>0.5039891818</v>
      </c>
      <c r="Z258" s="40">
        <f t="shared" si="17"/>
        <v>68</v>
      </c>
      <c r="AA258" s="40">
        <f t="shared" si="18"/>
        <v>74</v>
      </c>
      <c r="AB258" s="40">
        <f t="shared" si="19"/>
        <v>28</v>
      </c>
      <c r="AC258" s="40">
        <f t="shared" si="20"/>
        <v>40</v>
      </c>
      <c r="AD258" s="40">
        <f t="shared" si="21"/>
        <v>37</v>
      </c>
      <c r="AE258" s="40">
        <f t="shared" si="22"/>
        <v>37</v>
      </c>
      <c r="AF258" s="40">
        <f t="shared" si="23"/>
        <v>1.275</v>
      </c>
      <c r="AG258" s="40">
        <f t="shared" si="24"/>
        <v>1.351351351</v>
      </c>
      <c r="AH258" s="40">
        <f t="shared" si="25"/>
        <v>36</v>
      </c>
      <c r="AI258" s="40">
        <f t="shared" si="26"/>
        <v>51</v>
      </c>
      <c r="AJ258" s="40">
        <f t="shared" si="27"/>
        <v>50</v>
      </c>
      <c r="AK258" s="40">
        <f t="shared" si="40"/>
        <v>50</v>
      </c>
      <c r="AL258" s="18">
        <f t="shared" si="28"/>
        <v>2368</v>
      </c>
      <c r="AM258" s="40">
        <f t="shared" si="29"/>
        <v>187</v>
      </c>
      <c r="AN258" s="42">
        <f t="shared" si="30"/>
        <v>0.07896959459</v>
      </c>
      <c r="AO258" s="42">
        <f t="shared" si="31"/>
        <v>0.1144425676</v>
      </c>
      <c r="AP258" s="43">
        <f t="shared" si="32"/>
        <v>0.2140221402</v>
      </c>
      <c r="AQ258" s="43">
        <f t="shared" si="33"/>
        <v>0.5645756458</v>
      </c>
      <c r="AR258" s="43">
        <f t="shared" si="34"/>
        <v>0.5239852399</v>
      </c>
      <c r="AS258" s="43">
        <f t="shared" si="35"/>
        <v>0.4598930481</v>
      </c>
      <c r="AT258" s="43">
        <f t="shared" si="36"/>
        <v>0.4598930481</v>
      </c>
      <c r="AU258" s="43">
        <f t="shared" si="37"/>
        <v>0.4652406417</v>
      </c>
      <c r="AV258" s="44">
        <f t="shared" si="38"/>
        <v>0</v>
      </c>
      <c r="AW258" s="45">
        <f t="shared" si="39"/>
        <v>-28</v>
      </c>
      <c r="AX258" s="45">
        <v>3.0</v>
      </c>
      <c r="AY258" s="45"/>
    </row>
    <row r="259">
      <c r="A259" s="60"/>
      <c r="B259" s="60"/>
      <c r="C259" s="60"/>
      <c r="D259" s="46">
        <v>257.0</v>
      </c>
      <c r="E259" s="25"/>
      <c r="F259" s="26">
        <v>3755.0</v>
      </c>
      <c r="G259" s="18">
        <v>2071.0</v>
      </c>
      <c r="H259" s="15">
        <f t="shared" si="5"/>
        <v>426</v>
      </c>
      <c r="I259" s="28">
        <v>15.0</v>
      </c>
      <c r="J259" s="29">
        <v>85.0</v>
      </c>
      <c r="K259" s="30">
        <v>42.0</v>
      </c>
      <c r="L259" s="31">
        <v>203.0</v>
      </c>
      <c r="M259" s="32">
        <v>32.0</v>
      </c>
      <c r="N259" s="33">
        <v>49.0</v>
      </c>
      <c r="O259" s="39">
        <f t="shared" si="6"/>
        <v>0.6049382716</v>
      </c>
      <c r="P259" s="39">
        <f t="shared" si="7"/>
        <v>0.85</v>
      </c>
      <c r="Q259" s="40">
        <f t="shared" si="8"/>
        <v>0.6961490178</v>
      </c>
      <c r="R259" s="17">
        <f t="shared" si="9"/>
        <v>0.2741490178</v>
      </c>
      <c r="S259" s="39">
        <f t="shared" si="10"/>
        <v>0.1538509822</v>
      </c>
      <c r="T259" s="40">
        <f t="shared" si="11"/>
        <v>0.3598986558</v>
      </c>
      <c r="U259" s="40">
        <f t="shared" si="12"/>
        <v>0.4696317687</v>
      </c>
      <c r="V259" s="40">
        <f t="shared" si="13"/>
        <v>0.4696317687</v>
      </c>
      <c r="W259" s="39">
        <f t="shared" si="14"/>
        <v>0.6234827509</v>
      </c>
      <c r="X259" s="41">
        <f t="shared" si="15"/>
        <v>0.5303682313</v>
      </c>
      <c r="Y259" s="41">
        <f t="shared" si="16"/>
        <v>0.3765172491</v>
      </c>
      <c r="Z259" s="40">
        <f t="shared" si="17"/>
        <v>81</v>
      </c>
      <c r="AA259" s="40">
        <f t="shared" si="18"/>
        <v>100</v>
      </c>
      <c r="AB259" s="40">
        <f t="shared" si="19"/>
        <v>43</v>
      </c>
      <c r="AC259" s="40">
        <f t="shared" si="20"/>
        <v>38</v>
      </c>
      <c r="AD259" s="40">
        <f t="shared" si="21"/>
        <v>38</v>
      </c>
      <c r="AE259" s="40">
        <f t="shared" si="22"/>
        <v>62</v>
      </c>
      <c r="AF259" s="40">
        <f t="shared" si="23"/>
        <v>1.289473684</v>
      </c>
      <c r="AG259" s="40">
        <f t="shared" si="24"/>
        <v>1.370967742</v>
      </c>
      <c r="AH259" s="40">
        <f t="shared" si="25"/>
        <v>55</v>
      </c>
      <c r="AI259" s="40">
        <f t="shared" si="26"/>
        <v>49</v>
      </c>
      <c r="AJ259" s="40">
        <f t="shared" si="27"/>
        <v>52</v>
      </c>
      <c r="AK259" s="40">
        <f t="shared" si="40"/>
        <v>85</v>
      </c>
      <c r="AL259" s="18">
        <f t="shared" si="28"/>
        <v>2071</v>
      </c>
      <c r="AM259" s="40">
        <f t="shared" si="29"/>
        <v>241</v>
      </c>
      <c r="AN259" s="42">
        <f t="shared" si="30"/>
        <v>0.1163689039</v>
      </c>
      <c r="AO259" s="42">
        <f t="shared" si="31"/>
        <v>0.2056977306</v>
      </c>
      <c r="AP259" s="43">
        <f t="shared" si="32"/>
        <v>0.2089201878</v>
      </c>
      <c r="AQ259" s="43">
        <f t="shared" si="33"/>
        <v>0.5868544601</v>
      </c>
      <c r="AR259" s="43">
        <f t="shared" si="34"/>
        <v>0.4248826291</v>
      </c>
      <c r="AS259" s="43">
        <f t="shared" si="35"/>
        <v>0.4439834025</v>
      </c>
      <c r="AT259" s="43">
        <f t="shared" si="36"/>
        <v>0.5809128631</v>
      </c>
      <c r="AU259" s="43">
        <f t="shared" si="37"/>
        <v>0.4315352697</v>
      </c>
      <c r="AV259" s="44">
        <f t="shared" si="38"/>
        <v>0</v>
      </c>
      <c r="AW259" s="45">
        <f t="shared" si="39"/>
        <v>-18</v>
      </c>
      <c r="AX259" s="45">
        <v>3.0</v>
      </c>
      <c r="AY259" s="45"/>
    </row>
    <row r="260">
      <c r="A260" s="60"/>
      <c r="B260" s="60"/>
      <c r="C260" s="60"/>
      <c r="D260" s="46">
        <v>258.0</v>
      </c>
      <c r="E260" s="25"/>
      <c r="F260" s="26">
        <v>3757.0</v>
      </c>
      <c r="G260" s="18">
        <v>1047.0</v>
      </c>
      <c r="H260" s="15">
        <f t="shared" si="5"/>
        <v>333</v>
      </c>
      <c r="I260" s="28">
        <v>51.0</v>
      </c>
      <c r="J260" s="29">
        <v>71.0</v>
      </c>
      <c r="K260" s="30">
        <v>49.0</v>
      </c>
      <c r="L260" s="31">
        <v>84.0</v>
      </c>
      <c r="M260" s="32">
        <v>47.0</v>
      </c>
      <c r="N260" s="33">
        <v>31.0</v>
      </c>
      <c r="O260" s="39">
        <f t="shared" si="6"/>
        <v>0.3974358974</v>
      </c>
      <c r="P260" s="39">
        <f t="shared" si="7"/>
        <v>0.5819672131</v>
      </c>
      <c r="Q260" s="40">
        <f t="shared" si="8"/>
        <v>0.6020867959</v>
      </c>
      <c r="R260" s="17">
        <f t="shared" si="9"/>
        <v>0.1800867959</v>
      </c>
      <c r="S260" s="39">
        <f t="shared" si="10"/>
        <v>-0.02011958274</v>
      </c>
      <c r="T260" s="40">
        <f t="shared" si="11"/>
        <v>0.3599513341</v>
      </c>
      <c r="U260" s="40">
        <f t="shared" si="12"/>
        <v>0.3085340715</v>
      </c>
      <c r="V260" s="40">
        <f t="shared" si="13"/>
        <v>0.3085340715</v>
      </c>
      <c r="W260" s="39">
        <f t="shared" si="14"/>
        <v>0.2884144888</v>
      </c>
      <c r="X260" s="41">
        <f t="shared" si="15"/>
        <v>0.6914659285</v>
      </c>
      <c r="Y260" s="41">
        <f t="shared" si="16"/>
        <v>0.7115855112</v>
      </c>
      <c r="Z260" s="40">
        <f t="shared" si="17"/>
        <v>78</v>
      </c>
      <c r="AA260" s="40">
        <f t="shared" si="18"/>
        <v>122</v>
      </c>
      <c r="AB260" s="40">
        <f t="shared" si="19"/>
        <v>54</v>
      </c>
      <c r="AC260" s="40">
        <f t="shared" si="20"/>
        <v>24</v>
      </c>
      <c r="AD260" s="40">
        <f t="shared" si="21"/>
        <v>87</v>
      </c>
      <c r="AE260" s="40">
        <f t="shared" si="22"/>
        <v>35</v>
      </c>
      <c r="AF260" s="40">
        <f t="shared" si="23"/>
        <v>1.291666667</v>
      </c>
      <c r="AG260" s="40">
        <f t="shared" si="24"/>
        <v>2.028571429</v>
      </c>
      <c r="AH260" s="40">
        <f t="shared" si="25"/>
        <v>70</v>
      </c>
      <c r="AI260" s="40">
        <f t="shared" si="26"/>
        <v>31</v>
      </c>
      <c r="AJ260" s="40">
        <f t="shared" si="27"/>
        <v>176</v>
      </c>
      <c r="AK260" s="40">
        <f t="shared" si="40"/>
        <v>71</v>
      </c>
      <c r="AL260" s="18">
        <f t="shared" si="28"/>
        <v>1047</v>
      </c>
      <c r="AM260" s="40">
        <f t="shared" si="29"/>
        <v>348</v>
      </c>
      <c r="AN260" s="42">
        <f t="shared" si="30"/>
        <v>0.3323782235</v>
      </c>
      <c r="AO260" s="42">
        <f t="shared" si="31"/>
        <v>0.3180515759</v>
      </c>
      <c r="AP260" s="43">
        <f t="shared" si="32"/>
        <v>0.4414414414</v>
      </c>
      <c r="AQ260" s="43">
        <f t="shared" si="33"/>
        <v>0.5465465465</v>
      </c>
      <c r="AR260" s="43">
        <f t="shared" si="34"/>
        <v>0.6006006006</v>
      </c>
      <c r="AS260" s="43">
        <f t="shared" si="35"/>
        <v>0.7068965517</v>
      </c>
      <c r="AT260" s="43">
        <f t="shared" si="36"/>
        <v>0.4051724138</v>
      </c>
      <c r="AU260" s="43">
        <f t="shared" si="37"/>
        <v>0.2902298851</v>
      </c>
      <c r="AV260" s="44">
        <f t="shared" si="38"/>
        <v>0</v>
      </c>
      <c r="AW260" s="45">
        <f t="shared" si="39"/>
        <v>-99</v>
      </c>
      <c r="AX260" s="45">
        <v>3.0</v>
      </c>
      <c r="AY260" s="45"/>
    </row>
    <row r="261">
      <c r="A261" s="60"/>
      <c r="B261" s="60"/>
      <c r="C261" s="60"/>
      <c r="D261" s="46">
        <v>259.0</v>
      </c>
      <c r="E261" s="25"/>
      <c r="F261" s="26">
        <v>3758.0</v>
      </c>
      <c r="G261" s="18">
        <v>342.0</v>
      </c>
      <c r="H261" s="15">
        <f t="shared" si="5"/>
        <v>110</v>
      </c>
      <c r="I261" s="28">
        <v>9.0</v>
      </c>
      <c r="J261" s="29">
        <v>25.0</v>
      </c>
      <c r="K261" s="30">
        <v>10.0</v>
      </c>
      <c r="L261" s="31">
        <v>25.0</v>
      </c>
      <c r="M261" s="32">
        <v>20.0</v>
      </c>
      <c r="N261" s="33">
        <v>21.0</v>
      </c>
      <c r="O261" s="39">
        <f t="shared" si="6"/>
        <v>0.512195122</v>
      </c>
      <c r="P261" s="39">
        <f t="shared" si="7"/>
        <v>0.7352941176</v>
      </c>
      <c r="Q261" s="40">
        <f t="shared" si="8"/>
        <v>0.6541046675</v>
      </c>
      <c r="R261" s="17">
        <f t="shared" si="9"/>
        <v>0.2321046675</v>
      </c>
      <c r="S261" s="39">
        <f t="shared" si="10"/>
        <v>0.08118945019</v>
      </c>
      <c r="T261" s="40">
        <f t="shared" si="11"/>
        <v>0.3599222</v>
      </c>
      <c r="U261" s="40">
        <f t="shared" si="12"/>
        <v>0.3976282306</v>
      </c>
      <c r="V261" s="40">
        <f t="shared" si="13"/>
        <v>0.3976282306</v>
      </c>
      <c r="W261" s="39">
        <f t="shared" si="14"/>
        <v>0.4788176808</v>
      </c>
      <c r="X261" s="41">
        <f t="shared" si="15"/>
        <v>0.6023717694</v>
      </c>
      <c r="Y261" s="41">
        <f t="shared" si="16"/>
        <v>0.5211823192</v>
      </c>
      <c r="Z261" s="40">
        <f t="shared" si="17"/>
        <v>41</v>
      </c>
      <c r="AA261" s="40">
        <f t="shared" si="18"/>
        <v>34</v>
      </c>
      <c r="AB261" s="40">
        <f t="shared" si="19"/>
        <v>25</v>
      </c>
      <c r="AC261" s="40">
        <f t="shared" si="20"/>
        <v>16</v>
      </c>
      <c r="AD261" s="40">
        <f t="shared" si="21"/>
        <v>18</v>
      </c>
      <c r="AE261" s="40">
        <f t="shared" si="22"/>
        <v>16</v>
      </c>
      <c r="AF261" s="40">
        <f t="shared" si="23"/>
        <v>1.3125</v>
      </c>
      <c r="AG261" s="40">
        <f t="shared" si="24"/>
        <v>1.5625</v>
      </c>
      <c r="AH261" s="40">
        <f t="shared" si="25"/>
        <v>33</v>
      </c>
      <c r="AI261" s="40">
        <f t="shared" si="26"/>
        <v>21</v>
      </c>
      <c r="AJ261" s="40">
        <f t="shared" si="27"/>
        <v>28</v>
      </c>
      <c r="AK261" s="40">
        <f t="shared" si="40"/>
        <v>25</v>
      </c>
      <c r="AL261" s="18">
        <f t="shared" si="28"/>
        <v>342</v>
      </c>
      <c r="AM261" s="40">
        <f t="shared" si="29"/>
        <v>107</v>
      </c>
      <c r="AN261" s="42">
        <f t="shared" si="30"/>
        <v>0.3128654971</v>
      </c>
      <c r="AO261" s="42">
        <f t="shared" si="31"/>
        <v>0.3216374269</v>
      </c>
      <c r="AP261" s="43">
        <f t="shared" si="32"/>
        <v>0.3545454545</v>
      </c>
      <c r="AQ261" s="43">
        <f t="shared" si="33"/>
        <v>0.4909090909</v>
      </c>
      <c r="AR261" s="43">
        <f t="shared" si="34"/>
        <v>0.6818181818</v>
      </c>
      <c r="AS261" s="43">
        <f t="shared" si="35"/>
        <v>0.5700934579</v>
      </c>
      <c r="AT261" s="43">
        <f t="shared" si="36"/>
        <v>0.5420560748</v>
      </c>
      <c r="AU261" s="43">
        <f t="shared" si="37"/>
        <v>0.5046728972</v>
      </c>
      <c r="AV261" s="44">
        <f t="shared" si="38"/>
        <v>0</v>
      </c>
      <c r="AW261" s="45">
        <f t="shared" si="39"/>
        <v>-22</v>
      </c>
      <c r="AX261" s="45">
        <v>3.0</v>
      </c>
      <c r="AY261" s="45"/>
    </row>
    <row r="262">
      <c r="A262" s="60"/>
      <c r="B262" s="60"/>
      <c r="C262" s="60"/>
      <c r="D262" s="46">
        <v>260.0</v>
      </c>
      <c r="E262" s="25"/>
      <c r="F262" s="26">
        <v>3762.0</v>
      </c>
      <c r="G262" s="18">
        <v>2724.0</v>
      </c>
      <c r="H262" s="15">
        <f t="shared" si="5"/>
        <v>424</v>
      </c>
      <c r="I262" s="28">
        <v>28.0</v>
      </c>
      <c r="J262" s="29">
        <v>93.0</v>
      </c>
      <c r="K262" s="30">
        <v>34.0</v>
      </c>
      <c r="L262" s="31">
        <v>187.0</v>
      </c>
      <c r="M262" s="32">
        <v>31.0</v>
      </c>
      <c r="N262" s="33">
        <v>51.0</v>
      </c>
      <c r="O262" s="39">
        <f t="shared" si="6"/>
        <v>0.6219512195</v>
      </c>
      <c r="P262" s="39">
        <f t="shared" si="7"/>
        <v>0.7685950413</v>
      </c>
      <c r="Q262" s="40">
        <f t="shared" si="8"/>
        <v>0.7038622704</v>
      </c>
      <c r="R262" s="17">
        <f t="shared" si="9"/>
        <v>0.2818622704</v>
      </c>
      <c r="S262" s="39">
        <f t="shared" si="10"/>
        <v>0.06473277095</v>
      </c>
      <c r="T262" s="40">
        <f t="shared" si="11"/>
        <v>0.3598943368</v>
      </c>
      <c r="U262" s="40">
        <f t="shared" si="12"/>
        <v>0.4828403768</v>
      </c>
      <c r="V262" s="40">
        <f t="shared" si="13"/>
        <v>0.4828403768</v>
      </c>
      <c r="W262" s="39">
        <f t="shared" si="14"/>
        <v>0.5475731477</v>
      </c>
      <c r="X262" s="41">
        <f t="shared" si="15"/>
        <v>0.5171596232</v>
      </c>
      <c r="Y262" s="41">
        <f t="shared" si="16"/>
        <v>0.4524268523</v>
      </c>
      <c r="Z262" s="40">
        <f t="shared" si="17"/>
        <v>82</v>
      </c>
      <c r="AA262" s="40">
        <f t="shared" si="18"/>
        <v>121</v>
      </c>
      <c r="AB262" s="40">
        <f t="shared" si="19"/>
        <v>42</v>
      </c>
      <c r="AC262" s="40">
        <f t="shared" si="20"/>
        <v>40</v>
      </c>
      <c r="AD262" s="40">
        <f t="shared" si="21"/>
        <v>55</v>
      </c>
      <c r="AE262" s="40">
        <f t="shared" si="22"/>
        <v>66</v>
      </c>
      <c r="AF262" s="40">
        <f t="shared" si="23"/>
        <v>1.275</v>
      </c>
      <c r="AG262" s="40">
        <f t="shared" si="24"/>
        <v>1.409090909</v>
      </c>
      <c r="AH262" s="40">
        <f t="shared" si="25"/>
        <v>54</v>
      </c>
      <c r="AI262" s="40">
        <f t="shared" si="26"/>
        <v>51</v>
      </c>
      <c r="AJ262" s="40">
        <f t="shared" si="27"/>
        <v>78</v>
      </c>
      <c r="AK262" s="40">
        <f t="shared" si="40"/>
        <v>93</v>
      </c>
      <c r="AL262" s="18">
        <f t="shared" si="28"/>
        <v>2724</v>
      </c>
      <c r="AM262" s="40">
        <f t="shared" si="29"/>
        <v>276</v>
      </c>
      <c r="AN262" s="42">
        <f t="shared" si="30"/>
        <v>0.1013215859</v>
      </c>
      <c r="AO262" s="42">
        <f t="shared" si="31"/>
        <v>0.1556534508</v>
      </c>
      <c r="AP262" s="43">
        <f t="shared" si="32"/>
        <v>0.2193396226</v>
      </c>
      <c r="AQ262" s="43">
        <f t="shared" si="33"/>
        <v>0.5801886792</v>
      </c>
      <c r="AR262" s="43">
        <f t="shared" si="34"/>
        <v>0.4787735849</v>
      </c>
      <c r="AS262" s="43">
        <f t="shared" si="35"/>
        <v>0.4782608696</v>
      </c>
      <c r="AT262" s="43">
        <f t="shared" si="36"/>
        <v>0.5326086957</v>
      </c>
      <c r="AU262" s="43">
        <f t="shared" si="37"/>
        <v>0.3804347826</v>
      </c>
      <c r="AV262" s="44">
        <f t="shared" si="38"/>
        <v>0</v>
      </c>
      <c r="AW262" s="45">
        <f t="shared" si="39"/>
        <v>-39</v>
      </c>
      <c r="AX262" s="45">
        <v>3.0</v>
      </c>
      <c r="AY262" s="45"/>
    </row>
    <row r="263">
      <c r="A263" s="60"/>
      <c r="B263" s="60"/>
      <c r="C263" s="60"/>
      <c r="D263" s="46">
        <v>261.0</v>
      </c>
      <c r="E263" s="25"/>
      <c r="F263" s="26">
        <v>3763.0</v>
      </c>
      <c r="G263" s="18">
        <v>385.0</v>
      </c>
      <c r="H263" s="15">
        <f t="shared" si="5"/>
        <v>111</v>
      </c>
      <c r="I263" s="28">
        <v>10.0</v>
      </c>
      <c r="J263" s="29">
        <v>17.0</v>
      </c>
      <c r="K263" s="30">
        <v>18.0</v>
      </c>
      <c r="L263" s="31">
        <v>42.0</v>
      </c>
      <c r="M263" s="32">
        <v>6.0</v>
      </c>
      <c r="N263" s="33">
        <v>18.0</v>
      </c>
      <c r="O263" s="39">
        <f t="shared" si="6"/>
        <v>0.75</v>
      </c>
      <c r="P263" s="39">
        <f t="shared" si="7"/>
        <v>0.6296296296</v>
      </c>
      <c r="Q263" s="40">
        <f t="shared" si="8"/>
        <v>0.761922125</v>
      </c>
      <c r="R263" s="17">
        <f t="shared" si="9"/>
        <v>0.339922125</v>
      </c>
      <c r="S263" s="39">
        <f t="shared" si="10"/>
        <v>-0.1322924954</v>
      </c>
      <c r="T263" s="40">
        <f t="shared" si="11"/>
        <v>0.3598618306</v>
      </c>
      <c r="U263" s="40">
        <f t="shared" si="12"/>
        <v>0.5822572675</v>
      </c>
      <c r="V263" s="40">
        <f t="shared" si="13"/>
        <v>0.5822572675</v>
      </c>
      <c r="W263" s="39">
        <f t="shared" si="14"/>
        <v>0.4499647721</v>
      </c>
      <c r="X263" s="41">
        <f t="shared" si="15"/>
        <v>0.4177427325</v>
      </c>
      <c r="Y263" s="41">
        <f t="shared" si="16"/>
        <v>0.5500352279</v>
      </c>
      <c r="Z263" s="40">
        <f t="shared" si="17"/>
        <v>24</v>
      </c>
      <c r="AA263" s="40">
        <f t="shared" si="18"/>
        <v>27</v>
      </c>
      <c r="AB263" s="40">
        <f t="shared" si="19"/>
        <v>10</v>
      </c>
      <c r="AC263" s="40">
        <f t="shared" si="20"/>
        <v>14</v>
      </c>
      <c r="AD263" s="40">
        <f t="shared" si="21"/>
        <v>15</v>
      </c>
      <c r="AE263" s="40">
        <f t="shared" si="22"/>
        <v>12</v>
      </c>
      <c r="AF263" s="40">
        <f t="shared" si="23"/>
        <v>1.285714286</v>
      </c>
      <c r="AG263" s="40">
        <f t="shared" si="24"/>
        <v>1.416666667</v>
      </c>
      <c r="AH263" s="40">
        <f t="shared" si="25"/>
        <v>13</v>
      </c>
      <c r="AI263" s="40">
        <f t="shared" si="26"/>
        <v>18</v>
      </c>
      <c r="AJ263" s="40">
        <f t="shared" si="27"/>
        <v>21</v>
      </c>
      <c r="AK263" s="40">
        <f t="shared" si="40"/>
        <v>17</v>
      </c>
      <c r="AL263" s="18">
        <f t="shared" si="28"/>
        <v>385</v>
      </c>
      <c r="AM263" s="40">
        <f t="shared" si="29"/>
        <v>69</v>
      </c>
      <c r="AN263" s="42">
        <f t="shared" si="30"/>
        <v>0.1792207792</v>
      </c>
      <c r="AO263" s="42">
        <f t="shared" si="31"/>
        <v>0.2883116883</v>
      </c>
      <c r="AP263" s="43">
        <f t="shared" si="32"/>
        <v>0.3063063063</v>
      </c>
      <c r="AQ263" s="43">
        <f t="shared" si="33"/>
        <v>0.5225225225</v>
      </c>
      <c r="AR263" s="43">
        <f t="shared" si="34"/>
        <v>0.4594594595</v>
      </c>
      <c r="AS263" s="43">
        <f t="shared" si="35"/>
        <v>0.4927536232</v>
      </c>
      <c r="AT263" s="43">
        <f t="shared" si="36"/>
        <v>0.4347826087</v>
      </c>
      <c r="AU263" s="43">
        <f t="shared" si="37"/>
        <v>0.4492753623</v>
      </c>
      <c r="AV263" s="44">
        <f t="shared" si="38"/>
        <v>0</v>
      </c>
      <c r="AW263" s="45">
        <f t="shared" si="39"/>
        <v>0</v>
      </c>
      <c r="AX263" s="45">
        <v>3.0</v>
      </c>
      <c r="AY263" s="45"/>
    </row>
    <row r="264">
      <c r="A264" s="60"/>
      <c r="B264" s="60"/>
      <c r="C264" s="60"/>
      <c r="D264" s="46">
        <v>262.0</v>
      </c>
      <c r="E264" s="25"/>
      <c r="F264" s="26">
        <v>3764.0</v>
      </c>
      <c r="G264" s="18">
        <v>3206.0</v>
      </c>
      <c r="H264" s="15">
        <f t="shared" si="5"/>
        <v>462</v>
      </c>
      <c r="I264" s="28">
        <v>43.0</v>
      </c>
      <c r="J264" s="29">
        <v>94.0</v>
      </c>
      <c r="K264" s="30">
        <v>27.0</v>
      </c>
      <c r="L264" s="31">
        <v>201.0</v>
      </c>
      <c r="M264" s="32">
        <v>35.0</v>
      </c>
      <c r="N264" s="33">
        <v>62.0</v>
      </c>
      <c r="O264" s="39">
        <f t="shared" si="6"/>
        <v>0.6391752577</v>
      </c>
      <c r="P264" s="39">
        <f t="shared" si="7"/>
        <v>0.6861313869</v>
      </c>
      <c r="Q264" s="40">
        <f t="shared" si="8"/>
        <v>0.7116714065</v>
      </c>
      <c r="R264" s="17">
        <f t="shared" si="9"/>
        <v>0.2896714065</v>
      </c>
      <c r="S264" s="39">
        <f t="shared" si="10"/>
        <v>-0.02554001966</v>
      </c>
      <c r="T264" s="40">
        <f t="shared" si="11"/>
        <v>0.3598899643</v>
      </c>
      <c r="U264" s="40">
        <f t="shared" si="12"/>
        <v>0.496212925</v>
      </c>
      <c r="V264" s="40">
        <f t="shared" si="13"/>
        <v>0.496212925</v>
      </c>
      <c r="W264" s="39">
        <f t="shared" si="14"/>
        <v>0.4706729053</v>
      </c>
      <c r="X264" s="41">
        <f t="shared" si="15"/>
        <v>0.503787075</v>
      </c>
      <c r="Y264" s="41">
        <f t="shared" si="16"/>
        <v>0.5293270947</v>
      </c>
      <c r="Z264" s="40">
        <f t="shared" si="17"/>
        <v>97</v>
      </c>
      <c r="AA264" s="40">
        <f t="shared" si="18"/>
        <v>137</v>
      </c>
      <c r="AB264" s="40">
        <f t="shared" si="19"/>
        <v>49</v>
      </c>
      <c r="AC264" s="40">
        <f t="shared" si="20"/>
        <v>48</v>
      </c>
      <c r="AD264" s="40">
        <f t="shared" si="21"/>
        <v>73</v>
      </c>
      <c r="AE264" s="40">
        <f t="shared" si="22"/>
        <v>64</v>
      </c>
      <c r="AF264" s="40">
        <f t="shared" si="23"/>
        <v>1.291666667</v>
      </c>
      <c r="AG264" s="40">
        <f t="shared" si="24"/>
        <v>1.46875</v>
      </c>
      <c r="AH264" s="40">
        <f t="shared" si="25"/>
        <v>63</v>
      </c>
      <c r="AI264" s="40">
        <f t="shared" si="26"/>
        <v>62</v>
      </c>
      <c r="AJ264" s="40">
        <f t="shared" si="27"/>
        <v>107</v>
      </c>
      <c r="AK264" s="40">
        <f t="shared" si="40"/>
        <v>94</v>
      </c>
      <c r="AL264" s="18">
        <f t="shared" si="28"/>
        <v>3206</v>
      </c>
      <c r="AM264" s="40">
        <f t="shared" si="29"/>
        <v>326</v>
      </c>
      <c r="AN264" s="42">
        <f t="shared" si="30"/>
        <v>0.1016843419</v>
      </c>
      <c r="AO264" s="42">
        <f t="shared" si="31"/>
        <v>0.1441048035</v>
      </c>
      <c r="AP264" s="43">
        <f t="shared" si="32"/>
        <v>0.2272727273</v>
      </c>
      <c r="AQ264" s="43">
        <f t="shared" si="33"/>
        <v>0.6038961039</v>
      </c>
      <c r="AR264" s="43">
        <f t="shared" si="34"/>
        <v>0.5064935065</v>
      </c>
      <c r="AS264" s="43">
        <f t="shared" si="35"/>
        <v>0.5214723926</v>
      </c>
      <c r="AT264" s="43">
        <f t="shared" si="36"/>
        <v>0.481595092</v>
      </c>
      <c r="AU264" s="43">
        <f t="shared" si="37"/>
        <v>0.3834355828</v>
      </c>
      <c r="AV264" s="44">
        <f t="shared" si="38"/>
        <v>0</v>
      </c>
      <c r="AW264" s="45">
        <f t="shared" si="39"/>
        <v>-65</v>
      </c>
      <c r="AX264" s="45">
        <v>3.0</v>
      </c>
      <c r="AY264" s="45"/>
    </row>
    <row r="265">
      <c r="A265" s="60"/>
      <c r="B265" s="60"/>
      <c r="C265" s="60"/>
      <c r="D265" s="46">
        <v>263.0</v>
      </c>
      <c r="E265" s="25"/>
      <c r="F265" s="26">
        <v>3765.0</v>
      </c>
      <c r="G265" s="18">
        <v>1841.0</v>
      </c>
      <c r="H265" s="15">
        <f t="shared" si="5"/>
        <v>244</v>
      </c>
      <c r="I265" s="28">
        <v>24.0</v>
      </c>
      <c r="J265" s="29">
        <v>66.0</v>
      </c>
      <c r="K265" s="30">
        <v>14.0</v>
      </c>
      <c r="L265" s="31">
        <v>98.0</v>
      </c>
      <c r="M265" s="32">
        <v>13.0</v>
      </c>
      <c r="N265" s="33">
        <v>29.0</v>
      </c>
      <c r="O265" s="39">
        <f t="shared" si="6"/>
        <v>0.6904761905</v>
      </c>
      <c r="P265" s="39">
        <f t="shared" si="7"/>
        <v>0.7333333333</v>
      </c>
      <c r="Q265" s="40">
        <f t="shared" si="8"/>
        <v>0.734931602</v>
      </c>
      <c r="R265" s="17">
        <f t="shared" si="9"/>
        <v>0.312931602</v>
      </c>
      <c r="S265" s="39">
        <f t="shared" si="10"/>
        <v>-0.001598268707</v>
      </c>
      <c r="T265" s="40">
        <f t="shared" si="11"/>
        <v>0.3598769411</v>
      </c>
      <c r="U265" s="40">
        <f t="shared" si="12"/>
        <v>0.5360427022</v>
      </c>
      <c r="V265" s="40">
        <f t="shared" si="13"/>
        <v>0.5360427022</v>
      </c>
      <c r="W265" s="39">
        <f t="shared" si="14"/>
        <v>0.5344444335</v>
      </c>
      <c r="X265" s="41">
        <f t="shared" si="15"/>
        <v>0.4639572978</v>
      </c>
      <c r="Y265" s="41">
        <f t="shared" si="16"/>
        <v>0.4655555665</v>
      </c>
      <c r="Z265" s="40">
        <f t="shared" si="17"/>
        <v>42</v>
      </c>
      <c r="AA265" s="40">
        <f t="shared" si="18"/>
        <v>90</v>
      </c>
      <c r="AB265" s="40">
        <f t="shared" si="19"/>
        <v>19</v>
      </c>
      <c r="AC265" s="40">
        <f t="shared" si="20"/>
        <v>23</v>
      </c>
      <c r="AD265" s="40">
        <f t="shared" si="21"/>
        <v>42</v>
      </c>
      <c r="AE265" s="40">
        <f t="shared" si="22"/>
        <v>48</v>
      </c>
      <c r="AF265" s="40">
        <f t="shared" si="23"/>
        <v>1.260869565</v>
      </c>
      <c r="AG265" s="40">
        <f t="shared" si="24"/>
        <v>1.375</v>
      </c>
      <c r="AH265" s="40">
        <f t="shared" si="25"/>
        <v>24</v>
      </c>
      <c r="AI265" s="40">
        <f t="shared" si="26"/>
        <v>29</v>
      </c>
      <c r="AJ265" s="40">
        <f t="shared" si="27"/>
        <v>58</v>
      </c>
      <c r="AK265" s="40">
        <f t="shared" si="40"/>
        <v>66</v>
      </c>
      <c r="AL265" s="18">
        <f t="shared" si="28"/>
        <v>1841</v>
      </c>
      <c r="AM265" s="40">
        <f t="shared" si="29"/>
        <v>177</v>
      </c>
      <c r="AN265" s="42">
        <f t="shared" si="30"/>
        <v>0.09614340033</v>
      </c>
      <c r="AO265" s="42">
        <f t="shared" si="31"/>
        <v>0.1325366649</v>
      </c>
      <c r="AP265" s="43">
        <f t="shared" si="32"/>
        <v>0.2090163934</v>
      </c>
      <c r="AQ265" s="43">
        <f t="shared" si="33"/>
        <v>0.5532786885</v>
      </c>
      <c r="AR265" s="43">
        <f t="shared" si="34"/>
        <v>0.5409836066</v>
      </c>
      <c r="AS265" s="43">
        <f t="shared" si="35"/>
        <v>0.4632768362</v>
      </c>
      <c r="AT265" s="43">
        <f t="shared" si="36"/>
        <v>0.5084745763</v>
      </c>
      <c r="AU265" s="43">
        <f t="shared" si="37"/>
        <v>0.2994350282</v>
      </c>
      <c r="AV265" s="44">
        <f t="shared" si="38"/>
        <v>0</v>
      </c>
      <c r="AW265" s="45">
        <f t="shared" si="39"/>
        <v>-31</v>
      </c>
      <c r="AX265" s="45">
        <v>3.0</v>
      </c>
      <c r="AY265" s="45"/>
    </row>
    <row r="266">
      <c r="A266" s="60"/>
      <c r="B266" s="60"/>
      <c r="C266" s="60"/>
      <c r="D266" s="46">
        <v>264.0</v>
      </c>
      <c r="E266" s="25"/>
      <c r="F266" s="26">
        <v>3766.0</v>
      </c>
      <c r="G266" s="18">
        <v>2207.0</v>
      </c>
      <c r="H266" s="15">
        <f t="shared" si="5"/>
        <v>624</v>
      </c>
      <c r="I266" s="28">
        <v>73.0</v>
      </c>
      <c r="J266" s="29">
        <v>131.0</v>
      </c>
      <c r="K266" s="30">
        <v>58.0</v>
      </c>
      <c r="L266" s="31">
        <v>215.0</v>
      </c>
      <c r="M266" s="32">
        <v>63.0</v>
      </c>
      <c r="N266" s="33">
        <v>84.0</v>
      </c>
      <c r="O266" s="39">
        <f t="shared" si="6"/>
        <v>0.5714285714</v>
      </c>
      <c r="P266" s="39">
        <f t="shared" si="7"/>
        <v>0.6421568627</v>
      </c>
      <c r="Q266" s="40">
        <f t="shared" si="8"/>
        <v>0.6809570612</v>
      </c>
      <c r="R266" s="17">
        <f t="shared" si="9"/>
        <v>0.2589570612</v>
      </c>
      <c r="S266" s="39">
        <f t="shared" si="10"/>
        <v>-0.03880019848</v>
      </c>
      <c r="T266" s="40">
        <f t="shared" si="11"/>
        <v>0.3599071626</v>
      </c>
      <c r="U266" s="40">
        <f t="shared" si="12"/>
        <v>0.4436154708</v>
      </c>
      <c r="V266" s="40">
        <f t="shared" si="13"/>
        <v>0.4436154708</v>
      </c>
      <c r="W266" s="39">
        <f t="shared" si="14"/>
        <v>0.4048152723</v>
      </c>
      <c r="X266" s="41">
        <f t="shared" si="15"/>
        <v>0.5563845292</v>
      </c>
      <c r="Y266" s="41">
        <f t="shared" si="16"/>
        <v>0.5951847277</v>
      </c>
      <c r="Z266" s="40">
        <f t="shared" si="17"/>
        <v>147</v>
      </c>
      <c r="AA266" s="40">
        <f t="shared" si="18"/>
        <v>204</v>
      </c>
      <c r="AB266" s="40">
        <f t="shared" si="19"/>
        <v>82</v>
      </c>
      <c r="AC266" s="40">
        <f t="shared" si="20"/>
        <v>65</v>
      </c>
      <c r="AD266" s="40">
        <f t="shared" si="21"/>
        <v>121</v>
      </c>
      <c r="AE266" s="40">
        <f t="shared" si="22"/>
        <v>83</v>
      </c>
      <c r="AF266" s="40">
        <f t="shared" si="23"/>
        <v>1.292307692</v>
      </c>
      <c r="AG266" s="40">
        <f t="shared" si="24"/>
        <v>1.578313253</v>
      </c>
      <c r="AH266" s="40">
        <f t="shared" si="25"/>
        <v>106</v>
      </c>
      <c r="AI266" s="40">
        <f t="shared" si="26"/>
        <v>84</v>
      </c>
      <c r="AJ266" s="40">
        <f t="shared" si="27"/>
        <v>191</v>
      </c>
      <c r="AK266" s="40">
        <f t="shared" si="40"/>
        <v>131</v>
      </c>
      <c r="AL266" s="18">
        <f t="shared" si="28"/>
        <v>2207</v>
      </c>
      <c r="AM266" s="40">
        <f t="shared" si="29"/>
        <v>512</v>
      </c>
      <c r="AN266" s="42">
        <f t="shared" si="30"/>
        <v>0.2319891255</v>
      </c>
      <c r="AO266" s="42">
        <f t="shared" si="31"/>
        <v>0.2827367467</v>
      </c>
      <c r="AP266" s="43">
        <f t="shared" si="32"/>
        <v>0.3108974359</v>
      </c>
      <c r="AQ266" s="43">
        <f t="shared" si="33"/>
        <v>0.5625</v>
      </c>
      <c r="AR266" s="43">
        <f t="shared" si="34"/>
        <v>0.5625</v>
      </c>
      <c r="AS266" s="43">
        <f t="shared" si="35"/>
        <v>0.580078125</v>
      </c>
      <c r="AT266" s="43">
        <f t="shared" si="36"/>
        <v>0.462890625</v>
      </c>
      <c r="AU266" s="43">
        <f t="shared" si="37"/>
        <v>0.37109375</v>
      </c>
      <c r="AV266" s="44">
        <f t="shared" si="38"/>
        <v>0</v>
      </c>
      <c r="AW266" s="45">
        <f t="shared" si="39"/>
        <v>-103</v>
      </c>
      <c r="AX266" s="45">
        <v>3.0</v>
      </c>
      <c r="AY266" s="45"/>
    </row>
    <row r="267">
      <c r="A267" s="60"/>
      <c r="B267" s="60"/>
      <c r="C267" s="60"/>
      <c r="D267" s="46">
        <v>265.0</v>
      </c>
      <c r="E267" s="25"/>
      <c r="F267" s="26">
        <v>3769.0</v>
      </c>
      <c r="G267" s="18">
        <v>1088.0</v>
      </c>
      <c r="H267" s="15">
        <f t="shared" si="5"/>
        <v>245</v>
      </c>
      <c r="I267" s="28">
        <v>19.0</v>
      </c>
      <c r="J267" s="29">
        <v>43.0</v>
      </c>
      <c r="K267" s="30">
        <v>15.0</v>
      </c>
      <c r="L267" s="31">
        <v>98.0</v>
      </c>
      <c r="M267" s="32">
        <v>28.0</v>
      </c>
      <c r="N267" s="33">
        <v>42.0</v>
      </c>
      <c r="O267" s="39">
        <f t="shared" si="6"/>
        <v>0.6</v>
      </c>
      <c r="P267" s="39">
        <f t="shared" si="7"/>
        <v>0.6935483871</v>
      </c>
      <c r="Q267" s="40">
        <f t="shared" si="8"/>
        <v>0.69391016</v>
      </c>
      <c r="R267" s="17">
        <f t="shared" si="9"/>
        <v>0.27191016</v>
      </c>
      <c r="S267" s="39">
        <f t="shared" si="10"/>
        <v>-0.0003617729032</v>
      </c>
      <c r="T267" s="40">
        <f t="shared" si="11"/>
        <v>0.3598999094</v>
      </c>
      <c r="U267" s="40">
        <f t="shared" si="12"/>
        <v>0.4657977754</v>
      </c>
      <c r="V267" s="40">
        <f t="shared" si="13"/>
        <v>0.4657977754</v>
      </c>
      <c r="W267" s="39">
        <f t="shared" si="14"/>
        <v>0.4654360025</v>
      </c>
      <c r="X267" s="41">
        <f t="shared" si="15"/>
        <v>0.5342022246</v>
      </c>
      <c r="Y267" s="41">
        <f t="shared" si="16"/>
        <v>0.5345639975</v>
      </c>
      <c r="Z267" s="40">
        <f t="shared" si="17"/>
        <v>70</v>
      </c>
      <c r="AA267" s="40">
        <f t="shared" si="18"/>
        <v>62</v>
      </c>
      <c r="AB267" s="40">
        <f t="shared" si="19"/>
        <v>37</v>
      </c>
      <c r="AC267" s="40">
        <f t="shared" si="20"/>
        <v>33</v>
      </c>
      <c r="AD267" s="40">
        <f t="shared" si="21"/>
        <v>33</v>
      </c>
      <c r="AE267" s="40">
        <f t="shared" si="22"/>
        <v>29</v>
      </c>
      <c r="AF267" s="40">
        <f t="shared" si="23"/>
        <v>1.272727273</v>
      </c>
      <c r="AG267" s="40">
        <f t="shared" si="24"/>
        <v>1.482758621</v>
      </c>
      <c r="AH267" s="40">
        <f t="shared" si="25"/>
        <v>47</v>
      </c>
      <c r="AI267" s="40">
        <f t="shared" si="26"/>
        <v>42</v>
      </c>
      <c r="AJ267" s="40">
        <f t="shared" si="27"/>
        <v>49</v>
      </c>
      <c r="AK267" s="40">
        <f t="shared" si="40"/>
        <v>43</v>
      </c>
      <c r="AL267" s="18">
        <f t="shared" si="28"/>
        <v>1088</v>
      </c>
      <c r="AM267" s="40">
        <f t="shared" si="29"/>
        <v>181</v>
      </c>
      <c r="AN267" s="42">
        <f t="shared" si="30"/>
        <v>0.1663602941</v>
      </c>
      <c r="AO267" s="42">
        <f t="shared" si="31"/>
        <v>0.2251838235</v>
      </c>
      <c r="AP267" s="43">
        <f t="shared" si="32"/>
        <v>0.2530612245</v>
      </c>
      <c r="AQ267" s="43">
        <f t="shared" si="33"/>
        <v>0.5918367347</v>
      </c>
      <c r="AR267" s="43">
        <f t="shared" si="34"/>
        <v>0.5387755102</v>
      </c>
      <c r="AS267" s="43">
        <f t="shared" si="35"/>
        <v>0.5303867403</v>
      </c>
      <c r="AT267" s="43">
        <f t="shared" si="36"/>
        <v>0.4972375691</v>
      </c>
      <c r="AU267" s="43">
        <f t="shared" si="37"/>
        <v>0.4917127072</v>
      </c>
      <c r="AV267" s="44">
        <f t="shared" si="38"/>
        <v>0</v>
      </c>
      <c r="AW267" s="45">
        <f t="shared" si="39"/>
        <v>-34</v>
      </c>
      <c r="AX267" s="45">
        <v>3.0</v>
      </c>
      <c r="AY267" s="45"/>
    </row>
    <row r="268">
      <c r="A268" s="60"/>
      <c r="B268" s="60"/>
      <c r="C268" s="60"/>
      <c r="D268" s="46">
        <v>266.0</v>
      </c>
      <c r="E268" s="25"/>
      <c r="F268" s="26">
        <v>3771.0</v>
      </c>
      <c r="G268" s="18">
        <v>932.0</v>
      </c>
      <c r="H268" s="15">
        <f t="shared" si="5"/>
        <v>177</v>
      </c>
      <c r="I268" s="28">
        <v>21.0</v>
      </c>
      <c r="J268" s="29">
        <v>45.0</v>
      </c>
      <c r="K268" s="30">
        <v>8.0</v>
      </c>
      <c r="L268" s="31">
        <v>63.0</v>
      </c>
      <c r="M268" s="32">
        <v>13.0</v>
      </c>
      <c r="N268" s="33">
        <v>27.0</v>
      </c>
      <c r="O268" s="39">
        <f t="shared" si="6"/>
        <v>0.675</v>
      </c>
      <c r="P268" s="39">
        <f t="shared" si="7"/>
        <v>0.6818181818</v>
      </c>
      <c r="Q268" s="40">
        <f t="shared" si="8"/>
        <v>0.7279144213</v>
      </c>
      <c r="R268" s="17">
        <f t="shared" si="9"/>
        <v>0.3059144213</v>
      </c>
      <c r="S268" s="39">
        <f t="shared" si="10"/>
        <v>-0.04609623943</v>
      </c>
      <c r="T268" s="40">
        <f t="shared" si="11"/>
        <v>0.3598808698</v>
      </c>
      <c r="U268" s="40">
        <f t="shared" si="12"/>
        <v>0.5240270189</v>
      </c>
      <c r="V268" s="40">
        <f t="shared" si="13"/>
        <v>0.5240270189</v>
      </c>
      <c r="W268" s="39">
        <f t="shared" si="14"/>
        <v>0.4779307795</v>
      </c>
      <c r="X268" s="41">
        <f t="shared" si="15"/>
        <v>0.4759729811</v>
      </c>
      <c r="Y268" s="41">
        <f t="shared" si="16"/>
        <v>0.5220692205</v>
      </c>
      <c r="Z268" s="40">
        <f t="shared" si="17"/>
        <v>40</v>
      </c>
      <c r="AA268" s="40">
        <f t="shared" si="18"/>
        <v>66</v>
      </c>
      <c r="AB268" s="40">
        <f t="shared" si="19"/>
        <v>19</v>
      </c>
      <c r="AC268" s="40">
        <f t="shared" si="20"/>
        <v>21</v>
      </c>
      <c r="AD268" s="40">
        <f t="shared" si="21"/>
        <v>34</v>
      </c>
      <c r="AE268" s="40">
        <f t="shared" si="22"/>
        <v>32</v>
      </c>
      <c r="AF268" s="40">
        <f t="shared" si="23"/>
        <v>1.285714286</v>
      </c>
      <c r="AG268" s="40">
        <f t="shared" si="24"/>
        <v>1.40625</v>
      </c>
      <c r="AH268" s="40">
        <f t="shared" si="25"/>
        <v>24</v>
      </c>
      <c r="AI268" s="40">
        <f t="shared" si="26"/>
        <v>27</v>
      </c>
      <c r="AJ268" s="40">
        <f t="shared" si="27"/>
        <v>48</v>
      </c>
      <c r="AK268" s="40">
        <f t="shared" si="40"/>
        <v>45</v>
      </c>
      <c r="AL268" s="18">
        <f t="shared" si="28"/>
        <v>932</v>
      </c>
      <c r="AM268" s="40">
        <f t="shared" si="29"/>
        <v>144</v>
      </c>
      <c r="AN268" s="42">
        <f t="shared" si="30"/>
        <v>0.1545064378</v>
      </c>
      <c r="AO268" s="42">
        <f t="shared" si="31"/>
        <v>0.1899141631</v>
      </c>
      <c r="AP268" s="43">
        <f t="shared" si="32"/>
        <v>0.2372881356</v>
      </c>
      <c r="AQ268" s="43">
        <f t="shared" si="33"/>
        <v>0.5480225989</v>
      </c>
      <c r="AR268" s="43">
        <f t="shared" si="34"/>
        <v>0.5988700565</v>
      </c>
      <c r="AS268" s="43">
        <f t="shared" si="35"/>
        <v>0.5</v>
      </c>
      <c r="AT268" s="43">
        <f t="shared" si="36"/>
        <v>0.4791666667</v>
      </c>
      <c r="AU268" s="43">
        <f t="shared" si="37"/>
        <v>0.3541666667</v>
      </c>
      <c r="AV268" s="44">
        <f t="shared" si="38"/>
        <v>0</v>
      </c>
      <c r="AW268" s="45">
        <f t="shared" si="39"/>
        <v>-30</v>
      </c>
      <c r="AX268" s="45">
        <v>3.0</v>
      </c>
      <c r="AY268" s="45"/>
    </row>
    <row r="269">
      <c r="A269" s="60"/>
      <c r="B269" s="60"/>
      <c r="C269" s="60"/>
      <c r="D269" s="46">
        <v>267.0</v>
      </c>
      <c r="E269" s="25"/>
      <c r="F269" s="26">
        <v>3773.0</v>
      </c>
      <c r="G269" s="18">
        <v>1223.0</v>
      </c>
      <c r="H269" s="15">
        <f t="shared" si="5"/>
        <v>223</v>
      </c>
      <c r="I269" s="28">
        <v>12.0</v>
      </c>
      <c r="J269" s="29">
        <v>45.0</v>
      </c>
      <c r="K269" s="30">
        <v>18.0</v>
      </c>
      <c r="L269" s="31">
        <v>105.0</v>
      </c>
      <c r="M269" s="32">
        <v>14.0</v>
      </c>
      <c r="N269" s="33">
        <v>29.0</v>
      </c>
      <c r="O269" s="39">
        <f t="shared" si="6"/>
        <v>0.6744186047</v>
      </c>
      <c r="P269" s="39">
        <f t="shared" si="7"/>
        <v>0.7894736842</v>
      </c>
      <c r="Q269" s="40">
        <f t="shared" si="8"/>
        <v>0.7276508091</v>
      </c>
      <c r="R269" s="17">
        <f t="shared" si="9"/>
        <v>0.3056508091</v>
      </c>
      <c r="S269" s="39">
        <f t="shared" si="10"/>
        <v>0.06182287512</v>
      </c>
      <c r="T269" s="40">
        <f t="shared" si="11"/>
        <v>0.3598810174</v>
      </c>
      <c r="U269" s="40">
        <f t="shared" si="12"/>
        <v>0.5235756256</v>
      </c>
      <c r="V269" s="40">
        <f t="shared" si="13"/>
        <v>0.5235756256</v>
      </c>
      <c r="W269" s="39">
        <f t="shared" si="14"/>
        <v>0.5853985007</v>
      </c>
      <c r="X269" s="41">
        <f t="shared" si="15"/>
        <v>0.4764243744</v>
      </c>
      <c r="Y269" s="41">
        <f t="shared" si="16"/>
        <v>0.4146014993</v>
      </c>
      <c r="Z269" s="40">
        <f t="shared" si="17"/>
        <v>43</v>
      </c>
      <c r="AA269" s="40">
        <f t="shared" si="18"/>
        <v>57</v>
      </c>
      <c r="AB269" s="40">
        <f t="shared" si="19"/>
        <v>20</v>
      </c>
      <c r="AC269" s="40">
        <f t="shared" si="20"/>
        <v>23</v>
      </c>
      <c r="AD269" s="40">
        <f t="shared" si="21"/>
        <v>24</v>
      </c>
      <c r="AE269" s="40">
        <f t="shared" si="22"/>
        <v>33</v>
      </c>
      <c r="AF269" s="40">
        <f t="shared" si="23"/>
        <v>1.260869565</v>
      </c>
      <c r="AG269" s="40">
        <f t="shared" si="24"/>
        <v>1.363636364</v>
      </c>
      <c r="AH269" s="40">
        <f t="shared" si="25"/>
        <v>25</v>
      </c>
      <c r="AI269" s="40">
        <f t="shared" si="26"/>
        <v>29</v>
      </c>
      <c r="AJ269" s="40">
        <f t="shared" si="27"/>
        <v>33</v>
      </c>
      <c r="AK269" s="40">
        <f t="shared" si="40"/>
        <v>45</v>
      </c>
      <c r="AL269" s="18">
        <f t="shared" si="28"/>
        <v>1223</v>
      </c>
      <c r="AM269" s="40">
        <f t="shared" si="29"/>
        <v>132</v>
      </c>
      <c r="AN269" s="42">
        <f t="shared" si="30"/>
        <v>0.1079313164</v>
      </c>
      <c r="AO269" s="42">
        <f t="shared" si="31"/>
        <v>0.1823385119</v>
      </c>
      <c r="AP269" s="43">
        <f t="shared" si="32"/>
        <v>0.197309417</v>
      </c>
      <c r="AQ269" s="43">
        <f t="shared" si="33"/>
        <v>0.5874439462</v>
      </c>
      <c r="AR269" s="43">
        <f t="shared" si="34"/>
        <v>0.4484304933</v>
      </c>
      <c r="AS269" s="43">
        <f t="shared" si="35"/>
        <v>0.4393939394</v>
      </c>
      <c r="AT269" s="43">
        <f t="shared" si="36"/>
        <v>0.5303030303</v>
      </c>
      <c r="AU269" s="43">
        <f t="shared" si="37"/>
        <v>0.4090909091</v>
      </c>
      <c r="AV269" s="44">
        <f t="shared" si="38"/>
        <v>0</v>
      </c>
      <c r="AW269" s="45">
        <f t="shared" si="39"/>
        <v>-14</v>
      </c>
      <c r="AX269" s="45">
        <v>3.0</v>
      </c>
      <c r="AY269" s="45"/>
    </row>
    <row r="270">
      <c r="A270" s="60"/>
      <c r="B270" s="60"/>
      <c r="C270" s="60"/>
      <c r="D270" s="46">
        <v>268.0</v>
      </c>
      <c r="E270" s="25"/>
      <c r="F270" s="26">
        <v>3780.0</v>
      </c>
      <c r="G270" s="18">
        <v>1589.0</v>
      </c>
      <c r="H270" s="15">
        <f t="shared" si="5"/>
        <v>372</v>
      </c>
      <c r="I270" s="28">
        <v>35.0</v>
      </c>
      <c r="J270" s="29">
        <v>85.0</v>
      </c>
      <c r="K270" s="30">
        <v>35.0</v>
      </c>
      <c r="L270" s="31">
        <v>120.0</v>
      </c>
      <c r="M270" s="32">
        <v>46.0</v>
      </c>
      <c r="N270" s="33">
        <v>51.0</v>
      </c>
      <c r="O270" s="39">
        <f t="shared" si="6"/>
        <v>0.5257731959</v>
      </c>
      <c r="P270" s="39">
        <f t="shared" si="7"/>
        <v>0.7083333333</v>
      </c>
      <c r="Q270" s="40">
        <f t="shared" si="8"/>
        <v>0.6602598476</v>
      </c>
      <c r="R270" s="17">
        <f t="shared" si="9"/>
        <v>0.2382598476</v>
      </c>
      <c r="S270" s="39">
        <f t="shared" si="10"/>
        <v>0.04807348574</v>
      </c>
      <c r="T270" s="40">
        <f t="shared" si="11"/>
        <v>0.359918753</v>
      </c>
      <c r="U270" s="40">
        <f t="shared" si="12"/>
        <v>0.4081698228</v>
      </c>
      <c r="V270" s="40">
        <f t="shared" si="13"/>
        <v>0.4081698228</v>
      </c>
      <c r="W270" s="39">
        <f t="shared" si="14"/>
        <v>0.4562433085</v>
      </c>
      <c r="X270" s="41">
        <f t="shared" si="15"/>
        <v>0.5918301772</v>
      </c>
      <c r="Y270" s="41">
        <f t="shared" si="16"/>
        <v>0.5437566915</v>
      </c>
      <c r="Z270" s="40">
        <f t="shared" si="17"/>
        <v>97</v>
      </c>
      <c r="AA270" s="40">
        <f t="shared" si="18"/>
        <v>120</v>
      </c>
      <c r="AB270" s="40">
        <f t="shared" si="19"/>
        <v>57</v>
      </c>
      <c r="AC270" s="40">
        <f t="shared" si="20"/>
        <v>40</v>
      </c>
      <c r="AD270" s="40">
        <f t="shared" si="21"/>
        <v>65</v>
      </c>
      <c r="AE270" s="40">
        <f t="shared" si="22"/>
        <v>55</v>
      </c>
      <c r="AF270" s="40">
        <f t="shared" si="23"/>
        <v>1.275</v>
      </c>
      <c r="AG270" s="40">
        <f t="shared" si="24"/>
        <v>1.545454545</v>
      </c>
      <c r="AH270" s="40">
        <f t="shared" si="25"/>
        <v>73</v>
      </c>
      <c r="AI270" s="40">
        <f t="shared" si="26"/>
        <v>51</v>
      </c>
      <c r="AJ270" s="40">
        <f t="shared" si="27"/>
        <v>100</v>
      </c>
      <c r="AK270" s="40">
        <f t="shared" si="40"/>
        <v>85</v>
      </c>
      <c r="AL270" s="18">
        <f t="shared" si="28"/>
        <v>1589</v>
      </c>
      <c r="AM270" s="40">
        <f t="shared" si="29"/>
        <v>309</v>
      </c>
      <c r="AN270" s="42">
        <f t="shared" si="30"/>
        <v>0.1944619257</v>
      </c>
      <c r="AO270" s="42">
        <f t="shared" si="31"/>
        <v>0.2341095028</v>
      </c>
      <c r="AP270" s="43">
        <f t="shared" si="32"/>
        <v>0.311827957</v>
      </c>
      <c r="AQ270" s="43">
        <f t="shared" si="33"/>
        <v>0.5403225806</v>
      </c>
      <c r="AR270" s="43">
        <f t="shared" si="34"/>
        <v>0.5833333333</v>
      </c>
      <c r="AS270" s="43">
        <f t="shared" si="35"/>
        <v>0.5598705502</v>
      </c>
      <c r="AT270" s="43">
        <f t="shared" si="36"/>
        <v>0.5113268608</v>
      </c>
      <c r="AU270" s="43">
        <f t="shared" si="37"/>
        <v>0.4012944984</v>
      </c>
      <c r="AV270" s="44">
        <f t="shared" si="38"/>
        <v>0</v>
      </c>
      <c r="AW270" s="45">
        <f t="shared" si="39"/>
        <v>-57</v>
      </c>
      <c r="AX270" s="45">
        <v>3.0</v>
      </c>
      <c r="AY270" s="45"/>
    </row>
    <row r="271">
      <c r="A271" s="60"/>
      <c r="B271" s="60"/>
      <c r="C271" s="60"/>
      <c r="D271" s="46">
        <v>269.0</v>
      </c>
      <c r="E271" s="25"/>
      <c r="F271" s="26">
        <v>3781.0</v>
      </c>
      <c r="G271" s="18">
        <v>2416.0</v>
      </c>
      <c r="H271" s="15">
        <f t="shared" si="5"/>
        <v>356</v>
      </c>
      <c r="I271" s="28">
        <v>23.0</v>
      </c>
      <c r="J271" s="29">
        <v>55.0</v>
      </c>
      <c r="K271" s="30">
        <v>34.0</v>
      </c>
      <c r="L271" s="31">
        <v>160.0</v>
      </c>
      <c r="M271" s="32">
        <v>34.0</v>
      </c>
      <c r="N271" s="33">
        <v>50.0</v>
      </c>
      <c r="O271" s="39">
        <f t="shared" si="6"/>
        <v>0.5952380952</v>
      </c>
      <c r="P271" s="39">
        <f t="shared" si="7"/>
        <v>0.7051282051</v>
      </c>
      <c r="Q271" s="40">
        <f t="shared" si="8"/>
        <v>0.6917512755</v>
      </c>
      <c r="R271" s="17">
        <f t="shared" si="9"/>
        <v>0.2697512755</v>
      </c>
      <c r="S271" s="39">
        <f t="shared" si="10"/>
        <v>0.01337692962</v>
      </c>
      <c r="T271" s="40">
        <f t="shared" si="11"/>
        <v>0.3599011183</v>
      </c>
      <c r="U271" s="40">
        <f t="shared" si="12"/>
        <v>0.4621007145</v>
      </c>
      <c r="V271" s="40">
        <f t="shared" si="13"/>
        <v>0.4621007145</v>
      </c>
      <c r="W271" s="39">
        <f t="shared" si="14"/>
        <v>0.4754776441</v>
      </c>
      <c r="X271" s="41">
        <f t="shared" si="15"/>
        <v>0.5378992855</v>
      </c>
      <c r="Y271" s="41">
        <f t="shared" si="16"/>
        <v>0.5245223559</v>
      </c>
      <c r="Z271" s="40">
        <f t="shared" si="17"/>
        <v>84</v>
      </c>
      <c r="AA271" s="40">
        <f t="shared" si="18"/>
        <v>78</v>
      </c>
      <c r="AB271" s="40">
        <f t="shared" si="19"/>
        <v>45</v>
      </c>
      <c r="AC271" s="40">
        <f t="shared" si="20"/>
        <v>39</v>
      </c>
      <c r="AD271" s="40">
        <f t="shared" si="21"/>
        <v>41</v>
      </c>
      <c r="AE271" s="40">
        <f t="shared" si="22"/>
        <v>37</v>
      </c>
      <c r="AF271" s="40">
        <f t="shared" si="23"/>
        <v>1.282051282</v>
      </c>
      <c r="AG271" s="40">
        <f t="shared" si="24"/>
        <v>1.486486486</v>
      </c>
      <c r="AH271" s="40">
        <f t="shared" si="25"/>
        <v>58</v>
      </c>
      <c r="AI271" s="40">
        <f t="shared" si="26"/>
        <v>50</v>
      </c>
      <c r="AJ271" s="40">
        <f t="shared" si="27"/>
        <v>61</v>
      </c>
      <c r="AK271" s="40">
        <f t="shared" si="40"/>
        <v>55</v>
      </c>
      <c r="AL271" s="18">
        <f t="shared" si="28"/>
        <v>2416</v>
      </c>
      <c r="AM271" s="40">
        <f t="shared" si="29"/>
        <v>224</v>
      </c>
      <c r="AN271" s="42">
        <f t="shared" si="30"/>
        <v>0.09271523179</v>
      </c>
      <c r="AO271" s="42">
        <f t="shared" si="31"/>
        <v>0.1473509934</v>
      </c>
      <c r="AP271" s="43">
        <f t="shared" si="32"/>
        <v>0.2556179775</v>
      </c>
      <c r="AQ271" s="43">
        <f t="shared" si="33"/>
        <v>0.6095505618</v>
      </c>
      <c r="AR271" s="43">
        <f t="shared" si="34"/>
        <v>0.4550561798</v>
      </c>
      <c r="AS271" s="43">
        <f t="shared" si="35"/>
        <v>0.53125</v>
      </c>
      <c r="AT271" s="43">
        <f t="shared" si="36"/>
        <v>0.5044642857</v>
      </c>
      <c r="AU271" s="43">
        <f t="shared" si="37"/>
        <v>0.4821428571</v>
      </c>
      <c r="AV271" s="44">
        <f t="shared" si="38"/>
        <v>0</v>
      </c>
      <c r="AW271" s="45">
        <f t="shared" si="39"/>
        <v>-28</v>
      </c>
      <c r="AX271" s="45">
        <v>3.0</v>
      </c>
      <c r="AY271" s="45"/>
    </row>
    <row r="272">
      <c r="A272" s="60"/>
      <c r="B272" s="60"/>
      <c r="C272" s="60"/>
      <c r="D272" s="46">
        <v>270.0</v>
      </c>
      <c r="E272" s="25"/>
      <c r="F272" s="26">
        <v>3787.0</v>
      </c>
      <c r="G272" s="18">
        <v>1493.0</v>
      </c>
      <c r="H272" s="15">
        <f t="shared" si="5"/>
        <v>344</v>
      </c>
      <c r="I272" s="28">
        <v>42.0</v>
      </c>
      <c r="J272" s="29">
        <v>55.0</v>
      </c>
      <c r="K272" s="30">
        <v>23.0</v>
      </c>
      <c r="L272" s="31">
        <v>146.0</v>
      </c>
      <c r="M272" s="32">
        <v>29.0</v>
      </c>
      <c r="N272" s="33">
        <v>49.0</v>
      </c>
      <c r="O272" s="39">
        <f t="shared" si="6"/>
        <v>0.6282051282</v>
      </c>
      <c r="P272" s="39">
        <f t="shared" si="7"/>
        <v>0.5670103093</v>
      </c>
      <c r="Q272" s="40">
        <f t="shared" si="8"/>
        <v>0.7066976834</v>
      </c>
      <c r="R272" s="17">
        <f t="shared" si="9"/>
        <v>0.2846976834</v>
      </c>
      <c r="S272" s="39">
        <f t="shared" si="10"/>
        <v>-0.1396873742</v>
      </c>
      <c r="T272" s="40">
        <f t="shared" si="11"/>
        <v>0.3598927492</v>
      </c>
      <c r="U272" s="40">
        <f t="shared" si="12"/>
        <v>0.4876958345</v>
      </c>
      <c r="V272" s="40">
        <f t="shared" si="13"/>
        <v>0.4876958345</v>
      </c>
      <c r="W272" s="39">
        <f t="shared" si="14"/>
        <v>0.3480084604</v>
      </c>
      <c r="X272" s="41">
        <f t="shared" si="15"/>
        <v>0.5123041655</v>
      </c>
      <c r="Y272" s="41">
        <f t="shared" si="16"/>
        <v>0.6519915396</v>
      </c>
      <c r="Z272" s="40">
        <f t="shared" si="17"/>
        <v>78</v>
      </c>
      <c r="AA272" s="40">
        <f t="shared" si="18"/>
        <v>97</v>
      </c>
      <c r="AB272" s="40">
        <f t="shared" si="19"/>
        <v>40</v>
      </c>
      <c r="AC272" s="40">
        <f t="shared" si="20"/>
        <v>38</v>
      </c>
      <c r="AD272" s="40">
        <f t="shared" si="21"/>
        <v>63</v>
      </c>
      <c r="AE272" s="40">
        <f t="shared" si="22"/>
        <v>34</v>
      </c>
      <c r="AF272" s="40">
        <f t="shared" si="23"/>
        <v>1.289473684</v>
      </c>
      <c r="AG272" s="40">
        <f t="shared" si="24"/>
        <v>1.617647059</v>
      </c>
      <c r="AH272" s="40">
        <f t="shared" si="25"/>
        <v>52</v>
      </c>
      <c r="AI272" s="40">
        <f t="shared" si="26"/>
        <v>49</v>
      </c>
      <c r="AJ272" s="40">
        <f t="shared" si="27"/>
        <v>102</v>
      </c>
      <c r="AK272" s="40">
        <f t="shared" si="40"/>
        <v>55</v>
      </c>
      <c r="AL272" s="18">
        <f t="shared" si="28"/>
        <v>1493</v>
      </c>
      <c r="AM272" s="40">
        <f t="shared" si="29"/>
        <v>258</v>
      </c>
      <c r="AN272" s="42">
        <f t="shared" si="30"/>
        <v>0.17280643</v>
      </c>
      <c r="AO272" s="42">
        <f t="shared" si="31"/>
        <v>0.2304085733</v>
      </c>
      <c r="AP272" s="43">
        <f t="shared" si="32"/>
        <v>0.273255814</v>
      </c>
      <c r="AQ272" s="43">
        <f t="shared" si="33"/>
        <v>0.6308139535</v>
      </c>
      <c r="AR272" s="43">
        <f t="shared" si="34"/>
        <v>0.5087209302</v>
      </c>
      <c r="AS272" s="43">
        <f t="shared" si="35"/>
        <v>0.5968992248</v>
      </c>
      <c r="AT272" s="43">
        <f t="shared" si="36"/>
        <v>0.4147286822</v>
      </c>
      <c r="AU272" s="43">
        <f t="shared" si="37"/>
        <v>0.3914728682</v>
      </c>
      <c r="AV272" s="44">
        <f t="shared" si="38"/>
        <v>0</v>
      </c>
      <c r="AW272" s="45">
        <f t="shared" si="39"/>
        <v>-60</v>
      </c>
      <c r="AX272" s="45">
        <v>3.0</v>
      </c>
      <c r="AY272" s="45"/>
    </row>
    <row r="273">
      <c r="A273" s="60"/>
      <c r="B273" s="60"/>
      <c r="C273" s="60"/>
      <c r="D273" s="46">
        <v>271.0</v>
      </c>
      <c r="E273" s="25"/>
      <c r="F273" s="26">
        <v>3793.0</v>
      </c>
      <c r="G273" s="18">
        <v>2128.0</v>
      </c>
      <c r="H273" s="15">
        <f t="shared" si="5"/>
        <v>450</v>
      </c>
      <c r="I273" s="28">
        <v>25.0</v>
      </c>
      <c r="J273" s="29">
        <v>32.0</v>
      </c>
      <c r="K273" s="30">
        <v>33.0</v>
      </c>
      <c r="L273" s="31">
        <v>242.0</v>
      </c>
      <c r="M273" s="32">
        <v>44.0</v>
      </c>
      <c r="N273" s="33">
        <v>74.0</v>
      </c>
      <c r="O273" s="39">
        <f t="shared" si="6"/>
        <v>0.6271186441</v>
      </c>
      <c r="P273" s="39">
        <f t="shared" si="7"/>
        <v>0.5614035088</v>
      </c>
      <c r="Q273" s="40">
        <f t="shared" si="8"/>
        <v>0.7062050888</v>
      </c>
      <c r="R273" s="17">
        <f t="shared" si="9"/>
        <v>0.2842050888</v>
      </c>
      <c r="S273" s="39">
        <f t="shared" si="10"/>
        <v>-0.14480158</v>
      </c>
      <c r="T273" s="40">
        <f t="shared" si="11"/>
        <v>0.359893025</v>
      </c>
      <c r="U273" s="40">
        <f t="shared" si="12"/>
        <v>0.4868523011</v>
      </c>
      <c r="V273" s="40">
        <f t="shared" si="13"/>
        <v>0.4868523011</v>
      </c>
      <c r="W273" s="39">
        <f t="shared" si="14"/>
        <v>0.3420507211</v>
      </c>
      <c r="X273" s="41">
        <f t="shared" si="15"/>
        <v>0.5131476989</v>
      </c>
      <c r="Y273" s="41">
        <f t="shared" si="16"/>
        <v>0.6579492789</v>
      </c>
      <c r="Z273" s="40">
        <f t="shared" si="17"/>
        <v>118</v>
      </c>
      <c r="AA273" s="40">
        <f t="shared" si="18"/>
        <v>57</v>
      </c>
      <c r="AB273" s="40">
        <f t="shared" si="19"/>
        <v>61</v>
      </c>
      <c r="AC273" s="40">
        <f t="shared" si="20"/>
        <v>57</v>
      </c>
      <c r="AD273" s="40">
        <f t="shared" si="21"/>
        <v>38</v>
      </c>
      <c r="AE273" s="40">
        <f t="shared" si="22"/>
        <v>19</v>
      </c>
      <c r="AF273" s="40">
        <f t="shared" si="23"/>
        <v>1.298245614</v>
      </c>
      <c r="AG273" s="40">
        <f t="shared" si="24"/>
        <v>1.684210526</v>
      </c>
      <c r="AH273" s="40">
        <f t="shared" si="25"/>
        <v>79</v>
      </c>
      <c r="AI273" s="40">
        <f t="shared" si="26"/>
        <v>74</v>
      </c>
      <c r="AJ273" s="40">
        <f t="shared" si="27"/>
        <v>64</v>
      </c>
      <c r="AK273" s="40">
        <f t="shared" si="40"/>
        <v>32</v>
      </c>
      <c r="AL273" s="18">
        <f t="shared" si="28"/>
        <v>2128</v>
      </c>
      <c r="AM273" s="40">
        <f t="shared" si="29"/>
        <v>249</v>
      </c>
      <c r="AN273" s="42">
        <f t="shared" si="30"/>
        <v>0.1170112782</v>
      </c>
      <c r="AO273" s="42">
        <f t="shared" si="31"/>
        <v>0.2114661654</v>
      </c>
      <c r="AP273" s="43">
        <f t="shared" si="32"/>
        <v>0.2266666667</v>
      </c>
      <c r="AQ273" s="43">
        <f t="shared" si="33"/>
        <v>0.6911111111</v>
      </c>
      <c r="AR273" s="43">
        <f t="shared" si="34"/>
        <v>0.3888888889</v>
      </c>
      <c r="AS273" s="43">
        <f t="shared" si="35"/>
        <v>0.5742971888</v>
      </c>
      <c r="AT273" s="43">
        <f t="shared" si="36"/>
        <v>0.4457831325</v>
      </c>
      <c r="AU273" s="43">
        <f t="shared" si="37"/>
        <v>0.6144578313</v>
      </c>
      <c r="AV273" s="44">
        <f t="shared" si="38"/>
        <v>0</v>
      </c>
      <c r="AW273" s="45">
        <f t="shared" si="39"/>
        <v>-41</v>
      </c>
      <c r="AX273" s="45">
        <v>3.0</v>
      </c>
      <c r="AY273" s="45"/>
    </row>
    <row r="274">
      <c r="A274" s="60"/>
      <c r="B274" s="60"/>
      <c r="C274" s="60"/>
      <c r="D274" s="46">
        <v>272.0</v>
      </c>
      <c r="E274" s="25"/>
      <c r="F274" s="26">
        <v>3800.0</v>
      </c>
      <c r="G274" s="18">
        <v>2895.0</v>
      </c>
      <c r="H274" s="15">
        <f t="shared" si="5"/>
        <v>695</v>
      </c>
      <c r="I274" s="28">
        <v>69.0</v>
      </c>
      <c r="J274" s="29">
        <v>150.0</v>
      </c>
      <c r="K274" s="30">
        <v>53.0</v>
      </c>
      <c r="L274" s="31">
        <v>269.0</v>
      </c>
      <c r="M274" s="32">
        <v>65.0</v>
      </c>
      <c r="N274" s="33">
        <v>89.0</v>
      </c>
      <c r="O274" s="39">
        <f t="shared" si="6"/>
        <v>0.5779220779</v>
      </c>
      <c r="P274" s="39">
        <f t="shared" si="7"/>
        <v>0.6849315068</v>
      </c>
      <c r="Q274" s="40">
        <f t="shared" si="8"/>
        <v>0.6839009034</v>
      </c>
      <c r="R274" s="17">
        <f t="shared" si="9"/>
        <v>0.2619009034</v>
      </c>
      <c r="S274" s="39">
        <f t="shared" si="10"/>
        <v>0.001030603409</v>
      </c>
      <c r="T274" s="40">
        <f t="shared" si="11"/>
        <v>0.3599055142</v>
      </c>
      <c r="U274" s="40">
        <f t="shared" si="12"/>
        <v>0.4486568908</v>
      </c>
      <c r="V274" s="40">
        <f t="shared" si="13"/>
        <v>0.4486568908</v>
      </c>
      <c r="W274" s="39">
        <f t="shared" si="14"/>
        <v>0.4496874942</v>
      </c>
      <c r="X274" s="41">
        <f t="shared" si="15"/>
        <v>0.5513431092</v>
      </c>
      <c r="Y274" s="41">
        <f t="shared" si="16"/>
        <v>0.5503125058</v>
      </c>
      <c r="Z274" s="40">
        <f t="shared" si="17"/>
        <v>154</v>
      </c>
      <c r="AA274" s="40">
        <f t="shared" si="18"/>
        <v>219</v>
      </c>
      <c r="AB274" s="40">
        <f t="shared" si="19"/>
        <v>85</v>
      </c>
      <c r="AC274" s="40">
        <f t="shared" si="20"/>
        <v>69</v>
      </c>
      <c r="AD274" s="40">
        <f t="shared" si="21"/>
        <v>121</v>
      </c>
      <c r="AE274" s="40">
        <f t="shared" si="22"/>
        <v>98</v>
      </c>
      <c r="AF274" s="40">
        <f t="shared" si="23"/>
        <v>1.289855072</v>
      </c>
      <c r="AG274" s="40">
        <f t="shared" si="24"/>
        <v>1.530612245</v>
      </c>
      <c r="AH274" s="40">
        <f t="shared" si="25"/>
        <v>110</v>
      </c>
      <c r="AI274" s="40">
        <f t="shared" si="26"/>
        <v>89</v>
      </c>
      <c r="AJ274" s="40">
        <f t="shared" si="27"/>
        <v>185</v>
      </c>
      <c r="AK274" s="40">
        <f t="shared" si="40"/>
        <v>150</v>
      </c>
      <c r="AL274" s="18">
        <f t="shared" si="28"/>
        <v>2895</v>
      </c>
      <c r="AM274" s="40">
        <f t="shared" si="29"/>
        <v>534</v>
      </c>
      <c r="AN274" s="42">
        <f t="shared" si="30"/>
        <v>0.1844559585</v>
      </c>
      <c r="AO274" s="42">
        <f t="shared" si="31"/>
        <v>0.2400690846</v>
      </c>
      <c r="AP274" s="43">
        <f t="shared" si="32"/>
        <v>0.2690647482</v>
      </c>
      <c r="AQ274" s="43">
        <f t="shared" si="33"/>
        <v>0.5798561151</v>
      </c>
      <c r="AR274" s="43">
        <f t="shared" si="34"/>
        <v>0.5366906475</v>
      </c>
      <c r="AS274" s="43">
        <f t="shared" si="35"/>
        <v>0.5524344569</v>
      </c>
      <c r="AT274" s="43">
        <f t="shared" si="36"/>
        <v>0.4868913858</v>
      </c>
      <c r="AU274" s="43">
        <f t="shared" si="37"/>
        <v>0.372659176</v>
      </c>
      <c r="AV274" s="44">
        <f t="shared" si="38"/>
        <v>0</v>
      </c>
      <c r="AW274" s="45">
        <f t="shared" si="39"/>
        <v>-108</v>
      </c>
      <c r="AX274" s="45">
        <v>4.0</v>
      </c>
      <c r="AY274" s="45"/>
    </row>
    <row r="275">
      <c r="A275" s="60"/>
      <c r="B275" s="60"/>
      <c r="C275" s="60"/>
      <c r="D275" s="46">
        <v>273.0</v>
      </c>
      <c r="E275" s="25"/>
      <c r="F275" s="26">
        <v>3863.0</v>
      </c>
      <c r="G275" s="18">
        <v>2726.0</v>
      </c>
      <c r="H275" s="15">
        <f t="shared" si="5"/>
        <v>474</v>
      </c>
      <c r="I275" s="28">
        <v>23.0</v>
      </c>
      <c r="J275" s="29">
        <v>100.0</v>
      </c>
      <c r="K275" s="30">
        <v>33.0</v>
      </c>
      <c r="L275" s="31">
        <v>173.0</v>
      </c>
      <c r="M275" s="32">
        <v>44.0</v>
      </c>
      <c r="N275" s="33">
        <v>101.0</v>
      </c>
      <c r="O275" s="39">
        <f t="shared" si="6"/>
        <v>0.6965517241</v>
      </c>
      <c r="P275" s="39">
        <f t="shared" si="7"/>
        <v>0.8130081301</v>
      </c>
      <c r="Q275" s="40">
        <f t="shared" si="8"/>
        <v>0.7376863974</v>
      </c>
      <c r="R275" s="17">
        <f t="shared" si="9"/>
        <v>0.3156863974</v>
      </c>
      <c r="S275" s="39">
        <f t="shared" si="10"/>
        <v>0.07532173265</v>
      </c>
      <c r="T275" s="40">
        <f t="shared" si="11"/>
        <v>0.3598753988</v>
      </c>
      <c r="U275" s="40">
        <f t="shared" si="12"/>
        <v>0.5407597461</v>
      </c>
      <c r="V275" s="40">
        <f t="shared" si="13"/>
        <v>0.5407597461</v>
      </c>
      <c r="W275" s="39">
        <f t="shared" si="14"/>
        <v>0.6160814787</v>
      </c>
      <c r="X275" s="41">
        <f t="shared" si="15"/>
        <v>0.4592402539</v>
      </c>
      <c r="Y275" s="41">
        <f t="shared" si="16"/>
        <v>0.3839185213</v>
      </c>
      <c r="Z275" s="40">
        <f t="shared" si="17"/>
        <v>145</v>
      </c>
      <c r="AA275" s="40">
        <f t="shared" si="18"/>
        <v>123</v>
      </c>
      <c r="AB275" s="40">
        <f t="shared" si="19"/>
        <v>67</v>
      </c>
      <c r="AC275" s="40">
        <f t="shared" si="20"/>
        <v>78</v>
      </c>
      <c r="AD275" s="40">
        <f t="shared" si="21"/>
        <v>47</v>
      </c>
      <c r="AE275" s="40">
        <f t="shared" si="22"/>
        <v>76</v>
      </c>
      <c r="AF275" s="40">
        <f t="shared" si="23"/>
        <v>1.294871795</v>
      </c>
      <c r="AG275" s="40">
        <f t="shared" si="24"/>
        <v>1.315789474</v>
      </c>
      <c r="AH275" s="40">
        <f t="shared" si="25"/>
        <v>87</v>
      </c>
      <c r="AI275" s="40">
        <f t="shared" si="26"/>
        <v>101</v>
      </c>
      <c r="AJ275" s="40">
        <f t="shared" si="27"/>
        <v>62</v>
      </c>
      <c r="AK275" s="40">
        <f t="shared" si="40"/>
        <v>100</v>
      </c>
      <c r="AL275" s="18">
        <f t="shared" si="28"/>
        <v>2726</v>
      </c>
      <c r="AM275" s="40">
        <f t="shared" si="29"/>
        <v>350</v>
      </c>
      <c r="AN275" s="42">
        <f t="shared" si="30"/>
        <v>0.1283932502</v>
      </c>
      <c r="AO275" s="42">
        <f t="shared" si="31"/>
        <v>0.1738811445</v>
      </c>
      <c r="AP275" s="43">
        <f t="shared" si="32"/>
        <v>0.2109704641</v>
      </c>
      <c r="AQ275" s="43">
        <f t="shared" si="33"/>
        <v>0.5063291139</v>
      </c>
      <c r="AR275" s="43">
        <f t="shared" si="34"/>
        <v>0.5654008439</v>
      </c>
      <c r="AS275" s="43">
        <f t="shared" si="35"/>
        <v>0.4257142857</v>
      </c>
      <c r="AT275" s="43">
        <f t="shared" si="36"/>
        <v>0.5342857143</v>
      </c>
      <c r="AU275" s="43">
        <f t="shared" si="37"/>
        <v>0.5371428571</v>
      </c>
      <c r="AV275" s="44">
        <f t="shared" si="38"/>
        <v>0</v>
      </c>
      <c r="AW275" s="45">
        <f t="shared" si="39"/>
        <v>-49</v>
      </c>
      <c r="AX275" s="45">
        <v>4.0</v>
      </c>
      <c r="AY275" s="45"/>
    </row>
    <row r="276">
      <c r="A276" s="60"/>
      <c r="B276" s="60"/>
      <c r="C276" s="60"/>
      <c r="D276" s="46">
        <v>274.0</v>
      </c>
      <c r="E276" s="25"/>
      <c r="F276" s="26">
        <v>4000.0</v>
      </c>
      <c r="G276" s="18">
        <v>1091.0</v>
      </c>
      <c r="H276" s="15">
        <f t="shared" si="5"/>
        <v>110</v>
      </c>
      <c r="I276" s="28">
        <v>3.0</v>
      </c>
      <c r="J276" s="29">
        <v>27.0</v>
      </c>
      <c r="K276" s="30">
        <v>9.0</v>
      </c>
      <c r="L276" s="31">
        <v>40.0</v>
      </c>
      <c r="M276" s="32">
        <v>14.0</v>
      </c>
      <c r="N276" s="33">
        <v>17.0</v>
      </c>
      <c r="O276" s="39">
        <f t="shared" si="6"/>
        <v>0.5483870968</v>
      </c>
      <c r="P276" s="39">
        <f t="shared" si="7"/>
        <v>0.9</v>
      </c>
      <c r="Q276" s="40">
        <f t="shared" si="8"/>
        <v>0.6705113777</v>
      </c>
      <c r="R276" s="17">
        <f t="shared" si="9"/>
        <v>0.2485113777</v>
      </c>
      <c r="S276" s="39">
        <f t="shared" si="10"/>
        <v>0.2294886223</v>
      </c>
      <c r="T276" s="40">
        <f t="shared" si="11"/>
        <v>0.3599130121</v>
      </c>
      <c r="U276" s="40">
        <f t="shared" si="12"/>
        <v>0.4257266217</v>
      </c>
      <c r="V276" s="40">
        <f t="shared" si="13"/>
        <v>0.4257266217</v>
      </c>
      <c r="W276" s="39">
        <f t="shared" si="14"/>
        <v>0.6552152439</v>
      </c>
      <c r="X276" s="41">
        <f t="shared" si="15"/>
        <v>0.5742733783</v>
      </c>
      <c r="Y276" s="41">
        <f t="shared" si="16"/>
        <v>0.3447847561</v>
      </c>
      <c r="Z276" s="40">
        <f t="shared" si="17"/>
        <v>31</v>
      </c>
      <c r="AA276" s="40">
        <f t="shared" si="18"/>
        <v>30</v>
      </c>
      <c r="AB276" s="40">
        <f t="shared" si="19"/>
        <v>18</v>
      </c>
      <c r="AC276" s="40">
        <f t="shared" si="20"/>
        <v>13</v>
      </c>
      <c r="AD276" s="40">
        <f t="shared" si="21"/>
        <v>10</v>
      </c>
      <c r="AE276" s="40">
        <f t="shared" si="22"/>
        <v>20</v>
      </c>
      <c r="AF276" s="40">
        <f t="shared" si="23"/>
        <v>1.307692308</v>
      </c>
      <c r="AG276" s="40">
        <f t="shared" si="24"/>
        <v>1.35</v>
      </c>
      <c r="AH276" s="40">
        <f t="shared" si="25"/>
        <v>24</v>
      </c>
      <c r="AI276" s="40">
        <f t="shared" si="26"/>
        <v>17</v>
      </c>
      <c r="AJ276" s="40">
        <f t="shared" si="27"/>
        <v>14</v>
      </c>
      <c r="AK276" s="40">
        <f t="shared" si="40"/>
        <v>27</v>
      </c>
      <c r="AL276" s="18">
        <f t="shared" si="28"/>
        <v>1091</v>
      </c>
      <c r="AM276" s="40">
        <f t="shared" si="29"/>
        <v>82</v>
      </c>
      <c r="AN276" s="42">
        <f t="shared" si="30"/>
        <v>0.0751604033</v>
      </c>
      <c r="AO276" s="42">
        <f t="shared" si="31"/>
        <v>0.1008249313</v>
      </c>
      <c r="AP276" s="43">
        <f t="shared" si="32"/>
        <v>0.2363636364</v>
      </c>
      <c r="AQ276" s="43">
        <f t="shared" si="33"/>
        <v>0.5181818182</v>
      </c>
      <c r="AR276" s="43">
        <f t="shared" si="34"/>
        <v>0.5545454545</v>
      </c>
      <c r="AS276" s="43">
        <f t="shared" si="35"/>
        <v>0.4634146341</v>
      </c>
      <c r="AT276" s="43">
        <f t="shared" si="36"/>
        <v>0.6219512195</v>
      </c>
      <c r="AU276" s="43">
        <f t="shared" si="37"/>
        <v>0.5</v>
      </c>
      <c r="AV276" s="44">
        <f t="shared" si="38"/>
        <v>0</v>
      </c>
      <c r="AW276" s="45">
        <f t="shared" si="39"/>
        <v>-12</v>
      </c>
      <c r="AX276" s="45">
        <v>4.0</v>
      </c>
      <c r="AY276" s="45"/>
    </row>
    <row r="277">
      <c r="A277" s="60"/>
      <c r="B277" s="60"/>
      <c r="C277" s="60"/>
      <c r="D277" s="46">
        <v>275.0</v>
      </c>
      <c r="E277" s="25"/>
      <c r="F277" s="26">
        <v>4007.0</v>
      </c>
      <c r="G277" s="18">
        <v>1235.0</v>
      </c>
      <c r="H277" s="15">
        <f t="shared" si="5"/>
        <v>149</v>
      </c>
      <c r="I277" s="28">
        <v>2.0</v>
      </c>
      <c r="J277" s="29">
        <v>36.0</v>
      </c>
      <c r="K277" s="30">
        <v>14.0</v>
      </c>
      <c r="L277" s="31">
        <v>63.0</v>
      </c>
      <c r="M277" s="32">
        <v>15.0</v>
      </c>
      <c r="N277" s="33">
        <v>19.0</v>
      </c>
      <c r="O277" s="39">
        <f t="shared" si="6"/>
        <v>0.5588235294</v>
      </c>
      <c r="P277" s="39">
        <f t="shared" si="7"/>
        <v>0.9473684211</v>
      </c>
      <c r="Q277" s="40">
        <f t="shared" si="8"/>
        <v>0.6752426176</v>
      </c>
      <c r="R277" s="17">
        <f t="shared" si="9"/>
        <v>0.2532426176</v>
      </c>
      <c r="S277" s="39">
        <f t="shared" si="10"/>
        <v>0.2721258034</v>
      </c>
      <c r="T277" s="40">
        <f t="shared" si="11"/>
        <v>0.3599103626</v>
      </c>
      <c r="U277" s="40">
        <f t="shared" si="12"/>
        <v>0.4338292063</v>
      </c>
      <c r="V277" s="40">
        <f t="shared" si="13"/>
        <v>0.4338292063</v>
      </c>
      <c r="W277" s="39">
        <f t="shared" si="14"/>
        <v>0.7059550097</v>
      </c>
      <c r="X277" s="41">
        <f t="shared" si="15"/>
        <v>0.5661707937</v>
      </c>
      <c r="Y277" s="41">
        <f t="shared" si="16"/>
        <v>0.2940449903</v>
      </c>
      <c r="Z277" s="40">
        <f t="shared" si="17"/>
        <v>34</v>
      </c>
      <c r="AA277" s="40">
        <f t="shared" si="18"/>
        <v>38</v>
      </c>
      <c r="AB277" s="40">
        <f t="shared" si="19"/>
        <v>19</v>
      </c>
      <c r="AC277" s="40">
        <f t="shared" si="20"/>
        <v>15</v>
      </c>
      <c r="AD277" s="40">
        <f t="shared" si="21"/>
        <v>11</v>
      </c>
      <c r="AE277" s="40">
        <f t="shared" si="22"/>
        <v>27</v>
      </c>
      <c r="AF277" s="40">
        <f t="shared" si="23"/>
        <v>1.266666667</v>
      </c>
      <c r="AG277" s="40">
        <f t="shared" si="24"/>
        <v>1.333333333</v>
      </c>
      <c r="AH277" s="40">
        <f t="shared" si="25"/>
        <v>24</v>
      </c>
      <c r="AI277" s="40">
        <f t="shared" si="26"/>
        <v>19</v>
      </c>
      <c r="AJ277" s="40">
        <f t="shared" si="27"/>
        <v>15</v>
      </c>
      <c r="AK277" s="40">
        <f t="shared" si="40"/>
        <v>36</v>
      </c>
      <c r="AL277" s="18">
        <f t="shared" si="28"/>
        <v>1235</v>
      </c>
      <c r="AM277" s="40">
        <f t="shared" si="29"/>
        <v>94</v>
      </c>
      <c r="AN277" s="42">
        <f t="shared" si="30"/>
        <v>0.07611336032</v>
      </c>
      <c r="AO277" s="42">
        <f t="shared" si="31"/>
        <v>0.1206477733</v>
      </c>
      <c r="AP277" s="43">
        <f t="shared" si="32"/>
        <v>0.2080536913</v>
      </c>
      <c r="AQ277" s="43">
        <f t="shared" si="33"/>
        <v>0.5369127517</v>
      </c>
      <c r="AR277" s="43">
        <f t="shared" si="34"/>
        <v>0.4832214765</v>
      </c>
      <c r="AS277" s="43">
        <f t="shared" si="35"/>
        <v>0.414893617</v>
      </c>
      <c r="AT277" s="43">
        <f t="shared" si="36"/>
        <v>0.6382978723</v>
      </c>
      <c r="AU277" s="43">
        <f t="shared" si="37"/>
        <v>0.4574468085</v>
      </c>
      <c r="AV277" s="44">
        <f t="shared" si="38"/>
        <v>0</v>
      </c>
      <c r="AW277" s="45">
        <f t="shared" si="39"/>
        <v>-8</v>
      </c>
      <c r="AX277" s="45">
        <v>4.0</v>
      </c>
      <c r="AY277" s="45"/>
    </row>
    <row r="278">
      <c r="A278" s="60"/>
      <c r="B278" s="60"/>
      <c r="C278" s="60"/>
      <c r="D278" s="46">
        <v>276.0</v>
      </c>
      <c r="E278" s="25"/>
      <c r="F278" s="26">
        <v>4009.0</v>
      </c>
      <c r="G278" s="18">
        <v>1116.0</v>
      </c>
      <c r="H278" s="15">
        <f t="shared" si="5"/>
        <v>118</v>
      </c>
      <c r="I278" s="28">
        <v>5.0</v>
      </c>
      <c r="J278" s="29">
        <v>30.0</v>
      </c>
      <c r="K278" s="30">
        <v>6.0</v>
      </c>
      <c r="L278" s="31">
        <v>56.0</v>
      </c>
      <c r="M278" s="32">
        <v>9.0</v>
      </c>
      <c r="N278" s="33">
        <v>12.0</v>
      </c>
      <c r="O278" s="39">
        <f t="shared" si="6"/>
        <v>0.5714285714</v>
      </c>
      <c r="P278" s="39">
        <f t="shared" si="7"/>
        <v>0.8571428571</v>
      </c>
      <c r="Q278" s="40">
        <f t="shared" si="8"/>
        <v>0.6809570612</v>
      </c>
      <c r="R278" s="17">
        <f t="shared" si="9"/>
        <v>0.2589570612</v>
      </c>
      <c r="S278" s="39">
        <f t="shared" si="10"/>
        <v>0.1761857959</v>
      </c>
      <c r="T278" s="40">
        <f t="shared" si="11"/>
        <v>0.3599071626</v>
      </c>
      <c r="U278" s="40">
        <f t="shared" si="12"/>
        <v>0.4436154708</v>
      </c>
      <c r="V278" s="40">
        <f t="shared" si="13"/>
        <v>0.4436154708</v>
      </c>
      <c r="W278" s="39">
        <f t="shared" si="14"/>
        <v>0.6198012667</v>
      </c>
      <c r="X278" s="41">
        <f t="shared" si="15"/>
        <v>0.5563845292</v>
      </c>
      <c r="Y278" s="41">
        <f t="shared" si="16"/>
        <v>0.3801987333</v>
      </c>
      <c r="Z278" s="40">
        <f t="shared" si="17"/>
        <v>21</v>
      </c>
      <c r="AA278" s="40">
        <f t="shared" si="18"/>
        <v>35</v>
      </c>
      <c r="AB278" s="40">
        <f t="shared" si="19"/>
        <v>12</v>
      </c>
      <c r="AC278" s="40">
        <f t="shared" si="20"/>
        <v>9</v>
      </c>
      <c r="AD278" s="40">
        <f t="shared" si="21"/>
        <v>13</v>
      </c>
      <c r="AE278" s="40">
        <f t="shared" si="22"/>
        <v>22</v>
      </c>
      <c r="AF278" s="40">
        <f t="shared" si="23"/>
        <v>1.333333333</v>
      </c>
      <c r="AG278" s="40">
        <f t="shared" si="24"/>
        <v>1.363636364</v>
      </c>
      <c r="AH278" s="40">
        <f t="shared" si="25"/>
        <v>16</v>
      </c>
      <c r="AI278" s="40">
        <f t="shared" si="26"/>
        <v>12</v>
      </c>
      <c r="AJ278" s="40">
        <f t="shared" si="27"/>
        <v>18</v>
      </c>
      <c r="AK278" s="40">
        <f t="shared" si="40"/>
        <v>30</v>
      </c>
      <c r="AL278" s="18">
        <f t="shared" si="28"/>
        <v>1116</v>
      </c>
      <c r="AM278" s="40">
        <f t="shared" si="29"/>
        <v>76</v>
      </c>
      <c r="AN278" s="42">
        <f t="shared" si="30"/>
        <v>0.06810035842</v>
      </c>
      <c r="AO278" s="42">
        <f t="shared" si="31"/>
        <v>0.105734767</v>
      </c>
      <c r="AP278" s="43">
        <f t="shared" si="32"/>
        <v>0.1694915254</v>
      </c>
      <c r="AQ278" s="43">
        <f t="shared" si="33"/>
        <v>0.593220339</v>
      </c>
      <c r="AR278" s="43">
        <f t="shared" si="34"/>
        <v>0.4745762712</v>
      </c>
      <c r="AS278" s="43">
        <f t="shared" si="35"/>
        <v>0.4473684211</v>
      </c>
      <c r="AT278" s="43">
        <f t="shared" si="36"/>
        <v>0.6052631579</v>
      </c>
      <c r="AU278" s="43">
        <f t="shared" si="37"/>
        <v>0.3684210526</v>
      </c>
      <c r="AV278" s="44">
        <f t="shared" si="38"/>
        <v>0</v>
      </c>
      <c r="AW278" s="45">
        <f t="shared" si="39"/>
        <v>-14</v>
      </c>
      <c r="AX278" s="45">
        <v>4.0</v>
      </c>
      <c r="AY278" s="45"/>
    </row>
    <row r="279">
      <c r="A279" s="60"/>
      <c r="B279" s="60"/>
      <c r="C279" s="60"/>
      <c r="D279" s="46">
        <v>277.0</v>
      </c>
      <c r="E279" s="25"/>
      <c r="F279" s="26">
        <v>4010.0</v>
      </c>
      <c r="G279" s="18">
        <v>2785.0</v>
      </c>
      <c r="H279" s="15">
        <f t="shared" si="5"/>
        <v>658</v>
      </c>
      <c r="I279" s="28">
        <v>45.0</v>
      </c>
      <c r="J279" s="29">
        <v>164.0</v>
      </c>
      <c r="K279" s="30">
        <v>38.0</v>
      </c>
      <c r="L279" s="31">
        <v>243.0</v>
      </c>
      <c r="M279" s="32">
        <v>53.0</v>
      </c>
      <c r="N279" s="33">
        <v>115.0</v>
      </c>
      <c r="O279" s="39">
        <f t="shared" si="6"/>
        <v>0.6845238095</v>
      </c>
      <c r="P279" s="39">
        <f t="shared" si="7"/>
        <v>0.7846889952</v>
      </c>
      <c r="Q279" s="40">
        <f t="shared" si="8"/>
        <v>0.732232669</v>
      </c>
      <c r="R279" s="17">
        <f t="shared" si="9"/>
        <v>0.310232669</v>
      </c>
      <c r="S279" s="39">
        <f t="shared" si="10"/>
        <v>0.05245632621</v>
      </c>
      <c r="T279" s="40">
        <f t="shared" si="11"/>
        <v>0.3598784522</v>
      </c>
      <c r="U279" s="40">
        <f t="shared" si="12"/>
        <v>0.5314212805</v>
      </c>
      <c r="V279" s="40">
        <f t="shared" si="13"/>
        <v>0.5314212805</v>
      </c>
      <c r="W279" s="39">
        <f t="shared" si="14"/>
        <v>0.5838776067</v>
      </c>
      <c r="X279" s="41">
        <f t="shared" si="15"/>
        <v>0.4685787195</v>
      </c>
      <c r="Y279" s="41">
        <f t="shared" si="16"/>
        <v>0.4161223933</v>
      </c>
      <c r="Z279" s="40">
        <f t="shared" si="17"/>
        <v>168</v>
      </c>
      <c r="AA279" s="40">
        <f t="shared" si="18"/>
        <v>209</v>
      </c>
      <c r="AB279" s="40">
        <f t="shared" si="19"/>
        <v>79</v>
      </c>
      <c r="AC279" s="40">
        <f t="shared" si="20"/>
        <v>89</v>
      </c>
      <c r="AD279" s="40">
        <f t="shared" si="21"/>
        <v>87</v>
      </c>
      <c r="AE279" s="40">
        <f t="shared" si="22"/>
        <v>122</v>
      </c>
      <c r="AF279" s="40">
        <f t="shared" si="23"/>
        <v>1.292134831</v>
      </c>
      <c r="AG279" s="40">
        <f t="shared" si="24"/>
        <v>1.344262295</v>
      </c>
      <c r="AH279" s="40">
        <f t="shared" si="25"/>
        <v>102</v>
      </c>
      <c r="AI279" s="40">
        <f t="shared" si="26"/>
        <v>115</v>
      </c>
      <c r="AJ279" s="40">
        <f t="shared" si="27"/>
        <v>117</v>
      </c>
      <c r="AK279" s="40">
        <f t="shared" si="40"/>
        <v>164</v>
      </c>
      <c r="AL279" s="18">
        <f t="shared" si="28"/>
        <v>2785</v>
      </c>
      <c r="AM279" s="40">
        <f t="shared" si="29"/>
        <v>498</v>
      </c>
      <c r="AN279" s="42">
        <f t="shared" si="30"/>
        <v>0.1788150808</v>
      </c>
      <c r="AO279" s="42">
        <f t="shared" si="31"/>
        <v>0.2362657092</v>
      </c>
      <c r="AP279" s="43">
        <f t="shared" si="32"/>
        <v>0.2066869301</v>
      </c>
      <c r="AQ279" s="43">
        <f t="shared" si="33"/>
        <v>0.5182370821</v>
      </c>
      <c r="AR279" s="43">
        <f t="shared" si="34"/>
        <v>0.5729483283</v>
      </c>
      <c r="AS279" s="43">
        <f t="shared" si="35"/>
        <v>0.4397590361</v>
      </c>
      <c r="AT279" s="43">
        <f t="shared" si="36"/>
        <v>0.5341365462</v>
      </c>
      <c r="AU279" s="43">
        <f t="shared" si="37"/>
        <v>0.4357429719</v>
      </c>
      <c r="AV279" s="44">
        <f t="shared" si="38"/>
        <v>0</v>
      </c>
      <c r="AW279" s="45">
        <f t="shared" si="39"/>
        <v>-83</v>
      </c>
      <c r="AX279" s="45">
        <v>4.0</v>
      </c>
      <c r="AY279" s="45"/>
    </row>
    <row r="280">
      <c r="A280" s="60"/>
      <c r="B280" s="60"/>
      <c r="C280" s="60"/>
      <c r="D280" s="46">
        <v>278.0</v>
      </c>
      <c r="E280" s="25"/>
      <c r="F280" s="26">
        <v>4011.0</v>
      </c>
      <c r="G280" s="18">
        <v>1015.0</v>
      </c>
      <c r="H280" s="15">
        <f t="shared" si="5"/>
        <v>173</v>
      </c>
      <c r="I280" s="28">
        <v>11.0</v>
      </c>
      <c r="J280" s="29">
        <v>32.0</v>
      </c>
      <c r="K280" s="30">
        <v>10.0</v>
      </c>
      <c r="L280" s="31">
        <v>82.0</v>
      </c>
      <c r="M280" s="32">
        <v>11.0</v>
      </c>
      <c r="N280" s="33">
        <v>27.0</v>
      </c>
      <c r="O280" s="39">
        <f t="shared" si="6"/>
        <v>0.7105263158</v>
      </c>
      <c r="P280" s="39">
        <f t="shared" si="7"/>
        <v>0.7441860465</v>
      </c>
      <c r="Q280" s="40">
        <f t="shared" si="8"/>
        <v>0.7440229044</v>
      </c>
      <c r="R280" s="17">
        <f t="shared" si="9"/>
        <v>0.3220229044</v>
      </c>
      <c r="S280" s="39">
        <f t="shared" si="10"/>
        <v>0.0001631420795</v>
      </c>
      <c r="T280" s="40">
        <f t="shared" si="11"/>
        <v>0.3598718512</v>
      </c>
      <c r="U280" s="40">
        <f t="shared" si="12"/>
        <v>0.551609643</v>
      </c>
      <c r="V280" s="40">
        <f t="shared" si="13"/>
        <v>0.551609643</v>
      </c>
      <c r="W280" s="39">
        <f t="shared" si="14"/>
        <v>0.551772785</v>
      </c>
      <c r="X280" s="41">
        <f t="shared" si="15"/>
        <v>0.448390357</v>
      </c>
      <c r="Y280" s="41">
        <f t="shared" si="16"/>
        <v>0.448227215</v>
      </c>
      <c r="Z280" s="40">
        <f t="shared" si="17"/>
        <v>38</v>
      </c>
      <c r="AA280" s="40">
        <f t="shared" si="18"/>
        <v>43</v>
      </c>
      <c r="AB280" s="40">
        <f t="shared" si="19"/>
        <v>17</v>
      </c>
      <c r="AC280" s="40">
        <f t="shared" si="20"/>
        <v>21</v>
      </c>
      <c r="AD280" s="40">
        <f t="shared" si="21"/>
        <v>19</v>
      </c>
      <c r="AE280" s="40">
        <f t="shared" si="22"/>
        <v>24</v>
      </c>
      <c r="AF280" s="40">
        <f t="shared" si="23"/>
        <v>1.285714286</v>
      </c>
      <c r="AG280" s="40">
        <f t="shared" si="24"/>
        <v>1.333333333</v>
      </c>
      <c r="AH280" s="40">
        <f t="shared" si="25"/>
        <v>22</v>
      </c>
      <c r="AI280" s="40">
        <f t="shared" si="26"/>
        <v>27</v>
      </c>
      <c r="AJ280" s="40">
        <f t="shared" si="27"/>
        <v>25</v>
      </c>
      <c r="AK280" s="40">
        <f t="shared" si="40"/>
        <v>32</v>
      </c>
      <c r="AL280" s="18">
        <f t="shared" si="28"/>
        <v>1015</v>
      </c>
      <c r="AM280" s="40">
        <f t="shared" si="29"/>
        <v>106</v>
      </c>
      <c r="AN280" s="42">
        <f t="shared" si="30"/>
        <v>0.1044334975</v>
      </c>
      <c r="AO280" s="42">
        <f t="shared" si="31"/>
        <v>0.1704433498</v>
      </c>
      <c r="AP280" s="43">
        <f t="shared" si="32"/>
        <v>0.1849710983</v>
      </c>
      <c r="AQ280" s="43">
        <f t="shared" si="33"/>
        <v>0.6011560694</v>
      </c>
      <c r="AR280" s="43">
        <f t="shared" si="34"/>
        <v>0.4682080925</v>
      </c>
      <c r="AS280" s="43">
        <f t="shared" si="35"/>
        <v>0.4433962264</v>
      </c>
      <c r="AT280" s="43">
        <f t="shared" si="36"/>
        <v>0.5094339623</v>
      </c>
      <c r="AU280" s="43">
        <f t="shared" si="37"/>
        <v>0.4622641509</v>
      </c>
      <c r="AV280" s="44">
        <f t="shared" si="38"/>
        <v>0</v>
      </c>
      <c r="AW280" s="45">
        <f t="shared" si="39"/>
        <v>-15</v>
      </c>
      <c r="AX280" s="45">
        <v>4.0</v>
      </c>
      <c r="AY280" s="45"/>
    </row>
    <row r="281">
      <c r="A281" s="60"/>
      <c r="B281" s="60"/>
      <c r="C281" s="60"/>
      <c r="D281" s="46">
        <v>279.0</v>
      </c>
      <c r="E281" s="25"/>
      <c r="F281" s="26">
        <v>4012.0</v>
      </c>
      <c r="G281" s="18">
        <v>2201.0</v>
      </c>
      <c r="H281" s="15">
        <f t="shared" si="5"/>
        <v>497</v>
      </c>
      <c r="I281" s="28">
        <v>43.0</v>
      </c>
      <c r="J281" s="29">
        <v>110.0</v>
      </c>
      <c r="K281" s="30">
        <v>45.0</v>
      </c>
      <c r="L281" s="31">
        <v>207.0</v>
      </c>
      <c r="M281" s="32">
        <v>37.0</v>
      </c>
      <c r="N281" s="33">
        <v>55.0</v>
      </c>
      <c r="O281" s="39">
        <f t="shared" si="6"/>
        <v>0.597826087</v>
      </c>
      <c r="P281" s="39">
        <f t="shared" si="7"/>
        <v>0.7189542484</v>
      </c>
      <c r="Q281" s="40">
        <f t="shared" si="8"/>
        <v>0.6929245806</v>
      </c>
      <c r="R281" s="17">
        <f t="shared" si="9"/>
        <v>0.2709245806</v>
      </c>
      <c r="S281" s="39">
        <f t="shared" si="10"/>
        <v>0.02602966779</v>
      </c>
      <c r="T281" s="40">
        <f t="shared" si="11"/>
        <v>0.3599004613</v>
      </c>
      <c r="U281" s="40">
        <f t="shared" si="12"/>
        <v>0.4641099862</v>
      </c>
      <c r="V281" s="40">
        <f t="shared" si="13"/>
        <v>0.4641099862</v>
      </c>
      <c r="W281" s="39">
        <f t="shared" si="14"/>
        <v>0.490139654</v>
      </c>
      <c r="X281" s="41">
        <f t="shared" si="15"/>
        <v>0.5358900138</v>
      </c>
      <c r="Y281" s="41">
        <f t="shared" si="16"/>
        <v>0.509860346</v>
      </c>
      <c r="Z281" s="40">
        <f t="shared" si="17"/>
        <v>92</v>
      </c>
      <c r="AA281" s="40">
        <f t="shared" si="18"/>
        <v>153</v>
      </c>
      <c r="AB281" s="40">
        <f t="shared" si="19"/>
        <v>49</v>
      </c>
      <c r="AC281" s="40">
        <f t="shared" si="20"/>
        <v>43</v>
      </c>
      <c r="AD281" s="40">
        <f t="shared" si="21"/>
        <v>78</v>
      </c>
      <c r="AE281" s="40">
        <f t="shared" si="22"/>
        <v>75</v>
      </c>
      <c r="AF281" s="40">
        <f t="shared" si="23"/>
        <v>1.279069767</v>
      </c>
      <c r="AG281" s="40">
        <f t="shared" si="24"/>
        <v>1.466666667</v>
      </c>
      <c r="AH281" s="40">
        <f t="shared" si="25"/>
        <v>63</v>
      </c>
      <c r="AI281" s="40">
        <f t="shared" si="26"/>
        <v>55</v>
      </c>
      <c r="AJ281" s="40">
        <f t="shared" si="27"/>
        <v>114</v>
      </c>
      <c r="AK281" s="40">
        <f t="shared" si="40"/>
        <v>110</v>
      </c>
      <c r="AL281" s="18">
        <f t="shared" si="28"/>
        <v>2201</v>
      </c>
      <c r="AM281" s="40">
        <f t="shared" si="29"/>
        <v>342</v>
      </c>
      <c r="AN281" s="42">
        <f t="shared" si="30"/>
        <v>0.1553839164</v>
      </c>
      <c r="AO281" s="42">
        <f t="shared" si="31"/>
        <v>0.2258064516</v>
      </c>
      <c r="AP281" s="43">
        <f t="shared" si="32"/>
        <v>0.2515090543</v>
      </c>
      <c r="AQ281" s="43">
        <f t="shared" si="33"/>
        <v>0.5774647887</v>
      </c>
      <c r="AR281" s="43">
        <f t="shared" si="34"/>
        <v>0.4929577465</v>
      </c>
      <c r="AS281" s="43">
        <f t="shared" si="35"/>
        <v>0.5175438596</v>
      </c>
      <c r="AT281" s="43">
        <f t="shared" si="36"/>
        <v>0.5058479532</v>
      </c>
      <c r="AU281" s="43">
        <f t="shared" si="37"/>
        <v>0.3450292398</v>
      </c>
      <c r="AV281" s="44">
        <f t="shared" si="38"/>
        <v>0</v>
      </c>
      <c r="AW281" s="45">
        <f t="shared" si="39"/>
        <v>-52</v>
      </c>
      <c r="AX281" s="45">
        <v>4.0</v>
      </c>
      <c r="AY281" s="45"/>
    </row>
    <row r="282">
      <c r="A282" s="60"/>
      <c r="B282" s="60"/>
      <c r="C282" s="60"/>
      <c r="D282" s="46">
        <v>280.0</v>
      </c>
      <c r="E282" s="25"/>
      <c r="F282" s="26">
        <v>4013.0</v>
      </c>
      <c r="G282" s="18">
        <v>3213.0</v>
      </c>
      <c r="H282" s="15">
        <f t="shared" si="5"/>
        <v>438</v>
      </c>
      <c r="I282" s="28">
        <v>35.0</v>
      </c>
      <c r="J282" s="29">
        <v>119.0</v>
      </c>
      <c r="K282" s="30">
        <v>26.0</v>
      </c>
      <c r="L282" s="31">
        <v>173.0</v>
      </c>
      <c r="M282" s="32">
        <v>24.0</v>
      </c>
      <c r="N282" s="33">
        <v>61.0</v>
      </c>
      <c r="O282" s="39">
        <f t="shared" si="6"/>
        <v>0.7176470588</v>
      </c>
      <c r="P282" s="39">
        <f t="shared" si="7"/>
        <v>0.7727272727</v>
      </c>
      <c r="Q282" s="40">
        <f t="shared" si="8"/>
        <v>0.7472517129</v>
      </c>
      <c r="R282" s="17">
        <f t="shared" si="9"/>
        <v>0.3252517129</v>
      </c>
      <c r="S282" s="39">
        <f t="shared" si="10"/>
        <v>0.02547555979</v>
      </c>
      <c r="T282" s="40">
        <f t="shared" si="11"/>
        <v>0.3598700436</v>
      </c>
      <c r="U282" s="40">
        <f t="shared" si="12"/>
        <v>0.5571382135</v>
      </c>
      <c r="V282" s="40">
        <f t="shared" si="13"/>
        <v>0.5571382135</v>
      </c>
      <c r="W282" s="39">
        <f t="shared" si="14"/>
        <v>0.5826137733</v>
      </c>
      <c r="X282" s="41">
        <f t="shared" si="15"/>
        <v>0.4428617865</v>
      </c>
      <c r="Y282" s="41">
        <f t="shared" si="16"/>
        <v>0.4173862267</v>
      </c>
      <c r="Z282" s="40">
        <f t="shared" si="17"/>
        <v>85</v>
      </c>
      <c r="AA282" s="40">
        <f t="shared" si="18"/>
        <v>154</v>
      </c>
      <c r="AB282" s="40">
        <f t="shared" si="19"/>
        <v>38</v>
      </c>
      <c r="AC282" s="40">
        <f t="shared" si="20"/>
        <v>47</v>
      </c>
      <c r="AD282" s="40">
        <f t="shared" si="21"/>
        <v>64</v>
      </c>
      <c r="AE282" s="40">
        <f t="shared" si="22"/>
        <v>90</v>
      </c>
      <c r="AF282" s="40">
        <f t="shared" si="23"/>
        <v>1.29787234</v>
      </c>
      <c r="AG282" s="40">
        <f t="shared" si="24"/>
        <v>1.322222222</v>
      </c>
      <c r="AH282" s="40">
        <f t="shared" si="25"/>
        <v>49</v>
      </c>
      <c r="AI282" s="40">
        <f t="shared" si="26"/>
        <v>61</v>
      </c>
      <c r="AJ282" s="40">
        <f t="shared" si="27"/>
        <v>85</v>
      </c>
      <c r="AK282" s="40">
        <f t="shared" si="40"/>
        <v>119</v>
      </c>
      <c r="AL282" s="18">
        <f t="shared" si="28"/>
        <v>3213</v>
      </c>
      <c r="AM282" s="40">
        <f t="shared" si="29"/>
        <v>314</v>
      </c>
      <c r="AN282" s="42">
        <f t="shared" si="30"/>
        <v>0.09772798008</v>
      </c>
      <c r="AO282" s="42">
        <f t="shared" si="31"/>
        <v>0.1363211951</v>
      </c>
      <c r="AP282" s="43">
        <f t="shared" si="32"/>
        <v>0.1940639269</v>
      </c>
      <c r="AQ282" s="43">
        <f t="shared" si="33"/>
        <v>0.5296803653</v>
      </c>
      <c r="AR282" s="43">
        <f t="shared" si="34"/>
        <v>0.5456621005</v>
      </c>
      <c r="AS282" s="43">
        <f t="shared" si="35"/>
        <v>0.4267515924</v>
      </c>
      <c r="AT282" s="43">
        <f t="shared" si="36"/>
        <v>0.5350318471</v>
      </c>
      <c r="AU282" s="43">
        <f t="shared" si="37"/>
        <v>0.3503184713</v>
      </c>
      <c r="AV282" s="44">
        <f t="shared" si="38"/>
        <v>0</v>
      </c>
      <c r="AW282" s="45">
        <f t="shared" si="39"/>
        <v>-49</v>
      </c>
      <c r="AX282" s="45">
        <v>4.0</v>
      </c>
      <c r="AY282" s="45"/>
    </row>
    <row r="283">
      <c r="A283" s="60"/>
      <c r="B283" s="60"/>
      <c r="C283" s="60"/>
      <c r="D283" s="46">
        <v>281.0</v>
      </c>
      <c r="E283" s="25"/>
      <c r="F283" s="26">
        <v>4017.0</v>
      </c>
      <c r="G283" s="18">
        <v>2502.0</v>
      </c>
      <c r="H283" s="15">
        <f t="shared" si="5"/>
        <v>428</v>
      </c>
      <c r="I283" s="28">
        <v>5.0</v>
      </c>
      <c r="J283" s="29">
        <v>110.0</v>
      </c>
      <c r="K283" s="30">
        <v>6.0</v>
      </c>
      <c r="L283" s="31">
        <v>235.0</v>
      </c>
      <c r="M283" s="32">
        <v>8.0</v>
      </c>
      <c r="N283" s="33">
        <v>64.0</v>
      </c>
      <c r="O283" s="39">
        <f t="shared" si="6"/>
        <v>0.8888888889</v>
      </c>
      <c r="P283" s="39">
        <f t="shared" si="7"/>
        <v>0.9565217391</v>
      </c>
      <c r="Q283" s="40">
        <f t="shared" si="8"/>
        <v>0.8249084444</v>
      </c>
      <c r="R283" s="17">
        <f t="shared" si="9"/>
        <v>0.4029084444</v>
      </c>
      <c r="S283" s="39">
        <f t="shared" si="10"/>
        <v>0.1316132947</v>
      </c>
      <c r="T283" s="40">
        <f t="shared" si="11"/>
        <v>0.3598265737</v>
      </c>
      <c r="U283" s="40">
        <f t="shared" si="12"/>
        <v>0.6900937152</v>
      </c>
      <c r="V283" s="40">
        <f t="shared" si="13"/>
        <v>0.6900937152</v>
      </c>
      <c r="W283" s="39">
        <f t="shared" si="14"/>
        <v>0.8217070098</v>
      </c>
      <c r="X283" s="41">
        <f t="shared" si="15"/>
        <v>0.3099062848</v>
      </c>
      <c r="Y283" s="41">
        <f t="shared" si="16"/>
        <v>0.1782929902</v>
      </c>
      <c r="Z283" s="40">
        <f t="shared" si="17"/>
        <v>72</v>
      </c>
      <c r="AA283" s="40">
        <f t="shared" si="18"/>
        <v>115</v>
      </c>
      <c r="AB283" s="40">
        <f t="shared" si="19"/>
        <v>22</v>
      </c>
      <c r="AC283" s="40">
        <f t="shared" si="20"/>
        <v>50</v>
      </c>
      <c r="AD283" s="40">
        <f t="shared" si="21"/>
        <v>21</v>
      </c>
      <c r="AE283" s="40">
        <f t="shared" si="22"/>
        <v>94</v>
      </c>
      <c r="AF283" s="40">
        <f t="shared" si="23"/>
        <v>1.28</v>
      </c>
      <c r="AG283" s="40">
        <f t="shared" si="24"/>
        <v>1.170212766</v>
      </c>
      <c r="AH283" s="40">
        <f t="shared" si="25"/>
        <v>28</v>
      </c>
      <c r="AI283" s="40">
        <f t="shared" si="26"/>
        <v>64</v>
      </c>
      <c r="AJ283" s="40">
        <f t="shared" si="27"/>
        <v>25</v>
      </c>
      <c r="AK283" s="40">
        <f t="shared" si="40"/>
        <v>110</v>
      </c>
      <c r="AL283" s="18">
        <f t="shared" si="28"/>
        <v>2502</v>
      </c>
      <c r="AM283" s="40">
        <f t="shared" si="29"/>
        <v>227</v>
      </c>
      <c r="AN283" s="42">
        <f t="shared" si="30"/>
        <v>0.09072741807</v>
      </c>
      <c r="AO283" s="42">
        <f t="shared" si="31"/>
        <v>0.1710631495</v>
      </c>
      <c r="AP283" s="43">
        <f t="shared" si="32"/>
        <v>0.04439252336</v>
      </c>
      <c r="AQ283" s="43">
        <f t="shared" si="33"/>
        <v>0.5794392523</v>
      </c>
      <c r="AR283" s="43">
        <f t="shared" si="34"/>
        <v>0.4369158879</v>
      </c>
      <c r="AS283" s="43">
        <f t="shared" si="35"/>
        <v>0.2334801762</v>
      </c>
      <c r="AT283" s="43">
        <f t="shared" si="36"/>
        <v>0.6079295154</v>
      </c>
      <c r="AU283" s="43">
        <f t="shared" si="37"/>
        <v>0.4052863436</v>
      </c>
      <c r="AV283" s="44">
        <f t="shared" si="38"/>
        <v>0</v>
      </c>
      <c r="AW283" s="45">
        <f t="shared" si="39"/>
        <v>-34</v>
      </c>
      <c r="AX283" s="45">
        <v>4.0</v>
      </c>
      <c r="AY283" s="45"/>
    </row>
    <row r="284">
      <c r="A284" s="60"/>
      <c r="B284" s="60"/>
      <c r="C284" s="60"/>
      <c r="D284" s="46">
        <v>282.0</v>
      </c>
      <c r="E284" s="25"/>
      <c r="F284" s="26">
        <v>4018.0</v>
      </c>
      <c r="G284" s="18">
        <v>615.0</v>
      </c>
      <c r="H284" s="15">
        <f t="shared" si="5"/>
        <v>132</v>
      </c>
      <c r="I284" s="28">
        <v>13.0</v>
      </c>
      <c r="J284" s="29">
        <v>12.0</v>
      </c>
      <c r="K284" s="30">
        <v>15.0</v>
      </c>
      <c r="L284" s="31">
        <v>48.0</v>
      </c>
      <c r="M284" s="32">
        <v>22.0</v>
      </c>
      <c r="N284" s="33">
        <v>22.0</v>
      </c>
      <c r="O284" s="39">
        <f t="shared" si="6"/>
        <v>0.5</v>
      </c>
      <c r="P284" s="39">
        <f t="shared" si="7"/>
        <v>0.48</v>
      </c>
      <c r="Q284" s="40">
        <f t="shared" si="8"/>
        <v>0.6485765</v>
      </c>
      <c r="R284" s="17">
        <f t="shared" si="9"/>
        <v>0.2265765</v>
      </c>
      <c r="S284" s="39">
        <f t="shared" si="10"/>
        <v>-0.1685765</v>
      </c>
      <c r="T284" s="40">
        <f t="shared" si="11"/>
        <v>0.359925296</v>
      </c>
      <c r="U284" s="40">
        <f t="shared" si="12"/>
        <v>0.3881603472</v>
      </c>
      <c r="V284" s="40">
        <f t="shared" si="13"/>
        <v>0.3881603472</v>
      </c>
      <c r="W284" s="39">
        <f t="shared" si="14"/>
        <v>0.2195838472</v>
      </c>
      <c r="X284" s="41">
        <f t="shared" si="15"/>
        <v>0.6118396528</v>
      </c>
      <c r="Y284" s="41">
        <f t="shared" si="16"/>
        <v>0.7804161528</v>
      </c>
      <c r="Z284" s="40">
        <f t="shared" si="17"/>
        <v>44</v>
      </c>
      <c r="AA284" s="40">
        <f t="shared" si="18"/>
        <v>25</v>
      </c>
      <c r="AB284" s="40">
        <f t="shared" si="19"/>
        <v>27</v>
      </c>
      <c r="AC284" s="40">
        <f t="shared" si="20"/>
        <v>17</v>
      </c>
      <c r="AD284" s="40">
        <f t="shared" si="21"/>
        <v>20</v>
      </c>
      <c r="AE284" s="40">
        <f t="shared" si="22"/>
        <v>5</v>
      </c>
      <c r="AF284" s="40">
        <f t="shared" si="23"/>
        <v>1.294117647</v>
      </c>
      <c r="AG284" s="40">
        <f t="shared" si="24"/>
        <v>2.4</v>
      </c>
      <c r="AH284" s="40">
        <f t="shared" si="25"/>
        <v>35</v>
      </c>
      <c r="AI284" s="40">
        <f t="shared" si="26"/>
        <v>22</v>
      </c>
      <c r="AJ284" s="40">
        <f t="shared" si="27"/>
        <v>48</v>
      </c>
      <c r="AK284" s="40">
        <f t="shared" si="40"/>
        <v>12</v>
      </c>
      <c r="AL284" s="18">
        <f t="shared" si="28"/>
        <v>615</v>
      </c>
      <c r="AM284" s="40">
        <f t="shared" si="29"/>
        <v>117</v>
      </c>
      <c r="AN284" s="42">
        <f t="shared" si="30"/>
        <v>0.1902439024</v>
      </c>
      <c r="AO284" s="42">
        <f t="shared" si="31"/>
        <v>0.2146341463</v>
      </c>
      <c r="AP284" s="43">
        <f t="shared" si="32"/>
        <v>0.3787878788</v>
      </c>
      <c r="AQ284" s="43">
        <f t="shared" si="33"/>
        <v>0.6287878788</v>
      </c>
      <c r="AR284" s="43">
        <f t="shared" si="34"/>
        <v>0.5227272727</v>
      </c>
      <c r="AS284" s="43">
        <f t="shared" si="35"/>
        <v>0.7094017094</v>
      </c>
      <c r="AT284" s="43">
        <f t="shared" si="36"/>
        <v>0.4017094017</v>
      </c>
      <c r="AU284" s="43">
        <f t="shared" si="37"/>
        <v>0.4871794872</v>
      </c>
      <c r="AV284" s="44">
        <f t="shared" si="38"/>
        <v>0</v>
      </c>
      <c r="AW284" s="45">
        <f t="shared" si="39"/>
        <v>-33</v>
      </c>
      <c r="AX284" s="45">
        <v>4.0</v>
      </c>
      <c r="AY284" s="45"/>
    </row>
    <row r="285">
      <c r="A285" s="60"/>
      <c r="B285" s="60"/>
      <c r="C285" s="60"/>
      <c r="D285" s="46">
        <v>283.0</v>
      </c>
      <c r="E285" s="25"/>
      <c r="F285" s="26">
        <v>4019.0</v>
      </c>
      <c r="G285" s="18">
        <v>2418.0</v>
      </c>
      <c r="H285" s="15">
        <f t="shared" si="5"/>
        <v>184</v>
      </c>
      <c r="I285" s="28">
        <v>7.0</v>
      </c>
      <c r="J285" s="29">
        <v>29.0</v>
      </c>
      <c r="K285" s="30">
        <v>10.0</v>
      </c>
      <c r="L285" s="31">
        <v>103.0</v>
      </c>
      <c r="M285" s="32">
        <v>3.0</v>
      </c>
      <c r="N285" s="33">
        <v>32.0</v>
      </c>
      <c r="O285" s="39">
        <f t="shared" si="6"/>
        <v>0.9142857143</v>
      </c>
      <c r="P285" s="39">
        <f t="shared" si="7"/>
        <v>0.8055555556</v>
      </c>
      <c r="Q285" s="40">
        <f t="shared" si="8"/>
        <v>0.8364272196</v>
      </c>
      <c r="R285" s="17">
        <f t="shared" si="9"/>
        <v>0.4144272196</v>
      </c>
      <c r="S285" s="39">
        <f t="shared" si="10"/>
        <v>-0.03087166404</v>
      </c>
      <c r="T285" s="40">
        <f t="shared" si="11"/>
        <v>0.3598201268</v>
      </c>
      <c r="U285" s="40">
        <f t="shared" si="12"/>
        <v>0.7098127527</v>
      </c>
      <c r="V285" s="40">
        <f t="shared" si="13"/>
        <v>0.7098127527</v>
      </c>
      <c r="W285" s="39">
        <f t="shared" si="14"/>
        <v>0.6789410886</v>
      </c>
      <c r="X285" s="41">
        <f t="shared" si="15"/>
        <v>0.2901872473</v>
      </c>
      <c r="Y285" s="41">
        <f t="shared" si="16"/>
        <v>0.3210589114</v>
      </c>
      <c r="Z285" s="40">
        <f t="shared" si="17"/>
        <v>35</v>
      </c>
      <c r="AA285" s="40">
        <f t="shared" si="18"/>
        <v>36</v>
      </c>
      <c r="AB285" s="40">
        <f t="shared" si="19"/>
        <v>10</v>
      </c>
      <c r="AC285" s="40">
        <f t="shared" si="20"/>
        <v>25</v>
      </c>
      <c r="AD285" s="40">
        <f t="shared" si="21"/>
        <v>12</v>
      </c>
      <c r="AE285" s="40">
        <f t="shared" si="22"/>
        <v>24</v>
      </c>
      <c r="AF285" s="40">
        <f t="shared" si="23"/>
        <v>1.28</v>
      </c>
      <c r="AG285" s="40">
        <f t="shared" si="24"/>
        <v>1.208333333</v>
      </c>
      <c r="AH285" s="40">
        <f t="shared" si="25"/>
        <v>13</v>
      </c>
      <c r="AI285" s="40">
        <f t="shared" si="26"/>
        <v>32</v>
      </c>
      <c r="AJ285" s="40">
        <f t="shared" si="27"/>
        <v>15</v>
      </c>
      <c r="AK285" s="40">
        <f t="shared" si="40"/>
        <v>29</v>
      </c>
      <c r="AL285" s="18">
        <f t="shared" si="28"/>
        <v>2418</v>
      </c>
      <c r="AM285" s="40">
        <f t="shared" si="29"/>
        <v>89</v>
      </c>
      <c r="AN285" s="42">
        <f t="shared" si="30"/>
        <v>0.03680727874</v>
      </c>
      <c r="AO285" s="42">
        <f t="shared" si="31"/>
        <v>0.07609594706</v>
      </c>
      <c r="AP285" s="43">
        <f t="shared" si="32"/>
        <v>0.1086956522</v>
      </c>
      <c r="AQ285" s="43">
        <f t="shared" si="33"/>
        <v>0.6141304348</v>
      </c>
      <c r="AR285" s="43">
        <f t="shared" si="34"/>
        <v>0.3858695652</v>
      </c>
      <c r="AS285" s="43">
        <f t="shared" si="35"/>
        <v>0.3146067416</v>
      </c>
      <c r="AT285" s="43">
        <f t="shared" si="36"/>
        <v>0.4719101124</v>
      </c>
      <c r="AU285" s="43">
        <f t="shared" si="37"/>
        <v>0.5056179775</v>
      </c>
      <c r="AV285" s="44">
        <f t="shared" si="38"/>
        <v>0</v>
      </c>
      <c r="AW285" s="45">
        <f t="shared" si="39"/>
        <v>-8</v>
      </c>
      <c r="AX285" s="45">
        <v>4.0</v>
      </c>
      <c r="AY285" s="45"/>
    </row>
    <row r="286">
      <c r="A286" s="60"/>
      <c r="B286" s="60"/>
      <c r="C286" s="60"/>
      <c r="D286" s="46">
        <v>284.0</v>
      </c>
      <c r="E286" s="25"/>
      <c r="F286" s="26">
        <v>4020.0</v>
      </c>
      <c r="G286" s="18">
        <v>1472.0</v>
      </c>
      <c r="H286" s="15">
        <f t="shared" si="5"/>
        <v>179</v>
      </c>
      <c r="I286" s="28">
        <v>2.0</v>
      </c>
      <c r="J286" s="29">
        <v>13.0</v>
      </c>
      <c r="K286" s="30">
        <v>9.0</v>
      </c>
      <c r="L286" s="31">
        <v>109.0</v>
      </c>
      <c r="M286" s="32">
        <v>6.0</v>
      </c>
      <c r="N286" s="33">
        <v>40.0</v>
      </c>
      <c r="O286" s="39">
        <f t="shared" si="6"/>
        <v>0.8695652174</v>
      </c>
      <c r="P286" s="39">
        <f t="shared" si="7"/>
        <v>0.8666666667</v>
      </c>
      <c r="Q286" s="40">
        <f t="shared" si="8"/>
        <v>0.8161444234</v>
      </c>
      <c r="R286" s="17">
        <f t="shared" si="9"/>
        <v>0.3941444234</v>
      </c>
      <c r="S286" s="39">
        <f t="shared" si="10"/>
        <v>0.05052224323</v>
      </c>
      <c r="T286" s="40">
        <f t="shared" si="11"/>
        <v>0.3598314789</v>
      </c>
      <c r="U286" s="40">
        <f t="shared" si="12"/>
        <v>0.6750901769</v>
      </c>
      <c r="V286" s="40">
        <f t="shared" si="13"/>
        <v>0.6750901769</v>
      </c>
      <c r="W286" s="39">
        <f t="shared" si="14"/>
        <v>0.7256124201</v>
      </c>
      <c r="X286" s="41">
        <f t="shared" si="15"/>
        <v>0.3249098231</v>
      </c>
      <c r="Y286" s="41">
        <f t="shared" si="16"/>
        <v>0.2743875799</v>
      </c>
      <c r="Z286" s="40">
        <f t="shared" si="17"/>
        <v>46</v>
      </c>
      <c r="AA286" s="40">
        <f t="shared" si="18"/>
        <v>15</v>
      </c>
      <c r="AB286" s="40">
        <f t="shared" si="19"/>
        <v>15</v>
      </c>
      <c r="AC286" s="40">
        <f t="shared" si="20"/>
        <v>31</v>
      </c>
      <c r="AD286" s="40">
        <f t="shared" si="21"/>
        <v>4</v>
      </c>
      <c r="AE286" s="40">
        <f t="shared" si="22"/>
        <v>11</v>
      </c>
      <c r="AF286" s="40">
        <f t="shared" si="23"/>
        <v>1.290322581</v>
      </c>
      <c r="AG286" s="40">
        <f t="shared" si="24"/>
        <v>1.181818182</v>
      </c>
      <c r="AH286" s="40">
        <f t="shared" si="25"/>
        <v>19</v>
      </c>
      <c r="AI286" s="40">
        <f t="shared" si="26"/>
        <v>40</v>
      </c>
      <c r="AJ286" s="40">
        <f t="shared" si="27"/>
        <v>5</v>
      </c>
      <c r="AK286" s="40">
        <f t="shared" si="40"/>
        <v>13</v>
      </c>
      <c r="AL286" s="18">
        <f t="shared" si="28"/>
        <v>1472</v>
      </c>
      <c r="AM286" s="40">
        <f t="shared" si="29"/>
        <v>77</v>
      </c>
      <c r="AN286" s="42">
        <f t="shared" si="30"/>
        <v>0.05230978261</v>
      </c>
      <c r="AO286" s="42">
        <f t="shared" si="31"/>
        <v>0.1216032609</v>
      </c>
      <c r="AP286" s="43">
        <f t="shared" si="32"/>
        <v>0.09497206704</v>
      </c>
      <c r="AQ286" s="43">
        <f t="shared" si="33"/>
        <v>0.6536312849</v>
      </c>
      <c r="AR286" s="43">
        <f t="shared" si="34"/>
        <v>0.3407821229</v>
      </c>
      <c r="AS286" s="43">
        <f t="shared" si="35"/>
        <v>0.3116883117</v>
      </c>
      <c r="AT286" s="43">
        <f t="shared" si="36"/>
        <v>0.4155844156</v>
      </c>
      <c r="AU286" s="43">
        <f t="shared" si="37"/>
        <v>0.7662337662</v>
      </c>
      <c r="AV286" s="44">
        <f t="shared" si="38"/>
        <v>0</v>
      </c>
      <c r="AW286" s="45">
        <f t="shared" si="39"/>
        <v>-7</v>
      </c>
      <c r="AX286" s="45">
        <v>4.0</v>
      </c>
      <c r="AY286" s="45"/>
    </row>
    <row r="287">
      <c r="A287" s="60"/>
      <c r="B287" s="60"/>
      <c r="C287" s="60"/>
      <c r="D287" s="46">
        <v>285.0</v>
      </c>
      <c r="E287" s="25"/>
      <c r="F287" s="26">
        <v>4021.0</v>
      </c>
      <c r="G287" s="18">
        <v>1018.0</v>
      </c>
      <c r="H287" s="15">
        <f t="shared" si="5"/>
        <v>223</v>
      </c>
      <c r="I287" s="28">
        <v>16.0</v>
      </c>
      <c r="J287" s="29">
        <v>54.0</v>
      </c>
      <c r="K287" s="30">
        <v>13.0</v>
      </c>
      <c r="L287" s="31">
        <v>107.0</v>
      </c>
      <c r="M287" s="32">
        <v>12.0</v>
      </c>
      <c r="N287" s="33">
        <v>21.0</v>
      </c>
      <c r="O287" s="39">
        <f t="shared" si="6"/>
        <v>0.6363636364</v>
      </c>
      <c r="P287" s="39">
        <f t="shared" si="7"/>
        <v>0.7714285714</v>
      </c>
      <c r="Q287" s="40">
        <f t="shared" si="8"/>
        <v>0.7103966446</v>
      </c>
      <c r="R287" s="17">
        <f t="shared" si="9"/>
        <v>0.2883966446</v>
      </c>
      <c r="S287" s="39">
        <f t="shared" si="10"/>
        <v>0.0610319268</v>
      </c>
      <c r="T287" s="40">
        <f t="shared" si="11"/>
        <v>0.3598906781</v>
      </c>
      <c r="U287" s="40">
        <f t="shared" si="12"/>
        <v>0.4940300104</v>
      </c>
      <c r="V287" s="40">
        <f t="shared" si="13"/>
        <v>0.4940300104</v>
      </c>
      <c r="W287" s="39">
        <f t="shared" si="14"/>
        <v>0.5550619372</v>
      </c>
      <c r="X287" s="41">
        <f t="shared" si="15"/>
        <v>0.5059699896</v>
      </c>
      <c r="Y287" s="41">
        <f t="shared" si="16"/>
        <v>0.4449380628</v>
      </c>
      <c r="Z287" s="40">
        <f t="shared" si="17"/>
        <v>33</v>
      </c>
      <c r="AA287" s="40">
        <f t="shared" si="18"/>
        <v>70</v>
      </c>
      <c r="AB287" s="40">
        <f t="shared" si="19"/>
        <v>17</v>
      </c>
      <c r="AC287" s="40">
        <f t="shared" si="20"/>
        <v>16</v>
      </c>
      <c r="AD287" s="40">
        <f t="shared" si="21"/>
        <v>31</v>
      </c>
      <c r="AE287" s="40">
        <f t="shared" si="22"/>
        <v>39</v>
      </c>
      <c r="AF287" s="40">
        <f t="shared" si="23"/>
        <v>1.3125</v>
      </c>
      <c r="AG287" s="40">
        <f t="shared" si="24"/>
        <v>1.384615385</v>
      </c>
      <c r="AH287" s="40">
        <f t="shared" si="25"/>
        <v>22</v>
      </c>
      <c r="AI287" s="40">
        <f t="shared" si="26"/>
        <v>21</v>
      </c>
      <c r="AJ287" s="40">
        <f t="shared" si="27"/>
        <v>43</v>
      </c>
      <c r="AK287" s="40">
        <f t="shared" si="40"/>
        <v>54</v>
      </c>
      <c r="AL287" s="18">
        <f t="shared" si="28"/>
        <v>1018</v>
      </c>
      <c r="AM287" s="40">
        <f t="shared" si="29"/>
        <v>140</v>
      </c>
      <c r="AN287" s="42">
        <f t="shared" si="30"/>
        <v>0.137524558</v>
      </c>
      <c r="AO287" s="42">
        <f t="shared" si="31"/>
        <v>0.2190569745</v>
      </c>
      <c r="AP287" s="43">
        <f t="shared" si="32"/>
        <v>0.1838565022</v>
      </c>
      <c r="AQ287" s="43">
        <f t="shared" si="33"/>
        <v>0.6053811659</v>
      </c>
      <c r="AR287" s="43">
        <f t="shared" si="34"/>
        <v>0.4618834081</v>
      </c>
      <c r="AS287" s="43">
        <f t="shared" si="35"/>
        <v>0.4642857143</v>
      </c>
      <c r="AT287" s="43">
        <f t="shared" si="36"/>
        <v>0.5428571429</v>
      </c>
      <c r="AU287" s="43">
        <f t="shared" si="37"/>
        <v>0.3071428571</v>
      </c>
      <c r="AV287" s="44">
        <f t="shared" si="38"/>
        <v>0</v>
      </c>
      <c r="AW287" s="45">
        <f t="shared" si="39"/>
        <v>-24</v>
      </c>
      <c r="AX287" s="45">
        <v>4.0</v>
      </c>
      <c r="AY287" s="45"/>
    </row>
    <row r="288">
      <c r="A288" s="60"/>
      <c r="B288" s="60"/>
      <c r="C288" s="60"/>
      <c r="D288" s="46">
        <v>286.0</v>
      </c>
      <c r="E288" s="25"/>
      <c r="F288" s="26">
        <v>4022.0</v>
      </c>
      <c r="G288" s="18">
        <v>1715.0</v>
      </c>
      <c r="H288" s="15">
        <f t="shared" si="5"/>
        <v>282</v>
      </c>
      <c r="I288" s="28">
        <v>22.0</v>
      </c>
      <c r="J288" s="29">
        <v>52.0</v>
      </c>
      <c r="K288" s="30">
        <v>20.0</v>
      </c>
      <c r="L288" s="31">
        <v>135.0</v>
      </c>
      <c r="M288" s="32">
        <v>14.0</v>
      </c>
      <c r="N288" s="33">
        <v>39.0</v>
      </c>
      <c r="O288" s="39">
        <f t="shared" si="6"/>
        <v>0.7358490566</v>
      </c>
      <c r="P288" s="39">
        <f t="shared" si="7"/>
        <v>0.7027027027</v>
      </c>
      <c r="Q288" s="40">
        <f t="shared" si="8"/>
        <v>0.7555053136</v>
      </c>
      <c r="R288" s="17">
        <f t="shared" si="9"/>
        <v>0.3335053136</v>
      </c>
      <c r="S288" s="39">
        <f t="shared" si="10"/>
        <v>-0.05280261093</v>
      </c>
      <c r="T288" s="40">
        <f t="shared" si="11"/>
        <v>0.3598654229</v>
      </c>
      <c r="U288" s="40">
        <f t="shared" si="12"/>
        <v>0.5712703512</v>
      </c>
      <c r="V288" s="40">
        <f t="shared" si="13"/>
        <v>0.5712703512</v>
      </c>
      <c r="W288" s="39">
        <f t="shared" si="14"/>
        <v>0.5184677403</v>
      </c>
      <c r="X288" s="41">
        <f t="shared" si="15"/>
        <v>0.4287296488</v>
      </c>
      <c r="Y288" s="41">
        <f t="shared" si="16"/>
        <v>0.4815322597</v>
      </c>
      <c r="Z288" s="40">
        <f t="shared" si="17"/>
        <v>53</v>
      </c>
      <c r="AA288" s="40">
        <f t="shared" si="18"/>
        <v>74</v>
      </c>
      <c r="AB288" s="40">
        <f t="shared" si="19"/>
        <v>23</v>
      </c>
      <c r="AC288" s="40">
        <f t="shared" si="20"/>
        <v>30</v>
      </c>
      <c r="AD288" s="40">
        <f t="shared" si="21"/>
        <v>36</v>
      </c>
      <c r="AE288" s="40">
        <f t="shared" si="22"/>
        <v>38</v>
      </c>
      <c r="AF288" s="40">
        <f t="shared" si="23"/>
        <v>1.3</v>
      </c>
      <c r="AG288" s="40">
        <f t="shared" si="24"/>
        <v>1.368421053</v>
      </c>
      <c r="AH288" s="40">
        <f t="shared" si="25"/>
        <v>30</v>
      </c>
      <c r="AI288" s="40">
        <f t="shared" si="26"/>
        <v>39</v>
      </c>
      <c r="AJ288" s="40">
        <f t="shared" si="27"/>
        <v>49</v>
      </c>
      <c r="AK288" s="40">
        <f t="shared" si="40"/>
        <v>52</v>
      </c>
      <c r="AL288" s="18">
        <f t="shared" si="28"/>
        <v>1715</v>
      </c>
      <c r="AM288" s="40">
        <f t="shared" si="29"/>
        <v>170</v>
      </c>
      <c r="AN288" s="42">
        <f t="shared" si="30"/>
        <v>0.09912536443</v>
      </c>
      <c r="AO288" s="42">
        <f t="shared" si="31"/>
        <v>0.1644314869</v>
      </c>
      <c r="AP288" s="43">
        <f t="shared" si="32"/>
        <v>0.1985815603</v>
      </c>
      <c r="AQ288" s="43">
        <f t="shared" si="33"/>
        <v>0.6063829787</v>
      </c>
      <c r="AR288" s="43">
        <f t="shared" si="34"/>
        <v>0.4503546099</v>
      </c>
      <c r="AS288" s="43">
        <f t="shared" si="35"/>
        <v>0.4647058824</v>
      </c>
      <c r="AT288" s="43">
        <f t="shared" si="36"/>
        <v>0.4823529412</v>
      </c>
      <c r="AU288" s="43">
        <f t="shared" si="37"/>
        <v>0.4058823529</v>
      </c>
      <c r="AV288" s="44">
        <f t="shared" si="38"/>
        <v>0</v>
      </c>
      <c r="AW288" s="45">
        <f t="shared" si="39"/>
        <v>-23</v>
      </c>
      <c r="AX288" s="45">
        <v>4.0</v>
      </c>
      <c r="AY288" s="45"/>
    </row>
    <row r="289">
      <c r="A289" s="60"/>
      <c r="B289" s="60"/>
      <c r="C289" s="60"/>
      <c r="D289" s="46">
        <v>287.0</v>
      </c>
      <c r="E289" s="25"/>
      <c r="F289" s="26">
        <v>4024.0</v>
      </c>
      <c r="G289" s="18">
        <v>1993.0</v>
      </c>
      <c r="H289" s="15">
        <f t="shared" si="5"/>
        <v>224</v>
      </c>
      <c r="I289" s="28">
        <v>7.0</v>
      </c>
      <c r="J289" s="29">
        <v>55.0</v>
      </c>
      <c r="K289" s="30">
        <v>8.0</v>
      </c>
      <c r="L289" s="31">
        <v>99.0</v>
      </c>
      <c r="M289" s="32">
        <v>20.0</v>
      </c>
      <c r="N289" s="33">
        <v>35.0</v>
      </c>
      <c r="O289" s="39">
        <f t="shared" si="6"/>
        <v>0.6363636364</v>
      </c>
      <c r="P289" s="39">
        <f t="shared" si="7"/>
        <v>0.8870967742</v>
      </c>
      <c r="Q289" s="40">
        <f t="shared" si="8"/>
        <v>0.7103966446</v>
      </c>
      <c r="R289" s="17">
        <f t="shared" si="9"/>
        <v>0.2883966446</v>
      </c>
      <c r="S289" s="39">
        <f t="shared" si="10"/>
        <v>0.1767001296</v>
      </c>
      <c r="T289" s="40">
        <f t="shared" si="11"/>
        <v>0.3598906781</v>
      </c>
      <c r="U289" s="40">
        <f t="shared" si="12"/>
        <v>0.4940300104</v>
      </c>
      <c r="V289" s="40">
        <f t="shared" si="13"/>
        <v>0.4940300104</v>
      </c>
      <c r="W289" s="39">
        <f t="shared" si="14"/>
        <v>0.6707301399</v>
      </c>
      <c r="X289" s="41">
        <f t="shared" si="15"/>
        <v>0.5059699896</v>
      </c>
      <c r="Y289" s="41">
        <f t="shared" si="16"/>
        <v>0.3292698601</v>
      </c>
      <c r="Z289" s="40">
        <f t="shared" si="17"/>
        <v>55</v>
      </c>
      <c r="AA289" s="40">
        <f t="shared" si="18"/>
        <v>62</v>
      </c>
      <c r="AB289" s="40">
        <f t="shared" si="19"/>
        <v>28</v>
      </c>
      <c r="AC289" s="40">
        <f t="shared" si="20"/>
        <v>27</v>
      </c>
      <c r="AD289" s="40">
        <f t="shared" si="21"/>
        <v>20</v>
      </c>
      <c r="AE289" s="40">
        <f t="shared" si="22"/>
        <v>42</v>
      </c>
      <c r="AF289" s="40">
        <f t="shared" si="23"/>
        <v>1.296296296</v>
      </c>
      <c r="AG289" s="40">
        <f t="shared" si="24"/>
        <v>1.30952381</v>
      </c>
      <c r="AH289" s="40">
        <f t="shared" si="25"/>
        <v>36</v>
      </c>
      <c r="AI289" s="40">
        <f t="shared" si="26"/>
        <v>35</v>
      </c>
      <c r="AJ289" s="40">
        <f t="shared" si="27"/>
        <v>26</v>
      </c>
      <c r="AK289" s="40">
        <f t="shared" si="40"/>
        <v>55</v>
      </c>
      <c r="AL289" s="18">
        <f t="shared" si="28"/>
        <v>1993</v>
      </c>
      <c r="AM289" s="40">
        <f t="shared" si="29"/>
        <v>152</v>
      </c>
      <c r="AN289" s="42">
        <f t="shared" si="30"/>
        <v>0.07626693427</v>
      </c>
      <c r="AO289" s="42">
        <f t="shared" si="31"/>
        <v>0.1123933768</v>
      </c>
      <c r="AP289" s="43">
        <f t="shared" si="32"/>
        <v>0.15625</v>
      </c>
      <c r="AQ289" s="43">
        <f t="shared" si="33"/>
        <v>0.5625</v>
      </c>
      <c r="AR289" s="43">
        <f t="shared" si="34"/>
        <v>0.5223214286</v>
      </c>
      <c r="AS289" s="43">
        <f t="shared" si="35"/>
        <v>0.4078947368</v>
      </c>
      <c r="AT289" s="43">
        <f t="shared" si="36"/>
        <v>0.5986842105</v>
      </c>
      <c r="AU289" s="43">
        <f t="shared" si="37"/>
        <v>0.4671052632</v>
      </c>
      <c r="AV289" s="44">
        <f t="shared" si="38"/>
        <v>0</v>
      </c>
      <c r="AW289" s="45">
        <f t="shared" si="39"/>
        <v>-27</v>
      </c>
      <c r="AX289" s="45">
        <v>4.0</v>
      </c>
      <c r="AY289" s="45"/>
    </row>
    <row r="290">
      <c r="A290" s="60"/>
      <c r="B290" s="60"/>
      <c r="C290" s="60"/>
      <c r="D290" s="46">
        <v>288.0</v>
      </c>
      <c r="E290" s="25"/>
      <c r="F290" s="26">
        <v>4027.0</v>
      </c>
      <c r="G290" s="18">
        <v>1722.0</v>
      </c>
      <c r="H290" s="15">
        <f t="shared" si="5"/>
        <v>199</v>
      </c>
      <c r="I290" s="28">
        <v>10.0</v>
      </c>
      <c r="J290" s="29">
        <v>32.0</v>
      </c>
      <c r="K290" s="30">
        <v>13.0</v>
      </c>
      <c r="L290" s="31">
        <v>111.0</v>
      </c>
      <c r="M290" s="32">
        <v>11.0</v>
      </c>
      <c r="N290" s="33">
        <v>22.0</v>
      </c>
      <c r="O290" s="39">
        <f t="shared" si="6"/>
        <v>0.6666666667</v>
      </c>
      <c r="P290" s="39">
        <f t="shared" si="7"/>
        <v>0.7619047619</v>
      </c>
      <c r="Q290" s="40">
        <f t="shared" si="8"/>
        <v>0.724136</v>
      </c>
      <c r="R290" s="17">
        <f t="shared" si="9"/>
        <v>0.302136</v>
      </c>
      <c r="S290" s="39">
        <f t="shared" si="10"/>
        <v>0.0377687619</v>
      </c>
      <c r="T290" s="40">
        <f t="shared" si="11"/>
        <v>0.3598829853</v>
      </c>
      <c r="U290" s="40">
        <f t="shared" si="12"/>
        <v>0.5175570533</v>
      </c>
      <c r="V290" s="40">
        <f t="shared" si="13"/>
        <v>0.5175570533</v>
      </c>
      <c r="W290" s="39">
        <f t="shared" si="14"/>
        <v>0.5553258153</v>
      </c>
      <c r="X290" s="41">
        <f t="shared" si="15"/>
        <v>0.4824429467</v>
      </c>
      <c r="Y290" s="41">
        <f t="shared" si="16"/>
        <v>0.4446741847</v>
      </c>
      <c r="Z290" s="40">
        <f t="shared" si="17"/>
        <v>33</v>
      </c>
      <c r="AA290" s="40">
        <f t="shared" si="18"/>
        <v>42</v>
      </c>
      <c r="AB290" s="40">
        <f t="shared" si="19"/>
        <v>16</v>
      </c>
      <c r="AC290" s="40">
        <f t="shared" si="20"/>
        <v>17</v>
      </c>
      <c r="AD290" s="40">
        <f t="shared" si="21"/>
        <v>19</v>
      </c>
      <c r="AE290" s="40">
        <f t="shared" si="22"/>
        <v>23</v>
      </c>
      <c r="AF290" s="40">
        <f t="shared" si="23"/>
        <v>1.294117647</v>
      </c>
      <c r="AG290" s="40">
        <f t="shared" si="24"/>
        <v>1.391304348</v>
      </c>
      <c r="AH290" s="40">
        <f t="shared" si="25"/>
        <v>21</v>
      </c>
      <c r="AI290" s="40">
        <f t="shared" si="26"/>
        <v>22</v>
      </c>
      <c r="AJ290" s="40">
        <f t="shared" si="27"/>
        <v>26</v>
      </c>
      <c r="AK290" s="40">
        <f t="shared" si="40"/>
        <v>32</v>
      </c>
      <c r="AL290" s="18">
        <f t="shared" si="28"/>
        <v>1722</v>
      </c>
      <c r="AM290" s="40">
        <f t="shared" si="29"/>
        <v>101</v>
      </c>
      <c r="AN290" s="42">
        <f t="shared" si="30"/>
        <v>0.05865272938</v>
      </c>
      <c r="AO290" s="42">
        <f t="shared" si="31"/>
        <v>0.1155632985</v>
      </c>
      <c r="AP290" s="43">
        <f t="shared" si="32"/>
        <v>0.1708542714</v>
      </c>
      <c r="AQ290" s="43">
        <f t="shared" si="33"/>
        <v>0.6633165829</v>
      </c>
      <c r="AR290" s="43">
        <f t="shared" si="34"/>
        <v>0.3768844221</v>
      </c>
      <c r="AS290" s="43">
        <f t="shared" si="35"/>
        <v>0.4653465347</v>
      </c>
      <c r="AT290" s="43">
        <f t="shared" si="36"/>
        <v>0.5247524752</v>
      </c>
      <c r="AU290" s="43">
        <f t="shared" si="37"/>
        <v>0.4257425743</v>
      </c>
      <c r="AV290" s="44">
        <f t="shared" si="38"/>
        <v>0</v>
      </c>
      <c r="AW290" s="45">
        <f t="shared" si="39"/>
        <v>-13</v>
      </c>
      <c r="AX290" s="45">
        <v>4.0</v>
      </c>
      <c r="AY290" s="45"/>
    </row>
    <row r="291">
      <c r="A291" s="60"/>
      <c r="B291" s="60"/>
      <c r="C291" s="60"/>
      <c r="D291" s="46">
        <v>289.0</v>
      </c>
      <c r="E291" s="25"/>
      <c r="F291" s="26">
        <v>4028.0</v>
      </c>
      <c r="G291" s="18">
        <v>2031.0</v>
      </c>
      <c r="H291" s="15">
        <f t="shared" si="5"/>
        <v>238</v>
      </c>
      <c r="I291" s="28">
        <v>1.0</v>
      </c>
      <c r="J291" s="29">
        <v>47.0</v>
      </c>
      <c r="K291" s="30">
        <v>3.0</v>
      </c>
      <c r="L291" s="31">
        <v>139.0</v>
      </c>
      <c r="M291" s="32">
        <v>1.0</v>
      </c>
      <c r="N291" s="33">
        <v>47.0</v>
      </c>
      <c r="O291" s="39">
        <f t="shared" si="6"/>
        <v>0.9791666667</v>
      </c>
      <c r="P291" s="39">
        <f t="shared" si="7"/>
        <v>0.9791666667</v>
      </c>
      <c r="Q291" s="40">
        <f t="shared" si="8"/>
        <v>0.8658558828</v>
      </c>
      <c r="R291" s="17">
        <f t="shared" si="9"/>
        <v>0.4438558828</v>
      </c>
      <c r="S291" s="39">
        <f t="shared" si="10"/>
        <v>0.1133107839</v>
      </c>
      <c r="T291" s="40">
        <f t="shared" si="11"/>
        <v>0.3598036573</v>
      </c>
      <c r="U291" s="40">
        <f t="shared" si="12"/>
        <v>0.7601892547</v>
      </c>
      <c r="V291" s="40">
        <f t="shared" si="13"/>
        <v>0.7601892547</v>
      </c>
      <c r="W291" s="39">
        <f t="shared" si="14"/>
        <v>0.8735000385</v>
      </c>
      <c r="X291" s="41">
        <f t="shared" si="15"/>
        <v>0.2398107453</v>
      </c>
      <c r="Y291" s="41">
        <f t="shared" si="16"/>
        <v>0.1264999615</v>
      </c>
      <c r="Z291" s="40">
        <f t="shared" si="17"/>
        <v>48</v>
      </c>
      <c r="AA291" s="40">
        <f t="shared" si="18"/>
        <v>48</v>
      </c>
      <c r="AB291" s="40">
        <f t="shared" si="19"/>
        <v>12</v>
      </c>
      <c r="AC291" s="40">
        <f t="shared" si="20"/>
        <v>36</v>
      </c>
      <c r="AD291" s="40">
        <f t="shared" si="21"/>
        <v>6</v>
      </c>
      <c r="AE291" s="40">
        <f t="shared" si="22"/>
        <v>42</v>
      </c>
      <c r="AF291" s="40">
        <f t="shared" si="23"/>
        <v>1.305555556</v>
      </c>
      <c r="AG291" s="40">
        <f t="shared" si="24"/>
        <v>1.119047619</v>
      </c>
      <c r="AH291" s="40">
        <f t="shared" si="25"/>
        <v>16</v>
      </c>
      <c r="AI291" s="40">
        <f t="shared" si="26"/>
        <v>47</v>
      </c>
      <c r="AJ291" s="40">
        <f t="shared" si="27"/>
        <v>7</v>
      </c>
      <c r="AK291" s="40">
        <f t="shared" si="40"/>
        <v>47</v>
      </c>
      <c r="AL291" s="18">
        <f t="shared" si="28"/>
        <v>2031</v>
      </c>
      <c r="AM291" s="40">
        <f t="shared" si="29"/>
        <v>117</v>
      </c>
      <c r="AN291" s="42">
        <f t="shared" si="30"/>
        <v>0.0576070901</v>
      </c>
      <c r="AO291" s="42">
        <f t="shared" si="31"/>
        <v>0.1171836534</v>
      </c>
      <c r="AP291" s="43">
        <f t="shared" si="32"/>
        <v>0.02100840336</v>
      </c>
      <c r="AQ291" s="43">
        <f t="shared" si="33"/>
        <v>0.5924369748</v>
      </c>
      <c r="AR291" s="43">
        <f t="shared" si="34"/>
        <v>0.4033613445</v>
      </c>
      <c r="AS291" s="43">
        <f t="shared" si="35"/>
        <v>0.1965811966</v>
      </c>
      <c r="AT291" s="43">
        <f t="shared" si="36"/>
        <v>0.5384615385</v>
      </c>
      <c r="AU291" s="43">
        <f t="shared" si="37"/>
        <v>0.5384615385</v>
      </c>
      <c r="AV291" s="44">
        <f t="shared" si="38"/>
        <v>0</v>
      </c>
      <c r="AW291" s="45">
        <f t="shared" si="39"/>
        <v>-18</v>
      </c>
      <c r="AX291" s="61">
        <v>4.0</v>
      </c>
      <c r="AY291" s="45"/>
    </row>
    <row r="292">
      <c r="A292" s="60"/>
      <c r="B292" s="60"/>
      <c r="C292" s="60"/>
      <c r="D292" s="46">
        <v>290.0</v>
      </c>
      <c r="E292" s="25"/>
      <c r="F292" s="26">
        <v>4030.0</v>
      </c>
      <c r="G292" s="18">
        <v>1978.0</v>
      </c>
      <c r="H292" s="15">
        <f t="shared" si="5"/>
        <v>200</v>
      </c>
      <c r="I292" s="28">
        <v>0.0</v>
      </c>
      <c r="J292" s="29">
        <v>41.0</v>
      </c>
      <c r="K292" s="30">
        <v>3.0</v>
      </c>
      <c r="L292" s="31">
        <v>119.0</v>
      </c>
      <c r="M292" s="32">
        <v>1.0</v>
      </c>
      <c r="N292" s="33">
        <v>36.0</v>
      </c>
      <c r="O292" s="39">
        <f t="shared" si="6"/>
        <v>0.972972973</v>
      </c>
      <c r="P292" s="39">
        <f t="shared" si="7"/>
        <v>1</v>
      </c>
      <c r="Q292" s="40">
        <f t="shared" si="8"/>
        <v>0.8630464397</v>
      </c>
      <c r="R292" s="17">
        <f t="shared" si="9"/>
        <v>0.4410464397</v>
      </c>
      <c r="S292" s="39">
        <f t="shared" si="10"/>
        <v>0.1369535603</v>
      </c>
      <c r="T292" s="40">
        <f t="shared" si="11"/>
        <v>0.3598052295</v>
      </c>
      <c r="U292" s="40">
        <f t="shared" si="12"/>
        <v>0.7553801586</v>
      </c>
      <c r="V292" s="40">
        <f t="shared" si="13"/>
        <v>0.7553801586</v>
      </c>
      <c r="W292" s="39">
        <f t="shared" si="14"/>
        <v>0.8923337189</v>
      </c>
      <c r="X292" s="41">
        <f t="shared" si="15"/>
        <v>0.2446198414</v>
      </c>
      <c r="Y292" s="41">
        <f t="shared" si="16"/>
        <v>0.1076662811</v>
      </c>
      <c r="Z292" s="40">
        <f t="shared" si="17"/>
        <v>37</v>
      </c>
      <c r="AA292" s="40">
        <f t="shared" si="18"/>
        <v>41</v>
      </c>
      <c r="AB292" s="40">
        <f t="shared" si="19"/>
        <v>9</v>
      </c>
      <c r="AC292" s="40">
        <f t="shared" si="20"/>
        <v>28</v>
      </c>
      <c r="AD292" s="40">
        <f t="shared" si="21"/>
        <v>4</v>
      </c>
      <c r="AE292" s="40">
        <f t="shared" si="22"/>
        <v>37</v>
      </c>
      <c r="AF292" s="40">
        <f t="shared" si="23"/>
        <v>1.285714286</v>
      </c>
      <c r="AG292" s="40">
        <f t="shared" si="24"/>
        <v>1.108108108</v>
      </c>
      <c r="AH292" s="40">
        <f t="shared" si="25"/>
        <v>12</v>
      </c>
      <c r="AI292" s="40">
        <f t="shared" si="26"/>
        <v>36</v>
      </c>
      <c r="AJ292" s="40">
        <f t="shared" si="27"/>
        <v>4</v>
      </c>
      <c r="AK292" s="40">
        <f t="shared" si="40"/>
        <v>41</v>
      </c>
      <c r="AL292" s="18">
        <f t="shared" si="28"/>
        <v>1978</v>
      </c>
      <c r="AM292" s="40">
        <f t="shared" si="29"/>
        <v>93</v>
      </c>
      <c r="AN292" s="42">
        <f t="shared" si="30"/>
        <v>0.04701718908</v>
      </c>
      <c r="AO292" s="42">
        <f t="shared" si="31"/>
        <v>0.1011122346</v>
      </c>
      <c r="AP292" s="43">
        <f t="shared" si="32"/>
        <v>0.02</v>
      </c>
      <c r="AQ292" s="43">
        <f t="shared" si="33"/>
        <v>0.6</v>
      </c>
      <c r="AR292" s="43">
        <f t="shared" si="34"/>
        <v>0.39</v>
      </c>
      <c r="AS292" s="43">
        <f t="shared" si="35"/>
        <v>0.1720430108</v>
      </c>
      <c r="AT292" s="43">
        <f t="shared" si="36"/>
        <v>0.5698924731</v>
      </c>
      <c r="AU292" s="43">
        <f t="shared" si="37"/>
        <v>0.5161290323</v>
      </c>
      <c r="AV292" s="44">
        <f t="shared" si="38"/>
        <v>0</v>
      </c>
      <c r="AW292" s="45">
        <f t="shared" si="39"/>
        <v>-12</v>
      </c>
      <c r="AX292" s="45">
        <v>4.0</v>
      </c>
      <c r="AY292" s="45"/>
    </row>
    <row r="293">
      <c r="A293" s="60"/>
      <c r="B293" s="60"/>
      <c r="C293" s="60"/>
      <c r="D293" s="46">
        <v>291.0</v>
      </c>
      <c r="E293" s="25"/>
      <c r="F293" s="26">
        <v>4032.0</v>
      </c>
      <c r="G293" s="18">
        <v>1293.0</v>
      </c>
      <c r="H293" s="15">
        <f t="shared" si="5"/>
        <v>176</v>
      </c>
      <c r="I293" s="28">
        <v>11.0</v>
      </c>
      <c r="J293" s="29">
        <v>37.0</v>
      </c>
      <c r="K293" s="30">
        <v>17.0</v>
      </c>
      <c r="L293" s="31">
        <v>77.0</v>
      </c>
      <c r="M293" s="32">
        <v>8.0</v>
      </c>
      <c r="N293" s="33">
        <v>26.0</v>
      </c>
      <c r="O293" s="39">
        <f t="shared" si="6"/>
        <v>0.7647058824</v>
      </c>
      <c r="P293" s="39">
        <f t="shared" si="7"/>
        <v>0.7708333333</v>
      </c>
      <c r="Q293" s="40">
        <f t="shared" si="8"/>
        <v>0.7685907059</v>
      </c>
      <c r="R293" s="17">
        <f t="shared" si="9"/>
        <v>0.3465907059</v>
      </c>
      <c r="S293" s="39">
        <f t="shared" si="10"/>
        <v>0.002242627451</v>
      </c>
      <c r="T293" s="40">
        <f t="shared" si="11"/>
        <v>0.3598580975</v>
      </c>
      <c r="U293" s="40">
        <f t="shared" si="12"/>
        <v>0.5936750811</v>
      </c>
      <c r="V293" s="40">
        <f t="shared" si="13"/>
        <v>0.5936750811</v>
      </c>
      <c r="W293" s="39">
        <f t="shared" si="14"/>
        <v>0.5959177086</v>
      </c>
      <c r="X293" s="41">
        <f t="shared" si="15"/>
        <v>0.4063249189</v>
      </c>
      <c r="Y293" s="41">
        <f t="shared" si="16"/>
        <v>0.4040822914</v>
      </c>
      <c r="Z293" s="40">
        <f t="shared" si="17"/>
        <v>34</v>
      </c>
      <c r="AA293" s="40">
        <f t="shared" si="18"/>
        <v>48</v>
      </c>
      <c r="AB293" s="40">
        <f t="shared" si="19"/>
        <v>14</v>
      </c>
      <c r="AC293" s="40">
        <f t="shared" si="20"/>
        <v>20</v>
      </c>
      <c r="AD293" s="40">
        <f t="shared" si="21"/>
        <v>19</v>
      </c>
      <c r="AE293" s="40">
        <f t="shared" si="22"/>
        <v>29</v>
      </c>
      <c r="AF293" s="40">
        <f t="shared" si="23"/>
        <v>1.3</v>
      </c>
      <c r="AG293" s="40">
        <f t="shared" si="24"/>
        <v>1.275862069</v>
      </c>
      <c r="AH293" s="40">
        <f t="shared" si="25"/>
        <v>18</v>
      </c>
      <c r="AI293" s="40">
        <f t="shared" si="26"/>
        <v>26</v>
      </c>
      <c r="AJ293" s="40">
        <f t="shared" si="27"/>
        <v>24</v>
      </c>
      <c r="AK293" s="40">
        <f t="shared" si="40"/>
        <v>37</v>
      </c>
      <c r="AL293" s="18">
        <f t="shared" si="28"/>
        <v>1293</v>
      </c>
      <c r="AM293" s="40">
        <f t="shared" si="29"/>
        <v>105</v>
      </c>
      <c r="AN293" s="42">
        <f t="shared" si="30"/>
        <v>0.08120649652</v>
      </c>
      <c r="AO293" s="42">
        <f t="shared" si="31"/>
        <v>0.1361175561</v>
      </c>
      <c r="AP293" s="43">
        <f t="shared" si="32"/>
        <v>0.2045454545</v>
      </c>
      <c r="AQ293" s="43">
        <f t="shared" si="33"/>
        <v>0.5454545455</v>
      </c>
      <c r="AR293" s="43">
        <f t="shared" si="34"/>
        <v>0.4659090909</v>
      </c>
      <c r="AS293" s="43">
        <f t="shared" si="35"/>
        <v>0.4</v>
      </c>
      <c r="AT293" s="43">
        <f t="shared" si="36"/>
        <v>0.5238095238</v>
      </c>
      <c r="AU293" s="43">
        <f t="shared" si="37"/>
        <v>0.419047619</v>
      </c>
      <c r="AV293" s="44">
        <f t="shared" si="38"/>
        <v>0</v>
      </c>
      <c r="AW293" s="45">
        <f t="shared" si="39"/>
        <v>-6</v>
      </c>
      <c r="AX293" s="45">
        <v>4.0</v>
      </c>
      <c r="AY293" s="45"/>
    </row>
    <row r="294">
      <c r="A294" s="60"/>
      <c r="B294" s="60"/>
      <c r="C294" s="60"/>
      <c r="D294" s="46">
        <v>292.0</v>
      </c>
      <c r="E294" s="25"/>
      <c r="F294" s="26">
        <v>4036.0</v>
      </c>
      <c r="G294" s="18">
        <v>2152.0</v>
      </c>
      <c r="H294" s="15">
        <f t="shared" si="5"/>
        <v>210</v>
      </c>
      <c r="I294" s="28">
        <v>12.0</v>
      </c>
      <c r="J294" s="29">
        <v>40.0</v>
      </c>
      <c r="K294" s="30">
        <v>7.0</v>
      </c>
      <c r="L294" s="31">
        <v>108.0</v>
      </c>
      <c r="M294" s="32">
        <v>8.0</v>
      </c>
      <c r="N294" s="33">
        <v>35.0</v>
      </c>
      <c r="O294" s="39">
        <f t="shared" si="6"/>
        <v>0.8139534884</v>
      </c>
      <c r="P294" s="39">
        <f t="shared" si="7"/>
        <v>0.7692307692</v>
      </c>
      <c r="Q294" s="40">
        <f t="shared" si="8"/>
        <v>0.7909236614</v>
      </c>
      <c r="R294" s="17">
        <f t="shared" si="9"/>
        <v>0.3689236614</v>
      </c>
      <c r="S294" s="39">
        <f t="shared" si="10"/>
        <v>-0.02169289221</v>
      </c>
      <c r="T294" s="40">
        <f t="shared" si="11"/>
        <v>0.3598455959</v>
      </c>
      <c r="U294" s="40">
        <f t="shared" si="12"/>
        <v>0.6319117617</v>
      </c>
      <c r="V294" s="40">
        <f t="shared" si="13"/>
        <v>0.6319117617</v>
      </c>
      <c r="W294" s="39">
        <f t="shared" si="14"/>
        <v>0.6102188695</v>
      </c>
      <c r="X294" s="41">
        <f t="shared" si="15"/>
        <v>0.3680882383</v>
      </c>
      <c r="Y294" s="41">
        <f t="shared" si="16"/>
        <v>0.3897811305</v>
      </c>
      <c r="Z294" s="40">
        <f t="shared" si="17"/>
        <v>43</v>
      </c>
      <c r="AA294" s="40">
        <f t="shared" si="18"/>
        <v>52</v>
      </c>
      <c r="AB294" s="40">
        <f t="shared" si="19"/>
        <v>16</v>
      </c>
      <c r="AC294" s="40">
        <f t="shared" si="20"/>
        <v>27</v>
      </c>
      <c r="AD294" s="40">
        <f t="shared" si="21"/>
        <v>20</v>
      </c>
      <c r="AE294" s="40">
        <f t="shared" si="22"/>
        <v>32</v>
      </c>
      <c r="AF294" s="40">
        <f t="shared" si="23"/>
        <v>1.296296296</v>
      </c>
      <c r="AG294" s="40">
        <f t="shared" si="24"/>
        <v>1.25</v>
      </c>
      <c r="AH294" s="40">
        <f t="shared" si="25"/>
        <v>21</v>
      </c>
      <c r="AI294" s="40">
        <f t="shared" si="26"/>
        <v>35</v>
      </c>
      <c r="AJ294" s="40">
        <f t="shared" si="27"/>
        <v>25</v>
      </c>
      <c r="AK294" s="40">
        <f t="shared" si="40"/>
        <v>40</v>
      </c>
      <c r="AL294" s="18">
        <f t="shared" si="28"/>
        <v>2152</v>
      </c>
      <c r="AM294" s="40">
        <f t="shared" si="29"/>
        <v>121</v>
      </c>
      <c r="AN294" s="42">
        <f t="shared" si="30"/>
        <v>0.0562267658</v>
      </c>
      <c r="AO294" s="42">
        <f t="shared" si="31"/>
        <v>0.09758364312</v>
      </c>
      <c r="AP294" s="43">
        <f t="shared" si="32"/>
        <v>0.1285714286</v>
      </c>
      <c r="AQ294" s="43">
        <f t="shared" si="33"/>
        <v>0.6095238095</v>
      </c>
      <c r="AR294" s="43">
        <f t="shared" si="34"/>
        <v>0.4523809524</v>
      </c>
      <c r="AS294" s="43">
        <f t="shared" si="35"/>
        <v>0.3801652893</v>
      </c>
      <c r="AT294" s="43">
        <f t="shared" si="36"/>
        <v>0.5041322314</v>
      </c>
      <c r="AU294" s="43">
        <f t="shared" si="37"/>
        <v>0.4628099174</v>
      </c>
      <c r="AV294" s="44">
        <f t="shared" si="38"/>
        <v>0</v>
      </c>
      <c r="AW294" s="45">
        <f t="shared" si="39"/>
        <v>-19</v>
      </c>
      <c r="AX294" s="45">
        <v>4.0</v>
      </c>
      <c r="AY294" s="45"/>
    </row>
    <row r="295">
      <c r="A295" s="60"/>
      <c r="B295" s="60"/>
      <c r="C295" s="60"/>
      <c r="D295" s="46">
        <v>293.0</v>
      </c>
      <c r="E295" s="25"/>
      <c r="F295" s="26">
        <v>4044.0</v>
      </c>
      <c r="G295" s="18">
        <v>2605.0</v>
      </c>
      <c r="H295" s="15">
        <f t="shared" si="5"/>
        <v>322</v>
      </c>
      <c r="I295" s="28">
        <v>34.0</v>
      </c>
      <c r="J295" s="29">
        <v>59.0</v>
      </c>
      <c r="K295" s="30">
        <v>15.0</v>
      </c>
      <c r="L295" s="31">
        <v>128.0</v>
      </c>
      <c r="M295" s="32">
        <v>26.0</v>
      </c>
      <c r="N295" s="33">
        <v>60.0</v>
      </c>
      <c r="O295" s="39">
        <f t="shared" si="6"/>
        <v>0.6976744186</v>
      </c>
      <c r="P295" s="39">
        <f t="shared" si="7"/>
        <v>0.6344086022</v>
      </c>
      <c r="Q295" s="40">
        <f t="shared" si="8"/>
        <v>0.738195457</v>
      </c>
      <c r="R295" s="17">
        <f t="shared" si="9"/>
        <v>0.316195457</v>
      </c>
      <c r="S295" s="39">
        <f t="shared" si="10"/>
        <v>-0.1037868549</v>
      </c>
      <c r="T295" s="40">
        <f t="shared" si="11"/>
        <v>0.3598751138</v>
      </c>
      <c r="U295" s="40">
        <f t="shared" si="12"/>
        <v>0.5416314067</v>
      </c>
      <c r="V295" s="40">
        <f t="shared" si="13"/>
        <v>0.5416314067</v>
      </c>
      <c r="W295" s="39">
        <f t="shared" si="14"/>
        <v>0.4378445518</v>
      </c>
      <c r="X295" s="41">
        <f t="shared" si="15"/>
        <v>0.4583685933</v>
      </c>
      <c r="Y295" s="41">
        <f t="shared" si="16"/>
        <v>0.5621554482</v>
      </c>
      <c r="Z295" s="40">
        <f t="shared" si="17"/>
        <v>86</v>
      </c>
      <c r="AA295" s="40">
        <f t="shared" si="18"/>
        <v>93</v>
      </c>
      <c r="AB295" s="40">
        <f t="shared" si="19"/>
        <v>39</v>
      </c>
      <c r="AC295" s="40">
        <f t="shared" si="20"/>
        <v>47</v>
      </c>
      <c r="AD295" s="40">
        <f t="shared" si="21"/>
        <v>52</v>
      </c>
      <c r="AE295" s="40">
        <f t="shared" si="22"/>
        <v>41</v>
      </c>
      <c r="AF295" s="40">
        <f t="shared" si="23"/>
        <v>1.276595745</v>
      </c>
      <c r="AG295" s="40">
        <f t="shared" si="24"/>
        <v>1.43902439</v>
      </c>
      <c r="AH295" s="40">
        <f t="shared" si="25"/>
        <v>50</v>
      </c>
      <c r="AI295" s="40">
        <f t="shared" si="26"/>
        <v>60</v>
      </c>
      <c r="AJ295" s="40">
        <f t="shared" si="27"/>
        <v>75</v>
      </c>
      <c r="AK295" s="40">
        <f t="shared" si="40"/>
        <v>59</v>
      </c>
      <c r="AL295" s="18">
        <f t="shared" si="28"/>
        <v>2605</v>
      </c>
      <c r="AM295" s="40">
        <f t="shared" si="29"/>
        <v>244</v>
      </c>
      <c r="AN295" s="42">
        <f t="shared" si="30"/>
        <v>0.09366602687</v>
      </c>
      <c r="AO295" s="42">
        <f t="shared" si="31"/>
        <v>0.1236084453</v>
      </c>
      <c r="AP295" s="43">
        <f t="shared" si="32"/>
        <v>0.2329192547</v>
      </c>
      <c r="AQ295" s="43">
        <f t="shared" si="33"/>
        <v>0.5838509317</v>
      </c>
      <c r="AR295" s="43">
        <f t="shared" si="34"/>
        <v>0.5559006211</v>
      </c>
      <c r="AS295" s="43">
        <f t="shared" si="35"/>
        <v>0.512295082</v>
      </c>
      <c r="AT295" s="43">
        <f t="shared" si="36"/>
        <v>0.4467213115</v>
      </c>
      <c r="AU295" s="43">
        <f t="shared" si="37"/>
        <v>0.4508196721</v>
      </c>
      <c r="AV295" s="44">
        <f t="shared" si="38"/>
        <v>0</v>
      </c>
      <c r="AW295" s="45">
        <f t="shared" si="39"/>
        <v>-50</v>
      </c>
      <c r="AX295" s="45">
        <v>4.0</v>
      </c>
      <c r="AY295" s="45"/>
    </row>
    <row r="296">
      <c r="A296" s="60"/>
      <c r="B296" s="60"/>
      <c r="C296" s="60"/>
      <c r="D296" s="46">
        <v>294.0</v>
      </c>
      <c r="E296" s="25"/>
      <c r="F296" s="26">
        <v>4046.0</v>
      </c>
      <c r="G296" s="18">
        <v>797.0</v>
      </c>
      <c r="H296" s="15">
        <f t="shared" si="5"/>
        <v>221</v>
      </c>
      <c r="I296" s="28">
        <v>35.0</v>
      </c>
      <c r="J296" s="29">
        <v>44.0</v>
      </c>
      <c r="K296" s="30">
        <v>35.0</v>
      </c>
      <c r="L296" s="31">
        <v>67.0</v>
      </c>
      <c r="M296" s="32">
        <v>16.0</v>
      </c>
      <c r="N296" s="33">
        <v>24.0</v>
      </c>
      <c r="O296" s="39">
        <f t="shared" si="6"/>
        <v>0.6</v>
      </c>
      <c r="P296" s="39">
        <f t="shared" si="7"/>
        <v>0.5569620253</v>
      </c>
      <c r="Q296" s="40">
        <f t="shared" si="8"/>
        <v>0.69391016</v>
      </c>
      <c r="R296" s="17">
        <f t="shared" si="9"/>
        <v>0.27191016</v>
      </c>
      <c r="S296" s="39">
        <f t="shared" si="10"/>
        <v>-0.1369481347</v>
      </c>
      <c r="T296" s="40">
        <f t="shared" si="11"/>
        <v>0.3598999094</v>
      </c>
      <c r="U296" s="40">
        <f t="shared" si="12"/>
        <v>0.4657977754</v>
      </c>
      <c r="V296" s="40">
        <f t="shared" si="13"/>
        <v>0.4657977754</v>
      </c>
      <c r="W296" s="39">
        <f t="shared" si="14"/>
        <v>0.3288496407</v>
      </c>
      <c r="X296" s="41">
        <f t="shared" si="15"/>
        <v>0.5342022246</v>
      </c>
      <c r="Y296" s="41">
        <f t="shared" si="16"/>
        <v>0.6711503593</v>
      </c>
      <c r="Z296" s="40">
        <f t="shared" si="17"/>
        <v>40</v>
      </c>
      <c r="AA296" s="40">
        <f t="shared" si="18"/>
        <v>79</v>
      </c>
      <c r="AB296" s="40">
        <f t="shared" si="19"/>
        <v>21</v>
      </c>
      <c r="AC296" s="40">
        <f t="shared" si="20"/>
        <v>19</v>
      </c>
      <c r="AD296" s="40">
        <f t="shared" si="21"/>
        <v>53</v>
      </c>
      <c r="AE296" s="40">
        <f t="shared" si="22"/>
        <v>26</v>
      </c>
      <c r="AF296" s="40">
        <f t="shared" si="23"/>
        <v>1.263157895</v>
      </c>
      <c r="AG296" s="40">
        <f t="shared" si="24"/>
        <v>1.692307692</v>
      </c>
      <c r="AH296" s="40">
        <f t="shared" si="25"/>
        <v>27</v>
      </c>
      <c r="AI296" s="40">
        <f t="shared" si="26"/>
        <v>24</v>
      </c>
      <c r="AJ296" s="40">
        <f t="shared" si="27"/>
        <v>90</v>
      </c>
      <c r="AK296" s="40">
        <f t="shared" si="40"/>
        <v>44</v>
      </c>
      <c r="AL296" s="18">
        <f t="shared" si="28"/>
        <v>797</v>
      </c>
      <c r="AM296" s="40">
        <f t="shared" si="29"/>
        <v>185</v>
      </c>
      <c r="AN296" s="42">
        <f t="shared" si="30"/>
        <v>0.2321204517</v>
      </c>
      <c r="AO296" s="42">
        <f t="shared" si="31"/>
        <v>0.2772898369</v>
      </c>
      <c r="AP296" s="43">
        <f t="shared" si="32"/>
        <v>0.3891402715</v>
      </c>
      <c r="AQ296" s="43">
        <f t="shared" si="33"/>
        <v>0.5339366516</v>
      </c>
      <c r="AR296" s="43">
        <f t="shared" si="34"/>
        <v>0.5384615385</v>
      </c>
      <c r="AS296" s="43">
        <f t="shared" si="35"/>
        <v>0.6324324324</v>
      </c>
      <c r="AT296" s="43">
        <f t="shared" si="36"/>
        <v>0.3837837838</v>
      </c>
      <c r="AU296" s="43">
        <f t="shared" si="37"/>
        <v>0.2756756757</v>
      </c>
      <c r="AV296" s="44">
        <f t="shared" si="38"/>
        <v>0</v>
      </c>
      <c r="AW296" s="45">
        <f t="shared" si="39"/>
        <v>-31</v>
      </c>
      <c r="AX296" s="45">
        <v>5.0</v>
      </c>
      <c r="AY296" s="45"/>
    </row>
    <row r="297">
      <c r="A297" s="60"/>
      <c r="B297" s="60"/>
      <c r="C297" s="60"/>
      <c r="D297" s="46">
        <v>295.0</v>
      </c>
      <c r="E297" s="25"/>
      <c r="F297" s="26">
        <v>4304.0</v>
      </c>
      <c r="G297" s="18">
        <v>3152.0</v>
      </c>
      <c r="H297" s="15">
        <f t="shared" si="5"/>
        <v>439</v>
      </c>
      <c r="I297" s="28">
        <v>11.0</v>
      </c>
      <c r="J297" s="29">
        <v>111.0</v>
      </c>
      <c r="K297" s="30">
        <v>15.0</v>
      </c>
      <c r="L297" s="31">
        <v>222.0</v>
      </c>
      <c r="M297" s="32">
        <v>24.0</v>
      </c>
      <c r="N297" s="33">
        <v>56.0</v>
      </c>
      <c r="O297" s="39">
        <f t="shared" si="6"/>
        <v>0.7</v>
      </c>
      <c r="P297" s="39">
        <f t="shared" si="7"/>
        <v>0.9098360656</v>
      </c>
      <c r="Q297" s="40">
        <f t="shared" si="8"/>
        <v>0.73924994</v>
      </c>
      <c r="R297" s="17">
        <f t="shared" si="9"/>
        <v>0.31724994</v>
      </c>
      <c r="S297" s="39">
        <f t="shared" si="10"/>
        <v>0.1705861256</v>
      </c>
      <c r="T297" s="40">
        <f t="shared" si="11"/>
        <v>0.3598745234</v>
      </c>
      <c r="U297" s="40">
        <f t="shared" si="12"/>
        <v>0.5434369901</v>
      </c>
      <c r="V297" s="40">
        <f t="shared" si="13"/>
        <v>0.5434369901</v>
      </c>
      <c r="W297" s="39">
        <f t="shared" si="14"/>
        <v>0.7140231157</v>
      </c>
      <c r="X297" s="41">
        <f t="shared" si="15"/>
        <v>0.4565630099</v>
      </c>
      <c r="Y297" s="41">
        <f t="shared" si="16"/>
        <v>0.2859768843</v>
      </c>
      <c r="Z297" s="40">
        <f t="shared" si="17"/>
        <v>80</v>
      </c>
      <c r="AA297" s="40">
        <f t="shared" si="18"/>
        <v>122</v>
      </c>
      <c r="AB297" s="40">
        <f t="shared" si="19"/>
        <v>37</v>
      </c>
      <c r="AC297" s="40">
        <f t="shared" si="20"/>
        <v>43</v>
      </c>
      <c r="AD297" s="40">
        <f t="shared" si="21"/>
        <v>35</v>
      </c>
      <c r="AE297" s="40">
        <f t="shared" si="22"/>
        <v>87</v>
      </c>
      <c r="AF297" s="40">
        <f t="shared" si="23"/>
        <v>1.302325581</v>
      </c>
      <c r="AG297" s="40">
        <f t="shared" si="24"/>
        <v>1.275862069</v>
      </c>
      <c r="AH297" s="40">
        <f t="shared" si="25"/>
        <v>48</v>
      </c>
      <c r="AI297" s="40">
        <f t="shared" si="26"/>
        <v>56</v>
      </c>
      <c r="AJ297" s="40">
        <f t="shared" si="27"/>
        <v>45</v>
      </c>
      <c r="AK297" s="40">
        <f t="shared" si="40"/>
        <v>111</v>
      </c>
      <c r="AL297" s="18">
        <f t="shared" si="28"/>
        <v>3152</v>
      </c>
      <c r="AM297" s="40">
        <f t="shared" si="29"/>
        <v>260</v>
      </c>
      <c r="AN297" s="42">
        <f t="shared" si="30"/>
        <v>0.08248730964</v>
      </c>
      <c r="AO297" s="42">
        <f t="shared" si="31"/>
        <v>0.1392766497</v>
      </c>
      <c r="AP297" s="43">
        <f t="shared" si="32"/>
        <v>0.1138952164</v>
      </c>
      <c r="AQ297" s="43">
        <f t="shared" si="33"/>
        <v>0.5854214123</v>
      </c>
      <c r="AR297" s="43">
        <f t="shared" si="34"/>
        <v>0.4601366743</v>
      </c>
      <c r="AS297" s="43">
        <f t="shared" si="35"/>
        <v>0.3576923077</v>
      </c>
      <c r="AT297" s="43">
        <f t="shared" si="36"/>
        <v>0.6115384615</v>
      </c>
      <c r="AU297" s="43">
        <f t="shared" si="37"/>
        <v>0.4</v>
      </c>
      <c r="AV297" s="44">
        <f t="shared" si="38"/>
        <v>0</v>
      </c>
      <c r="AW297" s="45">
        <f t="shared" si="39"/>
        <v>-43</v>
      </c>
      <c r="AX297" s="45">
        <v>5.0</v>
      </c>
      <c r="AY297" s="45"/>
    </row>
    <row r="298">
      <c r="A298" s="60"/>
      <c r="B298" s="60"/>
      <c r="C298" s="60"/>
      <c r="D298" s="46">
        <v>296.0</v>
      </c>
      <c r="E298" s="25"/>
      <c r="F298" s="26">
        <v>4306.0</v>
      </c>
      <c r="G298" s="18">
        <v>1830.0</v>
      </c>
      <c r="H298" s="15">
        <f t="shared" si="5"/>
        <v>242</v>
      </c>
      <c r="I298" s="28">
        <v>7.0</v>
      </c>
      <c r="J298" s="29">
        <v>50.0</v>
      </c>
      <c r="K298" s="30">
        <v>7.0</v>
      </c>
      <c r="L298" s="31">
        <v>133.0</v>
      </c>
      <c r="M298" s="32">
        <v>3.0</v>
      </c>
      <c r="N298" s="33">
        <v>42.0</v>
      </c>
      <c r="O298" s="39">
        <f t="shared" si="6"/>
        <v>0.9333333333</v>
      </c>
      <c r="P298" s="39">
        <f t="shared" si="7"/>
        <v>0.8771929825</v>
      </c>
      <c r="Q298" s="40">
        <f t="shared" si="8"/>
        <v>0.84506656</v>
      </c>
      <c r="R298" s="17">
        <f t="shared" si="9"/>
        <v>0.42306656</v>
      </c>
      <c r="S298" s="39">
        <f t="shared" si="10"/>
        <v>0.03212642246</v>
      </c>
      <c r="T298" s="40">
        <f t="shared" si="11"/>
        <v>0.3598152917</v>
      </c>
      <c r="U298" s="40">
        <f t="shared" si="12"/>
        <v>0.7246021064</v>
      </c>
      <c r="V298" s="40">
        <f t="shared" si="13"/>
        <v>0.7246021064</v>
      </c>
      <c r="W298" s="39">
        <f t="shared" si="14"/>
        <v>0.7567285289</v>
      </c>
      <c r="X298" s="41">
        <f t="shared" si="15"/>
        <v>0.2753978936</v>
      </c>
      <c r="Y298" s="41">
        <f t="shared" si="16"/>
        <v>0.2432714711</v>
      </c>
      <c r="Z298" s="40">
        <f t="shared" si="17"/>
        <v>45</v>
      </c>
      <c r="AA298" s="40">
        <f t="shared" si="18"/>
        <v>57</v>
      </c>
      <c r="AB298" s="40">
        <f t="shared" si="19"/>
        <v>12</v>
      </c>
      <c r="AC298" s="40">
        <f t="shared" si="20"/>
        <v>33</v>
      </c>
      <c r="AD298" s="40">
        <f t="shared" si="21"/>
        <v>14</v>
      </c>
      <c r="AE298" s="40">
        <f t="shared" si="22"/>
        <v>43</v>
      </c>
      <c r="AF298" s="40">
        <f t="shared" si="23"/>
        <v>1.272727273</v>
      </c>
      <c r="AG298" s="40">
        <f t="shared" si="24"/>
        <v>1.162790698</v>
      </c>
      <c r="AH298" s="40">
        <f t="shared" si="25"/>
        <v>15</v>
      </c>
      <c r="AI298" s="40">
        <f t="shared" si="26"/>
        <v>42</v>
      </c>
      <c r="AJ298" s="40">
        <f t="shared" si="27"/>
        <v>16</v>
      </c>
      <c r="AK298" s="40">
        <f t="shared" si="40"/>
        <v>50</v>
      </c>
      <c r="AL298" s="18">
        <f t="shared" si="28"/>
        <v>1830</v>
      </c>
      <c r="AM298" s="40">
        <f t="shared" si="29"/>
        <v>123</v>
      </c>
      <c r="AN298" s="42">
        <f t="shared" si="30"/>
        <v>0.06721311475</v>
      </c>
      <c r="AO298" s="42">
        <f t="shared" si="31"/>
        <v>0.1322404372</v>
      </c>
      <c r="AP298" s="43">
        <f t="shared" si="32"/>
        <v>0.07024793388</v>
      </c>
      <c r="AQ298" s="43">
        <f t="shared" si="33"/>
        <v>0.5909090909</v>
      </c>
      <c r="AR298" s="43">
        <f t="shared" si="34"/>
        <v>0.4214876033</v>
      </c>
      <c r="AS298" s="43">
        <f t="shared" si="35"/>
        <v>0.2520325203</v>
      </c>
      <c r="AT298" s="43">
        <f t="shared" si="36"/>
        <v>0.5284552846</v>
      </c>
      <c r="AU298" s="43">
        <f t="shared" si="37"/>
        <v>0.4634146341</v>
      </c>
      <c r="AV298" s="44">
        <f t="shared" si="38"/>
        <v>0</v>
      </c>
      <c r="AW298" s="45">
        <f t="shared" si="39"/>
        <v>-14</v>
      </c>
      <c r="AX298" s="45">
        <v>5.0</v>
      </c>
      <c r="AY298" s="45"/>
    </row>
    <row r="299">
      <c r="A299" s="60"/>
      <c r="B299" s="60"/>
      <c r="C299" s="60"/>
      <c r="D299" s="46">
        <v>297.0</v>
      </c>
      <c r="E299" s="25"/>
      <c r="F299" s="26">
        <v>4309.0</v>
      </c>
      <c r="G299" s="18">
        <v>1116.0</v>
      </c>
      <c r="H299" s="15">
        <f t="shared" si="5"/>
        <v>140</v>
      </c>
      <c r="I299" s="28">
        <v>4.0</v>
      </c>
      <c r="J299" s="29">
        <v>39.0</v>
      </c>
      <c r="K299" s="30">
        <v>2.0</v>
      </c>
      <c r="L299" s="31">
        <v>71.0</v>
      </c>
      <c r="M299" s="32">
        <v>4.0</v>
      </c>
      <c r="N299" s="33">
        <v>20.0</v>
      </c>
      <c r="O299" s="39">
        <f t="shared" si="6"/>
        <v>0.8333333333</v>
      </c>
      <c r="P299" s="39">
        <f t="shared" si="7"/>
        <v>0.9069767442</v>
      </c>
      <c r="Q299" s="40">
        <f t="shared" si="8"/>
        <v>0.7997125</v>
      </c>
      <c r="R299" s="17">
        <f t="shared" si="9"/>
        <v>0.3777125</v>
      </c>
      <c r="S299" s="39">
        <f t="shared" si="10"/>
        <v>0.1072642442</v>
      </c>
      <c r="T299" s="40">
        <f t="shared" si="11"/>
        <v>0.3598406763</v>
      </c>
      <c r="U299" s="40">
        <f t="shared" si="12"/>
        <v>0.6469587224</v>
      </c>
      <c r="V299" s="40">
        <f t="shared" si="13"/>
        <v>0.6469587224</v>
      </c>
      <c r="W299" s="39">
        <f t="shared" si="14"/>
        <v>0.7542229666</v>
      </c>
      <c r="X299" s="41">
        <f t="shared" si="15"/>
        <v>0.3530412776</v>
      </c>
      <c r="Y299" s="41">
        <f t="shared" si="16"/>
        <v>0.2457770334</v>
      </c>
      <c r="Z299" s="40">
        <f t="shared" si="17"/>
        <v>24</v>
      </c>
      <c r="AA299" s="40">
        <f t="shared" si="18"/>
        <v>43</v>
      </c>
      <c r="AB299" s="40">
        <f t="shared" si="19"/>
        <v>8</v>
      </c>
      <c r="AC299" s="40">
        <f t="shared" si="20"/>
        <v>16</v>
      </c>
      <c r="AD299" s="40">
        <f t="shared" si="21"/>
        <v>11</v>
      </c>
      <c r="AE299" s="40">
        <f t="shared" si="22"/>
        <v>32</v>
      </c>
      <c r="AF299" s="40">
        <f t="shared" si="23"/>
        <v>1.25</v>
      </c>
      <c r="AG299" s="40">
        <f t="shared" si="24"/>
        <v>1.21875</v>
      </c>
      <c r="AH299" s="40">
        <f t="shared" si="25"/>
        <v>10</v>
      </c>
      <c r="AI299" s="40">
        <f t="shared" si="26"/>
        <v>20</v>
      </c>
      <c r="AJ299" s="40">
        <f t="shared" si="27"/>
        <v>13</v>
      </c>
      <c r="AK299" s="40">
        <f t="shared" si="40"/>
        <v>39</v>
      </c>
      <c r="AL299" s="18">
        <f t="shared" si="28"/>
        <v>1116</v>
      </c>
      <c r="AM299" s="40">
        <f t="shared" si="29"/>
        <v>82</v>
      </c>
      <c r="AN299" s="42">
        <f t="shared" si="30"/>
        <v>0.07347670251</v>
      </c>
      <c r="AO299" s="42">
        <f t="shared" si="31"/>
        <v>0.1254480287</v>
      </c>
      <c r="AP299" s="43">
        <f t="shared" si="32"/>
        <v>0.07142857143</v>
      </c>
      <c r="AQ299" s="43">
        <f t="shared" si="33"/>
        <v>0.5642857143</v>
      </c>
      <c r="AR299" s="43">
        <f t="shared" si="34"/>
        <v>0.4785714286</v>
      </c>
      <c r="AS299" s="43">
        <f t="shared" si="35"/>
        <v>0.2804878049</v>
      </c>
      <c r="AT299" s="43">
        <f t="shared" si="36"/>
        <v>0.5975609756</v>
      </c>
      <c r="AU299" s="43">
        <f t="shared" si="37"/>
        <v>0.3658536585</v>
      </c>
      <c r="AV299" s="44">
        <f t="shared" si="38"/>
        <v>0</v>
      </c>
      <c r="AW299" s="45">
        <f t="shared" si="39"/>
        <v>-13</v>
      </c>
      <c r="AX299" s="45">
        <v>5.0</v>
      </c>
      <c r="AY299" s="45"/>
    </row>
    <row r="300">
      <c r="A300" s="60"/>
      <c r="B300" s="60"/>
      <c r="C300" s="60"/>
      <c r="D300" s="46">
        <v>298.0</v>
      </c>
      <c r="E300" s="25"/>
      <c r="F300" s="26">
        <v>4387.0</v>
      </c>
      <c r="G300" s="18">
        <v>2206.0</v>
      </c>
      <c r="H300" s="15">
        <f t="shared" si="5"/>
        <v>114</v>
      </c>
      <c r="I300" s="28">
        <v>6.0</v>
      </c>
      <c r="J300" s="29">
        <v>17.0</v>
      </c>
      <c r="K300" s="30">
        <v>4.0</v>
      </c>
      <c r="L300" s="31">
        <v>69.0</v>
      </c>
      <c r="M300" s="32">
        <v>4.0</v>
      </c>
      <c r="N300" s="33">
        <v>14.0</v>
      </c>
      <c r="O300" s="39">
        <f t="shared" si="6"/>
        <v>0.7777777778</v>
      </c>
      <c r="P300" s="39">
        <f t="shared" si="7"/>
        <v>0.7391304348</v>
      </c>
      <c r="Q300" s="40">
        <f t="shared" si="8"/>
        <v>0.7745184444</v>
      </c>
      <c r="R300" s="17">
        <f t="shared" si="9"/>
        <v>0.3525184444</v>
      </c>
      <c r="S300" s="39">
        <f t="shared" si="10"/>
        <v>-0.03538800966</v>
      </c>
      <c r="T300" s="40">
        <f t="shared" si="11"/>
        <v>0.3598547791</v>
      </c>
      <c r="U300" s="40">
        <f t="shared" si="12"/>
        <v>0.6038242813</v>
      </c>
      <c r="V300" s="40">
        <f t="shared" si="13"/>
        <v>0.6038242813</v>
      </c>
      <c r="W300" s="39">
        <f t="shared" si="14"/>
        <v>0.5684362716</v>
      </c>
      <c r="X300" s="41">
        <f t="shared" si="15"/>
        <v>0.3961757187</v>
      </c>
      <c r="Y300" s="41">
        <f t="shared" si="16"/>
        <v>0.4315637284</v>
      </c>
      <c r="Z300" s="40">
        <f t="shared" si="17"/>
        <v>18</v>
      </c>
      <c r="AA300" s="40">
        <f t="shared" si="18"/>
        <v>23</v>
      </c>
      <c r="AB300" s="40">
        <f t="shared" si="19"/>
        <v>7</v>
      </c>
      <c r="AC300" s="40">
        <f t="shared" si="20"/>
        <v>11</v>
      </c>
      <c r="AD300" s="40">
        <f t="shared" si="21"/>
        <v>10</v>
      </c>
      <c r="AE300" s="40">
        <f t="shared" si="22"/>
        <v>13</v>
      </c>
      <c r="AF300" s="40">
        <f t="shared" si="23"/>
        <v>1.272727273</v>
      </c>
      <c r="AG300" s="40">
        <f t="shared" si="24"/>
        <v>1.307692308</v>
      </c>
      <c r="AH300" s="40">
        <f t="shared" si="25"/>
        <v>9</v>
      </c>
      <c r="AI300" s="40">
        <f t="shared" si="26"/>
        <v>14</v>
      </c>
      <c r="AJ300" s="40">
        <f t="shared" si="27"/>
        <v>13</v>
      </c>
      <c r="AK300" s="40">
        <f t="shared" si="40"/>
        <v>17</v>
      </c>
      <c r="AL300" s="18">
        <f t="shared" si="28"/>
        <v>2206</v>
      </c>
      <c r="AM300" s="40">
        <f t="shared" si="29"/>
        <v>53</v>
      </c>
      <c r="AN300" s="42">
        <f t="shared" si="30"/>
        <v>0.02402538531</v>
      </c>
      <c r="AO300" s="42">
        <f t="shared" si="31"/>
        <v>0.05167724388</v>
      </c>
      <c r="AP300" s="43">
        <f t="shared" si="32"/>
        <v>0.1228070175</v>
      </c>
      <c r="AQ300" s="43">
        <f t="shared" si="33"/>
        <v>0.6929824561</v>
      </c>
      <c r="AR300" s="43">
        <f t="shared" si="34"/>
        <v>0.3596491228</v>
      </c>
      <c r="AS300" s="43">
        <f t="shared" si="35"/>
        <v>0.4150943396</v>
      </c>
      <c r="AT300" s="43">
        <f t="shared" si="36"/>
        <v>0.4905660377</v>
      </c>
      <c r="AU300" s="43">
        <f t="shared" si="37"/>
        <v>0.4339622642</v>
      </c>
      <c r="AV300" s="44">
        <f t="shared" si="38"/>
        <v>0</v>
      </c>
      <c r="AW300" s="45">
        <f t="shared" si="39"/>
        <v>-8</v>
      </c>
      <c r="AX300" s="45">
        <v>5.0</v>
      </c>
      <c r="AY300" s="45"/>
    </row>
    <row r="301">
      <c r="A301" s="60"/>
      <c r="B301" s="60"/>
      <c r="C301" s="60"/>
      <c r="D301" s="46">
        <v>299.0</v>
      </c>
      <c r="E301" s="25"/>
      <c r="F301" s="26">
        <v>4400.0</v>
      </c>
      <c r="G301" s="18">
        <v>3024.0</v>
      </c>
      <c r="H301" s="15">
        <f t="shared" si="5"/>
        <v>404</v>
      </c>
      <c r="I301" s="28">
        <v>23.0</v>
      </c>
      <c r="J301" s="29">
        <v>89.0</v>
      </c>
      <c r="K301" s="30">
        <v>18.0</v>
      </c>
      <c r="L301" s="31">
        <v>194.0</v>
      </c>
      <c r="M301" s="32">
        <v>11.0</v>
      </c>
      <c r="N301" s="33">
        <v>69.0</v>
      </c>
      <c r="O301" s="39">
        <f t="shared" si="6"/>
        <v>0.8625</v>
      </c>
      <c r="P301" s="39">
        <f t="shared" si="7"/>
        <v>0.7946428571</v>
      </c>
      <c r="Q301" s="40">
        <f t="shared" si="8"/>
        <v>0.8129401353</v>
      </c>
      <c r="R301" s="17">
        <f t="shared" si="9"/>
        <v>0.3909401353</v>
      </c>
      <c r="S301" s="39">
        <f t="shared" si="10"/>
        <v>-0.01829727817</v>
      </c>
      <c r="T301" s="40">
        <f t="shared" si="11"/>
        <v>0.3598332724</v>
      </c>
      <c r="U301" s="40">
        <f t="shared" si="12"/>
        <v>0.6696045248</v>
      </c>
      <c r="V301" s="40">
        <f t="shared" si="13"/>
        <v>0.6696045248</v>
      </c>
      <c r="W301" s="39">
        <f t="shared" si="14"/>
        <v>0.6513072467</v>
      </c>
      <c r="X301" s="41">
        <f t="shared" si="15"/>
        <v>0.3303954752</v>
      </c>
      <c r="Y301" s="41">
        <f t="shared" si="16"/>
        <v>0.3486927533</v>
      </c>
      <c r="Z301" s="40">
        <f t="shared" si="17"/>
        <v>80</v>
      </c>
      <c r="AA301" s="40">
        <f t="shared" si="18"/>
        <v>112</v>
      </c>
      <c r="AB301" s="40">
        <f t="shared" si="19"/>
        <v>26</v>
      </c>
      <c r="AC301" s="40">
        <f t="shared" si="20"/>
        <v>54</v>
      </c>
      <c r="AD301" s="40">
        <f t="shared" si="21"/>
        <v>39</v>
      </c>
      <c r="AE301" s="40">
        <f t="shared" si="22"/>
        <v>73</v>
      </c>
      <c r="AF301" s="40">
        <f t="shared" si="23"/>
        <v>1.277777778</v>
      </c>
      <c r="AG301" s="40">
        <f t="shared" si="24"/>
        <v>1.219178082</v>
      </c>
      <c r="AH301" s="40">
        <f t="shared" si="25"/>
        <v>33</v>
      </c>
      <c r="AI301" s="40">
        <f t="shared" si="26"/>
        <v>69</v>
      </c>
      <c r="AJ301" s="40">
        <f t="shared" si="27"/>
        <v>48</v>
      </c>
      <c r="AK301" s="40">
        <f t="shared" si="40"/>
        <v>89</v>
      </c>
      <c r="AL301" s="18">
        <f t="shared" si="28"/>
        <v>3024</v>
      </c>
      <c r="AM301" s="40">
        <f t="shared" si="29"/>
        <v>239</v>
      </c>
      <c r="AN301" s="42">
        <f t="shared" si="30"/>
        <v>0.07903439153</v>
      </c>
      <c r="AO301" s="42">
        <f t="shared" si="31"/>
        <v>0.1335978836</v>
      </c>
      <c r="AP301" s="43">
        <f t="shared" si="32"/>
        <v>0.1287128713</v>
      </c>
      <c r="AQ301" s="43">
        <f t="shared" si="33"/>
        <v>0.5643564356</v>
      </c>
      <c r="AR301" s="43">
        <f t="shared" si="34"/>
        <v>0.4752475248</v>
      </c>
      <c r="AS301" s="43">
        <f t="shared" si="35"/>
        <v>0.3389121339</v>
      </c>
      <c r="AT301" s="43">
        <f t="shared" si="36"/>
        <v>0.510460251</v>
      </c>
      <c r="AU301" s="43">
        <f t="shared" si="37"/>
        <v>0.4267782427</v>
      </c>
      <c r="AV301" s="44">
        <f t="shared" si="38"/>
        <v>0</v>
      </c>
      <c r="AW301" s="45">
        <f t="shared" si="39"/>
        <v>-29</v>
      </c>
      <c r="AX301" s="45">
        <v>5.0</v>
      </c>
      <c r="AY301" s="45"/>
    </row>
    <row r="302">
      <c r="A302" s="60"/>
      <c r="B302" s="60"/>
      <c r="C302" s="60"/>
      <c r="D302" s="46">
        <v>300.0</v>
      </c>
      <c r="E302" s="25"/>
      <c r="F302" s="26">
        <v>4402.0</v>
      </c>
      <c r="G302" s="18">
        <v>745.0</v>
      </c>
      <c r="H302" s="15">
        <f t="shared" si="5"/>
        <v>128</v>
      </c>
      <c r="I302" s="28">
        <v>10.0</v>
      </c>
      <c r="J302" s="29">
        <v>43.0</v>
      </c>
      <c r="K302" s="30">
        <v>12.0</v>
      </c>
      <c r="L302" s="31">
        <v>45.0</v>
      </c>
      <c r="M302" s="32">
        <v>11.0</v>
      </c>
      <c r="N302" s="33">
        <v>7.0</v>
      </c>
      <c r="O302" s="39">
        <f t="shared" si="6"/>
        <v>0.3888888889</v>
      </c>
      <c r="P302" s="39">
        <f t="shared" si="7"/>
        <v>0.8113207547</v>
      </c>
      <c r="Q302" s="40">
        <f t="shared" si="8"/>
        <v>0.5982129444</v>
      </c>
      <c r="R302" s="17">
        <f t="shared" si="9"/>
        <v>0.1762129444</v>
      </c>
      <c r="S302" s="39">
        <f t="shared" si="10"/>
        <v>0.2131078103</v>
      </c>
      <c r="T302" s="40">
        <f t="shared" si="11"/>
        <v>0.359953504</v>
      </c>
      <c r="U302" s="40">
        <f t="shared" si="12"/>
        <v>0.3018986334</v>
      </c>
      <c r="V302" s="40">
        <f t="shared" si="13"/>
        <v>0.3018986334</v>
      </c>
      <c r="W302" s="39">
        <f t="shared" si="14"/>
        <v>0.5150064437</v>
      </c>
      <c r="X302" s="41">
        <f t="shared" si="15"/>
        <v>0.6981013666</v>
      </c>
      <c r="Y302" s="41">
        <f t="shared" si="16"/>
        <v>0.4849935563</v>
      </c>
      <c r="Z302" s="40">
        <f t="shared" si="17"/>
        <v>18</v>
      </c>
      <c r="AA302" s="40">
        <f t="shared" si="18"/>
        <v>53</v>
      </c>
      <c r="AB302" s="40">
        <f t="shared" si="19"/>
        <v>13</v>
      </c>
      <c r="AC302" s="40">
        <f t="shared" si="20"/>
        <v>5</v>
      </c>
      <c r="AD302" s="40">
        <f t="shared" si="21"/>
        <v>26</v>
      </c>
      <c r="AE302" s="40">
        <f t="shared" si="22"/>
        <v>27</v>
      </c>
      <c r="AF302" s="40">
        <f t="shared" si="23"/>
        <v>1.4</v>
      </c>
      <c r="AG302" s="40">
        <f t="shared" si="24"/>
        <v>1.592592593</v>
      </c>
      <c r="AH302" s="40">
        <f t="shared" si="25"/>
        <v>18</v>
      </c>
      <c r="AI302" s="40">
        <f t="shared" si="26"/>
        <v>7</v>
      </c>
      <c r="AJ302" s="40">
        <f t="shared" si="27"/>
        <v>41</v>
      </c>
      <c r="AK302" s="40">
        <f t="shared" si="40"/>
        <v>43</v>
      </c>
      <c r="AL302" s="18">
        <f t="shared" si="28"/>
        <v>745</v>
      </c>
      <c r="AM302" s="40">
        <f t="shared" si="29"/>
        <v>109</v>
      </c>
      <c r="AN302" s="42">
        <f t="shared" si="30"/>
        <v>0.1463087248</v>
      </c>
      <c r="AO302" s="42">
        <f t="shared" si="31"/>
        <v>0.1718120805</v>
      </c>
      <c r="AP302" s="43">
        <f t="shared" si="32"/>
        <v>0.2578125</v>
      </c>
      <c r="AQ302" s="43">
        <f t="shared" si="33"/>
        <v>0.515625</v>
      </c>
      <c r="AR302" s="43">
        <f t="shared" si="34"/>
        <v>0.5546875</v>
      </c>
      <c r="AS302" s="43">
        <f t="shared" si="35"/>
        <v>0.5412844037</v>
      </c>
      <c r="AT302" s="43">
        <f t="shared" si="36"/>
        <v>0.5596330275</v>
      </c>
      <c r="AU302" s="43">
        <f t="shared" si="37"/>
        <v>0.2293577982</v>
      </c>
      <c r="AV302" s="44">
        <f t="shared" si="38"/>
        <v>0</v>
      </c>
      <c r="AW302" s="45">
        <f t="shared" si="39"/>
        <v>-26</v>
      </c>
      <c r="AX302" s="45">
        <v>5.0</v>
      </c>
      <c r="AY302" s="45"/>
    </row>
    <row r="303">
      <c r="A303" s="60"/>
      <c r="B303" s="60"/>
      <c r="C303" s="60"/>
      <c r="D303" s="46">
        <v>301.0</v>
      </c>
      <c r="E303" s="25"/>
      <c r="F303" s="26">
        <v>4404.0</v>
      </c>
      <c r="G303" s="18">
        <v>2685.0</v>
      </c>
      <c r="H303" s="15">
        <f t="shared" si="5"/>
        <v>382</v>
      </c>
      <c r="I303" s="28">
        <v>21.0</v>
      </c>
      <c r="J303" s="29">
        <v>82.0</v>
      </c>
      <c r="K303" s="30">
        <v>31.0</v>
      </c>
      <c r="L303" s="31">
        <v>176.0</v>
      </c>
      <c r="M303" s="32">
        <v>16.0</v>
      </c>
      <c r="N303" s="33">
        <v>56.0</v>
      </c>
      <c r="O303" s="39">
        <f t="shared" si="6"/>
        <v>0.7777777778</v>
      </c>
      <c r="P303" s="39">
        <f t="shared" si="7"/>
        <v>0.7961165049</v>
      </c>
      <c r="Q303" s="40">
        <f t="shared" si="8"/>
        <v>0.7745184444</v>
      </c>
      <c r="R303" s="17">
        <f t="shared" si="9"/>
        <v>0.3525184444</v>
      </c>
      <c r="S303" s="39">
        <f t="shared" si="10"/>
        <v>0.02159806041</v>
      </c>
      <c r="T303" s="40">
        <f t="shared" si="11"/>
        <v>0.3598547791</v>
      </c>
      <c r="U303" s="40">
        <f t="shared" si="12"/>
        <v>0.6038242813</v>
      </c>
      <c r="V303" s="40">
        <f t="shared" si="13"/>
        <v>0.6038242813</v>
      </c>
      <c r="W303" s="39">
        <f t="shared" si="14"/>
        <v>0.6254223417</v>
      </c>
      <c r="X303" s="41">
        <f t="shared" si="15"/>
        <v>0.3961757187</v>
      </c>
      <c r="Y303" s="41">
        <f t="shared" si="16"/>
        <v>0.3745776583</v>
      </c>
      <c r="Z303" s="40">
        <f t="shared" si="17"/>
        <v>72</v>
      </c>
      <c r="AA303" s="40">
        <f t="shared" si="18"/>
        <v>103</v>
      </c>
      <c r="AB303" s="40">
        <f t="shared" si="19"/>
        <v>29</v>
      </c>
      <c r="AC303" s="40">
        <f t="shared" si="20"/>
        <v>43</v>
      </c>
      <c r="AD303" s="40">
        <f t="shared" si="21"/>
        <v>39</v>
      </c>
      <c r="AE303" s="40">
        <f t="shared" si="22"/>
        <v>64</v>
      </c>
      <c r="AF303" s="40">
        <f t="shared" si="23"/>
        <v>1.302325581</v>
      </c>
      <c r="AG303" s="40">
        <f t="shared" si="24"/>
        <v>1.28125</v>
      </c>
      <c r="AH303" s="40">
        <f t="shared" si="25"/>
        <v>38</v>
      </c>
      <c r="AI303" s="40">
        <f t="shared" si="26"/>
        <v>56</v>
      </c>
      <c r="AJ303" s="40">
        <f t="shared" si="27"/>
        <v>50</v>
      </c>
      <c r="AK303" s="40">
        <f t="shared" si="40"/>
        <v>82</v>
      </c>
      <c r="AL303" s="18">
        <f t="shared" si="28"/>
        <v>2685</v>
      </c>
      <c r="AM303" s="40">
        <f t="shared" si="29"/>
        <v>226</v>
      </c>
      <c r="AN303" s="42">
        <f t="shared" si="30"/>
        <v>0.08417132216</v>
      </c>
      <c r="AO303" s="42">
        <f t="shared" si="31"/>
        <v>0.1422718808</v>
      </c>
      <c r="AP303" s="43">
        <f t="shared" si="32"/>
        <v>0.1780104712</v>
      </c>
      <c r="AQ303" s="43">
        <f t="shared" si="33"/>
        <v>0.557591623</v>
      </c>
      <c r="AR303" s="43">
        <f t="shared" si="34"/>
        <v>0.4581151832</v>
      </c>
      <c r="AS303" s="43">
        <f t="shared" si="35"/>
        <v>0.389380531</v>
      </c>
      <c r="AT303" s="43">
        <f t="shared" si="36"/>
        <v>0.5309734513</v>
      </c>
      <c r="AU303" s="43">
        <f t="shared" si="37"/>
        <v>0.4159292035</v>
      </c>
      <c r="AV303" s="44">
        <f t="shared" si="38"/>
        <v>0</v>
      </c>
      <c r="AW303" s="45">
        <f t="shared" si="39"/>
        <v>-20</v>
      </c>
      <c r="AX303" s="45">
        <v>5.0</v>
      </c>
      <c r="AY303" s="45"/>
    </row>
    <row r="304">
      <c r="A304" s="60"/>
      <c r="B304" s="60"/>
      <c r="C304" s="60"/>
      <c r="D304" s="46">
        <v>302.0</v>
      </c>
      <c r="E304" s="25"/>
      <c r="F304" s="26">
        <v>4411.0</v>
      </c>
      <c r="G304" s="18">
        <v>1706.0</v>
      </c>
      <c r="H304" s="15">
        <f t="shared" si="5"/>
        <v>270</v>
      </c>
      <c r="I304" s="28">
        <v>33.0</v>
      </c>
      <c r="J304" s="29">
        <v>48.0</v>
      </c>
      <c r="K304" s="30">
        <v>17.0</v>
      </c>
      <c r="L304" s="31">
        <v>117.0</v>
      </c>
      <c r="M304" s="32">
        <v>14.0</v>
      </c>
      <c r="N304" s="33">
        <v>41.0</v>
      </c>
      <c r="O304" s="39">
        <f t="shared" si="6"/>
        <v>0.7454545455</v>
      </c>
      <c r="P304" s="39">
        <f t="shared" si="7"/>
        <v>0.5925925926</v>
      </c>
      <c r="Q304" s="40">
        <f t="shared" si="8"/>
        <v>0.759860954</v>
      </c>
      <c r="R304" s="17">
        <f t="shared" si="9"/>
        <v>0.337860954</v>
      </c>
      <c r="S304" s="39">
        <f t="shared" si="10"/>
        <v>-0.1672683615</v>
      </c>
      <c r="T304" s="40">
        <f t="shared" si="11"/>
        <v>0.3598629845</v>
      </c>
      <c r="U304" s="40">
        <f t="shared" si="12"/>
        <v>0.5787281329</v>
      </c>
      <c r="V304" s="40">
        <f t="shared" si="13"/>
        <v>0.5787281329</v>
      </c>
      <c r="W304" s="39">
        <f t="shared" si="14"/>
        <v>0.4114597714</v>
      </c>
      <c r="X304" s="41">
        <f t="shared" si="15"/>
        <v>0.4212718671</v>
      </c>
      <c r="Y304" s="41">
        <f t="shared" si="16"/>
        <v>0.5885402286</v>
      </c>
      <c r="Z304" s="40">
        <f t="shared" si="17"/>
        <v>55</v>
      </c>
      <c r="AA304" s="40">
        <f t="shared" si="18"/>
        <v>81</v>
      </c>
      <c r="AB304" s="40">
        <f t="shared" si="19"/>
        <v>23</v>
      </c>
      <c r="AC304" s="40">
        <f t="shared" si="20"/>
        <v>32</v>
      </c>
      <c r="AD304" s="40">
        <f t="shared" si="21"/>
        <v>48</v>
      </c>
      <c r="AE304" s="40">
        <f t="shared" si="22"/>
        <v>33</v>
      </c>
      <c r="AF304" s="40">
        <f t="shared" si="23"/>
        <v>1.28125</v>
      </c>
      <c r="AG304" s="40">
        <f t="shared" si="24"/>
        <v>1.454545455</v>
      </c>
      <c r="AH304" s="40">
        <f t="shared" si="25"/>
        <v>29</v>
      </c>
      <c r="AI304" s="40">
        <f t="shared" si="26"/>
        <v>41</v>
      </c>
      <c r="AJ304" s="40">
        <f t="shared" si="27"/>
        <v>70</v>
      </c>
      <c r="AK304" s="40">
        <f t="shared" si="40"/>
        <v>48</v>
      </c>
      <c r="AL304" s="18">
        <f t="shared" si="28"/>
        <v>1706</v>
      </c>
      <c r="AM304" s="40">
        <f t="shared" si="29"/>
        <v>188</v>
      </c>
      <c r="AN304" s="42">
        <f t="shared" si="30"/>
        <v>0.1101992966</v>
      </c>
      <c r="AO304" s="42">
        <f t="shared" si="31"/>
        <v>0.1582649472</v>
      </c>
      <c r="AP304" s="43">
        <f t="shared" si="32"/>
        <v>0.237037037</v>
      </c>
      <c r="AQ304" s="43">
        <f t="shared" si="33"/>
        <v>0.6074074074</v>
      </c>
      <c r="AR304" s="43">
        <f t="shared" si="34"/>
        <v>0.5037037037</v>
      </c>
      <c r="AS304" s="43">
        <f t="shared" si="35"/>
        <v>0.5265957447</v>
      </c>
      <c r="AT304" s="43">
        <f t="shared" si="36"/>
        <v>0.4095744681</v>
      </c>
      <c r="AU304" s="43">
        <f t="shared" si="37"/>
        <v>0.3723404255</v>
      </c>
      <c r="AV304" s="44">
        <f t="shared" si="38"/>
        <v>0</v>
      </c>
      <c r="AW304" s="45">
        <f t="shared" si="39"/>
        <v>-35</v>
      </c>
      <c r="AX304" s="45">
        <v>5.0</v>
      </c>
      <c r="AY304" s="45"/>
    </row>
    <row r="305">
      <c r="A305" s="60"/>
      <c r="B305" s="60"/>
      <c r="C305" s="60"/>
      <c r="D305" s="46">
        <v>303.0</v>
      </c>
      <c r="E305" s="25"/>
      <c r="F305" s="26">
        <v>4413.0</v>
      </c>
      <c r="G305" s="18">
        <v>892.0</v>
      </c>
      <c r="H305" s="15">
        <f t="shared" si="5"/>
        <v>214</v>
      </c>
      <c r="I305" s="28">
        <v>31.0</v>
      </c>
      <c r="J305" s="29">
        <v>48.0</v>
      </c>
      <c r="K305" s="30">
        <v>19.0</v>
      </c>
      <c r="L305" s="31">
        <v>76.0</v>
      </c>
      <c r="M305" s="32">
        <v>14.0</v>
      </c>
      <c r="N305" s="33">
        <v>26.0</v>
      </c>
      <c r="O305" s="39">
        <f t="shared" si="6"/>
        <v>0.65</v>
      </c>
      <c r="P305" s="39">
        <f t="shared" si="7"/>
        <v>0.6075949367</v>
      </c>
      <c r="Q305" s="40">
        <f t="shared" si="8"/>
        <v>0.716579285</v>
      </c>
      <c r="R305" s="17">
        <f t="shared" si="9"/>
        <v>0.294579285</v>
      </c>
      <c r="S305" s="39">
        <f t="shared" si="10"/>
        <v>-0.1089843483</v>
      </c>
      <c r="T305" s="40">
        <f t="shared" si="11"/>
        <v>0.3598872163</v>
      </c>
      <c r="U305" s="40">
        <f t="shared" si="12"/>
        <v>0.5046171594</v>
      </c>
      <c r="V305" s="40">
        <f t="shared" si="13"/>
        <v>0.5046171594</v>
      </c>
      <c r="W305" s="39">
        <f t="shared" si="14"/>
        <v>0.3956328111</v>
      </c>
      <c r="X305" s="41">
        <f t="shared" si="15"/>
        <v>0.4953828406</v>
      </c>
      <c r="Y305" s="41">
        <f t="shared" si="16"/>
        <v>0.6043671889</v>
      </c>
      <c r="Z305" s="40">
        <f t="shared" si="17"/>
        <v>40</v>
      </c>
      <c r="AA305" s="40">
        <f t="shared" si="18"/>
        <v>79</v>
      </c>
      <c r="AB305" s="40">
        <f t="shared" si="19"/>
        <v>20</v>
      </c>
      <c r="AC305" s="40">
        <f t="shared" si="20"/>
        <v>20</v>
      </c>
      <c r="AD305" s="40">
        <f t="shared" si="21"/>
        <v>48</v>
      </c>
      <c r="AE305" s="40">
        <f t="shared" si="22"/>
        <v>31</v>
      </c>
      <c r="AF305" s="40">
        <f t="shared" si="23"/>
        <v>1.3</v>
      </c>
      <c r="AG305" s="40">
        <f t="shared" si="24"/>
        <v>1.548387097</v>
      </c>
      <c r="AH305" s="40">
        <f t="shared" si="25"/>
        <v>26</v>
      </c>
      <c r="AI305" s="40">
        <f t="shared" si="26"/>
        <v>26</v>
      </c>
      <c r="AJ305" s="40">
        <f t="shared" si="27"/>
        <v>74</v>
      </c>
      <c r="AK305" s="40">
        <f t="shared" si="40"/>
        <v>48</v>
      </c>
      <c r="AL305" s="18">
        <f t="shared" si="28"/>
        <v>892</v>
      </c>
      <c r="AM305" s="40">
        <f t="shared" si="29"/>
        <v>174</v>
      </c>
      <c r="AN305" s="42">
        <f t="shared" si="30"/>
        <v>0.1950672646</v>
      </c>
      <c r="AO305" s="42">
        <f t="shared" si="31"/>
        <v>0.2399103139</v>
      </c>
      <c r="AP305" s="43">
        <f t="shared" si="32"/>
        <v>0.2990654206</v>
      </c>
      <c r="AQ305" s="43">
        <f t="shared" si="33"/>
        <v>0.5654205607</v>
      </c>
      <c r="AR305" s="43">
        <f t="shared" si="34"/>
        <v>0.5560747664</v>
      </c>
      <c r="AS305" s="43">
        <f t="shared" si="35"/>
        <v>0.5747126437</v>
      </c>
      <c r="AT305" s="43">
        <f t="shared" si="36"/>
        <v>0.4252873563</v>
      </c>
      <c r="AU305" s="43">
        <f t="shared" si="37"/>
        <v>0.2988505747</v>
      </c>
      <c r="AV305" s="44">
        <f t="shared" si="38"/>
        <v>0</v>
      </c>
      <c r="AW305" s="45">
        <f t="shared" si="39"/>
        <v>-36</v>
      </c>
      <c r="AX305" s="45">
        <v>5.0</v>
      </c>
      <c r="AY305" s="45"/>
    </row>
    <row r="306">
      <c r="A306" s="60"/>
      <c r="B306" s="60"/>
      <c r="C306" s="60"/>
      <c r="D306" s="46">
        <v>304.0</v>
      </c>
      <c r="E306" s="25"/>
      <c r="F306" s="26">
        <v>4414.0</v>
      </c>
      <c r="G306" s="18">
        <v>2817.0</v>
      </c>
      <c r="H306" s="15">
        <f t="shared" si="5"/>
        <v>542</v>
      </c>
      <c r="I306" s="28">
        <v>49.0</v>
      </c>
      <c r="J306" s="29">
        <v>97.0</v>
      </c>
      <c r="K306" s="30">
        <v>47.0</v>
      </c>
      <c r="L306" s="31">
        <v>229.0</v>
      </c>
      <c r="M306" s="32">
        <v>42.0</v>
      </c>
      <c r="N306" s="33">
        <v>78.0</v>
      </c>
      <c r="O306" s="39">
        <f t="shared" si="6"/>
        <v>0.65</v>
      </c>
      <c r="P306" s="39">
        <f t="shared" si="7"/>
        <v>0.6643835616</v>
      </c>
      <c r="Q306" s="40">
        <f t="shared" si="8"/>
        <v>0.716579285</v>
      </c>
      <c r="R306" s="17">
        <f t="shared" si="9"/>
        <v>0.294579285</v>
      </c>
      <c r="S306" s="39">
        <f t="shared" si="10"/>
        <v>-0.05219572336</v>
      </c>
      <c r="T306" s="40">
        <f t="shared" si="11"/>
        <v>0.3598872163</v>
      </c>
      <c r="U306" s="40">
        <f t="shared" si="12"/>
        <v>0.5046171594</v>
      </c>
      <c r="V306" s="40">
        <f t="shared" si="13"/>
        <v>0.5046171594</v>
      </c>
      <c r="W306" s="39">
        <f t="shared" si="14"/>
        <v>0.4524214361</v>
      </c>
      <c r="X306" s="41">
        <f t="shared" si="15"/>
        <v>0.4953828406</v>
      </c>
      <c r="Y306" s="41">
        <f t="shared" si="16"/>
        <v>0.5475785639</v>
      </c>
      <c r="Z306" s="40">
        <f t="shared" si="17"/>
        <v>120</v>
      </c>
      <c r="AA306" s="40">
        <f t="shared" si="18"/>
        <v>146</v>
      </c>
      <c r="AB306" s="40">
        <f t="shared" si="19"/>
        <v>59</v>
      </c>
      <c r="AC306" s="40">
        <f t="shared" si="20"/>
        <v>61</v>
      </c>
      <c r="AD306" s="40">
        <f t="shared" si="21"/>
        <v>80</v>
      </c>
      <c r="AE306" s="40">
        <f t="shared" si="22"/>
        <v>66</v>
      </c>
      <c r="AF306" s="40">
        <f t="shared" si="23"/>
        <v>1.278688525</v>
      </c>
      <c r="AG306" s="40">
        <f t="shared" si="24"/>
        <v>1.46969697</v>
      </c>
      <c r="AH306" s="40">
        <f t="shared" si="25"/>
        <v>75</v>
      </c>
      <c r="AI306" s="40">
        <f t="shared" si="26"/>
        <v>78</v>
      </c>
      <c r="AJ306" s="40">
        <f t="shared" si="27"/>
        <v>118</v>
      </c>
      <c r="AK306" s="40">
        <f t="shared" si="40"/>
        <v>97</v>
      </c>
      <c r="AL306" s="18">
        <f t="shared" si="28"/>
        <v>2817</v>
      </c>
      <c r="AM306" s="40">
        <f t="shared" si="29"/>
        <v>368</v>
      </c>
      <c r="AN306" s="42">
        <f t="shared" si="30"/>
        <v>0.1306354278</v>
      </c>
      <c r="AO306" s="42">
        <f t="shared" si="31"/>
        <v>0.1924032659</v>
      </c>
      <c r="AP306" s="43">
        <f t="shared" si="32"/>
        <v>0.2546125461</v>
      </c>
      <c r="AQ306" s="43">
        <f t="shared" si="33"/>
        <v>0.5904059041</v>
      </c>
      <c r="AR306" s="43">
        <f t="shared" si="34"/>
        <v>0.4907749077</v>
      </c>
      <c r="AS306" s="43">
        <f t="shared" si="35"/>
        <v>0.5244565217</v>
      </c>
      <c r="AT306" s="43">
        <f t="shared" si="36"/>
        <v>0.4673913043</v>
      </c>
      <c r="AU306" s="43">
        <f t="shared" si="37"/>
        <v>0.4157608696</v>
      </c>
      <c r="AV306" s="44">
        <f t="shared" si="38"/>
        <v>0</v>
      </c>
      <c r="AW306" s="45">
        <f t="shared" si="39"/>
        <v>-55</v>
      </c>
      <c r="AX306" s="45">
        <v>5.0</v>
      </c>
      <c r="AY306" s="45"/>
    </row>
    <row r="307">
      <c r="A307" s="60"/>
      <c r="B307" s="60"/>
      <c r="C307" s="60"/>
      <c r="D307" s="46">
        <v>305.0</v>
      </c>
      <c r="E307" s="25"/>
      <c r="F307" s="26">
        <v>4415.0</v>
      </c>
      <c r="G307" s="18">
        <v>2014.0</v>
      </c>
      <c r="H307" s="15">
        <f t="shared" si="5"/>
        <v>143</v>
      </c>
      <c r="I307" s="28">
        <v>3.0</v>
      </c>
      <c r="J307" s="29">
        <v>29.0</v>
      </c>
      <c r="K307" s="30">
        <v>12.0</v>
      </c>
      <c r="L307" s="31">
        <v>84.0</v>
      </c>
      <c r="M307" s="32">
        <v>2.0</v>
      </c>
      <c r="N307" s="33">
        <v>13.0</v>
      </c>
      <c r="O307" s="39">
        <f t="shared" si="6"/>
        <v>0.8666666667</v>
      </c>
      <c r="P307" s="39">
        <f t="shared" si="7"/>
        <v>0.90625</v>
      </c>
      <c r="Q307" s="40">
        <f t="shared" si="8"/>
        <v>0.81482984</v>
      </c>
      <c r="R307" s="17">
        <f t="shared" si="9"/>
        <v>0.39282984</v>
      </c>
      <c r="S307" s="39">
        <f t="shared" si="10"/>
        <v>0.09142016</v>
      </c>
      <c r="T307" s="40">
        <f t="shared" si="11"/>
        <v>0.3598322147</v>
      </c>
      <c r="U307" s="40">
        <f t="shared" si="12"/>
        <v>0.6728396519</v>
      </c>
      <c r="V307" s="40">
        <f t="shared" si="13"/>
        <v>0.6728396519</v>
      </c>
      <c r="W307" s="39">
        <f t="shared" si="14"/>
        <v>0.7642598119</v>
      </c>
      <c r="X307" s="41">
        <f t="shared" si="15"/>
        <v>0.3271603481</v>
      </c>
      <c r="Y307" s="41">
        <f t="shared" si="16"/>
        <v>0.2357401881</v>
      </c>
      <c r="Z307" s="40">
        <f t="shared" si="17"/>
        <v>15</v>
      </c>
      <c r="AA307" s="40">
        <f t="shared" si="18"/>
        <v>32</v>
      </c>
      <c r="AB307" s="40">
        <f t="shared" si="19"/>
        <v>5</v>
      </c>
      <c r="AC307" s="40">
        <f t="shared" si="20"/>
        <v>10</v>
      </c>
      <c r="AD307" s="40">
        <f t="shared" si="21"/>
        <v>8</v>
      </c>
      <c r="AE307" s="40">
        <f t="shared" si="22"/>
        <v>24</v>
      </c>
      <c r="AF307" s="40">
        <f t="shared" si="23"/>
        <v>1.3</v>
      </c>
      <c r="AG307" s="40">
        <f t="shared" si="24"/>
        <v>1.208333333</v>
      </c>
      <c r="AH307" s="40">
        <f t="shared" si="25"/>
        <v>7</v>
      </c>
      <c r="AI307" s="40">
        <f t="shared" si="26"/>
        <v>13</v>
      </c>
      <c r="AJ307" s="40">
        <f t="shared" si="27"/>
        <v>10</v>
      </c>
      <c r="AK307" s="40">
        <f t="shared" si="40"/>
        <v>29</v>
      </c>
      <c r="AL307" s="18">
        <f t="shared" si="28"/>
        <v>2014</v>
      </c>
      <c r="AM307" s="40">
        <f t="shared" si="29"/>
        <v>59</v>
      </c>
      <c r="AN307" s="42">
        <f t="shared" si="30"/>
        <v>0.02929493545</v>
      </c>
      <c r="AO307" s="42">
        <f t="shared" si="31"/>
        <v>0.07100297915</v>
      </c>
      <c r="AP307" s="43">
        <f t="shared" si="32"/>
        <v>0.1188811189</v>
      </c>
      <c r="AQ307" s="43">
        <f t="shared" si="33"/>
        <v>0.6223776224</v>
      </c>
      <c r="AR307" s="43">
        <f t="shared" si="34"/>
        <v>0.3286713287</v>
      </c>
      <c r="AS307" s="43">
        <f t="shared" si="35"/>
        <v>0.2881355932</v>
      </c>
      <c r="AT307" s="43">
        <f t="shared" si="36"/>
        <v>0.6101694915</v>
      </c>
      <c r="AU307" s="43">
        <f t="shared" si="37"/>
        <v>0.3389830508</v>
      </c>
      <c r="AV307" s="44">
        <f t="shared" si="38"/>
        <v>0</v>
      </c>
      <c r="AW307" s="45">
        <f t="shared" si="39"/>
        <v>0</v>
      </c>
      <c r="AX307" s="45">
        <v>5.0</v>
      </c>
      <c r="AY307" s="45"/>
    </row>
    <row r="308">
      <c r="A308" s="60"/>
      <c r="B308" s="60"/>
      <c r="C308" s="60"/>
      <c r="D308" s="46">
        <v>306.0</v>
      </c>
      <c r="E308" s="25"/>
      <c r="F308" s="26">
        <v>4417.0</v>
      </c>
      <c r="G308" s="18">
        <v>2780.0</v>
      </c>
      <c r="H308" s="15">
        <f t="shared" si="5"/>
        <v>473</v>
      </c>
      <c r="I308" s="28">
        <v>46.0</v>
      </c>
      <c r="J308" s="29">
        <v>96.0</v>
      </c>
      <c r="K308" s="30">
        <v>29.0</v>
      </c>
      <c r="L308" s="31">
        <v>200.0</v>
      </c>
      <c r="M308" s="32">
        <v>37.0</v>
      </c>
      <c r="N308" s="33">
        <v>65.0</v>
      </c>
      <c r="O308" s="39">
        <f t="shared" si="6"/>
        <v>0.637254902</v>
      </c>
      <c r="P308" s="39">
        <f t="shared" si="7"/>
        <v>0.676056338</v>
      </c>
      <c r="Q308" s="40">
        <f t="shared" si="8"/>
        <v>0.7108007353</v>
      </c>
      <c r="R308" s="17">
        <f t="shared" si="9"/>
        <v>0.2888007353</v>
      </c>
      <c r="S308" s="39">
        <f t="shared" si="10"/>
        <v>-0.03474439727</v>
      </c>
      <c r="T308" s="40">
        <f t="shared" si="11"/>
        <v>0.3598904518</v>
      </c>
      <c r="U308" s="40">
        <f t="shared" si="12"/>
        <v>0.4947219799</v>
      </c>
      <c r="V308" s="40">
        <f t="shared" si="13"/>
        <v>0.4947219799</v>
      </c>
      <c r="W308" s="39">
        <f t="shared" si="14"/>
        <v>0.4599775826</v>
      </c>
      <c r="X308" s="41">
        <f t="shared" si="15"/>
        <v>0.5052780201</v>
      </c>
      <c r="Y308" s="41">
        <f t="shared" si="16"/>
        <v>0.5400224174</v>
      </c>
      <c r="Z308" s="40">
        <f t="shared" si="17"/>
        <v>102</v>
      </c>
      <c r="AA308" s="40">
        <f t="shared" si="18"/>
        <v>142</v>
      </c>
      <c r="AB308" s="40">
        <f t="shared" si="19"/>
        <v>52</v>
      </c>
      <c r="AC308" s="40">
        <f t="shared" si="20"/>
        <v>50</v>
      </c>
      <c r="AD308" s="40">
        <f t="shared" si="21"/>
        <v>77</v>
      </c>
      <c r="AE308" s="40">
        <f t="shared" si="22"/>
        <v>65</v>
      </c>
      <c r="AF308" s="40">
        <f t="shared" si="23"/>
        <v>1.3</v>
      </c>
      <c r="AG308" s="40">
        <f t="shared" si="24"/>
        <v>1.476923077</v>
      </c>
      <c r="AH308" s="40">
        <f t="shared" si="25"/>
        <v>68</v>
      </c>
      <c r="AI308" s="40">
        <f t="shared" si="26"/>
        <v>65</v>
      </c>
      <c r="AJ308" s="40">
        <f t="shared" si="27"/>
        <v>114</v>
      </c>
      <c r="AK308" s="40">
        <f t="shared" si="40"/>
        <v>96</v>
      </c>
      <c r="AL308" s="18">
        <f t="shared" si="28"/>
        <v>2780</v>
      </c>
      <c r="AM308" s="40">
        <f t="shared" si="29"/>
        <v>343</v>
      </c>
      <c r="AN308" s="42">
        <f t="shared" si="30"/>
        <v>0.123381295</v>
      </c>
      <c r="AO308" s="42">
        <f t="shared" si="31"/>
        <v>0.1701438849</v>
      </c>
      <c r="AP308" s="43">
        <f t="shared" si="32"/>
        <v>0.2367864693</v>
      </c>
      <c r="AQ308" s="43">
        <f t="shared" si="33"/>
        <v>0.5983086681</v>
      </c>
      <c r="AR308" s="43">
        <f t="shared" si="34"/>
        <v>0.5158562368</v>
      </c>
      <c r="AS308" s="43">
        <f t="shared" si="35"/>
        <v>0.5306122449</v>
      </c>
      <c r="AT308" s="43">
        <f t="shared" si="36"/>
        <v>0.4781341108</v>
      </c>
      <c r="AU308" s="43">
        <f t="shared" si="37"/>
        <v>0.387755102</v>
      </c>
      <c r="AV308" s="44">
        <f t="shared" si="38"/>
        <v>0</v>
      </c>
      <c r="AW308" s="45">
        <f t="shared" si="39"/>
        <v>-70</v>
      </c>
      <c r="AX308" s="45">
        <v>5.0</v>
      </c>
      <c r="AY308" s="45"/>
    </row>
    <row r="309">
      <c r="A309" s="60"/>
      <c r="B309" s="60"/>
      <c r="C309" s="60"/>
      <c r="D309" s="46">
        <v>307.0</v>
      </c>
      <c r="E309" s="25"/>
      <c r="F309" s="26">
        <v>4421.0</v>
      </c>
      <c r="G309" s="18">
        <v>2298.0</v>
      </c>
      <c r="H309" s="15">
        <f t="shared" si="5"/>
        <v>399</v>
      </c>
      <c r="I309" s="28">
        <v>36.0</v>
      </c>
      <c r="J309" s="29">
        <v>74.0</v>
      </c>
      <c r="K309" s="30">
        <v>29.0</v>
      </c>
      <c r="L309" s="31">
        <v>180.0</v>
      </c>
      <c r="M309" s="32">
        <v>38.0</v>
      </c>
      <c r="N309" s="33">
        <v>42.0</v>
      </c>
      <c r="O309" s="39">
        <f t="shared" si="6"/>
        <v>0.525</v>
      </c>
      <c r="P309" s="39">
        <f t="shared" si="7"/>
        <v>0.6727272727</v>
      </c>
      <c r="Q309" s="40">
        <f t="shared" si="8"/>
        <v>0.6599093413</v>
      </c>
      <c r="R309" s="17">
        <f t="shared" si="9"/>
        <v>0.2379093413</v>
      </c>
      <c r="S309" s="39">
        <f t="shared" si="10"/>
        <v>0.01281793148</v>
      </c>
      <c r="T309" s="40">
        <f t="shared" si="11"/>
        <v>0.3599189493</v>
      </c>
      <c r="U309" s="40">
        <f t="shared" si="12"/>
        <v>0.4075695368</v>
      </c>
      <c r="V309" s="40">
        <f t="shared" si="13"/>
        <v>0.4075695368</v>
      </c>
      <c r="W309" s="39">
        <f t="shared" si="14"/>
        <v>0.4203874683</v>
      </c>
      <c r="X309" s="41">
        <f t="shared" si="15"/>
        <v>0.5924304632</v>
      </c>
      <c r="Y309" s="41">
        <f t="shared" si="16"/>
        <v>0.5796125317</v>
      </c>
      <c r="Z309" s="40">
        <f t="shared" si="17"/>
        <v>80</v>
      </c>
      <c r="AA309" s="40">
        <f t="shared" si="18"/>
        <v>110</v>
      </c>
      <c r="AB309" s="40">
        <f t="shared" si="19"/>
        <v>47</v>
      </c>
      <c r="AC309" s="40">
        <f t="shared" si="20"/>
        <v>33</v>
      </c>
      <c r="AD309" s="40">
        <f t="shared" si="21"/>
        <v>64</v>
      </c>
      <c r="AE309" s="40">
        <f t="shared" si="22"/>
        <v>46</v>
      </c>
      <c r="AF309" s="40">
        <f t="shared" si="23"/>
        <v>1.272727273</v>
      </c>
      <c r="AG309" s="40">
        <f t="shared" si="24"/>
        <v>1.608695652</v>
      </c>
      <c r="AH309" s="40">
        <f t="shared" si="25"/>
        <v>60</v>
      </c>
      <c r="AI309" s="40">
        <f t="shared" si="26"/>
        <v>42</v>
      </c>
      <c r="AJ309" s="40">
        <f t="shared" si="27"/>
        <v>103</v>
      </c>
      <c r="AK309" s="40">
        <f t="shared" si="40"/>
        <v>74</v>
      </c>
      <c r="AL309" s="18">
        <f t="shared" si="28"/>
        <v>2298</v>
      </c>
      <c r="AM309" s="40">
        <f t="shared" si="29"/>
        <v>279</v>
      </c>
      <c r="AN309" s="42">
        <f t="shared" si="30"/>
        <v>0.1214099217</v>
      </c>
      <c r="AO309" s="42">
        <f t="shared" si="31"/>
        <v>0.1736292428</v>
      </c>
      <c r="AP309" s="43">
        <f t="shared" si="32"/>
        <v>0.2581453634</v>
      </c>
      <c r="AQ309" s="43">
        <f t="shared" si="33"/>
        <v>0.6365914787</v>
      </c>
      <c r="AR309" s="43">
        <f t="shared" si="34"/>
        <v>0.4761904762</v>
      </c>
      <c r="AS309" s="43">
        <f t="shared" si="35"/>
        <v>0.5842293907</v>
      </c>
      <c r="AT309" s="43">
        <f t="shared" si="36"/>
        <v>0.4802867384</v>
      </c>
      <c r="AU309" s="43">
        <f t="shared" si="37"/>
        <v>0.3655913978</v>
      </c>
      <c r="AV309" s="44">
        <f t="shared" si="38"/>
        <v>0</v>
      </c>
      <c r="AW309" s="45">
        <f t="shared" si="39"/>
        <v>-60</v>
      </c>
      <c r="AX309" s="45">
        <v>5.0</v>
      </c>
      <c r="AY309" s="45"/>
    </row>
    <row r="310">
      <c r="A310" s="60"/>
      <c r="B310" s="60"/>
      <c r="C310" s="60"/>
      <c r="D310" s="46">
        <v>308.0</v>
      </c>
      <c r="E310" s="25"/>
      <c r="F310" s="26">
        <v>4422.0</v>
      </c>
      <c r="G310" s="18">
        <v>2440.0</v>
      </c>
      <c r="H310" s="15">
        <f t="shared" si="5"/>
        <v>354</v>
      </c>
      <c r="I310" s="28">
        <v>16.0</v>
      </c>
      <c r="J310" s="29">
        <v>70.0</v>
      </c>
      <c r="K310" s="30">
        <v>24.0</v>
      </c>
      <c r="L310" s="31">
        <v>165.0</v>
      </c>
      <c r="M310" s="32">
        <v>36.0</v>
      </c>
      <c r="N310" s="33">
        <v>43.0</v>
      </c>
      <c r="O310" s="39">
        <f t="shared" si="6"/>
        <v>0.5443037975</v>
      </c>
      <c r="P310" s="39">
        <f t="shared" si="7"/>
        <v>0.8139534884</v>
      </c>
      <c r="Q310" s="40">
        <f t="shared" si="8"/>
        <v>0.6686602778</v>
      </c>
      <c r="R310" s="17">
        <f t="shared" si="9"/>
        <v>0.2466602778</v>
      </c>
      <c r="S310" s="39">
        <f t="shared" si="10"/>
        <v>0.1452932105</v>
      </c>
      <c r="T310" s="40">
        <f t="shared" si="11"/>
        <v>0.3599140487</v>
      </c>
      <c r="U310" s="40">
        <f t="shared" si="12"/>
        <v>0.4225564558</v>
      </c>
      <c r="V310" s="40">
        <f t="shared" si="13"/>
        <v>0.4225564558</v>
      </c>
      <c r="W310" s="39">
        <f t="shared" si="14"/>
        <v>0.5678496663</v>
      </c>
      <c r="X310" s="41">
        <f t="shared" si="15"/>
        <v>0.5774435442</v>
      </c>
      <c r="Y310" s="41">
        <f t="shared" si="16"/>
        <v>0.4321503337</v>
      </c>
      <c r="Z310" s="40">
        <f t="shared" si="17"/>
        <v>79</v>
      </c>
      <c r="AA310" s="40">
        <f t="shared" si="18"/>
        <v>86</v>
      </c>
      <c r="AB310" s="40">
        <f t="shared" si="19"/>
        <v>46</v>
      </c>
      <c r="AC310" s="40">
        <f t="shared" si="20"/>
        <v>33</v>
      </c>
      <c r="AD310" s="40">
        <f t="shared" si="21"/>
        <v>37</v>
      </c>
      <c r="AE310" s="40">
        <f t="shared" si="22"/>
        <v>49</v>
      </c>
      <c r="AF310" s="40">
        <f t="shared" si="23"/>
        <v>1.303030303</v>
      </c>
      <c r="AG310" s="40">
        <f t="shared" si="24"/>
        <v>1.428571429</v>
      </c>
      <c r="AH310" s="40">
        <f t="shared" si="25"/>
        <v>60</v>
      </c>
      <c r="AI310" s="40">
        <f t="shared" si="26"/>
        <v>43</v>
      </c>
      <c r="AJ310" s="40">
        <f t="shared" si="27"/>
        <v>53</v>
      </c>
      <c r="AK310" s="40">
        <f t="shared" si="40"/>
        <v>70</v>
      </c>
      <c r="AL310" s="18">
        <f t="shared" si="28"/>
        <v>2440</v>
      </c>
      <c r="AM310" s="40">
        <f t="shared" si="29"/>
        <v>226</v>
      </c>
      <c r="AN310" s="42">
        <f t="shared" si="30"/>
        <v>0.09262295082</v>
      </c>
      <c r="AO310" s="42">
        <f t="shared" si="31"/>
        <v>0.1450819672</v>
      </c>
      <c r="AP310" s="43">
        <f t="shared" si="32"/>
        <v>0.2146892655</v>
      </c>
      <c r="AQ310" s="43">
        <f t="shared" si="33"/>
        <v>0.6129943503</v>
      </c>
      <c r="AR310" s="43">
        <f t="shared" si="34"/>
        <v>0.4661016949</v>
      </c>
      <c r="AS310" s="43">
        <f t="shared" si="35"/>
        <v>0.5</v>
      </c>
      <c r="AT310" s="43">
        <f t="shared" si="36"/>
        <v>0.5752212389</v>
      </c>
      <c r="AU310" s="43">
        <f t="shared" si="37"/>
        <v>0.4557522124</v>
      </c>
      <c r="AV310" s="44">
        <f t="shared" si="38"/>
        <v>0</v>
      </c>
      <c r="AW310" s="45">
        <f t="shared" si="39"/>
        <v>-37</v>
      </c>
      <c r="AX310" s="45">
        <v>5.0</v>
      </c>
      <c r="AY310" s="45"/>
    </row>
    <row r="311">
      <c r="A311" s="60"/>
      <c r="B311" s="60"/>
      <c r="C311" s="60"/>
      <c r="D311" s="46">
        <v>309.0</v>
      </c>
      <c r="E311" s="25"/>
      <c r="F311" s="26">
        <v>4423.0</v>
      </c>
      <c r="G311" s="18">
        <v>3301.0</v>
      </c>
      <c r="H311" s="15">
        <f t="shared" si="5"/>
        <v>498</v>
      </c>
      <c r="I311" s="28">
        <v>41.0</v>
      </c>
      <c r="J311" s="29">
        <v>118.0</v>
      </c>
      <c r="K311" s="30">
        <v>41.0</v>
      </c>
      <c r="L311" s="31">
        <v>202.0</v>
      </c>
      <c r="M311" s="32">
        <v>30.0</v>
      </c>
      <c r="N311" s="33">
        <v>66.0</v>
      </c>
      <c r="O311" s="39">
        <f t="shared" si="6"/>
        <v>0.6875</v>
      </c>
      <c r="P311" s="39">
        <f t="shared" si="7"/>
        <v>0.7421383648</v>
      </c>
      <c r="Q311" s="40">
        <f t="shared" si="8"/>
        <v>0.7335821328</v>
      </c>
      <c r="R311" s="17">
        <f t="shared" si="9"/>
        <v>0.3115821328</v>
      </c>
      <c r="S311" s="39">
        <f t="shared" si="10"/>
        <v>0.008556231967</v>
      </c>
      <c r="T311" s="40">
        <f t="shared" si="11"/>
        <v>0.3598776966</v>
      </c>
      <c r="U311" s="40">
        <f t="shared" si="12"/>
        <v>0.5337319906</v>
      </c>
      <c r="V311" s="40">
        <f t="shared" si="13"/>
        <v>0.5337319906</v>
      </c>
      <c r="W311" s="39">
        <f t="shared" si="14"/>
        <v>0.5422882225</v>
      </c>
      <c r="X311" s="41">
        <f t="shared" si="15"/>
        <v>0.4662680094</v>
      </c>
      <c r="Y311" s="41">
        <f t="shared" si="16"/>
        <v>0.4577117775</v>
      </c>
      <c r="Z311" s="40">
        <f t="shared" si="17"/>
        <v>96</v>
      </c>
      <c r="AA311" s="40">
        <f t="shared" si="18"/>
        <v>159</v>
      </c>
      <c r="AB311" s="40">
        <f t="shared" si="19"/>
        <v>45</v>
      </c>
      <c r="AC311" s="40">
        <f t="shared" si="20"/>
        <v>51</v>
      </c>
      <c r="AD311" s="40">
        <f t="shared" si="21"/>
        <v>73</v>
      </c>
      <c r="AE311" s="40">
        <f t="shared" si="22"/>
        <v>86</v>
      </c>
      <c r="AF311" s="40">
        <f t="shared" si="23"/>
        <v>1.294117647</v>
      </c>
      <c r="AG311" s="40">
        <f t="shared" si="24"/>
        <v>1.372093023</v>
      </c>
      <c r="AH311" s="40">
        <f t="shared" si="25"/>
        <v>58</v>
      </c>
      <c r="AI311" s="40">
        <f t="shared" si="26"/>
        <v>66</v>
      </c>
      <c r="AJ311" s="40">
        <f t="shared" si="27"/>
        <v>100</v>
      </c>
      <c r="AK311" s="40">
        <f t="shared" si="40"/>
        <v>118</v>
      </c>
      <c r="AL311" s="18">
        <f t="shared" si="28"/>
        <v>3301</v>
      </c>
      <c r="AM311" s="40">
        <f t="shared" si="29"/>
        <v>342</v>
      </c>
      <c r="AN311" s="42">
        <f t="shared" si="30"/>
        <v>0.1036049682</v>
      </c>
      <c r="AO311" s="42">
        <f t="shared" si="31"/>
        <v>0.1508633747</v>
      </c>
      <c r="AP311" s="43">
        <f t="shared" si="32"/>
        <v>0.2248995984</v>
      </c>
      <c r="AQ311" s="43">
        <f t="shared" si="33"/>
        <v>0.5481927711</v>
      </c>
      <c r="AR311" s="43">
        <f t="shared" si="34"/>
        <v>0.5120481928</v>
      </c>
      <c r="AS311" s="43">
        <f t="shared" si="35"/>
        <v>0.4619883041</v>
      </c>
      <c r="AT311" s="43">
        <f t="shared" si="36"/>
        <v>0.514619883</v>
      </c>
      <c r="AU311" s="43">
        <f t="shared" si="37"/>
        <v>0.3625730994</v>
      </c>
      <c r="AV311" s="44">
        <f t="shared" si="38"/>
        <v>0</v>
      </c>
      <c r="AW311" s="45">
        <f t="shared" si="39"/>
        <v>-46</v>
      </c>
      <c r="AX311" s="45">
        <v>5.0</v>
      </c>
      <c r="AY311" s="45"/>
    </row>
    <row r="312">
      <c r="A312" s="60"/>
      <c r="B312" s="60"/>
      <c r="C312" s="60"/>
      <c r="D312" s="46">
        <v>310.0</v>
      </c>
      <c r="E312" s="25"/>
      <c r="F312" s="26">
        <v>4461.0</v>
      </c>
      <c r="G312" s="18">
        <v>1873.0</v>
      </c>
      <c r="H312" s="15">
        <f t="shared" si="5"/>
        <v>216</v>
      </c>
      <c r="I312" s="28">
        <v>1.0</v>
      </c>
      <c r="J312" s="29">
        <v>39.0</v>
      </c>
      <c r="K312" s="30">
        <v>0.0</v>
      </c>
      <c r="L312" s="31">
        <v>136.0</v>
      </c>
      <c r="M312" s="32">
        <v>2.0</v>
      </c>
      <c r="N312" s="33">
        <v>38.0</v>
      </c>
      <c r="O312" s="39">
        <f t="shared" si="6"/>
        <v>0.95</v>
      </c>
      <c r="P312" s="39">
        <f t="shared" si="7"/>
        <v>0.975</v>
      </c>
      <c r="Q312" s="40">
        <f t="shared" si="8"/>
        <v>0.852626165</v>
      </c>
      <c r="R312" s="17">
        <f t="shared" si="9"/>
        <v>0.430626165</v>
      </c>
      <c r="S312" s="39">
        <f t="shared" si="10"/>
        <v>0.122373835</v>
      </c>
      <c r="T312" s="40">
        <f t="shared" si="11"/>
        <v>0.359811061</v>
      </c>
      <c r="U312" s="40">
        <f t="shared" si="12"/>
        <v>0.7375428442</v>
      </c>
      <c r="V312" s="40">
        <f t="shared" si="13"/>
        <v>0.7375428442</v>
      </c>
      <c r="W312" s="39">
        <f t="shared" si="14"/>
        <v>0.8599166792</v>
      </c>
      <c r="X312" s="41">
        <f t="shared" si="15"/>
        <v>0.2624571558</v>
      </c>
      <c r="Y312" s="41">
        <f t="shared" si="16"/>
        <v>0.1400833208</v>
      </c>
      <c r="Z312" s="40">
        <f t="shared" si="17"/>
        <v>40</v>
      </c>
      <c r="AA312" s="40">
        <f t="shared" si="18"/>
        <v>40</v>
      </c>
      <c r="AB312" s="40">
        <f t="shared" si="19"/>
        <v>10</v>
      </c>
      <c r="AC312" s="40">
        <f t="shared" si="20"/>
        <v>30</v>
      </c>
      <c r="AD312" s="40">
        <f t="shared" si="21"/>
        <v>6</v>
      </c>
      <c r="AE312" s="40">
        <f t="shared" si="22"/>
        <v>34</v>
      </c>
      <c r="AF312" s="40">
        <f t="shared" si="23"/>
        <v>1.266666667</v>
      </c>
      <c r="AG312" s="40">
        <f t="shared" si="24"/>
        <v>1.147058824</v>
      </c>
      <c r="AH312" s="40">
        <f t="shared" si="25"/>
        <v>13</v>
      </c>
      <c r="AI312" s="40">
        <f t="shared" si="26"/>
        <v>38</v>
      </c>
      <c r="AJ312" s="40">
        <f t="shared" si="27"/>
        <v>7</v>
      </c>
      <c r="AK312" s="40">
        <f t="shared" si="40"/>
        <v>39</v>
      </c>
      <c r="AL312" s="18">
        <f t="shared" si="28"/>
        <v>1873</v>
      </c>
      <c r="AM312" s="40">
        <f t="shared" si="29"/>
        <v>97</v>
      </c>
      <c r="AN312" s="42">
        <f t="shared" si="30"/>
        <v>0.05178857448</v>
      </c>
      <c r="AO312" s="42">
        <f t="shared" si="31"/>
        <v>0.1153230112</v>
      </c>
      <c r="AP312" s="43">
        <f t="shared" si="32"/>
        <v>0.01388888889</v>
      </c>
      <c r="AQ312" s="43">
        <f t="shared" si="33"/>
        <v>0.6435185185</v>
      </c>
      <c r="AR312" s="43">
        <f t="shared" si="34"/>
        <v>0.3703703704</v>
      </c>
      <c r="AS312" s="43">
        <f t="shared" si="35"/>
        <v>0.206185567</v>
      </c>
      <c r="AT312" s="43">
        <f t="shared" si="36"/>
        <v>0.5360824742</v>
      </c>
      <c r="AU312" s="43">
        <f t="shared" si="37"/>
        <v>0.5257731959</v>
      </c>
      <c r="AV312" s="44">
        <f t="shared" si="38"/>
        <v>0</v>
      </c>
      <c r="AW312" s="45">
        <f t="shared" si="39"/>
        <v>-17</v>
      </c>
      <c r="AX312" s="45">
        <v>5.0</v>
      </c>
      <c r="AY312" s="45"/>
    </row>
    <row r="313">
      <c r="A313" s="60"/>
      <c r="B313" s="60"/>
      <c r="C313" s="60"/>
      <c r="D313" s="46">
        <v>311.0</v>
      </c>
      <c r="E313" s="25"/>
      <c r="F313" s="26">
        <v>4501.0</v>
      </c>
      <c r="G313" s="18">
        <v>2884.0</v>
      </c>
      <c r="H313" s="15">
        <f t="shared" si="5"/>
        <v>442</v>
      </c>
      <c r="I313" s="28">
        <v>30.0</v>
      </c>
      <c r="J313" s="29">
        <v>88.0</v>
      </c>
      <c r="K313" s="30">
        <v>19.0</v>
      </c>
      <c r="L313" s="31">
        <v>237.0</v>
      </c>
      <c r="M313" s="32">
        <v>19.0</v>
      </c>
      <c r="N313" s="33">
        <v>49.0</v>
      </c>
      <c r="O313" s="39">
        <f t="shared" si="6"/>
        <v>0.7205882353</v>
      </c>
      <c r="P313" s="39">
        <f t="shared" si="7"/>
        <v>0.7457627119</v>
      </c>
      <c r="Q313" s="40">
        <f t="shared" si="8"/>
        <v>0.7485853603</v>
      </c>
      <c r="R313" s="17">
        <f t="shared" si="9"/>
        <v>0.3265853603</v>
      </c>
      <c r="S313" s="39">
        <f t="shared" si="10"/>
        <v>-0.00282264843</v>
      </c>
      <c r="T313" s="40">
        <f t="shared" si="11"/>
        <v>0.3598692969</v>
      </c>
      <c r="U313" s="40">
        <f t="shared" si="12"/>
        <v>0.5594217561</v>
      </c>
      <c r="V313" s="40">
        <f t="shared" si="13"/>
        <v>0.5594217561</v>
      </c>
      <c r="W313" s="39">
        <f t="shared" si="14"/>
        <v>0.5565991077</v>
      </c>
      <c r="X313" s="41">
        <f t="shared" si="15"/>
        <v>0.4405782439</v>
      </c>
      <c r="Y313" s="41">
        <f t="shared" si="16"/>
        <v>0.4434008923</v>
      </c>
      <c r="Z313" s="40">
        <f t="shared" si="17"/>
        <v>68</v>
      </c>
      <c r="AA313" s="40">
        <f t="shared" si="18"/>
        <v>118</v>
      </c>
      <c r="AB313" s="40">
        <f t="shared" si="19"/>
        <v>30</v>
      </c>
      <c r="AC313" s="40">
        <f t="shared" si="20"/>
        <v>38</v>
      </c>
      <c r="AD313" s="40">
        <f t="shared" si="21"/>
        <v>52</v>
      </c>
      <c r="AE313" s="40">
        <f t="shared" si="22"/>
        <v>66</v>
      </c>
      <c r="AF313" s="40">
        <f t="shared" si="23"/>
        <v>1.289473684</v>
      </c>
      <c r="AG313" s="40">
        <f t="shared" si="24"/>
        <v>1.333333333</v>
      </c>
      <c r="AH313" s="40">
        <f t="shared" si="25"/>
        <v>39</v>
      </c>
      <c r="AI313" s="40">
        <f t="shared" si="26"/>
        <v>49</v>
      </c>
      <c r="AJ313" s="40">
        <f t="shared" si="27"/>
        <v>69</v>
      </c>
      <c r="AK313" s="40">
        <f t="shared" si="40"/>
        <v>88</v>
      </c>
      <c r="AL313" s="18">
        <f t="shared" si="28"/>
        <v>2884</v>
      </c>
      <c r="AM313" s="40">
        <f t="shared" si="29"/>
        <v>245</v>
      </c>
      <c r="AN313" s="42">
        <f t="shared" si="30"/>
        <v>0.08495145631</v>
      </c>
      <c r="AO313" s="42">
        <f t="shared" si="31"/>
        <v>0.153259362</v>
      </c>
      <c r="AP313" s="43">
        <f t="shared" si="32"/>
        <v>0.1538461538</v>
      </c>
      <c r="AQ313" s="43">
        <f t="shared" si="33"/>
        <v>0.6470588235</v>
      </c>
      <c r="AR313" s="43">
        <f t="shared" si="34"/>
        <v>0.4208144796</v>
      </c>
      <c r="AS313" s="43">
        <f t="shared" si="35"/>
        <v>0.4408163265</v>
      </c>
      <c r="AT313" s="43">
        <f t="shared" si="36"/>
        <v>0.5183673469</v>
      </c>
      <c r="AU313" s="43">
        <f t="shared" si="37"/>
        <v>0.3591836735</v>
      </c>
      <c r="AV313" s="44">
        <f t="shared" si="38"/>
        <v>0</v>
      </c>
      <c r="AW313" s="45">
        <f t="shared" si="39"/>
        <v>-40</v>
      </c>
      <c r="AX313" s="45">
        <v>5.0</v>
      </c>
      <c r="AY313" s="45"/>
    </row>
    <row r="314">
      <c r="A314" s="60"/>
      <c r="B314" s="60"/>
      <c r="C314" s="60"/>
      <c r="D314" s="46">
        <v>312.0</v>
      </c>
      <c r="E314" s="25"/>
      <c r="F314" s="26">
        <v>4502.0</v>
      </c>
      <c r="G314" s="18">
        <v>1124.0</v>
      </c>
      <c r="H314" s="15">
        <f t="shared" si="5"/>
        <v>182</v>
      </c>
      <c r="I314" s="28">
        <v>16.0</v>
      </c>
      <c r="J314" s="29">
        <v>37.0</v>
      </c>
      <c r="K314" s="30">
        <v>8.0</v>
      </c>
      <c r="L314" s="31">
        <v>76.0</v>
      </c>
      <c r="M314" s="32">
        <v>12.0</v>
      </c>
      <c r="N314" s="33">
        <v>33.0</v>
      </c>
      <c r="O314" s="39">
        <f t="shared" si="6"/>
        <v>0.7333333333</v>
      </c>
      <c r="P314" s="39">
        <f t="shared" si="7"/>
        <v>0.6981132075</v>
      </c>
      <c r="Q314" s="40">
        <f t="shared" si="8"/>
        <v>0.75436456</v>
      </c>
      <c r="R314" s="17">
        <f t="shared" si="9"/>
        <v>0.33236456</v>
      </c>
      <c r="S314" s="39">
        <f t="shared" si="10"/>
        <v>-0.05625135245</v>
      </c>
      <c r="T314" s="40">
        <f t="shared" si="11"/>
        <v>0.3598660615</v>
      </c>
      <c r="U314" s="40">
        <f t="shared" si="12"/>
        <v>0.5693171254</v>
      </c>
      <c r="V314" s="40">
        <f t="shared" si="13"/>
        <v>0.5693171254</v>
      </c>
      <c r="W314" s="39">
        <f t="shared" si="14"/>
        <v>0.5130657729</v>
      </c>
      <c r="X314" s="41">
        <f t="shared" si="15"/>
        <v>0.4306828746</v>
      </c>
      <c r="Y314" s="41">
        <f t="shared" si="16"/>
        <v>0.4869342271</v>
      </c>
      <c r="Z314" s="40">
        <f t="shared" si="17"/>
        <v>45</v>
      </c>
      <c r="AA314" s="40">
        <f t="shared" si="18"/>
        <v>53</v>
      </c>
      <c r="AB314" s="40">
        <f t="shared" si="19"/>
        <v>19</v>
      </c>
      <c r="AC314" s="40">
        <f t="shared" si="20"/>
        <v>26</v>
      </c>
      <c r="AD314" s="40">
        <f t="shared" si="21"/>
        <v>26</v>
      </c>
      <c r="AE314" s="40">
        <f t="shared" si="22"/>
        <v>27</v>
      </c>
      <c r="AF314" s="40">
        <f t="shared" si="23"/>
        <v>1.269230769</v>
      </c>
      <c r="AG314" s="40">
        <f t="shared" si="24"/>
        <v>1.37037037</v>
      </c>
      <c r="AH314" s="40">
        <f t="shared" si="25"/>
        <v>24</v>
      </c>
      <c r="AI314" s="40">
        <f t="shared" si="26"/>
        <v>33</v>
      </c>
      <c r="AJ314" s="40">
        <f t="shared" si="27"/>
        <v>36</v>
      </c>
      <c r="AK314" s="40">
        <f t="shared" si="40"/>
        <v>37</v>
      </c>
      <c r="AL314" s="18">
        <f t="shared" si="28"/>
        <v>1124</v>
      </c>
      <c r="AM314" s="40">
        <f t="shared" si="29"/>
        <v>130</v>
      </c>
      <c r="AN314" s="42">
        <f t="shared" si="30"/>
        <v>0.115658363</v>
      </c>
      <c r="AO314" s="42">
        <f t="shared" si="31"/>
        <v>0.1619217082</v>
      </c>
      <c r="AP314" s="43">
        <f t="shared" si="32"/>
        <v>0.1978021978</v>
      </c>
      <c r="AQ314" s="43">
        <f t="shared" si="33"/>
        <v>0.5714285714</v>
      </c>
      <c r="AR314" s="43">
        <f t="shared" si="34"/>
        <v>0.5384615385</v>
      </c>
      <c r="AS314" s="43">
        <f t="shared" si="35"/>
        <v>0.4615384615</v>
      </c>
      <c r="AT314" s="43">
        <f t="shared" si="36"/>
        <v>0.4692307692</v>
      </c>
      <c r="AU314" s="43">
        <f t="shared" si="37"/>
        <v>0.4384615385</v>
      </c>
      <c r="AV314" s="44">
        <f t="shared" si="38"/>
        <v>0</v>
      </c>
      <c r="AW314" s="45">
        <f t="shared" si="39"/>
        <v>-24</v>
      </c>
      <c r="AX314" s="45">
        <v>5.0</v>
      </c>
      <c r="AY314" s="45"/>
    </row>
    <row r="315">
      <c r="A315" s="60"/>
      <c r="B315" s="60"/>
      <c r="C315" s="60"/>
      <c r="D315" s="46">
        <v>313.0</v>
      </c>
      <c r="E315" s="25"/>
      <c r="F315" s="26">
        <v>4504.0</v>
      </c>
      <c r="G315" s="18">
        <v>2024.0</v>
      </c>
      <c r="H315" s="15">
        <f t="shared" si="5"/>
        <v>291</v>
      </c>
      <c r="I315" s="28">
        <v>13.0</v>
      </c>
      <c r="J315" s="29">
        <v>56.0</v>
      </c>
      <c r="K315" s="30">
        <v>18.0</v>
      </c>
      <c r="L315" s="31">
        <v>136.0</v>
      </c>
      <c r="M315" s="32">
        <v>15.0</v>
      </c>
      <c r="N315" s="33">
        <v>53.0</v>
      </c>
      <c r="O315" s="39">
        <f t="shared" si="6"/>
        <v>0.7794117647</v>
      </c>
      <c r="P315" s="39">
        <f t="shared" si="7"/>
        <v>0.8115942029</v>
      </c>
      <c r="Q315" s="40">
        <f t="shared" si="8"/>
        <v>0.7752594191</v>
      </c>
      <c r="R315" s="17">
        <f t="shared" si="9"/>
        <v>0.3532594191</v>
      </c>
      <c r="S315" s="39">
        <f t="shared" si="10"/>
        <v>0.03633478378</v>
      </c>
      <c r="T315" s="40">
        <f t="shared" si="11"/>
        <v>0.3598543644</v>
      </c>
      <c r="U315" s="40">
        <f t="shared" si="12"/>
        <v>0.6050929334</v>
      </c>
      <c r="V315" s="40">
        <f t="shared" si="13"/>
        <v>0.6050929334</v>
      </c>
      <c r="W315" s="39">
        <f t="shared" si="14"/>
        <v>0.6414277172</v>
      </c>
      <c r="X315" s="41">
        <f t="shared" si="15"/>
        <v>0.3949070666</v>
      </c>
      <c r="Y315" s="41">
        <f t="shared" si="16"/>
        <v>0.3585722828</v>
      </c>
      <c r="Z315" s="40">
        <f t="shared" si="17"/>
        <v>68</v>
      </c>
      <c r="AA315" s="40">
        <f t="shared" si="18"/>
        <v>69</v>
      </c>
      <c r="AB315" s="40">
        <f t="shared" si="19"/>
        <v>27</v>
      </c>
      <c r="AC315" s="40">
        <f t="shared" si="20"/>
        <v>41</v>
      </c>
      <c r="AD315" s="40">
        <f t="shared" si="21"/>
        <v>25</v>
      </c>
      <c r="AE315" s="40">
        <f t="shared" si="22"/>
        <v>44</v>
      </c>
      <c r="AF315" s="40">
        <f t="shared" si="23"/>
        <v>1.292682927</v>
      </c>
      <c r="AG315" s="40">
        <f t="shared" si="24"/>
        <v>1.272727273</v>
      </c>
      <c r="AH315" s="40">
        <f t="shared" si="25"/>
        <v>35</v>
      </c>
      <c r="AI315" s="40">
        <f t="shared" si="26"/>
        <v>53</v>
      </c>
      <c r="AJ315" s="40">
        <f t="shared" si="27"/>
        <v>32</v>
      </c>
      <c r="AK315" s="40">
        <f t="shared" si="40"/>
        <v>56</v>
      </c>
      <c r="AL315" s="18">
        <f t="shared" si="28"/>
        <v>2024</v>
      </c>
      <c r="AM315" s="40">
        <f t="shared" si="29"/>
        <v>176</v>
      </c>
      <c r="AN315" s="42">
        <f t="shared" si="30"/>
        <v>0.08695652174</v>
      </c>
      <c r="AO315" s="42">
        <f t="shared" si="31"/>
        <v>0.1437747036</v>
      </c>
      <c r="AP315" s="43">
        <f t="shared" si="32"/>
        <v>0.1580756014</v>
      </c>
      <c r="AQ315" s="43">
        <f t="shared" si="33"/>
        <v>0.5635738832</v>
      </c>
      <c r="AR315" s="43">
        <f t="shared" si="34"/>
        <v>0.470790378</v>
      </c>
      <c r="AS315" s="43">
        <f t="shared" si="35"/>
        <v>0.3806818182</v>
      </c>
      <c r="AT315" s="43">
        <f t="shared" si="36"/>
        <v>0.5170454545</v>
      </c>
      <c r="AU315" s="43">
        <f t="shared" si="37"/>
        <v>0.5</v>
      </c>
      <c r="AV315" s="44">
        <f t="shared" si="38"/>
        <v>0</v>
      </c>
      <c r="AW315" s="45">
        <f t="shared" si="39"/>
        <v>-21</v>
      </c>
      <c r="AX315" s="45">
        <v>5.0</v>
      </c>
      <c r="AY315" s="45"/>
    </row>
    <row r="316">
      <c r="A316" s="60"/>
      <c r="B316" s="60"/>
      <c r="C316" s="60"/>
      <c r="D316" s="46">
        <v>314.0</v>
      </c>
      <c r="E316" s="25"/>
      <c r="F316" s="26">
        <v>4505.0</v>
      </c>
      <c r="G316" s="18">
        <v>1501.0</v>
      </c>
      <c r="H316" s="15">
        <f t="shared" si="5"/>
        <v>185</v>
      </c>
      <c r="I316" s="28">
        <v>12.0</v>
      </c>
      <c r="J316" s="29">
        <v>46.0</v>
      </c>
      <c r="K316" s="30">
        <v>5.0</v>
      </c>
      <c r="L316" s="31">
        <v>93.0</v>
      </c>
      <c r="M316" s="32">
        <v>7.0</v>
      </c>
      <c r="N316" s="33">
        <v>22.0</v>
      </c>
      <c r="O316" s="39">
        <f t="shared" si="6"/>
        <v>0.7586206897</v>
      </c>
      <c r="P316" s="39">
        <f t="shared" si="7"/>
        <v>0.7931034483</v>
      </c>
      <c r="Q316" s="40">
        <f t="shared" si="8"/>
        <v>0.7658312771</v>
      </c>
      <c r="R316" s="17">
        <f t="shared" si="9"/>
        <v>0.3438312771</v>
      </c>
      <c r="S316" s="39">
        <f t="shared" si="10"/>
        <v>0.02727217122</v>
      </c>
      <c r="T316" s="40">
        <f t="shared" si="11"/>
        <v>0.3598596422</v>
      </c>
      <c r="U316" s="40">
        <f t="shared" si="12"/>
        <v>0.5889504639</v>
      </c>
      <c r="V316" s="40">
        <f t="shared" si="13"/>
        <v>0.5889504639</v>
      </c>
      <c r="W316" s="39">
        <f t="shared" si="14"/>
        <v>0.6162226351</v>
      </c>
      <c r="X316" s="41">
        <f t="shared" si="15"/>
        <v>0.4110495361</v>
      </c>
      <c r="Y316" s="41">
        <f t="shared" si="16"/>
        <v>0.3837773649</v>
      </c>
      <c r="Z316" s="40">
        <f t="shared" si="17"/>
        <v>29</v>
      </c>
      <c r="AA316" s="40">
        <f t="shared" si="18"/>
        <v>58</v>
      </c>
      <c r="AB316" s="40">
        <f t="shared" si="19"/>
        <v>12</v>
      </c>
      <c r="AC316" s="40">
        <f t="shared" si="20"/>
        <v>17</v>
      </c>
      <c r="AD316" s="40">
        <f t="shared" si="21"/>
        <v>22</v>
      </c>
      <c r="AE316" s="40">
        <f t="shared" si="22"/>
        <v>36</v>
      </c>
      <c r="AF316" s="40">
        <f t="shared" si="23"/>
        <v>1.294117647</v>
      </c>
      <c r="AG316" s="40">
        <f t="shared" si="24"/>
        <v>1.277777778</v>
      </c>
      <c r="AH316" s="40">
        <f t="shared" si="25"/>
        <v>16</v>
      </c>
      <c r="AI316" s="40">
        <f t="shared" si="26"/>
        <v>22</v>
      </c>
      <c r="AJ316" s="40">
        <f t="shared" si="27"/>
        <v>28</v>
      </c>
      <c r="AK316" s="40">
        <f t="shared" si="40"/>
        <v>46</v>
      </c>
      <c r="AL316" s="18">
        <f t="shared" si="28"/>
        <v>1501</v>
      </c>
      <c r="AM316" s="40">
        <f t="shared" si="29"/>
        <v>112</v>
      </c>
      <c r="AN316" s="42">
        <f t="shared" si="30"/>
        <v>0.07461692205</v>
      </c>
      <c r="AO316" s="42">
        <f t="shared" si="31"/>
        <v>0.1232511659</v>
      </c>
      <c r="AP316" s="43">
        <f t="shared" si="32"/>
        <v>0.1297297297</v>
      </c>
      <c r="AQ316" s="43">
        <f t="shared" si="33"/>
        <v>0.6054054054</v>
      </c>
      <c r="AR316" s="43">
        <f t="shared" si="34"/>
        <v>0.4702702703</v>
      </c>
      <c r="AS316" s="43">
        <f t="shared" si="35"/>
        <v>0.3928571429</v>
      </c>
      <c r="AT316" s="43">
        <f t="shared" si="36"/>
        <v>0.5535714286</v>
      </c>
      <c r="AU316" s="43">
        <f t="shared" si="37"/>
        <v>0.3392857143</v>
      </c>
      <c r="AV316" s="44">
        <f t="shared" si="38"/>
        <v>0</v>
      </c>
      <c r="AW316" s="45">
        <f t="shared" si="39"/>
        <v>-20</v>
      </c>
      <c r="AX316" s="45">
        <v>5.0</v>
      </c>
      <c r="AY316" s="45"/>
    </row>
    <row r="317">
      <c r="A317" s="60"/>
      <c r="B317" s="60"/>
      <c r="C317" s="60"/>
      <c r="D317" s="46">
        <v>315.0</v>
      </c>
      <c r="E317" s="25"/>
      <c r="F317" s="26">
        <v>4506.0</v>
      </c>
      <c r="G317" s="18">
        <v>1406.0</v>
      </c>
      <c r="H317" s="15">
        <f t="shared" si="5"/>
        <v>211</v>
      </c>
      <c r="I317" s="28">
        <v>11.0</v>
      </c>
      <c r="J317" s="29">
        <v>40.0</v>
      </c>
      <c r="K317" s="30">
        <v>12.0</v>
      </c>
      <c r="L317" s="31">
        <v>91.0</v>
      </c>
      <c r="M317" s="32">
        <v>18.0</v>
      </c>
      <c r="N317" s="33">
        <v>39.0</v>
      </c>
      <c r="O317" s="39">
        <f t="shared" si="6"/>
        <v>0.6842105263</v>
      </c>
      <c r="P317" s="39">
        <f t="shared" si="7"/>
        <v>0.7843137255</v>
      </c>
      <c r="Q317" s="40">
        <f t="shared" si="8"/>
        <v>0.7320906205</v>
      </c>
      <c r="R317" s="17">
        <f t="shared" si="9"/>
        <v>0.3100906205</v>
      </c>
      <c r="S317" s="39">
        <f t="shared" si="10"/>
        <v>0.05222310499</v>
      </c>
      <c r="T317" s="40">
        <f t="shared" si="11"/>
        <v>0.3598785317</v>
      </c>
      <c r="U317" s="40">
        <f t="shared" si="12"/>
        <v>0.5311780479</v>
      </c>
      <c r="V317" s="40">
        <f t="shared" si="13"/>
        <v>0.5311780479</v>
      </c>
      <c r="W317" s="39">
        <f t="shared" si="14"/>
        <v>0.5834011529</v>
      </c>
      <c r="X317" s="41">
        <f t="shared" si="15"/>
        <v>0.4688219521</v>
      </c>
      <c r="Y317" s="41">
        <f t="shared" si="16"/>
        <v>0.4165988471</v>
      </c>
      <c r="Z317" s="40">
        <f t="shared" si="17"/>
        <v>57</v>
      </c>
      <c r="AA317" s="40">
        <f t="shared" si="18"/>
        <v>51</v>
      </c>
      <c r="AB317" s="40">
        <f t="shared" si="19"/>
        <v>27</v>
      </c>
      <c r="AC317" s="40">
        <f t="shared" si="20"/>
        <v>30</v>
      </c>
      <c r="AD317" s="40">
        <f t="shared" si="21"/>
        <v>21</v>
      </c>
      <c r="AE317" s="40">
        <f t="shared" si="22"/>
        <v>30</v>
      </c>
      <c r="AF317" s="40">
        <f t="shared" si="23"/>
        <v>1.3</v>
      </c>
      <c r="AG317" s="40">
        <f t="shared" si="24"/>
        <v>1.333333333</v>
      </c>
      <c r="AH317" s="40">
        <f t="shared" si="25"/>
        <v>35</v>
      </c>
      <c r="AI317" s="40">
        <f t="shared" si="26"/>
        <v>39</v>
      </c>
      <c r="AJ317" s="40">
        <f t="shared" si="27"/>
        <v>28</v>
      </c>
      <c r="AK317" s="40">
        <f t="shared" si="40"/>
        <v>40</v>
      </c>
      <c r="AL317" s="18">
        <f t="shared" si="28"/>
        <v>1406</v>
      </c>
      <c r="AM317" s="40">
        <f t="shared" si="29"/>
        <v>142</v>
      </c>
      <c r="AN317" s="42">
        <f t="shared" si="30"/>
        <v>0.1009957326</v>
      </c>
      <c r="AO317" s="42">
        <f t="shared" si="31"/>
        <v>0.1500711238</v>
      </c>
      <c r="AP317" s="43">
        <f t="shared" si="32"/>
        <v>0.1943127962</v>
      </c>
      <c r="AQ317" s="43">
        <f t="shared" si="33"/>
        <v>0.5687203791</v>
      </c>
      <c r="AR317" s="43">
        <f t="shared" si="34"/>
        <v>0.5118483412</v>
      </c>
      <c r="AS317" s="43">
        <f t="shared" si="35"/>
        <v>0.4436619718</v>
      </c>
      <c r="AT317" s="43">
        <f t="shared" si="36"/>
        <v>0.5281690141</v>
      </c>
      <c r="AU317" s="43">
        <f t="shared" si="37"/>
        <v>0.5211267606</v>
      </c>
      <c r="AV317" s="44">
        <f t="shared" si="38"/>
        <v>0</v>
      </c>
      <c r="AW317" s="45">
        <f t="shared" si="39"/>
        <v>-22</v>
      </c>
      <c r="AX317" s="45">
        <v>5.0</v>
      </c>
      <c r="AY317" s="45"/>
    </row>
    <row r="318">
      <c r="A318" s="60"/>
      <c r="B318" s="60"/>
      <c r="C318" s="60"/>
      <c r="D318" s="46">
        <v>316.0</v>
      </c>
      <c r="E318" s="25"/>
      <c r="F318" s="26">
        <v>4508.0</v>
      </c>
      <c r="G318" s="18">
        <v>2926.0</v>
      </c>
      <c r="H318" s="15">
        <f t="shared" si="5"/>
        <v>374</v>
      </c>
      <c r="I318" s="28">
        <v>14.0</v>
      </c>
      <c r="J318" s="29">
        <v>78.0</v>
      </c>
      <c r="K318" s="30">
        <v>7.0</v>
      </c>
      <c r="L318" s="31">
        <v>216.0</v>
      </c>
      <c r="M318" s="32">
        <v>4.0</v>
      </c>
      <c r="N318" s="33">
        <v>55.0</v>
      </c>
      <c r="O318" s="39">
        <f t="shared" si="6"/>
        <v>0.9322033898</v>
      </c>
      <c r="P318" s="39">
        <f t="shared" si="7"/>
        <v>0.847826087</v>
      </c>
      <c r="Q318" s="40">
        <f t="shared" si="8"/>
        <v>0.8445540506</v>
      </c>
      <c r="R318" s="17">
        <f t="shared" si="9"/>
        <v>0.4225540506</v>
      </c>
      <c r="S318" s="39">
        <f t="shared" si="10"/>
        <v>0.003272036396</v>
      </c>
      <c r="T318" s="40">
        <f t="shared" si="11"/>
        <v>0.3598155785</v>
      </c>
      <c r="U318" s="40">
        <f t="shared" si="12"/>
        <v>0.7237247701</v>
      </c>
      <c r="V318" s="40">
        <f t="shared" si="13"/>
        <v>0.7237247701</v>
      </c>
      <c r="W318" s="39">
        <f t="shared" si="14"/>
        <v>0.7269968065</v>
      </c>
      <c r="X318" s="41">
        <f t="shared" si="15"/>
        <v>0.2762752299</v>
      </c>
      <c r="Y318" s="41">
        <f t="shared" si="16"/>
        <v>0.2730031935</v>
      </c>
      <c r="Z318" s="40">
        <f t="shared" si="17"/>
        <v>59</v>
      </c>
      <c r="AA318" s="40">
        <f t="shared" si="18"/>
        <v>92</v>
      </c>
      <c r="AB318" s="40">
        <f t="shared" si="19"/>
        <v>16</v>
      </c>
      <c r="AC318" s="40">
        <f t="shared" si="20"/>
        <v>43</v>
      </c>
      <c r="AD318" s="40">
        <f t="shared" si="21"/>
        <v>25</v>
      </c>
      <c r="AE318" s="40">
        <f t="shared" si="22"/>
        <v>67</v>
      </c>
      <c r="AF318" s="40">
        <f t="shared" si="23"/>
        <v>1.279069767</v>
      </c>
      <c r="AG318" s="40">
        <f t="shared" si="24"/>
        <v>1.164179104</v>
      </c>
      <c r="AH318" s="40">
        <f t="shared" si="25"/>
        <v>20</v>
      </c>
      <c r="AI318" s="40">
        <f t="shared" si="26"/>
        <v>55</v>
      </c>
      <c r="AJ318" s="40">
        <f t="shared" si="27"/>
        <v>29</v>
      </c>
      <c r="AK318" s="40">
        <f t="shared" si="40"/>
        <v>78</v>
      </c>
      <c r="AL318" s="18">
        <f t="shared" si="28"/>
        <v>2926</v>
      </c>
      <c r="AM318" s="40">
        <f t="shared" si="29"/>
        <v>182</v>
      </c>
      <c r="AN318" s="42">
        <f t="shared" si="30"/>
        <v>0.06220095694</v>
      </c>
      <c r="AO318" s="42">
        <f t="shared" si="31"/>
        <v>0.1278195489</v>
      </c>
      <c r="AP318" s="43">
        <f t="shared" si="32"/>
        <v>0.06684491979</v>
      </c>
      <c r="AQ318" s="43">
        <f t="shared" si="33"/>
        <v>0.6256684492</v>
      </c>
      <c r="AR318" s="43">
        <f t="shared" si="34"/>
        <v>0.4037433155</v>
      </c>
      <c r="AS318" s="43">
        <f t="shared" si="35"/>
        <v>0.2692307692</v>
      </c>
      <c r="AT318" s="43">
        <f t="shared" si="36"/>
        <v>0.5384615385</v>
      </c>
      <c r="AU318" s="43">
        <f t="shared" si="37"/>
        <v>0.4120879121</v>
      </c>
      <c r="AV318" s="44">
        <f t="shared" si="38"/>
        <v>0</v>
      </c>
      <c r="AW318" s="45">
        <f t="shared" si="39"/>
        <v>-24</v>
      </c>
      <c r="AX318" s="45">
        <v>5.0</v>
      </c>
      <c r="AY318" s="45"/>
    </row>
    <row r="319">
      <c r="A319" s="60"/>
      <c r="B319" s="60"/>
      <c r="C319" s="60"/>
      <c r="D319" s="46">
        <v>317.0</v>
      </c>
      <c r="E319" s="25"/>
      <c r="F319" s="26">
        <v>4512.0</v>
      </c>
      <c r="G319" s="18">
        <v>2848.0</v>
      </c>
      <c r="H319" s="15">
        <f t="shared" si="5"/>
        <v>437</v>
      </c>
      <c r="I319" s="28">
        <v>43.0</v>
      </c>
      <c r="J319" s="29">
        <v>75.0</v>
      </c>
      <c r="K319" s="30">
        <v>34.0</v>
      </c>
      <c r="L319" s="31">
        <v>188.0</v>
      </c>
      <c r="M319" s="32">
        <v>32.0</v>
      </c>
      <c r="N319" s="33">
        <v>65.0</v>
      </c>
      <c r="O319" s="39">
        <f t="shared" si="6"/>
        <v>0.6701030928</v>
      </c>
      <c r="P319" s="39">
        <f t="shared" si="7"/>
        <v>0.6355932203</v>
      </c>
      <c r="Q319" s="40">
        <f t="shared" si="8"/>
        <v>0.7256941067</v>
      </c>
      <c r="R319" s="17">
        <f t="shared" si="9"/>
        <v>0.3036941067</v>
      </c>
      <c r="S319" s="39">
        <f t="shared" si="10"/>
        <v>-0.09010088637</v>
      </c>
      <c r="T319" s="40">
        <f t="shared" si="11"/>
        <v>0.359882113</v>
      </c>
      <c r="U319" s="40">
        <f t="shared" si="12"/>
        <v>0.5202250789</v>
      </c>
      <c r="V319" s="40">
        <f t="shared" si="13"/>
        <v>0.5202250789</v>
      </c>
      <c r="W319" s="39">
        <f t="shared" si="14"/>
        <v>0.4301241925</v>
      </c>
      <c r="X319" s="41">
        <f t="shared" si="15"/>
        <v>0.4797749211</v>
      </c>
      <c r="Y319" s="41">
        <f t="shared" si="16"/>
        <v>0.5698758075</v>
      </c>
      <c r="Z319" s="40">
        <f t="shared" si="17"/>
        <v>97</v>
      </c>
      <c r="AA319" s="40">
        <f t="shared" si="18"/>
        <v>118</v>
      </c>
      <c r="AB319" s="40">
        <f t="shared" si="19"/>
        <v>47</v>
      </c>
      <c r="AC319" s="40">
        <f t="shared" si="20"/>
        <v>50</v>
      </c>
      <c r="AD319" s="40">
        <f t="shared" si="21"/>
        <v>67</v>
      </c>
      <c r="AE319" s="40">
        <f t="shared" si="22"/>
        <v>51</v>
      </c>
      <c r="AF319" s="40">
        <f t="shared" si="23"/>
        <v>1.3</v>
      </c>
      <c r="AG319" s="40">
        <f t="shared" si="24"/>
        <v>1.470588235</v>
      </c>
      <c r="AH319" s="40">
        <f t="shared" si="25"/>
        <v>61</v>
      </c>
      <c r="AI319" s="40">
        <f t="shared" si="26"/>
        <v>65</v>
      </c>
      <c r="AJ319" s="40">
        <f t="shared" si="27"/>
        <v>99</v>
      </c>
      <c r="AK319" s="40">
        <f t="shared" si="40"/>
        <v>75</v>
      </c>
      <c r="AL319" s="18">
        <f t="shared" si="28"/>
        <v>2848</v>
      </c>
      <c r="AM319" s="40">
        <f t="shared" si="29"/>
        <v>300</v>
      </c>
      <c r="AN319" s="42">
        <f t="shared" si="30"/>
        <v>0.1053370787</v>
      </c>
      <c r="AO319" s="42">
        <f t="shared" si="31"/>
        <v>0.1534410112</v>
      </c>
      <c r="AP319" s="43">
        <f t="shared" si="32"/>
        <v>0.2494279176</v>
      </c>
      <c r="AQ319" s="43">
        <f t="shared" si="33"/>
        <v>0.6018306636</v>
      </c>
      <c r="AR319" s="43">
        <f t="shared" si="34"/>
        <v>0.4919908467</v>
      </c>
      <c r="AS319" s="43">
        <f t="shared" si="35"/>
        <v>0.5333333333</v>
      </c>
      <c r="AT319" s="43">
        <f t="shared" si="36"/>
        <v>0.4533333333</v>
      </c>
      <c r="AU319" s="43">
        <f t="shared" si="37"/>
        <v>0.42</v>
      </c>
      <c r="AV319" s="44">
        <f t="shared" si="38"/>
        <v>0</v>
      </c>
      <c r="AW319" s="45">
        <f t="shared" si="39"/>
        <v>-51</v>
      </c>
      <c r="AX319" s="45">
        <v>5.0</v>
      </c>
      <c r="AY319" s="45"/>
    </row>
    <row r="320">
      <c r="A320" s="60"/>
      <c r="B320" s="60"/>
      <c r="C320" s="60"/>
      <c r="D320" s="46">
        <v>318.0</v>
      </c>
      <c r="E320" s="25"/>
      <c r="F320" s="26">
        <v>4526.0</v>
      </c>
      <c r="G320" s="18">
        <v>2735.0</v>
      </c>
      <c r="H320" s="15">
        <f t="shared" si="5"/>
        <v>415</v>
      </c>
      <c r="I320" s="28">
        <v>2.0</v>
      </c>
      <c r="J320" s="29">
        <v>99.0</v>
      </c>
      <c r="K320" s="30">
        <v>9.0</v>
      </c>
      <c r="L320" s="31">
        <v>248.0</v>
      </c>
      <c r="M320" s="32">
        <v>5.0</v>
      </c>
      <c r="N320" s="33">
        <v>52.0</v>
      </c>
      <c r="O320" s="39">
        <f t="shared" si="6"/>
        <v>0.9122807018</v>
      </c>
      <c r="P320" s="39">
        <f t="shared" si="7"/>
        <v>0.9801980198</v>
      </c>
      <c r="Q320" s="40">
        <f t="shared" si="8"/>
        <v>0.8355178283</v>
      </c>
      <c r="R320" s="17">
        <f t="shared" si="9"/>
        <v>0.4135178283</v>
      </c>
      <c r="S320" s="39">
        <f t="shared" si="10"/>
        <v>0.1446801915</v>
      </c>
      <c r="T320" s="40">
        <f t="shared" si="11"/>
        <v>0.3598206358</v>
      </c>
      <c r="U320" s="40">
        <f t="shared" si="12"/>
        <v>0.7082559824</v>
      </c>
      <c r="V320" s="40">
        <f t="shared" si="13"/>
        <v>0.7082559824</v>
      </c>
      <c r="W320" s="39">
        <f t="shared" si="14"/>
        <v>0.8529361739</v>
      </c>
      <c r="X320" s="41">
        <f t="shared" si="15"/>
        <v>0.2917440176</v>
      </c>
      <c r="Y320" s="41">
        <f t="shared" si="16"/>
        <v>0.1470638261</v>
      </c>
      <c r="Z320" s="40">
        <f t="shared" si="17"/>
        <v>57</v>
      </c>
      <c r="AA320" s="40">
        <f t="shared" si="18"/>
        <v>101</v>
      </c>
      <c r="AB320" s="40">
        <f t="shared" si="19"/>
        <v>17</v>
      </c>
      <c r="AC320" s="40">
        <f t="shared" si="20"/>
        <v>40</v>
      </c>
      <c r="AD320" s="40">
        <f t="shared" si="21"/>
        <v>15</v>
      </c>
      <c r="AE320" s="40">
        <f t="shared" si="22"/>
        <v>86</v>
      </c>
      <c r="AF320" s="40">
        <f t="shared" si="23"/>
        <v>1.3</v>
      </c>
      <c r="AG320" s="40">
        <f t="shared" si="24"/>
        <v>1.151162791</v>
      </c>
      <c r="AH320" s="40">
        <f t="shared" si="25"/>
        <v>22</v>
      </c>
      <c r="AI320" s="40">
        <f t="shared" si="26"/>
        <v>52</v>
      </c>
      <c r="AJ320" s="40">
        <f t="shared" si="27"/>
        <v>17</v>
      </c>
      <c r="AK320" s="40">
        <f t="shared" si="40"/>
        <v>99</v>
      </c>
      <c r="AL320" s="18">
        <f t="shared" si="28"/>
        <v>2735</v>
      </c>
      <c r="AM320" s="40">
        <f t="shared" si="29"/>
        <v>190</v>
      </c>
      <c r="AN320" s="42">
        <f t="shared" si="30"/>
        <v>0.06946983547</v>
      </c>
      <c r="AO320" s="42">
        <f t="shared" si="31"/>
        <v>0.1517367459</v>
      </c>
      <c r="AP320" s="43">
        <f t="shared" si="32"/>
        <v>0.03855421687</v>
      </c>
      <c r="AQ320" s="43">
        <f t="shared" si="33"/>
        <v>0.6144578313</v>
      </c>
      <c r="AR320" s="43">
        <f t="shared" si="34"/>
        <v>0.3807228916</v>
      </c>
      <c r="AS320" s="43">
        <f t="shared" si="35"/>
        <v>0.2052631579</v>
      </c>
      <c r="AT320" s="43">
        <f t="shared" si="36"/>
        <v>0.6368421053</v>
      </c>
      <c r="AU320" s="43">
        <f t="shared" si="37"/>
        <v>0.3894736842</v>
      </c>
      <c r="AV320" s="44">
        <f t="shared" si="38"/>
        <v>0</v>
      </c>
      <c r="AW320" s="45">
        <f t="shared" si="39"/>
        <v>-23</v>
      </c>
      <c r="AX320" s="45">
        <v>5.0</v>
      </c>
      <c r="AY320" s="45"/>
    </row>
    <row r="321">
      <c r="A321" s="60"/>
      <c r="B321" s="60"/>
      <c r="C321" s="60"/>
      <c r="D321" s="46">
        <v>319.0</v>
      </c>
      <c r="E321" s="25"/>
      <c r="F321" s="26">
        <v>4528.0</v>
      </c>
      <c r="G321" s="18">
        <v>1841.0</v>
      </c>
      <c r="H321" s="15">
        <f t="shared" si="5"/>
        <v>217</v>
      </c>
      <c r="I321" s="28">
        <v>4.0</v>
      </c>
      <c r="J321" s="29">
        <v>52.0</v>
      </c>
      <c r="K321" s="30">
        <v>12.0</v>
      </c>
      <c r="L321" s="31">
        <v>117.0</v>
      </c>
      <c r="M321" s="32">
        <v>3.0</v>
      </c>
      <c r="N321" s="33">
        <v>29.0</v>
      </c>
      <c r="O321" s="39">
        <f t="shared" si="6"/>
        <v>0.90625</v>
      </c>
      <c r="P321" s="39">
        <f t="shared" si="7"/>
        <v>0.9285714286</v>
      </c>
      <c r="Q321" s="40">
        <f t="shared" si="8"/>
        <v>0.8327825645</v>
      </c>
      <c r="R321" s="17">
        <f t="shared" si="9"/>
        <v>0.4107825645</v>
      </c>
      <c r="S321" s="39">
        <f t="shared" si="10"/>
        <v>0.09578886412</v>
      </c>
      <c r="T321" s="40">
        <f t="shared" si="11"/>
        <v>0.3598221666</v>
      </c>
      <c r="U321" s="40">
        <f t="shared" si="12"/>
        <v>0.7035735135</v>
      </c>
      <c r="V321" s="40">
        <f t="shared" si="13"/>
        <v>0.7035735135</v>
      </c>
      <c r="W321" s="39">
        <f t="shared" si="14"/>
        <v>0.7993623776</v>
      </c>
      <c r="X321" s="41">
        <f t="shared" si="15"/>
        <v>0.2964264865</v>
      </c>
      <c r="Y321" s="41">
        <f t="shared" si="16"/>
        <v>0.2006376224</v>
      </c>
      <c r="Z321" s="40">
        <f t="shared" si="17"/>
        <v>32</v>
      </c>
      <c r="AA321" s="40">
        <f t="shared" si="18"/>
        <v>56</v>
      </c>
      <c r="AB321" s="40">
        <f t="shared" si="19"/>
        <v>9</v>
      </c>
      <c r="AC321" s="40">
        <f t="shared" si="20"/>
        <v>23</v>
      </c>
      <c r="AD321" s="40">
        <f t="shared" si="21"/>
        <v>11</v>
      </c>
      <c r="AE321" s="40">
        <f t="shared" si="22"/>
        <v>45</v>
      </c>
      <c r="AF321" s="40">
        <f t="shared" si="23"/>
        <v>1.260869565</v>
      </c>
      <c r="AG321" s="40">
        <f t="shared" si="24"/>
        <v>1.155555556</v>
      </c>
      <c r="AH321" s="40">
        <f t="shared" si="25"/>
        <v>11</v>
      </c>
      <c r="AI321" s="40">
        <f t="shared" si="26"/>
        <v>29</v>
      </c>
      <c r="AJ321" s="40">
        <f t="shared" si="27"/>
        <v>13</v>
      </c>
      <c r="AK321" s="40">
        <f t="shared" si="40"/>
        <v>52</v>
      </c>
      <c r="AL321" s="18">
        <f t="shared" si="28"/>
        <v>1841</v>
      </c>
      <c r="AM321" s="40">
        <f t="shared" si="29"/>
        <v>105</v>
      </c>
      <c r="AN321" s="42">
        <f t="shared" si="30"/>
        <v>0.05703422053</v>
      </c>
      <c r="AO321" s="42">
        <f t="shared" si="31"/>
        <v>0.1178707224</v>
      </c>
      <c r="AP321" s="43">
        <f t="shared" si="32"/>
        <v>0.08755760369</v>
      </c>
      <c r="AQ321" s="43">
        <f t="shared" si="33"/>
        <v>0.5714285714</v>
      </c>
      <c r="AR321" s="43">
        <f t="shared" si="34"/>
        <v>0.4055299539</v>
      </c>
      <c r="AS321" s="43">
        <f t="shared" si="35"/>
        <v>0.2285714286</v>
      </c>
      <c r="AT321" s="43">
        <f t="shared" si="36"/>
        <v>0.6</v>
      </c>
      <c r="AU321" s="43">
        <f t="shared" si="37"/>
        <v>0.380952381</v>
      </c>
      <c r="AV321" s="44">
        <f t="shared" si="38"/>
        <v>0</v>
      </c>
      <c r="AW321" s="45">
        <f t="shared" si="39"/>
        <v>-5</v>
      </c>
      <c r="AX321" s="45">
        <v>5.0</v>
      </c>
      <c r="AY321" s="45"/>
    </row>
    <row r="322">
      <c r="A322" s="60"/>
      <c r="B322" s="60"/>
      <c r="C322" s="60"/>
      <c r="D322" s="46">
        <v>320.0</v>
      </c>
      <c r="E322" s="25"/>
      <c r="F322" s="26">
        <v>4529.0</v>
      </c>
      <c r="G322" s="18">
        <v>2399.0</v>
      </c>
      <c r="H322" s="15">
        <f t="shared" si="5"/>
        <v>198</v>
      </c>
      <c r="I322" s="28">
        <v>5.0</v>
      </c>
      <c r="J322" s="29">
        <v>38.0</v>
      </c>
      <c r="K322" s="30">
        <v>13.0</v>
      </c>
      <c r="L322" s="31">
        <v>101.0</v>
      </c>
      <c r="M322" s="32">
        <v>11.0</v>
      </c>
      <c r="N322" s="33">
        <v>30.0</v>
      </c>
      <c r="O322" s="39">
        <f t="shared" si="6"/>
        <v>0.7317073171</v>
      </c>
      <c r="P322" s="39">
        <f t="shared" si="7"/>
        <v>0.8837209302</v>
      </c>
      <c r="Q322" s="40">
        <f t="shared" si="8"/>
        <v>0.7536272457</v>
      </c>
      <c r="R322" s="17">
        <f t="shared" si="9"/>
        <v>0.3316272457</v>
      </c>
      <c r="S322" s="39">
        <f t="shared" si="10"/>
        <v>0.1300936845</v>
      </c>
      <c r="T322" s="40">
        <f t="shared" si="11"/>
        <v>0.3598664743</v>
      </c>
      <c r="U322" s="40">
        <f t="shared" si="12"/>
        <v>0.5680546752</v>
      </c>
      <c r="V322" s="40">
        <f t="shared" si="13"/>
        <v>0.5680546752</v>
      </c>
      <c r="W322" s="39">
        <f t="shared" si="14"/>
        <v>0.6981483597</v>
      </c>
      <c r="X322" s="41">
        <f t="shared" si="15"/>
        <v>0.4319453248</v>
      </c>
      <c r="Y322" s="41">
        <f t="shared" si="16"/>
        <v>0.3018516403</v>
      </c>
      <c r="Z322" s="40">
        <f t="shared" si="17"/>
        <v>41</v>
      </c>
      <c r="AA322" s="40">
        <f t="shared" si="18"/>
        <v>43</v>
      </c>
      <c r="AB322" s="40">
        <f t="shared" si="19"/>
        <v>18</v>
      </c>
      <c r="AC322" s="40">
        <f t="shared" si="20"/>
        <v>23</v>
      </c>
      <c r="AD322" s="40">
        <f t="shared" si="21"/>
        <v>13</v>
      </c>
      <c r="AE322" s="40">
        <f t="shared" si="22"/>
        <v>30</v>
      </c>
      <c r="AF322" s="40">
        <f t="shared" si="23"/>
        <v>1.304347826</v>
      </c>
      <c r="AG322" s="40">
        <f t="shared" si="24"/>
        <v>1.266666667</v>
      </c>
      <c r="AH322" s="40">
        <f t="shared" si="25"/>
        <v>23</v>
      </c>
      <c r="AI322" s="40">
        <f t="shared" si="26"/>
        <v>30</v>
      </c>
      <c r="AJ322" s="40">
        <f t="shared" si="27"/>
        <v>16</v>
      </c>
      <c r="AK322" s="40">
        <f t="shared" si="40"/>
        <v>38</v>
      </c>
      <c r="AL322" s="18">
        <f t="shared" si="28"/>
        <v>2399</v>
      </c>
      <c r="AM322" s="40">
        <f t="shared" si="29"/>
        <v>107</v>
      </c>
      <c r="AN322" s="42">
        <f t="shared" si="30"/>
        <v>0.04460191747</v>
      </c>
      <c r="AO322" s="42">
        <f t="shared" si="31"/>
        <v>0.08253438933</v>
      </c>
      <c r="AP322" s="43">
        <f t="shared" si="32"/>
        <v>0.1464646465</v>
      </c>
      <c r="AQ322" s="43">
        <f t="shared" si="33"/>
        <v>0.5909090909</v>
      </c>
      <c r="AR322" s="43">
        <f t="shared" si="34"/>
        <v>0.4242424242</v>
      </c>
      <c r="AS322" s="43">
        <f t="shared" si="35"/>
        <v>0.3644859813</v>
      </c>
      <c r="AT322" s="43">
        <f t="shared" si="36"/>
        <v>0.5700934579</v>
      </c>
      <c r="AU322" s="43">
        <f t="shared" si="37"/>
        <v>0.4953271028</v>
      </c>
      <c r="AV322" s="44">
        <f t="shared" si="38"/>
        <v>0</v>
      </c>
      <c r="AW322" s="45">
        <f t="shared" si="39"/>
        <v>-10</v>
      </c>
      <c r="AX322" s="45">
        <v>5.0</v>
      </c>
      <c r="AY322" s="45"/>
    </row>
    <row r="323">
      <c r="A323" s="60"/>
      <c r="B323" s="60"/>
      <c r="C323" s="60"/>
      <c r="D323" s="46">
        <v>321.0</v>
      </c>
      <c r="E323" s="25"/>
      <c r="F323" s="26">
        <v>4541.0</v>
      </c>
      <c r="G323" s="18">
        <v>3526.0</v>
      </c>
      <c r="H323" s="15">
        <f t="shared" si="5"/>
        <v>309</v>
      </c>
      <c r="I323" s="28">
        <v>20.0</v>
      </c>
      <c r="J323" s="29">
        <v>57.0</v>
      </c>
      <c r="K323" s="30">
        <v>10.0</v>
      </c>
      <c r="L323" s="31">
        <v>163.0</v>
      </c>
      <c r="M323" s="32">
        <v>15.0</v>
      </c>
      <c r="N323" s="33">
        <v>44.0</v>
      </c>
      <c r="O323" s="39">
        <f t="shared" si="6"/>
        <v>0.7457627119</v>
      </c>
      <c r="P323" s="39">
        <f t="shared" si="7"/>
        <v>0.7402597403</v>
      </c>
      <c r="Q323" s="40">
        <f t="shared" si="8"/>
        <v>0.7600006941</v>
      </c>
      <c r="R323" s="17">
        <f t="shared" si="9"/>
        <v>0.3380006941</v>
      </c>
      <c r="S323" s="39">
        <f t="shared" si="10"/>
        <v>-0.01974095379</v>
      </c>
      <c r="T323" s="40">
        <f t="shared" si="11"/>
        <v>0.3598629063</v>
      </c>
      <c r="U323" s="40">
        <f t="shared" si="12"/>
        <v>0.5789673961</v>
      </c>
      <c r="V323" s="40">
        <f t="shared" si="13"/>
        <v>0.5789673961</v>
      </c>
      <c r="W323" s="39">
        <f t="shared" si="14"/>
        <v>0.5592264423</v>
      </c>
      <c r="X323" s="41">
        <f t="shared" si="15"/>
        <v>0.4210326039</v>
      </c>
      <c r="Y323" s="41">
        <f t="shared" si="16"/>
        <v>0.4407735577</v>
      </c>
      <c r="Z323" s="40">
        <f t="shared" si="17"/>
        <v>59</v>
      </c>
      <c r="AA323" s="40">
        <f t="shared" si="18"/>
        <v>77</v>
      </c>
      <c r="AB323" s="40">
        <f t="shared" si="19"/>
        <v>25</v>
      </c>
      <c r="AC323" s="40">
        <f t="shared" si="20"/>
        <v>34</v>
      </c>
      <c r="AD323" s="40">
        <f t="shared" si="21"/>
        <v>34</v>
      </c>
      <c r="AE323" s="40">
        <f t="shared" si="22"/>
        <v>43</v>
      </c>
      <c r="AF323" s="40">
        <f t="shared" si="23"/>
        <v>1.294117647</v>
      </c>
      <c r="AG323" s="40">
        <f t="shared" si="24"/>
        <v>1.325581395</v>
      </c>
      <c r="AH323" s="40">
        <f t="shared" si="25"/>
        <v>32</v>
      </c>
      <c r="AI323" s="40">
        <f t="shared" si="26"/>
        <v>44</v>
      </c>
      <c r="AJ323" s="40">
        <f t="shared" si="27"/>
        <v>45</v>
      </c>
      <c r="AK323" s="40">
        <f t="shared" si="40"/>
        <v>57</v>
      </c>
      <c r="AL323" s="18">
        <f t="shared" si="28"/>
        <v>3526</v>
      </c>
      <c r="AM323" s="40">
        <f t="shared" si="29"/>
        <v>178</v>
      </c>
      <c r="AN323" s="42">
        <f t="shared" si="30"/>
        <v>0.05048213273</v>
      </c>
      <c r="AO323" s="42">
        <f t="shared" si="31"/>
        <v>0.08763471356</v>
      </c>
      <c r="AP323" s="43">
        <f t="shared" si="32"/>
        <v>0.145631068</v>
      </c>
      <c r="AQ323" s="43">
        <f t="shared" si="33"/>
        <v>0.640776699</v>
      </c>
      <c r="AR323" s="43">
        <f t="shared" si="34"/>
        <v>0.4401294498</v>
      </c>
      <c r="AS323" s="43">
        <f t="shared" si="35"/>
        <v>0.4325842697</v>
      </c>
      <c r="AT323" s="43">
        <f t="shared" si="36"/>
        <v>0.5</v>
      </c>
      <c r="AU323" s="43">
        <f t="shared" si="37"/>
        <v>0.4269662921</v>
      </c>
      <c r="AV323" s="44">
        <f t="shared" si="38"/>
        <v>0</v>
      </c>
      <c r="AW323" s="45">
        <f t="shared" si="39"/>
        <v>-32</v>
      </c>
      <c r="AX323" s="45">
        <v>5.0</v>
      </c>
      <c r="AY323" s="45"/>
    </row>
    <row r="324">
      <c r="A324" s="60"/>
      <c r="B324" s="60"/>
      <c r="C324" s="60"/>
      <c r="D324" s="46">
        <v>322.0</v>
      </c>
      <c r="E324" s="25"/>
      <c r="F324" s="26">
        <v>4543.0</v>
      </c>
      <c r="G324" s="18">
        <v>2234.0</v>
      </c>
      <c r="H324" s="15">
        <f t="shared" si="5"/>
        <v>156</v>
      </c>
      <c r="I324" s="28">
        <v>7.0</v>
      </c>
      <c r="J324" s="29">
        <v>22.0</v>
      </c>
      <c r="K324" s="30">
        <v>3.0</v>
      </c>
      <c r="L324" s="31">
        <v>102.0</v>
      </c>
      <c r="M324" s="32">
        <v>4.0</v>
      </c>
      <c r="N324" s="33">
        <v>18.0</v>
      </c>
      <c r="O324" s="39">
        <f t="shared" si="6"/>
        <v>0.8181818182</v>
      </c>
      <c r="P324" s="39">
        <f t="shared" si="7"/>
        <v>0.7586206897</v>
      </c>
      <c r="Q324" s="40">
        <f t="shared" si="8"/>
        <v>0.7928412066</v>
      </c>
      <c r="R324" s="17">
        <f t="shared" si="9"/>
        <v>0.3708412066</v>
      </c>
      <c r="S324" s="39">
        <f t="shared" si="10"/>
        <v>-0.03422051696</v>
      </c>
      <c r="T324" s="40">
        <f t="shared" si="11"/>
        <v>0.3598445225</v>
      </c>
      <c r="U324" s="40">
        <f t="shared" si="12"/>
        <v>0.6351947292</v>
      </c>
      <c r="V324" s="40">
        <f t="shared" si="13"/>
        <v>0.6351947292</v>
      </c>
      <c r="W324" s="39">
        <f t="shared" si="14"/>
        <v>0.6009742123</v>
      </c>
      <c r="X324" s="41">
        <f t="shared" si="15"/>
        <v>0.3648052708</v>
      </c>
      <c r="Y324" s="41">
        <f t="shared" si="16"/>
        <v>0.3990257877</v>
      </c>
      <c r="Z324" s="40">
        <f t="shared" si="17"/>
        <v>22</v>
      </c>
      <c r="AA324" s="40">
        <f t="shared" si="18"/>
        <v>29</v>
      </c>
      <c r="AB324" s="40">
        <f t="shared" si="19"/>
        <v>8</v>
      </c>
      <c r="AC324" s="40">
        <f t="shared" si="20"/>
        <v>14</v>
      </c>
      <c r="AD324" s="40">
        <f t="shared" si="21"/>
        <v>12</v>
      </c>
      <c r="AE324" s="40">
        <f t="shared" si="22"/>
        <v>17</v>
      </c>
      <c r="AF324" s="40">
        <f t="shared" si="23"/>
        <v>1.285714286</v>
      </c>
      <c r="AG324" s="40">
        <f t="shared" si="24"/>
        <v>1.294117647</v>
      </c>
      <c r="AH324" s="40">
        <f t="shared" si="25"/>
        <v>10</v>
      </c>
      <c r="AI324" s="40">
        <f t="shared" si="26"/>
        <v>18</v>
      </c>
      <c r="AJ324" s="40">
        <f t="shared" si="27"/>
        <v>16</v>
      </c>
      <c r="AK324" s="40">
        <f t="shared" si="40"/>
        <v>22</v>
      </c>
      <c r="AL324" s="18">
        <f t="shared" si="28"/>
        <v>2234</v>
      </c>
      <c r="AM324" s="40">
        <f t="shared" si="29"/>
        <v>66</v>
      </c>
      <c r="AN324" s="42">
        <f t="shared" si="30"/>
        <v>0.02954341987</v>
      </c>
      <c r="AO324" s="42">
        <f t="shared" si="31"/>
        <v>0.06982990152</v>
      </c>
      <c r="AP324" s="43">
        <f t="shared" si="32"/>
        <v>0.08974358974</v>
      </c>
      <c r="AQ324" s="43">
        <f t="shared" si="33"/>
        <v>0.7243589744</v>
      </c>
      <c r="AR324" s="43">
        <f t="shared" si="34"/>
        <v>0.3269230769</v>
      </c>
      <c r="AS324" s="43">
        <f t="shared" si="35"/>
        <v>0.3939393939</v>
      </c>
      <c r="AT324" s="43">
        <f t="shared" si="36"/>
        <v>0.4848484848</v>
      </c>
      <c r="AU324" s="43">
        <f t="shared" si="37"/>
        <v>0.4242424242</v>
      </c>
      <c r="AV324" s="44">
        <f t="shared" si="38"/>
        <v>0</v>
      </c>
      <c r="AW324" s="45">
        <f t="shared" si="39"/>
        <v>-12</v>
      </c>
      <c r="AX324" s="45">
        <v>5.0</v>
      </c>
      <c r="AY324" s="45"/>
    </row>
    <row r="325">
      <c r="A325" s="60"/>
      <c r="B325" s="60"/>
      <c r="C325" s="60"/>
      <c r="D325" s="46">
        <v>323.0</v>
      </c>
      <c r="E325" s="25"/>
      <c r="F325" s="26">
        <v>4547.0</v>
      </c>
      <c r="G325" s="18">
        <v>2569.0</v>
      </c>
      <c r="H325" s="15">
        <f t="shared" si="5"/>
        <v>246</v>
      </c>
      <c r="I325" s="28">
        <v>6.0</v>
      </c>
      <c r="J325" s="29">
        <v>28.0</v>
      </c>
      <c r="K325" s="30">
        <v>11.0</v>
      </c>
      <c r="L325" s="31">
        <v>152.0</v>
      </c>
      <c r="M325" s="32">
        <v>10.0</v>
      </c>
      <c r="N325" s="33">
        <v>39.0</v>
      </c>
      <c r="O325" s="39">
        <f t="shared" si="6"/>
        <v>0.7959183673</v>
      </c>
      <c r="P325" s="39">
        <f t="shared" si="7"/>
        <v>0.8235294118</v>
      </c>
      <c r="Q325" s="40">
        <f t="shared" si="8"/>
        <v>0.7827448671</v>
      </c>
      <c r="R325" s="17">
        <f t="shared" si="9"/>
        <v>0.3607448671</v>
      </c>
      <c r="S325" s="39">
        <f t="shared" si="10"/>
        <v>0.04078454463</v>
      </c>
      <c r="T325" s="40">
        <f t="shared" si="11"/>
        <v>0.3598501741</v>
      </c>
      <c r="U325" s="40">
        <f t="shared" si="12"/>
        <v>0.6179089361</v>
      </c>
      <c r="V325" s="40">
        <f t="shared" si="13"/>
        <v>0.6179089361</v>
      </c>
      <c r="W325" s="39">
        <f t="shared" si="14"/>
        <v>0.6586934807</v>
      </c>
      <c r="X325" s="41">
        <f t="shared" si="15"/>
        <v>0.3820910639</v>
      </c>
      <c r="Y325" s="41">
        <f t="shared" si="16"/>
        <v>0.3413065193</v>
      </c>
      <c r="Z325" s="40">
        <f t="shared" si="17"/>
        <v>49</v>
      </c>
      <c r="AA325" s="40">
        <f t="shared" si="18"/>
        <v>34</v>
      </c>
      <c r="AB325" s="40">
        <f t="shared" si="19"/>
        <v>19</v>
      </c>
      <c r="AC325" s="40">
        <f t="shared" si="20"/>
        <v>30</v>
      </c>
      <c r="AD325" s="40">
        <f t="shared" si="21"/>
        <v>12</v>
      </c>
      <c r="AE325" s="40">
        <f t="shared" si="22"/>
        <v>22</v>
      </c>
      <c r="AF325" s="40">
        <f t="shared" si="23"/>
        <v>1.3</v>
      </c>
      <c r="AG325" s="40">
        <f t="shared" si="24"/>
        <v>1.272727273</v>
      </c>
      <c r="AH325" s="40">
        <f t="shared" si="25"/>
        <v>25</v>
      </c>
      <c r="AI325" s="40">
        <f t="shared" si="26"/>
        <v>39</v>
      </c>
      <c r="AJ325" s="40">
        <f t="shared" si="27"/>
        <v>15</v>
      </c>
      <c r="AK325" s="40">
        <f t="shared" si="40"/>
        <v>28</v>
      </c>
      <c r="AL325" s="18">
        <f t="shared" si="28"/>
        <v>2569</v>
      </c>
      <c r="AM325" s="40">
        <f t="shared" si="29"/>
        <v>107</v>
      </c>
      <c r="AN325" s="42">
        <f t="shared" si="30"/>
        <v>0.04165044764</v>
      </c>
      <c r="AO325" s="42">
        <f t="shared" si="31"/>
        <v>0.09575710393</v>
      </c>
      <c r="AP325" s="43">
        <f t="shared" si="32"/>
        <v>0.1097560976</v>
      </c>
      <c r="AQ325" s="43">
        <f t="shared" si="33"/>
        <v>0.6829268293</v>
      </c>
      <c r="AR325" s="43">
        <f t="shared" si="34"/>
        <v>0.337398374</v>
      </c>
      <c r="AS325" s="43">
        <f t="shared" si="35"/>
        <v>0.3738317757</v>
      </c>
      <c r="AT325" s="43">
        <f t="shared" si="36"/>
        <v>0.4953271028</v>
      </c>
      <c r="AU325" s="43">
        <f t="shared" si="37"/>
        <v>0.5981308411</v>
      </c>
      <c r="AV325" s="44">
        <f t="shared" si="38"/>
        <v>0</v>
      </c>
      <c r="AW325" s="45">
        <f t="shared" si="39"/>
        <v>-13</v>
      </c>
      <c r="AX325" s="45">
        <v>5.0</v>
      </c>
      <c r="AY325" s="45"/>
    </row>
    <row r="326">
      <c r="A326" s="60"/>
      <c r="B326" s="60"/>
      <c r="C326" s="60"/>
      <c r="D326" s="46">
        <v>324.0</v>
      </c>
      <c r="E326" s="25"/>
      <c r="F326" s="26">
        <v>4548.0</v>
      </c>
      <c r="G326" s="18">
        <v>1991.0</v>
      </c>
      <c r="H326" s="15">
        <f t="shared" si="5"/>
        <v>168</v>
      </c>
      <c r="I326" s="28">
        <v>6.0</v>
      </c>
      <c r="J326" s="29">
        <v>38.0</v>
      </c>
      <c r="K326" s="30">
        <v>13.0</v>
      </c>
      <c r="L326" s="31">
        <v>90.0</v>
      </c>
      <c r="M326" s="32">
        <v>1.0</v>
      </c>
      <c r="N326" s="33">
        <v>20.0</v>
      </c>
      <c r="O326" s="39">
        <f t="shared" si="6"/>
        <v>0.9523809524</v>
      </c>
      <c r="P326" s="39">
        <f t="shared" si="7"/>
        <v>0.8636363636</v>
      </c>
      <c r="Q326" s="40">
        <f t="shared" si="8"/>
        <v>0.8537061224</v>
      </c>
      <c r="R326" s="17">
        <f t="shared" si="9"/>
        <v>0.4317061224</v>
      </c>
      <c r="S326" s="39">
        <f t="shared" si="10"/>
        <v>0.009930241187</v>
      </c>
      <c r="T326" s="40">
        <f t="shared" si="11"/>
        <v>0.3598104566</v>
      </c>
      <c r="U326" s="40">
        <f t="shared" si="12"/>
        <v>0.739391525</v>
      </c>
      <c r="V326" s="40">
        <f t="shared" si="13"/>
        <v>0.739391525</v>
      </c>
      <c r="W326" s="39">
        <f t="shared" si="14"/>
        <v>0.7493217662</v>
      </c>
      <c r="X326" s="41">
        <f t="shared" si="15"/>
        <v>0.260608475</v>
      </c>
      <c r="Y326" s="41">
        <f t="shared" si="16"/>
        <v>0.2506782338</v>
      </c>
      <c r="Z326" s="40">
        <f t="shared" si="17"/>
        <v>21</v>
      </c>
      <c r="AA326" s="40">
        <f t="shared" si="18"/>
        <v>44</v>
      </c>
      <c r="AB326" s="40">
        <f t="shared" si="19"/>
        <v>5</v>
      </c>
      <c r="AC326" s="40">
        <f t="shared" si="20"/>
        <v>16</v>
      </c>
      <c r="AD326" s="40">
        <f t="shared" si="21"/>
        <v>11</v>
      </c>
      <c r="AE326" s="40">
        <f t="shared" si="22"/>
        <v>33</v>
      </c>
      <c r="AF326" s="40">
        <f t="shared" si="23"/>
        <v>1.25</v>
      </c>
      <c r="AG326" s="40">
        <f t="shared" si="24"/>
        <v>1.151515152</v>
      </c>
      <c r="AH326" s="40">
        <f t="shared" si="25"/>
        <v>6</v>
      </c>
      <c r="AI326" s="40">
        <f t="shared" si="26"/>
        <v>20</v>
      </c>
      <c r="AJ326" s="40">
        <f t="shared" si="27"/>
        <v>13</v>
      </c>
      <c r="AK326" s="40">
        <f t="shared" si="40"/>
        <v>38</v>
      </c>
      <c r="AL326" s="18">
        <f t="shared" si="28"/>
        <v>1991</v>
      </c>
      <c r="AM326" s="40">
        <f t="shared" si="29"/>
        <v>77</v>
      </c>
      <c r="AN326" s="42">
        <f t="shared" si="30"/>
        <v>0.03867403315</v>
      </c>
      <c r="AO326" s="42">
        <f t="shared" si="31"/>
        <v>0.08437970869</v>
      </c>
      <c r="AP326" s="43">
        <f t="shared" si="32"/>
        <v>0.119047619</v>
      </c>
      <c r="AQ326" s="43">
        <f t="shared" si="33"/>
        <v>0.5773809524</v>
      </c>
      <c r="AR326" s="43">
        <f t="shared" si="34"/>
        <v>0.3869047619</v>
      </c>
      <c r="AS326" s="43">
        <f t="shared" si="35"/>
        <v>0.2467532468</v>
      </c>
      <c r="AT326" s="43">
        <f t="shared" si="36"/>
        <v>0.5714285714</v>
      </c>
      <c r="AU326" s="43">
        <f t="shared" si="37"/>
        <v>0.3376623377</v>
      </c>
      <c r="AV326" s="44">
        <f t="shared" si="38"/>
        <v>0</v>
      </c>
      <c r="AW326" s="45">
        <f t="shared" si="39"/>
        <v>1</v>
      </c>
      <c r="AX326" s="45">
        <v>6.0</v>
      </c>
      <c r="AY326" s="45"/>
    </row>
    <row r="327">
      <c r="A327" s="60"/>
      <c r="B327" s="60"/>
      <c r="C327" s="60"/>
      <c r="D327" s="46">
        <v>325.0</v>
      </c>
      <c r="E327" s="25"/>
      <c r="F327" s="26">
        <v>4553.0</v>
      </c>
      <c r="G327" s="18">
        <v>1921.0</v>
      </c>
      <c r="H327" s="15">
        <f t="shared" si="5"/>
        <v>122</v>
      </c>
      <c r="I327" s="28">
        <v>4.0</v>
      </c>
      <c r="J327" s="29">
        <v>19.0</v>
      </c>
      <c r="K327" s="30">
        <v>1.0</v>
      </c>
      <c r="L327" s="31">
        <v>68.0</v>
      </c>
      <c r="M327" s="32">
        <v>6.0</v>
      </c>
      <c r="N327" s="33">
        <v>24.0</v>
      </c>
      <c r="O327" s="39">
        <f t="shared" si="6"/>
        <v>0.8</v>
      </c>
      <c r="P327" s="39">
        <f t="shared" si="7"/>
        <v>0.8260869565</v>
      </c>
      <c r="Q327" s="40">
        <f t="shared" si="8"/>
        <v>0.78459584</v>
      </c>
      <c r="R327" s="17">
        <f t="shared" si="9"/>
        <v>0.36259584</v>
      </c>
      <c r="S327" s="39">
        <f t="shared" si="10"/>
        <v>0.04149111652</v>
      </c>
      <c r="T327" s="40">
        <f t="shared" si="11"/>
        <v>0.359849138</v>
      </c>
      <c r="U327" s="40">
        <f t="shared" si="12"/>
        <v>0.6210779916</v>
      </c>
      <c r="V327" s="40">
        <f t="shared" si="13"/>
        <v>0.6210779916</v>
      </c>
      <c r="W327" s="39">
        <f t="shared" si="14"/>
        <v>0.6625691081</v>
      </c>
      <c r="X327" s="41">
        <f t="shared" si="15"/>
        <v>0.3789220084</v>
      </c>
      <c r="Y327" s="41">
        <f t="shared" si="16"/>
        <v>0.3374308919</v>
      </c>
      <c r="Z327" s="40">
        <f t="shared" si="17"/>
        <v>30</v>
      </c>
      <c r="AA327" s="40">
        <f t="shared" si="18"/>
        <v>23</v>
      </c>
      <c r="AB327" s="40">
        <f t="shared" si="19"/>
        <v>11</v>
      </c>
      <c r="AC327" s="40">
        <f t="shared" si="20"/>
        <v>19</v>
      </c>
      <c r="AD327" s="40">
        <f t="shared" si="21"/>
        <v>8</v>
      </c>
      <c r="AE327" s="40">
        <f t="shared" si="22"/>
        <v>15</v>
      </c>
      <c r="AF327" s="40">
        <f t="shared" si="23"/>
        <v>1.263157895</v>
      </c>
      <c r="AG327" s="40">
        <f t="shared" si="24"/>
        <v>1.266666667</v>
      </c>
      <c r="AH327" s="40">
        <f t="shared" si="25"/>
        <v>14</v>
      </c>
      <c r="AI327" s="40">
        <f t="shared" si="26"/>
        <v>24</v>
      </c>
      <c r="AJ327" s="40">
        <f t="shared" si="27"/>
        <v>10</v>
      </c>
      <c r="AK327" s="40">
        <f t="shared" si="40"/>
        <v>19</v>
      </c>
      <c r="AL327" s="18">
        <f t="shared" si="28"/>
        <v>1921</v>
      </c>
      <c r="AM327" s="40">
        <f t="shared" si="29"/>
        <v>67</v>
      </c>
      <c r="AN327" s="42">
        <f t="shared" si="30"/>
        <v>0.03487766788</v>
      </c>
      <c r="AO327" s="42">
        <f t="shared" si="31"/>
        <v>0.06350858928</v>
      </c>
      <c r="AP327" s="43">
        <f t="shared" si="32"/>
        <v>0.09016393443</v>
      </c>
      <c r="AQ327" s="43">
        <f t="shared" si="33"/>
        <v>0.6393442623</v>
      </c>
      <c r="AR327" s="43">
        <f t="shared" si="34"/>
        <v>0.4344262295</v>
      </c>
      <c r="AS327" s="43">
        <f t="shared" si="35"/>
        <v>0.3582089552</v>
      </c>
      <c r="AT327" s="43">
        <f t="shared" si="36"/>
        <v>0.4925373134</v>
      </c>
      <c r="AU327" s="43">
        <f t="shared" si="37"/>
        <v>0.5671641791</v>
      </c>
      <c r="AV327" s="44">
        <f t="shared" si="38"/>
        <v>0</v>
      </c>
      <c r="AW327" s="45">
        <f t="shared" si="39"/>
        <v>-13</v>
      </c>
      <c r="AX327" s="45">
        <v>6.0</v>
      </c>
      <c r="AY327" s="45"/>
    </row>
    <row r="328">
      <c r="A328" s="60"/>
      <c r="B328" s="60"/>
      <c r="C328" s="60"/>
      <c r="D328" s="46">
        <v>326.0</v>
      </c>
      <c r="E328" s="25"/>
      <c r="F328" s="26">
        <v>4555.0</v>
      </c>
      <c r="G328" s="18">
        <v>3603.0</v>
      </c>
      <c r="H328" s="15">
        <f t="shared" si="5"/>
        <v>267</v>
      </c>
      <c r="I328" s="28">
        <v>13.0</v>
      </c>
      <c r="J328" s="29">
        <v>48.0</v>
      </c>
      <c r="K328" s="30">
        <v>15.0</v>
      </c>
      <c r="L328" s="31">
        <v>133.0</v>
      </c>
      <c r="M328" s="32">
        <v>18.0</v>
      </c>
      <c r="N328" s="33">
        <v>40.0</v>
      </c>
      <c r="O328" s="39">
        <f t="shared" si="6"/>
        <v>0.6896551724</v>
      </c>
      <c r="P328" s="39">
        <f t="shared" si="7"/>
        <v>0.7868852459</v>
      </c>
      <c r="Q328" s="40">
        <f t="shared" si="8"/>
        <v>0.7345593341</v>
      </c>
      <c r="R328" s="17">
        <f t="shared" si="9"/>
        <v>0.3125593341</v>
      </c>
      <c r="S328" s="39">
        <f t="shared" si="10"/>
        <v>0.05232591178</v>
      </c>
      <c r="T328" s="40">
        <f t="shared" si="11"/>
        <v>0.3598771495</v>
      </c>
      <c r="U328" s="40">
        <f t="shared" si="12"/>
        <v>0.5354052643</v>
      </c>
      <c r="V328" s="40">
        <f t="shared" si="13"/>
        <v>0.5354052643</v>
      </c>
      <c r="W328" s="39">
        <f t="shared" si="14"/>
        <v>0.5877311761</v>
      </c>
      <c r="X328" s="41">
        <f t="shared" si="15"/>
        <v>0.4645947357</v>
      </c>
      <c r="Y328" s="41">
        <f t="shared" si="16"/>
        <v>0.4122688239</v>
      </c>
      <c r="Z328" s="40">
        <f t="shared" si="17"/>
        <v>58</v>
      </c>
      <c r="AA328" s="40">
        <f t="shared" si="18"/>
        <v>61</v>
      </c>
      <c r="AB328" s="40">
        <f t="shared" si="19"/>
        <v>27</v>
      </c>
      <c r="AC328" s="40">
        <f t="shared" si="20"/>
        <v>31</v>
      </c>
      <c r="AD328" s="40">
        <f t="shared" si="21"/>
        <v>25</v>
      </c>
      <c r="AE328" s="40">
        <f t="shared" si="22"/>
        <v>36</v>
      </c>
      <c r="AF328" s="40">
        <f t="shared" si="23"/>
        <v>1.290322581</v>
      </c>
      <c r="AG328" s="40">
        <f t="shared" si="24"/>
        <v>1.333333333</v>
      </c>
      <c r="AH328" s="40">
        <f t="shared" si="25"/>
        <v>35</v>
      </c>
      <c r="AI328" s="40">
        <f t="shared" si="26"/>
        <v>40</v>
      </c>
      <c r="AJ328" s="40">
        <f t="shared" si="27"/>
        <v>33</v>
      </c>
      <c r="AK328" s="40">
        <f t="shared" si="40"/>
        <v>48</v>
      </c>
      <c r="AL328" s="18">
        <f t="shared" si="28"/>
        <v>3603</v>
      </c>
      <c r="AM328" s="40">
        <f t="shared" si="29"/>
        <v>156</v>
      </c>
      <c r="AN328" s="42">
        <f t="shared" si="30"/>
        <v>0.04329725229</v>
      </c>
      <c r="AO328" s="42">
        <f t="shared" si="31"/>
        <v>0.07410491257</v>
      </c>
      <c r="AP328" s="43">
        <f t="shared" si="32"/>
        <v>0.1722846442</v>
      </c>
      <c r="AQ328" s="43">
        <f t="shared" si="33"/>
        <v>0.6142322097</v>
      </c>
      <c r="AR328" s="43">
        <f t="shared" si="34"/>
        <v>0.4456928839</v>
      </c>
      <c r="AS328" s="43">
        <f t="shared" si="35"/>
        <v>0.4358974359</v>
      </c>
      <c r="AT328" s="43">
        <f t="shared" si="36"/>
        <v>0.5320512821</v>
      </c>
      <c r="AU328" s="43">
        <f t="shared" si="37"/>
        <v>0.4807692308</v>
      </c>
      <c r="AV328" s="44">
        <f t="shared" si="38"/>
        <v>0</v>
      </c>
      <c r="AW328" s="45">
        <f t="shared" si="39"/>
        <v>-22</v>
      </c>
      <c r="AX328" s="45">
        <v>6.0</v>
      </c>
      <c r="AY328" s="45"/>
    </row>
    <row r="329">
      <c r="A329" s="60"/>
      <c r="B329" s="60"/>
      <c r="C329" s="60"/>
      <c r="D329" s="46">
        <v>327.0</v>
      </c>
      <c r="E329" s="25"/>
      <c r="F329" s="26">
        <v>4559.0</v>
      </c>
      <c r="G329" s="18">
        <v>2078.0</v>
      </c>
      <c r="H329" s="15">
        <f t="shared" si="5"/>
        <v>180</v>
      </c>
      <c r="I329" s="28">
        <v>14.0</v>
      </c>
      <c r="J329" s="29">
        <v>29.0</v>
      </c>
      <c r="K329" s="30">
        <v>8.0</v>
      </c>
      <c r="L329" s="31">
        <v>86.0</v>
      </c>
      <c r="M329" s="32">
        <v>15.0</v>
      </c>
      <c r="N329" s="33">
        <v>28.0</v>
      </c>
      <c r="O329" s="39">
        <f t="shared" si="6"/>
        <v>0.6511627907</v>
      </c>
      <c r="P329" s="39">
        <f t="shared" si="7"/>
        <v>0.6744186047</v>
      </c>
      <c r="Q329" s="40">
        <f t="shared" si="8"/>
        <v>0.7171064922</v>
      </c>
      <c r="R329" s="17">
        <f t="shared" si="9"/>
        <v>0.2951064922</v>
      </c>
      <c r="S329" s="39">
        <f t="shared" si="10"/>
        <v>-0.04268788751</v>
      </c>
      <c r="T329" s="40">
        <f t="shared" si="11"/>
        <v>0.3598869211</v>
      </c>
      <c r="U329" s="40">
        <f t="shared" si="12"/>
        <v>0.5055199411</v>
      </c>
      <c r="V329" s="40">
        <f t="shared" si="13"/>
        <v>0.5055199411</v>
      </c>
      <c r="W329" s="39">
        <f t="shared" si="14"/>
        <v>0.4628320536</v>
      </c>
      <c r="X329" s="41">
        <f t="shared" si="15"/>
        <v>0.4944800589</v>
      </c>
      <c r="Y329" s="41">
        <f t="shared" si="16"/>
        <v>0.5371679464</v>
      </c>
      <c r="Z329" s="40">
        <f t="shared" si="17"/>
        <v>43</v>
      </c>
      <c r="AA329" s="40">
        <f t="shared" si="18"/>
        <v>43</v>
      </c>
      <c r="AB329" s="40">
        <f t="shared" si="19"/>
        <v>21</v>
      </c>
      <c r="AC329" s="40">
        <f t="shared" si="20"/>
        <v>22</v>
      </c>
      <c r="AD329" s="40">
        <f t="shared" si="21"/>
        <v>23</v>
      </c>
      <c r="AE329" s="40">
        <f t="shared" si="22"/>
        <v>20</v>
      </c>
      <c r="AF329" s="40">
        <f t="shared" si="23"/>
        <v>1.272727273</v>
      </c>
      <c r="AG329" s="40">
        <f t="shared" si="24"/>
        <v>1.45</v>
      </c>
      <c r="AH329" s="40">
        <f t="shared" si="25"/>
        <v>27</v>
      </c>
      <c r="AI329" s="40">
        <f t="shared" si="26"/>
        <v>28</v>
      </c>
      <c r="AJ329" s="40">
        <f t="shared" si="27"/>
        <v>33</v>
      </c>
      <c r="AK329" s="40">
        <f t="shared" si="40"/>
        <v>29</v>
      </c>
      <c r="AL329" s="18">
        <f t="shared" si="28"/>
        <v>2078</v>
      </c>
      <c r="AM329" s="40">
        <f t="shared" si="29"/>
        <v>117</v>
      </c>
      <c r="AN329" s="42">
        <f t="shared" si="30"/>
        <v>0.05630413859</v>
      </c>
      <c r="AO329" s="42">
        <f t="shared" si="31"/>
        <v>0.08662175168</v>
      </c>
      <c r="AP329" s="43">
        <f t="shared" si="32"/>
        <v>0.2055555556</v>
      </c>
      <c r="AQ329" s="43">
        <f t="shared" si="33"/>
        <v>0.6388888889</v>
      </c>
      <c r="AR329" s="43">
        <f t="shared" si="34"/>
        <v>0.4777777778</v>
      </c>
      <c r="AS329" s="43">
        <f t="shared" si="35"/>
        <v>0.5128205128</v>
      </c>
      <c r="AT329" s="43">
        <f t="shared" si="36"/>
        <v>0.4786324786</v>
      </c>
      <c r="AU329" s="43">
        <f t="shared" si="37"/>
        <v>0.4700854701</v>
      </c>
      <c r="AV329" s="44">
        <f t="shared" si="38"/>
        <v>0</v>
      </c>
      <c r="AW329" s="45">
        <f t="shared" si="39"/>
        <v>-23</v>
      </c>
      <c r="AX329" s="45">
        <v>6.0</v>
      </c>
      <c r="AY329" s="45"/>
    </row>
    <row r="330">
      <c r="A330" s="60"/>
      <c r="B330" s="60"/>
      <c r="C330" s="60"/>
      <c r="D330" s="46">
        <v>328.0</v>
      </c>
      <c r="E330" s="25"/>
      <c r="F330" s="26">
        <v>4562.0</v>
      </c>
      <c r="G330" s="18">
        <v>1374.0</v>
      </c>
      <c r="H330" s="15">
        <f t="shared" si="5"/>
        <v>123</v>
      </c>
      <c r="I330" s="28">
        <v>4.0</v>
      </c>
      <c r="J330" s="29">
        <v>29.0</v>
      </c>
      <c r="K330" s="30">
        <v>4.0</v>
      </c>
      <c r="L330" s="31">
        <v>61.0</v>
      </c>
      <c r="M330" s="32">
        <v>9.0</v>
      </c>
      <c r="N330" s="33">
        <v>16.0</v>
      </c>
      <c r="O330" s="39">
        <f t="shared" si="6"/>
        <v>0.64</v>
      </c>
      <c r="P330" s="39">
        <f t="shared" si="7"/>
        <v>0.8787878788</v>
      </c>
      <c r="Q330" s="40">
        <f t="shared" si="8"/>
        <v>0.7120453376</v>
      </c>
      <c r="R330" s="17">
        <f t="shared" si="9"/>
        <v>0.2900453376</v>
      </c>
      <c r="S330" s="39">
        <f t="shared" si="10"/>
        <v>0.1667425412</v>
      </c>
      <c r="T330" s="40">
        <f t="shared" si="11"/>
        <v>0.3598897549</v>
      </c>
      <c r="U330" s="40">
        <f t="shared" si="12"/>
        <v>0.4968532469</v>
      </c>
      <c r="V330" s="40">
        <f t="shared" si="13"/>
        <v>0.4968532469</v>
      </c>
      <c r="W330" s="39">
        <f t="shared" si="14"/>
        <v>0.6635957881</v>
      </c>
      <c r="X330" s="41">
        <f t="shared" si="15"/>
        <v>0.5031467531</v>
      </c>
      <c r="Y330" s="41">
        <f t="shared" si="16"/>
        <v>0.3364042119</v>
      </c>
      <c r="Z330" s="40">
        <f t="shared" si="17"/>
        <v>25</v>
      </c>
      <c r="AA330" s="40">
        <f t="shared" si="18"/>
        <v>33</v>
      </c>
      <c r="AB330" s="40">
        <f t="shared" si="19"/>
        <v>13</v>
      </c>
      <c r="AC330" s="40">
        <f t="shared" si="20"/>
        <v>12</v>
      </c>
      <c r="AD330" s="40">
        <f t="shared" si="21"/>
        <v>11</v>
      </c>
      <c r="AE330" s="40">
        <f t="shared" si="22"/>
        <v>22</v>
      </c>
      <c r="AF330" s="40">
        <f t="shared" si="23"/>
        <v>1.333333333</v>
      </c>
      <c r="AG330" s="40">
        <f t="shared" si="24"/>
        <v>1.318181818</v>
      </c>
      <c r="AH330" s="40">
        <f t="shared" si="25"/>
        <v>17</v>
      </c>
      <c r="AI330" s="40">
        <f t="shared" si="26"/>
        <v>16</v>
      </c>
      <c r="AJ330" s="40">
        <f t="shared" si="27"/>
        <v>15</v>
      </c>
      <c r="AK330" s="40">
        <f t="shared" si="40"/>
        <v>29</v>
      </c>
      <c r="AL330" s="18">
        <f t="shared" si="28"/>
        <v>1374</v>
      </c>
      <c r="AM330" s="40">
        <f t="shared" si="29"/>
        <v>77</v>
      </c>
      <c r="AN330" s="42">
        <f t="shared" si="30"/>
        <v>0.05604075691</v>
      </c>
      <c r="AO330" s="42">
        <f t="shared" si="31"/>
        <v>0.08951965066</v>
      </c>
      <c r="AP330" s="43">
        <f t="shared" si="32"/>
        <v>0.1382113821</v>
      </c>
      <c r="AQ330" s="43">
        <f t="shared" si="33"/>
        <v>0.6016260163</v>
      </c>
      <c r="AR330" s="43">
        <f t="shared" si="34"/>
        <v>0.4715447154</v>
      </c>
      <c r="AS330" s="43">
        <f t="shared" si="35"/>
        <v>0.4155844156</v>
      </c>
      <c r="AT330" s="43">
        <f t="shared" si="36"/>
        <v>0.5974025974</v>
      </c>
      <c r="AU330" s="43">
        <f t="shared" si="37"/>
        <v>0.4285714286</v>
      </c>
      <c r="AV330" s="44">
        <f t="shared" si="38"/>
        <v>0</v>
      </c>
      <c r="AW330" s="45">
        <f t="shared" si="39"/>
        <v>-15</v>
      </c>
      <c r="AX330" s="45">
        <v>6.0</v>
      </c>
      <c r="AY330" s="45"/>
    </row>
    <row r="331">
      <c r="A331" s="60"/>
      <c r="B331" s="60"/>
      <c r="C331" s="60"/>
      <c r="D331" s="46">
        <v>329.0</v>
      </c>
      <c r="E331" s="25"/>
      <c r="F331" s="26">
        <v>4564.0</v>
      </c>
      <c r="G331" s="18">
        <v>2237.0</v>
      </c>
      <c r="H331" s="15">
        <f t="shared" si="5"/>
        <v>203</v>
      </c>
      <c r="I331" s="28">
        <v>14.0</v>
      </c>
      <c r="J331" s="29">
        <v>39.0</v>
      </c>
      <c r="K331" s="30">
        <v>14.0</v>
      </c>
      <c r="L331" s="31">
        <v>104.0</v>
      </c>
      <c r="M331" s="32">
        <v>11.0</v>
      </c>
      <c r="N331" s="33">
        <v>21.0</v>
      </c>
      <c r="O331" s="39">
        <f t="shared" si="6"/>
        <v>0.65625</v>
      </c>
      <c r="P331" s="39">
        <f t="shared" si="7"/>
        <v>0.7358490566</v>
      </c>
      <c r="Q331" s="40">
        <f t="shared" si="8"/>
        <v>0.7194130332</v>
      </c>
      <c r="R331" s="17">
        <f t="shared" si="9"/>
        <v>0.2974130332</v>
      </c>
      <c r="S331" s="39">
        <f t="shared" si="10"/>
        <v>0.0164360234</v>
      </c>
      <c r="T331" s="40">
        <f t="shared" si="11"/>
        <v>0.3598856297</v>
      </c>
      <c r="U331" s="40">
        <f t="shared" si="12"/>
        <v>0.5094696138</v>
      </c>
      <c r="V331" s="40">
        <f t="shared" si="13"/>
        <v>0.5094696138</v>
      </c>
      <c r="W331" s="39">
        <f t="shared" si="14"/>
        <v>0.5259056372</v>
      </c>
      <c r="X331" s="41">
        <f t="shared" si="15"/>
        <v>0.4905303862</v>
      </c>
      <c r="Y331" s="41">
        <f t="shared" si="16"/>
        <v>0.4740943628</v>
      </c>
      <c r="Z331" s="40">
        <f t="shared" si="17"/>
        <v>32</v>
      </c>
      <c r="AA331" s="40">
        <f t="shared" si="18"/>
        <v>53</v>
      </c>
      <c r="AB331" s="40">
        <f t="shared" si="19"/>
        <v>16</v>
      </c>
      <c r="AC331" s="40">
        <f t="shared" si="20"/>
        <v>16</v>
      </c>
      <c r="AD331" s="40">
        <f t="shared" si="21"/>
        <v>25</v>
      </c>
      <c r="AE331" s="40">
        <f t="shared" si="22"/>
        <v>28</v>
      </c>
      <c r="AF331" s="40">
        <f t="shared" si="23"/>
        <v>1.3125</v>
      </c>
      <c r="AG331" s="40">
        <f t="shared" si="24"/>
        <v>1.392857143</v>
      </c>
      <c r="AH331" s="40">
        <f t="shared" si="25"/>
        <v>21</v>
      </c>
      <c r="AI331" s="40">
        <f t="shared" si="26"/>
        <v>21</v>
      </c>
      <c r="AJ331" s="40">
        <f t="shared" si="27"/>
        <v>35</v>
      </c>
      <c r="AK331" s="40">
        <f t="shared" si="40"/>
        <v>39</v>
      </c>
      <c r="AL331" s="18">
        <f t="shared" si="28"/>
        <v>2237</v>
      </c>
      <c r="AM331" s="40">
        <f t="shared" si="29"/>
        <v>116</v>
      </c>
      <c r="AN331" s="42">
        <f t="shared" si="30"/>
        <v>0.05185516316</v>
      </c>
      <c r="AO331" s="42">
        <f t="shared" si="31"/>
        <v>0.09074653554</v>
      </c>
      <c r="AP331" s="43">
        <f t="shared" si="32"/>
        <v>0.1921182266</v>
      </c>
      <c r="AQ331" s="43">
        <f t="shared" si="33"/>
        <v>0.6354679803</v>
      </c>
      <c r="AR331" s="43">
        <f t="shared" si="34"/>
        <v>0.4187192118</v>
      </c>
      <c r="AS331" s="43">
        <f t="shared" si="35"/>
        <v>0.4827586207</v>
      </c>
      <c r="AT331" s="43">
        <f t="shared" si="36"/>
        <v>0.5172413793</v>
      </c>
      <c r="AU331" s="43">
        <f t="shared" si="37"/>
        <v>0.3620689655</v>
      </c>
      <c r="AV331" s="44">
        <f t="shared" si="38"/>
        <v>0</v>
      </c>
      <c r="AW331" s="45">
        <f t="shared" si="39"/>
        <v>-17</v>
      </c>
      <c r="AX331" s="45">
        <v>6.0</v>
      </c>
      <c r="AY331" s="45"/>
    </row>
    <row r="332">
      <c r="A332" s="60"/>
      <c r="B332" s="60"/>
      <c r="C332" s="60"/>
      <c r="D332" s="46">
        <v>330.0</v>
      </c>
      <c r="E332" s="25"/>
      <c r="F332" s="26">
        <v>4581.0</v>
      </c>
      <c r="G332" s="18">
        <v>3299.0</v>
      </c>
      <c r="H332" s="15">
        <f t="shared" si="5"/>
        <v>435</v>
      </c>
      <c r="I332" s="28">
        <v>26.0</v>
      </c>
      <c r="J332" s="29">
        <v>75.0</v>
      </c>
      <c r="K332" s="30">
        <v>26.0</v>
      </c>
      <c r="L332" s="31">
        <v>223.0</v>
      </c>
      <c r="M332" s="32">
        <v>26.0</v>
      </c>
      <c r="N332" s="33">
        <v>59.0</v>
      </c>
      <c r="O332" s="39">
        <f t="shared" si="6"/>
        <v>0.6941176471</v>
      </c>
      <c r="P332" s="39">
        <f t="shared" si="7"/>
        <v>0.7425742574</v>
      </c>
      <c r="Q332" s="40">
        <f t="shared" si="8"/>
        <v>0.7365827247</v>
      </c>
      <c r="R332" s="17">
        <f t="shared" si="9"/>
        <v>0.3145827247</v>
      </c>
      <c r="S332" s="39">
        <f t="shared" si="10"/>
        <v>0.00599153272</v>
      </c>
      <c r="T332" s="40">
        <f t="shared" si="11"/>
        <v>0.3598760167</v>
      </c>
      <c r="U332" s="40">
        <f t="shared" si="12"/>
        <v>0.538869928</v>
      </c>
      <c r="V332" s="40">
        <f t="shared" si="13"/>
        <v>0.538869928</v>
      </c>
      <c r="W332" s="39">
        <f t="shared" si="14"/>
        <v>0.5448614607</v>
      </c>
      <c r="X332" s="41">
        <f t="shared" si="15"/>
        <v>0.461130072</v>
      </c>
      <c r="Y332" s="41">
        <f t="shared" si="16"/>
        <v>0.4551385393</v>
      </c>
      <c r="Z332" s="40">
        <f t="shared" si="17"/>
        <v>85</v>
      </c>
      <c r="AA332" s="40">
        <f t="shared" si="18"/>
        <v>101</v>
      </c>
      <c r="AB332" s="40">
        <f t="shared" si="19"/>
        <v>39</v>
      </c>
      <c r="AC332" s="40">
        <f t="shared" si="20"/>
        <v>46</v>
      </c>
      <c r="AD332" s="40">
        <f t="shared" si="21"/>
        <v>46</v>
      </c>
      <c r="AE332" s="40">
        <f t="shared" si="22"/>
        <v>55</v>
      </c>
      <c r="AF332" s="40">
        <f t="shared" si="23"/>
        <v>1.282608696</v>
      </c>
      <c r="AG332" s="40">
        <f t="shared" si="24"/>
        <v>1.363636364</v>
      </c>
      <c r="AH332" s="40">
        <f t="shared" si="25"/>
        <v>50</v>
      </c>
      <c r="AI332" s="40">
        <f t="shared" si="26"/>
        <v>59</v>
      </c>
      <c r="AJ332" s="40">
        <f t="shared" si="27"/>
        <v>63</v>
      </c>
      <c r="AK332" s="40">
        <f t="shared" si="40"/>
        <v>75</v>
      </c>
      <c r="AL332" s="18">
        <f t="shared" si="28"/>
        <v>3299</v>
      </c>
      <c r="AM332" s="40">
        <f t="shared" si="29"/>
        <v>247</v>
      </c>
      <c r="AN332" s="42">
        <f t="shared" si="30"/>
        <v>0.07487117308</v>
      </c>
      <c r="AO332" s="42">
        <f t="shared" si="31"/>
        <v>0.1318581388</v>
      </c>
      <c r="AP332" s="43">
        <f t="shared" si="32"/>
        <v>0.1793103448</v>
      </c>
      <c r="AQ332" s="43">
        <f t="shared" si="33"/>
        <v>0.632183908</v>
      </c>
      <c r="AR332" s="43">
        <f t="shared" si="34"/>
        <v>0.4275862069</v>
      </c>
      <c r="AS332" s="43">
        <f t="shared" si="35"/>
        <v>0.4574898785</v>
      </c>
      <c r="AT332" s="43">
        <f t="shared" si="36"/>
        <v>0.5060728745</v>
      </c>
      <c r="AU332" s="43">
        <f t="shared" si="37"/>
        <v>0.4412955466</v>
      </c>
      <c r="AV332" s="44">
        <f t="shared" si="38"/>
        <v>0</v>
      </c>
      <c r="AW332" s="45">
        <f t="shared" si="39"/>
        <v>-35</v>
      </c>
      <c r="AX332" s="45">
        <v>6.0</v>
      </c>
      <c r="AY332" s="45"/>
    </row>
    <row r="333">
      <c r="A333" s="60"/>
      <c r="B333" s="60"/>
      <c r="C333" s="60"/>
      <c r="D333" s="46">
        <v>331.0</v>
      </c>
      <c r="E333" s="25"/>
      <c r="F333" s="26">
        <v>4583.0</v>
      </c>
      <c r="G333" s="18">
        <v>2932.0</v>
      </c>
      <c r="H333" s="15">
        <f t="shared" si="5"/>
        <v>449</v>
      </c>
      <c r="I333" s="28">
        <v>19.0</v>
      </c>
      <c r="J333" s="29">
        <v>89.0</v>
      </c>
      <c r="K333" s="30">
        <v>22.0</v>
      </c>
      <c r="L333" s="31">
        <v>241.0</v>
      </c>
      <c r="M333" s="32">
        <v>17.0</v>
      </c>
      <c r="N333" s="33">
        <v>61.0</v>
      </c>
      <c r="O333" s="39">
        <f t="shared" si="6"/>
        <v>0.7820512821</v>
      </c>
      <c r="P333" s="39">
        <f t="shared" si="7"/>
        <v>0.8240740741</v>
      </c>
      <c r="Q333" s="40">
        <f t="shared" si="8"/>
        <v>0.7764563817</v>
      </c>
      <c r="R333" s="17">
        <f t="shared" si="9"/>
        <v>0.3544563817</v>
      </c>
      <c r="S333" s="39">
        <f t="shared" si="10"/>
        <v>0.04761769242</v>
      </c>
      <c r="T333" s="40">
        <f t="shared" si="11"/>
        <v>0.3598536943</v>
      </c>
      <c r="U333" s="40">
        <f t="shared" si="12"/>
        <v>0.6071422956</v>
      </c>
      <c r="V333" s="40">
        <f t="shared" si="13"/>
        <v>0.6071422956</v>
      </c>
      <c r="W333" s="39">
        <f t="shared" si="14"/>
        <v>0.654759988</v>
      </c>
      <c r="X333" s="41">
        <f t="shared" si="15"/>
        <v>0.3928577044</v>
      </c>
      <c r="Y333" s="41">
        <f t="shared" si="16"/>
        <v>0.345240012</v>
      </c>
      <c r="Z333" s="40">
        <f t="shared" si="17"/>
        <v>78</v>
      </c>
      <c r="AA333" s="40">
        <f t="shared" si="18"/>
        <v>108</v>
      </c>
      <c r="AB333" s="40">
        <f t="shared" si="19"/>
        <v>31</v>
      </c>
      <c r="AC333" s="40">
        <f t="shared" si="20"/>
        <v>47</v>
      </c>
      <c r="AD333" s="40">
        <f t="shared" si="21"/>
        <v>37</v>
      </c>
      <c r="AE333" s="40">
        <f t="shared" si="22"/>
        <v>71</v>
      </c>
      <c r="AF333" s="40">
        <f t="shared" si="23"/>
        <v>1.29787234</v>
      </c>
      <c r="AG333" s="40">
        <f t="shared" si="24"/>
        <v>1.253521127</v>
      </c>
      <c r="AH333" s="40">
        <f t="shared" si="25"/>
        <v>40</v>
      </c>
      <c r="AI333" s="40">
        <f t="shared" si="26"/>
        <v>61</v>
      </c>
      <c r="AJ333" s="40">
        <f t="shared" si="27"/>
        <v>46</v>
      </c>
      <c r="AK333" s="40">
        <f t="shared" si="40"/>
        <v>89</v>
      </c>
      <c r="AL333" s="18">
        <f t="shared" si="28"/>
        <v>2932</v>
      </c>
      <c r="AM333" s="40">
        <f t="shared" si="29"/>
        <v>236</v>
      </c>
      <c r="AN333" s="42">
        <f t="shared" si="30"/>
        <v>0.08049113233</v>
      </c>
      <c r="AO333" s="42">
        <f t="shared" si="31"/>
        <v>0.1531377899</v>
      </c>
      <c r="AP333" s="43">
        <f t="shared" si="32"/>
        <v>0.1291759465</v>
      </c>
      <c r="AQ333" s="43">
        <f t="shared" si="33"/>
        <v>0.6169265033</v>
      </c>
      <c r="AR333" s="43">
        <f t="shared" si="34"/>
        <v>0.4142538976</v>
      </c>
      <c r="AS333" s="43">
        <f t="shared" si="35"/>
        <v>0.3644067797</v>
      </c>
      <c r="AT333" s="43">
        <f t="shared" si="36"/>
        <v>0.5466101695</v>
      </c>
      <c r="AU333" s="43">
        <f t="shared" si="37"/>
        <v>0.4279661017</v>
      </c>
      <c r="AV333" s="44">
        <f t="shared" si="38"/>
        <v>0</v>
      </c>
      <c r="AW333" s="45">
        <f t="shared" si="39"/>
        <v>-28</v>
      </c>
      <c r="AX333" s="45">
        <v>6.0</v>
      </c>
      <c r="AY333" s="45"/>
    </row>
    <row r="334">
      <c r="A334" s="60"/>
      <c r="B334" s="60"/>
      <c r="C334" s="60"/>
      <c r="D334" s="46">
        <v>332.0</v>
      </c>
      <c r="E334" s="25"/>
      <c r="F334" s="26">
        <v>4585.0</v>
      </c>
      <c r="G334" s="18">
        <v>1222.0</v>
      </c>
      <c r="H334" s="15">
        <f t="shared" si="5"/>
        <v>116</v>
      </c>
      <c r="I334" s="28">
        <v>14.0</v>
      </c>
      <c r="J334" s="29">
        <v>10.0</v>
      </c>
      <c r="K334" s="30">
        <v>5.0</v>
      </c>
      <c r="L334" s="31">
        <v>48.0</v>
      </c>
      <c r="M334" s="32">
        <v>3.0</v>
      </c>
      <c r="N334" s="33">
        <v>36.0</v>
      </c>
      <c r="O334" s="39">
        <f t="shared" si="6"/>
        <v>0.9230769231</v>
      </c>
      <c r="P334" s="39">
        <f t="shared" si="7"/>
        <v>0.4166666667</v>
      </c>
      <c r="Q334" s="40">
        <f t="shared" si="8"/>
        <v>0.8404145799</v>
      </c>
      <c r="R334" s="17">
        <f t="shared" si="9"/>
        <v>0.4184145799</v>
      </c>
      <c r="S334" s="39">
        <f t="shared" si="10"/>
        <v>-0.4237479132</v>
      </c>
      <c r="T334" s="40">
        <f t="shared" si="11"/>
        <v>0.3598178952</v>
      </c>
      <c r="U334" s="40">
        <f t="shared" si="12"/>
        <v>0.7166386002</v>
      </c>
      <c r="V334" s="40">
        <f t="shared" si="13"/>
        <v>0.7166386002</v>
      </c>
      <c r="W334" s="39">
        <f t="shared" si="14"/>
        <v>0.292890687</v>
      </c>
      <c r="X334" s="41">
        <f t="shared" si="15"/>
        <v>0.2833613998</v>
      </c>
      <c r="Y334" s="41">
        <f t="shared" si="16"/>
        <v>0.707109313</v>
      </c>
      <c r="Z334" s="40">
        <f t="shared" si="17"/>
        <v>39</v>
      </c>
      <c r="AA334" s="40">
        <f t="shared" si="18"/>
        <v>24</v>
      </c>
      <c r="AB334" s="40">
        <f t="shared" si="19"/>
        <v>11</v>
      </c>
      <c r="AC334" s="40">
        <f t="shared" si="20"/>
        <v>28</v>
      </c>
      <c r="AD334" s="40">
        <f t="shared" si="21"/>
        <v>17</v>
      </c>
      <c r="AE334" s="40">
        <f t="shared" si="22"/>
        <v>7</v>
      </c>
      <c r="AF334" s="40">
        <f t="shared" si="23"/>
        <v>1.285714286</v>
      </c>
      <c r="AG334" s="40">
        <f t="shared" si="24"/>
        <v>1.428571429</v>
      </c>
      <c r="AH334" s="40">
        <f t="shared" si="25"/>
        <v>14</v>
      </c>
      <c r="AI334" s="40">
        <f t="shared" si="26"/>
        <v>36</v>
      </c>
      <c r="AJ334" s="40">
        <f t="shared" si="27"/>
        <v>24</v>
      </c>
      <c r="AK334" s="40">
        <f t="shared" si="40"/>
        <v>10</v>
      </c>
      <c r="AL334" s="18">
        <f t="shared" si="28"/>
        <v>1222</v>
      </c>
      <c r="AM334" s="40">
        <f t="shared" si="29"/>
        <v>84</v>
      </c>
      <c r="AN334" s="42">
        <f t="shared" si="30"/>
        <v>0.06873977087</v>
      </c>
      <c r="AO334" s="42">
        <f t="shared" si="31"/>
        <v>0.09492635025</v>
      </c>
      <c r="AP334" s="43">
        <f t="shared" si="32"/>
        <v>0.1896551724</v>
      </c>
      <c r="AQ334" s="43">
        <f t="shared" si="33"/>
        <v>0.5603448276</v>
      </c>
      <c r="AR334" s="43">
        <f t="shared" si="34"/>
        <v>0.5431034483</v>
      </c>
      <c r="AS334" s="43">
        <f t="shared" si="35"/>
        <v>0.4523809524</v>
      </c>
      <c r="AT334" s="43">
        <f t="shared" si="36"/>
        <v>0.2857142857</v>
      </c>
      <c r="AU334" s="43">
        <f t="shared" si="37"/>
        <v>0.5952380952</v>
      </c>
      <c r="AV334" s="44">
        <f t="shared" si="38"/>
        <v>0</v>
      </c>
      <c r="AW334" s="45">
        <f t="shared" si="39"/>
        <v>-16</v>
      </c>
      <c r="AX334" s="45">
        <v>6.0</v>
      </c>
      <c r="AY334" s="45"/>
    </row>
    <row r="335">
      <c r="A335" s="60"/>
      <c r="B335" s="60"/>
      <c r="C335" s="60"/>
      <c r="D335" s="46">
        <v>333.0</v>
      </c>
      <c r="E335" s="25"/>
      <c r="F335" s="26">
        <v>4586.0</v>
      </c>
      <c r="G335" s="18">
        <v>3208.0</v>
      </c>
      <c r="H335" s="15">
        <f t="shared" si="5"/>
        <v>450</v>
      </c>
      <c r="I335" s="28">
        <v>17.0</v>
      </c>
      <c r="J335" s="29">
        <v>109.0</v>
      </c>
      <c r="K335" s="30">
        <v>22.0</v>
      </c>
      <c r="L335" s="31">
        <v>224.0</v>
      </c>
      <c r="M335" s="32">
        <v>27.0</v>
      </c>
      <c r="N335" s="33">
        <v>51.0</v>
      </c>
      <c r="O335" s="39">
        <f t="shared" si="6"/>
        <v>0.6538461538</v>
      </c>
      <c r="P335" s="39">
        <f t="shared" si="7"/>
        <v>0.8650793651</v>
      </c>
      <c r="Q335" s="40">
        <f t="shared" si="8"/>
        <v>0.7183231272</v>
      </c>
      <c r="R335" s="17">
        <f t="shared" si="9"/>
        <v>0.2963231272</v>
      </c>
      <c r="S335" s="39">
        <f t="shared" si="10"/>
        <v>0.1467562379</v>
      </c>
      <c r="T335" s="40">
        <f t="shared" si="11"/>
        <v>0.3598862399</v>
      </c>
      <c r="U335" s="40">
        <f t="shared" si="12"/>
        <v>0.5076032844</v>
      </c>
      <c r="V335" s="40">
        <f t="shared" si="13"/>
        <v>0.5076032844</v>
      </c>
      <c r="W335" s="39">
        <f t="shared" si="14"/>
        <v>0.6543595222</v>
      </c>
      <c r="X335" s="41">
        <f t="shared" si="15"/>
        <v>0.4923967156</v>
      </c>
      <c r="Y335" s="41">
        <f t="shared" si="16"/>
        <v>0.3456404778</v>
      </c>
      <c r="Z335" s="40">
        <f t="shared" si="17"/>
        <v>78</v>
      </c>
      <c r="AA335" s="40">
        <f t="shared" si="18"/>
        <v>126</v>
      </c>
      <c r="AB335" s="40">
        <f t="shared" si="19"/>
        <v>38</v>
      </c>
      <c r="AC335" s="40">
        <f t="shared" si="20"/>
        <v>40</v>
      </c>
      <c r="AD335" s="40">
        <f t="shared" si="21"/>
        <v>44</v>
      </c>
      <c r="AE335" s="40">
        <f t="shared" si="22"/>
        <v>82</v>
      </c>
      <c r="AF335" s="40">
        <f t="shared" si="23"/>
        <v>1.275</v>
      </c>
      <c r="AG335" s="40">
        <f t="shared" si="24"/>
        <v>1.329268293</v>
      </c>
      <c r="AH335" s="40">
        <f t="shared" si="25"/>
        <v>48</v>
      </c>
      <c r="AI335" s="40">
        <f t="shared" si="26"/>
        <v>51</v>
      </c>
      <c r="AJ335" s="40">
        <f t="shared" si="27"/>
        <v>58</v>
      </c>
      <c r="AK335" s="40">
        <f t="shared" si="40"/>
        <v>109</v>
      </c>
      <c r="AL335" s="18">
        <f t="shared" si="28"/>
        <v>3208</v>
      </c>
      <c r="AM335" s="40">
        <f t="shared" si="29"/>
        <v>266</v>
      </c>
      <c r="AN335" s="42">
        <f t="shared" si="30"/>
        <v>0.08291770574</v>
      </c>
      <c r="AO335" s="42">
        <f t="shared" si="31"/>
        <v>0.1402743142</v>
      </c>
      <c r="AP335" s="43">
        <f t="shared" si="32"/>
        <v>0.1466666667</v>
      </c>
      <c r="AQ335" s="43">
        <f t="shared" si="33"/>
        <v>0.5955555556</v>
      </c>
      <c r="AR335" s="43">
        <f t="shared" si="34"/>
        <v>0.4533333333</v>
      </c>
      <c r="AS335" s="43">
        <f t="shared" si="35"/>
        <v>0.3984962406</v>
      </c>
      <c r="AT335" s="43">
        <f t="shared" si="36"/>
        <v>0.5902255639</v>
      </c>
      <c r="AU335" s="43">
        <f t="shared" si="37"/>
        <v>0.3721804511</v>
      </c>
      <c r="AV335" s="44">
        <f t="shared" si="38"/>
        <v>0</v>
      </c>
      <c r="AW335" s="45">
        <f t="shared" si="39"/>
        <v>-40</v>
      </c>
      <c r="AX335" s="45">
        <v>6.0</v>
      </c>
      <c r="AY335" s="45"/>
    </row>
    <row r="336">
      <c r="A336" s="60"/>
      <c r="B336" s="60"/>
      <c r="C336" s="60"/>
      <c r="D336" s="46">
        <v>334.0</v>
      </c>
      <c r="E336" s="25"/>
      <c r="F336" s="26">
        <v>4597.0</v>
      </c>
      <c r="G336" s="18">
        <v>3296.0</v>
      </c>
      <c r="H336" s="15">
        <f t="shared" si="5"/>
        <v>211</v>
      </c>
      <c r="I336" s="28">
        <v>10.0</v>
      </c>
      <c r="J336" s="29">
        <v>44.0</v>
      </c>
      <c r="K336" s="30">
        <v>6.0</v>
      </c>
      <c r="L336" s="31">
        <v>97.0</v>
      </c>
      <c r="M336" s="32">
        <v>11.0</v>
      </c>
      <c r="N336" s="33">
        <v>43.0</v>
      </c>
      <c r="O336" s="39">
        <f t="shared" si="6"/>
        <v>0.7962962963</v>
      </c>
      <c r="P336" s="39">
        <f t="shared" si="7"/>
        <v>0.8148148148</v>
      </c>
      <c r="Q336" s="40">
        <f t="shared" si="8"/>
        <v>0.7829162531</v>
      </c>
      <c r="R336" s="17">
        <f t="shared" si="9"/>
        <v>0.3609162531</v>
      </c>
      <c r="S336" s="39">
        <f t="shared" si="10"/>
        <v>0.03189856173</v>
      </c>
      <c r="T336" s="40">
        <f t="shared" si="11"/>
        <v>0.3598500782</v>
      </c>
      <c r="U336" s="40">
        <f t="shared" si="12"/>
        <v>0.618202367</v>
      </c>
      <c r="V336" s="40">
        <f t="shared" si="13"/>
        <v>0.618202367</v>
      </c>
      <c r="W336" s="39">
        <f t="shared" si="14"/>
        <v>0.6501009288</v>
      </c>
      <c r="X336" s="41">
        <f t="shared" si="15"/>
        <v>0.381797633</v>
      </c>
      <c r="Y336" s="41">
        <f t="shared" si="16"/>
        <v>0.3498990712</v>
      </c>
      <c r="Z336" s="40">
        <f t="shared" si="17"/>
        <v>54</v>
      </c>
      <c r="AA336" s="40">
        <f t="shared" si="18"/>
        <v>54</v>
      </c>
      <c r="AB336" s="40">
        <f t="shared" si="19"/>
        <v>21</v>
      </c>
      <c r="AC336" s="40">
        <f t="shared" si="20"/>
        <v>33</v>
      </c>
      <c r="AD336" s="40">
        <f t="shared" si="21"/>
        <v>19</v>
      </c>
      <c r="AE336" s="40">
        <f t="shared" si="22"/>
        <v>35</v>
      </c>
      <c r="AF336" s="40">
        <f t="shared" si="23"/>
        <v>1.303030303</v>
      </c>
      <c r="AG336" s="40">
        <f t="shared" si="24"/>
        <v>1.257142857</v>
      </c>
      <c r="AH336" s="40">
        <f t="shared" si="25"/>
        <v>27</v>
      </c>
      <c r="AI336" s="40">
        <f t="shared" si="26"/>
        <v>43</v>
      </c>
      <c r="AJ336" s="40">
        <f t="shared" si="27"/>
        <v>24</v>
      </c>
      <c r="AK336" s="40">
        <f t="shared" si="40"/>
        <v>44</v>
      </c>
      <c r="AL336" s="18">
        <f t="shared" si="28"/>
        <v>3296</v>
      </c>
      <c r="AM336" s="40">
        <f t="shared" si="29"/>
        <v>138</v>
      </c>
      <c r="AN336" s="42">
        <f t="shared" si="30"/>
        <v>0.04186893204</v>
      </c>
      <c r="AO336" s="42">
        <f t="shared" si="31"/>
        <v>0.06401699029</v>
      </c>
      <c r="AP336" s="43">
        <f t="shared" si="32"/>
        <v>0.1279620853</v>
      </c>
      <c r="AQ336" s="43">
        <f t="shared" si="33"/>
        <v>0.5592417062</v>
      </c>
      <c r="AR336" s="43">
        <f t="shared" si="34"/>
        <v>0.5118483412</v>
      </c>
      <c r="AS336" s="43">
        <f t="shared" si="35"/>
        <v>0.3695652174</v>
      </c>
      <c r="AT336" s="43">
        <f t="shared" si="36"/>
        <v>0.5144927536</v>
      </c>
      <c r="AU336" s="43">
        <f t="shared" si="37"/>
        <v>0.5072463768</v>
      </c>
      <c r="AV336" s="44">
        <f t="shared" si="38"/>
        <v>0</v>
      </c>
      <c r="AW336" s="45">
        <f t="shared" si="39"/>
        <v>-24</v>
      </c>
      <c r="AX336" s="45">
        <v>6.0</v>
      </c>
      <c r="AY336" s="45"/>
    </row>
    <row r="337">
      <c r="A337" s="60"/>
      <c r="B337" s="60"/>
      <c r="C337" s="60"/>
      <c r="D337" s="46">
        <v>335.0</v>
      </c>
      <c r="E337" s="25"/>
      <c r="F337" s="26">
        <v>4605.0</v>
      </c>
      <c r="G337" s="18">
        <v>945.0</v>
      </c>
      <c r="H337" s="15">
        <f t="shared" si="5"/>
        <v>108</v>
      </c>
      <c r="I337" s="28">
        <v>5.0</v>
      </c>
      <c r="J337" s="29">
        <v>12.0</v>
      </c>
      <c r="K337" s="30">
        <v>5.0</v>
      </c>
      <c r="L337" s="31">
        <v>61.0</v>
      </c>
      <c r="M337" s="32">
        <v>3.0</v>
      </c>
      <c r="N337" s="33">
        <v>22.0</v>
      </c>
      <c r="O337" s="39">
        <f t="shared" si="6"/>
        <v>0.88</v>
      </c>
      <c r="P337" s="39">
        <f t="shared" si="7"/>
        <v>0.7058823529</v>
      </c>
      <c r="Q337" s="40">
        <f t="shared" si="8"/>
        <v>0.8208769664</v>
      </c>
      <c r="R337" s="17">
        <f t="shared" si="9"/>
        <v>0.3988769664</v>
      </c>
      <c r="S337" s="39">
        <f t="shared" si="10"/>
        <v>-0.1149946135</v>
      </c>
      <c r="T337" s="40">
        <f t="shared" si="11"/>
        <v>0.3598288301</v>
      </c>
      <c r="U337" s="40">
        <f t="shared" si="12"/>
        <v>0.6831920793</v>
      </c>
      <c r="V337" s="40">
        <f t="shared" si="13"/>
        <v>0.6831920793</v>
      </c>
      <c r="W337" s="39">
        <f t="shared" si="14"/>
        <v>0.5681974658</v>
      </c>
      <c r="X337" s="41">
        <f t="shared" si="15"/>
        <v>0.3168079207</v>
      </c>
      <c r="Y337" s="41">
        <f t="shared" si="16"/>
        <v>0.4318025342</v>
      </c>
      <c r="Z337" s="40">
        <f t="shared" si="17"/>
        <v>25</v>
      </c>
      <c r="AA337" s="40">
        <f t="shared" si="18"/>
        <v>17</v>
      </c>
      <c r="AB337" s="40">
        <f t="shared" si="19"/>
        <v>8</v>
      </c>
      <c r="AC337" s="40">
        <f t="shared" si="20"/>
        <v>17</v>
      </c>
      <c r="AD337" s="40">
        <f t="shared" si="21"/>
        <v>7</v>
      </c>
      <c r="AE337" s="40">
        <f t="shared" si="22"/>
        <v>10</v>
      </c>
      <c r="AF337" s="40">
        <f t="shared" si="23"/>
        <v>1.294117647</v>
      </c>
      <c r="AG337" s="40">
        <f t="shared" si="24"/>
        <v>1.2</v>
      </c>
      <c r="AH337" s="40">
        <f t="shared" si="25"/>
        <v>10</v>
      </c>
      <c r="AI337" s="40">
        <f t="shared" si="26"/>
        <v>22</v>
      </c>
      <c r="AJ337" s="40">
        <f t="shared" si="27"/>
        <v>8</v>
      </c>
      <c r="AK337" s="40">
        <f t="shared" si="40"/>
        <v>12</v>
      </c>
      <c r="AL337" s="18">
        <f t="shared" si="28"/>
        <v>945</v>
      </c>
      <c r="AM337" s="40">
        <f t="shared" si="29"/>
        <v>52</v>
      </c>
      <c r="AN337" s="42">
        <f t="shared" si="30"/>
        <v>0.05502645503</v>
      </c>
      <c r="AO337" s="42">
        <f t="shared" si="31"/>
        <v>0.1142857143</v>
      </c>
      <c r="AP337" s="43">
        <f t="shared" si="32"/>
        <v>0.1203703704</v>
      </c>
      <c r="AQ337" s="43">
        <f t="shared" si="33"/>
        <v>0.6388888889</v>
      </c>
      <c r="AR337" s="43">
        <f t="shared" si="34"/>
        <v>0.3888888889</v>
      </c>
      <c r="AS337" s="43">
        <f t="shared" si="35"/>
        <v>0.3461538462</v>
      </c>
      <c r="AT337" s="43">
        <f t="shared" si="36"/>
        <v>0.4230769231</v>
      </c>
      <c r="AU337" s="43">
        <f t="shared" si="37"/>
        <v>0.6153846154</v>
      </c>
      <c r="AV337" s="44">
        <f t="shared" si="38"/>
        <v>0</v>
      </c>
      <c r="AW337" s="45">
        <f t="shared" si="39"/>
        <v>-5</v>
      </c>
      <c r="AX337" s="45">
        <v>6.0</v>
      </c>
      <c r="AY337" s="45"/>
    </row>
    <row r="338">
      <c r="A338" s="60"/>
      <c r="B338" s="60"/>
      <c r="C338" s="60"/>
      <c r="D338" s="46">
        <v>336.0</v>
      </c>
      <c r="E338" s="25"/>
      <c r="F338" s="26">
        <v>4623.0</v>
      </c>
      <c r="G338" s="18">
        <v>1589.0</v>
      </c>
      <c r="H338" s="15">
        <f t="shared" si="5"/>
        <v>342</v>
      </c>
      <c r="I338" s="28">
        <v>14.0</v>
      </c>
      <c r="J338" s="29">
        <v>76.0</v>
      </c>
      <c r="K338" s="30">
        <v>26.0</v>
      </c>
      <c r="L338" s="31">
        <v>136.0</v>
      </c>
      <c r="M338" s="32">
        <v>24.0</v>
      </c>
      <c r="N338" s="33">
        <v>66.0</v>
      </c>
      <c r="O338" s="39">
        <f t="shared" si="6"/>
        <v>0.7333333333</v>
      </c>
      <c r="P338" s="39">
        <f t="shared" si="7"/>
        <v>0.8444444444</v>
      </c>
      <c r="Q338" s="40">
        <f t="shared" si="8"/>
        <v>0.75436456</v>
      </c>
      <c r="R338" s="17">
        <f t="shared" si="9"/>
        <v>0.33236456</v>
      </c>
      <c r="S338" s="39">
        <f t="shared" si="10"/>
        <v>0.09007988444</v>
      </c>
      <c r="T338" s="40">
        <f t="shared" si="11"/>
        <v>0.3598660615</v>
      </c>
      <c r="U338" s="40">
        <f t="shared" si="12"/>
        <v>0.5693171254</v>
      </c>
      <c r="V338" s="40">
        <f t="shared" si="13"/>
        <v>0.5693171254</v>
      </c>
      <c r="W338" s="39">
        <f t="shared" si="14"/>
        <v>0.6593970098</v>
      </c>
      <c r="X338" s="41">
        <f t="shared" si="15"/>
        <v>0.4306828746</v>
      </c>
      <c r="Y338" s="41">
        <f t="shared" si="16"/>
        <v>0.3406029902</v>
      </c>
      <c r="Z338" s="40">
        <f t="shared" si="17"/>
        <v>90</v>
      </c>
      <c r="AA338" s="40">
        <f t="shared" si="18"/>
        <v>90</v>
      </c>
      <c r="AB338" s="40">
        <f t="shared" si="19"/>
        <v>39</v>
      </c>
      <c r="AC338" s="40">
        <f t="shared" si="20"/>
        <v>51</v>
      </c>
      <c r="AD338" s="40">
        <f t="shared" si="21"/>
        <v>31</v>
      </c>
      <c r="AE338" s="40">
        <f t="shared" si="22"/>
        <v>59</v>
      </c>
      <c r="AF338" s="40">
        <f t="shared" si="23"/>
        <v>1.294117647</v>
      </c>
      <c r="AG338" s="40">
        <f t="shared" si="24"/>
        <v>1.288135593</v>
      </c>
      <c r="AH338" s="40">
        <f t="shared" si="25"/>
        <v>50</v>
      </c>
      <c r="AI338" s="40">
        <f t="shared" si="26"/>
        <v>66</v>
      </c>
      <c r="AJ338" s="40">
        <f t="shared" si="27"/>
        <v>40</v>
      </c>
      <c r="AK338" s="40">
        <f t="shared" si="40"/>
        <v>76</v>
      </c>
      <c r="AL338" s="18">
        <f t="shared" si="28"/>
        <v>1589</v>
      </c>
      <c r="AM338" s="40">
        <f t="shared" si="29"/>
        <v>232</v>
      </c>
      <c r="AN338" s="42">
        <f t="shared" si="30"/>
        <v>0.146003776</v>
      </c>
      <c r="AO338" s="42">
        <f t="shared" si="31"/>
        <v>0.2152297042</v>
      </c>
      <c r="AP338" s="43">
        <f t="shared" si="32"/>
        <v>0.1871345029</v>
      </c>
      <c r="AQ338" s="43">
        <f t="shared" si="33"/>
        <v>0.5087719298</v>
      </c>
      <c r="AR338" s="43">
        <f t="shared" si="34"/>
        <v>0.5263157895</v>
      </c>
      <c r="AS338" s="43">
        <f t="shared" si="35"/>
        <v>0.3879310345</v>
      </c>
      <c r="AT338" s="43">
        <f t="shared" si="36"/>
        <v>0.5431034483</v>
      </c>
      <c r="AU338" s="43">
        <f t="shared" si="37"/>
        <v>0.5</v>
      </c>
      <c r="AV338" s="44">
        <f t="shared" si="38"/>
        <v>0</v>
      </c>
      <c r="AW338" s="45">
        <f t="shared" si="39"/>
        <v>-26</v>
      </c>
      <c r="AX338" s="45">
        <v>6.0</v>
      </c>
      <c r="AY338" s="45"/>
    </row>
    <row r="339">
      <c r="A339" s="60"/>
      <c r="B339" s="60"/>
      <c r="C339" s="60"/>
      <c r="D339" s="46">
        <v>337.0</v>
      </c>
      <c r="E339" s="25"/>
      <c r="F339" s="26">
        <v>4633.0</v>
      </c>
      <c r="G339" s="18">
        <v>1838.0</v>
      </c>
      <c r="H339" s="15">
        <f t="shared" si="5"/>
        <v>290</v>
      </c>
      <c r="I339" s="28">
        <v>18.0</v>
      </c>
      <c r="J339" s="29">
        <v>44.0</v>
      </c>
      <c r="K339" s="30">
        <v>20.0</v>
      </c>
      <c r="L339" s="31">
        <v>157.0</v>
      </c>
      <c r="M339" s="32">
        <v>19.0</v>
      </c>
      <c r="N339" s="33">
        <v>32.0</v>
      </c>
      <c r="O339" s="39">
        <f t="shared" si="6"/>
        <v>0.6274509804</v>
      </c>
      <c r="P339" s="39">
        <f t="shared" si="7"/>
        <v>0.7096774194</v>
      </c>
      <c r="Q339" s="40">
        <f t="shared" si="8"/>
        <v>0.7063557647</v>
      </c>
      <c r="R339" s="17">
        <f t="shared" si="9"/>
        <v>0.2843557647</v>
      </c>
      <c r="S339" s="39">
        <f t="shared" si="10"/>
        <v>0.003321654649</v>
      </c>
      <c r="T339" s="40">
        <f t="shared" si="11"/>
        <v>0.3598929406</v>
      </c>
      <c r="U339" s="40">
        <f t="shared" si="12"/>
        <v>0.4871103231</v>
      </c>
      <c r="V339" s="40">
        <f t="shared" si="13"/>
        <v>0.4871103231</v>
      </c>
      <c r="W339" s="39">
        <f t="shared" si="14"/>
        <v>0.4904319777</v>
      </c>
      <c r="X339" s="41">
        <f t="shared" si="15"/>
        <v>0.5128896769</v>
      </c>
      <c r="Y339" s="41">
        <f t="shared" si="16"/>
        <v>0.5095680223</v>
      </c>
      <c r="Z339" s="40">
        <f t="shared" si="17"/>
        <v>51</v>
      </c>
      <c r="AA339" s="40">
        <f t="shared" si="18"/>
        <v>62</v>
      </c>
      <c r="AB339" s="40">
        <f t="shared" si="19"/>
        <v>26</v>
      </c>
      <c r="AC339" s="40">
        <f t="shared" si="20"/>
        <v>25</v>
      </c>
      <c r="AD339" s="40">
        <f t="shared" si="21"/>
        <v>32</v>
      </c>
      <c r="AE339" s="40">
        <f t="shared" si="22"/>
        <v>30</v>
      </c>
      <c r="AF339" s="40">
        <f t="shared" si="23"/>
        <v>1.28</v>
      </c>
      <c r="AG339" s="40">
        <f t="shared" si="24"/>
        <v>1.466666667</v>
      </c>
      <c r="AH339" s="40">
        <f t="shared" si="25"/>
        <v>33</v>
      </c>
      <c r="AI339" s="40">
        <f t="shared" si="26"/>
        <v>32</v>
      </c>
      <c r="AJ339" s="40">
        <f t="shared" si="27"/>
        <v>47</v>
      </c>
      <c r="AK339" s="40">
        <f t="shared" si="40"/>
        <v>44</v>
      </c>
      <c r="AL339" s="18">
        <f t="shared" si="28"/>
        <v>1838</v>
      </c>
      <c r="AM339" s="40">
        <f t="shared" si="29"/>
        <v>156</v>
      </c>
      <c r="AN339" s="42">
        <f t="shared" si="30"/>
        <v>0.08487486398</v>
      </c>
      <c r="AO339" s="42">
        <f t="shared" si="31"/>
        <v>0.1577801959</v>
      </c>
      <c r="AP339" s="43">
        <f t="shared" si="32"/>
        <v>0.1965517241</v>
      </c>
      <c r="AQ339" s="43">
        <f t="shared" si="33"/>
        <v>0.6689655172</v>
      </c>
      <c r="AR339" s="43">
        <f t="shared" si="34"/>
        <v>0.3896551724</v>
      </c>
      <c r="AS339" s="43">
        <f t="shared" si="35"/>
        <v>0.5128205128</v>
      </c>
      <c r="AT339" s="43">
        <f t="shared" si="36"/>
        <v>0.4935897436</v>
      </c>
      <c r="AU339" s="43">
        <f t="shared" si="37"/>
        <v>0.4166666667</v>
      </c>
      <c r="AV339" s="44">
        <f t="shared" si="38"/>
        <v>0</v>
      </c>
      <c r="AW339" s="45">
        <f t="shared" si="39"/>
        <v>-23</v>
      </c>
      <c r="AX339" s="45">
        <v>6.0</v>
      </c>
      <c r="AY339" s="45"/>
    </row>
    <row r="340">
      <c r="A340" s="60"/>
      <c r="B340" s="60"/>
      <c r="C340" s="60"/>
      <c r="D340" s="46">
        <v>338.0</v>
      </c>
      <c r="E340" s="25"/>
      <c r="F340" s="26">
        <v>4650.0</v>
      </c>
      <c r="G340" s="18">
        <v>2048.0</v>
      </c>
      <c r="H340" s="15">
        <f t="shared" si="5"/>
        <v>156</v>
      </c>
      <c r="I340" s="28">
        <v>5.0</v>
      </c>
      <c r="J340" s="29">
        <v>30.0</v>
      </c>
      <c r="K340" s="30">
        <v>4.0</v>
      </c>
      <c r="L340" s="31">
        <v>86.0</v>
      </c>
      <c r="M340" s="32">
        <v>4.0</v>
      </c>
      <c r="N340" s="33">
        <v>27.0</v>
      </c>
      <c r="O340" s="39">
        <f t="shared" si="6"/>
        <v>0.8709677419</v>
      </c>
      <c r="P340" s="39">
        <f t="shared" si="7"/>
        <v>0.8571428571</v>
      </c>
      <c r="Q340" s="40">
        <f t="shared" si="8"/>
        <v>0.816780514</v>
      </c>
      <c r="R340" s="17">
        <f t="shared" si="9"/>
        <v>0.394780514</v>
      </c>
      <c r="S340" s="39">
        <f t="shared" si="10"/>
        <v>0.04036234309</v>
      </c>
      <c r="T340" s="40">
        <f t="shared" si="11"/>
        <v>0.3598311229</v>
      </c>
      <c r="U340" s="40">
        <f t="shared" si="12"/>
        <v>0.6761791411</v>
      </c>
      <c r="V340" s="40">
        <f t="shared" si="13"/>
        <v>0.6761791411</v>
      </c>
      <c r="W340" s="39">
        <f t="shared" si="14"/>
        <v>0.7165414842</v>
      </c>
      <c r="X340" s="41">
        <f t="shared" si="15"/>
        <v>0.3238208589</v>
      </c>
      <c r="Y340" s="41">
        <f t="shared" si="16"/>
        <v>0.2834585158</v>
      </c>
      <c r="Z340" s="40">
        <f t="shared" si="17"/>
        <v>31</v>
      </c>
      <c r="AA340" s="40">
        <f t="shared" si="18"/>
        <v>35</v>
      </c>
      <c r="AB340" s="40">
        <f t="shared" si="19"/>
        <v>10</v>
      </c>
      <c r="AC340" s="40">
        <f t="shared" si="20"/>
        <v>21</v>
      </c>
      <c r="AD340" s="40">
        <f t="shared" si="21"/>
        <v>10</v>
      </c>
      <c r="AE340" s="40">
        <f t="shared" si="22"/>
        <v>25</v>
      </c>
      <c r="AF340" s="40">
        <f t="shared" si="23"/>
        <v>1.285714286</v>
      </c>
      <c r="AG340" s="40">
        <f t="shared" si="24"/>
        <v>1.2</v>
      </c>
      <c r="AH340" s="40">
        <f t="shared" si="25"/>
        <v>13</v>
      </c>
      <c r="AI340" s="40">
        <f t="shared" si="26"/>
        <v>27</v>
      </c>
      <c r="AJ340" s="40">
        <f t="shared" si="27"/>
        <v>12</v>
      </c>
      <c r="AK340" s="40">
        <f t="shared" si="40"/>
        <v>30</v>
      </c>
      <c r="AL340" s="18">
        <f t="shared" si="28"/>
        <v>2048</v>
      </c>
      <c r="AM340" s="40">
        <f t="shared" si="29"/>
        <v>82</v>
      </c>
      <c r="AN340" s="42">
        <f t="shared" si="30"/>
        <v>0.0400390625</v>
      </c>
      <c r="AO340" s="42">
        <f t="shared" si="31"/>
        <v>0.076171875</v>
      </c>
      <c r="AP340" s="43">
        <f t="shared" si="32"/>
        <v>0.08333333333</v>
      </c>
      <c r="AQ340" s="43">
        <f t="shared" si="33"/>
        <v>0.608974359</v>
      </c>
      <c r="AR340" s="43">
        <f t="shared" si="34"/>
        <v>0.4230769231</v>
      </c>
      <c r="AS340" s="43">
        <f t="shared" si="35"/>
        <v>0.3048780488</v>
      </c>
      <c r="AT340" s="43">
        <f t="shared" si="36"/>
        <v>0.5243902439</v>
      </c>
      <c r="AU340" s="43">
        <f t="shared" si="37"/>
        <v>0.487804878</v>
      </c>
      <c r="AV340" s="44">
        <f t="shared" si="38"/>
        <v>0</v>
      </c>
      <c r="AW340" s="45">
        <f t="shared" si="39"/>
        <v>-12</v>
      </c>
      <c r="AX340" s="45">
        <v>6.0</v>
      </c>
      <c r="AY340" s="45"/>
    </row>
    <row r="341">
      <c r="A341" s="60"/>
      <c r="B341" s="60"/>
      <c r="C341" s="60"/>
      <c r="D341" s="46">
        <v>339.0</v>
      </c>
      <c r="E341" s="25"/>
      <c r="F341" s="26">
        <v>4716.0</v>
      </c>
      <c r="G341" s="18">
        <v>2051.0</v>
      </c>
      <c r="H341" s="15">
        <f t="shared" si="5"/>
        <v>246</v>
      </c>
      <c r="I341" s="28">
        <v>18.0</v>
      </c>
      <c r="J341" s="29">
        <v>60.0</v>
      </c>
      <c r="K341" s="30">
        <v>19.0</v>
      </c>
      <c r="L341" s="31">
        <v>102.0</v>
      </c>
      <c r="M341" s="32">
        <v>12.0</v>
      </c>
      <c r="N341" s="33">
        <v>35.0</v>
      </c>
      <c r="O341" s="39">
        <f t="shared" si="6"/>
        <v>0.7446808511</v>
      </c>
      <c r="P341" s="39">
        <f t="shared" si="7"/>
        <v>0.7692307692</v>
      </c>
      <c r="Q341" s="40">
        <f t="shared" si="8"/>
        <v>0.7595101177</v>
      </c>
      <c r="R341" s="17">
        <f t="shared" si="9"/>
        <v>0.3375101177</v>
      </c>
      <c r="S341" s="39">
        <f t="shared" si="10"/>
        <v>0.00972065153</v>
      </c>
      <c r="T341" s="40">
        <f t="shared" si="11"/>
        <v>0.3598631809</v>
      </c>
      <c r="U341" s="40">
        <f t="shared" si="12"/>
        <v>0.5781274295</v>
      </c>
      <c r="V341" s="40">
        <f t="shared" si="13"/>
        <v>0.5781274295</v>
      </c>
      <c r="W341" s="39">
        <f t="shared" si="14"/>
        <v>0.587848081</v>
      </c>
      <c r="X341" s="41">
        <f t="shared" si="15"/>
        <v>0.4218725705</v>
      </c>
      <c r="Y341" s="41">
        <f t="shared" si="16"/>
        <v>0.412151919</v>
      </c>
      <c r="Z341" s="40">
        <f t="shared" si="17"/>
        <v>47</v>
      </c>
      <c r="AA341" s="40">
        <f t="shared" si="18"/>
        <v>78</v>
      </c>
      <c r="AB341" s="40">
        <f t="shared" si="19"/>
        <v>20</v>
      </c>
      <c r="AC341" s="40">
        <f t="shared" si="20"/>
        <v>27</v>
      </c>
      <c r="AD341" s="40">
        <f t="shared" si="21"/>
        <v>32</v>
      </c>
      <c r="AE341" s="40">
        <f t="shared" si="22"/>
        <v>46</v>
      </c>
      <c r="AF341" s="40">
        <f t="shared" si="23"/>
        <v>1.296296296</v>
      </c>
      <c r="AG341" s="40">
        <f t="shared" si="24"/>
        <v>1.304347826</v>
      </c>
      <c r="AH341" s="40">
        <f t="shared" si="25"/>
        <v>26</v>
      </c>
      <c r="AI341" s="40">
        <f t="shared" si="26"/>
        <v>35</v>
      </c>
      <c r="AJ341" s="40">
        <f t="shared" si="27"/>
        <v>42</v>
      </c>
      <c r="AK341" s="40">
        <f t="shared" si="40"/>
        <v>60</v>
      </c>
      <c r="AL341" s="18">
        <f t="shared" si="28"/>
        <v>2051</v>
      </c>
      <c r="AM341" s="40">
        <f t="shared" si="29"/>
        <v>163</v>
      </c>
      <c r="AN341" s="42">
        <f t="shared" si="30"/>
        <v>0.0794734276</v>
      </c>
      <c r="AO341" s="42">
        <f t="shared" si="31"/>
        <v>0.119941492</v>
      </c>
      <c r="AP341" s="43">
        <f t="shared" si="32"/>
        <v>0.1991869919</v>
      </c>
      <c r="AQ341" s="43">
        <f t="shared" si="33"/>
        <v>0.5365853659</v>
      </c>
      <c r="AR341" s="43">
        <f t="shared" si="34"/>
        <v>0.5081300813</v>
      </c>
      <c r="AS341" s="43">
        <f t="shared" si="35"/>
        <v>0.4171779141</v>
      </c>
      <c r="AT341" s="43">
        <f t="shared" si="36"/>
        <v>0.527607362</v>
      </c>
      <c r="AU341" s="43">
        <f t="shared" si="37"/>
        <v>0.3742331288</v>
      </c>
      <c r="AV341" s="44">
        <f t="shared" si="38"/>
        <v>0</v>
      </c>
      <c r="AW341" s="45">
        <f t="shared" si="39"/>
        <v>-19</v>
      </c>
      <c r="AX341" s="45">
        <v>6.0</v>
      </c>
      <c r="AY341" s="45"/>
    </row>
    <row r="342">
      <c r="A342" s="60"/>
      <c r="B342" s="60"/>
      <c r="C342" s="60"/>
      <c r="D342" s="46">
        <v>340.0</v>
      </c>
      <c r="E342" s="25"/>
      <c r="F342" s="26">
        <v>5002.0</v>
      </c>
      <c r="G342" s="18">
        <v>2381.0</v>
      </c>
      <c r="H342" s="15">
        <f t="shared" si="5"/>
        <v>206</v>
      </c>
      <c r="I342" s="28">
        <v>15.0</v>
      </c>
      <c r="J342" s="29">
        <v>47.0</v>
      </c>
      <c r="K342" s="30">
        <v>10.0</v>
      </c>
      <c r="L342" s="31">
        <v>100.0</v>
      </c>
      <c r="M342" s="32">
        <v>10.0</v>
      </c>
      <c r="N342" s="33">
        <v>24.0</v>
      </c>
      <c r="O342" s="39">
        <f t="shared" si="6"/>
        <v>0.7058823529</v>
      </c>
      <c r="P342" s="39">
        <f t="shared" si="7"/>
        <v>0.7580645161</v>
      </c>
      <c r="Q342" s="40">
        <f t="shared" si="8"/>
        <v>0.7419171765</v>
      </c>
      <c r="R342" s="17">
        <f t="shared" si="9"/>
        <v>0.3199171765</v>
      </c>
      <c r="S342" s="39">
        <f t="shared" si="10"/>
        <v>0.01614733966</v>
      </c>
      <c r="T342" s="40">
        <f t="shared" si="11"/>
        <v>0.3598730301</v>
      </c>
      <c r="U342" s="40">
        <f t="shared" si="12"/>
        <v>0.5480040584</v>
      </c>
      <c r="V342" s="40">
        <f t="shared" si="13"/>
        <v>0.5480040584</v>
      </c>
      <c r="W342" s="39">
        <f t="shared" si="14"/>
        <v>0.564151398</v>
      </c>
      <c r="X342" s="41">
        <f t="shared" si="15"/>
        <v>0.4519959416</v>
      </c>
      <c r="Y342" s="41">
        <f t="shared" si="16"/>
        <v>0.435848602</v>
      </c>
      <c r="Z342" s="40">
        <f t="shared" si="17"/>
        <v>34</v>
      </c>
      <c r="AA342" s="40">
        <f t="shared" si="18"/>
        <v>62</v>
      </c>
      <c r="AB342" s="40">
        <f t="shared" si="19"/>
        <v>15</v>
      </c>
      <c r="AC342" s="40">
        <f t="shared" si="20"/>
        <v>19</v>
      </c>
      <c r="AD342" s="40">
        <f t="shared" si="21"/>
        <v>27</v>
      </c>
      <c r="AE342" s="40">
        <f t="shared" si="22"/>
        <v>35</v>
      </c>
      <c r="AF342" s="40">
        <f t="shared" si="23"/>
        <v>1.263157895</v>
      </c>
      <c r="AG342" s="40">
        <f t="shared" si="24"/>
        <v>1.342857143</v>
      </c>
      <c r="AH342" s="40">
        <f t="shared" si="25"/>
        <v>19</v>
      </c>
      <c r="AI342" s="40">
        <f t="shared" si="26"/>
        <v>24</v>
      </c>
      <c r="AJ342" s="40">
        <f t="shared" si="27"/>
        <v>36</v>
      </c>
      <c r="AK342" s="40">
        <f t="shared" si="40"/>
        <v>47</v>
      </c>
      <c r="AL342" s="18">
        <f t="shared" si="28"/>
        <v>2381</v>
      </c>
      <c r="AM342" s="40">
        <f t="shared" si="29"/>
        <v>126</v>
      </c>
      <c r="AN342" s="42">
        <f t="shared" si="30"/>
        <v>0.05291894162</v>
      </c>
      <c r="AO342" s="42">
        <f t="shared" si="31"/>
        <v>0.08651826963</v>
      </c>
      <c r="AP342" s="43">
        <f t="shared" si="32"/>
        <v>0.1699029126</v>
      </c>
      <c r="AQ342" s="43">
        <f t="shared" si="33"/>
        <v>0.6067961165</v>
      </c>
      <c r="AR342" s="43">
        <f t="shared" si="34"/>
        <v>0.4660194175</v>
      </c>
      <c r="AS342" s="43">
        <f t="shared" si="35"/>
        <v>0.4365079365</v>
      </c>
      <c r="AT342" s="43">
        <f t="shared" si="36"/>
        <v>0.5238095238</v>
      </c>
      <c r="AU342" s="43">
        <f t="shared" si="37"/>
        <v>0.3412698413</v>
      </c>
      <c r="AV342" s="44">
        <f t="shared" si="38"/>
        <v>0</v>
      </c>
      <c r="AW342" s="45">
        <f t="shared" si="39"/>
        <v>-20</v>
      </c>
      <c r="AX342" s="45">
        <v>7.0</v>
      </c>
      <c r="AY342" s="45"/>
    </row>
    <row r="343">
      <c r="A343" s="60"/>
      <c r="B343" s="60"/>
      <c r="C343" s="60"/>
      <c r="D343" s="46">
        <v>341.0</v>
      </c>
      <c r="E343" s="25"/>
      <c r="F343" s="26">
        <v>5005.0</v>
      </c>
      <c r="G343" s="18">
        <v>2052.0</v>
      </c>
      <c r="H343" s="15">
        <f t="shared" si="5"/>
        <v>203</v>
      </c>
      <c r="I343" s="28">
        <v>14.0</v>
      </c>
      <c r="J343" s="29">
        <v>29.0</v>
      </c>
      <c r="K343" s="30">
        <v>6.0</v>
      </c>
      <c r="L343" s="31">
        <v>120.0</v>
      </c>
      <c r="M343" s="32">
        <v>10.0</v>
      </c>
      <c r="N343" s="33">
        <v>24.0</v>
      </c>
      <c r="O343" s="39">
        <f t="shared" si="6"/>
        <v>0.7058823529</v>
      </c>
      <c r="P343" s="39">
        <f t="shared" si="7"/>
        <v>0.6744186047</v>
      </c>
      <c r="Q343" s="40">
        <f t="shared" si="8"/>
        <v>0.7419171765</v>
      </c>
      <c r="R343" s="17">
        <f t="shared" si="9"/>
        <v>0.3199171765</v>
      </c>
      <c r="S343" s="39">
        <f t="shared" si="10"/>
        <v>-0.06749857182</v>
      </c>
      <c r="T343" s="40">
        <f t="shared" si="11"/>
        <v>0.3598730301</v>
      </c>
      <c r="U343" s="40">
        <f t="shared" si="12"/>
        <v>0.5480040584</v>
      </c>
      <c r="V343" s="40">
        <f t="shared" si="13"/>
        <v>0.5480040584</v>
      </c>
      <c r="W343" s="39">
        <f t="shared" si="14"/>
        <v>0.4805054866</v>
      </c>
      <c r="X343" s="41">
        <f t="shared" si="15"/>
        <v>0.4519959416</v>
      </c>
      <c r="Y343" s="41">
        <f t="shared" si="16"/>
        <v>0.5194945134</v>
      </c>
      <c r="Z343" s="40">
        <f t="shared" si="17"/>
        <v>34</v>
      </c>
      <c r="AA343" s="40">
        <f t="shared" si="18"/>
        <v>43</v>
      </c>
      <c r="AB343" s="40">
        <f t="shared" si="19"/>
        <v>15</v>
      </c>
      <c r="AC343" s="40">
        <f t="shared" si="20"/>
        <v>19</v>
      </c>
      <c r="AD343" s="40">
        <f t="shared" si="21"/>
        <v>22</v>
      </c>
      <c r="AE343" s="40">
        <f t="shared" si="22"/>
        <v>21</v>
      </c>
      <c r="AF343" s="40">
        <f t="shared" si="23"/>
        <v>1.263157895</v>
      </c>
      <c r="AG343" s="40">
        <f t="shared" si="24"/>
        <v>1.380952381</v>
      </c>
      <c r="AH343" s="40">
        <f t="shared" si="25"/>
        <v>19</v>
      </c>
      <c r="AI343" s="40">
        <f t="shared" si="26"/>
        <v>24</v>
      </c>
      <c r="AJ343" s="40">
        <f t="shared" si="27"/>
        <v>30</v>
      </c>
      <c r="AK343" s="40">
        <f t="shared" si="40"/>
        <v>29</v>
      </c>
      <c r="AL343" s="18">
        <f t="shared" si="28"/>
        <v>2052</v>
      </c>
      <c r="AM343" s="40">
        <f t="shared" si="29"/>
        <v>102</v>
      </c>
      <c r="AN343" s="42">
        <f t="shared" si="30"/>
        <v>0.04970760234</v>
      </c>
      <c r="AO343" s="42">
        <f t="shared" si="31"/>
        <v>0.09892787524</v>
      </c>
      <c r="AP343" s="43">
        <f t="shared" si="32"/>
        <v>0.1477832512</v>
      </c>
      <c r="AQ343" s="43">
        <f t="shared" si="33"/>
        <v>0.7093596059</v>
      </c>
      <c r="AR343" s="43">
        <f t="shared" si="34"/>
        <v>0.3793103448</v>
      </c>
      <c r="AS343" s="43">
        <f t="shared" si="35"/>
        <v>0.4803921569</v>
      </c>
      <c r="AT343" s="43">
        <f t="shared" si="36"/>
        <v>0.4705882353</v>
      </c>
      <c r="AU343" s="43">
        <f t="shared" si="37"/>
        <v>0.4215686275</v>
      </c>
      <c r="AV343" s="44">
        <f t="shared" si="38"/>
        <v>0</v>
      </c>
      <c r="AW343" s="45">
        <f t="shared" si="39"/>
        <v>-19</v>
      </c>
      <c r="AX343" s="45">
        <v>7.0</v>
      </c>
      <c r="AY343" s="45"/>
    </row>
    <row r="344">
      <c r="A344" s="60"/>
      <c r="B344" s="60"/>
      <c r="C344" s="60"/>
      <c r="D344" s="46">
        <v>342.0</v>
      </c>
      <c r="E344" s="25"/>
      <c r="F344" s="26">
        <v>5007.0</v>
      </c>
      <c r="G344" s="18">
        <v>2110.0</v>
      </c>
      <c r="H344" s="15">
        <f t="shared" si="5"/>
        <v>159</v>
      </c>
      <c r="I344" s="28">
        <v>7.0</v>
      </c>
      <c r="J344" s="29">
        <v>31.0</v>
      </c>
      <c r="K344" s="30">
        <v>14.0</v>
      </c>
      <c r="L344" s="31">
        <v>69.0</v>
      </c>
      <c r="M344" s="32">
        <v>10.0</v>
      </c>
      <c r="N344" s="33">
        <v>28.0</v>
      </c>
      <c r="O344" s="39">
        <f t="shared" si="6"/>
        <v>0.7368421053</v>
      </c>
      <c r="P344" s="39">
        <f t="shared" si="7"/>
        <v>0.8157894737</v>
      </c>
      <c r="Q344" s="40">
        <f t="shared" si="8"/>
        <v>0.7559556122</v>
      </c>
      <c r="R344" s="17">
        <f t="shared" si="9"/>
        <v>0.3339556122</v>
      </c>
      <c r="S344" s="39">
        <f t="shared" si="10"/>
        <v>0.0598338615</v>
      </c>
      <c r="T344" s="40">
        <f t="shared" si="11"/>
        <v>0.3598651708</v>
      </c>
      <c r="U344" s="40">
        <f t="shared" si="12"/>
        <v>0.5720413617</v>
      </c>
      <c r="V344" s="40">
        <f t="shared" si="13"/>
        <v>0.5720413617</v>
      </c>
      <c r="W344" s="39">
        <f t="shared" si="14"/>
        <v>0.6318752232</v>
      </c>
      <c r="X344" s="41">
        <f t="shared" si="15"/>
        <v>0.4279586383</v>
      </c>
      <c r="Y344" s="41">
        <f t="shared" si="16"/>
        <v>0.3681247768</v>
      </c>
      <c r="Z344" s="40">
        <f t="shared" si="17"/>
        <v>38</v>
      </c>
      <c r="AA344" s="40">
        <f t="shared" si="18"/>
        <v>38</v>
      </c>
      <c r="AB344" s="40">
        <f t="shared" si="19"/>
        <v>16</v>
      </c>
      <c r="AC344" s="40">
        <f t="shared" si="20"/>
        <v>22</v>
      </c>
      <c r="AD344" s="40">
        <f t="shared" si="21"/>
        <v>14</v>
      </c>
      <c r="AE344" s="40">
        <f t="shared" si="22"/>
        <v>24</v>
      </c>
      <c r="AF344" s="40">
        <f t="shared" si="23"/>
        <v>1.272727273</v>
      </c>
      <c r="AG344" s="40">
        <f t="shared" si="24"/>
        <v>1.291666667</v>
      </c>
      <c r="AH344" s="40">
        <f t="shared" si="25"/>
        <v>20</v>
      </c>
      <c r="AI344" s="40">
        <f t="shared" si="26"/>
        <v>28</v>
      </c>
      <c r="AJ344" s="40">
        <f t="shared" si="27"/>
        <v>18</v>
      </c>
      <c r="AK344" s="40">
        <f t="shared" si="40"/>
        <v>31</v>
      </c>
      <c r="AL344" s="18">
        <f t="shared" si="28"/>
        <v>2110</v>
      </c>
      <c r="AM344" s="40">
        <f t="shared" si="29"/>
        <v>97</v>
      </c>
      <c r="AN344" s="42">
        <f t="shared" si="30"/>
        <v>0.04597156398</v>
      </c>
      <c r="AO344" s="42">
        <f t="shared" si="31"/>
        <v>0.07535545024</v>
      </c>
      <c r="AP344" s="43">
        <f t="shared" si="32"/>
        <v>0.1949685535</v>
      </c>
      <c r="AQ344" s="43">
        <f t="shared" si="33"/>
        <v>0.5408805031</v>
      </c>
      <c r="AR344" s="43">
        <f t="shared" si="34"/>
        <v>0.4779874214</v>
      </c>
      <c r="AS344" s="43">
        <f t="shared" si="35"/>
        <v>0.3917525773</v>
      </c>
      <c r="AT344" s="43">
        <f t="shared" si="36"/>
        <v>0.5257731959</v>
      </c>
      <c r="AU344" s="43">
        <f t="shared" si="37"/>
        <v>0.4948453608</v>
      </c>
      <c r="AV344" s="44">
        <f t="shared" si="38"/>
        <v>0</v>
      </c>
      <c r="AW344" s="45">
        <f t="shared" si="39"/>
        <v>-7</v>
      </c>
      <c r="AX344" s="45">
        <v>7.0</v>
      </c>
      <c r="AY344" s="45"/>
    </row>
    <row r="345">
      <c r="A345" s="60"/>
      <c r="B345" s="60"/>
      <c r="C345" s="60"/>
      <c r="D345" s="46">
        <v>343.0</v>
      </c>
      <c r="E345" s="25"/>
      <c r="F345" s="26">
        <v>5008.0</v>
      </c>
      <c r="G345" s="18">
        <v>2352.0</v>
      </c>
      <c r="H345" s="15">
        <f t="shared" si="5"/>
        <v>208</v>
      </c>
      <c r="I345" s="28">
        <v>5.0</v>
      </c>
      <c r="J345" s="29">
        <v>44.0</v>
      </c>
      <c r="K345" s="30">
        <v>6.0</v>
      </c>
      <c r="L345" s="31">
        <v>93.0</v>
      </c>
      <c r="M345" s="32">
        <v>10.0</v>
      </c>
      <c r="N345" s="33">
        <v>50.0</v>
      </c>
      <c r="O345" s="39">
        <f t="shared" si="6"/>
        <v>0.8333333333</v>
      </c>
      <c r="P345" s="39">
        <f t="shared" si="7"/>
        <v>0.8979591837</v>
      </c>
      <c r="Q345" s="40">
        <f t="shared" si="8"/>
        <v>0.7997125</v>
      </c>
      <c r="R345" s="17">
        <f t="shared" si="9"/>
        <v>0.3777125</v>
      </c>
      <c r="S345" s="39">
        <f t="shared" si="10"/>
        <v>0.09824668367</v>
      </c>
      <c r="T345" s="40">
        <f t="shared" si="11"/>
        <v>0.3598406763</v>
      </c>
      <c r="U345" s="40">
        <f t="shared" si="12"/>
        <v>0.6469587224</v>
      </c>
      <c r="V345" s="40">
        <f t="shared" si="13"/>
        <v>0.6469587224</v>
      </c>
      <c r="W345" s="39">
        <f t="shared" si="14"/>
        <v>0.7452054061</v>
      </c>
      <c r="X345" s="41">
        <f t="shared" si="15"/>
        <v>0.3530412776</v>
      </c>
      <c r="Y345" s="41">
        <f t="shared" si="16"/>
        <v>0.2547945939</v>
      </c>
      <c r="Z345" s="40">
        <f t="shared" si="17"/>
        <v>60</v>
      </c>
      <c r="AA345" s="40">
        <f t="shared" si="18"/>
        <v>49</v>
      </c>
      <c r="AB345" s="40">
        <f t="shared" si="19"/>
        <v>21</v>
      </c>
      <c r="AC345" s="40">
        <f t="shared" si="20"/>
        <v>39</v>
      </c>
      <c r="AD345" s="40">
        <f t="shared" si="21"/>
        <v>12</v>
      </c>
      <c r="AE345" s="40">
        <f t="shared" si="22"/>
        <v>37</v>
      </c>
      <c r="AF345" s="40">
        <f t="shared" si="23"/>
        <v>1.282051282</v>
      </c>
      <c r="AG345" s="40">
        <f t="shared" si="24"/>
        <v>1.189189189</v>
      </c>
      <c r="AH345" s="40">
        <f t="shared" si="25"/>
        <v>27</v>
      </c>
      <c r="AI345" s="40">
        <f t="shared" si="26"/>
        <v>50</v>
      </c>
      <c r="AJ345" s="40">
        <f t="shared" si="27"/>
        <v>14</v>
      </c>
      <c r="AK345" s="40">
        <f t="shared" si="40"/>
        <v>44</v>
      </c>
      <c r="AL345" s="18">
        <f t="shared" si="28"/>
        <v>2352</v>
      </c>
      <c r="AM345" s="40">
        <f t="shared" si="29"/>
        <v>135</v>
      </c>
      <c r="AN345" s="42">
        <f t="shared" si="30"/>
        <v>0.05739795918</v>
      </c>
      <c r="AO345" s="42">
        <f t="shared" si="31"/>
        <v>0.08843537415</v>
      </c>
      <c r="AP345" s="43">
        <f t="shared" si="32"/>
        <v>0.1009615385</v>
      </c>
      <c r="AQ345" s="43">
        <f t="shared" si="33"/>
        <v>0.5192307692</v>
      </c>
      <c r="AR345" s="43">
        <f t="shared" si="34"/>
        <v>0.5240384615</v>
      </c>
      <c r="AS345" s="43">
        <f t="shared" si="35"/>
        <v>0.3037037037</v>
      </c>
      <c r="AT345" s="43">
        <f t="shared" si="36"/>
        <v>0.5259259259</v>
      </c>
      <c r="AU345" s="43">
        <f t="shared" si="37"/>
        <v>0.5703703704</v>
      </c>
      <c r="AV345" s="44">
        <f t="shared" si="38"/>
        <v>0</v>
      </c>
      <c r="AW345" s="45">
        <f t="shared" si="39"/>
        <v>-20</v>
      </c>
      <c r="AX345" s="45">
        <v>7.0</v>
      </c>
      <c r="AY345" s="45"/>
    </row>
    <row r="346">
      <c r="A346" s="60"/>
      <c r="B346" s="60"/>
      <c r="C346" s="60"/>
      <c r="D346" s="46">
        <v>344.0</v>
      </c>
      <c r="E346" s="25"/>
      <c r="F346" s="26">
        <v>5011.0</v>
      </c>
      <c r="G346" s="18">
        <v>1449.0</v>
      </c>
      <c r="H346" s="15">
        <f t="shared" si="5"/>
        <v>208</v>
      </c>
      <c r="I346" s="28">
        <v>12.0</v>
      </c>
      <c r="J346" s="29">
        <v>42.0</v>
      </c>
      <c r="K346" s="30">
        <v>9.0</v>
      </c>
      <c r="L346" s="31">
        <v>98.0</v>
      </c>
      <c r="M346" s="32">
        <v>15.0</v>
      </c>
      <c r="N346" s="33">
        <v>32.0</v>
      </c>
      <c r="O346" s="39">
        <f t="shared" si="6"/>
        <v>0.6808510638</v>
      </c>
      <c r="P346" s="39">
        <f t="shared" si="7"/>
        <v>0.7777777778</v>
      </c>
      <c r="Q346" s="40">
        <f t="shared" si="8"/>
        <v>0.7305673807</v>
      </c>
      <c r="R346" s="17">
        <f t="shared" si="9"/>
        <v>0.3085673807</v>
      </c>
      <c r="S346" s="39">
        <f t="shared" si="10"/>
        <v>0.04721039706</v>
      </c>
      <c r="T346" s="40">
        <f t="shared" si="11"/>
        <v>0.3598793845</v>
      </c>
      <c r="U346" s="40">
        <f t="shared" si="12"/>
        <v>0.5285697681</v>
      </c>
      <c r="V346" s="40">
        <f t="shared" si="13"/>
        <v>0.5285697681</v>
      </c>
      <c r="W346" s="39">
        <f t="shared" si="14"/>
        <v>0.5757801652</v>
      </c>
      <c r="X346" s="41">
        <f t="shared" si="15"/>
        <v>0.4714302319</v>
      </c>
      <c r="Y346" s="41">
        <f t="shared" si="16"/>
        <v>0.4242198348</v>
      </c>
      <c r="Z346" s="40">
        <f t="shared" si="17"/>
        <v>47</v>
      </c>
      <c r="AA346" s="40">
        <f t="shared" si="18"/>
        <v>54</v>
      </c>
      <c r="AB346" s="40">
        <f t="shared" si="19"/>
        <v>22</v>
      </c>
      <c r="AC346" s="40">
        <f t="shared" si="20"/>
        <v>25</v>
      </c>
      <c r="AD346" s="40">
        <f t="shared" si="21"/>
        <v>23</v>
      </c>
      <c r="AE346" s="40">
        <f t="shared" si="22"/>
        <v>31</v>
      </c>
      <c r="AF346" s="40">
        <f t="shared" si="23"/>
        <v>1.28</v>
      </c>
      <c r="AG346" s="40">
        <f t="shared" si="24"/>
        <v>1.35483871</v>
      </c>
      <c r="AH346" s="40">
        <f t="shared" si="25"/>
        <v>28</v>
      </c>
      <c r="AI346" s="40">
        <f t="shared" si="26"/>
        <v>32</v>
      </c>
      <c r="AJ346" s="40">
        <f t="shared" si="27"/>
        <v>31</v>
      </c>
      <c r="AK346" s="40">
        <f t="shared" si="40"/>
        <v>42</v>
      </c>
      <c r="AL346" s="18">
        <f t="shared" si="28"/>
        <v>1449</v>
      </c>
      <c r="AM346" s="40">
        <f t="shared" si="29"/>
        <v>133</v>
      </c>
      <c r="AN346" s="42">
        <f t="shared" si="30"/>
        <v>0.09178743961</v>
      </c>
      <c r="AO346" s="42">
        <f t="shared" si="31"/>
        <v>0.143547274</v>
      </c>
      <c r="AP346" s="43">
        <f t="shared" si="32"/>
        <v>0.1730769231</v>
      </c>
      <c r="AQ346" s="43">
        <f t="shared" si="33"/>
        <v>0.6009615385</v>
      </c>
      <c r="AR346" s="43">
        <f t="shared" si="34"/>
        <v>0.4855769231</v>
      </c>
      <c r="AS346" s="43">
        <f t="shared" si="35"/>
        <v>0.4436090226</v>
      </c>
      <c r="AT346" s="43">
        <f t="shared" si="36"/>
        <v>0.5263157895</v>
      </c>
      <c r="AU346" s="43">
        <f t="shared" si="37"/>
        <v>0.4511278195</v>
      </c>
      <c r="AV346" s="44">
        <f t="shared" si="38"/>
        <v>0</v>
      </c>
      <c r="AW346" s="45">
        <f t="shared" si="39"/>
        <v>-23</v>
      </c>
      <c r="AX346" s="45">
        <v>7.0</v>
      </c>
      <c r="AY346" s="45"/>
    </row>
    <row r="347">
      <c r="A347" s="60"/>
      <c r="B347" s="60"/>
      <c r="C347" s="60"/>
      <c r="D347" s="46">
        <v>345.0</v>
      </c>
      <c r="E347" s="25"/>
      <c r="F347" s="26">
        <v>5012.0</v>
      </c>
      <c r="G347" s="18">
        <v>1644.0</v>
      </c>
      <c r="H347" s="15">
        <f t="shared" si="5"/>
        <v>203</v>
      </c>
      <c r="I347" s="28">
        <v>7.0</v>
      </c>
      <c r="J347" s="29">
        <v>38.0</v>
      </c>
      <c r="K347" s="30">
        <v>7.0</v>
      </c>
      <c r="L347" s="31">
        <v>115.0</v>
      </c>
      <c r="M347" s="32">
        <v>17.0</v>
      </c>
      <c r="N347" s="33">
        <v>19.0</v>
      </c>
      <c r="O347" s="39">
        <f t="shared" si="6"/>
        <v>0.5277777778</v>
      </c>
      <c r="P347" s="39">
        <f t="shared" si="7"/>
        <v>0.8444444444</v>
      </c>
      <c r="Q347" s="40">
        <f t="shared" si="8"/>
        <v>0.6611685694</v>
      </c>
      <c r="R347" s="17">
        <f t="shared" si="9"/>
        <v>0.2391685694</v>
      </c>
      <c r="S347" s="39">
        <f t="shared" si="10"/>
        <v>0.183275875</v>
      </c>
      <c r="T347" s="40">
        <f t="shared" si="11"/>
        <v>0.3599182441</v>
      </c>
      <c r="U347" s="40">
        <f t="shared" si="12"/>
        <v>0.4097261203</v>
      </c>
      <c r="V347" s="40">
        <f t="shared" si="13"/>
        <v>0.4097261203</v>
      </c>
      <c r="W347" s="39">
        <f t="shared" si="14"/>
        <v>0.5930019953</v>
      </c>
      <c r="X347" s="41">
        <f t="shared" si="15"/>
        <v>0.5902738797</v>
      </c>
      <c r="Y347" s="41">
        <f t="shared" si="16"/>
        <v>0.4069980047</v>
      </c>
      <c r="Z347" s="40">
        <f t="shared" si="17"/>
        <v>36</v>
      </c>
      <c r="AA347" s="40">
        <f t="shared" si="18"/>
        <v>45</v>
      </c>
      <c r="AB347" s="40">
        <f t="shared" si="19"/>
        <v>21</v>
      </c>
      <c r="AC347" s="40">
        <f t="shared" si="20"/>
        <v>15</v>
      </c>
      <c r="AD347" s="40">
        <f t="shared" si="21"/>
        <v>18</v>
      </c>
      <c r="AE347" s="40">
        <f t="shared" si="22"/>
        <v>27</v>
      </c>
      <c r="AF347" s="40">
        <f t="shared" si="23"/>
        <v>1.266666667</v>
      </c>
      <c r="AG347" s="40">
        <f t="shared" si="24"/>
        <v>1.407407407</v>
      </c>
      <c r="AH347" s="40">
        <f t="shared" si="25"/>
        <v>27</v>
      </c>
      <c r="AI347" s="40">
        <f t="shared" si="26"/>
        <v>19</v>
      </c>
      <c r="AJ347" s="40">
        <f t="shared" si="27"/>
        <v>25</v>
      </c>
      <c r="AK347" s="40">
        <f t="shared" si="40"/>
        <v>38</v>
      </c>
      <c r="AL347" s="18">
        <f t="shared" si="28"/>
        <v>1644</v>
      </c>
      <c r="AM347" s="40">
        <f t="shared" si="29"/>
        <v>109</v>
      </c>
      <c r="AN347" s="42">
        <f t="shared" si="30"/>
        <v>0.06630170316</v>
      </c>
      <c r="AO347" s="42">
        <f t="shared" si="31"/>
        <v>0.1234793187</v>
      </c>
      <c r="AP347" s="43">
        <f t="shared" si="32"/>
        <v>0.1527093596</v>
      </c>
      <c r="AQ347" s="43">
        <f t="shared" si="33"/>
        <v>0.684729064</v>
      </c>
      <c r="AR347" s="43">
        <f t="shared" si="34"/>
        <v>0.3990147783</v>
      </c>
      <c r="AS347" s="43">
        <f t="shared" si="35"/>
        <v>0.4770642202</v>
      </c>
      <c r="AT347" s="43">
        <f t="shared" si="36"/>
        <v>0.5963302752</v>
      </c>
      <c r="AU347" s="43">
        <f t="shared" si="37"/>
        <v>0.4220183486</v>
      </c>
      <c r="AV347" s="44">
        <f t="shared" si="38"/>
        <v>0</v>
      </c>
      <c r="AW347" s="45">
        <f t="shared" si="39"/>
        <v>-21</v>
      </c>
      <c r="AX347" s="45">
        <v>7.0</v>
      </c>
      <c r="AY347" s="45"/>
    </row>
    <row r="348">
      <c r="A348" s="60"/>
      <c r="B348" s="60"/>
      <c r="C348" s="60"/>
      <c r="D348" s="46">
        <v>346.0</v>
      </c>
      <c r="E348" s="25"/>
      <c r="F348" s="26">
        <v>5013.0</v>
      </c>
      <c r="G348" s="18">
        <v>2027.0</v>
      </c>
      <c r="H348" s="15">
        <f t="shared" si="5"/>
        <v>178</v>
      </c>
      <c r="I348" s="28">
        <v>4.0</v>
      </c>
      <c r="J348" s="29">
        <v>30.0</v>
      </c>
      <c r="K348" s="30">
        <v>15.0</v>
      </c>
      <c r="L348" s="31">
        <v>90.0</v>
      </c>
      <c r="M348" s="32">
        <v>10.0</v>
      </c>
      <c r="N348" s="33">
        <v>29.0</v>
      </c>
      <c r="O348" s="39">
        <f t="shared" si="6"/>
        <v>0.7435897436</v>
      </c>
      <c r="P348" s="39">
        <f t="shared" si="7"/>
        <v>0.8823529412</v>
      </c>
      <c r="Q348" s="40">
        <f t="shared" si="8"/>
        <v>0.7590153491</v>
      </c>
      <c r="R348" s="17">
        <f t="shared" si="9"/>
        <v>0.3370153491</v>
      </c>
      <c r="S348" s="39">
        <f t="shared" si="10"/>
        <v>0.1233375921</v>
      </c>
      <c r="T348" s="40">
        <f t="shared" si="11"/>
        <v>0.3598634579</v>
      </c>
      <c r="U348" s="40">
        <f t="shared" si="12"/>
        <v>0.5772802839</v>
      </c>
      <c r="V348" s="40">
        <f t="shared" si="13"/>
        <v>0.5772802839</v>
      </c>
      <c r="W348" s="39">
        <f t="shared" si="14"/>
        <v>0.7006178759</v>
      </c>
      <c r="X348" s="41">
        <f t="shared" si="15"/>
        <v>0.4227197161</v>
      </c>
      <c r="Y348" s="41">
        <f t="shared" si="16"/>
        <v>0.2993821241</v>
      </c>
      <c r="Z348" s="40">
        <f t="shared" si="17"/>
        <v>39</v>
      </c>
      <c r="AA348" s="40">
        <f t="shared" si="18"/>
        <v>34</v>
      </c>
      <c r="AB348" s="40">
        <f t="shared" si="19"/>
        <v>16</v>
      </c>
      <c r="AC348" s="40">
        <f t="shared" si="20"/>
        <v>23</v>
      </c>
      <c r="AD348" s="40">
        <f t="shared" si="21"/>
        <v>10</v>
      </c>
      <c r="AE348" s="40">
        <f t="shared" si="22"/>
        <v>24</v>
      </c>
      <c r="AF348" s="40">
        <f t="shared" si="23"/>
        <v>1.260869565</v>
      </c>
      <c r="AG348" s="40">
        <f t="shared" si="24"/>
        <v>1.25</v>
      </c>
      <c r="AH348" s="40">
        <f t="shared" si="25"/>
        <v>20</v>
      </c>
      <c r="AI348" s="40">
        <f t="shared" si="26"/>
        <v>29</v>
      </c>
      <c r="AJ348" s="40">
        <f t="shared" si="27"/>
        <v>13</v>
      </c>
      <c r="AK348" s="40">
        <f t="shared" si="40"/>
        <v>30</v>
      </c>
      <c r="AL348" s="18">
        <f t="shared" si="28"/>
        <v>2027</v>
      </c>
      <c r="AM348" s="40">
        <f t="shared" si="29"/>
        <v>92</v>
      </c>
      <c r="AN348" s="42">
        <f t="shared" si="30"/>
        <v>0.04538727183</v>
      </c>
      <c r="AO348" s="42">
        <f t="shared" si="31"/>
        <v>0.08781450419</v>
      </c>
      <c r="AP348" s="43">
        <f t="shared" si="32"/>
        <v>0.1629213483</v>
      </c>
      <c r="AQ348" s="43">
        <f t="shared" si="33"/>
        <v>0.5842696629</v>
      </c>
      <c r="AR348" s="43">
        <f t="shared" si="34"/>
        <v>0.4101123596</v>
      </c>
      <c r="AS348" s="43">
        <f t="shared" si="35"/>
        <v>0.3586956522</v>
      </c>
      <c r="AT348" s="43">
        <f t="shared" si="36"/>
        <v>0.5434782609</v>
      </c>
      <c r="AU348" s="43">
        <f t="shared" si="37"/>
        <v>0.5326086957</v>
      </c>
      <c r="AV348" s="44">
        <f t="shared" si="38"/>
        <v>0</v>
      </c>
      <c r="AW348" s="45">
        <f t="shared" si="39"/>
        <v>-4</v>
      </c>
      <c r="AX348" s="45">
        <v>7.0</v>
      </c>
      <c r="AY348" s="45"/>
    </row>
    <row r="349">
      <c r="A349" s="60"/>
      <c r="B349" s="60"/>
      <c r="C349" s="60"/>
      <c r="D349" s="46">
        <v>347.0</v>
      </c>
      <c r="E349" s="25"/>
      <c r="F349" s="26">
        <v>5017.0</v>
      </c>
      <c r="G349" s="18">
        <v>2059.0</v>
      </c>
      <c r="H349" s="15">
        <f t="shared" si="5"/>
        <v>307</v>
      </c>
      <c r="I349" s="28">
        <v>28.0</v>
      </c>
      <c r="J349" s="29">
        <v>42.0</v>
      </c>
      <c r="K349" s="30">
        <v>15.0</v>
      </c>
      <c r="L349" s="31">
        <v>130.0</v>
      </c>
      <c r="M349" s="32">
        <v>32.0</v>
      </c>
      <c r="N349" s="33">
        <v>60.0</v>
      </c>
      <c r="O349" s="39">
        <f t="shared" si="6"/>
        <v>0.652173913</v>
      </c>
      <c r="P349" s="39">
        <f t="shared" si="7"/>
        <v>0.6</v>
      </c>
      <c r="Q349" s="40">
        <f t="shared" si="8"/>
        <v>0.7175649338</v>
      </c>
      <c r="R349" s="17">
        <f t="shared" si="9"/>
        <v>0.2955649338</v>
      </c>
      <c r="S349" s="39">
        <f t="shared" si="10"/>
        <v>-0.1175649338</v>
      </c>
      <c r="T349" s="40">
        <f t="shared" si="11"/>
        <v>0.3598866645</v>
      </c>
      <c r="U349" s="40">
        <f t="shared" si="12"/>
        <v>0.5063049689</v>
      </c>
      <c r="V349" s="40">
        <f t="shared" si="13"/>
        <v>0.5063049689</v>
      </c>
      <c r="W349" s="39">
        <f t="shared" si="14"/>
        <v>0.388740035</v>
      </c>
      <c r="X349" s="41">
        <f t="shared" si="15"/>
        <v>0.4936950311</v>
      </c>
      <c r="Y349" s="41">
        <f t="shared" si="16"/>
        <v>0.611259965</v>
      </c>
      <c r="Z349" s="40">
        <f t="shared" si="17"/>
        <v>92</v>
      </c>
      <c r="AA349" s="40">
        <f t="shared" si="18"/>
        <v>70</v>
      </c>
      <c r="AB349" s="40">
        <f t="shared" si="19"/>
        <v>45</v>
      </c>
      <c r="AC349" s="40">
        <f t="shared" si="20"/>
        <v>47</v>
      </c>
      <c r="AD349" s="40">
        <f t="shared" si="21"/>
        <v>43</v>
      </c>
      <c r="AE349" s="40">
        <f t="shared" si="22"/>
        <v>27</v>
      </c>
      <c r="AF349" s="40">
        <f t="shared" si="23"/>
        <v>1.276595745</v>
      </c>
      <c r="AG349" s="40">
        <f t="shared" si="24"/>
        <v>1.555555556</v>
      </c>
      <c r="AH349" s="40">
        <f t="shared" si="25"/>
        <v>57</v>
      </c>
      <c r="AI349" s="40">
        <f t="shared" si="26"/>
        <v>60</v>
      </c>
      <c r="AJ349" s="40">
        <f t="shared" si="27"/>
        <v>67</v>
      </c>
      <c r="AK349" s="40">
        <f t="shared" si="40"/>
        <v>42</v>
      </c>
      <c r="AL349" s="18">
        <f t="shared" si="28"/>
        <v>2059</v>
      </c>
      <c r="AM349" s="40">
        <f t="shared" si="29"/>
        <v>226</v>
      </c>
      <c r="AN349" s="42">
        <f t="shared" si="30"/>
        <v>0.1097620204</v>
      </c>
      <c r="AO349" s="42">
        <f t="shared" si="31"/>
        <v>0.1491015056</v>
      </c>
      <c r="AP349" s="43">
        <f t="shared" si="32"/>
        <v>0.2442996743</v>
      </c>
      <c r="AQ349" s="43">
        <f t="shared" si="33"/>
        <v>0.6188925081</v>
      </c>
      <c r="AR349" s="43">
        <f t="shared" si="34"/>
        <v>0.5276872964</v>
      </c>
      <c r="AS349" s="43">
        <f t="shared" si="35"/>
        <v>0.5486725664</v>
      </c>
      <c r="AT349" s="43">
        <f t="shared" si="36"/>
        <v>0.4380530973</v>
      </c>
      <c r="AU349" s="43">
        <f t="shared" si="37"/>
        <v>0.517699115</v>
      </c>
      <c r="AV349" s="44">
        <f t="shared" si="38"/>
        <v>0</v>
      </c>
      <c r="AW349" s="45">
        <f t="shared" si="39"/>
        <v>-49</v>
      </c>
      <c r="AX349" s="45">
        <v>7.0</v>
      </c>
      <c r="AY349" s="45"/>
    </row>
    <row r="350">
      <c r="A350" s="60"/>
      <c r="B350" s="60"/>
      <c r="C350" s="60"/>
      <c r="D350" s="46">
        <v>348.0</v>
      </c>
      <c r="E350" s="25"/>
      <c r="F350" s="26">
        <v>5018.0</v>
      </c>
      <c r="G350" s="18">
        <v>1342.0</v>
      </c>
      <c r="H350" s="15">
        <f t="shared" si="5"/>
        <v>201</v>
      </c>
      <c r="I350" s="28">
        <v>2.0</v>
      </c>
      <c r="J350" s="29">
        <v>42.0</v>
      </c>
      <c r="K350" s="30">
        <v>15.0</v>
      </c>
      <c r="L350" s="31">
        <v>109.0</v>
      </c>
      <c r="M350" s="32">
        <v>13.0</v>
      </c>
      <c r="N350" s="33">
        <v>20.0</v>
      </c>
      <c r="O350" s="39">
        <f t="shared" si="6"/>
        <v>0.6060606061</v>
      </c>
      <c r="P350" s="39">
        <f t="shared" si="7"/>
        <v>0.9545454545</v>
      </c>
      <c r="Q350" s="40">
        <f t="shared" si="8"/>
        <v>0.6966578512</v>
      </c>
      <c r="R350" s="17">
        <f t="shared" si="9"/>
        <v>0.2746578512</v>
      </c>
      <c r="S350" s="39">
        <f t="shared" si="10"/>
        <v>0.2578876033</v>
      </c>
      <c r="T350" s="40">
        <f t="shared" si="11"/>
        <v>0.3598983708</v>
      </c>
      <c r="U350" s="40">
        <f t="shared" si="12"/>
        <v>0.4705031315</v>
      </c>
      <c r="V350" s="40">
        <f t="shared" si="13"/>
        <v>0.4705031315</v>
      </c>
      <c r="W350" s="39">
        <f t="shared" si="14"/>
        <v>0.7283907348</v>
      </c>
      <c r="X350" s="41">
        <f t="shared" si="15"/>
        <v>0.5294968685</v>
      </c>
      <c r="Y350" s="41">
        <f t="shared" si="16"/>
        <v>0.2716092652</v>
      </c>
      <c r="Z350" s="40">
        <f t="shared" si="17"/>
        <v>33</v>
      </c>
      <c r="AA350" s="40">
        <f t="shared" si="18"/>
        <v>44</v>
      </c>
      <c r="AB350" s="40">
        <f t="shared" si="19"/>
        <v>17</v>
      </c>
      <c r="AC350" s="40">
        <f t="shared" si="20"/>
        <v>16</v>
      </c>
      <c r="AD350" s="40">
        <f t="shared" si="21"/>
        <v>12</v>
      </c>
      <c r="AE350" s="40">
        <f t="shared" si="22"/>
        <v>32</v>
      </c>
      <c r="AF350" s="40">
        <f t="shared" si="23"/>
        <v>1.25</v>
      </c>
      <c r="AG350" s="40">
        <f t="shared" si="24"/>
        <v>1.3125</v>
      </c>
      <c r="AH350" s="40">
        <f t="shared" si="25"/>
        <v>21</v>
      </c>
      <c r="AI350" s="40">
        <f t="shared" si="26"/>
        <v>20</v>
      </c>
      <c r="AJ350" s="40">
        <f t="shared" si="27"/>
        <v>16</v>
      </c>
      <c r="AK350" s="40">
        <f t="shared" si="40"/>
        <v>42</v>
      </c>
      <c r="AL350" s="18">
        <f t="shared" si="28"/>
        <v>1342</v>
      </c>
      <c r="AM350" s="40">
        <f t="shared" si="29"/>
        <v>99</v>
      </c>
      <c r="AN350" s="42">
        <f t="shared" si="30"/>
        <v>0.0737704918</v>
      </c>
      <c r="AO350" s="42">
        <f t="shared" si="31"/>
        <v>0.1497764531</v>
      </c>
      <c r="AP350" s="43">
        <f t="shared" si="32"/>
        <v>0.1492537313</v>
      </c>
      <c r="AQ350" s="43">
        <f t="shared" si="33"/>
        <v>0.6169154229</v>
      </c>
      <c r="AR350" s="43">
        <f t="shared" si="34"/>
        <v>0.3830845771</v>
      </c>
      <c r="AS350" s="43">
        <f t="shared" si="35"/>
        <v>0.3737373737</v>
      </c>
      <c r="AT350" s="43">
        <f t="shared" si="36"/>
        <v>0.6363636364</v>
      </c>
      <c r="AU350" s="43">
        <f t="shared" si="37"/>
        <v>0.4141414141</v>
      </c>
      <c r="AV350" s="44">
        <f t="shared" si="38"/>
        <v>0</v>
      </c>
      <c r="AW350" s="45">
        <f t="shared" si="39"/>
        <v>-7</v>
      </c>
      <c r="AX350" s="45">
        <v>7.0</v>
      </c>
      <c r="AY350" s="45"/>
    </row>
    <row r="351">
      <c r="A351" s="60"/>
      <c r="B351" s="60"/>
      <c r="C351" s="60"/>
      <c r="D351" s="46">
        <v>349.0</v>
      </c>
      <c r="E351" s="25"/>
      <c r="F351" s="26">
        <v>5022.0</v>
      </c>
      <c r="G351" s="18">
        <v>1827.0</v>
      </c>
      <c r="H351" s="15">
        <f t="shared" si="5"/>
        <v>148</v>
      </c>
      <c r="I351" s="28">
        <v>6.0</v>
      </c>
      <c r="J351" s="29">
        <v>27.0</v>
      </c>
      <c r="K351" s="30">
        <v>6.0</v>
      </c>
      <c r="L351" s="31">
        <v>88.0</v>
      </c>
      <c r="M351" s="32">
        <v>5.0</v>
      </c>
      <c r="N351" s="33">
        <v>16.0</v>
      </c>
      <c r="O351" s="39">
        <f t="shared" si="6"/>
        <v>0.7619047619</v>
      </c>
      <c r="P351" s="39">
        <f t="shared" si="7"/>
        <v>0.8181818182</v>
      </c>
      <c r="Q351" s="40">
        <f t="shared" si="8"/>
        <v>0.7673204898</v>
      </c>
      <c r="R351" s="17">
        <f t="shared" si="9"/>
        <v>0.3453204898</v>
      </c>
      <c r="S351" s="39">
        <f t="shared" si="10"/>
        <v>0.05086132839</v>
      </c>
      <c r="T351" s="40">
        <f t="shared" si="11"/>
        <v>0.3598588086</v>
      </c>
      <c r="U351" s="40">
        <f t="shared" si="12"/>
        <v>0.5915002565</v>
      </c>
      <c r="V351" s="40">
        <f t="shared" si="13"/>
        <v>0.5915002565</v>
      </c>
      <c r="W351" s="39">
        <f t="shared" si="14"/>
        <v>0.6423615849</v>
      </c>
      <c r="X351" s="41">
        <f t="shared" si="15"/>
        <v>0.4084997435</v>
      </c>
      <c r="Y351" s="41">
        <f t="shared" si="16"/>
        <v>0.3576384151</v>
      </c>
      <c r="Z351" s="40">
        <f t="shared" si="17"/>
        <v>21</v>
      </c>
      <c r="AA351" s="40">
        <f t="shared" si="18"/>
        <v>33</v>
      </c>
      <c r="AB351" s="40">
        <f t="shared" si="19"/>
        <v>9</v>
      </c>
      <c r="AC351" s="40">
        <f t="shared" si="20"/>
        <v>12</v>
      </c>
      <c r="AD351" s="40">
        <f t="shared" si="21"/>
        <v>12</v>
      </c>
      <c r="AE351" s="40">
        <f t="shared" si="22"/>
        <v>21</v>
      </c>
      <c r="AF351" s="40">
        <f t="shared" si="23"/>
        <v>1.333333333</v>
      </c>
      <c r="AG351" s="40">
        <f t="shared" si="24"/>
        <v>1.285714286</v>
      </c>
      <c r="AH351" s="40">
        <f t="shared" si="25"/>
        <v>12</v>
      </c>
      <c r="AI351" s="40">
        <f t="shared" si="26"/>
        <v>16</v>
      </c>
      <c r="AJ351" s="40">
        <f t="shared" si="27"/>
        <v>15</v>
      </c>
      <c r="AK351" s="40">
        <f t="shared" si="40"/>
        <v>27</v>
      </c>
      <c r="AL351" s="18">
        <f t="shared" si="28"/>
        <v>1827</v>
      </c>
      <c r="AM351" s="40">
        <f t="shared" si="29"/>
        <v>70</v>
      </c>
      <c r="AN351" s="42">
        <f t="shared" si="30"/>
        <v>0.03831417625</v>
      </c>
      <c r="AO351" s="42">
        <f t="shared" si="31"/>
        <v>0.08100711549</v>
      </c>
      <c r="AP351" s="43">
        <f t="shared" si="32"/>
        <v>0.1148648649</v>
      </c>
      <c r="AQ351" s="43">
        <f t="shared" si="33"/>
        <v>0.6689189189</v>
      </c>
      <c r="AR351" s="43">
        <f t="shared" si="34"/>
        <v>0.3648648649</v>
      </c>
      <c r="AS351" s="43">
        <f t="shared" si="35"/>
        <v>0.3857142857</v>
      </c>
      <c r="AT351" s="43">
        <f t="shared" si="36"/>
        <v>0.5571428571</v>
      </c>
      <c r="AU351" s="43">
        <f t="shared" si="37"/>
        <v>0.4</v>
      </c>
      <c r="AV351" s="44">
        <f t="shared" si="38"/>
        <v>0</v>
      </c>
      <c r="AW351" s="45">
        <f t="shared" si="39"/>
        <v>-10</v>
      </c>
      <c r="AX351" s="45">
        <v>7.0</v>
      </c>
      <c r="AY351" s="45"/>
    </row>
    <row r="352">
      <c r="A352" s="60"/>
      <c r="B352" s="60"/>
      <c r="C352" s="60"/>
      <c r="D352" s="46">
        <v>350.0</v>
      </c>
      <c r="E352" s="25"/>
      <c r="F352" s="26">
        <v>5023.0</v>
      </c>
      <c r="G352" s="18">
        <v>2227.0</v>
      </c>
      <c r="H352" s="15">
        <f t="shared" si="5"/>
        <v>522</v>
      </c>
      <c r="I352" s="28">
        <v>45.0</v>
      </c>
      <c r="J352" s="29">
        <v>75.0</v>
      </c>
      <c r="K352" s="30">
        <v>42.0</v>
      </c>
      <c r="L352" s="31">
        <v>183.0</v>
      </c>
      <c r="M352" s="32">
        <v>92.0</v>
      </c>
      <c r="N352" s="33">
        <v>85.0</v>
      </c>
      <c r="O352" s="39">
        <f t="shared" si="6"/>
        <v>0.4802259887</v>
      </c>
      <c r="P352" s="39">
        <f t="shared" si="7"/>
        <v>0.625</v>
      </c>
      <c r="Q352" s="40">
        <f t="shared" si="8"/>
        <v>0.6396129417</v>
      </c>
      <c r="R352" s="17">
        <f t="shared" si="9"/>
        <v>0.2176129417</v>
      </c>
      <c r="S352" s="39">
        <f t="shared" si="10"/>
        <v>-0.01461294168</v>
      </c>
      <c r="T352" s="40">
        <f t="shared" si="11"/>
        <v>0.359930316</v>
      </c>
      <c r="U352" s="40">
        <f t="shared" si="12"/>
        <v>0.372808525</v>
      </c>
      <c r="V352" s="40">
        <f t="shared" si="13"/>
        <v>0.372808525</v>
      </c>
      <c r="W352" s="39">
        <f t="shared" si="14"/>
        <v>0.3581955833</v>
      </c>
      <c r="X352" s="41">
        <f t="shared" si="15"/>
        <v>0.627191475</v>
      </c>
      <c r="Y352" s="41">
        <f t="shared" si="16"/>
        <v>0.6418044167</v>
      </c>
      <c r="Z352" s="40">
        <f t="shared" si="17"/>
        <v>177</v>
      </c>
      <c r="AA352" s="40">
        <f t="shared" si="18"/>
        <v>120</v>
      </c>
      <c r="AB352" s="40">
        <f t="shared" si="19"/>
        <v>111</v>
      </c>
      <c r="AC352" s="40">
        <f t="shared" si="20"/>
        <v>66</v>
      </c>
      <c r="AD352" s="40">
        <f t="shared" si="21"/>
        <v>77</v>
      </c>
      <c r="AE352" s="40">
        <f t="shared" si="22"/>
        <v>43</v>
      </c>
      <c r="AF352" s="40">
        <f t="shared" si="23"/>
        <v>1.287878788</v>
      </c>
      <c r="AG352" s="40">
        <f t="shared" si="24"/>
        <v>1.744186047</v>
      </c>
      <c r="AH352" s="40">
        <f t="shared" si="25"/>
        <v>143</v>
      </c>
      <c r="AI352" s="40">
        <f t="shared" si="26"/>
        <v>85</v>
      </c>
      <c r="AJ352" s="40">
        <f t="shared" si="27"/>
        <v>134</v>
      </c>
      <c r="AK352" s="40">
        <f t="shared" si="40"/>
        <v>75</v>
      </c>
      <c r="AL352" s="18">
        <f t="shared" si="28"/>
        <v>2227</v>
      </c>
      <c r="AM352" s="40">
        <f t="shared" si="29"/>
        <v>437</v>
      </c>
      <c r="AN352" s="42">
        <f t="shared" si="30"/>
        <v>0.1962281096</v>
      </c>
      <c r="AO352" s="42">
        <f t="shared" si="31"/>
        <v>0.2343960485</v>
      </c>
      <c r="AP352" s="43">
        <f t="shared" si="32"/>
        <v>0.3429118774</v>
      </c>
      <c r="AQ352" s="43">
        <f t="shared" si="33"/>
        <v>0.6130268199</v>
      </c>
      <c r="AR352" s="43">
        <f t="shared" si="34"/>
        <v>0.5689655172</v>
      </c>
      <c r="AS352" s="43">
        <f t="shared" si="35"/>
        <v>0.6338672769</v>
      </c>
      <c r="AT352" s="43">
        <f t="shared" si="36"/>
        <v>0.4988558352</v>
      </c>
      <c r="AU352" s="43">
        <f t="shared" si="37"/>
        <v>0.5217391304</v>
      </c>
      <c r="AV352" s="44">
        <f t="shared" si="38"/>
        <v>0</v>
      </c>
      <c r="AW352" s="45">
        <f t="shared" si="39"/>
        <v>-98</v>
      </c>
      <c r="AX352" s="45">
        <v>7.0</v>
      </c>
      <c r="AY352" s="45"/>
    </row>
    <row r="353">
      <c r="A353" s="60"/>
      <c r="B353" s="60"/>
      <c r="C353" s="60"/>
      <c r="D353" s="46">
        <v>351.0</v>
      </c>
      <c r="E353" s="25"/>
      <c r="F353" s="26">
        <v>5024.0</v>
      </c>
      <c r="G353" s="18">
        <v>2199.0</v>
      </c>
      <c r="H353" s="15">
        <f t="shared" si="5"/>
        <v>590</v>
      </c>
      <c r="I353" s="28">
        <v>62.0</v>
      </c>
      <c r="J353" s="29">
        <v>99.0</v>
      </c>
      <c r="K353" s="30">
        <v>58.0</v>
      </c>
      <c r="L353" s="31">
        <v>216.0</v>
      </c>
      <c r="M353" s="32">
        <v>72.0</v>
      </c>
      <c r="N353" s="33">
        <v>83.0</v>
      </c>
      <c r="O353" s="39">
        <f t="shared" si="6"/>
        <v>0.535483871</v>
      </c>
      <c r="P353" s="39">
        <f t="shared" si="7"/>
        <v>0.6149068323</v>
      </c>
      <c r="Q353" s="40">
        <f t="shared" si="8"/>
        <v>0.6646619369</v>
      </c>
      <c r="R353" s="17">
        <f t="shared" si="9"/>
        <v>0.2426619369</v>
      </c>
      <c r="S353" s="39">
        <f t="shared" si="10"/>
        <v>-0.0497551046</v>
      </c>
      <c r="T353" s="40">
        <f t="shared" si="11"/>
        <v>0.3599162878</v>
      </c>
      <c r="U353" s="40">
        <f t="shared" si="12"/>
        <v>0.4157089076</v>
      </c>
      <c r="V353" s="40">
        <f t="shared" si="13"/>
        <v>0.4157089076</v>
      </c>
      <c r="W353" s="39">
        <f t="shared" si="14"/>
        <v>0.365953803</v>
      </c>
      <c r="X353" s="41">
        <f t="shared" si="15"/>
        <v>0.5842910924</v>
      </c>
      <c r="Y353" s="41">
        <f t="shared" si="16"/>
        <v>0.634046197</v>
      </c>
      <c r="Z353" s="40">
        <f t="shared" si="17"/>
        <v>155</v>
      </c>
      <c r="AA353" s="40">
        <f t="shared" si="18"/>
        <v>161</v>
      </c>
      <c r="AB353" s="40">
        <f t="shared" si="19"/>
        <v>91</v>
      </c>
      <c r="AC353" s="40">
        <f t="shared" si="20"/>
        <v>64</v>
      </c>
      <c r="AD353" s="40">
        <f t="shared" si="21"/>
        <v>102</v>
      </c>
      <c r="AE353" s="40">
        <f t="shared" si="22"/>
        <v>59</v>
      </c>
      <c r="AF353" s="40">
        <f t="shared" si="23"/>
        <v>1.296875</v>
      </c>
      <c r="AG353" s="40">
        <f t="shared" si="24"/>
        <v>1.677966102</v>
      </c>
      <c r="AH353" s="40">
        <f t="shared" si="25"/>
        <v>118</v>
      </c>
      <c r="AI353" s="40">
        <f t="shared" si="26"/>
        <v>83</v>
      </c>
      <c r="AJ353" s="40">
        <f t="shared" si="27"/>
        <v>171</v>
      </c>
      <c r="AK353" s="40">
        <f t="shared" si="40"/>
        <v>99</v>
      </c>
      <c r="AL353" s="18">
        <f t="shared" si="28"/>
        <v>2199</v>
      </c>
      <c r="AM353" s="40">
        <f t="shared" si="29"/>
        <v>471</v>
      </c>
      <c r="AN353" s="42">
        <f t="shared" si="30"/>
        <v>0.2141882674</v>
      </c>
      <c r="AO353" s="42">
        <f t="shared" si="31"/>
        <v>0.2683037744</v>
      </c>
      <c r="AP353" s="43">
        <f t="shared" si="32"/>
        <v>0.3254237288</v>
      </c>
      <c r="AQ353" s="43">
        <f t="shared" si="33"/>
        <v>0.593220339</v>
      </c>
      <c r="AR353" s="43">
        <f t="shared" si="34"/>
        <v>0.5355932203</v>
      </c>
      <c r="AS353" s="43">
        <f t="shared" si="35"/>
        <v>0.6135881104</v>
      </c>
      <c r="AT353" s="43">
        <f t="shared" si="36"/>
        <v>0.4607218684</v>
      </c>
      <c r="AU353" s="43">
        <f t="shared" si="37"/>
        <v>0.4267515924</v>
      </c>
      <c r="AV353" s="44">
        <f t="shared" si="38"/>
        <v>0</v>
      </c>
      <c r="AW353" s="45">
        <f t="shared" si="39"/>
        <v>-97</v>
      </c>
      <c r="AX353" s="45">
        <v>7.0</v>
      </c>
      <c r="AY353" s="45"/>
    </row>
    <row r="354">
      <c r="A354" s="60"/>
      <c r="B354" s="60"/>
      <c r="C354" s="60"/>
      <c r="D354" s="46">
        <v>352.0</v>
      </c>
      <c r="E354" s="25"/>
      <c r="F354" s="26">
        <v>5025.0</v>
      </c>
      <c r="G354" s="18">
        <v>2539.0</v>
      </c>
      <c r="H354" s="15">
        <f t="shared" si="5"/>
        <v>546</v>
      </c>
      <c r="I354" s="28">
        <v>54.0</v>
      </c>
      <c r="J354" s="29">
        <v>97.0</v>
      </c>
      <c r="K354" s="30">
        <v>41.0</v>
      </c>
      <c r="L354" s="31">
        <v>203.0</v>
      </c>
      <c r="M354" s="32">
        <v>71.0</v>
      </c>
      <c r="N354" s="33">
        <v>80.0</v>
      </c>
      <c r="O354" s="39">
        <f t="shared" si="6"/>
        <v>0.5298013245</v>
      </c>
      <c r="P354" s="39">
        <f t="shared" si="7"/>
        <v>0.642384106</v>
      </c>
      <c r="Q354" s="40">
        <f t="shared" si="8"/>
        <v>0.662085891</v>
      </c>
      <c r="R354" s="17">
        <f t="shared" si="9"/>
        <v>0.240085891</v>
      </c>
      <c r="S354" s="39">
        <f t="shared" si="10"/>
        <v>-0.01970178501</v>
      </c>
      <c r="T354" s="40">
        <f t="shared" si="11"/>
        <v>0.3599177304</v>
      </c>
      <c r="U354" s="40">
        <f t="shared" si="12"/>
        <v>0.4112971423</v>
      </c>
      <c r="V354" s="40">
        <f t="shared" si="13"/>
        <v>0.4112971423</v>
      </c>
      <c r="W354" s="39">
        <f t="shared" si="14"/>
        <v>0.3915953573</v>
      </c>
      <c r="X354" s="41">
        <f t="shared" si="15"/>
        <v>0.5887028577</v>
      </c>
      <c r="Y354" s="41">
        <f t="shared" si="16"/>
        <v>0.6084046427</v>
      </c>
      <c r="Z354" s="40">
        <f t="shared" si="17"/>
        <v>151</v>
      </c>
      <c r="AA354" s="40">
        <f t="shared" si="18"/>
        <v>151</v>
      </c>
      <c r="AB354" s="40">
        <f t="shared" si="19"/>
        <v>89</v>
      </c>
      <c r="AC354" s="40">
        <f t="shared" si="20"/>
        <v>62</v>
      </c>
      <c r="AD354" s="40">
        <f t="shared" si="21"/>
        <v>92</v>
      </c>
      <c r="AE354" s="40">
        <f t="shared" si="22"/>
        <v>59</v>
      </c>
      <c r="AF354" s="40">
        <f t="shared" si="23"/>
        <v>1.290322581</v>
      </c>
      <c r="AG354" s="40">
        <f t="shared" si="24"/>
        <v>1.644067797</v>
      </c>
      <c r="AH354" s="40">
        <f t="shared" si="25"/>
        <v>115</v>
      </c>
      <c r="AI354" s="40">
        <f t="shared" si="26"/>
        <v>80</v>
      </c>
      <c r="AJ354" s="40">
        <f t="shared" si="27"/>
        <v>151</v>
      </c>
      <c r="AK354" s="40">
        <f t="shared" si="40"/>
        <v>97</v>
      </c>
      <c r="AL354" s="18">
        <f t="shared" si="28"/>
        <v>2539</v>
      </c>
      <c r="AM354" s="40">
        <f t="shared" si="29"/>
        <v>443</v>
      </c>
      <c r="AN354" s="42">
        <f t="shared" si="30"/>
        <v>0.174478141</v>
      </c>
      <c r="AO354" s="42">
        <f t="shared" si="31"/>
        <v>0.2150452934</v>
      </c>
      <c r="AP354" s="43">
        <f t="shared" si="32"/>
        <v>0.304029304</v>
      </c>
      <c r="AQ354" s="43">
        <f t="shared" si="33"/>
        <v>0.6007326007</v>
      </c>
      <c r="AR354" s="43">
        <f t="shared" si="34"/>
        <v>0.5531135531</v>
      </c>
      <c r="AS354" s="43">
        <f t="shared" si="35"/>
        <v>0.6004514673</v>
      </c>
      <c r="AT354" s="43">
        <f t="shared" si="36"/>
        <v>0.4785553047</v>
      </c>
      <c r="AU354" s="43">
        <f t="shared" si="37"/>
        <v>0.4401805869</v>
      </c>
      <c r="AV354" s="44">
        <f t="shared" si="38"/>
        <v>0</v>
      </c>
      <c r="AW354" s="45">
        <f t="shared" si="39"/>
        <v>-100</v>
      </c>
      <c r="AX354" s="45">
        <v>7.0</v>
      </c>
      <c r="AY354" s="45"/>
    </row>
    <row r="355">
      <c r="A355" s="60"/>
      <c r="B355" s="60"/>
      <c r="C355" s="60"/>
      <c r="D355" s="46">
        <v>353.0</v>
      </c>
      <c r="E355" s="25"/>
      <c r="F355" s="26">
        <v>5029.0</v>
      </c>
      <c r="G355" s="18">
        <v>1646.0</v>
      </c>
      <c r="H355" s="15">
        <f t="shared" si="5"/>
        <v>229</v>
      </c>
      <c r="I355" s="28">
        <v>2.0</v>
      </c>
      <c r="J355" s="29">
        <v>38.0</v>
      </c>
      <c r="K355" s="30">
        <v>22.0</v>
      </c>
      <c r="L355" s="31">
        <v>116.0</v>
      </c>
      <c r="M355" s="32">
        <v>11.0</v>
      </c>
      <c r="N355" s="33">
        <v>40.0</v>
      </c>
      <c r="O355" s="39">
        <f t="shared" si="6"/>
        <v>0.7843137255</v>
      </c>
      <c r="P355" s="39">
        <f t="shared" si="7"/>
        <v>0.95</v>
      </c>
      <c r="Q355" s="40">
        <f t="shared" si="8"/>
        <v>0.7774823529</v>
      </c>
      <c r="R355" s="17">
        <f t="shared" si="9"/>
        <v>0.3554823529</v>
      </c>
      <c r="S355" s="39">
        <f t="shared" si="10"/>
        <v>0.1725176471</v>
      </c>
      <c r="T355" s="40">
        <f t="shared" si="11"/>
        <v>0.35985312</v>
      </c>
      <c r="U355" s="40">
        <f t="shared" si="12"/>
        <v>0.6088988928</v>
      </c>
      <c r="V355" s="40">
        <f t="shared" si="13"/>
        <v>0.6088988928</v>
      </c>
      <c r="W355" s="39">
        <f t="shared" si="14"/>
        <v>0.7814165398</v>
      </c>
      <c r="X355" s="41">
        <f t="shared" si="15"/>
        <v>0.3911011072</v>
      </c>
      <c r="Y355" s="41">
        <f t="shared" si="16"/>
        <v>0.2185834602</v>
      </c>
      <c r="Z355" s="40">
        <f t="shared" si="17"/>
        <v>51</v>
      </c>
      <c r="AA355" s="40">
        <f t="shared" si="18"/>
        <v>40</v>
      </c>
      <c r="AB355" s="40">
        <f t="shared" si="19"/>
        <v>20</v>
      </c>
      <c r="AC355" s="40">
        <f t="shared" si="20"/>
        <v>31</v>
      </c>
      <c r="AD355" s="40">
        <f t="shared" si="21"/>
        <v>9</v>
      </c>
      <c r="AE355" s="40">
        <f t="shared" si="22"/>
        <v>31</v>
      </c>
      <c r="AF355" s="40">
        <f t="shared" si="23"/>
        <v>1.290322581</v>
      </c>
      <c r="AG355" s="40">
        <f t="shared" si="24"/>
        <v>1.225806452</v>
      </c>
      <c r="AH355" s="40">
        <f t="shared" si="25"/>
        <v>26</v>
      </c>
      <c r="AI355" s="40">
        <f t="shared" si="26"/>
        <v>40</v>
      </c>
      <c r="AJ355" s="40">
        <f t="shared" si="27"/>
        <v>11</v>
      </c>
      <c r="AK355" s="40">
        <f t="shared" si="40"/>
        <v>38</v>
      </c>
      <c r="AL355" s="18">
        <f t="shared" si="28"/>
        <v>1646</v>
      </c>
      <c r="AM355" s="40">
        <f t="shared" si="29"/>
        <v>115</v>
      </c>
      <c r="AN355" s="42">
        <f t="shared" si="30"/>
        <v>0.06986634265</v>
      </c>
      <c r="AO355" s="42">
        <f t="shared" si="31"/>
        <v>0.1391251519</v>
      </c>
      <c r="AP355" s="43">
        <f t="shared" si="32"/>
        <v>0.1528384279</v>
      </c>
      <c r="AQ355" s="43">
        <f t="shared" si="33"/>
        <v>0.5633187773</v>
      </c>
      <c r="AR355" s="43">
        <f t="shared" si="34"/>
        <v>0.3973799127</v>
      </c>
      <c r="AS355" s="43">
        <f t="shared" si="35"/>
        <v>0.3217391304</v>
      </c>
      <c r="AT355" s="43">
        <f t="shared" si="36"/>
        <v>0.5565217391</v>
      </c>
      <c r="AU355" s="43">
        <f t="shared" si="37"/>
        <v>0.5739130435</v>
      </c>
      <c r="AV355" s="44">
        <f t="shared" si="38"/>
        <v>0</v>
      </c>
      <c r="AW355" s="45">
        <f t="shared" si="39"/>
        <v>-2</v>
      </c>
      <c r="AX355" s="45">
        <v>7.0</v>
      </c>
      <c r="AY355" s="45"/>
    </row>
    <row r="356">
      <c r="A356" s="60"/>
      <c r="B356" s="60"/>
      <c r="C356" s="60"/>
      <c r="D356" s="46">
        <v>354.0</v>
      </c>
      <c r="E356" s="25"/>
      <c r="F356" s="26">
        <v>5030.0</v>
      </c>
      <c r="G356" s="18">
        <v>2183.0</v>
      </c>
      <c r="H356" s="15">
        <f t="shared" si="5"/>
        <v>354</v>
      </c>
      <c r="I356" s="28">
        <v>21.0</v>
      </c>
      <c r="J356" s="29">
        <v>59.0</v>
      </c>
      <c r="K356" s="30">
        <v>31.0</v>
      </c>
      <c r="L356" s="31">
        <v>196.0</v>
      </c>
      <c r="M356" s="32">
        <v>15.0</v>
      </c>
      <c r="N356" s="33">
        <v>32.0</v>
      </c>
      <c r="O356" s="39">
        <f t="shared" si="6"/>
        <v>0.6808510638</v>
      </c>
      <c r="P356" s="39">
        <f t="shared" si="7"/>
        <v>0.7375</v>
      </c>
      <c r="Q356" s="40">
        <f t="shared" si="8"/>
        <v>0.7305673807</v>
      </c>
      <c r="R356" s="17">
        <f t="shared" si="9"/>
        <v>0.3085673807</v>
      </c>
      <c r="S356" s="39">
        <f t="shared" si="10"/>
        <v>0.006932619285</v>
      </c>
      <c r="T356" s="40">
        <f t="shared" si="11"/>
        <v>0.3598793845</v>
      </c>
      <c r="U356" s="40">
        <f t="shared" si="12"/>
        <v>0.5285697681</v>
      </c>
      <c r="V356" s="40">
        <f t="shared" si="13"/>
        <v>0.5285697681</v>
      </c>
      <c r="W356" s="39">
        <f t="shared" si="14"/>
        <v>0.5355023874</v>
      </c>
      <c r="X356" s="41">
        <f t="shared" si="15"/>
        <v>0.4714302319</v>
      </c>
      <c r="Y356" s="41">
        <f t="shared" si="16"/>
        <v>0.4644976126</v>
      </c>
      <c r="Z356" s="40">
        <f t="shared" si="17"/>
        <v>47</v>
      </c>
      <c r="AA356" s="40">
        <f t="shared" si="18"/>
        <v>80</v>
      </c>
      <c r="AB356" s="40">
        <f t="shared" si="19"/>
        <v>22</v>
      </c>
      <c r="AC356" s="40">
        <f t="shared" si="20"/>
        <v>25</v>
      </c>
      <c r="AD356" s="40">
        <f t="shared" si="21"/>
        <v>37</v>
      </c>
      <c r="AE356" s="40">
        <f t="shared" si="22"/>
        <v>43</v>
      </c>
      <c r="AF356" s="40">
        <f t="shared" si="23"/>
        <v>1.28</v>
      </c>
      <c r="AG356" s="40">
        <f t="shared" si="24"/>
        <v>1.372093023</v>
      </c>
      <c r="AH356" s="40">
        <f t="shared" si="25"/>
        <v>28</v>
      </c>
      <c r="AI356" s="40">
        <f t="shared" si="26"/>
        <v>32</v>
      </c>
      <c r="AJ356" s="40">
        <f t="shared" si="27"/>
        <v>51</v>
      </c>
      <c r="AK356" s="40">
        <f t="shared" si="40"/>
        <v>59</v>
      </c>
      <c r="AL356" s="18">
        <f t="shared" si="28"/>
        <v>2183</v>
      </c>
      <c r="AM356" s="40">
        <f t="shared" si="29"/>
        <v>170</v>
      </c>
      <c r="AN356" s="42">
        <f t="shared" si="30"/>
        <v>0.07787448465</v>
      </c>
      <c r="AO356" s="42">
        <f t="shared" si="31"/>
        <v>0.1621621622</v>
      </c>
      <c r="AP356" s="43">
        <f t="shared" si="32"/>
        <v>0.1892655367</v>
      </c>
      <c r="AQ356" s="43">
        <f t="shared" si="33"/>
        <v>0.6553672316</v>
      </c>
      <c r="AR356" s="43">
        <f t="shared" si="34"/>
        <v>0.3587570621</v>
      </c>
      <c r="AS356" s="43">
        <f t="shared" si="35"/>
        <v>0.4647058824</v>
      </c>
      <c r="AT356" s="43">
        <f t="shared" si="36"/>
        <v>0.5117647059</v>
      </c>
      <c r="AU356" s="43">
        <f t="shared" si="37"/>
        <v>0.3529411765</v>
      </c>
      <c r="AV356" s="44">
        <f t="shared" si="38"/>
        <v>0</v>
      </c>
      <c r="AW356" s="45">
        <f t="shared" si="39"/>
        <v>-12</v>
      </c>
      <c r="AX356" s="45">
        <v>7.0</v>
      </c>
      <c r="AY356" s="45"/>
    </row>
    <row r="357">
      <c r="A357" s="60"/>
      <c r="B357" s="60"/>
      <c r="C357" s="60"/>
      <c r="D357" s="46">
        <v>355.0</v>
      </c>
      <c r="E357" s="25"/>
      <c r="F357" s="26">
        <v>5031.0</v>
      </c>
      <c r="G357" s="18">
        <v>2250.0</v>
      </c>
      <c r="H357" s="15">
        <f t="shared" si="5"/>
        <v>234</v>
      </c>
      <c r="I357" s="28">
        <v>12.0</v>
      </c>
      <c r="J357" s="29">
        <v>39.0</v>
      </c>
      <c r="K357" s="30">
        <v>5.0</v>
      </c>
      <c r="L357" s="31">
        <v>130.0</v>
      </c>
      <c r="M357" s="32">
        <v>11.0</v>
      </c>
      <c r="N357" s="33">
        <v>37.0</v>
      </c>
      <c r="O357" s="39">
        <f t="shared" si="6"/>
        <v>0.7708333333</v>
      </c>
      <c r="P357" s="39">
        <f t="shared" si="7"/>
        <v>0.7647058824</v>
      </c>
      <c r="Q357" s="40">
        <f t="shared" si="8"/>
        <v>0.7713693203</v>
      </c>
      <c r="R357" s="17">
        <f t="shared" si="9"/>
        <v>0.3493693203</v>
      </c>
      <c r="S357" s="39">
        <f t="shared" si="10"/>
        <v>-0.00666343796</v>
      </c>
      <c r="T357" s="40">
        <f t="shared" si="11"/>
        <v>0.359856542</v>
      </c>
      <c r="U357" s="40">
        <f t="shared" si="12"/>
        <v>0.5984325149</v>
      </c>
      <c r="V357" s="40">
        <f t="shared" si="13"/>
        <v>0.5984325149</v>
      </c>
      <c r="W357" s="39">
        <f t="shared" si="14"/>
        <v>0.5917690769</v>
      </c>
      <c r="X357" s="41">
        <f t="shared" si="15"/>
        <v>0.4015674851</v>
      </c>
      <c r="Y357" s="41">
        <f t="shared" si="16"/>
        <v>0.4082309231</v>
      </c>
      <c r="Z357" s="40">
        <f t="shared" si="17"/>
        <v>48</v>
      </c>
      <c r="AA357" s="40">
        <f t="shared" si="18"/>
        <v>51</v>
      </c>
      <c r="AB357" s="40">
        <f t="shared" si="19"/>
        <v>19</v>
      </c>
      <c r="AC357" s="40">
        <f t="shared" si="20"/>
        <v>29</v>
      </c>
      <c r="AD357" s="40">
        <f t="shared" si="21"/>
        <v>21</v>
      </c>
      <c r="AE357" s="40">
        <f t="shared" si="22"/>
        <v>30</v>
      </c>
      <c r="AF357" s="40">
        <f t="shared" si="23"/>
        <v>1.275862069</v>
      </c>
      <c r="AG357" s="40">
        <f t="shared" si="24"/>
        <v>1.3</v>
      </c>
      <c r="AH357" s="40">
        <f t="shared" si="25"/>
        <v>24</v>
      </c>
      <c r="AI357" s="40">
        <f t="shared" si="26"/>
        <v>37</v>
      </c>
      <c r="AJ357" s="40">
        <f t="shared" si="27"/>
        <v>27</v>
      </c>
      <c r="AK357" s="40">
        <f t="shared" si="40"/>
        <v>39</v>
      </c>
      <c r="AL357" s="18">
        <f t="shared" si="28"/>
        <v>2250</v>
      </c>
      <c r="AM357" s="40">
        <f t="shared" si="29"/>
        <v>127</v>
      </c>
      <c r="AN357" s="42">
        <f t="shared" si="30"/>
        <v>0.05644444444</v>
      </c>
      <c r="AO357" s="42">
        <f t="shared" si="31"/>
        <v>0.104</v>
      </c>
      <c r="AP357" s="43">
        <f t="shared" si="32"/>
        <v>0.1196581197</v>
      </c>
      <c r="AQ357" s="43">
        <f t="shared" si="33"/>
        <v>0.6538461538</v>
      </c>
      <c r="AR357" s="43">
        <f t="shared" si="34"/>
        <v>0.4230769231</v>
      </c>
      <c r="AS357" s="43">
        <f t="shared" si="35"/>
        <v>0.4015748031</v>
      </c>
      <c r="AT357" s="43">
        <f t="shared" si="36"/>
        <v>0.4960629921</v>
      </c>
      <c r="AU357" s="43">
        <f t="shared" si="37"/>
        <v>0.4803149606</v>
      </c>
      <c r="AV357" s="44">
        <f t="shared" si="38"/>
        <v>0</v>
      </c>
      <c r="AW357" s="45">
        <f t="shared" si="39"/>
        <v>-23</v>
      </c>
      <c r="AX357" s="45">
        <v>7.0</v>
      </c>
      <c r="AY357" s="45"/>
    </row>
    <row r="358">
      <c r="A358" s="60"/>
      <c r="B358" s="60"/>
      <c r="C358" s="60"/>
      <c r="D358" s="46">
        <v>356.0</v>
      </c>
      <c r="E358" s="25"/>
      <c r="F358" s="26">
        <v>5037.0</v>
      </c>
      <c r="G358" s="18">
        <v>2518.0</v>
      </c>
      <c r="H358" s="15">
        <f t="shared" si="5"/>
        <v>709</v>
      </c>
      <c r="I358" s="28">
        <v>92.0</v>
      </c>
      <c r="J358" s="29">
        <v>110.0</v>
      </c>
      <c r="K358" s="30">
        <v>70.0</v>
      </c>
      <c r="L358" s="31">
        <v>221.0</v>
      </c>
      <c r="M358" s="32">
        <v>99.0</v>
      </c>
      <c r="N358" s="33">
        <v>117.0</v>
      </c>
      <c r="O358" s="39">
        <f t="shared" si="6"/>
        <v>0.5416666667</v>
      </c>
      <c r="P358" s="39">
        <f t="shared" si="7"/>
        <v>0.5445544554</v>
      </c>
      <c r="Q358" s="40">
        <f t="shared" si="8"/>
        <v>0.6674647813</v>
      </c>
      <c r="R358" s="17">
        <f t="shared" si="9"/>
        <v>0.2454647813</v>
      </c>
      <c r="S358" s="39">
        <f t="shared" si="10"/>
        <v>-0.1229103258</v>
      </c>
      <c r="T358" s="40">
        <f t="shared" si="11"/>
        <v>0.3599147182</v>
      </c>
      <c r="U358" s="40">
        <f t="shared" si="12"/>
        <v>0.4205090585</v>
      </c>
      <c r="V358" s="40">
        <f t="shared" si="13"/>
        <v>0.4205090585</v>
      </c>
      <c r="W358" s="39">
        <f t="shared" si="14"/>
        <v>0.2975987327</v>
      </c>
      <c r="X358" s="41">
        <f t="shared" si="15"/>
        <v>0.5794909415</v>
      </c>
      <c r="Y358" s="41">
        <f t="shared" si="16"/>
        <v>0.7024012673</v>
      </c>
      <c r="Z358" s="40">
        <f t="shared" si="17"/>
        <v>216</v>
      </c>
      <c r="AA358" s="40">
        <f t="shared" si="18"/>
        <v>202</v>
      </c>
      <c r="AB358" s="40">
        <f t="shared" si="19"/>
        <v>125</v>
      </c>
      <c r="AC358" s="40">
        <f t="shared" si="20"/>
        <v>91</v>
      </c>
      <c r="AD358" s="40">
        <f t="shared" si="21"/>
        <v>142</v>
      </c>
      <c r="AE358" s="40">
        <f t="shared" si="22"/>
        <v>60</v>
      </c>
      <c r="AF358" s="40">
        <f t="shared" si="23"/>
        <v>1.285714286</v>
      </c>
      <c r="AG358" s="40">
        <f t="shared" si="24"/>
        <v>1.833333333</v>
      </c>
      <c r="AH358" s="40">
        <f t="shared" si="25"/>
        <v>161</v>
      </c>
      <c r="AI358" s="40">
        <f t="shared" si="26"/>
        <v>117</v>
      </c>
      <c r="AJ358" s="40">
        <f t="shared" si="27"/>
        <v>260</v>
      </c>
      <c r="AK358" s="40">
        <f t="shared" si="40"/>
        <v>110</v>
      </c>
      <c r="AL358" s="18">
        <f t="shared" si="28"/>
        <v>2518</v>
      </c>
      <c r="AM358" s="40">
        <f t="shared" si="29"/>
        <v>648</v>
      </c>
      <c r="AN358" s="42">
        <f t="shared" si="30"/>
        <v>0.2573471009</v>
      </c>
      <c r="AO358" s="42">
        <f t="shared" si="31"/>
        <v>0.2815726767</v>
      </c>
      <c r="AP358" s="43">
        <f t="shared" si="32"/>
        <v>0.3681241185</v>
      </c>
      <c r="AQ358" s="43">
        <f t="shared" si="33"/>
        <v>0.581100141</v>
      </c>
      <c r="AR358" s="43">
        <f t="shared" si="34"/>
        <v>0.5895627645</v>
      </c>
      <c r="AS358" s="43">
        <f t="shared" si="35"/>
        <v>0.649691358</v>
      </c>
      <c r="AT358" s="43">
        <f t="shared" si="36"/>
        <v>0.4182098765</v>
      </c>
      <c r="AU358" s="43">
        <f t="shared" si="37"/>
        <v>0.4290123457</v>
      </c>
      <c r="AV358" s="44">
        <f t="shared" si="38"/>
        <v>0</v>
      </c>
      <c r="AW358" s="45">
        <f t="shared" si="39"/>
        <v>-160</v>
      </c>
      <c r="AX358" s="45">
        <v>7.0</v>
      </c>
      <c r="AY358" s="45"/>
    </row>
    <row r="359">
      <c r="A359" s="60"/>
      <c r="B359" s="60"/>
      <c r="C359" s="60"/>
      <c r="D359" s="46">
        <v>357.0</v>
      </c>
      <c r="E359" s="25"/>
      <c r="F359" s="26">
        <v>5038.0</v>
      </c>
      <c r="G359" s="18">
        <v>1881.0</v>
      </c>
      <c r="H359" s="15">
        <f t="shared" si="5"/>
        <v>156</v>
      </c>
      <c r="I359" s="28">
        <v>5.0</v>
      </c>
      <c r="J359" s="29">
        <v>30.0</v>
      </c>
      <c r="K359" s="30">
        <v>4.0</v>
      </c>
      <c r="L359" s="31">
        <v>72.0</v>
      </c>
      <c r="M359" s="32">
        <v>22.0</v>
      </c>
      <c r="N359" s="33">
        <v>23.0</v>
      </c>
      <c r="O359" s="39">
        <f t="shared" si="6"/>
        <v>0.5111111111</v>
      </c>
      <c r="P359" s="39">
        <f t="shared" si="7"/>
        <v>0.8571428571</v>
      </c>
      <c r="Q359" s="40">
        <f t="shared" si="8"/>
        <v>0.6536132711</v>
      </c>
      <c r="R359" s="17">
        <f t="shared" si="9"/>
        <v>0.2316132711</v>
      </c>
      <c r="S359" s="39">
        <f t="shared" si="10"/>
        <v>0.203529586</v>
      </c>
      <c r="T359" s="40">
        <f t="shared" si="11"/>
        <v>0.3599224752</v>
      </c>
      <c r="U359" s="40">
        <f t="shared" si="12"/>
        <v>0.3967866399</v>
      </c>
      <c r="V359" s="40">
        <f t="shared" si="13"/>
        <v>0.3967866399</v>
      </c>
      <c r="W359" s="39">
        <f t="shared" si="14"/>
        <v>0.600316226</v>
      </c>
      <c r="X359" s="41">
        <f t="shared" si="15"/>
        <v>0.6032133601</v>
      </c>
      <c r="Y359" s="41">
        <f t="shared" si="16"/>
        <v>0.399683774</v>
      </c>
      <c r="Z359" s="40">
        <f t="shared" si="17"/>
        <v>45</v>
      </c>
      <c r="AA359" s="40">
        <f t="shared" si="18"/>
        <v>35</v>
      </c>
      <c r="AB359" s="40">
        <f t="shared" si="19"/>
        <v>27</v>
      </c>
      <c r="AC359" s="40">
        <f t="shared" si="20"/>
        <v>18</v>
      </c>
      <c r="AD359" s="40">
        <f t="shared" si="21"/>
        <v>14</v>
      </c>
      <c r="AE359" s="40">
        <f t="shared" si="22"/>
        <v>21</v>
      </c>
      <c r="AF359" s="40">
        <f t="shared" si="23"/>
        <v>1.277777778</v>
      </c>
      <c r="AG359" s="40">
        <f t="shared" si="24"/>
        <v>1.428571429</v>
      </c>
      <c r="AH359" s="40">
        <f t="shared" si="25"/>
        <v>35</v>
      </c>
      <c r="AI359" s="40">
        <f t="shared" si="26"/>
        <v>23</v>
      </c>
      <c r="AJ359" s="40">
        <f t="shared" si="27"/>
        <v>20</v>
      </c>
      <c r="AK359" s="40">
        <f t="shared" si="40"/>
        <v>30</v>
      </c>
      <c r="AL359" s="18">
        <f t="shared" si="28"/>
        <v>1881</v>
      </c>
      <c r="AM359" s="40">
        <f t="shared" si="29"/>
        <v>108</v>
      </c>
      <c r="AN359" s="42">
        <f t="shared" si="30"/>
        <v>0.05741626794</v>
      </c>
      <c r="AO359" s="42">
        <f t="shared" si="31"/>
        <v>0.08293460925</v>
      </c>
      <c r="AP359" s="43">
        <f t="shared" si="32"/>
        <v>0.1987179487</v>
      </c>
      <c r="AQ359" s="43">
        <f t="shared" si="33"/>
        <v>0.6346153846</v>
      </c>
      <c r="AR359" s="43">
        <f t="shared" si="34"/>
        <v>0.5128205128</v>
      </c>
      <c r="AS359" s="43">
        <f t="shared" si="35"/>
        <v>0.5092592593</v>
      </c>
      <c r="AT359" s="43">
        <f t="shared" si="36"/>
        <v>0.6018518519</v>
      </c>
      <c r="AU359" s="43">
        <f t="shared" si="37"/>
        <v>0.537037037</v>
      </c>
      <c r="AV359" s="44">
        <f t="shared" si="38"/>
        <v>0</v>
      </c>
      <c r="AW359" s="45">
        <f t="shared" si="39"/>
        <v>-24</v>
      </c>
      <c r="AX359" s="45">
        <v>7.0</v>
      </c>
      <c r="AY359" s="45"/>
    </row>
    <row r="360">
      <c r="A360" s="60"/>
      <c r="B360" s="60"/>
      <c r="C360" s="60"/>
      <c r="D360" s="46">
        <v>358.0</v>
      </c>
      <c r="E360" s="25"/>
      <c r="F360" s="26">
        <v>5040.0</v>
      </c>
      <c r="G360" s="18">
        <v>2216.0</v>
      </c>
      <c r="H360" s="15">
        <f t="shared" si="5"/>
        <v>259</v>
      </c>
      <c r="I360" s="28">
        <v>11.0</v>
      </c>
      <c r="J360" s="29">
        <v>49.0</v>
      </c>
      <c r="K360" s="30">
        <v>19.0</v>
      </c>
      <c r="L360" s="31">
        <v>121.0</v>
      </c>
      <c r="M360" s="32">
        <v>19.0</v>
      </c>
      <c r="N360" s="33">
        <v>40.0</v>
      </c>
      <c r="O360" s="39">
        <f t="shared" si="6"/>
        <v>0.6779661017</v>
      </c>
      <c r="P360" s="39">
        <f t="shared" si="7"/>
        <v>0.8166666667</v>
      </c>
      <c r="Q360" s="40">
        <f t="shared" si="8"/>
        <v>0.7292592933</v>
      </c>
      <c r="R360" s="17">
        <f t="shared" si="9"/>
        <v>0.3072592933</v>
      </c>
      <c r="S360" s="39">
        <f t="shared" si="10"/>
        <v>0.08740737336</v>
      </c>
      <c r="T360" s="40">
        <f t="shared" si="11"/>
        <v>0.3598801169</v>
      </c>
      <c r="U360" s="40">
        <f t="shared" si="12"/>
        <v>0.526329891</v>
      </c>
      <c r="V360" s="40">
        <f t="shared" si="13"/>
        <v>0.526329891</v>
      </c>
      <c r="W360" s="39">
        <f t="shared" si="14"/>
        <v>0.6137372644</v>
      </c>
      <c r="X360" s="41">
        <f t="shared" si="15"/>
        <v>0.473670109</v>
      </c>
      <c r="Y360" s="41">
        <f t="shared" si="16"/>
        <v>0.3862627356</v>
      </c>
      <c r="Z360" s="40">
        <f t="shared" si="17"/>
        <v>59</v>
      </c>
      <c r="AA360" s="40">
        <f t="shared" si="18"/>
        <v>60</v>
      </c>
      <c r="AB360" s="40">
        <f t="shared" si="19"/>
        <v>28</v>
      </c>
      <c r="AC360" s="40">
        <f t="shared" si="20"/>
        <v>31</v>
      </c>
      <c r="AD360" s="40">
        <f t="shared" si="21"/>
        <v>23</v>
      </c>
      <c r="AE360" s="40">
        <f t="shared" si="22"/>
        <v>37</v>
      </c>
      <c r="AF360" s="40">
        <f t="shared" si="23"/>
        <v>1.290322581</v>
      </c>
      <c r="AG360" s="40">
        <f t="shared" si="24"/>
        <v>1.324324324</v>
      </c>
      <c r="AH360" s="40">
        <f t="shared" si="25"/>
        <v>36</v>
      </c>
      <c r="AI360" s="40">
        <f t="shared" si="26"/>
        <v>40</v>
      </c>
      <c r="AJ360" s="40">
        <f t="shared" si="27"/>
        <v>30</v>
      </c>
      <c r="AK360" s="40">
        <f t="shared" si="40"/>
        <v>49</v>
      </c>
      <c r="AL360" s="18">
        <f t="shared" si="28"/>
        <v>2216</v>
      </c>
      <c r="AM360" s="40">
        <f t="shared" si="29"/>
        <v>155</v>
      </c>
      <c r="AN360" s="42">
        <f t="shared" si="30"/>
        <v>0.06994584838</v>
      </c>
      <c r="AO360" s="42">
        <f t="shared" si="31"/>
        <v>0.1168772563</v>
      </c>
      <c r="AP360" s="43">
        <f t="shared" si="32"/>
        <v>0.1891891892</v>
      </c>
      <c r="AQ360" s="43">
        <f t="shared" si="33"/>
        <v>0.583011583</v>
      </c>
      <c r="AR360" s="43">
        <f t="shared" si="34"/>
        <v>0.4594594595</v>
      </c>
      <c r="AS360" s="43">
        <f t="shared" si="35"/>
        <v>0.4258064516</v>
      </c>
      <c r="AT360" s="43">
        <f t="shared" si="36"/>
        <v>0.5483870968</v>
      </c>
      <c r="AU360" s="43">
        <f t="shared" si="37"/>
        <v>0.4903225806</v>
      </c>
      <c r="AV360" s="44">
        <f t="shared" si="38"/>
        <v>0</v>
      </c>
      <c r="AW360" s="45">
        <f t="shared" si="39"/>
        <v>-17</v>
      </c>
      <c r="AX360" s="45">
        <v>7.0</v>
      </c>
      <c r="AY360" s="45"/>
    </row>
    <row r="361">
      <c r="A361" s="60"/>
      <c r="B361" s="60"/>
      <c r="C361" s="60"/>
      <c r="D361" s="46">
        <v>359.0</v>
      </c>
      <c r="E361" s="25"/>
      <c r="F361" s="26">
        <v>5044.0</v>
      </c>
      <c r="G361" s="18">
        <v>1255.0</v>
      </c>
      <c r="H361" s="15">
        <f t="shared" si="5"/>
        <v>129</v>
      </c>
      <c r="I361" s="28">
        <v>3.0</v>
      </c>
      <c r="J361" s="29">
        <v>16.0</v>
      </c>
      <c r="K361" s="30">
        <v>14.0</v>
      </c>
      <c r="L361" s="31">
        <v>62.0</v>
      </c>
      <c r="M361" s="32">
        <v>11.0</v>
      </c>
      <c r="N361" s="33">
        <v>23.0</v>
      </c>
      <c r="O361" s="39">
        <f t="shared" si="6"/>
        <v>0.6764705882</v>
      </c>
      <c r="P361" s="39">
        <f t="shared" si="7"/>
        <v>0.8421052632</v>
      </c>
      <c r="Q361" s="40">
        <f t="shared" si="8"/>
        <v>0.7285812059</v>
      </c>
      <c r="R361" s="17">
        <f t="shared" si="9"/>
        <v>0.3065812059</v>
      </c>
      <c r="S361" s="39">
        <f t="shared" si="10"/>
        <v>0.1135240573</v>
      </c>
      <c r="T361" s="40">
        <f t="shared" si="11"/>
        <v>0.3598804965</v>
      </c>
      <c r="U361" s="40">
        <f t="shared" si="12"/>
        <v>0.5251687788</v>
      </c>
      <c r="V361" s="40">
        <f t="shared" si="13"/>
        <v>0.5251687788</v>
      </c>
      <c r="W361" s="39">
        <f t="shared" si="14"/>
        <v>0.6386928361</v>
      </c>
      <c r="X361" s="41">
        <f t="shared" si="15"/>
        <v>0.4748312212</v>
      </c>
      <c r="Y361" s="41">
        <f t="shared" si="16"/>
        <v>0.3613071639</v>
      </c>
      <c r="Z361" s="40">
        <f t="shared" si="17"/>
        <v>34</v>
      </c>
      <c r="AA361" s="40">
        <f t="shared" si="18"/>
        <v>19</v>
      </c>
      <c r="AB361" s="40">
        <f t="shared" si="19"/>
        <v>16</v>
      </c>
      <c r="AC361" s="40">
        <f t="shared" si="20"/>
        <v>18</v>
      </c>
      <c r="AD361" s="40">
        <f t="shared" si="21"/>
        <v>7</v>
      </c>
      <c r="AE361" s="40">
        <f t="shared" si="22"/>
        <v>12</v>
      </c>
      <c r="AF361" s="40">
        <f t="shared" si="23"/>
        <v>1.277777778</v>
      </c>
      <c r="AG361" s="40">
        <f t="shared" si="24"/>
        <v>1.333333333</v>
      </c>
      <c r="AH361" s="40">
        <f t="shared" si="25"/>
        <v>20</v>
      </c>
      <c r="AI361" s="40">
        <f t="shared" si="26"/>
        <v>23</v>
      </c>
      <c r="AJ361" s="40">
        <f t="shared" si="27"/>
        <v>9</v>
      </c>
      <c r="AK361" s="40">
        <f t="shared" si="40"/>
        <v>16</v>
      </c>
      <c r="AL361" s="18">
        <f t="shared" si="28"/>
        <v>1255</v>
      </c>
      <c r="AM361" s="40">
        <f t="shared" si="29"/>
        <v>68</v>
      </c>
      <c r="AN361" s="42">
        <f t="shared" si="30"/>
        <v>0.05418326693</v>
      </c>
      <c r="AO361" s="42">
        <f t="shared" si="31"/>
        <v>0.1027888446</v>
      </c>
      <c r="AP361" s="43">
        <f t="shared" si="32"/>
        <v>0.2170542636</v>
      </c>
      <c r="AQ361" s="43">
        <f t="shared" si="33"/>
        <v>0.5891472868</v>
      </c>
      <c r="AR361" s="43">
        <f t="shared" si="34"/>
        <v>0.4108527132</v>
      </c>
      <c r="AS361" s="43">
        <f t="shared" si="35"/>
        <v>0.4264705882</v>
      </c>
      <c r="AT361" s="43">
        <f t="shared" si="36"/>
        <v>0.5294117647</v>
      </c>
      <c r="AU361" s="43">
        <f t="shared" si="37"/>
        <v>0.6323529412</v>
      </c>
      <c r="AV361" s="44">
        <f t="shared" si="38"/>
        <v>0</v>
      </c>
      <c r="AW361" s="45">
        <f t="shared" si="39"/>
        <v>-1</v>
      </c>
      <c r="AX361" s="45">
        <v>7.0</v>
      </c>
      <c r="AY361" s="45"/>
    </row>
    <row r="362">
      <c r="A362" s="60"/>
      <c r="B362" s="60"/>
      <c r="C362" s="60"/>
      <c r="D362" s="46">
        <v>360.0</v>
      </c>
      <c r="E362" s="25"/>
      <c r="F362" s="26">
        <v>5045.0</v>
      </c>
      <c r="G362" s="18">
        <v>1675.0</v>
      </c>
      <c r="H362" s="15">
        <f t="shared" si="5"/>
        <v>176</v>
      </c>
      <c r="I362" s="28">
        <v>10.0</v>
      </c>
      <c r="J362" s="29">
        <v>26.0</v>
      </c>
      <c r="K362" s="30">
        <v>7.0</v>
      </c>
      <c r="L362" s="31">
        <v>79.0</v>
      </c>
      <c r="M362" s="32">
        <v>20.0</v>
      </c>
      <c r="N362" s="33">
        <v>34.0</v>
      </c>
      <c r="O362" s="39">
        <f t="shared" si="6"/>
        <v>0.6296296296</v>
      </c>
      <c r="P362" s="39">
        <f t="shared" si="7"/>
        <v>0.7222222222</v>
      </c>
      <c r="Q362" s="40">
        <f t="shared" si="8"/>
        <v>0.7073435309</v>
      </c>
      <c r="R362" s="17">
        <f t="shared" si="9"/>
        <v>0.2853435309</v>
      </c>
      <c r="S362" s="39">
        <f t="shared" si="10"/>
        <v>0.01487869136</v>
      </c>
      <c r="T362" s="40">
        <f t="shared" si="11"/>
        <v>0.3598923876</v>
      </c>
      <c r="U362" s="40">
        <f t="shared" si="12"/>
        <v>0.4888018009</v>
      </c>
      <c r="V362" s="40">
        <f t="shared" si="13"/>
        <v>0.4888018009</v>
      </c>
      <c r="W362" s="39">
        <f t="shared" si="14"/>
        <v>0.5036804923</v>
      </c>
      <c r="X362" s="41">
        <f t="shared" si="15"/>
        <v>0.5111981991</v>
      </c>
      <c r="Y362" s="41">
        <f t="shared" si="16"/>
        <v>0.4963195077</v>
      </c>
      <c r="Z362" s="40">
        <f t="shared" si="17"/>
        <v>54</v>
      </c>
      <c r="AA362" s="40">
        <f t="shared" si="18"/>
        <v>36</v>
      </c>
      <c r="AB362" s="40">
        <f t="shared" si="19"/>
        <v>28</v>
      </c>
      <c r="AC362" s="40">
        <f t="shared" si="20"/>
        <v>26</v>
      </c>
      <c r="AD362" s="40">
        <f t="shared" si="21"/>
        <v>18</v>
      </c>
      <c r="AE362" s="40">
        <f t="shared" si="22"/>
        <v>18</v>
      </c>
      <c r="AF362" s="40">
        <f t="shared" si="23"/>
        <v>1.307692308</v>
      </c>
      <c r="AG362" s="40">
        <f t="shared" si="24"/>
        <v>1.444444444</v>
      </c>
      <c r="AH362" s="40">
        <f t="shared" si="25"/>
        <v>37</v>
      </c>
      <c r="AI362" s="40">
        <f t="shared" si="26"/>
        <v>34</v>
      </c>
      <c r="AJ362" s="40">
        <f t="shared" si="27"/>
        <v>26</v>
      </c>
      <c r="AK362" s="40">
        <f t="shared" si="40"/>
        <v>26</v>
      </c>
      <c r="AL362" s="18">
        <f t="shared" si="28"/>
        <v>1675</v>
      </c>
      <c r="AM362" s="40">
        <f t="shared" si="29"/>
        <v>123</v>
      </c>
      <c r="AN362" s="42">
        <f t="shared" si="30"/>
        <v>0.07343283582</v>
      </c>
      <c r="AO362" s="42">
        <f t="shared" si="31"/>
        <v>0.1050746269</v>
      </c>
      <c r="AP362" s="43">
        <f t="shared" si="32"/>
        <v>0.2102272727</v>
      </c>
      <c r="AQ362" s="43">
        <f t="shared" si="33"/>
        <v>0.6193181818</v>
      </c>
      <c r="AR362" s="43">
        <f t="shared" si="34"/>
        <v>0.5113636364</v>
      </c>
      <c r="AS362" s="43">
        <f t="shared" si="35"/>
        <v>0.512195122</v>
      </c>
      <c r="AT362" s="43">
        <f t="shared" si="36"/>
        <v>0.512195122</v>
      </c>
      <c r="AU362" s="43">
        <f t="shared" si="37"/>
        <v>0.5772357724</v>
      </c>
      <c r="AV362" s="44">
        <f t="shared" si="38"/>
        <v>0</v>
      </c>
      <c r="AW362" s="45">
        <f t="shared" si="39"/>
        <v>-26</v>
      </c>
      <c r="AX362" s="45">
        <v>7.0</v>
      </c>
      <c r="AY362" s="45"/>
    </row>
    <row r="363">
      <c r="A363" s="60"/>
      <c r="B363" s="60"/>
      <c r="C363" s="60"/>
      <c r="D363" s="46">
        <v>361.0</v>
      </c>
      <c r="E363" s="25"/>
      <c r="F363" s="26">
        <v>5046.0</v>
      </c>
      <c r="G363" s="18">
        <v>2067.0</v>
      </c>
      <c r="H363" s="15">
        <f t="shared" si="5"/>
        <v>220</v>
      </c>
      <c r="I363" s="28">
        <v>16.0</v>
      </c>
      <c r="J363" s="29">
        <v>33.0</v>
      </c>
      <c r="K363" s="30">
        <v>13.0</v>
      </c>
      <c r="L363" s="31">
        <v>99.0</v>
      </c>
      <c r="M363" s="32">
        <v>19.0</v>
      </c>
      <c r="N363" s="33">
        <v>40.0</v>
      </c>
      <c r="O363" s="39">
        <f t="shared" si="6"/>
        <v>0.6779661017</v>
      </c>
      <c r="P363" s="39">
        <f t="shared" si="7"/>
        <v>0.6734693878</v>
      </c>
      <c r="Q363" s="40">
        <f t="shared" si="8"/>
        <v>0.7292592933</v>
      </c>
      <c r="R363" s="17">
        <f t="shared" si="9"/>
        <v>0.3072592933</v>
      </c>
      <c r="S363" s="39">
        <f t="shared" si="10"/>
        <v>-0.05578990555</v>
      </c>
      <c r="T363" s="40">
        <f t="shared" si="11"/>
        <v>0.3598801169</v>
      </c>
      <c r="U363" s="40">
        <f t="shared" si="12"/>
        <v>0.526329891</v>
      </c>
      <c r="V363" s="40">
        <f t="shared" si="13"/>
        <v>0.526329891</v>
      </c>
      <c r="W363" s="39">
        <f t="shared" si="14"/>
        <v>0.4705399855</v>
      </c>
      <c r="X363" s="41">
        <f t="shared" si="15"/>
        <v>0.473670109</v>
      </c>
      <c r="Y363" s="41">
        <f t="shared" si="16"/>
        <v>0.5294600145</v>
      </c>
      <c r="Z363" s="40">
        <f t="shared" si="17"/>
        <v>59</v>
      </c>
      <c r="AA363" s="40">
        <f t="shared" si="18"/>
        <v>49</v>
      </c>
      <c r="AB363" s="40">
        <f t="shared" si="19"/>
        <v>28</v>
      </c>
      <c r="AC363" s="40">
        <f t="shared" si="20"/>
        <v>31</v>
      </c>
      <c r="AD363" s="40">
        <f t="shared" si="21"/>
        <v>26</v>
      </c>
      <c r="AE363" s="40">
        <f t="shared" si="22"/>
        <v>23</v>
      </c>
      <c r="AF363" s="40">
        <f t="shared" si="23"/>
        <v>1.290322581</v>
      </c>
      <c r="AG363" s="40">
        <f t="shared" si="24"/>
        <v>1.434782609</v>
      </c>
      <c r="AH363" s="40">
        <f t="shared" si="25"/>
        <v>36</v>
      </c>
      <c r="AI363" s="40">
        <f t="shared" si="26"/>
        <v>40</v>
      </c>
      <c r="AJ363" s="40">
        <f t="shared" si="27"/>
        <v>37</v>
      </c>
      <c r="AK363" s="40">
        <f t="shared" si="40"/>
        <v>33</v>
      </c>
      <c r="AL363" s="18">
        <f t="shared" si="28"/>
        <v>2067</v>
      </c>
      <c r="AM363" s="40">
        <f t="shared" si="29"/>
        <v>146</v>
      </c>
      <c r="AN363" s="42">
        <f t="shared" si="30"/>
        <v>0.07063376875</v>
      </c>
      <c r="AO363" s="42">
        <f t="shared" si="31"/>
        <v>0.1064344461</v>
      </c>
      <c r="AP363" s="43">
        <f t="shared" si="32"/>
        <v>0.2181818182</v>
      </c>
      <c r="AQ363" s="43">
        <f t="shared" si="33"/>
        <v>0.6090909091</v>
      </c>
      <c r="AR363" s="43">
        <f t="shared" si="34"/>
        <v>0.4909090909</v>
      </c>
      <c r="AS363" s="43">
        <f t="shared" si="35"/>
        <v>0.5</v>
      </c>
      <c r="AT363" s="43">
        <f t="shared" si="36"/>
        <v>0.4726027397</v>
      </c>
      <c r="AU363" s="43">
        <f t="shared" si="37"/>
        <v>0.5205479452</v>
      </c>
      <c r="AV363" s="44">
        <f t="shared" si="38"/>
        <v>0</v>
      </c>
      <c r="AW363" s="45">
        <f t="shared" si="39"/>
        <v>-25</v>
      </c>
      <c r="AX363" s="45">
        <v>7.0</v>
      </c>
      <c r="AY363" s="45"/>
    </row>
    <row r="364">
      <c r="A364" s="60"/>
      <c r="B364" s="60"/>
      <c r="C364" s="60"/>
      <c r="D364" s="46">
        <v>362.0</v>
      </c>
      <c r="E364" s="25"/>
      <c r="F364" s="26">
        <v>5047.0</v>
      </c>
      <c r="G364" s="18">
        <v>2131.0</v>
      </c>
      <c r="H364" s="15">
        <f t="shared" si="5"/>
        <v>295</v>
      </c>
      <c r="I364" s="28">
        <v>9.0</v>
      </c>
      <c r="J364" s="29">
        <v>44.0</v>
      </c>
      <c r="K364" s="30">
        <v>35.0</v>
      </c>
      <c r="L364" s="31">
        <v>162.0</v>
      </c>
      <c r="M364" s="32">
        <v>11.0</v>
      </c>
      <c r="N364" s="33">
        <v>34.0</v>
      </c>
      <c r="O364" s="39">
        <f t="shared" si="6"/>
        <v>0.7555555556</v>
      </c>
      <c r="P364" s="39">
        <f t="shared" si="7"/>
        <v>0.8301886792</v>
      </c>
      <c r="Q364" s="40">
        <f t="shared" si="8"/>
        <v>0.7644413511</v>
      </c>
      <c r="R364" s="17">
        <f t="shared" si="9"/>
        <v>0.3424413511</v>
      </c>
      <c r="S364" s="39">
        <f t="shared" si="10"/>
        <v>0.06574732813</v>
      </c>
      <c r="T364" s="40">
        <f t="shared" si="11"/>
        <v>0.3598604203</v>
      </c>
      <c r="U364" s="40">
        <f t="shared" si="12"/>
        <v>0.5865706592</v>
      </c>
      <c r="V364" s="40">
        <f t="shared" si="13"/>
        <v>0.5865706592</v>
      </c>
      <c r="W364" s="39">
        <f t="shared" si="14"/>
        <v>0.6523179873</v>
      </c>
      <c r="X364" s="41">
        <f t="shared" si="15"/>
        <v>0.4134293408</v>
      </c>
      <c r="Y364" s="41">
        <f t="shared" si="16"/>
        <v>0.3476820127</v>
      </c>
      <c r="Z364" s="40">
        <f t="shared" si="17"/>
        <v>45</v>
      </c>
      <c r="AA364" s="40">
        <f t="shared" si="18"/>
        <v>53</v>
      </c>
      <c r="AB364" s="40">
        <f t="shared" si="19"/>
        <v>19</v>
      </c>
      <c r="AC364" s="40">
        <f t="shared" si="20"/>
        <v>26</v>
      </c>
      <c r="AD364" s="40">
        <f t="shared" si="21"/>
        <v>18</v>
      </c>
      <c r="AE364" s="40">
        <f t="shared" si="22"/>
        <v>35</v>
      </c>
      <c r="AF364" s="40">
        <f t="shared" si="23"/>
        <v>1.307692308</v>
      </c>
      <c r="AG364" s="40">
        <f t="shared" si="24"/>
        <v>1.257142857</v>
      </c>
      <c r="AH364" s="40">
        <f t="shared" si="25"/>
        <v>25</v>
      </c>
      <c r="AI364" s="40">
        <f t="shared" si="26"/>
        <v>34</v>
      </c>
      <c r="AJ364" s="40">
        <f t="shared" si="27"/>
        <v>23</v>
      </c>
      <c r="AK364" s="40">
        <f t="shared" si="40"/>
        <v>44</v>
      </c>
      <c r="AL364" s="18">
        <f t="shared" si="28"/>
        <v>2131</v>
      </c>
      <c r="AM364" s="40">
        <f t="shared" si="29"/>
        <v>126</v>
      </c>
      <c r="AN364" s="42">
        <f t="shared" si="30"/>
        <v>0.05912717034</v>
      </c>
      <c r="AO364" s="42">
        <f t="shared" si="31"/>
        <v>0.1384326607</v>
      </c>
      <c r="AP364" s="43">
        <f t="shared" si="32"/>
        <v>0.186440678</v>
      </c>
      <c r="AQ364" s="43">
        <f t="shared" si="33"/>
        <v>0.6169491525</v>
      </c>
      <c r="AR364" s="43">
        <f t="shared" si="34"/>
        <v>0.3322033898</v>
      </c>
      <c r="AS364" s="43">
        <f t="shared" si="35"/>
        <v>0.380952381</v>
      </c>
      <c r="AT364" s="43">
        <f t="shared" si="36"/>
        <v>0.5476190476</v>
      </c>
      <c r="AU364" s="43">
        <f t="shared" si="37"/>
        <v>0.4682539683</v>
      </c>
      <c r="AV364" s="44">
        <f t="shared" si="38"/>
        <v>0</v>
      </c>
      <c r="AW364" s="45">
        <f t="shared" si="39"/>
        <v>7</v>
      </c>
      <c r="AX364" s="45">
        <v>7.0</v>
      </c>
      <c r="AY364" s="45"/>
    </row>
    <row r="365">
      <c r="A365" s="60"/>
      <c r="B365" s="60"/>
      <c r="C365" s="60"/>
      <c r="D365" s="46">
        <v>363.0</v>
      </c>
      <c r="E365" s="25"/>
      <c r="F365" s="26">
        <v>5049.0</v>
      </c>
      <c r="G365" s="18">
        <v>670.0</v>
      </c>
      <c r="H365" s="15">
        <f t="shared" si="5"/>
        <v>153</v>
      </c>
      <c r="I365" s="28">
        <v>13.0</v>
      </c>
      <c r="J365" s="29">
        <v>31.0</v>
      </c>
      <c r="K365" s="30">
        <v>9.0</v>
      </c>
      <c r="L365" s="31">
        <v>71.0</v>
      </c>
      <c r="M365" s="32">
        <v>8.0</v>
      </c>
      <c r="N365" s="33">
        <v>21.0</v>
      </c>
      <c r="O365" s="39">
        <f t="shared" si="6"/>
        <v>0.724137931</v>
      </c>
      <c r="P365" s="39">
        <f t="shared" si="7"/>
        <v>0.7045454545</v>
      </c>
      <c r="Q365" s="40">
        <f t="shared" si="8"/>
        <v>0.7501949417</v>
      </c>
      <c r="R365" s="17">
        <f t="shared" si="9"/>
        <v>0.3281949417</v>
      </c>
      <c r="S365" s="39">
        <f t="shared" si="10"/>
        <v>-0.04564948719</v>
      </c>
      <c r="T365" s="40">
        <f t="shared" si="11"/>
        <v>0.3598683958</v>
      </c>
      <c r="U365" s="40">
        <f t="shared" si="12"/>
        <v>0.5621777579</v>
      </c>
      <c r="V365" s="40">
        <f t="shared" si="13"/>
        <v>0.5621777579</v>
      </c>
      <c r="W365" s="39">
        <f t="shared" si="14"/>
        <v>0.5165282707</v>
      </c>
      <c r="X365" s="41">
        <f t="shared" si="15"/>
        <v>0.4378222421</v>
      </c>
      <c r="Y365" s="41">
        <f t="shared" si="16"/>
        <v>0.4834717293</v>
      </c>
      <c r="Z365" s="40">
        <f t="shared" si="17"/>
        <v>29</v>
      </c>
      <c r="AA365" s="40">
        <f t="shared" si="18"/>
        <v>44</v>
      </c>
      <c r="AB365" s="40">
        <f t="shared" si="19"/>
        <v>13</v>
      </c>
      <c r="AC365" s="40">
        <f t="shared" si="20"/>
        <v>16</v>
      </c>
      <c r="AD365" s="40">
        <f t="shared" si="21"/>
        <v>21</v>
      </c>
      <c r="AE365" s="40">
        <f t="shared" si="22"/>
        <v>23</v>
      </c>
      <c r="AF365" s="40">
        <f t="shared" si="23"/>
        <v>1.3125</v>
      </c>
      <c r="AG365" s="40">
        <f t="shared" si="24"/>
        <v>1.347826087</v>
      </c>
      <c r="AH365" s="40">
        <f t="shared" si="25"/>
        <v>17</v>
      </c>
      <c r="AI365" s="40">
        <f t="shared" si="26"/>
        <v>21</v>
      </c>
      <c r="AJ365" s="40">
        <f t="shared" si="27"/>
        <v>28</v>
      </c>
      <c r="AK365" s="40">
        <f t="shared" si="40"/>
        <v>31</v>
      </c>
      <c r="AL365" s="18">
        <f t="shared" si="28"/>
        <v>670</v>
      </c>
      <c r="AM365" s="40">
        <f t="shared" si="29"/>
        <v>97</v>
      </c>
      <c r="AN365" s="42">
        <f t="shared" si="30"/>
        <v>0.1447761194</v>
      </c>
      <c r="AO365" s="42">
        <f t="shared" si="31"/>
        <v>0.228358209</v>
      </c>
      <c r="AP365" s="43">
        <f t="shared" si="32"/>
        <v>0.1960784314</v>
      </c>
      <c r="AQ365" s="43">
        <f t="shared" si="33"/>
        <v>0.6013071895</v>
      </c>
      <c r="AR365" s="43">
        <f t="shared" si="34"/>
        <v>0.477124183</v>
      </c>
      <c r="AS365" s="43">
        <f t="shared" si="35"/>
        <v>0.4639175258</v>
      </c>
      <c r="AT365" s="43">
        <f t="shared" si="36"/>
        <v>0.4948453608</v>
      </c>
      <c r="AU365" s="43">
        <f t="shared" si="37"/>
        <v>0.3917525773</v>
      </c>
      <c r="AV365" s="44">
        <f t="shared" si="38"/>
        <v>0</v>
      </c>
      <c r="AW365" s="45">
        <f t="shared" si="39"/>
        <v>-15</v>
      </c>
      <c r="AX365" s="45">
        <v>8.0</v>
      </c>
      <c r="AY365" s="45"/>
    </row>
    <row r="366">
      <c r="A366" s="60"/>
      <c r="B366" s="60"/>
      <c r="C366" s="60"/>
      <c r="D366" s="46">
        <v>364.0</v>
      </c>
      <c r="E366" s="25"/>
      <c r="F366" s="26">
        <v>5323.0</v>
      </c>
      <c r="G366" s="18">
        <v>2721.0</v>
      </c>
      <c r="H366" s="15">
        <f t="shared" si="5"/>
        <v>314</v>
      </c>
      <c r="I366" s="28">
        <v>15.0</v>
      </c>
      <c r="J366" s="29">
        <v>63.0</v>
      </c>
      <c r="K366" s="30">
        <v>14.0</v>
      </c>
      <c r="L366" s="31">
        <v>158.0</v>
      </c>
      <c r="M366" s="32">
        <v>22.0</v>
      </c>
      <c r="N366" s="33">
        <v>42.0</v>
      </c>
      <c r="O366" s="39">
        <f t="shared" si="6"/>
        <v>0.65625</v>
      </c>
      <c r="P366" s="39">
        <f t="shared" si="7"/>
        <v>0.8076923077</v>
      </c>
      <c r="Q366" s="40">
        <f t="shared" si="8"/>
        <v>0.7194130332</v>
      </c>
      <c r="R366" s="17">
        <f t="shared" si="9"/>
        <v>0.2974130332</v>
      </c>
      <c r="S366" s="39">
        <f t="shared" si="10"/>
        <v>0.08827927449</v>
      </c>
      <c r="T366" s="40">
        <f t="shared" si="11"/>
        <v>0.3598856297</v>
      </c>
      <c r="U366" s="40">
        <f t="shared" si="12"/>
        <v>0.5094696138</v>
      </c>
      <c r="V366" s="40">
        <f t="shared" si="13"/>
        <v>0.5094696138</v>
      </c>
      <c r="W366" s="39">
        <f t="shared" si="14"/>
        <v>0.5977488883</v>
      </c>
      <c r="X366" s="41">
        <f t="shared" si="15"/>
        <v>0.4905303862</v>
      </c>
      <c r="Y366" s="41">
        <f t="shared" si="16"/>
        <v>0.4022511117</v>
      </c>
      <c r="Z366" s="40">
        <f t="shared" si="17"/>
        <v>64</v>
      </c>
      <c r="AA366" s="40">
        <f t="shared" si="18"/>
        <v>78</v>
      </c>
      <c r="AB366" s="40">
        <f t="shared" si="19"/>
        <v>31</v>
      </c>
      <c r="AC366" s="40">
        <f t="shared" si="20"/>
        <v>33</v>
      </c>
      <c r="AD366" s="40">
        <f t="shared" si="21"/>
        <v>31</v>
      </c>
      <c r="AE366" s="40">
        <f t="shared" si="22"/>
        <v>47</v>
      </c>
      <c r="AF366" s="40">
        <f t="shared" si="23"/>
        <v>1.272727273</v>
      </c>
      <c r="AG366" s="40">
        <f t="shared" si="24"/>
        <v>1.340425532</v>
      </c>
      <c r="AH366" s="40">
        <f t="shared" si="25"/>
        <v>39</v>
      </c>
      <c r="AI366" s="40">
        <f t="shared" si="26"/>
        <v>42</v>
      </c>
      <c r="AJ366" s="40">
        <f t="shared" si="27"/>
        <v>42</v>
      </c>
      <c r="AK366" s="40">
        <f t="shared" si="40"/>
        <v>63</v>
      </c>
      <c r="AL366" s="18">
        <f t="shared" si="28"/>
        <v>2721</v>
      </c>
      <c r="AM366" s="40">
        <f t="shared" si="29"/>
        <v>186</v>
      </c>
      <c r="AN366" s="42">
        <f t="shared" si="30"/>
        <v>0.06835722161</v>
      </c>
      <c r="AO366" s="42">
        <f t="shared" si="31"/>
        <v>0.1153987505</v>
      </c>
      <c r="AP366" s="43">
        <f t="shared" si="32"/>
        <v>0.1624203822</v>
      </c>
      <c r="AQ366" s="43">
        <f t="shared" si="33"/>
        <v>0.6210191083</v>
      </c>
      <c r="AR366" s="43">
        <f t="shared" si="34"/>
        <v>0.4522292994</v>
      </c>
      <c r="AS366" s="43">
        <f t="shared" si="35"/>
        <v>0.435483871</v>
      </c>
      <c r="AT366" s="43">
        <f t="shared" si="36"/>
        <v>0.5483870968</v>
      </c>
      <c r="AU366" s="43">
        <f t="shared" si="37"/>
        <v>0.435483871</v>
      </c>
      <c r="AV366" s="44">
        <f t="shared" si="38"/>
        <v>0</v>
      </c>
      <c r="AW366" s="45">
        <f t="shared" si="39"/>
        <v>-30</v>
      </c>
      <c r="AX366" s="45">
        <v>8.0</v>
      </c>
      <c r="AY366" s="45"/>
    </row>
    <row r="367">
      <c r="A367" s="60"/>
      <c r="B367" s="60"/>
      <c r="C367" s="60"/>
      <c r="D367" s="46">
        <v>365.0</v>
      </c>
      <c r="E367" s="25"/>
      <c r="F367" s="26">
        <v>5324.0</v>
      </c>
      <c r="G367" s="18">
        <v>2270.0</v>
      </c>
      <c r="H367" s="15">
        <f t="shared" si="5"/>
        <v>449</v>
      </c>
      <c r="I367" s="28">
        <v>27.0</v>
      </c>
      <c r="J367" s="29">
        <v>85.0</v>
      </c>
      <c r="K367" s="30">
        <v>46.0</v>
      </c>
      <c r="L367" s="31">
        <v>156.0</v>
      </c>
      <c r="M367" s="32">
        <v>47.0</v>
      </c>
      <c r="N367" s="33">
        <v>88.0</v>
      </c>
      <c r="O367" s="39">
        <f t="shared" si="6"/>
        <v>0.6518518519</v>
      </c>
      <c r="P367" s="39">
        <f t="shared" si="7"/>
        <v>0.7589285714</v>
      </c>
      <c r="Q367" s="40">
        <f t="shared" si="8"/>
        <v>0.7174189116</v>
      </c>
      <c r="R367" s="17">
        <f t="shared" si="9"/>
        <v>0.2954189116</v>
      </c>
      <c r="S367" s="39">
        <f t="shared" si="10"/>
        <v>0.04150965982</v>
      </c>
      <c r="T367" s="40">
        <f t="shared" si="11"/>
        <v>0.3598867462</v>
      </c>
      <c r="U367" s="40">
        <f t="shared" si="12"/>
        <v>0.506054923</v>
      </c>
      <c r="V367" s="40">
        <f t="shared" si="13"/>
        <v>0.506054923</v>
      </c>
      <c r="W367" s="39">
        <f t="shared" si="14"/>
        <v>0.5475645828</v>
      </c>
      <c r="X367" s="41">
        <f t="shared" si="15"/>
        <v>0.493945077</v>
      </c>
      <c r="Y367" s="41">
        <f t="shared" si="16"/>
        <v>0.4524354172</v>
      </c>
      <c r="Z367" s="40">
        <f t="shared" si="17"/>
        <v>135</v>
      </c>
      <c r="AA367" s="40">
        <f t="shared" si="18"/>
        <v>112</v>
      </c>
      <c r="AB367" s="40">
        <f t="shared" si="19"/>
        <v>67</v>
      </c>
      <c r="AC367" s="40">
        <f t="shared" si="20"/>
        <v>68</v>
      </c>
      <c r="AD367" s="40">
        <f t="shared" si="21"/>
        <v>51</v>
      </c>
      <c r="AE367" s="40">
        <f t="shared" si="22"/>
        <v>61</v>
      </c>
      <c r="AF367" s="40">
        <f t="shared" si="23"/>
        <v>1.294117647</v>
      </c>
      <c r="AG367" s="40">
        <f t="shared" si="24"/>
        <v>1.393442623</v>
      </c>
      <c r="AH367" s="40">
        <f t="shared" si="25"/>
        <v>87</v>
      </c>
      <c r="AI367" s="40">
        <f t="shared" si="26"/>
        <v>88</v>
      </c>
      <c r="AJ367" s="40">
        <f t="shared" si="27"/>
        <v>71</v>
      </c>
      <c r="AK367" s="40">
        <f t="shared" si="40"/>
        <v>85</v>
      </c>
      <c r="AL367" s="18">
        <f t="shared" si="28"/>
        <v>2270</v>
      </c>
      <c r="AM367" s="40">
        <f t="shared" si="29"/>
        <v>331</v>
      </c>
      <c r="AN367" s="42">
        <f t="shared" si="30"/>
        <v>0.145814978</v>
      </c>
      <c r="AO367" s="42">
        <f t="shared" si="31"/>
        <v>0.1977973568</v>
      </c>
      <c r="AP367" s="43">
        <f t="shared" si="32"/>
        <v>0.2672605791</v>
      </c>
      <c r="AQ367" s="43">
        <f t="shared" si="33"/>
        <v>0.5122494432</v>
      </c>
      <c r="AR367" s="43">
        <f t="shared" si="34"/>
        <v>0.5501113586</v>
      </c>
      <c r="AS367" s="43">
        <f t="shared" si="35"/>
        <v>0.4773413897</v>
      </c>
      <c r="AT367" s="43">
        <f t="shared" si="36"/>
        <v>0.5196374622</v>
      </c>
      <c r="AU367" s="43">
        <f t="shared" si="37"/>
        <v>0.5287009063</v>
      </c>
      <c r="AV367" s="44">
        <f t="shared" si="38"/>
        <v>0</v>
      </c>
      <c r="AW367" s="45">
        <f t="shared" si="39"/>
        <v>-38</v>
      </c>
      <c r="AX367" s="45">
        <v>8.0</v>
      </c>
      <c r="AY367" s="45"/>
    </row>
    <row r="368">
      <c r="A368" s="60"/>
      <c r="B368" s="60"/>
      <c r="C368" s="60"/>
      <c r="D368" s="46">
        <v>366.0</v>
      </c>
      <c r="E368" s="25"/>
      <c r="F368" s="26">
        <v>5330.0</v>
      </c>
      <c r="G368" s="18">
        <v>2448.0</v>
      </c>
      <c r="H368" s="15">
        <f t="shared" si="5"/>
        <v>284</v>
      </c>
      <c r="I368" s="28">
        <v>16.0</v>
      </c>
      <c r="J368" s="29">
        <v>48.0</v>
      </c>
      <c r="K368" s="30">
        <v>8.0</v>
      </c>
      <c r="L368" s="31">
        <v>130.0</v>
      </c>
      <c r="M368" s="32">
        <v>35.0</v>
      </c>
      <c r="N368" s="33">
        <v>47.0</v>
      </c>
      <c r="O368" s="39">
        <f t="shared" si="6"/>
        <v>0.5731707317</v>
      </c>
      <c r="P368" s="39">
        <f t="shared" si="7"/>
        <v>0.75</v>
      </c>
      <c r="Q368" s="40">
        <f t="shared" si="8"/>
        <v>0.68174687</v>
      </c>
      <c r="R368" s="17">
        <f t="shared" si="9"/>
        <v>0.25974687</v>
      </c>
      <c r="S368" s="39">
        <f t="shared" si="10"/>
        <v>0.06825312998</v>
      </c>
      <c r="T368" s="40">
        <f t="shared" si="11"/>
        <v>0.3599067204</v>
      </c>
      <c r="U368" s="40">
        <f t="shared" si="12"/>
        <v>0.4449680461</v>
      </c>
      <c r="V368" s="40">
        <f t="shared" si="13"/>
        <v>0.4449680461</v>
      </c>
      <c r="W368" s="39">
        <f t="shared" si="14"/>
        <v>0.5132211761</v>
      </c>
      <c r="X368" s="41">
        <f t="shared" si="15"/>
        <v>0.5550319539</v>
      </c>
      <c r="Y368" s="41">
        <f t="shared" si="16"/>
        <v>0.4867788239</v>
      </c>
      <c r="Z368" s="40">
        <f t="shared" si="17"/>
        <v>82</v>
      </c>
      <c r="AA368" s="40">
        <f t="shared" si="18"/>
        <v>64</v>
      </c>
      <c r="AB368" s="40">
        <f t="shared" si="19"/>
        <v>46</v>
      </c>
      <c r="AC368" s="40">
        <f t="shared" si="20"/>
        <v>36</v>
      </c>
      <c r="AD368" s="40">
        <f t="shared" si="21"/>
        <v>31</v>
      </c>
      <c r="AE368" s="40">
        <f t="shared" si="22"/>
        <v>33</v>
      </c>
      <c r="AF368" s="40">
        <f t="shared" si="23"/>
        <v>1.305555556</v>
      </c>
      <c r="AG368" s="40">
        <f t="shared" si="24"/>
        <v>1.454545455</v>
      </c>
      <c r="AH368" s="40">
        <f t="shared" si="25"/>
        <v>60</v>
      </c>
      <c r="AI368" s="40">
        <f t="shared" si="26"/>
        <v>47</v>
      </c>
      <c r="AJ368" s="40">
        <f t="shared" si="27"/>
        <v>45</v>
      </c>
      <c r="AK368" s="40">
        <f t="shared" si="40"/>
        <v>48</v>
      </c>
      <c r="AL368" s="18">
        <f t="shared" si="28"/>
        <v>2448</v>
      </c>
      <c r="AM368" s="40">
        <f t="shared" si="29"/>
        <v>200</v>
      </c>
      <c r="AN368" s="42">
        <f t="shared" si="30"/>
        <v>0.08169934641</v>
      </c>
      <c r="AO368" s="42">
        <f t="shared" si="31"/>
        <v>0.1160130719</v>
      </c>
      <c r="AP368" s="43">
        <f t="shared" si="32"/>
        <v>0.2077464789</v>
      </c>
      <c r="AQ368" s="43">
        <f t="shared" si="33"/>
        <v>0.6373239437</v>
      </c>
      <c r="AR368" s="43">
        <f t="shared" si="34"/>
        <v>0.514084507</v>
      </c>
      <c r="AS368" s="43">
        <f t="shared" si="35"/>
        <v>0.525</v>
      </c>
      <c r="AT368" s="43">
        <f t="shared" si="36"/>
        <v>0.54</v>
      </c>
      <c r="AU368" s="43">
        <f t="shared" si="37"/>
        <v>0.535</v>
      </c>
      <c r="AV368" s="44">
        <f t="shared" si="38"/>
        <v>0</v>
      </c>
      <c r="AW368" s="45">
        <f t="shared" si="39"/>
        <v>-46</v>
      </c>
      <c r="AX368" s="45">
        <v>8.0</v>
      </c>
      <c r="AY368" s="45"/>
    </row>
    <row r="369">
      <c r="A369" s="60"/>
      <c r="B369" s="60"/>
      <c r="C369" s="60"/>
      <c r="D369" s="46">
        <v>367.0</v>
      </c>
      <c r="E369" s="25"/>
      <c r="F369" s="26">
        <v>5350.0</v>
      </c>
      <c r="G369" s="18">
        <v>3063.0</v>
      </c>
      <c r="H369" s="15">
        <f t="shared" si="5"/>
        <v>522</v>
      </c>
      <c r="I369" s="28">
        <v>19.0</v>
      </c>
      <c r="J369" s="29">
        <v>95.0</v>
      </c>
      <c r="K369" s="30">
        <v>26.0</v>
      </c>
      <c r="L369" s="31">
        <v>244.0</v>
      </c>
      <c r="M369" s="32">
        <v>26.0</v>
      </c>
      <c r="N369" s="33">
        <v>112.0</v>
      </c>
      <c r="O369" s="39">
        <f t="shared" si="6"/>
        <v>0.8115942029</v>
      </c>
      <c r="P369" s="39">
        <f t="shared" si="7"/>
        <v>0.8333333333</v>
      </c>
      <c r="Q369" s="40">
        <f t="shared" si="8"/>
        <v>0.7898537316</v>
      </c>
      <c r="R369" s="17">
        <f t="shared" si="9"/>
        <v>0.3678537316</v>
      </c>
      <c r="S369" s="39">
        <f t="shared" si="10"/>
        <v>0.04347960176</v>
      </c>
      <c r="T369" s="40">
        <f t="shared" si="11"/>
        <v>0.3598461948</v>
      </c>
      <c r="U369" s="40">
        <f t="shared" si="12"/>
        <v>0.6300799624</v>
      </c>
      <c r="V369" s="40">
        <f t="shared" si="13"/>
        <v>0.6300799624</v>
      </c>
      <c r="W369" s="39">
        <f t="shared" si="14"/>
        <v>0.6735595642</v>
      </c>
      <c r="X369" s="41">
        <f t="shared" si="15"/>
        <v>0.3699200376</v>
      </c>
      <c r="Y369" s="41">
        <f t="shared" si="16"/>
        <v>0.3264404358</v>
      </c>
      <c r="Z369" s="40">
        <f t="shared" si="17"/>
        <v>138</v>
      </c>
      <c r="AA369" s="40">
        <f t="shared" si="18"/>
        <v>114</v>
      </c>
      <c r="AB369" s="40">
        <f t="shared" si="19"/>
        <v>51</v>
      </c>
      <c r="AC369" s="40">
        <f t="shared" si="20"/>
        <v>87</v>
      </c>
      <c r="AD369" s="40">
        <f t="shared" si="21"/>
        <v>37</v>
      </c>
      <c r="AE369" s="40">
        <f t="shared" si="22"/>
        <v>77</v>
      </c>
      <c r="AF369" s="40">
        <f t="shared" si="23"/>
        <v>1.287356322</v>
      </c>
      <c r="AG369" s="40">
        <f t="shared" si="24"/>
        <v>1.233766234</v>
      </c>
      <c r="AH369" s="40">
        <f t="shared" si="25"/>
        <v>66</v>
      </c>
      <c r="AI369" s="40">
        <f t="shared" si="26"/>
        <v>112</v>
      </c>
      <c r="AJ369" s="40">
        <f t="shared" si="27"/>
        <v>46</v>
      </c>
      <c r="AK369" s="40">
        <f t="shared" si="40"/>
        <v>95</v>
      </c>
      <c r="AL369" s="18">
        <f t="shared" si="28"/>
        <v>3063</v>
      </c>
      <c r="AM369" s="40">
        <f t="shared" si="29"/>
        <v>319</v>
      </c>
      <c r="AN369" s="42">
        <f t="shared" si="30"/>
        <v>0.1041462618</v>
      </c>
      <c r="AO369" s="42">
        <f t="shared" si="31"/>
        <v>0.1704211557</v>
      </c>
      <c r="AP369" s="43">
        <f t="shared" si="32"/>
        <v>0.1360153257</v>
      </c>
      <c r="AQ369" s="43">
        <f t="shared" si="33"/>
        <v>0.5536398467</v>
      </c>
      <c r="AR369" s="43">
        <f t="shared" si="34"/>
        <v>0.4827586207</v>
      </c>
      <c r="AS369" s="43">
        <f t="shared" si="35"/>
        <v>0.3510971787</v>
      </c>
      <c r="AT369" s="43">
        <f t="shared" si="36"/>
        <v>0.5047021944</v>
      </c>
      <c r="AU369" s="43">
        <f t="shared" si="37"/>
        <v>0.5579937304</v>
      </c>
      <c r="AV369" s="44">
        <f t="shared" si="38"/>
        <v>0</v>
      </c>
      <c r="AW369" s="45">
        <f t="shared" si="39"/>
        <v>-41</v>
      </c>
      <c r="AX369" s="45">
        <v>8.0</v>
      </c>
      <c r="AY369" s="45"/>
    </row>
    <row r="370">
      <c r="A370" s="60"/>
      <c r="B370" s="60"/>
      <c r="C370" s="60"/>
      <c r="D370" s="46">
        <v>368.0</v>
      </c>
      <c r="E370" s="25"/>
      <c r="F370" s="26">
        <v>5372.0</v>
      </c>
      <c r="G370" s="18">
        <v>1870.0</v>
      </c>
      <c r="H370" s="15">
        <f t="shared" si="5"/>
        <v>258</v>
      </c>
      <c r="I370" s="28">
        <v>13.0</v>
      </c>
      <c r="J370" s="29">
        <v>50.0</v>
      </c>
      <c r="K370" s="30">
        <v>14.0</v>
      </c>
      <c r="L370" s="31">
        <v>128.0</v>
      </c>
      <c r="M370" s="32">
        <v>9.0</v>
      </c>
      <c r="N370" s="33">
        <v>44.0</v>
      </c>
      <c r="O370" s="39">
        <f t="shared" si="6"/>
        <v>0.8301886792</v>
      </c>
      <c r="P370" s="39">
        <f t="shared" si="7"/>
        <v>0.7936507937</v>
      </c>
      <c r="Q370" s="40">
        <f t="shared" si="8"/>
        <v>0.798286371</v>
      </c>
      <c r="R370" s="17">
        <f t="shared" si="9"/>
        <v>0.376286371</v>
      </c>
      <c r="S370" s="39">
        <f t="shared" si="10"/>
        <v>-0.0046355773</v>
      </c>
      <c r="T370" s="40">
        <f t="shared" si="11"/>
        <v>0.3598414746</v>
      </c>
      <c r="U370" s="40">
        <f t="shared" si="12"/>
        <v>0.6445171356</v>
      </c>
      <c r="V370" s="40">
        <f t="shared" si="13"/>
        <v>0.6445171356</v>
      </c>
      <c r="W370" s="39">
        <f t="shared" si="14"/>
        <v>0.6398815583</v>
      </c>
      <c r="X370" s="41">
        <f t="shared" si="15"/>
        <v>0.3554828644</v>
      </c>
      <c r="Y370" s="41">
        <f t="shared" si="16"/>
        <v>0.3601184417</v>
      </c>
      <c r="Z370" s="40">
        <f t="shared" si="17"/>
        <v>53</v>
      </c>
      <c r="AA370" s="40">
        <f t="shared" si="18"/>
        <v>63</v>
      </c>
      <c r="AB370" s="40">
        <f t="shared" si="19"/>
        <v>19</v>
      </c>
      <c r="AC370" s="40">
        <f t="shared" si="20"/>
        <v>34</v>
      </c>
      <c r="AD370" s="40">
        <f t="shared" si="21"/>
        <v>23</v>
      </c>
      <c r="AE370" s="40">
        <f t="shared" si="22"/>
        <v>40</v>
      </c>
      <c r="AF370" s="40">
        <f t="shared" si="23"/>
        <v>1.294117647</v>
      </c>
      <c r="AG370" s="40">
        <f t="shared" si="24"/>
        <v>1.25</v>
      </c>
      <c r="AH370" s="40">
        <f t="shared" si="25"/>
        <v>25</v>
      </c>
      <c r="AI370" s="40">
        <f t="shared" si="26"/>
        <v>44</v>
      </c>
      <c r="AJ370" s="40">
        <f t="shared" si="27"/>
        <v>29</v>
      </c>
      <c r="AK370" s="40">
        <f t="shared" si="40"/>
        <v>50</v>
      </c>
      <c r="AL370" s="18">
        <f t="shared" si="28"/>
        <v>1870</v>
      </c>
      <c r="AM370" s="40">
        <f t="shared" si="29"/>
        <v>148</v>
      </c>
      <c r="AN370" s="42">
        <f t="shared" si="30"/>
        <v>0.07914438503</v>
      </c>
      <c r="AO370" s="42">
        <f t="shared" si="31"/>
        <v>0.1379679144</v>
      </c>
      <c r="AP370" s="43">
        <f t="shared" si="32"/>
        <v>0.1395348837</v>
      </c>
      <c r="AQ370" s="43">
        <f t="shared" si="33"/>
        <v>0.5813953488</v>
      </c>
      <c r="AR370" s="43">
        <f t="shared" si="34"/>
        <v>0.4496124031</v>
      </c>
      <c r="AS370" s="43">
        <f t="shared" si="35"/>
        <v>0.3648648649</v>
      </c>
      <c r="AT370" s="43">
        <f t="shared" si="36"/>
        <v>0.5067567568</v>
      </c>
      <c r="AU370" s="43">
        <f t="shared" si="37"/>
        <v>0.4662162162</v>
      </c>
      <c r="AV370" s="44">
        <f t="shared" si="38"/>
        <v>0</v>
      </c>
      <c r="AW370" s="45">
        <f t="shared" si="39"/>
        <v>-18</v>
      </c>
      <c r="AX370" s="45">
        <v>8.0</v>
      </c>
      <c r="AY370" s="45"/>
    </row>
    <row r="371">
      <c r="A371" s="60"/>
      <c r="B371" s="60"/>
      <c r="C371" s="60"/>
      <c r="D371" s="46">
        <v>369.0</v>
      </c>
      <c r="E371" s="25"/>
      <c r="F371" s="26">
        <v>5384.0</v>
      </c>
      <c r="G371" s="18">
        <v>1859.0</v>
      </c>
      <c r="H371" s="15">
        <f t="shared" si="5"/>
        <v>311</v>
      </c>
      <c r="I371" s="28">
        <v>11.0</v>
      </c>
      <c r="J371" s="29">
        <v>54.0</v>
      </c>
      <c r="K371" s="30">
        <v>11.0</v>
      </c>
      <c r="L371" s="31">
        <v>180.0</v>
      </c>
      <c r="M371" s="32">
        <v>12.0</v>
      </c>
      <c r="N371" s="33">
        <v>43.0</v>
      </c>
      <c r="O371" s="39">
        <f t="shared" si="6"/>
        <v>0.7818181818</v>
      </c>
      <c r="P371" s="39">
        <f t="shared" si="7"/>
        <v>0.8307692308</v>
      </c>
      <c r="Q371" s="40">
        <f t="shared" si="8"/>
        <v>0.7763506757</v>
      </c>
      <c r="R371" s="17">
        <f t="shared" si="9"/>
        <v>0.3543506757</v>
      </c>
      <c r="S371" s="39">
        <f t="shared" si="10"/>
        <v>0.05441855507</v>
      </c>
      <c r="T371" s="40">
        <f t="shared" si="11"/>
        <v>0.3598537535</v>
      </c>
      <c r="U371" s="40">
        <f t="shared" si="12"/>
        <v>0.6069613129</v>
      </c>
      <c r="V371" s="40">
        <f t="shared" si="13"/>
        <v>0.6069613129</v>
      </c>
      <c r="W371" s="39">
        <f t="shared" si="14"/>
        <v>0.661379868</v>
      </c>
      <c r="X371" s="41">
        <f t="shared" si="15"/>
        <v>0.3930386871</v>
      </c>
      <c r="Y371" s="41">
        <f t="shared" si="16"/>
        <v>0.338620132</v>
      </c>
      <c r="Z371" s="40">
        <f t="shared" si="17"/>
        <v>55</v>
      </c>
      <c r="AA371" s="40">
        <f t="shared" si="18"/>
        <v>65</v>
      </c>
      <c r="AB371" s="40">
        <f t="shared" si="19"/>
        <v>22</v>
      </c>
      <c r="AC371" s="40">
        <f t="shared" si="20"/>
        <v>33</v>
      </c>
      <c r="AD371" s="40">
        <f t="shared" si="21"/>
        <v>22</v>
      </c>
      <c r="AE371" s="40">
        <f t="shared" si="22"/>
        <v>43</v>
      </c>
      <c r="AF371" s="40">
        <f t="shared" si="23"/>
        <v>1.303030303</v>
      </c>
      <c r="AG371" s="40">
        <f t="shared" si="24"/>
        <v>1.255813953</v>
      </c>
      <c r="AH371" s="40">
        <f t="shared" si="25"/>
        <v>29</v>
      </c>
      <c r="AI371" s="40">
        <f t="shared" si="26"/>
        <v>43</v>
      </c>
      <c r="AJ371" s="40">
        <f t="shared" si="27"/>
        <v>28</v>
      </c>
      <c r="AK371" s="40">
        <f t="shared" si="40"/>
        <v>54</v>
      </c>
      <c r="AL371" s="18">
        <f t="shared" si="28"/>
        <v>1859</v>
      </c>
      <c r="AM371" s="40">
        <f t="shared" si="29"/>
        <v>154</v>
      </c>
      <c r="AN371" s="42">
        <f t="shared" si="30"/>
        <v>0.08284023669</v>
      </c>
      <c r="AO371" s="42">
        <f t="shared" si="31"/>
        <v>0.1672942442</v>
      </c>
      <c r="AP371" s="43">
        <f t="shared" si="32"/>
        <v>0.1093247588</v>
      </c>
      <c r="AQ371" s="43">
        <f t="shared" si="33"/>
        <v>0.652733119</v>
      </c>
      <c r="AR371" s="43">
        <f t="shared" si="34"/>
        <v>0.38585209</v>
      </c>
      <c r="AS371" s="43">
        <f t="shared" si="35"/>
        <v>0.3701298701</v>
      </c>
      <c r="AT371" s="43">
        <f t="shared" si="36"/>
        <v>0.538961039</v>
      </c>
      <c r="AU371" s="43">
        <f t="shared" si="37"/>
        <v>0.4675324675</v>
      </c>
      <c r="AV371" s="44">
        <f t="shared" si="38"/>
        <v>0</v>
      </c>
      <c r="AW371" s="45">
        <f t="shared" si="39"/>
        <v>-23</v>
      </c>
      <c r="AX371" s="45">
        <v>8.0</v>
      </c>
      <c r="AY371" s="45"/>
    </row>
    <row r="372">
      <c r="A372" s="60"/>
      <c r="B372" s="60"/>
      <c r="C372" s="60"/>
      <c r="D372" s="46">
        <v>370.0</v>
      </c>
      <c r="E372" s="25"/>
      <c r="F372" s="26">
        <v>5395.0</v>
      </c>
      <c r="G372" s="18">
        <v>608.0</v>
      </c>
      <c r="H372" s="15">
        <f t="shared" si="5"/>
        <v>188</v>
      </c>
      <c r="I372" s="28">
        <v>15.0</v>
      </c>
      <c r="J372" s="29">
        <v>25.0</v>
      </c>
      <c r="K372" s="30">
        <v>19.0</v>
      </c>
      <c r="L372" s="31">
        <v>96.0</v>
      </c>
      <c r="M372" s="32">
        <v>11.0</v>
      </c>
      <c r="N372" s="33">
        <v>22.0</v>
      </c>
      <c r="O372" s="39">
        <f t="shared" si="6"/>
        <v>0.6666666667</v>
      </c>
      <c r="P372" s="39">
        <f t="shared" si="7"/>
        <v>0.625</v>
      </c>
      <c r="Q372" s="40">
        <f t="shared" si="8"/>
        <v>0.724136</v>
      </c>
      <c r="R372" s="17">
        <f t="shared" si="9"/>
        <v>0.302136</v>
      </c>
      <c r="S372" s="39">
        <f t="shared" si="10"/>
        <v>-0.099136</v>
      </c>
      <c r="T372" s="40">
        <f t="shared" si="11"/>
        <v>0.3598829853</v>
      </c>
      <c r="U372" s="40">
        <f t="shared" si="12"/>
        <v>0.5175570533</v>
      </c>
      <c r="V372" s="40">
        <f t="shared" si="13"/>
        <v>0.5175570533</v>
      </c>
      <c r="W372" s="39">
        <f t="shared" si="14"/>
        <v>0.4184210533</v>
      </c>
      <c r="X372" s="41">
        <f t="shared" si="15"/>
        <v>0.4824429467</v>
      </c>
      <c r="Y372" s="41">
        <f t="shared" si="16"/>
        <v>0.5815789467</v>
      </c>
      <c r="Z372" s="40">
        <f t="shared" si="17"/>
        <v>33</v>
      </c>
      <c r="AA372" s="40">
        <f t="shared" si="18"/>
        <v>40</v>
      </c>
      <c r="AB372" s="40">
        <f t="shared" si="19"/>
        <v>16</v>
      </c>
      <c r="AC372" s="40">
        <f t="shared" si="20"/>
        <v>17</v>
      </c>
      <c r="AD372" s="40">
        <f t="shared" si="21"/>
        <v>23</v>
      </c>
      <c r="AE372" s="40">
        <f t="shared" si="22"/>
        <v>17</v>
      </c>
      <c r="AF372" s="40">
        <f t="shared" si="23"/>
        <v>1.294117647</v>
      </c>
      <c r="AG372" s="40">
        <f t="shared" si="24"/>
        <v>1.470588235</v>
      </c>
      <c r="AH372" s="40">
        <f t="shared" si="25"/>
        <v>21</v>
      </c>
      <c r="AI372" s="40">
        <f t="shared" si="26"/>
        <v>22</v>
      </c>
      <c r="AJ372" s="40">
        <f t="shared" si="27"/>
        <v>34</v>
      </c>
      <c r="AK372" s="40">
        <f t="shared" si="40"/>
        <v>25</v>
      </c>
      <c r="AL372" s="18">
        <f t="shared" si="28"/>
        <v>608</v>
      </c>
      <c r="AM372" s="40">
        <f t="shared" si="29"/>
        <v>102</v>
      </c>
      <c r="AN372" s="42">
        <f t="shared" si="30"/>
        <v>0.1677631579</v>
      </c>
      <c r="AO372" s="42">
        <f t="shared" si="31"/>
        <v>0.3092105263</v>
      </c>
      <c r="AP372" s="43">
        <f t="shared" si="32"/>
        <v>0.2393617021</v>
      </c>
      <c r="AQ372" s="43">
        <f t="shared" si="33"/>
        <v>0.6489361702</v>
      </c>
      <c r="AR372" s="43">
        <f t="shared" si="34"/>
        <v>0.3882978723</v>
      </c>
      <c r="AS372" s="43">
        <f t="shared" si="35"/>
        <v>0.5392156863</v>
      </c>
      <c r="AT372" s="43">
        <f t="shared" si="36"/>
        <v>0.4509803922</v>
      </c>
      <c r="AU372" s="43">
        <f t="shared" si="37"/>
        <v>0.4215686275</v>
      </c>
      <c r="AV372" s="44">
        <f t="shared" si="38"/>
        <v>0</v>
      </c>
      <c r="AW372" s="45">
        <f t="shared" si="39"/>
        <v>-10</v>
      </c>
      <c r="AX372" s="45">
        <v>8.0</v>
      </c>
      <c r="AY372" s="45"/>
    </row>
    <row r="373">
      <c r="A373" s="60"/>
      <c r="B373" s="60"/>
      <c r="C373" s="60"/>
      <c r="D373" s="46">
        <v>371.0</v>
      </c>
      <c r="E373" s="25"/>
      <c r="F373" s="26">
        <v>5405.0</v>
      </c>
      <c r="G373" s="18">
        <v>2659.0</v>
      </c>
      <c r="H373" s="15">
        <f t="shared" si="5"/>
        <v>306</v>
      </c>
      <c r="I373" s="28">
        <v>12.0</v>
      </c>
      <c r="J373" s="29">
        <v>62.0</v>
      </c>
      <c r="K373" s="30">
        <v>11.0</v>
      </c>
      <c r="L373" s="31">
        <v>150.0</v>
      </c>
      <c r="M373" s="32">
        <v>23.0</v>
      </c>
      <c r="N373" s="33">
        <v>48.0</v>
      </c>
      <c r="O373" s="39">
        <f t="shared" si="6"/>
        <v>0.676056338</v>
      </c>
      <c r="P373" s="39">
        <f t="shared" si="7"/>
        <v>0.8378378378</v>
      </c>
      <c r="Q373" s="40">
        <f t="shared" si="8"/>
        <v>0.7283933791</v>
      </c>
      <c r="R373" s="17">
        <f t="shared" si="9"/>
        <v>0.3063933791</v>
      </c>
      <c r="S373" s="39">
        <f t="shared" si="10"/>
        <v>0.1094444587</v>
      </c>
      <c r="T373" s="40">
        <f t="shared" si="11"/>
        <v>0.3598806017</v>
      </c>
      <c r="U373" s="40">
        <f t="shared" si="12"/>
        <v>0.5248471563</v>
      </c>
      <c r="V373" s="40">
        <f t="shared" si="13"/>
        <v>0.5248471563</v>
      </c>
      <c r="W373" s="39">
        <f t="shared" si="14"/>
        <v>0.634291615</v>
      </c>
      <c r="X373" s="41">
        <f t="shared" si="15"/>
        <v>0.4751528437</v>
      </c>
      <c r="Y373" s="41">
        <f t="shared" si="16"/>
        <v>0.365708385</v>
      </c>
      <c r="Z373" s="40">
        <f t="shared" si="17"/>
        <v>71</v>
      </c>
      <c r="AA373" s="40">
        <f t="shared" si="18"/>
        <v>74</v>
      </c>
      <c r="AB373" s="40">
        <f t="shared" si="19"/>
        <v>34</v>
      </c>
      <c r="AC373" s="40">
        <f t="shared" si="20"/>
        <v>37</v>
      </c>
      <c r="AD373" s="40">
        <f t="shared" si="21"/>
        <v>27</v>
      </c>
      <c r="AE373" s="40">
        <f t="shared" si="22"/>
        <v>47</v>
      </c>
      <c r="AF373" s="40">
        <f t="shared" si="23"/>
        <v>1.297297297</v>
      </c>
      <c r="AG373" s="40">
        <f t="shared" si="24"/>
        <v>1.319148936</v>
      </c>
      <c r="AH373" s="40">
        <f t="shared" si="25"/>
        <v>44</v>
      </c>
      <c r="AI373" s="40">
        <f t="shared" si="26"/>
        <v>48</v>
      </c>
      <c r="AJ373" s="40">
        <f t="shared" si="27"/>
        <v>36</v>
      </c>
      <c r="AK373" s="40">
        <f t="shared" si="40"/>
        <v>62</v>
      </c>
      <c r="AL373" s="18">
        <f t="shared" si="28"/>
        <v>2659</v>
      </c>
      <c r="AM373" s="40">
        <f t="shared" si="29"/>
        <v>190</v>
      </c>
      <c r="AN373" s="42">
        <f t="shared" si="30"/>
        <v>0.07145543437</v>
      </c>
      <c r="AO373" s="42">
        <f t="shared" si="31"/>
        <v>0.1150808575</v>
      </c>
      <c r="AP373" s="43">
        <f t="shared" si="32"/>
        <v>0.1503267974</v>
      </c>
      <c r="AQ373" s="43">
        <f t="shared" si="33"/>
        <v>0.6045751634</v>
      </c>
      <c r="AR373" s="43">
        <f t="shared" si="34"/>
        <v>0.4738562092</v>
      </c>
      <c r="AS373" s="43">
        <f t="shared" si="35"/>
        <v>0.4210526316</v>
      </c>
      <c r="AT373" s="43">
        <f t="shared" si="36"/>
        <v>0.5578947368</v>
      </c>
      <c r="AU373" s="43">
        <f t="shared" si="37"/>
        <v>0.4842105263</v>
      </c>
      <c r="AV373" s="44">
        <f t="shared" si="38"/>
        <v>0</v>
      </c>
      <c r="AW373" s="45">
        <f t="shared" si="39"/>
        <v>-34</v>
      </c>
      <c r="AX373" s="45">
        <v>8.0</v>
      </c>
      <c r="AY373" s="45"/>
    </row>
    <row r="374">
      <c r="A374" s="60"/>
      <c r="B374" s="60"/>
      <c r="C374" s="60"/>
      <c r="D374" s="46">
        <v>372.0</v>
      </c>
      <c r="E374" s="25"/>
      <c r="F374" s="26">
        <v>5412.0</v>
      </c>
      <c r="G374" s="18">
        <v>3126.0</v>
      </c>
      <c r="H374" s="15">
        <f t="shared" si="5"/>
        <v>337</v>
      </c>
      <c r="I374" s="28">
        <v>21.0</v>
      </c>
      <c r="J374" s="29">
        <v>70.0</v>
      </c>
      <c r="K374" s="30">
        <v>20.0</v>
      </c>
      <c r="L374" s="31">
        <v>148.0</v>
      </c>
      <c r="M374" s="32">
        <v>21.0</v>
      </c>
      <c r="N374" s="33">
        <v>57.0</v>
      </c>
      <c r="O374" s="39">
        <f t="shared" si="6"/>
        <v>0.7307692308</v>
      </c>
      <c r="P374" s="39">
        <f t="shared" si="7"/>
        <v>0.7692307692</v>
      </c>
      <c r="Q374" s="40">
        <f t="shared" si="8"/>
        <v>0.7532018728</v>
      </c>
      <c r="R374" s="17">
        <f t="shared" si="9"/>
        <v>0.3312018728</v>
      </c>
      <c r="S374" s="39">
        <f t="shared" si="10"/>
        <v>0.01602889645</v>
      </c>
      <c r="T374" s="40">
        <f t="shared" si="11"/>
        <v>0.3598667124</v>
      </c>
      <c r="U374" s="40">
        <f t="shared" si="12"/>
        <v>0.5673263387</v>
      </c>
      <c r="V374" s="40">
        <f t="shared" si="13"/>
        <v>0.5673263387</v>
      </c>
      <c r="W374" s="39">
        <f t="shared" si="14"/>
        <v>0.5833552352</v>
      </c>
      <c r="X374" s="41">
        <f t="shared" si="15"/>
        <v>0.4326736613</v>
      </c>
      <c r="Y374" s="41">
        <f t="shared" si="16"/>
        <v>0.4166447648</v>
      </c>
      <c r="Z374" s="40">
        <f t="shared" si="17"/>
        <v>78</v>
      </c>
      <c r="AA374" s="40">
        <f t="shared" si="18"/>
        <v>91</v>
      </c>
      <c r="AB374" s="40">
        <f t="shared" si="19"/>
        <v>34</v>
      </c>
      <c r="AC374" s="40">
        <f t="shared" si="20"/>
        <v>44</v>
      </c>
      <c r="AD374" s="40">
        <f t="shared" si="21"/>
        <v>38</v>
      </c>
      <c r="AE374" s="40">
        <f t="shared" si="22"/>
        <v>53</v>
      </c>
      <c r="AF374" s="40">
        <f t="shared" si="23"/>
        <v>1.295454545</v>
      </c>
      <c r="AG374" s="40">
        <f t="shared" si="24"/>
        <v>1.320754717</v>
      </c>
      <c r="AH374" s="40">
        <f t="shared" si="25"/>
        <v>44</v>
      </c>
      <c r="AI374" s="40">
        <f t="shared" si="26"/>
        <v>57</v>
      </c>
      <c r="AJ374" s="40">
        <f t="shared" si="27"/>
        <v>50</v>
      </c>
      <c r="AK374" s="40">
        <f t="shared" si="40"/>
        <v>70</v>
      </c>
      <c r="AL374" s="18">
        <f t="shared" si="28"/>
        <v>3126</v>
      </c>
      <c r="AM374" s="40">
        <f t="shared" si="29"/>
        <v>221</v>
      </c>
      <c r="AN374" s="42">
        <f t="shared" si="30"/>
        <v>0.07069737684</v>
      </c>
      <c r="AO374" s="42">
        <f t="shared" si="31"/>
        <v>0.1078055022</v>
      </c>
      <c r="AP374" s="43">
        <f t="shared" si="32"/>
        <v>0.1839762611</v>
      </c>
      <c r="AQ374" s="43">
        <f t="shared" si="33"/>
        <v>0.5637982196</v>
      </c>
      <c r="AR374" s="43">
        <f t="shared" si="34"/>
        <v>0.5014836795</v>
      </c>
      <c r="AS374" s="43">
        <f t="shared" si="35"/>
        <v>0.4253393665</v>
      </c>
      <c r="AT374" s="43">
        <f t="shared" si="36"/>
        <v>0.5158371041</v>
      </c>
      <c r="AU374" s="43">
        <f t="shared" si="37"/>
        <v>0.4570135747</v>
      </c>
      <c r="AV374" s="44">
        <f t="shared" si="38"/>
        <v>0</v>
      </c>
      <c r="AW374" s="45">
        <f t="shared" si="39"/>
        <v>-32</v>
      </c>
      <c r="AX374" s="45">
        <v>8.0</v>
      </c>
      <c r="AY374" s="45"/>
    </row>
    <row r="375">
      <c r="A375" s="60"/>
      <c r="B375" s="60"/>
      <c r="C375" s="60"/>
      <c r="D375" s="46">
        <v>373.0</v>
      </c>
      <c r="E375" s="25"/>
      <c r="F375" s="26">
        <v>5417.0</v>
      </c>
      <c r="G375" s="18">
        <v>2272.0</v>
      </c>
      <c r="H375" s="15">
        <f t="shared" si="5"/>
        <v>331</v>
      </c>
      <c r="I375" s="28">
        <v>16.0</v>
      </c>
      <c r="J375" s="29">
        <v>58.0</v>
      </c>
      <c r="K375" s="30">
        <v>22.0</v>
      </c>
      <c r="L375" s="31">
        <v>142.0</v>
      </c>
      <c r="M375" s="32">
        <v>34.0</v>
      </c>
      <c r="N375" s="33">
        <v>59.0</v>
      </c>
      <c r="O375" s="39">
        <f t="shared" si="6"/>
        <v>0.6344086022</v>
      </c>
      <c r="P375" s="39">
        <f t="shared" si="7"/>
        <v>0.7837837838</v>
      </c>
      <c r="Q375" s="40">
        <f t="shared" si="8"/>
        <v>0.7095102539</v>
      </c>
      <c r="R375" s="17">
        <f t="shared" si="9"/>
        <v>0.2875102539</v>
      </c>
      <c r="S375" s="39">
        <f t="shared" si="10"/>
        <v>0.07427352988</v>
      </c>
      <c r="T375" s="40">
        <f t="shared" si="11"/>
        <v>0.3598911744</v>
      </c>
      <c r="U375" s="40">
        <f t="shared" si="12"/>
        <v>0.4925121423</v>
      </c>
      <c r="V375" s="40">
        <f t="shared" si="13"/>
        <v>0.4925121423</v>
      </c>
      <c r="W375" s="39">
        <f t="shared" si="14"/>
        <v>0.5667856722</v>
      </c>
      <c r="X375" s="41">
        <f t="shared" si="15"/>
        <v>0.5074878577</v>
      </c>
      <c r="Y375" s="41">
        <f t="shared" si="16"/>
        <v>0.4332143278</v>
      </c>
      <c r="Z375" s="40">
        <f t="shared" si="17"/>
        <v>93</v>
      </c>
      <c r="AA375" s="40">
        <f t="shared" si="18"/>
        <v>74</v>
      </c>
      <c r="AB375" s="40">
        <f t="shared" si="19"/>
        <v>47</v>
      </c>
      <c r="AC375" s="40">
        <f t="shared" si="20"/>
        <v>46</v>
      </c>
      <c r="AD375" s="40">
        <f t="shared" si="21"/>
        <v>32</v>
      </c>
      <c r="AE375" s="40">
        <f t="shared" si="22"/>
        <v>42</v>
      </c>
      <c r="AF375" s="40">
        <f t="shared" si="23"/>
        <v>1.282608696</v>
      </c>
      <c r="AG375" s="40">
        <f t="shared" si="24"/>
        <v>1.380952381</v>
      </c>
      <c r="AH375" s="40">
        <f t="shared" si="25"/>
        <v>60</v>
      </c>
      <c r="AI375" s="40">
        <f t="shared" si="26"/>
        <v>59</v>
      </c>
      <c r="AJ375" s="40">
        <f t="shared" si="27"/>
        <v>44</v>
      </c>
      <c r="AK375" s="40">
        <f t="shared" si="40"/>
        <v>58</v>
      </c>
      <c r="AL375" s="18">
        <f t="shared" si="28"/>
        <v>2272</v>
      </c>
      <c r="AM375" s="40">
        <f t="shared" si="29"/>
        <v>221</v>
      </c>
      <c r="AN375" s="42">
        <f t="shared" si="30"/>
        <v>0.09727112676</v>
      </c>
      <c r="AO375" s="42">
        <f t="shared" si="31"/>
        <v>0.1456866197</v>
      </c>
      <c r="AP375" s="43">
        <f t="shared" si="32"/>
        <v>0.2175226586</v>
      </c>
      <c r="AQ375" s="43">
        <f t="shared" si="33"/>
        <v>0.580060423</v>
      </c>
      <c r="AR375" s="43">
        <f t="shared" si="34"/>
        <v>0.5045317221</v>
      </c>
      <c r="AS375" s="43">
        <f t="shared" si="35"/>
        <v>0.4705882353</v>
      </c>
      <c r="AT375" s="43">
        <f t="shared" si="36"/>
        <v>0.5339366516</v>
      </c>
      <c r="AU375" s="43">
        <f t="shared" si="37"/>
        <v>0.5384615385</v>
      </c>
      <c r="AV375" s="44">
        <f t="shared" si="38"/>
        <v>0</v>
      </c>
      <c r="AW375" s="45">
        <f t="shared" si="39"/>
        <v>-32</v>
      </c>
      <c r="AX375" s="45">
        <v>8.0</v>
      </c>
      <c r="AY375" s="45"/>
    </row>
    <row r="376">
      <c r="A376" s="60"/>
      <c r="B376" s="60"/>
      <c r="C376" s="60"/>
      <c r="D376" s="46">
        <v>374.0</v>
      </c>
      <c r="E376" s="25"/>
      <c r="F376" s="26">
        <v>5425.0</v>
      </c>
      <c r="G376" s="18">
        <v>2550.0</v>
      </c>
      <c r="H376" s="15">
        <f t="shared" si="5"/>
        <v>408</v>
      </c>
      <c r="I376" s="28">
        <v>28.0</v>
      </c>
      <c r="J376" s="29">
        <v>91.0</v>
      </c>
      <c r="K376" s="30">
        <v>13.0</v>
      </c>
      <c r="L376" s="31">
        <v>200.0</v>
      </c>
      <c r="M376" s="32">
        <v>15.0</v>
      </c>
      <c r="N376" s="33">
        <v>61.0</v>
      </c>
      <c r="O376" s="39">
        <f t="shared" si="6"/>
        <v>0.8026315789</v>
      </c>
      <c r="P376" s="39">
        <f t="shared" si="7"/>
        <v>0.7647058824</v>
      </c>
      <c r="Q376" s="40">
        <f t="shared" si="8"/>
        <v>0.7857892358</v>
      </c>
      <c r="R376" s="17">
        <f t="shared" si="9"/>
        <v>0.3637892358</v>
      </c>
      <c r="S376" s="39">
        <f t="shared" si="10"/>
        <v>-0.02108335345</v>
      </c>
      <c r="T376" s="40">
        <f t="shared" si="11"/>
        <v>0.35984847</v>
      </c>
      <c r="U376" s="40">
        <f t="shared" si="12"/>
        <v>0.6231211999</v>
      </c>
      <c r="V376" s="40">
        <f t="shared" si="13"/>
        <v>0.6231211999</v>
      </c>
      <c r="W376" s="39">
        <f t="shared" si="14"/>
        <v>0.6020378465</v>
      </c>
      <c r="X376" s="41">
        <f t="shared" si="15"/>
        <v>0.3768788001</v>
      </c>
      <c r="Y376" s="41">
        <f t="shared" si="16"/>
        <v>0.3979621535</v>
      </c>
      <c r="Z376" s="40">
        <f t="shared" si="17"/>
        <v>76</v>
      </c>
      <c r="AA376" s="40">
        <f t="shared" si="18"/>
        <v>119</v>
      </c>
      <c r="AB376" s="40">
        <f t="shared" si="19"/>
        <v>29</v>
      </c>
      <c r="AC376" s="40">
        <f t="shared" si="20"/>
        <v>47</v>
      </c>
      <c r="AD376" s="40">
        <f t="shared" si="21"/>
        <v>47</v>
      </c>
      <c r="AE376" s="40">
        <f t="shared" si="22"/>
        <v>72</v>
      </c>
      <c r="AF376" s="40">
        <f t="shared" si="23"/>
        <v>1.29787234</v>
      </c>
      <c r="AG376" s="40">
        <f t="shared" si="24"/>
        <v>1.263888889</v>
      </c>
      <c r="AH376" s="40">
        <f t="shared" si="25"/>
        <v>38</v>
      </c>
      <c r="AI376" s="40">
        <f t="shared" si="26"/>
        <v>61</v>
      </c>
      <c r="AJ376" s="40">
        <f t="shared" si="27"/>
        <v>59</v>
      </c>
      <c r="AK376" s="40">
        <f t="shared" si="40"/>
        <v>91</v>
      </c>
      <c r="AL376" s="18">
        <f t="shared" si="28"/>
        <v>2550</v>
      </c>
      <c r="AM376" s="40">
        <f t="shared" si="29"/>
        <v>249</v>
      </c>
      <c r="AN376" s="42">
        <f t="shared" si="30"/>
        <v>0.09764705882</v>
      </c>
      <c r="AO376" s="42">
        <f t="shared" si="31"/>
        <v>0.16</v>
      </c>
      <c r="AP376" s="43">
        <f t="shared" si="32"/>
        <v>0.137254902</v>
      </c>
      <c r="AQ376" s="43">
        <f t="shared" si="33"/>
        <v>0.5955882353</v>
      </c>
      <c r="AR376" s="43">
        <f t="shared" si="34"/>
        <v>0.4779411765</v>
      </c>
      <c r="AS376" s="43">
        <f t="shared" si="35"/>
        <v>0.3895582329</v>
      </c>
      <c r="AT376" s="43">
        <f t="shared" si="36"/>
        <v>0.5180722892</v>
      </c>
      <c r="AU376" s="43">
        <f t="shared" si="37"/>
        <v>0.3975903614</v>
      </c>
      <c r="AV376" s="44">
        <f t="shared" si="38"/>
        <v>0</v>
      </c>
      <c r="AW376" s="45">
        <f t="shared" si="39"/>
        <v>-41</v>
      </c>
      <c r="AX376" s="45">
        <v>8.0</v>
      </c>
      <c r="AY376" s="45"/>
    </row>
    <row r="377">
      <c r="A377" s="60"/>
      <c r="B377" s="60"/>
      <c r="C377" s="60"/>
      <c r="D377" s="46">
        <v>375.0</v>
      </c>
      <c r="E377" s="25"/>
      <c r="F377" s="26">
        <v>5501.0</v>
      </c>
      <c r="G377" s="18">
        <v>916.0</v>
      </c>
      <c r="H377" s="15">
        <f t="shared" si="5"/>
        <v>247</v>
      </c>
      <c r="I377" s="28">
        <v>17.0</v>
      </c>
      <c r="J377" s="29">
        <v>42.0</v>
      </c>
      <c r="K377" s="30">
        <v>17.0</v>
      </c>
      <c r="L377" s="31">
        <v>90.0</v>
      </c>
      <c r="M377" s="32">
        <v>40.0</v>
      </c>
      <c r="N377" s="33">
        <v>41.0</v>
      </c>
      <c r="O377" s="39">
        <f t="shared" si="6"/>
        <v>0.5061728395</v>
      </c>
      <c r="P377" s="39">
        <f t="shared" si="7"/>
        <v>0.7118644068</v>
      </c>
      <c r="Q377" s="40">
        <f t="shared" si="8"/>
        <v>0.6513746968</v>
      </c>
      <c r="R377" s="17">
        <f t="shared" si="9"/>
        <v>0.2293746968</v>
      </c>
      <c r="S377" s="39">
        <f t="shared" si="10"/>
        <v>0.06048970993</v>
      </c>
      <c r="T377" s="40">
        <f t="shared" si="11"/>
        <v>0.3599237289</v>
      </c>
      <c r="U377" s="40">
        <f t="shared" si="12"/>
        <v>0.3929527293</v>
      </c>
      <c r="V377" s="40">
        <f t="shared" si="13"/>
        <v>0.3929527293</v>
      </c>
      <c r="W377" s="39">
        <f t="shared" si="14"/>
        <v>0.4534424393</v>
      </c>
      <c r="X377" s="41">
        <f t="shared" si="15"/>
        <v>0.6070472707</v>
      </c>
      <c r="Y377" s="41">
        <f t="shared" si="16"/>
        <v>0.5465575607</v>
      </c>
      <c r="Z377" s="40">
        <f t="shared" si="17"/>
        <v>81</v>
      </c>
      <c r="AA377" s="40">
        <f t="shared" si="18"/>
        <v>59</v>
      </c>
      <c r="AB377" s="40">
        <f t="shared" si="19"/>
        <v>49</v>
      </c>
      <c r="AC377" s="40">
        <f t="shared" si="20"/>
        <v>32</v>
      </c>
      <c r="AD377" s="40">
        <f t="shared" si="21"/>
        <v>32</v>
      </c>
      <c r="AE377" s="40">
        <f t="shared" si="22"/>
        <v>27</v>
      </c>
      <c r="AF377" s="40">
        <f t="shared" si="23"/>
        <v>1.28125</v>
      </c>
      <c r="AG377" s="40">
        <f t="shared" si="24"/>
        <v>1.555555556</v>
      </c>
      <c r="AH377" s="40">
        <f t="shared" si="25"/>
        <v>63</v>
      </c>
      <c r="AI377" s="40">
        <f t="shared" si="26"/>
        <v>41</v>
      </c>
      <c r="AJ377" s="40">
        <f t="shared" si="27"/>
        <v>50</v>
      </c>
      <c r="AK377" s="40">
        <f t="shared" si="40"/>
        <v>42</v>
      </c>
      <c r="AL377" s="18">
        <f t="shared" si="28"/>
        <v>916</v>
      </c>
      <c r="AM377" s="40">
        <f t="shared" si="29"/>
        <v>196</v>
      </c>
      <c r="AN377" s="42">
        <f t="shared" si="30"/>
        <v>0.2139737991</v>
      </c>
      <c r="AO377" s="42">
        <f t="shared" si="31"/>
        <v>0.269650655</v>
      </c>
      <c r="AP377" s="43">
        <f t="shared" si="32"/>
        <v>0.2995951417</v>
      </c>
      <c r="AQ377" s="43">
        <f t="shared" si="33"/>
        <v>0.5951417004</v>
      </c>
      <c r="AR377" s="43">
        <f t="shared" si="34"/>
        <v>0.5668016194</v>
      </c>
      <c r="AS377" s="43">
        <f t="shared" si="35"/>
        <v>0.5765306122</v>
      </c>
      <c r="AT377" s="43">
        <f t="shared" si="36"/>
        <v>0.5357142857</v>
      </c>
      <c r="AU377" s="43">
        <f t="shared" si="37"/>
        <v>0.5306122449</v>
      </c>
      <c r="AV377" s="44">
        <f t="shared" si="38"/>
        <v>0</v>
      </c>
      <c r="AW377" s="45">
        <f t="shared" si="39"/>
        <v>-39</v>
      </c>
      <c r="AX377" s="45">
        <v>8.0</v>
      </c>
      <c r="AY377" s="45"/>
    </row>
    <row r="378">
      <c r="A378" s="60"/>
      <c r="B378" s="60"/>
      <c r="C378" s="60"/>
      <c r="D378" s="46">
        <v>376.0</v>
      </c>
      <c r="E378" s="25"/>
      <c r="F378" s="26">
        <v>5504.0</v>
      </c>
      <c r="G378" s="18">
        <v>2412.0</v>
      </c>
      <c r="H378" s="15">
        <f t="shared" si="5"/>
        <v>495</v>
      </c>
      <c r="I378" s="28">
        <v>45.0</v>
      </c>
      <c r="J378" s="29">
        <v>81.0</v>
      </c>
      <c r="K378" s="30">
        <v>47.0</v>
      </c>
      <c r="L378" s="31">
        <v>180.0</v>
      </c>
      <c r="M378" s="32">
        <v>50.0</v>
      </c>
      <c r="N378" s="33">
        <v>92.0</v>
      </c>
      <c r="O378" s="39">
        <f t="shared" si="6"/>
        <v>0.6478873239</v>
      </c>
      <c r="P378" s="39">
        <f t="shared" si="7"/>
        <v>0.6428571429</v>
      </c>
      <c r="Q378" s="40">
        <f t="shared" si="8"/>
        <v>0.7156214037</v>
      </c>
      <c r="R378" s="17">
        <f t="shared" si="9"/>
        <v>0.2936214037</v>
      </c>
      <c r="S378" s="39">
        <f t="shared" si="10"/>
        <v>-0.07276426083</v>
      </c>
      <c r="T378" s="40">
        <f t="shared" si="11"/>
        <v>0.3598877527</v>
      </c>
      <c r="U378" s="40">
        <f t="shared" si="12"/>
        <v>0.5029768947</v>
      </c>
      <c r="V378" s="40">
        <f t="shared" si="13"/>
        <v>0.5029768947</v>
      </c>
      <c r="W378" s="39">
        <f t="shared" si="14"/>
        <v>0.4302126339</v>
      </c>
      <c r="X378" s="41">
        <f t="shared" si="15"/>
        <v>0.4970231053</v>
      </c>
      <c r="Y378" s="41">
        <f t="shared" si="16"/>
        <v>0.5697873661</v>
      </c>
      <c r="Z378" s="40">
        <f t="shared" si="17"/>
        <v>142</v>
      </c>
      <c r="AA378" s="40">
        <f t="shared" si="18"/>
        <v>126</v>
      </c>
      <c r="AB378" s="40">
        <f t="shared" si="19"/>
        <v>71</v>
      </c>
      <c r="AC378" s="40">
        <f t="shared" si="20"/>
        <v>71</v>
      </c>
      <c r="AD378" s="40">
        <f t="shared" si="21"/>
        <v>72</v>
      </c>
      <c r="AE378" s="40">
        <f t="shared" si="22"/>
        <v>54</v>
      </c>
      <c r="AF378" s="40">
        <f t="shared" si="23"/>
        <v>1.295774648</v>
      </c>
      <c r="AG378" s="40">
        <f t="shared" si="24"/>
        <v>1.5</v>
      </c>
      <c r="AH378" s="40">
        <f t="shared" si="25"/>
        <v>92</v>
      </c>
      <c r="AI378" s="40">
        <f t="shared" si="26"/>
        <v>92</v>
      </c>
      <c r="AJ378" s="40">
        <f t="shared" si="27"/>
        <v>108</v>
      </c>
      <c r="AK378" s="40">
        <f t="shared" si="40"/>
        <v>81</v>
      </c>
      <c r="AL378" s="18">
        <f t="shared" si="28"/>
        <v>2412</v>
      </c>
      <c r="AM378" s="40">
        <f t="shared" si="29"/>
        <v>373</v>
      </c>
      <c r="AN378" s="42">
        <f t="shared" si="30"/>
        <v>0.1546434494</v>
      </c>
      <c r="AO378" s="42">
        <f t="shared" si="31"/>
        <v>0.2052238806</v>
      </c>
      <c r="AP378" s="43">
        <f t="shared" si="32"/>
        <v>0.2868686869</v>
      </c>
      <c r="AQ378" s="43">
        <f t="shared" si="33"/>
        <v>0.5555555556</v>
      </c>
      <c r="AR378" s="43">
        <f t="shared" si="34"/>
        <v>0.5414141414</v>
      </c>
      <c r="AS378" s="43">
        <f t="shared" si="35"/>
        <v>0.5361930295</v>
      </c>
      <c r="AT378" s="43">
        <f t="shared" si="36"/>
        <v>0.4638069705</v>
      </c>
      <c r="AU378" s="43">
        <f t="shared" si="37"/>
        <v>0.4932975871</v>
      </c>
      <c r="AV378" s="44">
        <f t="shared" si="38"/>
        <v>0</v>
      </c>
      <c r="AW378" s="45">
        <f t="shared" si="39"/>
        <v>-58</v>
      </c>
      <c r="AX378" s="45">
        <v>8.0</v>
      </c>
      <c r="AY378" s="45"/>
    </row>
    <row r="379">
      <c r="A379" s="60"/>
      <c r="B379" s="60"/>
      <c r="C379" s="60"/>
      <c r="D379" s="46">
        <v>377.0</v>
      </c>
      <c r="E379" s="25"/>
      <c r="F379" s="26">
        <v>5513.0</v>
      </c>
      <c r="G379" s="18">
        <v>2591.0</v>
      </c>
      <c r="H379" s="15">
        <f t="shared" si="5"/>
        <v>383</v>
      </c>
      <c r="I379" s="28">
        <v>45.0</v>
      </c>
      <c r="J379" s="29">
        <v>79.0</v>
      </c>
      <c r="K379" s="30">
        <v>23.0</v>
      </c>
      <c r="L379" s="31">
        <v>142.0</v>
      </c>
      <c r="M379" s="32">
        <v>46.0</v>
      </c>
      <c r="N379" s="33">
        <v>48.0</v>
      </c>
      <c r="O379" s="39">
        <f t="shared" si="6"/>
        <v>0.5106382979</v>
      </c>
      <c r="P379" s="39">
        <f t="shared" si="7"/>
        <v>0.6370967742</v>
      </c>
      <c r="Q379" s="40">
        <f t="shared" si="8"/>
        <v>0.6533989389</v>
      </c>
      <c r="R379" s="17">
        <f t="shared" si="9"/>
        <v>0.2313989389</v>
      </c>
      <c r="S379" s="39">
        <f t="shared" si="10"/>
        <v>-0.01630216469</v>
      </c>
      <c r="T379" s="40">
        <f t="shared" si="11"/>
        <v>0.3599225952</v>
      </c>
      <c r="U379" s="40">
        <f t="shared" si="12"/>
        <v>0.3964195632</v>
      </c>
      <c r="V379" s="40">
        <f t="shared" si="13"/>
        <v>0.3964195632</v>
      </c>
      <c r="W379" s="39">
        <f t="shared" si="14"/>
        <v>0.3801173985</v>
      </c>
      <c r="X379" s="41">
        <f t="shared" si="15"/>
        <v>0.6035804368</v>
      </c>
      <c r="Y379" s="41">
        <f t="shared" si="16"/>
        <v>0.6198826015</v>
      </c>
      <c r="Z379" s="40">
        <f t="shared" si="17"/>
        <v>94</v>
      </c>
      <c r="AA379" s="40">
        <f t="shared" si="18"/>
        <v>124</v>
      </c>
      <c r="AB379" s="40">
        <f t="shared" si="19"/>
        <v>57</v>
      </c>
      <c r="AC379" s="40">
        <f t="shared" si="20"/>
        <v>37</v>
      </c>
      <c r="AD379" s="40">
        <f t="shared" si="21"/>
        <v>77</v>
      </c>
      <c r="AE379" s="40">
        <f t="shared" si="22"/>
        <v>47</v>
      </c>
      <c r="AF379" s="40">
        <f t="shared" si="23"/>
        <v>1.297297297</v>
      </c>
      <c r="AG379" s="40">
        <f t="shared" si="24"/>
        <v>1.680851064</v>
      </c>
      <c r="AH379" s="40">
        <f t="shared" si="25"/>
        <v>74</v>
      </c>
      <c r="AI379" s="40">
        <f t="shared" si="26"/>
        <v>48</v>
      </c>
      <c r="AJ379" s="40">
        <f t="shared" si="27"/>
        <v>129</v>
      </c>
      <c r="AK379" s="40">
        <f t="shared" si="40"/>
        <v>79</v>
      </c>
      <c r="AL379" s="18">
        <f t="shared" si="28"/>
        <v>2591</v>
      </c>
      <c r="AM379" s="40">
        <f t="shared" si="29"/>
        <v>330</v>
      </c>
      <c r="AN379" s="42">
        <f t="shared" si="30"/>
        <v>0.1273639521</v>
      </c>
      <c r="AO379" s="42">
        <f t="shared" si="31"/>
        <v>0.1478193748</v>
      </c>
      <c r="AP379" s="43">
        <f t="shared" si="32"/>
        <v>0.2976501305</v>
      </c>
      <c r="AQ379" s="43">
        <f t="shared" si="33"/>
        <v>0.6083550914</v>
      </c>
      <c r="AR379" s="43">
        <f t="shared" si="34"/>
        <v>0.5691906005</v>
      </c>
      <c r="AS379" s="43">
        <f t="shared" si="35"/>
        <v>0.6151515152</v>
      </c>
      <c r="AT379" s="43">
        <f t="shared" si="36"/>
        <v>0.4636363636</v>
      </c>
      <c r="AU379" s="43">
        <f t="shared" si="37"/>
        <v>0.3696969697</v>
      </c>
      <c r="AV379" s="44">
        <f t="shared" si="38"/>
        <v>0</v>
      </c>
      <c r="AW379" s="45">
        <f t="shared" si="39"/>
        <v>-89</v>
      </c>
      <c r="AX379" s="45">
        <v>8.0</v>
      </c>
      <c r="AY379" s="45"/>
    </row>
    <row r="380">
      <c r="A380" s="60"/>
      <c r="B380" s="60"/>
      <c r="C380" s="60"/>
      <c r="D380" s="46">
        <v>378.0</v>
      </c>
      <c r="E380" s="25"/>
      <c r="F380" s="26">
        <v>5530.0</v>
      </c>
      <c r="G380" s="18">
        <v>3327.0</v>
      </c>
      <c r="H380" s="15">
        <f t="shared" si="5"/>
        <v>1096</v>
      </c>
      <c r="I380" s="28">
        <v>78.0</v>
      </c>
      <c r="J380" s="29">
        <v>127.0</v>
      </c>
      <c r="K380" s="30">
        <v>189.0</v>
      </c>
      <c r="L380" s="31">
        <v>526.0</v>
      </c>
      <c r="M380" s="32">
        <v>68.0</v>
      </c>
      <c r="N380" s="33">
        <v>108.0</v>
      </c>
      <c r="O380" s="39">
        <f t="shared" si="6"/>
        <v>0.6136363636</v>
      </c>
      <c r="P380" s="39">
        <f t="shared" si="7"/>
        <v>0.6195121951</v>
      </c>
      <c r="Q380" s="40">
        <f t="shared" si="8"/>
        <v>0.7000924969</v>
      </c>
      <c r="R380" s="17">
        <f t="shared" si="9"/>
        <v>0.2780924969</v>
      </c>
      <c r="S380" s="39">
        <f t="shared" si="10"/>
        <v>-0.08058030178</v>
      </c>
      <c r="T380" s="40">
        <f t="shared" si="11"/>
        <v>0.3598964476</v>
      </c>
      <c r="U380" s="40">
        <f t="shared" si="12"/>
        <v>0.4763848358</v>
      </c>
      <c r="V380" s="40">
        <f t="shared" si="13"/>
        <v>0.4763848358</v>
      </c>
      <c r="W380" s="39">
        <f t="shared" si="14"/>
        <v>0.395804534</v>
      </c>
      <c r="X380" s="41">
        <f t="shared" si="15"/>
        <v>0.5236151642</v>
      </c>
      <c r="Y380" s="41">
        <f t="shared" si="16"/>
        <v>0.604195466</v>
      </c>
      <c r="Z380" s="40">
        <f t="shared" si="17"/>
        <v>176</v>
      </c>
      <c r="AA380" s="40">
        <f t="shared" si="18"/>
        <v>205</v>
      </c>
      <c r="AB380" s="40">
        <f t="shared" si="19"/>
        <v>92</v>
      </c>
      <c r="AC380" s="40">
        <f t="shared" si="20"/>
        <v>84</v>
      </c>
      <c r="AD380" s="40">
        <f t="shared" si="21"/>
        <v>124</v>
      </c>
      <c r="AE380" s="40">
        <f t="shared" si="22"/>
        <v>81</v>
      </c>
      <c r="AF380" s="40">
        <f t="shared" si="23"/>
        <v>1.285714286</v>
      </c>
      <c r="AG380" s="40">
        <f t="shared" si="24"/>
        <v>1.567901235</v>
      </c>
      <c r="AH380" s="40">
        <f t="shared" si="25"/>
        <v>118</v>
      </c>
      <c r="AI380" s="40">
        <f t="shared" si="26"/>
        <v>108</v>
      </c>
      <c r="AJ380" s="40">
        <f t="shared" si="27"/>
        <v>194</v>
      </c>
      <c r="AK380" s="40">
        <f t="shared" si="40"/>
        <v>127</v>
      </c>
      <c r="AL380" s="18">
        <f t="shared" si="28"/>
        <v>3327</v>
      </c>
      <c r="AM380" s="40">
        <f t="shared" si="29"/>
        <v>547</v>
      </c>
      <c r="AN380" s="42">
        <f t="shared" si="30"/>
        <v>0.1644123835</v>
      </c>
      <c r="AO380" s="42">
        <f t="shared" si="31"/>
        <v>0.3294259092</v>
      </c>
      <c r="AP380" s="43">
        <f t="shared" si="32"/>
        <v>0.3056569343</v>
      </c>
      <c r="AQ380" s="43">
        <f t="shared" si="33"/>
        <v>0.6131386861</v>
      </c>
      <c r="AR380" s="43">
        <f t="shared" si="34"/>
        <v>0.3476277372</v>
      </c>
      <c r="AS380" s="43">
        <f t="shared" si="35"/>
        <v>0.5703839122</v>
      </c>
      <c r="AT380" s="43">
        <f t="shared" si="36"/>
        <v>0.4478976234</v>
      </c>
      <c r="AU380" s="43">
        <f t="shared" si="37"/>
        <v>0.4131627057</v>
      </c>
      <c r="AV380" s="44">
        <f t="shared" si="38"/>
        <v>0</v>
      </c>
      <c r="AW380" s="45">
        <f t="shared" si="39"/>
        <v>23</v>
      </c>
      <c r="AX380" s="45">
        <v>9.0</v>
      </c>
      <c r="AY380" s="45"/>
    </row>
    <row r="381">
      <c r="A381" s="60"/>
      <c r="B381" s="60"/>
      <c r="C381" s="60"/>
      <c r="D381" s="46">
        <v>379.0</v>
      </c>
      <c r="E381" s="25"/>
      <c r="F381" s="26">
        <v>5531.0</v>
      </c>
      <c r="G381" s="18">
        <v>572.0</v>
      </c>
      <c r="H381" s="15">
        <f t="shared" si="5"/>
        <v>156</v>
      </c>
      <c r="I381" s="28">
        <v>7.0</v>
      </c>
      <c r="J381" s="29">
        <v>14.0</v>
      </c>
      <c r="K381" s="30">
        <v>17.0</v>
      </c>
      <c r="L381" s="31">
        <v>68.0</v>
      </c>
      <c r="M381" s="32">
        <v>22.0</v>
      </c>
      <c r="N381" s="33">
        <v>28.0</v>
      </c>
      <c r="O381" s="39">
        <f t="shared" si="6"/>
        <v>0.56</v>
      </c>
      <c r="P381" s="39">
        <f t="shared" si="7"/>
        <v>0.6666666667</v>
      </c>
      <c r="Q381" s="40">
        <f t="shared" si="8"/>
        <v>0.6757759616</v>
      </c>
      <c r="R381" s="17">
        <f t="shared" si="9"/>
        <v>0.2537759616</v>
      </c>
      <c r="S381" s="39">
        <f t="shared" si="10"/>
        <v>-0.009109294933</v>
      </c>
      <c r="T381" s="40">
        <f t="shared" si="11"/>
        <v>0.359910064</v>
      </c>
      <c r="U381" s="40">
        <f t="shared" si="12"/>
        <v>0.4347425898</v>
      </c>
      <c r="V381" s="40">
        <f t="shared" si="13"/>
        <v>0.4347425898</v>
      </c>
      <c r="W381" s="39">
        <f t="shared" si="14"/>
        <v>0.4256332948</v>
      </c>
      <c r="X381" s="41">
        <f t="shared" si="15"/>
        <v>0.5652574102</v>
      </c>
      <c r="Y381" s="41">
        <f t="shared" si="16"/>
        <v>0.5743667052</v>
      </c>
      <c r="Z381" s="40">
        <f t="shared" si="17"/>
        <v>50</v>
      </c>
      <c r="AA381" s="40">
        <f t="shared" si="18"/>
        <v>21</v>
      </c>
      <c r="AB381" s="40">
        <f t="shared" si="19"/>
        <v>28</v>
      </c>
      <c r="AC381" s="40">
        <f t="shared" si="20"/>
        <v>22</v>
      </c>
      <c r="AD381" s="40">
        <f t="shared" si="21"/>
        <v>12</v>
      </c>
      <c r="AE381" s="40">
        <f t="shared" si="22"/>
        <v>9</v>
      </c>
      <c r="AF381" s="40">
        <f t="shared" si="23"/>
        <v>1.272727273</v>
      </c>
      <c r="AG381" s="40">
        <f t="shared" si="24"/>
        <v>1.555555556</v>
      </c>
      <c r="AH381" s="40">
        <f t="shared" si="25"/>
        <v>36</v>
      </c>
      <c r="AI381" s="40">
        <f t="shared" si="26"/>
        <v>28</v>
      </c>
      <c r="AJ381" s="40">
        <f t="shared" si="27"/>
        <v>19</v>
      </c>
      <c r="AK381" s="40">
        <f t="shared" si="40"/>
        <v>14</v>
      </c>
      <c r="AL381" s="18">
        <f t="shared" si="28"/>
        <v>572</v>
      </c>
      <c r="AM381" s="40">
        <f t="shared" si="29"/>
        <v>97</v>
      </c>
      <c r="AN381" s="42">
        <f t="shared" si="30"/>
        <v>0.1695804196</v>
      </c>
      <c r="AO381" s="42">
        <f t="shared" si="31"/>
        <v>0.2727272727</v>
      </c>
      <c r="AP381" s="43">
        <f t="shared" si="32"/>
        <v>0.2948717949</v>
      </c>
      <c r="AQ381" s="43">
        <f t="shared" si="33"/>
        <v>0.6217948718</v>
      </c>
      <c r="AR381" s="43">
        <f t="shared" si="34"/>
        <v>0.4551282051</v>
      </c>
      <c r="AS381" s="43">
        <f t="shared" si="35"/>
        <v>0.5670103093</v>
      </c>
      <c r="AT381" s="43">
        <f t="shared" si="36"/>
        <v>0.5154639175</v>
      </c>
      <c r="AU381" s="43">
        <f t="shared" si="37"/>
        <v>0.6597938144</v>
      </c>
      <c r="AV381" s="44">
        <f t="shared" si="38"/>
        <v>0</v>
      </c>
      <c r="AW381" s="45">
        <f t="shared" si="39"/>
        <v>-9</v>
      </c>
      <c r="AX381" s="45">
        <v>9.0</v>
      </c>
      <c r="AY381" s="45"/>
    </row>
    <row r="382">
      <c r="A382" s="60"/>
      <c r="B382" s="60"/>
      <c r="C382" s="60"/>
      <c r="D382" s="46">
        <v>380.0</v>
      </c>
      <c r="E382" s="25"/>
      <c r="F382" s="26">
        <v>5533.0</v>
      </c>
      <c r="G382" s="18">
        <v>2049.0</v>
      </c>
      <c r="H382" s="15">
        <f t="shared" si="5"/>
        <v>560</v>
      </c>
      <c r="I382" s="28">
        <v>30.0</v>
      </c>
      <c r="J382" s="29">
        <v>98.0</v>
      </c>
      <c r="K382" s="30">
        <v>41.0</v>
      </c>
      <c r="L382" s="31">
        <v>255.0</v>
      </c>
      <c r="M382" s="32">
        <v>56.0</v>
      </c>
      <c r="N382" s="33">
        <v>80.0</v>
      </c>
      <c r="O382" s="39">
        <f t="shared" si="6"/>
        <v>0.5882352941</v>
      </c>
      <c r="P382" s="39">
        <f t="shared" si="7"/>
        <v>0.765625</v>
      </c>
      <c r="Q382" s="40">
        <f t="shared" si="8"/>
        <v>0.6885764706</v>
      </c>
      <c r="R382" s="17">
        <f t="shared" si="9"/>
        <v>0.2665764706</v>
      </c>
      <c r="S382" s="39">
        <f t="shared" si="10"/>
        <v>0.07704852941</v>
      </c>
      <c r="T382" s="40">
        <f t="shared" si="11"/>
        <v>0.359902896</v>
      </c>
      <c r="U382" s="40">
        <f t="shared" si="12"/>
        <v>0.4566638676</v>
      </c>
      <c r="V382" s="40">
        <f t="shared" si="13"/>
        <v>0.4566638676</v>
      </c>
      <c r="W382" s="39">
        <f t="shared" si="14"/>
        <v>0.533712397</v>
      </c>
      <c r="X382" s="41">
        <f t="shared" si="15"/>
        <v>0.5433361324</v>
      </c>
      <c r="Y382" s="41">
        <f t="shared" si="16"/>
        <v>0.466287603</v>
      </c>
      <c r="Z382" s="40">
        <f t="shared" si="17"/>
        <v>136</v>
      </c>
      <c r="AA382" s="40">
        <f t="shared" si="18"/>
        <v>128</v>
      </c>
      <c r="AB382" s="40">
        <f t="shared" si="19"/>
        <v>74</v>
      </c>
      <c r="AC382" s="40">
        <f t="shared" si="20"/>
        <v>62</v>
      </c>
      <c r="AD382" s="40">
        <f t="shared" si="21"/>
        <v>60</v>
      </c>
      <c r="AE382" s="40">
        <f t="shared" si="22"/>
        <v>68</v>
      </c>
      <c r="AF382" s="40">
        <f t="shared" si="23"/>
        <v>1.290322581</v>
      </c>
      <c r="AG382" s="40">
        <f t="shared" si="24"/>
        <v>1.441176471</v>
      </c>
      <c r="AH382" s="40">
        <f t="shared" si="25"/>
        <v>95</v>
      </c>
      <c r="AI382" s="40">
        <f t="shared" si="26"/>
        <v>80</v>
      </c>
      <c r="AJ382" s="40">
        <f t="shared" si="27"/>
        <v>86</v>
      </c>
      <c r="AK382" s="40">
        <f t="shared" si="40"/>
        <v>98</v>
      </c>
      <c r="AL382" s="18">
        <f t="shared" si="28"/>
        <v>2049</v>
      </c>
      <c r="AM382" s="40">
        <f t="shared" si="29"/>
        <v>359</v>
      </c>
      <c r="AN382" s="42">
        <f t="shared" si="30"/>
        <v>0.1752074183</v>
      </c>
      <c r="AO382" s="42">
        <f t="shared" si="31"/>
        <v>0.2733040508</v>
      </c>
      <c r="AP382" s="43">
        <f t="shared" si="32"/>
        <v>0.2267857143</v>
      </c>
      <c r="AQ382" s="43">
        <f t="shared" si="33"/>
        <v>0.6089285714</v>
      </c>
      <c r="AR382" s="43">
        <f t="shared" si="34"/>
        <v>0.4714285714</v>
      </c>
      <c r="AS382" s="43">
        <f t="shared" si="35"/>
        <v>0.504178273</v>
      </c>
      <c r="AT382" s="43">
        <f t="shared" si="36"/>
        <v>0.5376044568</v>
      </c>
      <c r="AU382" s="43">
        <f t="shared" si="37"/>
        <v>0.4874651811</v>
      </c>
      <c r="AV382" s="44">
        <f t="shared" si="38"/>
        <v>0</v>
      </c>
      <c r="AW382" s="45">
        <f t="shared" si="39"/>
        <v>-54</v>
      </c>
      <c r="AX382" s="45">
        <v>9.0</v>
      </c>
      <c r="AY382" s="45"/>
    </row>
    <row r="383">
      <c r="A383" s="60"/>
      <c r="B383" s="60"/>
      <c r="C383" s="60"/>
      <c r="D383" s="46">
        <v>381.0</v>
      </c>
      <c r="E383" s="25"/>
      <c r="F383" s="26">
        <v>5545.0</v>
      </c>
      <c r="G383" s="18">
        <v>1158.0</v>
      </c>
      <c r="H383" s="15">
        <f t="shared" si="5"/>
        <v>103</v>
      </c>
      <c r="I383" s="28">
        <v>7.0</v>
      </c>
      <c r="J383" s="29">
        <v>19.0</v>
      </c>
      <c r="K383" s="30">
        <v>11.0</v>
      </c>
      <c r="L383" s="31">
        <v>54.0</v>
      </c>
      <c r="M383" s="32">
        <v>0.0</v>
      </c>
      <c r="N383" s="33">
        <v>12.0</v>
      </c>
      <c r="O383" s="39">
        <f t="shared" si="6"/>
        <v>1</v>
      </c>
      <c r="P383" s="39">
        <f t="shared" si="7"/>
        <v>0.7307692308</v>
      </c>
      <c r="Q383" s="40">
        <f t="shared" si="8"/>
        <v>0.875306</v>
      </c>
      <c r="R383" s="17">
        <f t="shared" si="9"/>
        <v>0.453306</v>
      </c>
      <c r="S383" s="39">
        <f t="shared" si="10"/>
        <v>-0.1445367692</v>
      </c>
      <c r="T383" s="40">
        <f t="shared" si="11"/>
        <v>0.3597983689</v>
      </c>
      <c r="U383" s="40">
        <f t="shared" si="12"/>
        <v>0.7763653552</v>
      </c>
      <c r="V383" s="40">
        <f t="shared" si="13"/>
        <v>0.7763653552</v>
      </c>
      <c r="W383" s="39">
        <f t="shared" si="14"/>
        <v>0.631828586</v>
      </c>
      <c r="X383" s="41">
        <f t="shared" si="15"/>
        <v>0.2236346448</v>
      </c>
      <c r="Y383" s="41">
        <f t="shared" si="16"/>
        <v>0.368171414</v>
      </c>
      <c r="Z383" s="40">
        <f t="shared" si="17"/>
        <v>12</v>
      </c>
      <c r="AA383" s="40">
        <f t="shared" si="18"/>
        <v>26</v>
      </c>
      <c r="AB383" s="40">
        <f t="shared" si="19"/>
        <v>3</v>
      </c>
      <c r="AC383" s="40">
        <f t="shared" si="20"/>
        <v>9</v>
      </c>
      <c r="AD383" s="40">
        <f t="shared" si="21"/>
        <v>10</v>
      </c>
      <c r="AE383" s="40">
        <f t="shared" si="22"/>
        <v>16</v>
      </c>
      <c r="AF383" s="40">
        <f t="shared" si="23"/>
        <v>1.333333333</v>
      </c>
      <c r="AG383" s="40">
        <f t="shared" si="24"/>
        <v>1.1875</v>
      </c>
      <c r="AH383" s="40">
        <f t="shared" si="25"/>
        <v>4</v>
      </c>
      <c r="AI383" s="40">
        <f t="shared" si="26"/>
        <v>12</v>
      </c>
      <c r="AJ383" s="40">
        <f t="shared" si="27"/>
        <v>12</v>
      </c>
      <c r="AK383" s="40">
        <f t="shared" si="40"/>
        <v>19</v>
      </c>
      <c r="AL383" s="18">
        <f t="shared" si="28"/>
        <v>1158</v>
      </c>
      <c r="AM383" s="40">
        <f t="shared" si="29"/>
        <v>47</v>
      </c>
      <c r="AN383" s="42">
        <f t="shared" si="30"/>
        <v>0.04058721934</v>
      </c>
      <c r="AO383" s="42">
        <f t="shared" si="31"/>
        <v>0.08894645941</v>
      </c>
      <c r="AP383" s="43">
        <f t="shared" si="32"/>
        <v>0.1747572816</v>
      </c>
      <c r="AQ383" s="43">
        <f t="shared" si="33"/>
        <v>0.5922330097</v>
      </c>
      <c r="AR383" s="43">
        <f t="shared" si="34"/>
        <v>0.3689320388</v>
      </c>
      <c r="AS383" s="43">
        <f t="shared" si="35"/>
        <v>0.3404255319</v>
      </c>
      <c r="AT383" s="43">
        <f t="shared" si="36"/>
        <v>0.4893617021</v>
      </c>
      <c r="AU383" s="43">
        <f t="shared" si="37"/>
        <v>0.3404255319</v>
      </c>
      <c r="AV383" s="44">
        <f t="shared" si="38"/>
        <v>0</v>
      </c>
      <c r="AW383" s="45">
        <f t="shared" si="39"/>
        <v>2</v>
      </c>
      <c r="AX383" s="45">
        <v>9.0</v>
      </c>
      <c r="AY383" s="45"/>
    </row>
    <row r="384">
      <c r="A384" s="60"/>
      <c r="B384" s="60"/>
      <c r="C384" s="60"/>
      <c r="D384" s="46">
        <v>382.0</v>
      </c>
      <c r="E384" s="25"/>
      <c r="F384" s="26">
        <v>5550.0</v>
      </c>
      <c r="G384" s="18">
        <v>760.0</v>
      </c>
      <c r="H384" s="15">
        <f t="shared" si="5"/>
        <v>209</v>
      </c>
      <c r="I384" s="28">
        <v>15.0</v>
      </c>
      <c r="J384" s="29">
        <v>21.0</v>
      </c>
      <c r="K384" s="30">
        <v>19.0</v>
      </c>
      <c r="L384" s="31">
        <v>88.0</v>
      </c>
      <c r="M384" s="32">
        <v>42.0</v>
      </c>
      <c r="N384" s="33">
        <v>24.0</v>
      </c>
      <c r="O384" s="39">
        <f t="shared" si="6"/>
        <v>0.3636363636</v>
      </c>
      <c r="P384" s="39">
        <f t="shared" si="7"/>
        <v>0.5833333333</v>
      </c>
      <c r="Q384" s="40">
        <f t="shared" si="8"/>
        <v>0.5867677355</v>
      </c>
      <c r="R384" s="17">
        <f t="shared" si="9"/>
        <v>0.1647677355</v>
      </c>
      <c r="S384" s="39">
        <f t="shared" si="10"/>
        <v>-0.003434402204</v>
      </c>
      <c r="T384" s="40">
        <f t="shared" si="11"/>
        <v>0.359959915</v>
      </c>
      <c r="U384" s="40">
        <f t="shared" si="12"/>
        <v>0.282294006</v>
      </c>
      <c r="V384" s="40">
        <f t="shared" si="13"/>
        <v>0.282294006</v>
      </c>
      <c r="W384" s="39">
        <f t="shared" si="14"/>
        <v>0.2788596038</v>
      </c>
      <c r="X384" s="41">
        <f t="shared" si="15"/>
        <v>0.717705994</v>
      </c>
      <c r="Y384" s="41">
        <f t="shared" si="16"/>
        <v>0.7211403962</v>
      </c>
      <c r="Z384" s="40">
        <f t="shared" si="17"/>
        <v>66</v>
      </c>
      <c r="AA384" s="40">
        <f t="shared" si="18"/>
        <v>36</v>
      </c>
      <c r="AB384" s="40">
        <f t="shared" si="19"/>
        <v>47</v>
      </c>
      <c r="AC384" s="40">
        <f t="shared" si="20"/>
        <v>19</v>
      </c>
      <c r="AD384" s="40">
        <f t="shared" si="21"/>
        <v>26</v>
      </c>
      <c r="AE384" s="40">
        <f t="shared" si="22"/>
        <v>10</v>
      </c>
      <c r="AF384" s="40">
        <f t="shared" si="23"/>
        <v>1.263157895</v>
      </c>
      <c r="AG384" s="40">
        <f t="shared" si="24"/>
        <v>2.1</v>
      </c>
      <c r="AH384" s="40">
        <f t="shared" si="25"/>
        <v>59</v>
      </c>
      <c r="AI384" s="40">
        <f t="shared" si="26"/>
        <v>24</v>
      </c>
      <c r="AJ384" s="40">
        <f t="shared" si="27"/>
        <v>55</v>
      </c>
      <c r="AK384" s="40">
        <f t="shared" si="40"/>
        <v>21</v>
      </c>
      <c r="AL384" s="18">
        <f t="shared" si="28"/>
        <v>760</v>
      </c>
      <c r="AM384" s="40">
        <f t="shared" si="29"/>
        <v>159</v>
      </c>
      <c r="AN384" s="42">
        <f t="shared" si="30"/>
        <v>0.2092105263</v>
      </c>
      <c r="AO384" s="42">
        <f t="shared" si="31"/>
        <v>0.275</v>
      </c>
      <c r="AP384" s="43">
        <f t="shared" si="32"/>
        <v>0.3636363636</v>
      </c>
      <c r="AQ384" s="43">
        <f t="shared" si="33"/>
        <v>0.6937799043</v>
      </c>
      <c r="AR384" s="43">
        <f t="shared" si="34"/>
        <v>0.4880382775</v>
      </c>
      <c r="AS384" s="43">
        <f t="shared" si="35"/>
        <v>0.7169811321</v>
      </c>
      <c r="AT384" s="43">
        <f t="shared" si="36"/>
        <v>0.5031446541</v>
      </c>
      <c r="AU384" s="43">
        <f t="shared" si="37"/>
        <v>0.5220125786</v>
      </c>
      <c r="AV384" s="44">
        <f t="shared" si="38"/>
        <v>0</v>
      </c>
      <c r="AW384" s="45">
        <f t="shared" si="39"/>
        <v>-38</v>
      </c>
      <c r="AX384" s="45">
        <v>9.0</v>
      </c>
      <c r="AY384" s="45"/>
    </row>
    <row r="385">
      <c r="A385" s="60"/>
      <c r="B385" s="60"/>
      <c r="C385" s="60"/>
      <c r="D385" s="46">
        <v>383.0</v>
      </c>
      <c r="E385" s="25"/>
      <c r="F385" s="26">
        <v>5554.0</v>
      </c>
      <c r="G385" s="18">
        <v>1799.0</v>
      </c>
      <c r="H385" s="15">
        <f t="shared" si="5"/>
        <v>409</v>
      </c>
      <c r="I385" s="28">
        <v>24.0</v>
      </c>
      <c r="J385" s="29">
        <v>71.0</v>
      </c>
      <c r="K385" s="30">
        <v>32.0</v>
      </c>
      <c r="L385" s="31">
        <v>182.0</v>
      </c>
      <c r="M385" s="32">
        <v>29.0</v>
      </c>
      <c r="N385" s="33">
        <v>71.0</v>
      </c>
      <c r="O385" s="39">
        <f t="shared" si="6"/>
        <v>0.71</v>
      </c>
      <c r="P385" s="39">
        <f t="shared" si="7"/>
        <v>0.7473684211</v>
      </c>
      <c r="Q385" s="40">
        <f t="shared" si="8"/>
        <v>0.7437842546</v>
      </c>
      <c r="R385" s="17">
        <f t="shared" si="9"/>
        <v>0.3217842546</v>
      </c>
      <c r="S385" s="39">
        <f t="shared" si="10"/>
        <v>0.003584166453</v>
      </c>
      <c r="T385" s="40">
        <f t="shared" si="11"/>
        <v>0.3598719848</v>
      </c>
      <c r="U385" s="40">
        <f t="shared" si="12"/>
        <v>0.5512010098</v>
      </c>
      <c r="V385" s="40">
        <f t="shared" si="13"/>
        <v>0.5512010098</v>
      </c>
      <c r="W385" s="39">
        <f t="shared" si="14"/>
        <v>0.5547851763</v>
      </c>
      <c r="X385" s="41">
        <f t="shared" si="15"/>
        <v>0.4487989902</v>
      </c>
      <c r="Y385" s="41">
        <f t="shared" si="16"/>
        <v>0.4452148237</v>
      </c>
      <c r="Z385" s="40">
        <f t="shared" si="17"/>
        <v>100</v>
      </c>
      <c r="AA385" s="40">
        <f t="shared" si="18"/>
        <v>95</v>
      </c>
      <c r="AB385" s="40">
        <f t="shared" si="19"/>
        <v>45</v>
      </c>
      <c r="AC385" s="40">
        <f t="shared" si="20"/>
        <v>55</v>
      </c>
      <c r="AD385" s="40">
        <f t="shared" si="21"/>
        <v>42</v>
      </c>
      <c r="AE385" s="40">
        <f t="shared" si="22"/>
        <v>53</v>
      </c>
      <c r="AF385" s="40">
        <f t="shared" si="23"/>
        <v>1.290909091</v>
      </c>
      <c r="AG385" s="40">
        <f t="shared" si="24"/>
        <v>1.339622642</v>
      </c>
      <c r="AH385" s="40">
        <f t="shared" si="25"/>
        <v>58</v>
      </c>
      <c r="AI385" s="40">
        <f t="shared" si="26"/>
        <v>71</v>
      </c>
      <c r="AJ385" s="40">
        <f t="shared" si="27"/>
        <v>56</v>
      </c>
      <c r="AK385" s="40">
        <f t="shared" si="40"/>
        <v>71</v>
      </c>
      <c r="AL385" s="18">
        <f t="shared" si="28"/>
        <v>1799</v>
      </c>
      <c r="AM385" s="40">
        <f t="shared" si="29"/>
        <v>256</v>
      </c>
      <c r="AN385" s="42">
        <f t="shared" si="30"/>
        <v>0.1423012785</v>
      </c>
      <c r="AO385" s="42">
        <f t="shared" si="31"/>
        <v>0.227348527</v>
      </c>
      <c r="AP385" s="43">
        <f t="shared" si="32"/>
        <v>0.2078239609</v>
      </c>
      <c r="AQ385" s="43">
        <f t="shared" si="33"/>
        <v>0.5745721271</v>
      </c>
      <c r="AR385" s="43">
        <f t="shared" si="34"/>
        <v>0.4767726161</v>
      </c>
      <c r="AS385" s="43">
        <f t="shared" si="35"/>
        <v>0.4453125</v>
      </c>
      <c r="AT385" s="43">
        <f t="shared" si="36"/>
        <v>0.50390625</v>
      </c>
      <c r="AU385" s="43">
        <f t="shared" si="37"/>
        <v>0.50390625</v>
      </c>
      <c r="AV385" s="44">
        <f t="shared" si="38"/>
        <v>0</v>
      </c>
      <c r="AW385" s="45">
        <f t="shared" si="39"/>
        <v>-29</v>
      </c>
      <c r="AX385" s="45">
        <v>9.0</v>
      </c>
      <c r="AY385" s="45"/>
    </row>
    <row r="386">
      <c r="A386" s="60"/>
      <c r="B386" s="60"/>
      <c r="C386" s="60"/>
      <c r="D386" s="46">
        <v>384.0</v>
      </c>
      <c r="E386" s="25"/>
      <c r="F386" s="26">
        <v>5556.0</v>
      </c>
      <c r="G386" s="18">
        <v>2533.0</v>
      </c>
      <c r="H386" s="15">
        <f t="shared" si="5"/>
        <v>674</v>
      </c>
      <c r="I386" s="28">
        <v>85.0</v>
      </c>
      <c r="J386" s="29">
        <v>113.0</v>
      </c>
      <c r="K386" s="30">
        <v>69.0</v>
      </c>
      <c r="L386" s="31">
        <v>192.0</v>
      </c>
      <c r="M386" s="32">
        <v>112.0</v>
      </c>
      <c r="N386" s="33">
        <v>103.0</v>
      </c>
      <c r="O386" s="39">
        <f t="shared" si="6"/>
        <v>0.4790697674</v>
      </c>
      <c r="P386" s="39">
        <f t="shared" si="7"/>
        <v>0.5707070707</v>
      </c>
      <c r="Q386" s="40">
        <f t="shared" si="8"/>
        <v>0.6390888341</v>
      </c>
      <c r="R386" s="17">
        <f t="shared" si="9"/>
        <v>0.2170888341</v>
      </c>
      <c r="S386" s="39">
        <f t="shared" si="10"/>
        <v>-0.06838176334</v>
      </c>
      <c r="T386" s="40">
        <f t="shared" si="11"/>
        <v>0.3599306095</v>
      </c>
      <c r="U386" s="40">
        <f t="shared" si="12"/>
        <v>0.3719108791</v>
      </c>
      <c r="V386" s="40">
        <f t="shared" si="13"/>
        <v>0.3719108791</v>
      </c>
      <c r="W386" s="39">
        <f t="shared" si="14"/>
        <v>0.3035291157</v>
      </c>
      <c r="X386" s="41">
        <f t="shared" si="15"/>
        <v>0.6280891209</v>
      </c>
      <c r="Y386" s="41">
        <f t="shared" si="16"/>
        <v>0.6964708843</v>
      </c>
      <c r="Z386" s="40">
        <f t="shared" si="17"/>
        <v>215</v>
      </c>
      <c r="AA386" s="40">
        <f t="shared" si="18"/>
        <v>198</v>
      </c>
      <c r="AB386" s="40">
        <f t="shared" si="19"/>
        <v>135</v>
      </c>
      <c r="AC386" s="40">
        <f t="shared" si="20"/>
        <v>80</v>
      </c>
      <c r="AD386" s="40">
        <f t="shared" si="21"/>
        <v>138</v>
      </c>
      <c r="AE386" s="40">
        <f t="shared" si="22"/>
        <v>60</v>
      </c>
      <c r="AF386" s="40">
        <f t="shared" si="23"/>
        <v>1.2875</v>
      </c>
      <c r="AG386" s="40">
        <f t="shared" si="24"/>
        <v>1.883333333</v>
      </c>
      <c r="AH386" s="40">
        <f t="shared" si="25"/>
        <v>174</v>
      </c>
      <c r="AI386" s="40">
        <f t="shared" si="26"/>
        <v>103</v>
      </c>
      <c r="AJ386" s="40">
        <f t="shared" si="27"/>
        <v>260</v>
      </c>
      <c r="AK386" s="40">
        <f t="shared" si="40"/>
        <v>113</v>
      </c>
      <c r="AL386" s="18">
        <f t="shared" si="28"/>
        <v>2533</v>
      </c>
      <c r="AM386" s="40">
        <f t="shared" si="29"/>
        <v>650</v>
      </c>
      <c r="AN386" s="42">
        <f t="shared" si="30"/>
        <v>0.2566127122</v>
      </c>
      <c r="AO386" s="42">
        <f t="shared" si="31"/>
        <v>0.2660876431</v>
      </c>
      <c r="AP386" s="43">
        <f t="shared" si="32"/>
        <v>0.3946587537</v>
      </c>
      <c r="AQ386" s="43">
        <f t="shared" si="33"/>
        <v>0.5771513353</v>
      </c>
      <c r="AR386" s="43">
        <f t="shared" si="34"/>
        <v>0.6127596439</v>
      </c>
      <c r="AS386" s="43">
        <f t="shared" si="35"/>
        <v>0.6676923077</v>
      </c>
      <c r="AT386" s="43">
        <f t="shared" si="36"/>
        <v>0.4415384615</v>
      </c>
      <c r="AU386" s="43">
        <f t="shared" si="37"/>
        <v>0.4261538462</v>
      </c>
      <c r="AV386" s="44">
        <f t="shared" si="38"/>
        <v>0</v>
      </c>
      <c r="AW386" s="45">
        <f t="shared" si="39"/>
        <v>-168</v>
      </c>
      <c r="AX386" s="45">
        <v>9.0</v>
      </c>
      <c r="AY386" s="45"/>
    </row>
    <row r="387">
      <c r="A387" s="60"/>
      <c r="B387" s="60"/>
      <c r="C387" s="60"/>
      <c r="D387" s="46">
        <v>385.0</v>
      </c>
      <c r="E387" s="25"/>
      <c r="F387" s="26">
        <v>5560.0</v>
      </c>
      <c r="G387" s="18">
        <v>2000.0</v>
      </c>
      <c r="H387" s="15">
        <f t="shared" si="5"/>
        <v>474</v>
      </c>
      <c r="I387" s="28">
        <v>32.0</v>
      </c>
      <c r="J387" s="29">
        <v>112.0</v>
      </c>
      <c r="K387" s="30">
        <v>30.0</v>
      </c>
      <c r="L387" s="31">
        <v>222.0</v>
      </c>
      <c r="M387" s="32">
        <v>29.0</v>
      </c>
      <c r="N387" s="33">
        <v>49.0</v>
      </c>
      <c r="O387" s="39">
        <f t="shared" si="6"/>
        <v>0.6282051282</v>
      </c>
      <c r="P387" s="39">
        <f t="shared" si="7"/>
        <v>0.7777777778</v>
      </c>
      <c r="Q387" s="40">
        <f t="shared" si="8"/>
        <v>0.7066976834</v>
      </c>
      <c r="R387" s="17">
        <f t="shared" si="9"/>
        <v>0.2846976834</v>
      </c>
      <c r="S387" s="39">
        <f t="shared" si="10"/>
        <v>0.07108009435</v>
      </c>
      <c r="T387" s="40">
        <f t="shared" si="11"/>
        <v>0.3598927492</v>
      </c>
      <c r="U387" s="40">
        <f t="shared" si="12"/>
        <v>0.4876958345</v>
      </c>
      <c r="V387" s="40">
        <f t="shared" si="13"/>
        <v>0.4876958345</v>
      </c>
      <c r="W387" s="39">
        <f t="shared" si="14"/>
        <v>0.5587759289</v>
      </c>
      <c r="X387" s="41">
        <f t="shared" si="15"/>
        <v>0.5123041655</v>
      </c>
      <c r="Y387" s="41">
        <f t="shared" si="16"/>
        <v>0.4412240711</v>
      </c>
      <c r="Z387" s="40">
        <f t="shared" si="17"/>
        <v>78</v>
      </c>
      <c r="AA387" s="40">
        <f t="shared" si="18"/>
        <v>144</v>
      </c>
      <c r="AB387" s="40">
        <f t="shared" si="19"/>
        <v>40</v>
      </c>
      <c r="AC387" s="40">
        <f t="shared" si="20"/>
        <v>38</v>
      </c>
      <c r="AD387" s="40">
        <f t="shared" si="21"/>
        <v>64</v>
      </c>
      <c r="AE387" s="40">
        <f t="shared" si="22"/>
        <v>80</v>
      </c>
      <c r="AF387" s="40">
        <f t="shared" si="23"/>
        <v>1.289473684</v>
      </c>
      <c r="AG387" s="40">
        <f t="shared" si="24"/>
        <v>1.4</v>
      </c>
      <c r="AH387" s="40">
        <f t="shared" si="25"/>
        <v>52</v>
      </c>
      <c r="AI387" s="40">
        <f t="shared" si="26"/>
        <v>49</v>
      </c>
      <c r="AJ387" s="40">
        <f t="shared" si="27"/>
        <v>90</v>
      </c>
      <c r="AK387" s="40">
        <f t="shared" si="40"/>
        <v>112</v>
      </c>
      <c r="AL387" s="18">
        <f t="shared" si="28"/>
        <v>2000</v>
      </c>
      <c r="AM387" s="40">
        <f t="shared" si="29"/>
        <v>303</v>
      </c>
      <c r="AN387" s="42">
        <f t="shared" si="30"/>
        <v>0.1515</v>
      </c>
      <c r="AO387" s="42">
        <f t="shared" si="31"/>
        <v>0.237</v>
      </c>
      <c r="AP387" s="43">
        <f t="shared" si="32"/>
        <v>0.1919831224</v>
      </c>
      <c r="AQ387" s="43">
        <f t="shared" si="33"/>
        <v>0.5970464135</v>
      </c>
      <c r="AR387" s="43">
        <f t="shared" si="34"/>
        <v>0.4683544304</v>
      </c>
      <c r="AS387" s="43">
        <f t="shared" si="35"/>
        <v>0.4686468647</v>
      </c>
      <c r="AT387" s="43">
        <f t="shared" si="36"/>
        <v>0.5412541254</v>
      </c>
      <c r="AU387" s="43">
        <f t="shared" si="37"/>
        <v>0.3333333333</v>
      </c>
      <c r="AV387" s="44">
        <f t="shared" si="38"/>
        <v>0</v>
      </c>
      <c r="AW387" s="45">
        <f t="shared" si="39"/>
        <v>-51</v>
      </c>
      <c r="AX387" s="45">
        <v>9.0</v>
      </c>
      <c r="AY387" s="45"/>
    </row>
    <row r="388">
      <c r="A388" s="60"/>
      <c r="B388" s="60"/>
      <c r="C388" s="60"/>
      <c r="D388" s="46">
        <v>386.0</v>
      </c>
      <c r="E388" s="25"/>
      <c r="F388" s="26">
        <v>5563.0</v>
      </c>
      <c r="G388" s="18">
        <v>1682.0</v>
      </c>
      <c r="H388" s="15">
        <f t="shared" si="5"/>
        <v>107</v>
      </c>
      <c r="I388" s="28">
        <v>3.0</v>
      </c>
      <c r="J388" s="29">
        <v>19.0</v>
      </c>
      <c r="K388" s="30">
        <v>5.0</v>
      </c>
      <c r="L388" s="31">
        <v>61.0</v>
      </c>
      <c r="M388" s="32">
        <v>2.0</v>
      </c>
      <c r="N388" s="33">
        <v>17.0</v>
      </c>
      <c r="O388" s="39">
        <f t="shared" si="6"/>
        <v>0.8947368421</v>
      </c>
      <c r="P388" s="39">
        <f t="shared" si="7"/>
        <v>0.8636363636</v>
      </c>
      <c r="Q388" s="40">
        <f t="shared" si="8"/>
        <v>0.827560759</v>
      </c>
      <c r="R388" s="17">
        <f t="shared" si="9"/>
        <v>0.405560759</v>
      </c>
      <c r="S388" s="39">
        <f t="shared" si="10"/>
        <v>0.03607560463</v>
      </c>
      <c r="T388" s="40">
        <f t="shared" si="11"/>
        <v>0.3598250892</v>
      </c>
      <c r="U388" s="40">
        <f t="shared" si="12"/>
        <v>0.6946342728</v>
      </c>
      <c r="V388" s="40">
        <f t="shared" si="13"/>
        <v>0.6946342728</v>
      </c>
      <c r="W388" s="39">
        <f t="shared" si="14"/>
        <v>0.7307098774</v>
      </c>
      <c r="X388" s="41">
        <f t="shared" si="15"/>
        <v>0.3053657272</v>
      </c>
      <c r="Y388" s="41">
        <f t="shared" si="16"/>
        <v>0.2692901226</v>
      </c>
      <c r="Z388" s="40">
        <f t="shared" si="17"/>
        <v>19</v>
      </c>
      <c r="AA388" s="40">
        <f t="shared" si="18"/>
        <v>22</v>
      </c>
      <c r="AB388" s="40">
        <f t="shared" si="19"/>
        <v>6</v>
      </c>
      <c r="AC388" s="40">
        <f t="shared" si="20"/>
        <v>13</v>
      </c>
      <c r="AD388" s="40">
        <f t="shared" si="21"/>
        <v>6</v>
      </c>
      <c r="AE388" s="40">
        <f t="shared" si="22"/>
        <v>16</v>
      </c>
      <c r="AF388" s="40">
        <f t="shared" si="23"/>
        <v>1.307692308</v>
      </c>
      <c r="AG388" s="40">
        <f t="shared" si="24"/>
        <v>1.1875</v>
      </c>
      <c r="AH388" s="40">
        <f t="shared" si="25"/>
        <v>8</v>
      </c>
      <c r="AI388" s="40">
        <f t="shared" si="26"/>
        <v>17</v>
      </c>
      <c r="AJ388" s="40">
        <f t="shared" si="27"/>
        <v>7</v>
      </c>
      <c r="AK388" s="40">
        <f t="shared" si="40"/>
        <v>19</v>
      </c>
      <c r="AL388" s="18">
        <f t="shared" si="28"/>
        <v>1682</v>
      </c>
      <c r="AM388" s="40">
        <f t="shared" si="29"/>
        <v>51</v>
      </c>
      <c r="AN388" s="42">
        <f t="shared" si="30"/>
        <v>0.03032104637</v>
      </c>
      <c r="AO388" s="42">
        <f t="shared" si="31"/>
        <v>0.06361474435</v>
      </c>
      <c r="AP388" s="43">
        <f t="shared" si="32"/>
        <v>0.09345794393</v>
      </c>
      <c r="AQ388" s="43">
        <f t="shared" si="33"/>
        <v>0.6168224299</v>
      </c>
      <c r="AR388" s="43">
        <f t="shared" si="34"/>
        <v>0.3831775701</v>
      </c>
      <c r="AS388" s="43">
        <f t="shared" si="35"/>
        <v>0.2941176471</v>
      </c>
      <c r="AT388" s="43">
        <f t="shared" si="36"/>
        <v>0.5294117647</v>
      </c>
      <c r="AU388" s="43">
        <f t="shared" si="37"/>
        <v>0.4901960784</v>
      </c>
      <c r="AV388" s="44">
        <f t="shared" si="38"/>
        <v>0</v>
      </c>
      <c r="AW388" s="45">
        <f t="shared" si="39"/>
        <v>-5</v>
      </c>
      <c r="AX388" s="45">
        <v>9.0</v>
      </c>
      <c r="AY388" s="45"/>
    </row>
    <row r="389">
      <c r="A389" s="60"/>
      <c r="B389" s="60"/>
      <c r="C389" s="60"/>
      <c r="D389" s="46">
        <v>387.0</v>
      </c>
      <c r="E389" s="25"/>
      <c r="F389" s="26">
        <v>5565.0</v>
      </c>
      <c r="G389" s="18">
        <v>1927.0</v>
      </c>
      <c r="H389" s="15">
        <f t="shared" si="5"/>
        <v>266</v>
      </c>
      <c r="I389" s="28">
        <v>6.0</v>
      </c>
      <c r="J389" s="29">
        <v>38.0</v>
      </c>
      <c r="K389" s="30">
        <v>15.0</v>
      </c>
      <c r="L389" s="31">
        <v>132.0</v>
      </c>
      <c r="M389" s="32">
        <v>19.0</v>
      </c>
      <c r="N389" s="33">
        <v>56.0</v>
      </c>
      <c r="O389" s="39">
        <f t="shared" si="6"/>
        <v>0.7466666667</v>
      </c>
      <c r="P389" s="39">
        <f t="shared" si="7"/>
        <v>0.8636363636</v>
      </c>
      <c r="Q389" s="40">
        <f t="shared" si="8"/>
        <v>0.7604105984</v>
      </c>
      <c r="R389" s="17">
        <f t="shared" si="9"/>
        <v>0.3384105984</v>
      </c>
      <c r="S389" s="39">
        <f t="shared" si="10"/>
        <v>0.1032257652</v>
      </c>
      <c r="T389" s="40">
        <f t="shared" si="11"/>
        <v>0.3598626768</v>
      </c>
      <c r="U389" s="40">
        <f t="shared" si="12"/>
        <v>0.5796692351</v>
      </c>
      <c r="V389" s="40">
        <f t="shared" si="13"/>
        <v>0.5796692351</v>
      </c>
      <c r="W389" s="39">
        <f t="shared" si="14"/>
        <v>0.6828950003</v>
      </c>
      <c r="X389" s="41">
        <f t="shared" si="15"/>
        <v>0.4203307649</v>
      </c>
      <c r="Y389" s="41">
        <f t="shared" si="16"/>
        <v>0.3171049997</v>
      </c>
      <c r="Z389" s="40">
        <f t="shared" si="17"/>
        <v>75</v>
      </c>
      <c r="AA389" s="40">
        <f t="shared" si="18"/>
        <v>44</v>
      </c>
      <c r="AB389" s="40">
        <f t="shared" si="19"/>
        <v>32</v>
      </c>
      <c r="AC389" s="40">
        <f t="shared" si="20"/>
        <v>43</v>
      </c>
      <c r="AD389" s="40">
        <f t="shared" si="21"/>
        <v>14</v>
      </c>
      <c r="AE389" s="40">
        <f t="shared" si="22"/>
        <v>30</v>
      </c>
      <c r="AF389" s="40">
        <f t="shared" si="23"/>
        <v>1.302325581</v>
      </c>
      <c r="AG389" s="40">
        <f t="shared" si="24"/>
        <v>1.266666667</v>
      </c>
      <c r="AH389" s="40">
        <f t="shared" si="25"/>
        <v>42</v>
      </c>
      <c r="AI389" s="40">
        <f t="shared" si="26"/>
        <v>56</v>
      </c>
      <c r="AJ389" s="40">
        <f t="shared" si="27"/>
        <v>18</v>
      </c>
      <c r="AK389" s="40">
        <f t="shared" si="40"/>
        <v>38</v>
      </c>
      <c r="AL389" s="18">
        <f t="shared" si="28"/>
        <v>1927</v>
      </c>
      <c r="AM389" s="40">
        <f t="shared" si="29"/>
        <v>154</v>
      </c>
      <c r="AN389" s="42">
        <f t="shared" si="30"/>
        <v>0.07991696938</v>
      </c>
      <c r="AO389" s="42">
        <f t="shared" si="31"/>
        <v>0.1380384017</v>
      </c>
      <c r="AP389" s="43">
        <f t="shared" si="32"/>
        <v>0.1503759398</v>
      </c>
      <c r="AQ389" s="43">
        <f t="shared" si="33"/>
        <v>0.5902255639</v>
      </c>
      <c r="AR389" s="43">
        <f t="shared" si="34"/>
        <v>0.4473684211</v>
      </c>
      <c r="AS389" s="43">
        <f t="shared" si="35"/>
        <v>0.3896103896</v>
      </c>
      <c r="AT389" s="43">
        <f t="shared" si="36"/>
        <v>0.5194805195</v>
      </c>
      <c r="AU389" s="43">
        <f t="shared" si="37"/>
        <v>0.6363636364</v>
      </c>
      <c r="AV389" s="44">
        <f t="shared" si="38"/>
        <v>0</v>
      </c>
      <c r="AW389" s="45">
        <f t="shared" si="39"/>
        <v>-20</v>
      </c>
      <c r="AX389" s="45">
        <v>9.0</v>
      </c>
      <c r="AY389" s="45"/>
    </row>
    <row r="390">
      <c r="A390" s="60"/>
      <c r="B390" s="60"/>
      <c r="C390" s="60"/>
      <c r="D390" s="46">
        <v>388.0</v>
      </c>
      <c r="E390" s="25"/>
      <c r="F390" s="26">
        <v>5566.0</v>
      </c>
      <c r="G390" s="18">
        <v>3340.0</v>
      </c>
      <c r="H390" s="15">
        <f t="shared" si="5"/>
        <v>721</v>
      </c>
      <c r="I390" s="28">
        <v>42.0</v>
      </c>
      <c r="J390" s="29">
        <v>147.0</v>
      </c>
      <c r="K390" s="30">
        <v>54.0</v>
      </c>
      <c r="L390" s="31">
        <v>324.0</v>
      </c>
      <c r="M390" s="32">
        <v>53.0</v>
      </c>
      <c r="N390" s="33">
        <v>101.0</v>
      </c>
      <c r="O390" s="39">
        <f t="shared" si="6"/>
        <v>0.6558441558</v>
      </c>
      <c r="P390" s="39">
        <f t="shared" si="7"/>
        <v>0.7777777778</v>
      </c>
      <c r="Q390" s="40">
        <f t="shared" si="8"/>
        <v>0.7192290229</v>
      </c>
      <c r="R390" s="17">
        <f t="shared" si="9"/>
        <v>0.2972290229</v>
      </c>
      <c r="S390" s="39">
        <f t="shared" si="10"/>
        <v>0.05854875492</v>
      </c>
      <c r="T390" s="40">
        <f t="shared" si="11"/>
        <v>0.3598857327</v>
      </c>
      <c r="U390" s="40">
        <f t="shared" si="12"/>
        <v>0.5091545192</v>
      </c>
      <c r="V390" s="40">
        <f t="shared" si="13"/>
        <v>0.5091545192</v>
      </c>
      <c r="W390" s="39">
        <f t="shared" si="14"/>
        <v>0.5677032741</v>
      </c>
      <c r="X390" s="41">
        <f t="shared" si="15"/>
        <v>0.4908454808</v>
      </c>
      <c r="Y390" s="41">
        <f t="shared" si="16"/>
        <v>0.4322967259</v>
      </c>
      <c r="Z390" s="40">
        <f t="shared" si="17"/>
        <v>154</v>
      </c>
      <c r="AA390" s="40">
        <f t="shared" si="18"/>
        <v>189</v>
      </c>
      <c r="AB390" s="40">
        <f t="shared" si="19"/>
        <v>76</v>
      </c>
      <c r="AC390" s="40">
        <f t="shared" si="20"/>
        <v>78</v>
      </c>
      <c r="AD390" s="40">
        <f t="shared" si="21"/>
        <v>82</v>
      </c>
      <c r="AE390" s="40">
        <f t="shared" si="22"/>
        <v>107</v>
      </c>
      <c r="AF390" s="40">
        <f t="shared" si="23"/>
        <v>1.294871795</v>
      </c>
      <c r="AG390" s="40">
        <f t="shared" si="24"/>
        <v>1.373831776</v>
      </c>
      <c r="AH390" s="40">
        <f t="shared" si="25"/>
        <v>98</v>
      </c>
      <c r="AI390" s="40">
        <f t="shared" si="26"/>
        <v>101</v>
      </c>
      <c r="AJ390" s="40">
        <f t="shared" si="27"/>
        <v>113</v>
      </c>
      <c r="AK390" s="40">
        <f t="shared" si="40"/>
        <v>147</v>
      </c>
      <c r="AL390" s="18">
        <f t="shared" si="28"/>
        <v>3340</v>
      </c>
      <c r="AM390" s="40">
        <f t="shared" si="29"/>
        <v>459</v>
      </c>
      <c r="AN390" s="42">
        <f t="shared" si="30"/>
        <v>0.1374251497</v>
      </c>
      <c r="AO390" s="42">
        <f t="shared" si="31"/>
        <v>0.2158682635</v>
      </c>
      <c r="AP390" s="43">
        <f t="shared" si="32"/>
        <v>0.2066574202</v>
      </c>
      <c r="AQ390" s="43">
        <f t="shared" si="33"/>
        <v>0.5811373093</v>
      </c>
      <c r="AR390" s="43">
        <f t="shared" si="34"/>
        <v>0.4757281553</v>
      </c>
      <c r="AS390" s="43">
        <f t="shared" si="35"/>
        <v>0.4596949891</v>
      </c>
      <c r="AT390" s="43">
        <f t="shared" si="36"/>
        <v>0.5337690632</v>
      </c>
      <c r="AU390" s="43">
        <f t="shared" si="37"/>
        <v>0.4335511983</v>
      </c>
      <c r="AV390" s="44">
        <f t="shared" si="38"/>
        <v>0</v>
      </c>
      <c r="AW390" s="45">
        <f t="shared" si="39"/>
        <v>-62</v>
      </c>
      <c r="AX390" s="45">
        <v>9.0</v>
      </c>
      <c r="AY390" s="45"/>
    </row>
    <row r="391">
      <c r="A391" s="60"/>
      <c r="B391" s="60"/>
      <c r="C391" s="60"/>
      <c r="D391" s="46">
        <v>389.0</v>
      </c>
      <c r="E391" s="25"/>
      <c r="F391" s="26">
        <v>5569.0</v>
      </c>
      <c r="G391" s="18">
        <v>2635.0</v>
      </c>
      <c r="H391" s="15">
        <f t="shared" si="5"/>
        <v>526</v>
      </c>
      <c r="I391" s="28">
        <v>34.0</v>
      </c>
      <c r="J391" s="29">
        <v>91.0</v>
      </c>
      <c r="K391" s="30">
        <v>47.0</v>
      </c>
      <c r="L391" s="31">
        <v>231.0</v>
      </c>
      <c r="M391" s="32">
        <v>50.0</v>
      </c>
      <c r="N391" s="33">
        <v>73.0</v>
      </c>
      <c r="O391" s="39">
        <f t="shared" si="6"/>
        <v>0.593495935</v>
      </c>
      <c r="P391" s="39">
        <f t="shared" si="7"/>
        <v>0.728</v>
      </c>
      <c r="Q391" s="40">
        <f t="shared" si="8"/>
        <v>0.6909614432</v>
      </c>
      <c r="R391" s="17">
        <f t="shared" si="9"/>
        <v>0.2689614432</v>
      </c>
      <c r="S391" s="39">
        <f t="shared" si="10"/>
        <v>0.03703855681</v>
      </c>
      <c r="T391" s="40">
        <f t="shared" si="11"/>
        <v>0.3599015605</v>
      </c>
      <c r="U391" s="40">
        <f t="shared" si="12"/>
        <v>0.4607481322</v>
      </c>
      <c r="V391" s="40">
        <f t="shared" si="13"/>
        <v>0.4607481322</v>
      </c>
      <c r="W391" s="39">
        <f t="shared" si="14"/>
        <v>0.4977866891</v>
      </c>
      <c r="X391" s="41">
        <f t="shared" si="15"/>
        <v>0.5392518678</v>
      </c>
      <c r="Y391" s="41">
        <f t="shared" si="16"/>
        <v>0.5022133109</v>
      </c>
      <c r="Z391" s="40">
        <f t="shared" si="17"/>
        <v>123</v>
      </c>
      <c r="AA391" s="40">
        <f t="shared" si="18"/>
        <v>125</v>
      </c>
      <c r="AB391" s="40">
        <f t="shared" si="19"/>
        <v>66</v>
      </c>
      <c r="AC391" s="40">
        <f t="shared" si="20"/>
        <v>57</v>
      </c>
      <c r="AD391" s="40">
        <f t="shared" si="21"/>
        <v>63</v>
      </c>
      <c r="AE391" s="40">
        <f t="shared" si="22"/>
        <v>62</v>
      </c>
      <c r="AF391" s="40">
        <f t="shared" si="23"/>
        <v>1.280701754</v>
      </c>
      <c r="AG391" s="40">
        <f t="shared" si="24"/>
        <v>1.467741935</v>
      </c>
      <c r="AH391" s="40">
        <f t="shared" si="25"/>
        <v>85</v>
      </c>
      <c r="AI391" s="40">
        <f t="shared" si="26"/>
        <v>73</v>
      </c>
      <c r="AJ391" s="40">
        <f t="shared" si="27"/>
        <v>92</v>
      </c>
      <c r="AK391" s="40">
        <f t="shared" si="40"/>
        <v>91</v>
      </c>
      <c r="AL391" s="18">
        <f t="shared" si="28"/>
        <v>2635</v>
      </c>
      <c r="AM391" s="40">
        <f t="shared" si="29"/>
        <v>341</v>
      </c>
      <c r="AN391" s="42">
        <f t="shared" si="30"/>
        <v>0.1294117647</v>
      </c>
      <c r="AO391" s="42">
        <f t="shared" si="31"/>
        <v>0.1996204934</v>
      </c>
      <c r="AP391" s="43">
        <f t="shared" si="32"/>
        <v>0.2490494297</v>
      </c>
      <c r="AQ391" s="43">
        <f t="shared" si="33"/>
        <v>0.5988593156</v>
      </c>
      <c r="AR391" s="43">
        <f t="shared" si="34"/>
        <v>0.4714828897</v>
      </c>
      <c r="AS391" s="43">
        <f t="shared" si="35"/>
        <v>0.5190615836</v>
      </c>
      <c r="AT391" s="43">
        <f t="shared" si="36"/>
        <v>0.5161290323</v>
      </c>
      <c r="AU391" s="43">
        <f t="shared" si="37"/>
        <v>0.4633431085</v>
      </c>
      <c r="AV391" s="44">
        <f t="shared" si="38"/>
        <v>0</v>
      </c>
      <c r="AW391" s="45">
        <f t="shared" si="39"/>
        <v>-46</v>
      </c>
      <c r="AX391" s="45">
        <v>9.0</v>
      </c>
      <c r="AY391" s="45"/>
    </row>
    <row r="392">
      <c r="A392" s="60"/>
      <c r="B392" s="60"/>
      <c r="C392" s="60"/>
      <c r="D392" s="46">
        <v>390.0</v>
      </c>
      <c r="E392" s="25"/>
      <c r="F392" s="26">
        <v>5570.0</v>
      </c>
      <c r="G392" s="18">
        <v>3157.0</v>
      </c>
      <c r="H392" s="15">
        <f t="shared" si="5"/>
        <v>477</v>
      </c>
      <c r="I392" s="28">
        <v>16.0</v>
      </c>
      <c r="J392" s="29">
        <v>59.0</v>
      </c>
      <c r="K392" s="30">
        <v>38.0</v>
      </c>
      <c r="L392" s="31">
        <v>268.0</v>
      </c>
      <c r="M392" s="32">
        <v>28.0</v>
      </c>
      <c r="N392" s="33">
        <v>68.0</v>
      </c>
      <c r="O392" s="39">
        <f t="shared" si="6"/>
        <v>0.7083333333</v>
      </c>
      <c r="P392" s="39">
        <f t="shared" si="7"/>
        <v>0.7866666667</v>
      </c>
      <c r="Q392" s="40">
        <f t="shared" si="8"/>
        <v>0.7430285313</v>
      </c>
      <c r="R392" s="17">
        <f t="shared" si="9"/>
        <v>0.3210285313</v>
      </c>
      <c r="S392" s="39">
        <f t="shared" si="10"/>
        <v>0.04363813542</v>
      </c>
      <c r="T392" s="40">
        <f t="shared" si="11"/>
        <v>0.3598724079</v>
      </c>
      <c r="U392" s="40">
        <f t="shared" si="12"/>
        <v>0.5499070053</v>
      </c>
      <c r="V392" s="40">
        <f t="shared" si="13"/>
        <v>0.5499070053</v>
      </c>
      <c r="W392" s="39">
        <f t="shared" si="14"/>
        <v>0.5935451407</v>
      </c>
      <c r="X392" s="41">
        <f t="shared" si="15"/>
        <v>0.4500929947</v>
      </c>
      <c r="Y392" s="41">
        <f t="shared" si="16"/>
        <v>0.4064548593</v>
      </c>
      <c r="Z392" s="40">
        <f t="shared" si="17"/>
        <v>96</v>
      </c>
      <c r="AA392" s="40">
        <f t="shared" si="18"/>
        <v>75</v>
      </c>
      <c r="AB392" s="40">
        <f t="shared" si="19"/>
        <v>43</v>
      </c>
      <c r="AC392" s="40">
        <f t="shared" si="20"/>
        <v>53</v>
      </c>
      <c r="AD392" s="40">
        <f t="shared" si="21"/>
        <v>30</v>
      </c>
      <c r="AE392" s="40">
        <f t="shared" si="22"/>
        <v>45</v>
      </c>
      <c r="AF392" s="40">
        <f t="shared" si="23"/>
        <v>1.283018868</v>
      </c>
      <c r="AG392" s="40">
        <f t="shared" si="24"/>
        <v>1.311111111</v>
      </c>
      <c r="AH392" s="40">
        <f t="shared" si="25"/>
        <v>55</v>
      </c>
      <c r="AI392" s="40">
        <f t="shared" si="26"/>
        <v>68</v>
      </c>
      <c r="AJ392" s="40">
        <f t="shared" si="27"/>
        <v>39</v>
      </c>
      <c r="AK392" s="40">
        <f t="shared" si="40"/>
        <v>59</v>
      </c>
      <c r="AL392" s="18">
        <f t="shared" si="28"/>
        <v>3157</v>
      </c>
      <c r="AM392" s="40">
        <f t="shared" si="29"/>
        <v>221</v>
      </c>
      <c r="AN392" s="42">
        <f t="shared" si="30"/>
        <v>0.07000316756</v>
      </c>
      <c r="AO392" s="42">
        <f t="shared" si="31"/>
        <v>0.1510928096</v>
      </c>
      <c r="AP392" s="43">
        <f t="shared" si="32"/>
        <v>0.1719077568</v>
      </c>
      <c r="AQ392" s="43">
        <f t="shared" si="33"/>
        <v>0.6540880503</v>
      </c>
      <c r="AR392" s="43">
        <f t="shared" si="34"/>
        <v>0.358490566</v>
      </c>
      <c r="AS392" s="43">
        <f t="shared" si="35"/>
        <v>0.4253393665</v>
      </c>
      <c r="AT392" s="43">
        <f t="shared" si="36"/>
        <v>0.5158371041</v>
      </c>
      <c r="AU392" s="43">
        <f t="shared" si="37"/>
        <v>0.556561086</v>
      </c>
      <c r="AV392" s="44">
        <f t="shared" si="38"/>
        <v>0</v>
      </c>
      <c r="AW392" s="45">
        <f t="shared" si="39"/>
        <v>-12</v>
      </c>
      <c r="AX392" s="45">
        <v>9.0</v>
      </c>
      <c r="AY392" s="45"/>
    </row>
    <row r="393">
      <c r="A393" s="60"/>
      <c r="B393" s="60"/>
      <c r="C393" s="60"/>
      <c r="D393" s="46">
        <v>391.0</v>
      </c>
      <c r="E393" s="25"/>
      <c r="F393" s="26">
        <v>5571.0</v>
      </c>
      <c r="G393" s="18">
        <v>1712.0</v>
      </c>
      <c r="H393" s="15">
        <f t="shared" si="5"/>
        <v>152</v>
      </c>
      <c r="I393" s="28">
        <v>5.0</v>
      </c>
      <c r="J393" s="29">
        <v>23.0</v>
      </c>
      <c r="K393" s="30">
        <v>9.0</v>
      </c>
      <c r="L393" s="31">
        <v>85.0</v>
      </c>
      <c r="M393" s="32">
        <v>10.0</v>
      </c>
      <c r="N393" s="33">
        <v>20.0</v>
      </c>
      <c r="O393" s="39">
        <f t="shared" si="6"/>
        <v>0.6666666667</v>
      </c>
      <c r="P393" s="39">
        <f t="shared" si="7"/>
        <v>0.8214285714</v>
      </c>
      <c r="Q393" s="40">
        <f t="shared" si="8"/>
        <v>0.724136</v>
      </c>
      <c r="R393" s="17">
        <f t="shared" si="9"/>
        <v>0.302136</v>
      </c>
      <c r="S393" s="39">
        <f t="shared" si="10"/>
        <v>0.09729257143</v>
      </c>
      <c r="T393" s="40">
        <f t="shared" si="11"/>
        <v>0.3598829853</v>
      </c>
      <c r="U393" s="40">
        <f t="shared" si="12"/>
        <v>0.5175570533</v>
      </c>
      <c r="V393" s="40">
        <f t="shared" si="13"/>
        <v>0.5175570533</v>
      </c>
      <c r="W393" s="39">
        <f t="shared" si="14"/>
        <v>0.6148496248</v>
      </c>
      <c r="X393" s="41">
        <f t="shared" si="15"/>
        <v>0.4824429467</v>
      </c>
      <c r="Y393" s="41">
        <f t="shared" si="16"/>
        <v>0.3851503752</v>
      </c>
      <c r="Z393" s="40">
        <f t="shared" si="17"/>
        <v>30</v>
      </c>
      <c r="AA393" s="40">
        <f t="shared" si="18"/>
        <v>28</v>
      </c>
      <c r="AB393" s="40">
        <f t="shared" si="19"/>
        <v>14</v>
      </c>
      <c r="AC393" s="40">
        <f t="shared" si="20"/>
        <v>16</v>
      </c>
      <c r="AD393" s="40">
        <f t="shared" si="21"/>
        <v>11</v>
      </c>
      <c r="AE393" s="40">
        <f t="shared" si="22"/>
        <v>17</v>
      </c>
      <c r="AF393" s="40">
        <f t="shared" si="23"/>
        <v>1.25</v>
      </c>
      <c r="AG393" s="40">
        <f t="shared" si="24"/>
        <v>1.352941176</v>
      </c>
      <c r="AH393" s="40">
        <f t="shared" si="25"/>
        <v>18</v>
      </c>
      <c r="AI393" s="40">
        <f t="shared" si="26"/>
        <v>20</v>
      </c>
      <c r="AJ393" s="40">
        <f t="shared" si="27"/>
        <v>15</v>
      </c>
      <c r="AK393" s="40">
        <f t="shared" si="40"/>
        <v>23</v>
      </c>
      <c r="AL393" s="18">
        <f t="shared" si="28"/>
        <v>1712</v>
      </c>
      <c r="AM393" s="40">
        <f t="shared" si="29"/>
        <v>76</v>
      </c>
      <c r="AN393" s="42">
        <f t="shared" si="30"/>
        <v>0.04439252336</v>
      </c>
      <c r="AO393" s="42">
        <f t="shared" si="31"/>
        <v>0.08878504673</v>
      </c>
      <c r="AP393" s="43">
        <f t="shared" si="32"/>
        <v>0.1578947368</v>
      </c>
      <c r="AQ393" s="43">
        <f t="shared" si="33"/>
        <v>0.6578947368</v>
      </c>
      <c r="AR393" s="43">
        <f t="shared" si="34"/>
        <v>0.3815789474</v>
      </c>
      <c r="AS393" s="43">
        <f t="shared" si="35"/>
        <v>0.4342105263</v>
      </c>
      <c r="AT393" s="43">
        <f t="shared" si="36"/>
        <v>0.5394736842</v>
      </c>
      <c r="AU393" s="43">
        <f t="shared" si="37"/>
        <v>0.5</v>
      </c>
      <c r="AV393" s="44">
        <f t="shared" si="38"/>
        <v>0</v>
      </c>
      <c r="AW393" s="45">
        <f t="shared" si="39"/>
        <v>-9</v>
      </c>
      <c r="AX393" s="45">
        <v>9.0</v>
      </c>
      <c r="AY393" s="45"/>
    </row>
    <row r="394">
      <c r="A394" s="60"/>
      <c r="B394" s="60"/>
      <c r="C394" s="60"/>
      <c r="D394" s="46">
        <v>392.0</v>
      </c>
      <c r="E394" s="25"/>
      <c r="F394" s="26">
        <v>5572.0</v>
      </c>
      <c r="G394" s="18">
        <v>2097.0</v>
      </c>
      <c r="H394" s="15">
        <f t="shared" si="5"/>
        <v>307</v>
      </c>
      <c r="I394" s="28">
        <v>22.0</v>
      </c>
      <c r="J394" s="29">
        <v>68.0</v>
      </c>
      <c r="K394" s="30">
        <v>19.0</v>
      </c>
      <c r="L394" s="31">
        <v>130.0</v>
      </c>
      <c r="M394" s="32">
        <v>15.0</v>
      </c>
      <c r="N394" s="33">
        <v>53.0</v>
      </c>
      <c r="O394" s="39">
        <f t="shared" si="6"/>
        <v>0.7794117647</v>
      </c>
      <c r="P394" s="39">
        <f t="shared" si="7"/>
        <v>0.7555555556</v>
      </c>
      <c r="Q394" s="40">
        <f t="shared" si="8"/>
        <v>0.7752594191</v>
      </c>
      <c r="R394" s="17">
        <f t="shared" si="9"/>
        <v>0.3532594191</v>
      </c>
      <c r="S394" s="39">
        <f t="shared" si="10"/>
        <v>-0.01970386356</v>
      </c>
      <c r="T394" s="40">
        <f t="shared" si="11"/>
        <v>0.3598543644</v>
      </c>
      <c r="U394" s="40">
        <f t="shared" si="12"/>
        <v>0.6050929334</v>
      </c>
      <c r="V394" s="40">
        <f t="shared" si="13"/>
        <v>0.6050929334</v>
      </c>
      <c r="W394" s="39">
        <f t="shared" si="14"/>
        <v>0.5853890699</v>
      </c>
      <c r="X394" s="41">
        <f t="shared" si="15"/>
        <v>0.3949070666</v>
      </c>
      <c r="Y394" s="41">
        <f t="shared" si="16"/>
        <v>0.4146109301</v>
      </c>
      <c r="Z394" s="40">
        <f t="shared" si="17"/>
        <v>68</v>
      </c>
      <c r="AA394" s="40">
        <f t="shared" si="18"/>
        <v>90</v>
      </c>
      <c r="AB394" s="40">
        <f t="shared" si="19"/>
        <v>27</v>
      </c>
      <c r="AC394" s="40">
        <f t="shared" si="20"/>
        <v>41</v>
      </c>
      <c r="AD394" s="40">
        <f t="shared" si="21"/>
        <v>37</v>
      </c>
      <c r="AE394" s="40">
        <f t="shared" si="22"/>
        <v>53</v>
      </c>
      <c r="AF394" s="40">
        <f t="shared" si="23"/>
        <v>1.292682927</v>
      </c>
      <c r="AG394" s="40">
        <f t="shared" si="24"/>
        <v>1.283018868</v>
      </c>
      <c r="AH394" s="40">
        <f t="shared" si="25"/>
        <v>35</v>
      </c>
      <c r="AI394" s="40">
        <f t="shared" si="26"/>
        <v>53</v>
      </c>
      <c r="AJ394" s="40">
        <f t="shared" si="27"/>
        <v>47</v>
      </c>
      <c r="AK394" s="40">
        <f t="shared" si="40"/>
        <v>68</v>
      </c>
      <c r="AL394" s="18">
        <f t="shared" si="28"/>
        <v>2097</v>
      </c>
      <c r="AM394" s="40">
        <f t="shared" si="29"/>
        <v>203</v>
      </c>
      <c r="AN394" s="42">
        <f t="shared" si="30"/>
        <v>0.09680495947</v>
      </c>
      <c r="AO394" s="42">
        <f t="shared" si="31"/>
        <v>0.1463996185</v>
      </c>
      <c r="AP394" s="43">
        <f t="shared" si="32"/>
        <v>0.1824104235</v>
      </c>
      <c r="AQ394" s="43">
        <f t="shared" si="33"/>
        <v>0.5439739414</v>
      </c>
      <c r="AR394" s="43">
        <f t="shared" si="34"/>
        <v>0.5146579805</v>
      </c>
      <c r="AS394" s="43">
        <f t="shared" si="35"/>
        <v>0.4039408867</v>
      </c>
      <c r="AT394" s="43">
        <f t="shared" si="36"/>
        <v>0.5073891626</v>
      </c>
      <c r="AU394" s="43">
        <f t="shared" si="37"/>
        <v>0.4334975369</v>
      </c>
      <c r="AV394" s="44">
        <f t="shared" si="38"/>
        <v>0</v>
      </c>
      <c r="AW394" s="45">
        <f t="shared" si="39"/>
        <v>-26</v>
      </c>
      <c r="AX394" s="45">
        <v>9.0</v>
      </c>
      <c r="AY394" s="45"/>
    </row>
    <row r="395">
      <c r="A395" s="60"/>
      <c r="B395" s="60"/>
      <c r="C395" s="60"/>
      <c r="D395" s="46">
        <v>393.0</v>
      </c>
      <c r="E395" s="25"/>
      <c r="F395" s="26">
        <v>5577.0</v>
      </c>
      <c r="G395" s="18">
        <v>941.0</v>
      </c>
      <c r="H395" s="15">
        <f t="shared" si="5"/>
        <v>120</v>
      </c>
      <c r="I395" s="28">
        <v>11.0</v>
      </c>
      <c r="J395" s="29">
        <v>17.0</v>
      </c>
      <c r="K395" s="30">
        <v>6.0</v>
      </c>
      <c r="L395" s="31">
        <v>59.0</v>
      </c>
      <c r="M395" s="32">
        <v>15.0</v>
      </c>
      <c r="N395" s="33">
        <v>12.0</v>
      </c>
      <c r="O395" s="39">
        <f t="shared" si="6"/>
        <v>0.4444444444</v>
      </c>
      <c r="P395" s="39">
        <f t="shared" si="7"/>
        <v>0.6071428571</v>
      </c>
      <c r="Q395" s="40">
        <f t="shared" si="8"/>
        <v>0.6233937778</v>
      </c>
      <c r="R395" s="17">
        <f t="shared" si="9"/>
        <v>0.2013937778</v>
      </c>
      <c r="S395" s="39">
        <f t="shared" si="10"/>
        <v>-0.01625092063</v>
      </c>
      <c r="T395" s="40">
        <f t="shared" si="11"/>
        <v>0.3599393999</v>
      </c>
      <c r="U395" s="40">
        <f t="shared" si="12"/>
        <v>0.3450292147</v>
      </c>
      <c r="V395" s="40">
        <f t="shared" si="13"/>
        <v>0.3450292147</v>
      </c>
      <c r="W395" s="39">
        <f t="shared" si="14"/>
        <v>0.328778294</v>
      </c>
      <c r="X395" s="41">
        <f t="shared" si="15"/>
        <v>0.6549707853</v>
      </c>
      <c r="Y395" s="41">
        <f t="shared" si="16"/>
        <v>0.671221706</v>
      </c>
      <c r="Z395" s="40">
        <f t="shared" si="17"/>
        <v>27</v>
      </c>
      <c r="AA395" s="40">
        <f t="shared" si="18"/>
        <v>28</v>
      </c>
      <c r="AB395" s="40">
        <f t="shared" si="19"/>
        <v>18</v>
      </c>
      <c r="AC395" s="40">
        <f t="shared" si="20"/>
        <v>9</v>
      </c>
      <c r="AD395" s="40">
        <f t="shared" si="21"/>
        <v>19</v>
      </c>
      <c r="AE395" s="40">
        <f t="shared" si="22"/>
        <v>9</v>
      </c>
      <c r="AF395" s="40">
        <f t="shared" si="23"/>
        <v>1.333333333</v>
      </c>
      <c r="AG395" s="40">
        <f t="shared" si="24"/>
        <v>1.888888889</v>
      </c>
      <c r="AH395" s="40">
        <f t="shared" si="25"/>
        <v>24</v>
      </c>
      <c r="AI395" s="40">
        <f t="shared" si="26"/>
        <v>12</v>
      </c>
      <c r="AJ395" s="40">
        <f t="shared" si="27"/>
        <v>36</v>
      </c>
      <c r="AK395" s="40">
        <f t="shared" si="40"/>
        <v>17</v>
      </c>
      <c r="AL395" s="18">
        <f t="shared" si="28"/>
        <v>941</v>
      </c>
      <c r="AM395" s="40">
        <f t="shared" si="29"/>
        <v>89</v>
      </c>
      <c r="AN395" s="42">
        <f t="shared" si="30"/>
        <v>0.09458023379</v>
      </c>
      <c r="AO395" s="42">
        <f t="shared" si="31"/>
        <v>0.1275239107</v>
      </c>
      <c r="AP395" s="43">
        <f t="shared" si="32"/>
        <v>0.2666666667</v>
      </c>
      <c r="AQ395" s="43">
        <f t="shared" si="33"/>
        <v>0.7083333333</v>
      </c>
      <c r="AR395" s="43">
        <f t="shared" si="34"/>
        <v>0.4583333333</v>
      </c>
      <c r="AS395" s="43">
        <f t="shared" si="35"/>
        <v>0.6741573034</v>
      </c>
      <c r="AT395" s="43">
        <f t="shared" si="36"/>
        <v>0.4606741573</v>
      </c>
      <c r="AU395" s="43">
        <f t="shared" si="37"/>
        <v>0.404494382</v>
      </c>
      <c r="AV395" s="44">
        <f t="shared" si="38"/>
        <v>0</v>
      </c>
      <c r="AW395" s="45">
        <f t="shared" si="39"/>
        <v>-28</v>
      </c>
      <c r="AX395" s="45">
        <v>9.0</v>
      </c>
      <c r="AY395" s="45"/>
    </row>
    <row r="396">
      <c r="A396" s="60"/>
      <c r="B396" s="60"/>
      <c r="C396" s="60"/>
      <c r="D396" s="46">
        <v>394.0</v>
      </c>
      <c r="E396" s="25"/>
      <c r="F396" s="26">
        <v>5578.0</v>
      </c>
      <c r="G396" s="18">
        <v>1554.0</v>
      </c>
      <c r="H396" s="15">
        <f t="shared" si="5"/>
        <v>155</v>
      </c>
      <c r="I396" s="28">
        <v>15.0</v>
      </c>
      <c r="J396" s="29">
        <v>26.0</v>
      </c>
      <c r="K396" s="30">
        <v>9.0</v>
      </c>
      <c r="L396" s="31">
        <v>70.0</v>
      </c>
      <c r="M396" s="32">
        <v>16.0</v>
      </c>
      <c r="N396" s="33">
        <v>19.0</v>
      </c>
      <c r="O396" s="39">
        <f t="shared" si="6"/>
        <v>0.5428571429</v>
      </c>
      <c r="P396" s="39">
        <f t="shared" si="7"/>
        <v>0.6341463415</v>
      </c>
      <c r="Q396" s="40">
        <f t="shared" si="8"/>
        <v>0.668004462</v>
      </c>
      <c r="R396" s="17">
        <f t="shared" si="9"/>
        <v>0.246004462</v>
      </c>
      <c r="S396" s="39">
        <f t="shared" si="10"/>
        <v>-0.03385812058</v>
      </c>
      <c r="T396" s="40">
        <f t="shared" si="11"/>
        <v>0.3599144159</v>
      </c>
      <c r="U396" s="40">
        <f t="shared" si="12"/>
        <v>0.421433312</v>
      </c>
      <c r="V396" s="40">
        <f t="shared" si="13"/>
        <v>0.421433312</v>
      </c>
      <c r="W396" s="39">
        <f t="shared" si="14"/>
        <v>0.3875751914</v>
      </c>
      <c r="X396" s="41">
        <f t="shared" si="15"/>
        <v>0.578566688</v>
      </c>
      <c r="Y396" s="41">
        <f t="shared" si="16"/>
        <v>0.6124248086</v>
      </c>
      <c r="Z396" s="40">
        <f t="shared" si="17"/>
        <v>35</v>
      </c>
      <c r="AA396" s="40">
        <f t="shared" si="18"/>
        <v>41</v>
      </c>
      <c r="AB396" s="40">
        <f t="shared" si="19"/>
        <v>20</v>
      </c>
      <c r="AC396" s="40">
        <f t="shared" si="20"/>
        <v>15</v>
      </c>
      <c r="AD396" s="40">
        <f t="shared" si="21"/>
        <v>25</v>
      </c>
      <c r="AE396" s="40">
        <f t="shared" si="22"/>
        <v>16</v>
      </c>
      <c r="AF396" s="40">
        <f t="shared" si="23"/>
        <v>1.266666667</v>
      </c>
      <c r="AG396" s="40">
        <f t="shared" si="24"/>
        <v>1.625</v>
      </c>
      <c r="AH396" s="40">
        <f t="shared" si="25"/>
        <v>25</v>
      </c>
      <c r="AI396" s="40">
        <f t="shared" si="26"/>
        <v>19</v>
      </c>
      <c r="AJ396" s="40">
        <f t="shared" si="27"/>
        <v>41</v>
      </c>
      <c r="AK396" s="40">
        <f t="shared" si="40"/>
        <v>26</v>
      </c>
      <c r="AL396" s="18">
        <f t="shared" si="28"/>
        <v>1554</v>
      </c>
      <c r="AM396" s="40">
        <f t="shared" si="29"/>
        <v>111</v>
      </c>
      <c r="AN396" s="42">
        <f t="shared" si="30"/>
        <v>0.07142857143</v>
      </c>
      <c r="AO396" s="42">
        <f t="shared" si="31"/>
        <v>0.09974259974</v>
      </c>
      <c r="AP396" s="43">
        <f t="shared" si="32"/>
        <v>0.2580645161</v>
      </c>
      <c r="AQ396" s="43">
        <f t="shared" si="33"/>
        <v>0.6516129032</v>
      </c>
      <c r="AR396" s="43">
        <f t="shared" si="34"/>
        <v>0.4903225806</v>
      </c>
      <c r="AS396" s="43">
        <f t="shared" si="35"/>
        <v>0.5945945946</v>
      </c>
      <c r="AT396" s="43">
        <f t="shared" si="36"/>
        <v>0.4594594595</v>
      </c>
      <c r="AU396" s="43">
        <f t="shared" si="37"/>
        <v>0.3963963964</v>
      </c>
      <c r="AV396" s="44">
        <f t="shared" si="38"/>
        <v>0</v>
      </c>
      <c r="AW396" s="45">
        <f t="shared" si="39"/>
        <v>-26</v>
      </c>
      <c r="AX396" s="45">
        <v>10.0</v>
      </c>
      <c r="AY396" s="45"/>
    </row>
    <row r="397">
      <c r="A397" s="60"/>
      <c r="B397" s="60"/>
      <c r="C397" s="60"/>
      <c r="D397" s="46">
        <v>395.0</v>
      </c>
      <c r="E397" s="25"/>
      <c r="F397" s="26">
        <v>5581.0</v>
      </c>
      <c r="G397" s="18">
        <v>2113.0</v>
      </c>
      <c r="H397" s="15">
        <f t="shared" si="5"/>
        <v>101</v>
      </c>
      <c r="I397" s="28">
        <v>4.0</v>
      </c>
      <c r="J397" s="29">
        <v>14.0</v>
      </c>
      <c r="K397" s="30">
        <v>7.0</v>
      </c>
      <c r="L397" s="31">
        <v>59.0</v>
      </c>
      <c r="M397" s="32">
        <v>4.0</v>
      </c>
      <c r="N397" s="33">
        <v>13.0</v>
      </c>
      <c r="O397" s="39">
        <f t="shared" si="6"/>
        <v>0.7647058824</v>
      </c>
      <c r="P397" s="39">
        <f t="shared" si="7"/>
        <v>0.7777777778</v>
      </c>
      <c r="Q397" s="40">
        <f t="shared" si="8"/>
        <v>0.7685907059</v>
      </c>
      <c r="R397" s="17">
        <f t="shared" si="9"/>
        <v>0.3465907059</v>
      </c>
      <c r="S397" s="39">
        <f t="shared" si="10"/>
        <v>0.009187071895</v>
      </c>
      <c r="T397" s="40">
        <f t="shared" si="11"/>
        <v>0.3598580975</v>
      </c>
      <c r="U397" s="40">
        <f t="shared" si="12"/>
        <v>0.5936750811</v>
      </c>
      <c r="V397" s="40">
        <f t="shared" si="13"/>
        <v>0.5936750811</v>
      </c>
      <c r="W397" s="39">
        <f t="shared" si="14"/>
        <v>0.602862153</v>
      </c>
      <c r="X397" s="41">
        <f t="shared" si="15"/>
        <v>0.4063249189</v>
      </c>
      <c r="Y397" s="41">
        <f t="shared" si="16"/>
        <v>0.397137847</v>
      </c>
      <c r="Z397" s="40">
        <f t="shared" si="17"/>
        <v>17</v>
      </c>
      <c r="AA397" s="40">
        <f t="shared" si="18"/>
        <v>18</v>
      </c>
      <c r="AB397" s="40">
        <f t="shared" si="19"/>
        <v>7</v>
      </c>
      <c r="AC397" s="40">
        <f t="shared" si="20"/>
        <v>10</v>
      </c>
      <c r="AD397" s="40">
        <f t="shared" si="21"/>
        <v>7</v>
      </c>
      <c r="AE397" s="40">
        <f t="shared" si="22"/>
        <v>11</v>
      </c>
      <c r="AF397" s="40">
        <f t="shared" si="23"/>
        <v>1.3</v>
      </c>
      <c r="AG397" s="40">
        <f t="shared" si="24"/>
        <v>1.272727273</v>
      </c>
      <c r="AH397" s="40">
        <f t="shared" si="25"/>
        <v>9</v>
      </c>
      <c r="AI397" s="40">
        <f t="shared" si="26"/>
        <v>13</v>
      </c>
      <c r="AJ397" s="40">
        <f t="shared" si="27"/>
        <v>9</v>
      </c>
      <c r="AK397" s="40">
        <f t="shared" si="40"/>
        <v>14</v>
      </c>
      <c r="AL397" s="18">
        <f t="shared" si="28"/>
        <v>2113</v>
      </c>
      <c r="AM397" s="40">
        <f t="shared" si="29"/>
        <v>45</v>
      </c>
      <c r="AN397" s="42">
        <f t="shared" si="30"/>
        <v>0.0212967345</v>
      </c>
      <c r="AO397" s="42">
        <f t="shared" si="31"/>
        <v>0.04779933743</v>
      </c>
      <c r="AP397" s="43">
        <f t="shared" si="32"/>
        <v>0.1485148515</v>
      </c>
      <c r="AQ397" s="43">
        <f t="shared" si="33"/>
        <v>0.6633663366</v>
      </c>
      <c r="AR397" s="43">
        <f t="shared" si="34"/>
        <v>0.3465346535</v>
      </c>
      <c r="AS397" s="43">
        <f t="shared" si="35"/>
        <v>0.4</v>
      </c>
      <c r="AT397" s="43">
        <f t="shared" si="36"/>
        <v>0.5111111111</v>
      </c>
      <c r="AU397" s="43">
        <f t="shared" si="37"/>
        <v>0.4888888889</v>
      </c>
      <c r="AV397" s="44">
        <f t="shared" si="38"/>
        <v>0</v>
      </c>
      <c r="AW397" s="45">
        <f t="shared" si="39"/>
        <v>-3</v>
      </c>
      <c r="AX397" s="45">
        <v>10.0</v>
      </c>
      <c r="AY397" s="45"/>
    </row>
    <row r="398">
      <c r="A398" s="60"/>
      <c r="B398" s="60"/>
      <c r="C398" s="60"/>
      <c r="D398" s="46">
        <v>396.0</v>
      </c>
      <c r="E398" s="25"/>
      <c r="F398" s="26">
        <v>5582.0</v>
      </c>
      <c r="G398" s="18">
        <v>1702.0</v>
      </c>
      <c r="H398" s="15">
        <f t="shared" si="5"/>
        <v>179</v>
      </c>
      <c r="I398" s="28">
        <v>11.0</v>
      </c>
      <c r="J398" s="29">
        <v>23.0</v>
      </c>
      <c r="K398" s="30">
        <v>6.0</v>
      </c>
      <c r="L398" s="31">
        <v>108.0</v>
      </c>
      <c r="M398" s="32">
        <v>11.0</v>
      </c>
      <c r="N398" s="33">
        <v>20.0</v>
      </c>
      <c r="O398" s="39">
        <f t="shared" si="6"/>
        <v>0.6451612903</v>
      </c>
      <c r="P398" s="39">
        <f t="shared" si="7"/>
        <v>0.6764705882</v>
      </c>
      <c r="Q398" s="40">
        <f t="shared" si="8"/>
        <v>0.7143854318</v>
      </c>
      <c r="R398" s="17">
        <f t="shared" si="9"/>
        <v>0.2923854318</v>
      </c>
      <c r="S398" s="39">
        <f t="shared" si="10"/>
        <v>-0.03791484361</v>
      </c>
      <c r="T398" s="40">
        <f t="shared" si="11"/>
        <v>0.3598884447</v>
      </c>
      <c r="U398" s="40">
        <f t="shared" si="12"/>
        <v>0.5008604253</v>
      </c>
      <c r="V398" s="40">
        <f t="shared" si="13"/>
        <v>0.5008604253</v>
      </c>
      <c r="W398" s="39">
        <f t="shared" si="14"/>
        <v>0.4629455817</v>
      </c>
      <c r="X398" s="41">
        <f t="shared" si="15"/>
        <v>0.4991395747</v>
      </c>
      <c r="Y398" s="41">
        <f t="shared" si="16"/>
        <v>0.5370544183</v>
      </c>
      <c r="Z398" s="40">
        <f t="shared" si="17"/>
        <v>31</v>
      </c>
      <c r="AA398" s="40">
        <f t="shared" si="18"/>
        <v>34</v>
      </c>
      <c r="AB398" s="40">
        <f t="shared" si="19"/>
        <v>15</v>
      </c>
      <c r="AC398" s="40">
        <f t="shared" si="20"/>
        <v>16</v>
      </c>
      <c r="AD398" s="40">
        <f t="shared" si="21"/>
        <v>18</v>
      </c>
      <c r="AE398" s="40">
        <f t="shared" si="22"/>
        <v>16</v>
      </c>
      <c r="AF398" s="40">
        <f t="shared" si="23"/>
        <v>1.25</v>
      </c>
      <c r="AG398" s="40">
        <f t="shared" si="24"/>
        <v>1.4375</v>
      </c>
      <c r="AH398" s="40">
        <f t="shared" si="25"/>
        <v>19</v>
      </c>
      <c r="AI398" s="40">
        <f t="shared" si="26"/>
        <v>20</v>
      </c>
      <c r="AJ398" s="40">
        <f t="shared" si="27"/>
        <v>26</v>
      </c>
      <c r="AK398" s="40">
        <f t="shared" si="40"/>
        <v>23</v>
      </c>
      <c r="AL398" s="18">
        <f t="shared" si="28"/>
        <v>1702</v>
      </c>
      <c r="AM398" s="40">
        <f t="shared" si="29"/>
        <v>88</v>
      </c>
      <c r="AN398" s="42">
        <f t="shared" si="30"/>
        <v>0.05170387779</v>
      </c>
      <c r="AO398" s="42">
        <f t="shared" si="31"/>
        <v>0.1051703878</v>
      </c>
      <c r="AP398" s="43">
        <f t="shared" si="32"/>
        <v>0.156424581</v>
      </c>
      <c r="AQ398" s="43">
        <f t="shared" si="33"/>
        <v>0.7262569832</v>
      </c>
      <c r="AR398" s="43">
        <f t="shared" si="34"/>
        <v>0.3631284916</v>
      </c>
      <c r="AS398" s="43">
        <f t="shared" si="35"/>
        <v>0.5113636364</v>
      </c>
      <c r="AT398" s="43">
        <f t="shared" si="36"/>
        <v>0.4772727273</v>
      </c>
      <c r="AU398" s="43">
        <f t="shared" si="37"/>
        <v>0.4431818182</v>
      </c>
      <c r="AV398" s="44">
        <f t="shared" si="38"/>
        <v>0</v>
      </c>
      <c r="AW398" s="45">
        <f t="shared" si="39"/>
        <v>-17</v>
      </c>
      <c r="AX398" s="45">
        <v>10.0</v>
      </c>
      <c r="AY398" s="45"/>
    </row>
    <row r="399">
      <c r="A399" s="60"/>
      <c r="B399" s="60"/>
      <c r="C399" s="60"/>
      <c r="D399" s="46">
        <v>397.0</v>
      </c>
      <c r="E399" s="25"/>
      <c r="F399" s="26">
        <v>5585.0</v>
      </c>
      <c r="G399" s="18">
        <v>1460.0</v>
      </c>
      <c r="H399" s="15">
        <f t="shared" si="5"/>
        <v>142</v>
      </c>
      <c r="I399" s="28">
        <v>4.0</v>
      </c>
      <c r="J399" s="29">
        <v>25.0</v>
      </c>
      <c r="K399" s="30">
        <v>8.0</v>
      </c>
      <c r="L399" s="31">
        <v>71.0</v>
      </c>
      <c r="M399" s="32">
        <v>9.0</v>
      </c>
      <c r="N399" s="33">
        <v>25.0</v>
      </c>
      <c r="O399" s="39">
        <f t="shared" si="6"/>
        <v>0.7352941176</v>
      </c>
      <c r="P399" s="39">
        <f t="shared" si="7"/>
        <v>0.8620689655</v>
      </c>
      <c r="Q399" s="40">
        <f t="shared" si="8"/>
        <v>0.7552536765</v>
      </c>
      <c r="R399" s="17">
        <f t="shared" si="9"/>
        <v>0.3332536765</v>
      </c>
      <c r="S399" s="39">
        <f t="shared" si="10"/>
        <v>0.106815289</v>
      </c>
      <c r="T399" s="40">
        <f t="shared" si="11"/>
        <v>0.3598655638</v>
      </c>
      <c r="U399" s="40">
        <f t="shared" si="12"/>
        <v>0.5708394925</v>
      </c>
      <c r="V399" s="40">
        <f t="shared" si="13"/>
        <v>0.5708394925</v>
      </c>
      <c r="W399" s="39">
        <f t="shared" si="14"/>
        <v>0.6776547815</v>
      </c>
      <c r="X399" s="41">
        <f t="shared" si="15"/>
        <v>0.4291605075</v>
      </c>
      <c r="Y399" s="41">
        <f t="shared" si="16"/>
        <v>0.3223452185</v>
      </c>
      <c r="Z399" s="40">
        <f t="shared" si="17"/>
        <v>34</v>
      </c>
      <c r="AA399" s="40">
        <f t="shared" si="18"/>
        <v>29</v>
      </c>
      <c r="AB399" s="40">
        <f t="shared" si="19"/>
        <v>15</v>
      </c>
      <c r="AC399" s="40">
        <f t="shared" si="20"/>
        <v>19</v>
      </c>
      <c r="AD399" s="40">
        <f t="shared" si="21"/>
        <v>9</v>
      </c>
      <c r="AE399" s="40">
        <f t="shared" si="22"/>
        <v>20</v>
      </c>
      <c r="AF399" s="40">
        <f t="shared" si="23"/>
        <v>1.315789474</v>
      </c>
      <c r="AG399" s="40">
        <f t="shared" si="24"/>
        <v>1.25</v>
      </c>
      <c r="AH399" s="40">
        <f t="shared" si="25"/>
        <v>20</v>
      </c>
      <c r="AI399" s="40">
        <f t="shared" si="26"/>
        <v>25</v>
      </c>
      <c r="AJ399" s="40">
        <f t="shared" si="27"/>
        <v>11</v>
      </c>
      <c r="AK399" s="40">
        <f t="shared" si="40"/>
        <v>25</v>
      </c>
      <c r="AL399" s="18">
        <f t="shared" si="28"/>
        <v>1460</v>
      </c>
      <c r="AM399" s="40">
        <f t="shared" si="29"/>
        <v>81</v>
      </c>
      <c r="AN399" s="42">
        <f t="shared" si="30"/>
        <v>0.05547945205</v>
      </c>
      <c r="AO399" s="42">
        <f t="shared" si="31"/>
        <v>0.09726027397</v>
      </c>
      <c r="AP399" s="43">
        <f t="shared" si="32"/>
        <v>0.1478873239</v>
      </c>
      <c r="AQ399" s="43">
        <f t="shared" si="33"/>
        <v>0.5915492958</v>
      </c>
      <c r="AR399" s="43">
        <f t="shared" si="34"/>
        <v>0.4436619718</v>
      </c>
      <c r="AS399" s="43">
        <f t="shared" si="35"/>
        <v>0.3827160494</v>
      </c>
      <c r="AT399" s="43">
        <f t="shared" si="36"/>
        <v>0.5555555556</v>
      </c>
      <c r="AU399" s="43">
        <f t="shared" si="37"/>
        <v>0.5555555556</v>
      </c>
      <c r="AV399" s="44">
        <f t="shared" si="38"/>
        <v>0</v>
      </c>
      <c r="AW399" s="45">
        <f t="shared" si="39"/>
        <v>-10</v>
      </c>
      <c r="AX399" s="45">
        <v>10.0</v>
      </c>
      <c r="AY399" s="45"/>
    </row>
    <row r="400">
      <c r="A400" s="60"/>
      <c r="B400" s="60"/>
      <c r="C400" s="60"/>
      <c r="D400" s="46">
        <v>398.0</v>
      </c>
      <c r="E400" s="25"/>
      <c r="F400" s="26">
        <v>5586.0</v>
      </c>
      <c r="G400" s="18">
        <v>1444.0</v>
      </c>
      <c r="H400" s="15">
        <f t="shared" si="5"/>
        <v>142</v>
      </c>
      <c r="I400" s="28">
        <v>1.0</v>
      </c>
      <c r="J400" s="29">
        <v>35.0</v>
      </c>
      <c r="K400" s="30">
        <v>4.0</v>
      </c>
      <c r="L400" s="31">
        <v>77.0</v>
      </c>
      <c r="M400" s="32">
        <v>4.0</v>
      </c>
      <c r="N400" s="33">
        <v>21.0</v>
      </c>
      <c r="O400" s="39">
        <f t="shared" si="6"/>
        <v>0.84</v>
      </c>
      <c r="P400" s="39">
        <f t="shared" si="7"/>
        <v>0.9722222222</v>
      </c>
      <c r="Q400" s="40">
        <f t="shared" si="8"/>
        <v>0.8027359136</v>
      </c>
      <c r="R400" s="17">
        <f t="shared" si="9"/>
        <v>0.3807359136</v>
      </c>
      <c r="S400" s="39">
        <f t="shared" si="10"/>
        <v>0.1694863086</v>
      </c>
      <c r="T400" s="40">
        <f t="shared" si="11"/>
        <v>0.359838984</v>
      </c>
      <c r="U400" s="40">
        <f t="shared" si="12"/>
        <v>0.6521348925</v>
      </c>
      <c r="V400" s="40">
        <f t="shared" si="13"/>
        <v>0.6521348925</v>
      </c>
      <c r="W400" s="39">
        <f t="shared" si="14"/>
        <v>0.8216212011</v>
      </c>
      <c r="X400" s="41">
        <f t="shared" si="15"/>
        <v>0.3478651075</v>
      </c>
      <c r="Y400" s="41">
        <f t="shared" si="16"/>
        <v>0.1783787989</v>
      </c>
      <c r="Z400" s="40">
        <f t="shared" si="17"/>
        <v>25</v>
      </c>
      <c r="AA400" s="40">
        <f t="shared" si="18"/>
        <v>36</v>
      </c>
      <c r="AB400" s="40">
        <f t="shared" si="19"/>
        <v>9</v>
      </c>
      <c r="AC400" s="40">
        <f t="shared" si="20"/>
        <v>16</v>
      </c>
      <c r="AD400" s="40">
        <f t="shared" si="21"/>
        <v>6</v>
      </c>
      <c r="AE400" s="40">
        <f t="shared" si="22"/>
        <v>30</v>
      </c>
      <c r="AF400" s="40">
        <f t="shared" si="23"/>
        <v>1.3125</v>
      </c>
      <c r="AG400" s="40">
        <f t="shared" si="24"/>
        <v>1.166666667</v>
      </c>
      <c r="AH400" s="40">
        <f t="shared" si="25"/>
        <v>12</v>
      </c>
      <c r="AI400" s="40">
        <f t="shared" si="26"/>
        <v>21</v>
      </c>
      <c r="AJ400" s="40">
        <f t="shared" si="27"/>
        <v>7</v>
      </c>
      <c r="AK400" s="40">
        <f t="shared" si="40"/>
        <v>35</v>
      </c>
      <c r="AL400" s="18">
        <f t="shared" si="28"/>
        <v>1444</v>
      </c>
      <c r="AM400" s="40">
        <f t="shared" si="29"/>
        <v>75</v>
      </c>
      <c r="AN400" s="42">
        <f t="shared" si="30"/>
        <v>0.05193905817</v>
      </c>
      <c r="AO400" s="42">
        <f t="shared" si="31"/>
        <v>0.09833795014</v>
      </c>
      <c r="AP400" s="43">
        <f t="shared" si="32"/>
        <v>0.06338028169</v>
      </c>
      <c r="AQ400" s="43">
        <f t="shared" si="33"/>
        <v>0.5774647887</v>
      </c>
      <c r="AR400" s="43">
        <f t="shared" si="34"/>
        <v>0.4295774648</v>
      </c>
      <c r="AS400" s="43">
        <f t="shared" si="35"/>
        <v>0.2533333333</v>
      </c>
      <c r="AT400" s="43">
        <f t="shared" si="36"/>
        <v>0.6266666667</v>
      </c>
      <c r="AU400" s="43">
        <f t="shared" si="37"/>
        <v>0.44</v>
      </c>
      <c r="AV400" s="44">
        <f t="shared" si="38"/>
        <v>0</v>
      </c>
      <c r="AW400" s="45">
        <f t="shared" si="39"/>
        <v>-10</v>
      </c>
      <c r="AX400" s="45">
        <v>10.0</v>
      </c>
      <c r="AY400" s="45"/>
    </row>
    <row r="401">
      <c r="A401" s="60"/>
      <c r="B401" s="60"/>
      <c r="C401" s="60"/>
      <c r="D401" s="46">
        <v>399.0</v>
      </c>
      <c r="E401" s="25"/>
      <c r="F401" s="26">
        <v>5587.0</v>
      </c>
      <c r="G401" s="18">
        <v>2966.0</v>
      </c>
      <c r="H401" s="15">
        <f t="shared" si="5"/>
        <v>480</v>
      </c>
      <c r="I401" s="28">
        <v>18.0</v>
      </c>
      <c r="J401" s="29">
        <v>78.0</v>
      </c>
      <c r="K401" s="30">
        <v>26.0</v>
      </c>
      <c r="L401" s="31">
        <v>267.0</v>
      </c>
      <c r="M401" s="32">
        <v>25.0</v>
      </c>
      <c r="N401" s="33">
        <v>66.0</v>
      </c>
      <c r="O401" s="39">
        <f t="shared" si="6"/>
        <v>0.7252747253</v>
      </c>
      <c r="P401" s="39">
        <f t="shared" si="7"/>
        <v>0.8125</v>
      </c>
      <c r="Q401" s="40">
        <f t="shared" si="8"/>
        <v>0.7507104137</v>
      </c>
      <c r="R401" s="17">
        <f t="shared" si="9"/>
        <v>0.3287104137</v>
      </c>
      <c r="S401" s="39">
        <f t="shared" si="10"/>
        <v>0.06178958628</v>
      </c>
      <c r="T401" s="40">
        <f t="shared" si="11"/>
        <v>0.3598681073</v>
      </c>
      <c r="U401" s="40">
        <f t="shared" si="12"/>
        <v>0.5630603712</v>
      </c>
      <c r="V401" s="40">
        <f t="shared" si="13"/>
        <v>0.5630603712</v>
      </c>
      <c r="W401" s="39">
        <f t="shared" si="14"/>
        <v>0.6248499575</v>
      </c>
      <c r="X401" s="41">
        <f t="shared" si="15"/>
        <v>0.4369396288</v>
      </c>
      <c r="Y401" s="41">
        <f t="shared" si="16"/>
        <v>0.3751500425</v>
      </c>
      <c r="Z401" s="40">
        <f t="shared" si="17"/>
        <v>91</v>
      </c>
      <c r="AA401" s="40">
        <f t="shared" si="18"/>
        <v>96</v>
      </c>
      <c r="AB401" s="40">
        <f t="shared" si="19"/>
        <v>40</v>
      </c>
      <c r="AC401" s="40">
        <f t="shared" si="20"/>
        <v>51</v>
      </c>
      <c r="AD401" s="40">
        <f t="shared" si="21"/>
        <v>36</v>
      </c>
      <c r="AE401" s="40">
        <f t="shared" si="22"/>
        <v>60</v>
      </c>
      <c r="AF401" s="40">
        <f t="shared" si="23"/>
        <v>1.294117647</v>
      </c>
      <c r="AG401" s="40">
        <f t="shared" si="24"/>
        <v>1.3</v>
      </c>
      <c r="AH401" s="40">
        <f t="shared" si="25"/>
        <v>52</v>
      </c>
      <c r="AI401" s="40">
        <f t="shared" si="26"/>
        <v>66</v>
      </c>
      <c r="AJ401" s="40">
        <f t="shared" si="27"/>
        <v>47</v>
      </c>
      <c r="AK401" s="40">
        <f t="shared" si="40"/>
        <v>78</v>
      </c>
      <c r="AL401" s="18">
        <f t="shared" si="28"/>
        <v>2966</v>
      </c>
      <c r="AM401" s="40">
        <f t="shared" si="29"/>
        <v>243</v>
      </c>
      <c r="AN401" s="42">
        <f t="shared" si="30"/>
        <v>0.08192852326</v>
      </c>
      <c r="AO401" s="42">
        <f t="shared" si="31"/>
        <v>0.16183412</v>
      </c>
      <c r="AP401" s="43">
        <f t="shared" si="32"/>
        <v>0.14375</v>
      </c>
      <c r="AQ401" s="43">
        <f t="shared" si="33"/>
        <v>0.6458333333</v>
      </c>
      <c r="AR401" s="43">
        <f t="shared" si="34"/>
        <v>0.3895833333</v>
      </c>
      <c r="AS401" s="43">
        <f t="shared" si="35"/>
        <v>0.4074074074</v>
      </c>
      <c r="AT401" s="43">
        <f t="shared" si="36"/>
        <v>0.5349794239</v>
      </c>
      <c r="AU401" s="43">
        <f t="shared" si="37"/>
        <v>0.4855967078</v>
      </c>
      <c r="AV401" s="44">
        <f t="shared" si="38"/>
        <v>0</v>
      </c>
      <c r="AW401" s="45">
        <f t="shared" si="39"/>
        <v>-30</v>
      </c>
      <c r="AX401" s="45">
        <v>10.0</v>
      </c>
      <c r="AY401" s="45"/>
    </row>
    <row r="402">
      <c r="A402" s="60"/>
      <c r="B402" s="60"/>
      <c r="C402" s="60"/>
      <c r="D402" s="46">
        <v>400.0</v>
      </c>
      <c r="E402" s="25"/>
      <c r="F402" s="26">
        <v>5591.0</v>
      </c>
      <c r="G402" s="18">
        <v>769.0</v>
      </c>
      <c r="H402" s="15">
        <f t="shared" si="5"/>
        <v>104</v>
      </c>
      <c r="I402" s="28">
        <v>2.0</v>
      </c>
      <c r="J402" s="29">
        <v>12.0</v>
      </c>
      <c r="K402" s="30">
        <v>6.0</v>
      </c>
      <c r="L402" s="31">
        <v>69.0</v>
      </c>
      <c r="M402" s="32">
        <v>4.0</v>
      </c>
      <c r="N402" s="33">
        <v>11.0</v>
      </c>
      <c r="O402" s="39">
        <f t="shared" si="6"/>
        <v>0.7333333333</v>
      </c>
      <c r="P402" s="39">
        <f t="shared" si="7"/>
        <v>0.8571428571</v>
      </c>
      <c r="Q402" s="40">
        <f t="shared" si="8"/>
        <v>0.75436456</v>
      </c>
      <c r="R402" s="17">
        <f t="shared" si="9"/>
        <v>0.33236456</v>
      </c>
      <c r="S402" s="39">
        <f t="shared" si="10"/>
        <v>0.1027782971</v>
      </c>
      <c r="T402" s="40">
        <f t="shared" si="11"/>
        <v>0.3598660615</v>
      </c>
      <c r="U402" s="40">
        <f t="shared" si="12"/>
        <v>0.5693171254</v>
      </c>
      <c r="V402" s="40">
        <f t="shared" si="13"/>
        <v>0.5693171254</v>
      </c>
      <c r="W402" s="39">
        <f t="shared" si="14"/>
        <v>0.6720954225</v>
      </c>
      <c r="X402" s="41">
        <f t="shared" si="15"/>
        <v>0.4306828746</v>
      </c>
      <c r="Y402" s="41">
        <f t="shared" si="16"/>
        <v>0.3279045775</v>
      </c>
      <c r="Z402" s="40">
        <f t="shared" si="17"/>
        <v>15</v>
      </c>
      <c r="AA402" s="40">
        <f t="shared" si="18"/>
        <v>14</v>
      </c>
      <c r="AB402" s="40">
        <f t="shared" si="19"/>
        <v>6</v>
      </c>
      <c r="AC402" s="40">
        <f t="shared" si="20"/>
        <v>9</v>
      </c>
      <c r="AD402" s="40">
        <f t="shared" si="21"/>
        <v>5</v>
      </c>
      <c r="AE402" s="40">
        <f t="shared" si="22"/>
        <v>9</v>
      </c>
      <c r="AF402" s="40">
        <f t="shared" si="23"/>
        <v>1.222222222</v>
      </c>
      <c r="AG402" s="40">
        <f t="shared" si="24"/>
        <v>1.333333333</v>
      </c>
      <c r="AH402" s="40">
        <f t="shared" si="25"/>
        <v>7</v>
      </c>
      <c r="AI402" s="40">
        <f t="shared" si="26"/>
        <v>11</v>
      </c>
      <c r="AJ402" s="40">
        <f t="shared" si="27"/>
        <v>7</v>
      </c>
      <c r="AK402" s="40">
        <f t="shared" si="40"/>
        <v>12</v>
      </c>
      <c r="AL402" s="18">
        <f t="shared" si="28"/>
        <v>769</v>
      </c>
      <c r="AM402" s="40">
        <f t="shared" si="29"/>
        <v>37</v>
      </c>
      <c r="AN402" s="42">
        <f t="shared" si="30"/>
        <v>0.04811443433</v>
      </c>
      <c r="AO402" s="42">
        <f t="shared" si="31"/>
        <v>0.1352405722</v>
      </c>
      <c r="AP402" s="43">
        <f t="shared" si="32"/>
        <v>0.1153846154</v>
      </c>
      <c r="AQ402" s="43">
        <f t="shared" si="33"/>
        <v>0.7211538462</v>
      </c>
      <c r="AR402" s="43">
        <f t="shared" si="34"/>
        <v>0.2788461538</v>
      </c>
      <c r="AS402" s="43">
        <f t="shared" si="35"/>
        <v>0.3783783784</v>
      </c>
      <c r="AT402" s="43">
        <f t="shared" si="36"/>
        <v>0.5135135135</v>
      </c>
      <c r="AU402" s="43">
        <f t="shared" si="37"/>
        <v>0.4864864865</v>
      </c>
      <c r="AV402" s="44">
        <f t="shared" si="38"/>
        <v>0</v>
      </c>
      <c r="AW402" s="45">
        <f t="shared" si="39"/>
        <v>-2</v>
      </c>
      <c r="AX402" s="45">
        <v>10.0</v>
      </c>
      <c r="AY402" s="45"/>
    </row>
    <row r="403">
      <c r="A403" s="60"/>
      <c r="B403" s="60"/>
      <c r="C403" s="60"/>
      <c r="D403" s="46">
        <v>401.0</v>
      </c>
      <c r="E403" s="25"/>
      <c r="F403" s="26">
        <v>5593.0</v>
      </c>
      <c r="G403" s="18">
        <v>1952.0</v>
      </c>
      <c r="H403" s="15">
        <f t="shared" si="5"/>
        <v>414</v>
      </c>
      <c r="I403" s="28">
        <v>25.0</v>
      </c>
      <c r="J403" s="29">
        <v>98.0</v>
      </c>
      <c r="K403" s="30">
        <v>27.0</v>
      </c>
      <c r="L403" s="31">
        <v>190.0</v>
      </c>
      <c r="M403" s="32">
        <v>36.0</v>
      </c>
      <c r="N403" s="33">
        <v>38.0</v>
      </c>
      <c r="O403" s="39">
        <f t="shared" si="6"/>
        <v>0.5135135135</v>
      </c>
      <c r="P403" s="39">
        <f t="shared" si="7"/>
        <v>0.7967479675</v>
      </c>
      <c r="Q403" s="40">
        <f t="shared" si="8"/>
        <v>0.6547023126</v>
      </c>
      <c r="R403" s="17">
        <f t="shared" si="9"/>
        <v>0.2327023126</v>
      </c>
      <c r="S403" s="39">
        <f t="shared" si="10"/>
        <v>0.1420456548</v>
      </c>
      <c r="T403" s="40">
        <f t="shared" si="11"/>
        <v>0.3599218653</v>
      </c>
      <c r="U403" s="40">
        <f t="shared" si="12"/>
        <v>0.3986517872</v>
      </c>
      <c r="V403" s="40">
        <f t="shared" si="13"/>
        <v>0.3986517872</v>
      </c>
      <c r="W403" s="39">
        <f t="shared" si="14"/>
        <v>0.540697442</v>
      </c>
      <c r="X403" s="41">
        <f t="shared" si="15"/>
        <v>0.6013482128</v>
      </c>
      <c r="Y403" s="41">
        <f t="shared" si="16"/>
        <v>0.459302558</v>
      </c>
      <c r="Z403" s="40">
        <f t="shared" si="17"/>
        <v>74</v>
      </c>
      <c r="AA403" s="40">
        <f t="shared" si="18"/>
        <v>123</v>
      </c>
      <c r="AB403" s="40">
        <f t="shared" si="19"/>
        <v>44</v>
      </c>
      <c r="AC403" s="40">
        <f t="shared" si="20"/>
        <v>30</v>
      </c>
      <c r="AD403" s="40">
        <f t="shared" si="21"/>
        <v>56</v>
      </c>
      <c r="AE403" s="40">
        <f t="shared" si="22"/>
        <v>67</v>
      </c>
      <c r="AF403" s="40">
        <f t="shared" si="23"/>
        <v>1.266666667</v>
      </c>
      <c r="AG403" s="40">
        <f t="shared" si="24"/>
        <v>1.462686567</v>
      </c>
      <c r="AH403" s="40">
        <f t="shared" si="25"/>
        <v>56</v>
      </c>
      <c r="AI403" s="40">
        <f t="shared" si="26"/>
        <v>38</v>
      </c>
      <c r="AJ403" s="40">
        <f t="shared" si="27"/>
        <v>82</v>
      </c>
      <c r="AK403" s="40">
        <f t="shared" si="40"/>
        <v>98</v>
      </c>
      <c r="AL403" s="18">
        <f t="shared" si="28"/>
        <v>1952</v>
      </c>
      <c r="AM403" s="40">
        <f t="shared" si="29"/>
        <v>274</v>
      </c>
      <c r="AN403" s="42">
        <f t="shared" si="30"/>
        <v>0.1403688525</v>
      </c>
      <c r="AO403" s="42">
        <f t="shared" si="31"/>
        <v>0.2120901639</v>
      </c>
      <c r="AP403" s="43">
        <f t="shared" si="32"/>
        <v>0.2125603865</v>
      </c>
      <c r="AQ403" s="43">
        <f t="shared" si="33"/>
        <v>0.6062801932</v>
      </c>
      <c r="AR403" s="43">
        <f t="shared" si="34"/>
        <v>0.4758454106</v>
      </c>
      <c r="AS403" s="43">
        <f t="shared" si="35"/>
        <v>0.503649635</v>
      </c>
      <c r="AT403" s="43">
        <f t="shared" si="36"/>
        <v>0.5620437956</v>
      </c>
      <c r="AU403" s="43">
        <f t="shared" si="37"/>
        <v>0.3430656934</v>
      </c>
      <c r="AV403" s="44">
        <f t="shared" si="38"/>
        <v>0</v>
      </c>
      <c r="AW403" s="45">
        <f t="shared" si="39"/>
        <v>-50</v>
      </c>
      <c r="AX403" s="45">
        <v>10.0</v>
      </c>
      <c r="AY403" s="45"/>
    </row>
    <row r="404">
      <c r="A404" s="60"/>
      <c r="B404" s="60"/>
      <c r="C404" s="60"/>
      <c r="D404" s="46">
        <v>402.0</v>
      </c>
      <c r="E404" s="25"/>
      <c r="F404" s="26">
        <v>5597.0</v>
      </c>
      <c r="G404" s="18">
        <v>2462.0</v>
      </c>
      <c r="H404" s="15">
        <f t="shared" si="5"/>
        <v>201</v>
      </c>
      <c r="I404" s="28">
        <v>8.0</v>
      </c>
      <c r="J404" s="29">
        <v>37.0</v>
      </c>
      <c r="K404" s="30">
        <v>4.0</v>
      </c>
      <c r="L404" s="31">
        <v>100.0</v>
      </c>
      <c r="M404" s="32">
        <v>8.0</v>
      </c>
      <c r="N404" s="33">
        <v>44.0</v>
      </c>
      <c r="O404" s="39">
        <f t="shared" si="6"/>
        <v>0.8461538462</v>
      </c>
      <c r="P404" s="39">
        <f t="shared" si="7"/>
        <v>0.8222222222</v>
      </c>
      <c r="Q404" s="40">
        <f t="shared" si="8"/>
        <v>0.8055267811</v>
      </c>
      <c r="R404" s="17">
        <f t="shared" si="9"/>
        <v>0.3835267811</v>
      </c>
      <c r="S404" s="39">
        <f t="shared" si="10"/>
        <v>0.01669544116</v>
      </c>
      <c r="T404" s="40">
        <f t="shared" si="11"/>
        <v>0.3598374219</v>
      </c>
      <c r="U404" s="40">
        <f t="shared" si="12"/>
        <v>0.6569129026</v>
      </c>
      <c r="V404" s="40">
        <f t="shared" si="13"/>
        <v>0.6569129026</v>
      </c>
      <c r="W404" s="39">
        <f t="shared" si="14"/>
        <v>0.6736083437</v>
      </c>
      <c r="X404" s="41">
        <f t="shared" si="15"/>
        <v>0.3430870974</v>
      </c>
      <c r="Y404" s="41">
        <f t="shared" si="16"/>
        <v>0.3263916563</v>
      </c>
      <c r="Z404" s="40">
        <f t="shared" si="17"/>
        <v>52</v>
      </c>
      <c r="AA404" s="40">
        <f t="shared" si="18"/>
        <v>45</v>
      </c>
      <c r="AB404" s="40">
        <f t="shared" si="19"/>
        <v>18</v>
      </c>
      <c r="AC404" s="40">
        <f t="shared" si="20"/>
        <v>34</v>
      </c>
      <c r="AD404" s="40">
        <f t="shared" si="21"/>
        <v>15</v>
      </c>
      <c r="AE404" s="40">
        <f t="shared" si="22"/>
        <v>30</v>
      </c>
      <c r="AF404" s="40">
        <f t="shared" si="23"/>
        <v>1.294117647</v>
      </c>
      <c r="AG404" s="40">
        <f t="shared" si="24"/>
        <v>1.233333333</v>
      </c>
      <c r="AH404" s="40">
        <f t="shared" si="25"/>
        <v>23</v>
      </c>
      <c r="AI404" s="40">
        <f t="shared" si="26"/>
        <v>44</v>
      </c>
      <c r="AJ404" s="40">
        <f t="shared" si="27"/>
        <v>19</v>
      </c>
      <c r="AK404" s="40">
        <f t="shared" si="40"/>
        <v>37</v>
      </c>
      <c r="AL404" s="18">
        <f t="shared" si="28"/>
        <v>2462</v>
      </c>
      <c r="AM404" s="40">
        <f t="shared" si="29"/>
        <v>123</v>
      </c>
      <c r="AN404" s="42">
        <f t="shared" si="30"/>
        <v>0.04995938262</v>
      </c>
      <c r="AO404" s="42">
        <f t="shared" si="31"/>
        <v>0.08164094232</v>
      </c>
      <c r="AP404" s="43">
        <f t="shared" si="32"/>
        <v>0.09950248756</v>
      </c>
      <c r="AQ404" s="43">
        <f t="shared" si="33"/>
        <v>0.5771144279</v>
      </c>
      <c r="AR404" s="43">
        <f t="shared" si="34"/>
        <v>0.4825870647</v>
      </c>
      <c r="AS404" s="43">
        <f t="shared" si="35"/>
        <v>0.3414634146</v>
      </c>
      <c r="AT404" s="43">
        <f t="shared" si="36"/>
        <v>0.487804878</v>
      </c>
      <c r="AU404" s="43">
        <f t="shared" si="37"/>
        <v>0.5447154472</v>
      </c>
      <c r="AV404" s="44">
        <f t="shared" si="38"/>
        <v>0</v>
      </c>
      <c r="AW404" s="45">
        <f t="shared" si="39"/>
        <v>-22</v>
      </c>
      <c r="AX404" s="45">
        <v>10.0</v>
      </c>
      <c r="AY404" s="45"/>
    </row>
    <row r="405">
      <c r="A405" s="60"/>
      <c r="B405" s="60"/>
      <c r="C405" s="60"/>
      <c r="D405" s="46">
        <v>403.0</v>
      </c>
      <c r="E405" s="25"/>
      <c r="F405" s="26">
        <v>5603.0</v>
      </c>
      <c r="G405" s="18">
        <v>1061.0</v>
      </c>
      <c r="H405" s="15">
        <f t="shared" si="5"/>
        <v>170</v>
      </c>
      <c r="I405" s="28">
        <v>6.0</v>
      </c>
      <c r="J405" s="29">
        <v>29.0</v>
      </c>
      <c r="K405" s="30">
        <v>16.0</v>
      </c>
      <c r="L405" s="31">
        <v>63.0</v>
      </c>
      <c r="M405" s="32">
        <v>10.0</v>
      </c>
      <c r="N405" s="33">
        <v>46.0</v>
      </c>
      <c r="O405" s="39">
        <f t="shared" si="6"/>
        <v>0.8214285714</v>
      </c>
      <c r="P405" s="39">
        <f t="shared" si="7"/>
        <v>0.8285714286</v>
      </c>
      <c r="Q405" s="40">
        <f t="shared" si="8"/>
        <v>0.7943136148</v>
      </c>
      <c r="R405" s="17">
        <f t="shared" si="9"/>
        <v>0.3723136148</v>
      </c>
      <c r="S405" s="39">
        <f t="shared" si="10"/>
        <v>0.03425781378</v>
      </c>
      <c r="T405" s="40">
        <f t="shared" si="11"/>
        <v>0.3598436983</v>
      </c>
      <c r="U405" s="40">
        <f t="shared" si="12"/>
        <v>0.6377155815</v>
      </c>
      <c r="V405" s="40">
        <f t="shared" si="13"/>
        <v>0.6377155815</v>
      </c>
      <c r="W405" s="39">
        <f t="shared" si="14"/>
        <v>0.6719733953</v>
      </c>
      <c r="X405" s="41">
        <f t="shared" si="15"/>
        <v>0.3622844185</v>
      </c>
      <c r="Y405" s="41">
        <f t="shared" si="16"/>
        <v>0.3280266047</v>
      </c>
      <c r="Z405" s="40">
        <f t="shared" si="17"/>
        <v>56</v>
      </c>
      <c r="AA405" s="40">
        <f t="shared" si="18"/>
        <v>35</v>
      </c>
      <c r="AB405" s="40">
        <f t="shared" si="19"/>
        <v>20</v>
      </c>
      <c r="AC405" s="40">
        <f t="shared" si="20"/>
        <v>36</v>
      </c>
      <c r="AD405" s="40">
        <f t="shared" si="21"/>
        <v>11</v>
      </c>
      <c r="AE405" s="40">
        <f t="shared" si="22"/>
        <v>24</v>
      </c>
      <c r="AF405" s="40">
        <f t="shared" si="23"/>
        <v>1.277777778</v>
      </c>
      <c r="AG405" s="40">
        <f t="shared" si="24"/>
        <v>1.208333333</v>
      </c>
      <c r="AH405" s="40">
        <f t="shared" si="25"/>
        <v>26</v>
      </c>
      <c r="AI405" s="40">
        <f t="shared" si="26"/>
        <v>46</v>
      </c>
      <c r="AJ405" s="40">
        <f t="shared" si="27"/>
        <v>13</v>
      </c>
      <c r="AK405" s="40">
        <f t="shared" si="40"/>
        <v>29</v>
      </c>
      <c r="AL405" s="18">
        <f t="shared" si="28"/>
        <v>1061</v>
      </c>
      <c r="AM405" s="40">
        <f t="shared" si="29"/>
        <v>114</v>
      </c>
      <c r="AN405" s="42">
        <f t="shared" si="30"/>
        <v>0.1074458058</v>
      </c>
      <c r="AO405" s="42">
        <f t="shared" si="31"/>
        <v>0.1602262017</v>
      </c>
      <c r="AP405" s="43">
        <f t="shared" si="32"/>
        <v>0.1882352941</v>
      </c>
      <c r="AQ405" s="43">
        <f t="shared" si="33"/>
        <v>0.4647058824</v>
      </c>
      <c r="AR405" s="43">
        <f t="shared" si="34"/>
        <v>0.5352941176</v>
      </c>
      <c r="AS405" s="43">
        <f t="shared" si="35"/>
        <v>0.3421052632</v>
      </c>
      <c r="AT405" s="43">
        <f t="shared" si="36"/>
        <v>0.4824561404</v>
      </c>
      <c r="AU405" s="43">
        <f t="shared" si="37"/>
        <v>0.6315789474</v>
      </c>
      <c r="AV405" s="44">
        <f t="shared" si="38"/>
        <v>0</v>
      </c>
      <c r="AW405" s="45">
        <f t="shared" si="39"/>
        <v>-7</v>
      </c>
      <c r="AX405" s="45">
        <v>10.0</v>
      </c>
      <c r="AY405" s="45"/>
    </row>
    <row r="406">
      <c r="A406" s="60"/>
      <c r="B406" s="60"/>
      <c r="C406" s="60"/>
      <c r="D406" s="46">
        <v>404.0</v>
      </c>
      <c r="E406" s="25"/>
      <c r="F406" s="26">
        <v>5612.0</v>
      </c>
      <c r="G406" s="18">
        <v>2855.0</v>
      </c>
      <c r="H406" s="15">
        <f t="shared" si="5"/>
        <v>282</v>
      </c>
      <c r="I406" s="28">
        <v>9.0</v>
      </c>
      <c r="J406" s="29">
        <v>46.0</v>
      </c>
      <c r="K406" s="30">
        <v>24.0</v>
      </c>
      <c r="L406" s="31">
        <v>129.0</v>
      </c>
      <c r="M406" s="32">
        <v>17.0</v>
      </c>
      <c r="N406" s="33">
        <v>57.0</v>
      </c>
      <c r="O406" s="39">
        <f t="shared" si="6"/>
        <v>0.7702702703</v>
      </c>
      <c r="P406" s="39">
        <f t="shared" si="7"/>
        <v>0.8363636364</v>
      </c>
      <c r="Q406" s="40">
        <f t="shared" si="8"/>
        <v>0.7711139872</v>
      </c>
      <c r="R406" s="17">
        <f t="shared" si="9"/>
        <v>0.3491139872</v>
      </c>
      <c r="S406" s="39">
        <f t="shared" si="10"/>
        <v>0.06524964915</v>
      </c>
      <c r="T406" s="40">
        <f t="shared" si="11"/>
        <v>0.359856685</v>
      </c>
      <c r="U406" s="40">
        <f t="shared" si="12"/>
        <v>0.597995345</v>
      </c>
      <c r="V406" s="40">
        <f t="shared" si="13"/>
        <v>0.597995345</v>
      </c>
      <c r="W406" s="39">
        <f t="shared" si="14"/>
        <v>0.6632449942</v>
      </c>
      <c r="X406" s="41">
        <f t="shared" si="15"/>
        <v>0.402004655</v>
      </c>
      <c r="Y406" s="41">
        <f t="shared" si="16"/>
        <v>0.3367550058</v>
      </c>
      <c r="Z406" s="40">
        <f t="shared" si="17"/>
        <v>74</v>
      </c>
      <c r="AA406" s="40">
        <f t="shared" si="18"/>
        <v>55</v>
      </c>
      <c r="AB406" s="40">
        <f t="shared" si="19"/>
        <v>30</v>
      </c>
      <c r="AC406" s="40">
        <f t="shared" si="20"/>
        <v>44</v>
      </c>
      <c r="AD406" s="40">
        <f t="shared" si="21"/>
        <v>19</v>
      </c>
      <c r="AE406" s="40">
        <f t="shared" si="22"/>
        <v>36</v>
      </c>
      <c r="AF406" s="40">
        <f t="shared" si="23"/>
        <v>1.295454545</v>
      </c>
      <c r="AG406" s="40">
        <f t="shared" si="24"/>
        <v>1.277777778</v>
      </c>
      <c r="AH406" s="40">
        <f t="shared" si="25"/>
        <v>39</v>
      </c>
      <c r="AI406" s="40">
        <f t="shared" si="26"/>
        <v>57</v>
      </c>
      <c r="AJ406" s="40">
        <f t="shared" si="27"/>
        <v>24</v>
      </c>
      <c r="AK406" s="40">
        <f t="shared" si="40"/>
        <v>46</v>
      </c>
      <c r="AL406" s="18">
        <f t="shared" si="28"/>
        <v>2855</v>
      </c>
      <c r="AM406" s="40">
        <f t="shared" si="29"/>
        <v>166</v>
      </c>
      <c r="AN406" s="42">
        <f t="shared" si="30"/>
        <v>0.05814360771</v>
      </c>
      <c r="AO406" s="42">
        <f t="shared" si="31"/>
        <v>0.09877408056</v>
      </c>
      <c r="AP406" s="43">
        <f t="shared" si="32"/>
        <v>0.1773049645</v>
      </c>
      <c r="AQ406" s="43">
        <f t="shared" si="33"/>
        <v>0.5496453901</v>
      </c>
      <c r="AR406" s="43">
        <f t="shared" si="34"/>
        <v>0.4574468085</v>
      </c>
      <c r="AS406" s="43">
        <f t="shared" si="35"/>
        <v>0.3795180723</v>
      </c>
      <c r="AT406" s="43">
        <f t="shared" si="36"/>
        <v>0.5120481928</v>
      </c>
      <c r="AU406" s="43">
        <f t="shared" si="37"/>
        <v>0.578313253</v>
      </c>
      <c r="AV406" s="44">
        <f t="shared" si="38"/>
        <v>0</v>
      </c>
      <c r="AW406" s="45">
        <f t="shared" si="39"/>
        <v>-13</v>
      </c>
      <c r="AX406" s="45">
        <v>10.0</v>
      </c>
      <c r="AY406" s="45"/>
    </row>
    <row r="407">
      <c r="A407" s="60"/>
      <c r="B407" s="60"/>
      <c r="C407" s="60"/>
      <c r="D407" s="46">
        <v>405.0</v>
      </c>
      <c r="E407" s="25"/>
      <c r="F407" s="26">
        <v>5620.0</v>
      </c>
      <c r="G407" s="18">
        <v>2808.0</v>
      </c>
      <c r="H407" s="15">
        <f t="shared" si="5"/>
        <v>333</v>
      </c>
      <c r="I407" s="28">
        <v>12.0</v>
      </c>
      <c r="J407" s="29">
        <v>58.0</v>
      </c>
      <c r="K407" s="30">
        <v>24.0</v>
      </c>
      <c r="L407" s="31">
        <v>170.0</v>
      </c>
      <c r="M407" s="32">
        <v>32.0</v>
      </c>
      <c r="N407" s="33">
        <v>37.0</v>
      </c>
      <c r="O407" s="39">
        <f t="shared" si="6"/>
        <v>0.5362318841</v>
      </c>
      <c r="P407" s="39">
        <f t="shared" si="7"/>
        <v>0.8285714286</v>
      </c>
      <c r="Q407" s="40">
        <f t="shared" si="8"/>
        <v>0.6650010321</v>
      </c>
      <c r="R407" s="17">
        <f t="shared" si="9"/>
        <v>0.2430010321</v>
      </c>
      <c r="S407" s="39">
        <f t="shared" si="10"/>
        <v>0.1635703964</v>
      </c>
      <c r="T407" s="40">
        <f t="shared" si="11"/>
        <v>0.3599160979</v>
      </c>
      <c r="U407" s="40">
        <f t="shared" si="12"/>
        <v>0.4162896438</v>
      </c>
      <c r="V407" s="40">
        <f t="shared" si="13"/>
        <v>0.4162896438</v>
      </c>
      <c r="W407" s="39">
        <f t="shared" si="14"/>
        <v>0.5798600403</v>
      </c>
      <c r="X407" s="41">
        <f t="shared" si="15"/>
        <v>0.5837103562</v>
      </c>
      <c r="Y407" s="41">
        <f t="shared" si="16"/>
        <v>0.4201399597</v>
      </c>
      <c r="Z407" s="40">
        <f t="shared" si="17"/>
        <v>69</v>
      </c>
      <c r="AA407" s="40">
        <f t="shared" si="18"/>
        <v>70</v>
      </c>
      <c r="AB407" s="40">
        <f t="shared" si="19"/>
        <v>40</v>
      </c>
      <c r="AC407" s="40">
        <f t="shared" si="20"/>
        <v>29</v>
      </c>
      <c r="AD407" s="40">
        <f t="shared" si="21"/>
        <v>29</v>
      </c>
      <c r="AE407" s="40">
        <f t="shared" si="22"/>
        <v>41</v>
      </c>
      <c r="AF407" s="40">
        <f t="shared" si="23"/>
        <v>1.275862069</v>
      </c>
      <c r="AG407" s="40">
        <f t="shared" si="24"/>
        <v>1.414634146</v>
      </c>
      <c r="AH407" s="40">
        <f t="shared" si="25"/>
        <v>51</v>
      </c>
      <c r="AI407" s="40">
        <f t="shared" si="26"/>
        <v>37</v>
      </c>
      <c r="AJ407" s="40">
        <f t="shared" si="27"/>
        <v>41</v>
      </c>
      <c r="AK407" s="40">
        <f t="shared" si="40"/>
        <v>58</v>
      </c>
      <c r="AL407" s="18">
        <f t="shared" si="28"/>
        <v>2808</v>
      </c>
      <c r="AM407" s="40">
        <f t="shared" si="29"/>
        <v>187</v>
      </c>
      <c r="AN407" s="42">
        <f t="shared" si="30"/>
        <v>0.0665954416</v>
      </c>
      <c r="AO407" s="42">
        <f t="shared" si="31"/>
        <v>0.1185897436</v>
      </c>
      <c r="AP407" s="43">
        <f t="shared" si="32"/>
        <v>0.2042042042</v>
      </c>
      <c r="AQ407" s="43">
        <f t="shared" si="33"/>
        <v>0.6426426426</v>
      </c>
      <c r="AR407" s="43">
        <f t="shared" si="34"/>
        <v>0.4174174174</v>
      </c>
      <c r="AS407" s="43">
        <f t="shared" si="35"/>
        <v>0.4919786096</v>
      </c>
      <c r="AT407" s="43">
        <f t="shared" si="36"/>
        <v>0.5828877005</v>
      </c>
      <c r="AU407" s="43">
        <f t="shared" si="37"/>
        <v>0.4705882353</v>
      </c>
      <c r="AV407" s="44">
        <f t="shared" si="38"/>
        <v>0</v>
      </c>
      <c r="AW407" s="45">
        <f t="shared" si="39"/>
        <v>-24</v>
      </c>
      <c r="AX407" s="45">
        <v>10.0</v>
      </c>
      <c r="AY407" s="45"/>
    </row>
    <row r="408">
      <c r="A408" s="60"/>
      <c r="B408" s="60"/>
      <c r="C408" s="60"/>
      <c r="D408" s="46">
        <v>406.0</v>
      </c>
      <c r="E408" s="25"/>
      <c r="F408" s="26">
        <v>5622.0</v>
      </c>
      <c r="G408" s="18">
        <v>2384.0</v>
      </c>
      <c r="H408" s="15">
        <f t="shared" si="5"/>
        <v>248</v>
      </c>
      <c r="I408" s="28">
        <v>13.0</v>
      </c>
      <c r="J408" s="29">
        <v>42.0</v>
      </c>
      <c r="K408" s="30">
        <v>20.0</v>
      </c>
      <c r="L408" s="31">
        <v>142.0</v>
      </c>
      <c r="M408" s="32">
        <v>6.0</v>
      </c>
      <c r="N408" s="33">
        <v>25.0</v>
      </c>
      <c r="O408" s="39">
        <f t="shared" si="6"/>
        <v>0.8064516129</v>
      </c>
      <c r="P408" s="39">
        <f t="shared" si="7"/>
        <v>0.7636363636</v>
      </c>
      <c r="Q408" s="40">
        <f t="shared" si="8"/>
        <v>0.7875215921</v>
      </c>
      <c r="R408" s="17">
        <f t="shared" si="9"/>
        <v>0.3655215921</v>
      </c>
      <c r="S408" s="39">
        <f t="shared" si="10"/>
        <v>-0.02388522846</v>
      </c>
      <c r="T408" s="40">
        <f t="shared" si="11"/>
        <v>0.3598475003</v>
      </c>
      <c r="U408" s="40">
        <f t="shared" si="12"/>
        <v>0.6260871498</v>
      </c>
      <c r="V408" s="40">
        <f t="shared" si="13"/>
        <v>0.6260871498</v>
      </c>
      <c r="W408" s="39">
        <f t="shared" si="14"/>
        <v>0.6022019213</v>
      </c>
      <c r="X408" s="41">
        <f t="shared" si="15"/>
        <v>0.3739128502</v>
      </c>
      <c r="Y408" s="41">
        <f t="shared" si="16"/>
        <v>0.3977980787</v>
      </c>
      <c r="Z408" s="40">
        <f t="shared" si="17"/>
        <v>31</v>
      </c>
      <c r="AA408" s="40">
        <f t="shared" si="18"/>
        <v>55</v>
      </c>
      <c r="AB408" s="40">
        <f t="shared" si="19"/>
        <v>12</v>
      </c>
      <c r="AC408" s="40">
        <f t="shared" si="20"/>
        <v>19</v>
      </c>
      <c r="AD408" s="40">
        <f t="shared" si="21"/>
        <v>22</v>
      </c>
      <c r="AE408" s="40">
        <f t="shared" si="22"/>
        <v>33</v>
      </c>
      <c r="AF408" s="40">
        <f t="shared" si="23"/>
        <v>1.315789474</v>
      </c>
      <c r="AG408" s="40">
        <f t="shared" si="24"/>
        <v>1.272727273</v>
      </c>
      <c r="AH408" s="40">
        <f t="shared" si="25"/>
        <v>16</v>
      </c>
      <c r="AI408" s="40">
        <f t="shared" si="26"/>
        <v>25</v>
      </c>
      <c r="AJ408" s="40">
        <f t="shared" si="27"/>
        <v>28</v>
      </c>
      <c r="AK408" s="40">
        <f t="shared" si="40"/>
        <v>42</v>
      </c>
      <c r="AL408" s="18">
        <f t="shared" si="28"/>
        <v>2384</v>
      </c>
      <c r="AM408" s="40">
        <f t="shared" si="29"/>
        <v>111</v>
      </c>
      <c r="AN408" s="42">
        <f t="shared" si="30"/>
        <v>0.04656040268</v>
      </c>
      <c r="AO408" s="42">
        <f t="shared" si="31"/>
        <v>0.1040268456</v>
      </c>
      <c r="AP408" s="43">
        <f t="shared" si="32"/>
        <v>0.1572580645</v>
      </c>
      <c r="AQ408" s="43">
        <f t="shared" si="33"/>
        <v>0.6491935484</v>
      </c>
      <c r="AR408" s="43">
        <f t="shared" si="34"/>
        <v>0.3467741935</v>
      </c>
      <c r="AS408" s="43">
        <f t="shared" si="35"/>
        <v>0.3963963964</v>
      </c>
      <c r="AT408" s="43">
        <f t="shared" si="36"/>
        <v>0.5225225225</v>
      </c>
      <c r="AU408" s="43">
        <f t="shared" si="37"/>
        <v>0.3693693694</v>
      </c>
      <c r="AV408" s="44">
        <f t="shared" si="38"/>
        <v>0</v>
      </c>
      <c r="AW408" s="45">
        <f t="shared" si="39"/>
        <v>-5</v>
      </c>
      <c r="AX408" s="45">
        <v>10.0</v>
      </c>
      <c r="AY408" s="45"/>
    </row>
    <row r="409">
      <c r="A409" s="60"/>
      <c r="B409" s="60"/>
      <c r="C409" s="60"/>
      <c r="D409" s="46">
        <v>407.0</v>
      </c>
      <c r="E409" s="25"/>
      <c r="F409" s="26">
        <v>5624.0</v>
      </c>
      <c r="G409" s="18">
        <v>1053.0</v>
      </c>
      <c r="H409" s="15">
        <f t="shared" si="5"/>
        <v>150</v>
      </c>
      <c r="I409" s="28">
        <v>15.0</v>
      </c>
      <c r="J409" s="29">
        <v>27.0</v>
      </c>
      <c r="K409" s="30">
        <v>10.0</v>
      </c>
      <c r="L409" s="31">
        <v>70.0</v>
      </c>
      <c r="M409" s="32">
        <v>12.0</v>
      </c>
      <c r="N409" s="33">
        <v>16.0</v>
      </c>
      <c r="O409" s="39">
        <f t="shared" si="6"/>
        <v>0.5714285714</v>
      </c>
      <c r="P409" s="39">
        <f t="shared" si="7"/>
        <v>0.6428571429</v>
      </c>
      <c r="Q409" s="40">
        <f t="shared" si="8"/>
        <v>0.6809570612</v>
      </c>
      <c r="R409" s="17">
        <f t="shared" si="9"/>
        <v>0.2589570612</v>
      </c>
      <c r="S409" s="39">
        <f t="shared" si="10"/>
        <v>-0.03809991837</v>
      </c>
      <c r="T409" s="40">
        <f t="shared" si="11"/>
        <v>0.3599071626</v>
      </c>
      <c r="U409" s="40">
        <f t="shared" si="12"/>
        <v>0.4436154708</v>
      </c>
      <c r="V409" s="40">
        <f t="shared" si="13"/>
        <v>0.4436154708</v>
      </c>
      <c r="W409" s="39">
        <f t="shared" si="14"/>
        <v>0.4055155524</v>
      </c>
      <c r="X409" s="41">
        <f t="shared" si="15"/>
        <v>0.5563845292</v>
      </c>
      <c r="Y409" s="41">
        <f t="shared" si="16"/>
        <v>0.5944844476</v>
      </c>
      <c r="Z409" s="40">
        <f t="shared" si="17"/>
        <v>28</v>
      </c>
      <c r="AA409" s="40">
        <f t="shared" si="18"/>
        <v>42</v>
      </c>
      <c r="AB409" s="40">
        <f t="shared" si="19"/>
        <v>16</v>
      </c>
      <c r="AC409" s="40">
        <f t="shared" si="20"/>
        <v>12</v>
      </c>
      <c r="AD409" s="40">
        <f t="shared" si="21"/>
        <v>25</v>
      </c>
      <c r="AE409" s="40">
        <f t="shared" si="22"/>
        <v>17</v>
      </c>
      <c r="AF409" s="40">
        <f t="shared" si="23"/>
        <v>1.333333333</v>
      </c>
      <c r="AG409" s="40">
        <f t="shared" si="24"/>
        <v>1.588235294</v>
      </c>
      <c r="AH409" s="40">
        <f t="shared" si="25"/>
        <v>21</v>
      </c>
      <c r="AI409" s="40">
        <f t="shared" si="26"/>
        <v>16</v>
      </c>
      <c r="AJ409" s="40">
        <f t="shared" si="27"/>
        <v>40</v>
      </c>
      <c r="AK409" s="40">
        <f t="shared" si="40"/>
        <v>27</v>
      </c>
      <c r="AL409" s="18">
        <f t="shared" si="28"/>
        <v>1053</v>
      </c>
      <c r="AM409" s="40">
        <f t="shared" si="29"/>
        <v>104</v>
      </c>
      <c r="AN409" s="42">
        <f t="shared" si="30"/>
        <v>0.0987654321</v>
      </c>
      <c r="AO409" s="42">
        <f t="shared" si="31"/>
        <v>0.1424501425</v>
      </c>
      <c r="AP409" s="43">
        <f t="shared" si="32"/>
        <v>0.2466666667</v>
      </c>
      <c r="AQ409" s="43">
        <f t="shared" si="33"/>
        <v>0.6466666667</v>
      </c>
      <c r="AR409" s="43">
        <f t="shared" si="34"/>
        <v>0.4666666667</v>
      </c>
      <c r="AS409" s="43">
        <f t="shared" si="35"/>
        <v>0.5865384615</v>
      </c>
      <c r="AT409" s="43">
        <f t="shared" si="36"/>
        <v>0.4615384615</v>
      </c>
      <c r="AU409" s="43">
        <f t="shared" si="37"/>
        <v>0.3557692308</v>
      </c>
      <c r="AV409" s="44">
        <f t="shared" si="38"/>
        <v>0</v>
      </c>
      <c r="AW409" s="45">
        <f t="shared" si="39"/>
        <v>-24</v>
      </c>
      <c r="AX409" s="45">
        <v>10.0</v>
      </c>
      <c r="AY409" s="45"/>
    </row>
    <row r="410">
      <c r="A410" s="60"/>
      <c r="B410" s="60"/>
      <c r="C410" s="60"/>
      <c r="D410" s="46">
        <v>408.0</v>
      </c>
      <c r="E410" s="25"/>
      <c r="F410" s="26">
        <v>5625.0</v>
      </c>
      <c r="G410" s="18">
        <v>3153.0</v>
      </c>
      <c r="H410" s="15">
        <f t="shared" si="5"/>
        <v>397</v>
      </c>
      <c r="I410" s="28">
        <v>22.0</v>
      </c>
      <c r="J410" s="29">
        <v>52.0</v>
      </c>
      <c r="K410" s="30">
        <v>25.0</v>
      </c>
      <c r="L410" s="31">
        <v>191.0</v>
      </c>
      <c r="M410" s="32">
        <v>39.0</v>
      </c>
      <c r="N410" s="33">
        <v>68.0</v>
      </c>
      <c r="O410" s="39">
        <f t="shared" si="6"/>
        <v>0.6355140187</v>
      </c>
      <c r="P410" s="39">
        <f t="shared" si="7"/>
        <v>0.7027027027</v>
      </c>
      <c r="Q410" s="40">
        <f t="shared" si="8"/>
        <v>0.7100114372</v>
      </c>
      <c r="R410" s="17">
        <f t="shared" si="9"/>
        <v>0.2880114372</v>
      </c>
      <c r="S410" s="39">
        <f t="shared" si="10"/>
        <v>-0.007308734453</v>
      </c>
      <c r="T410" s="40">
        <f t="shared" si="11"/>
        <v>0.3598908937</v>
      </c>
      <c r="U410" s="40">
        <f t="shared" si="12"/>
        <v>0.493370376</v>
      </c>
      <c r="V410" s="40">
        <f t="shared" si="13"/>
        <v>0.493370376</v>
      </c>
      <c r="W410" s="39">
        <f t="shared" si="14"/>
        <v>0.4860616416</v>
      </c>
      <c r="X410" s="41">
        <f t="shared" si="15"/>
        <v>0.506629624</v>
      </c>
      <c r="Y410" s="41">
        <f t="shared" si="16"/>
        <v>0.5139383584</v>
      </c>
      <c r="Z410" s="40">
        <f t="shared" si="17"/>
        <v>107</v>
      </c>
      <c r="AA410" s="40">
        <f t="shared" si="18"/>
        <v>74</v>
      </c>
      <c r="AB410" s="40">
        <f t="shared" si="19"/>
        <v>54</v>
      </c>
      <c r="AC410" s="40">
        <f t="shared" si="20"/>
        <v>53</v>
      </c>
      <c r="AD410" s="40">
        <f t="shared" si="21"/>
        <v>38</v>
      </c>
      <c r="AE410" s="40">
        <f t="shared" si="22"/>
        <v>36</v>
      </c>
      <c r="AF410" s="40">
        <f t="shared" si="23"/>
        <v>1.283018868</v>
      </c>
      <c r="AG410" s="40">
        <f t="shared" si="24"/>
        <v>1.444444444</v>
      </c>
      <c r="AH410" s="40">
        <f t="shared" si="25"/>
        <v>69</v>
      </c>
      <c r="AI410" s="40">
        <f t="shared" si="26"/>
        <v>68</v>
      </c>
      <c r="AJ410" s="40">
        <f t="shared" si="27"/>
        <v>55</v>
      </c>
      <c r="AK410" s="40">
        <f t="shared" si="40"/>
        <v>52</v>
      </c>
      <c r="AL410" s="18">
        <f t="shared" si="28"/>
        <v>3153</v>
      </c>
      <c r="AM410" s="40">
        <f t="shared" si="29"/>
        <v>244</v>
      </c>
      <c r="AN410" s="42">
        <f t="shared" si="30"/>
        <v>0.07738661592</v>
      </c>
      <c r="AO410" s="42">
        <f t="shared" si="31"/>
        <v>0.12591183</v>
      </c>
      <c r="AP410" s="43">
        <f t="shared" si="32"/>
        <v>0.2166246851</v>
      </c>
      <c r="AQ410" s="43">
        <f t="shared" si="33"/>
        <v>0.6347607053</v>
      </c>
      <c r="AR410" s="43">
        <f t="shared" si="34"/>
        <v>0.4559193955</v>
      </c>
      <c r="AS410" s="43">
        <f t="shared" si="35"/>
        <v>0.5081967213</v>
      </c>
      <c r="AT410" s="43">
        <f t="shared" si="36"/>
        <v>0.4959016393</v>
      </c>
      <c r="AU410" s="43">
        <f t="shared" si="37"/>
        <v>0.5614754098</v>
      </c>
      <c r="AV410" s="44">
        <f t="shared" si="38"/>
        <v>0</v>
      </c>
      <c r="AW410" s="45">
        <f t="shared" si="39"/>
        <v>-38</v>
      </c>
      <c r="AX410" s="45">
        <v>10.0</v>
      </c>
      <c r="AY410" s="45"/>
    </row>
    <row r="411">
      <c r="A411" s="60"/>
      <c r="B411" s="60"/>
      <c r="C411" s="60"/>
      <c r="D411" s="46">
        <v>409.0</v>
      </c>
      <c r="E411" s="25"/>
      <c r="F411" s="26">
        <v>5633.0</v>
      </c>
      <c r="G411" s="18">
        <v>1185.0</v>
      </c>
      <c r="H411" s="15">
        <f t="shared" si="5"/>
        <v>103</v>
      </c>
      <c r="I411" s="28">
        <v>2.0</v>
      </c>
      <c r="J411" s="29">
        <v>7.0</v>
      </c>
      <c r="K411" s="30">
        <v>10.0</v>
      </c>
      <c r="L411" s="31">
        <v>54.0</v>
      </c>
      <c r="M411" s="32">
        <v>5.0</v>
      </c>
      <c r="N411" s="33">
        <v>25.0</v>
      </c>
      <c r="O411" s="39">
        <f t="shared" si="6"/>
        <v>0.8333333333</v>
      </c>
      <c r="P411" s="39">
        <f t="shared" si="7"/>
        <v>0.7777777778</v>
      </c>
      <c r="Q411" s="40">
        <f t="shared" si="8"/>
        <v>0.7997125</v>
      </c>
      <c r="R411" s="17">
        <f t="shared" si="9"/>
        <v>0.3777125</v>
      </c>
      <c r="S411" s="39">
        <f t="shared" si="10"/>
        <v>-0.02193472222</v>
      </c>
      <c r="T411" s="40">
        <f t="shared" si="11"/>
        <v>0.3598406763</v>
      </c>
      <c r="U411" s="40">
        <f t="shared" si="12"/>
        <v>0.6469587224</v>
      </c>
      <c r="V411" s="40">
        <f t="shared" si="13"/>
        <v>0.6469587224</v>
      </c>
      <c r="W411" s="39">
        <f t="shared" si="14"/>
        <v>0.6250240002</v>
      </c>
      <c r="X411" s="41">
        <f t="shared" si="15"/>
        <v>0.3530412776</v>
      </c>
      <c r="Y411" s="41">
        <f t="shared" si="16"/>
        <v>0.3749759998</v>
      </c>
      <c r="Z411" s="40">
        <f t="shared" si="17"/>
        <v>30</v>
      </c>
      <c r="AA411" s="40">
        <f t="shared" si="18"/>
        <v>9</v>
      </c>
      <c r="AB411" s="40">
        <f t="shared" si="19"/>
        <v>11</v>
      </c>
      <c r="AC411" s="40">
        <f t="shared" si="20"/>
        <v>19</v>
      </c>
      <c r="AD411" s="40">
        <f t="shared" si="21"/>
        <v>3</v>
      </c>
      <c r="AE411" s="40">
        <f t="shared" si="22"/>
        <v>6</v>
      </c>
      <c r="AF411" s="40">
        <f t="shared" si="23"/>
        <v>1.315789474</v>
      </c>
      <c r="AG411" s="40">
        <f t="shared" si="24"/>
        <v>1.166666667</v>
      </c>
      <c r="AH411" s="40">
        <f t="shared" si="25"/>
        <v>14</v>
      </c>
      <c r="AI411" s="40">
        <f t="shared" si="26"/>
        <v>25</v>
      </c>
      <c r="AJ411" s="40">
        <f t="shared" si="27"/>
        <v>4</v>
      </c>
      <c r="AK411" s="40">
        <f t="shared" si="40"/>
        <v>7</v>
      </c>
      <c r="AL411" s="18">
        <f t="shared" si="28"/>
        <v>1185</v>
      </c>
      <c r="AM411" s="40">
        <f t="shared" si="29"/>
        <v>50</v>
      </c>
      <c r="AN411" s="42">
        <f t="shared" si="30"/>
        <v>0.04219409283</v>
      </c>
      <c r="AO411" s="42">
        <f t="shared" si="31"/>
        <v>0.08691983122</v>
      </c>
      <c r="AP411" s="43">
        <f t="shared" si="32"/>
        <v>0.1650485437</v>
      </c>
      <c r="AQ411" s="43">
        <f t="shared" si="33"/>
        <v>0.5922330097</v>
      </c>
      <c r="AR411" s="43">
        <f t="shared" si="34"/>
        <v>0.3786407767</v>
      </c>
      <c r="AS411" s="43">
        <f t="shared" si="35"/>
        <v>0.36</v>
      </c>
      <c r="AT411" s="43">
        <f t="shared" si="36"/>
        <v>0.42</v>
      </c>
      <c r="AU411" s="43">
        <f t="shared" si="37"/>
        <v>0.78</v>
      </c>
      <c r="AV411" s="44">
        <f t="shared" si="38"/>
        <v>0</v>
      </c>
      <c r="AW411" s="45">
        <f t="shared" si="39"/>
        <v>-1</v>
      </c>
      <c r="AX411" s="45">
        <v>10.0</v>
      </c>
      <c r="AY411" s="45"/>
    </row>
    <row r="412">
      <c r="A412" s="60"/>
      <c r="B412" s="60"/>
      <c r="C412" s="60"/>
      <c r="D412" s="46">
        <v>410.0</v>
      </c>
      <c r="E412" s="25"/>
      <c r="F412" s="26">
        <v>5635.0</v>
      </c>
      <c r="G412" s="18">
        <v>1712.0</v>
      </c>
      <c r="H412" s="15">
        <f t="shared" si="5"/>
        <v>156</v>
      </c>
      <c r="I412" s="28">
        <v>9.0</v>
      </c>
      <c r="J412" s="29">
        <v>29.0</v>
      </c>
      <c r="K412" s="30">
        <v>11.0</v>
      </c>
      <c r="L412" s="31">
        <v>76.0</v>
      </c>
      <c r="M412" s="32">
        <v>9.0</v>
      </c>
      <c r="N412" s="33">
        <v>22.0</v>
      </c>
      <c r="O412" s="39">
        <f t="shared" si="6"/>
        <v>0.7096774194</v>
      </c>
      <c r="P412" s="39">
        <f t="shared" si="7"/>
        <v>0.7631578947</v>
      </c>
      <c r="Q412" s="40">
        <f t="shared" si="8"/>
        <v>0.7436379854</v>
      </c>
      <c r="R412" s="17">
        <f t="shared" si="9"/>
        <v>0.3216379854</v>
      </c>
      <c r="S412" s="39">
        <f t="shared" si="10"/>
        <v>0.01951990931</v>
      </c>
      <c r="T412" s="40">
        <f t="shared" si="11"/>
        <v>0.3598720667</v>
      </c>
      <c r="U412" s="40">
        <f t="shared" si="12"/>
        <v>0.5509505573</v>
      </c>
      <c r="V412" s="40">
        <f t="shared" si="13"/>
        <v>0.5509505573</v>
      </c>
      <c r="W412" s="39">
        <f t="shared" si="14"/>
        <v>0.5704704666</v>
      </c>
      <c r="X412" s="41">
        <f t="shared" si="15"/>
        <v>0.4490494427</v>
      </c>
      <c r="Y412" s="41">
        <f t="shared" si="16"/>
        <v>0.4295295334</v>
      </c>
      <c r="Z412" s="40">
        <f t="shared" si="17"/>
        <v>31</v>
      </c>
      <c r="AA412" s="40">
        <f t="shared" si="18"/>
        <v>38</v>
      </c>
      <c r="AB412" s="40">
        <f t="shared" si="19"/>
        <v>14</v>
      </c>
      <c r="AC412" s="40">
        <f t="shared" si="20"/>
        <v>17</v>
      </c>
      <c r="AD412" s="40">
        <f t="shared" si="21"/>
        <v>16</v>
      </c>
      <c r="AE412" s="40">
        <f t="shared" si="22"/>
        <v>22</v>
      </c>
      <c r="AF412" s="40">
        <f t="shared" si="23"/>
        <v>1.294117647</v>
      </c>
      <c r="AG412" s="40">
        <f t="shared" si="24"/>
        <v>1.318181818</v>
      </c>
      <c r="AH412" s="40">
        <f t="shared" si="25"/>
        <v>18</v>
      </c>
      <c r="AI412" s="40">
        <f t="shared" si="26"/>
        <v>22</v>
      </c>
      <c r="AJ412" s="40">
        <f t="shared" si="27"/>
        <v>21</v>
      </c>
      <c r="AK412" s="40">
        <f t="shared" si="40"/>
        <v>29</v>
      </c>
      <c r="AL412" s="18">
        <f t="shared" si="28"/>
        <v>1712</v>
      </c>
      <c r="AM412" s="40">
        <f t="shared" si="29"/>
        <v>90</v>
      </c>
      <c r="AN412" s="42">
        <f t="shared" si="30"/>
        <v>0.05257009346</v>
      </c>
      <c r="AO412" s="42">
        <f t="shared" si="31"/>
        <v>0.09112149533</v>
      </c>
      <c r="AP412" s="43">
        <f t="shared" si="32"/>
        <v>0.1858974359</v>
      </c>
      <c r="AQ412" s="43">
        <f t="shared" si="33"/>
        <v>0.6025641026</v>
      </c>
      <c r="AR412" s="43">
        <f t="shared" si="34"/>
        <v>0.4423076923</v>
      </c>
      <c r="AS412" s="43">
        <f t="shared" si="35"/>
        <v>0.4333333333</v>
      </c>
      <c r="AT412" s="43">
        <f t="shared" si="36"/>
        <v>0.5222222222</v>
      </c>
      <c r="AU412" s="43">
        <f t="shared" si="37"/>
        <v>0.4444444444</v>
      </c>
      <c r="AV412" s="44">
        <f t="shared" si="38"/>
        <v>0</v>
      </c>
      <c r="AW412" s="45">
        <f t="shared" si="39"/>
        <v>-10</v>
      </c>
      <c r="AX412" s="45">
        <v>10.0</v>
      </c>
      <c r="AY412" s="45"/>
    </row>
    <row r="413">
      <c r="A413" s="60"/>
      <c r="B413" s="60"/>
      <c r="C413" s="60"/>
      <c r="D413" s="46">
        <v>411.0</v>
      </c>
      <c r="E413" s="25"/>
      <c r="F413" s="26">
        <v>5652.0</v>
      </c>
      <c r="G413" s="18">
        <v>1211.0</v>
      </c>
      <c r="H413" s="15">
        <f t="shared" si="5"/>
        <v>417</v>
      </c>
      <c r="I413" s="28">
        <v>38.0</v>
      </c>
      <c r="J413" s="29">
        <v>65.0</v>
      </c>
      <c r="K413" s="30">
        <v>48.0</v>
      </c>
      <c r="L413" s="31">
        <v>156.0</v>
      </c>
      <c r="M413" s="32">
        <v>52.0</v>
      </c>
      <c r="N413" s="33">
        <v>58.0</v>
      </c>
      <c r="O413" s="39">
        <f t="shared" si="6"/>
        <v>0.5272727273</v>
      </c>
      <c r="P413" s="39">
        <f t="shared" si="7"/>
        <v>0.6310679612</v>
      </c>
      <c r="Q413" s="40">
        <f t="shared" si="8"/>
        <v>0.6609396185</v>
      </c>
      <c r="R413" s="17">
        <f t="shared" si="9"/>
        <v>0.2389396185</v>
      </c>
      <c r="S413" s="39">
        <f t="shared" si="10"/>
        <v>-0.02987165735</v>
      </c>
      <c r="T413" s="40">
        <f t="shared" si="11"/>
        <v>0.3599183723</v>
      </c>
      <c r="U413" s="40">
        <f t="shared" si="12"/>
        <v>0.4093340141</v>
      </c>
      <c r="V413" s="40">
        <f t="shared" si="13"/>
        <v>0.4093340141</v>
      </c>
      <c r="W413" s="39">
        <f t="shared" si="14"/>
        <v>0.3794623568</v>
      </c>
      <c r="X413" s="41">
        <f t="shared" si="15"/>
        <v>0.5906659859</v>
      </c>
      <c r="Y413" s="41">
        <f t="shared" si="16"/>
        <v>0.6205376432</v>
      </c>
      <c r="Z413" s="40">
        <f t="shared" si="17"/>
        <v>110</v>
      </c>
      <c r="AA413" s="40">
        <f t="shared" si="18"/>
        <v>103</v>
      </c>
      <c r="AB413" s="40">
        <f t="shared" si="19"/>
        <v>65</v>
      </c>
      <c r="AC413" s="40">
        <f t="shared" si="20"/>
        <v>45</v>
      </c>
      <c r="AD413" s="40">
        <f t="shared" si="21"/>
        <v>64</v>
      </c>
      <c r="AE413" s="40">
        <f t="shared" si="22"/>
        <v>39</v>
      </c>
      <c r="AF413" s="40">
        <f t="shared" si="23"/>
        <v>1.288888889</v>
      </c>
      <c r="AG413" s="40">
        <f t="shared" si="24"/>
        <v>1.666666667</v>
      </c>
      <c r="AH413" s="40">
        <f t="shared" si="25"/>
        <v>84</v>
      </c>
      <c r="AI413" s="40">
        <f t="shared" si="26"/>
        <v>58</v>
      </c>
      <c r="AJ413" s="40">
        <f t="shared" si="27"/>
        <v>107</v>
      </c>
      <c r="AK413" s="40">
        <f t="shared" si="40"/>
        <v>65</v>
      </c>
      <c r="AL413" s="18">
        <f t="shared" si="28"/>
        <v>1211</v>
      </c>
      <c r="AM413" s="40">
        <f t="shared" si="29"/>
        <v>314</v>
      </c>
      <c r="AN413" s="42">
        <f t="shared" si="30"/>
        <v>0.2592898431</v>
      </c>
      <c r="AO413" s="42">
        <f t="shared" si="31"/>
        <v>0.3443435178</v>
      </c>
      <c r="AP413" s="43">
        <f t="shared" si="32"/>
        <v>0.3309352518</v>
      </c>
      <c r="AQ413" s="43">
        <f t="shared" si="33"/>
        <v>0.5899280576</v>
      </c>
      <c r="AR413" s="43">
        <f t="shared" si="34"/>
        <v>0.5107913669</v>
      </c>
      <c r="AS413" s="43">
        <f t="shared" si="35"/>
        <v>0.6082802548</v>
      </c>
      <c r="AT413" s="43">
        <f t="shared" si="36"/>
        <v>0.474522293</v>
      </c>
      <c r="AU413" s="43">
        <f t="shared" si="37"/>
        <v>0.4522292994</v>
      </c>
      <c r="AV413" s="44">
        <f t="shared" si="38"/>
        <v>0</v>
      </c>
      <c r="AW413" s="45">
        <f t="shared" si="39"/>
        <v>-53</v>
      </c>
      <c r="AX413" s="45">
        <v>10.0</v>
      </c>
      <c r="AY413" s="45"/>
    </row>
    <row r="414">
      <c r="A414" s="60"/>
      <c r="B414" s="60"/>
      <c r="C414" s="60"/>
      <c r="D414" s="46">
        <v>412.0</v>
      </c>
      <c r="E414" s="25"/>
      <c r="F414" s="26">
        <v>6001.0</v>
      </c>
      <c r="G414" s="18">
        <v>2316.0</v>
      </c>
      <c r="H414" s="15">
        <f t="shared" si="5"/>
        <v>436</v>
      </c>
      <c r="I414" s="28">
        <v>27.0</v>
      </c>
      <c r="J414" s="29">
        <v>51.0</v>
      </c>
      <c r="K414" s="30">
        <v>52.0</v>
      </c>
      <c r="L414" s="31">
        <v>220.0</v>
      </c>
      <c r="M414" s="32">
        <v>33.0</v>
      </c>
      <c r="N414" s="33">
        <v>53.0</v>
      </c>
      <c r="O414" s="39">
        <f t="shared" si="6"/>
        <v>0.6162790698</v>
      </c>
      <c r="P414" s="39">
        <f t="shared" si="7"/>
        <v>0.6538461538</v>
      </c>
      <c r="Q414" s="40">
        <f t="shared" si="8"/>
        <v>0.7012906374</v>
      </c>
      <c r="R414" s="17">
        <f t="shared" si="9"/>
        <v>0.2792906374</v>
      </c>
      <c r="S414" s="39">
        <f t="shared" si="10"/>
        <v>-0.04744448353</v>
      </c>
      <c r="T414" s="40">
        <f t="shared" si="11"/>
        <v>0.3598957768</v>
      </c>
      <c r="U414" s="40">
        <f t="shared" si="12"/>
        <v>0.4784365956</v>
      </c>
      <c r="V414" s="40">
        <f t="shared" si="13"/>
        <v>0.4784365956</v>
      </c>
      <c r="W414" s="39">
        <f t="shared" si="14"/>
        <v>0.430992112</v>
      </c>
      <c r="X414" s="41">
        <f t="shared" si="15"/>
        <v>0.5215634044</v>
      </c>
      <c r="Y414" s="41">
        <f t="shared" si="16"/>
        <v>0.569007888</v>
      </c>
      <c r="Z414" s="40">
        <f t="shared" si="17"/>
        <v>86</v>
      </c>
      <c r="AA414" s="40">
        <f t="shared" si="18"/>
        <v>78</v>
      </c>
      <c r="AB414" s="40">
        <f t="shared" si="19"/>
        <v>45</v>
      </c>
      <c r="AC414" s="40">
        <f t="shared" si="20"/>
        <v>41</v>
      </c>
      <c r="AD414" s="40">
        <f t="shared" si="21"/>
        <v>44</v>
      </c>
      <c r="AE414" s="40">
        <f t="shared" si="22"/>
        <v>34</v>
      </c>
      <c r="AF414" s="40">
        <f t="shared" si="23"/>
        <v>1.292682927</v>
      </c>
      <c r="AG414" s="40">
        <f t="shared" si="24"/>
        <v>1.5</v>
      </c>
      <c r="AH414" s="40">
        <f t="shared" si="25"/>
        <v>58</v>
      </c>
      <c r="AI414" s="40">
        <f t="shared" si="26"/>
        <v>53</v>
      </c>
      <c r="AJ414" s="40">
        <f t="shared" si="27"/>
        <v>66</v>
      </c>
      <c r="AK414" s="40">
        <f t="shared" si="40"/>
        <v>51</v>
      </c>
      <c r="AL414" s="18">
        <f t="shared" si="28"/>
        <v>2316</v>
      </c>
      <c r="AM414" s="40">
        <f t="shared" si="29"/>
        <v>228</v>
      </c>
      <c r="AN414" s="42">
        <f t="shared" si="30"/>
        <v>0.09844559585</v>
      </c>
      <c r="AO414" s="42">
        <f t="shared" si="31"/>
        <v>0.1882556131</v>
      </c>
      <c r="AP414" s="43">
        <f t="shared" si="32"/>
        <v>0.2568807339</v>
      </c>
      <c r="AQ414" s="43">
        <f t="shared" si="33"/>
        <v>0.6422018349</v>
      </c>
      <c r="AR414" s="43">
        <f t="shared" si="34"/>
        <v>0.376146789</v>
      </c>
      <c r="AS414" s="43">
        <f t="shared" si="35"/>
        <v>0.5438596491</v>
      </c>
      <c r="AT414" s="43">
        <f t="shared" si="36"/>
        <v>0.4780701754</v>
      </c>
      <c r="AU414" s="43">
        <f t="shared" si="37"/>
        <v>0.4868421053</v>
      </c>
      <c r="AV414" s="44">
        <f t="shared" si="38"/>
        <v>0</v>
      </c>
      <c r="AW414" s="45">
        <f t="shared" si="39"/>
        <v>-12</v>
      </c>
      <c r="AX414" s="45">
        <v>10.0</v>
      </c>
      <c r="AY414" s="45"/>
    </row>
    <row r="415">
      <c r="A415" s="60"/>
      <c r="B415" s="60"/>
      <c r="C415" s="60"/>
      <c r="D415" s="46">
        <v>413.0</v>
      </c>
      <c r="E415" s="25"/>
      <c r="F415" s="26">
        <v>6003.0</v>
      </c>
      <c r="G415" s="18">
        <v>1099.0</v>
      </c>
      <c r="H415" s="15">
        <f t="shared" si="5"/>
        <v>480</v>
      </c>
      <c r="I415" s="28">
        <v>48.0</v>
      </c>
      <c r="J415" s="29">
        <v>90.0</v>
      </c>
      <c r="K415" s="30">
        <v>69.0</v>
      </c>
      <c r="L415" s="31">
        <v>203.0</v>
      </c>
      <c r="M415" s="32">
        <v>27.0</v>
      </c>
      <c r="N415" s="33">
        <v>43.0</v>
      </c>
      <c r="O415" s="39">
        <f t="shared" si="6"/>
        <v>0.6142857143</v>
      </c>
      <c r="P415" s="39">
        <f t="shared" si="7"/>
        <v>0.652173913</v>
      </c>
      <c r="Q415" s="40">
        <f t="shared" si="8"/>
        <v>0.7003868967</v>
      </c>
      <c r="R415" s="17">
        <f t="shared" si="9"/>
        <v>0.2783868967</v>
      </c>
      <c r="S415" s="39">
        <f t="shared" si="10"/>
        <v>-0.04821298369</v>
      </c>
      <c r="T415" s="40">
        <f t="shared" si="11"/>
        <v>0.3598962828</v>
      </c>
      <c r="U415" s="40">
        <f t="shared" si="12"/>
        <v>0.4768889824</v>
      </c>
      <c r="V415" s="40">
        <f t="shared" si="13"/>
        <v>0.4768889824</v>
      </c>
      <c r="W415" s="39">
        <f t="shared" si="14"/>
        <v>0.4286759987</v>
      </c>
      <c r="X415" s="41">
        <f t="shared" si="15"/>
        <v>0.5231110176</v>
      </c>
      <c r="Y415" s="41">
        <f t="shared" si="16"/>
        <v>0.5713240013</v>
      </c>
      <c r="Z415" s="40">
        <f t="shared" si="17"/>
        <v>70</v>
      </c>
      <c r="AA415" s="40">
        <f t="shared" si="18"/>
        <v>138</v>
      </c>
      <c r="AB415" s="40">
        <f t="shared" si="19"/>
        <v>37</v>
      </c>
      <c r="AC415" s="40">
        <f t="shared" si="20"/>
        <v>33</v>
      </c>
      <c r="AD415" s="40">
        <f t="shared" si="21"/>
        <v>79</v>
      </c>
      <c r="AE415" s="40">
        <f t="shared" si="22"/>
        <v>59</v>
      </c>
      <c r="AF415" s="40">
        <f t="shared" si="23"/>
        <v>1.303030303</v>
      </c>
      <c r="AG415" s="40">
        <f t="shared" si="24"/>
        <v>1.525423729</v>
      </c>
      <c r="AH415" s="40">
        <f t="shared" si="25"/>
        <v>48</v>
      </c>
      <c r="AI415" s="40">
        <f t="shared" si="26"/>
        <v>43</v>
      </c>
      <c r="AJ415" s="40">
        <f t="shared" si="27"/>
        <v>121</v>
      </c>
      <c r="AK415" s="40">
        <f t="shared" si="40"/>
        <v>90</v>
      </c>
      <c r="AL415" s="18">
        <f t="shared" si="28"/>
        <v>1099</v>
      </c>
      <c r="AM415" s="40">
        <f t="shared" si="29"/>
        <v>302</v>
      </c>
      <c r="AN415" s="42">
        <f t="shared" si="30"/>
        <v>0.2747952684</v>
      </c>
      <c r="AO415" s="42">
        <f t="shared" si="31"/>
        <v>0.4367606915</v>
      </c>
      <c r="AP415" s="43">
        <f t="shared" si="32"/>
        <v>0.3</v>
      </c>
      <c r="AQ415" s="43">
        <f t="shared" si="33"/>
        <v>0.5791666667</v>
      </c>
      <c r="AR415" s="43">
        <f t="shared" si="34"/>
        <v>0.4333333333</v>
      </c>
      <c r="AS415" s="43">
        <f t="shared" si="35"/>
        <v>0.559602649</v>
      </c>
      <c r="AT415" s="43">
        <f t="shared" si="36"/>
        <v>0.4569536424</v>
      </c>
      <c r="AU415" s="43">
        <f t="shared" si="37"/>
        <v>0.3013245033</v>
      </c>
      <c r="AV415" s="44">
        <f t="shared" si="38"/>
        <v>0</v>
      </c>
      <c r="AW415" s="45">
        <f t="shared" si="39"/>
        <v>-25</v>
      </c>
      <c r="AX415" s="45">
        <v>11.0</v>
      </c>
      <c r="AY415" s="45"/>
    </row>
    <row r="416">
      <c r="A416" s="60"/>
      <c r="B416" s="60"/>
      <c r="C416" s="60"/>
      <c r="D416" s="46">
        <v>414.0</v>
      </c>
      <c r="E416" s="25"/>
      <c r="F416" s="26">
        <v>6004.0</v>
      </c>
      <c r="G416" s="18">
        <v>1458.0</v>
      </c>
      <c r="H416" s="15">
        <f t="shared" si="5"/>
        <v>652</v>
      </c>
      <c r="I416" s="28">
        <v>55.0</v>
      </c>
      <c r="J416" s="29">
        <v>137.0</v>
      </c>
      <c r="K416" s="30">
        <v>83.0</v>
      </c>
      <c r="L416" s="31">
        <v>294.0</v>
      </c>
      <c r="M416" s="32">
        <v>33.0</v>
      </c>
      <c r="N416" s="33">
        <v>50.0</v>
      </c>
      <c r="O416" s="39">
        <f t="shared" si="6"/>
        <v>0.6024096386</v>
      </c>
      <c r="P416" s="39">
        <f t="shared" si="7"/>
        <v>0.7135416667</v>
      </c>
      <c r="Q416" s="40">
        <f t="shared" si="8"/>
        <v>0.6950026129</v>
      </c>
      <c r="R416" s="17">
        <f t="shared" si="9"/>
        <v>0.2730026129</v>
      </c>
      <c r="S416" s="39">
        <f t="shared" si="10"/>
        <v>0.01853905381</v>
      </c>
      <c r="T416" s="40">
        <f t="shared" si="11"/>
        <v>0.3598992977</v>
      </c>
      <c r="U416" s="40">
        <f t="shared" si="12"/>
        <v>0.4676685788</v>
      </c>
      <c r="V416" s="40">
        <f t="shared" si="13"/>
        <v>0.4676685788</v>
      </c>
      <c r="W416" s="39">
        <f t="shared" si="14"/>
        <v>0.4862076326</v>
      </c>
      <c r="X416" s="41">
        <f t="shared" si="15"/>
        <v>0.5323314212</v>
      </c>
      <c r="Y416" s="41">
        <f t="shared" si="16"/>
        <v>0.5137923674</v>
      </c>
      <c r="Z416" s="40">
        <f t="shared" si="17"/>
        <v>83</v>
      </c>
      <c r="AA416" s="40">
        <f t="shared" si="18"/>
        <v>192</v>
      </c>
      <c r="AB416" s="40">
        <f t="shared" si="19"/>
        <v>44</v>
      </c>
      <c r="AC416" s="40">
        <f t="shared" si="20"/>
        <v>39</v>
      </c>
      <c r="AD416" s="40">
        <f t="shared" si="21"/>
        <v>99</v>
      </c>
      <c r="AE416" s="40">
        <f t="shared" si="22"/>
        <v>93</v>
      </c>
      <c r="AF416" s="40">
        <f t="shared" si="23"/>
        <v>1.282051282</v>
      </c>
      <c r="AG416" s="40">
        <f t="shared" si="24"/>
        <v>1.47311828</v>
      </c>
      <c r="AH416" s="40">
        <f t="shared" si="25"/>
        <v>56</v>
      </c>
      <c r="AI416" s="40">
        <f t="shared" si="26"/>
        <v>50</v>
      </c>
      <c r="AJ416" s="40">
        <f t="shared" si="27"/>
        <v>146</v>
      </c>
      <c r="AK416" s="40">
        <f t="shared" si="40"/>
        <v>137</v>
      </c>
      <c r="AL416" s="18">
        <f t="shared" si="28"/>
        <v>1458</v>
      </c>
      <c r="AM416" s="40">
        <f t="shared" si="29"/>
        <v>389</v>
      </c>
      <c r="AN416" s="42">
        <f t="shared" si="30"/>
        <v>0.2668038409</v>
      </c>
      <c r="AO416" s="42">
        <f t="shared" si="31"/>
        <v>0.4471879287</v>
      </c>
      <c r="AP416" s="43">
        <f t="shared" si="32"/>
        <v>0.2622699387</v>
      </c>
      <c r="AQ416" s="43">
        <f t="shared" si="33"/>
        <v>0.5858895706</v>
      </c>
      <c r="AR416" s="43">
        <f t="shared" si="34"/>
        <v>0.4217791411</v>
      </c>
      <c r="AS416" s="43">
        <f t="shared" si="35"/>
        <v>0.5192802057</v>
      </c>
      <c r="AT416" s="43">
        <f t="shared" si="36"/>
        <v>0.4961439589</v>
      </c>
      <c r="AU416" s="43">
        <f t="shared" si="37"/>
        <v>0.2724935733</v>
      </c>
      <c r="AV416" s="44">
        <f t="shared" si="38"/>
        <v>0</v>
      </c>
      <c r="AW416" s="45">
        <f t="shared" si="39"/>
        <v>-31</v>
      </c>
      <c r="AX416" s="45">
        <v>11.0</v>
      </c>
      <c r="AY416" s="45"/>
    </row>
    <row r="417">
      <c r="A417" s="60"/>
      <c r="B417" s="60"/>
      <c r="C417" s="60"/>
      <c r="D417" s="46">
        <v>415.0</v>
      </c>
      <c r="E417" s="25"/>
      <c r="F417" s="26">
        <v>6007.0</v>
      </c>
      <c r="G417" s="18">
        <v>2030.0</v>
      </c>
      <c r="H417" s="15">
        <f t="shared" si="5"/>
        <v>399</v>
      </c>
      <c r="I417" s="28">
        <v>40.0</v>
      </c>
      <c r="J417" s="29">
        <v>58.0</v>
      </c>
      <c r="K417" s="30">
        <v>36.0</v>
      </c>
      <c r="L417" s="31">
        <v>162.0</v>
      </c>
      <c r="M417" s="32">
        <v>49.0</v>
      </c>
      <c r="N417" s="33">
        <v>54.0</v>
      </c>
      <c r="O417" s="39">
        <f t="shared" si="6"/>
        <v>0.5242718447</v>
      </c>
      <c r="P417" s="39">
        <f t="shared" si="7"/>
        <v>0.5918367347</v>
      </c>
      <c r="Q417" s="40">
        <f t="shared" si="8"/>
        <v>0.6595792531</v>
      </c>
      <c r="R417" s="17">
        <f t="shared" si="9"/>
        <v>0.2375792531</v>
      </c>
      <c r="S417" s="39">
        <f t="shared" si="10"/>
        <v>-0.06774251839</v>
      </c>
      <c r="T417" s="40">
        <f t="shared" si="11"/>
        <v>0.3599191341</v>
      </c>
      <c r="U417" s="40">
        <f t="shared" si="12"/>
        <v>0.407004219</v>
      </c>
      <c r="V417" s="40">
        <f t="shared" si="13"/>
        <v>0.407004219</v>
      </c>
      <c r="W417" s="39">
        <f t="shared" si="14"/>
        <v>0.3392617006</v>
      </c>
      <c r="X417" s="41">
        <f t="shared" si="15"/>
        <v>0.592995781</v>
      </c>
      <c r="Y417" s="41">
        <f t="shared" si="16"/>
        <v>0.6607382994</v>
      </c>
      <c r="Z417" s="40">
        <f t="shared" si="17"/>
        <v>103</v>
      </c>
      <c r="AA417" s="40">
        <f t="shared" si="18"/>
        <v>98</v>
      </c>
      <c r="AB417" s="40">
        <f t="shared" si="19"/>
        <v>61</v>
      </c>
      <c r="AC417" s="40">
        <f t="shared" si="20"/>
        <v>42</v>
      </c>
      <c r="AD417" s="40">
        <f t="shared" si="21"/>
        <v>65</v>
      </c>
      <c r="AE417" s="40">
        <f t="shared" si="22"/>
        <v>33</v>
      </c>
      <c r="AF417" s="40">
        <f t="shared" si="23"/>
        <v>1.285714286</v>
      </c>
      <c r="AG417" s="40">
        <f t="shared" si="24"/>
        <v>1.757575758</v>
      </c>
      <c r="AH417" s="40">
        <f t="shared" si="25"/>
        <v>78</v>
      </c>
      <c r="AI417" s="40">
        <f t="shared" si="26"/>
        <v>54</v>
      </c>
      <c r="AJ417" s="40">
        <f t="shared" si="27"/>
        <v>114</v>
      </c>
      <c r="AK417" s="40">
        <f t="shared" si="40"/>
        <v>58</v>
      </c>
      <c r="AL417" s="18">
        <f t="shared" si="28"/>
        <v>2030</v>
      </c>
      <c r="AM417" s="40">
        <f t="shared" si="29"/>
        <v>304</v>
      </c>
      <c r="AN417" s="42">
        <f t="shared" si="30"/>
        <v>0.1497536946</v>
      </c>
      <c r="AO417" s="42">
        <f t="shared" si="31"/>
        <v>0.1965517241</v>
      </c>
      <c r="AP417" s="43">
        <f t="shared" si="32"/>
        <v>0.313283208</v>
      </c>
      <c r="AQ417" s="43">
        <f t="shared" si="33"/>
        <v>0.6290726817</v>
      </c>
      <c r="AR417" s="43">
        <f t="shared" si="34"/>
        <v>0.5037593985</v>
      </c>
      <c r="AS417" s="43">
        <f t="shared" si="35"/>
        <v>0.6315789474</v>
      </c>
      <c r="AT417" s="43">
        <f t="shared" si="36"/>
        <v>0.4473684211</v>
      </c>
      <c r="AU417" s="43">
        <f t="shared" si="37"/>
        <v>0.4342105263</v>
      </c>
      <c r="AV417" s="44">
        <f t="shared" si="38"/>
        <v>0</v>
      </c>
      <c r="AW417" s="45">
        <f t="shared" si="39"/>
        <v>-67</v>
      </c>
      <c r="AX417" s="45">
        <v>11.0</v>
      </c>
      <c r="AY417" s="45"/>
    </row>
    <row r="418">
      <c r="A418" s="60"/>
      <c r="B418" s="60"/>
      <c r="C418" s="60"/>
      <c r="D418" s="46">
        <v>416.0</v>
      </c>
      <c r="E418" s="25"/>
      <c r="F418" s="26">
        <v>6009.0</v>
      </c>
      <c r="G418" s="18">
        <v>1588.0</v>
      </c>
      <c r="H418" s="15">
        <f t="shared" si="5"/>
        <v>307</v>
      </c>
      <c r="I418" s="28">
        <v>13.0</v>
      </c>
      <c r="J418" s="29">
        <v>47.0</v>
      </c>
      <c r="K418" s="30">
        <v>33.0</v>
      </c>
      <c r="L418" s="31">
        <v>147.0</v>
      </c>
      <c r="M418" s="32">
        <v>24.0</v>
      </c>
      <c r="N418" s="33">
        <v>43.0</v>
      </c>
      <c r="O418" s="39">
        <f t="shared" si="6"/>
        <v>0.6417910448</v>
      </c>
      <c r="P418" s="39">
        <f t="shared" si="7"/>
        <v>0.7833333333</v>
      </c>
      <c r="Q418" s="40">
        <f t="shared" si="8"/>
        <v>0.7128573834</v>
      </c>
      <c r="R418" s="17">
        <f t="shared" si="9"/>
        <v>0.2908573834</v>
      </c>
      <c r="S418" s="39">
        <f t="shared" si="10"/>
        <v>0.07047594995</v>
      </c>
      <c r="T418" s="40">
        <f t="shared" si="11"/>
        <v>0.3598893003</v>
      </c>
      <c r="U418" s="40">
        <f t="shared" si="12"/>
        <v>0.4982437971</v>
      </c>
      <c r="V418" s="40">
        <f t="shared" si="13"/>
        <v>0.4982437971</v>
      </c>
      <c r="W418" s="39">
        <f t="shared" si="14"/>
        <v>0.568719747</v>
      </c>
      <c r="X418" s="41">
        <f t="shared" si="15"/>
        <v>0.5017562029</v>
      </c>
      <c r="Y418" s="41">
        <f t="shared" si="16"/>
        <v>0.431280253</v>
      </c>
      <c r="Z418" s="40">
        <f t="shared" si="17"/>
        <v>67</v>
      </c>
      <c r="AA418" s="40">
        <f t="shared" si="18"/>
        <v>60</v>
      </c>
      <c r="AB418" s="40">
        <f t="shared" si="19"/>
        <v>34</v>
      </c>
      <c r="AC418" s="40">
        <f t="shared" si="20"/>
        <v>33</v>
      </c>
      <c r="AD418" s="40">
        <f t="shared" si="21"/>
        <v>26</v>
      </c>
      <c r="AE418" s="40">
        <f t="shared" si="22"/>
        <v>34</v>
      </c>
      <c r="AF418" s="40">
        <f t="shared" si="23"/>
        <v>1.303030303</v>
      </c>
      <c r="AG418" s="40">
        <f t="shared" si="24"/>
        <v>1.382352941</v>
      </c>
      <c r="AH418" s="40">
        <f t="shared" si="25"/>
        <v>44</v>
      </c>
      <c r="AI418" s="40">
        <f t="shared" si="26"/>
        <v>43</v>
      </c>
      <c r="AJ418" s="40">
        <f t="shared" si="27"/>
        <v>36</v>
      </c>
      <c r="AK418" s="40">
        <f t="shared" si="40"/>
        <v>47</v>
      </c>
      <c r="AL418" s="18">
        <f t="shared" si="28"/>
        <v>1588</v>
      </c>
      <c r="AM418" s="40">
        <f t="shared" si="29"/>
        <v>170</v>
      </c>
      <c r="AN418" s="42">
        <f t="shared" si="30"/>
        <v>0.1070528967</v>
      </c>
      <c r="AO418" s="42">
        <f t="shared" si="31"/>
        <v>0.193324937</v>
      </c>
      <c r="AP418" s="43">
        <f t="shared" si="32"/>
        <v>0.2280130293</v>
      </c>
      <c r="AQ418" s="43">
        <f t="shared" si="33"/>
        <v>0.5993485342</v>
      </c>
      <c r="AR418" s="43">
        <f t="shared" si="34"/>
        <v>0.4136807818</v>
      </c>
      <c r="AS418" s="43">
        <f t="shared" si="35"/>
        <v>0.4705882353</v>
      </c>
      <c r="AT418" s="43">
        <f t="shared" si="36"/>
        <v>0.5352941176</v>
      </c>
      <c r="AU418" s="43">
        <f t="shared" si="37"/>
        <v>0.5117647059</v>
      </c>
      <c r="AV418" s="44">
        <f t="shared" si="38"/>
        <v>0</v>
      </c>
      <c r="AW418" s="45">
        <f t="shared" si="39"/>
        <v>-10</v>
      </c>
      <c r="AX418" s="45">
        <v>11.0</v>
      </c>
      <c r="AY418" s="45"/>
    </row>
    <row r="419">
      <c r="A419" s="60"/>
      <c r="B419" s="60"/>
      <c r="C419" s="60"/>
      <c r="D419" s="46">
        <v>417.0</v>
      </c>
      <c r="E419" s="25"/>
      <c r="F419" s="26">
        <v>6011.0</v>
      </c>
      <c r="G419" s="18">
        <v>1013.0</v>
      </c>
      <c r="H419" s="15">
        <f t="shared" si="5"/>
        <v>196</v>
      </c>
      <c r="I419" s="28">
        <v>13.0</v>
      </c>
      <c r="J419" s="29">
        <v>29.0</v>
      </c>
      <c r="K419" s="30">
        <v>16.0</v>
      </c>
      <c r="L419" s="31">
        <v>95.0</v>
      </c>
      <c r="M419" s="32">
        <v>16.0</v>
      </c>
      <c r="N419" s="33">
        <v>27.0</v>
      </c>
      <c r="O419" s="39">
        <f t="shared" si="6"/>
        <v>0.6279069767</v>
      </c>
      <c r="P419" s="39">
        <f t="shared" si="7"/>
        <v>0.6904761905</v>
      </c>
      <c r="Q419" s="40">
        <f t="shared" si="8"/>
        <v>0.7065625062</v>
      </c>
      <c r="R419" s="17">
        <f t="shared" si="9"/>
        <v>0.2845625062</v>
      </c>
      <c r="S419" s="39">
        <f t="shared" si="10"/>
        <v>-0.01608631574</v>
      </c>
      <c r="T419" s="40">
        <f t="shared" si="11"/>
        <v>0.3598928249</v>
      </c>
      <c r="U419" s="40">
        <f t="shared" si="12"/>
        <v>0.4874643533</v>
      </c>
      <c r="V419" s="40">
        <f t="shared" si="13"/>
        <v>0.4874643533</v>
      </c>
      <c r="W419" s="39">
        <f t="shared" si="14"/>
        <v>0.4713780375</v>
      </c>
      <c r="X419" s="41">
        <f t="shared" si="15"/>
        <v>0.5125356467</v>
      </c>
      <c r="Y419" s="41">
        <f t="shared" si="16"/>
        <v>0.5286219625</v>
      </c>
      <c r="Z419" s="40">
        <f t="shared" si="17"/>
        <v>43</v>
      </c>
      <c r="AA419" s="40">
        <f t="shared" si="18"/>
        <v>42</v>
      </c>
      <c r="AB419" s="40">
        <f t="shared" si="19"/>
        <v>22</v>
      </c>
      <c r="AC419" s="40">
        <f t="shared" si="20"/>
        <v>21</v>
      </c>
      <c r="AD419" s="40">
        <f t="shared" si="21"/>
        <v>22</v>
      </c>
      <c r="AE419" s="40">
        <f t="shared" si="22"/>
        <v>20</v>
      </c>
      <c r="AF419" s="40">
        <f t="shared" si="23"/>
        <v>1.285714286</v>
      </c>
      <c r="AG419" s="40">
        <f t="shared" si="24"/>
        <v>1.45</v>
      </c>
      <c r="AH419" s="40">
        <f t="shared" si="25"/>
        <v>28</v>
      </c>
      <c r="AI419" s="40">
        <f t="shared" si="26"/>
        <v>27</v>
      </c>
      <c r="AJ419" s="40">
        <f t="shared" si="27"/>
        <v>32</v>
      </c>
      <c r="AK419" s="40">
        <f t="shared" si="40"/>
        <v>29</v>
      </c>
      <c r="AL419" s="18">
        <f t="shared" si="28"/>
        <v>1013</v>
      </c>
      <c r="AM419" s="40">
        <f t="shared" si="29"/>
        <v>116</v>
      </c>
      <c r="AN419" s="42">
        <f t="shared" si="30"/>
        <v>0.1145113524</v>
      </c>
      <c r="AO419" s="42">
        <f t="shared" si="31"/>
        <v>0.1934846989</v>
      </c>
      <c r="AP419" s="43">
        <f t="shared" si="32"/>
        <v>0.2295918367</v>
      </c>
      <c r="AQ419" s="43">
        <f t="shared" si="33"/>
        <v>0.6326530612</v>
      </c>
      <c r="AR419" s="43">
        <f t="shared" si="34"/>
        <v>0.4336734694</v>
      </c>
      <c r="AS419" s="43">
        <f t="shared" si="35"/>
        <v>0.5172413793</v>
      </c>
      <c r="AT419" s="43">
        <f t="shared" si="36"/>
        <v>0.4913793103</v>
      </c>
      <c r="AU419" s="43">
        <f t="shared" si="37"/>
        <v>0.474137931</v>
      </c>
      <c r="AV419" s="44">
        <f t="shared" si="38"/>
        <v>0</v>
      </c>
      <c r="AW419" s="45">
        <f t="shared" si="39"/>
        <v>-15</v>
      </c>
      <c r="AX419" s="45">
        <v>11.0</v>
      </c>
      <c r="AY419" s="45"/>
    </row>
    <row r="420">
      <c r="A420" s="60"/>
      <c r="B420" s="60"/>
      <c r="C420" s="60"/>
      <c r="D420" s="46">
        <v>418.0</v>
      </c>
      <c r="E420" s="25"/>
      <c r="F420" s="26">
        <v>6012.0</v>
      </c>
      <c r="G420" s="18">
        <v>1030.0</v>
      </c>
      <c r="H420" s="15">
        <f t="shared" si="5"/>
        <v>178</v>
      </c>
      <c r="I420" s="28">
        <v>10.0</v>
      </c>
      <c r="J420" s="29">
        <v>32.0</v>
      </c>
      <c r="K420" s="30">
        <v>19.0</v>
      </c>
      <c r="L420" s="31">
        <v>62.0</v>
      </c>
      <c r="M420" s="32">
        <v>32.0</v>
      </c>
      <c r="N420" s="33">
        <v>23.0</v>
      </c>
      <c r="O420" s="39">
        <f t="shared" si="6"/>
        <v>0.4181818182</v>
      </c>
      <c r="P420" s="39">
        <f t="shared" si="7"/>
        <v>0.7619047619</v>
      </c>
      <c r="Q420" s="40">
        <f t="shared" si="8"/>
        <v>0.6114898757</v>
      </c>
      <c r="R420" s="17">
        <f t="shared" si="9"/>
        <v>0.1894898757</v>
      </c>
      <c r="S420" s="39">
        <f t="shared" si="10"/>
        <v>0.1504148862</v>
      </c>
      <c r="T420" s="40">
        <f t="shared" si="11"/>
        <v>0.3599460672</v>
      </c>
      <c r="U420" s="40">
        <f t="shared" si="12"/>
        <v>0.3246401439</v>
      </c>
      <c r="V420" s="40">
        <f t="shared" si="13"/>
        <v>0.3246401439</v>
      </c>
      <c r="W420" s="39">
        <f t="shared" si="14"/>
        <v>0.4750550301</v>
      </c>
      <c r="X420" s="41">
        <f t="shared" si="15"/>
        <v>0.6753598561</v>
      </c>
      <c r="Y420" s="41">
        <f t="shared" si="16"/>
        <v>0.5249449699</v>
      </c>
      <c r="Z420" s="40">
        <f t="shared" si="17"/>
        <v>55</v>
      </c>
      <c r="AA420" s="40">
        <f t="shared" si="18"/>
        <v>42</v>
      </c>
      <c r="AB420" s="40">
        <f t="shared" si="19"/>
        <v>37</v>
      </c>
      <c r="AC420" s="40">
        <f t="shared" si="20"/>
        <v>18</v>
      </c>
      <c r="AD420" s="40">
        <f t="shared" si="21"/>
        <v>22</v>
      </c>
      <c r="AE420" s="40">
        <f t="shared" si="22"/>
        <v>20</v>
      </c>
      <c r="AF420" s="40">
        <f t="shared" si="23"/>
        <v>1.277777778</v>
      </c>
      <c r="AG420" s="40">
        <f t="shared" si="24"/>
        <v>1.6</v>
      </c>
      <c r="AH420" s="40">
        <f t="shared" si="25"/>
        <v>47</v>
      </c>
      <c r="AI420" s="40">
        <f t="shared" si="26"/>
        <v>23</v>
      </c>
      <c r="AJ420" s="40">
        <f t="shared" si="27"/>
        <v>35</v>
      </c>
      <c r="AK420" s="40">
        <f t="shared" si="40"/>
        <v>32</v>
      </c>
      <c r="AL420" s="18">
        <f t="shared" si="28"/>
        <v>1030</v>
      </c>
      <c r="AM420" s="40">
        <f t="shared" si="29"/>
        <v>137</v>
      </c>
      <c r="AN420" s="42">
        <f t="shared" si="30"/>
        <v>0.1330097087</v>
      </c>
      <c r="AO420" s="42">
        <f t="shared" si="31"/>
        <v>0.172815534</v>
      </c>
      <c r="AP420" s="43">
        <f t="shared" si="32"/>
        <v>0.3426966292</v>
      </c>
      <c r="AQ420" s="43">
        <f t="shared" si="33"/>
        <v>0.5842696629</v>
      </c>
      <c r="AR420" s="43">
        <f t="shared" si="34"/>
        <v>0.5449438202</v>
      </c>
      <c r="AS420" s="43">
        <f t="shared" si="35"/>
        <v>0.598540146</v>
      </c>
      <c r="AT420" s="43">
        <f t="shared" si="36"/>
        <v>0.5766423358</v>
      </c>
      <c r="AU420" s="43">
        <f t="shared" si="37"/>
        <v>0.5109489051</v>
      </c>
      <c r="AV420" s="44">
        <f t="shared" si="38"/>
        <v>0</v>
      </c>
      <c r="AW420" s="45">
        <f t="shared" si="39"/>
        <v>-21</v>
      </c>
      <c r="AX420" s="45">
        <v>11.0</v>
      </c>
      <c r="AY420" s="45"/>
    </row>
    <row r="421">
      <c r="A421" s="60"/>
      <c r="B421" s="60"/>
      <c r="C421" s="60"/>
      <c r="D421" s="46">
        <v>419.0</v>
      </c>
      <c r="E421" s="25"/>
      <c r="F421" s="26">
        <v>6014.0</v>
      </c>
      <c r="G421" s="18">
        <v>1399.0</v>
      </c>
      <c r="H421" s="15">
        <f t="shared" si="5"/>
        <v>269</v>
      </c>
      <c r="I421" s="28">
        <v>24.0</v>
      </c>
      <c r="J421" s="29">
        <v>52.0</v>
      </c>
      <c r="K421" s="30">
        <v>22.0</v>
      </c>
      <c r="L421" s="31">
        <v>135.0</v>
      </c>
      <c r="M421" s="32">
        <v>17.0</v>
      </c>
      <c r="N421" s="33">
        <v>19.0</v>
      </c>
      <c r="O421" s="39">
        <f t="shared" si="6"/>
        <v>0.5277777778</v>
      </c>
      <c r="P421" s="39">
        <f t="shared" si="7"/>
        <v>0.6842105263</v>
      </c>
      <c r="Q421" s="40">
        <f t="shared" si="8"/>
        <v>0.6611685694</v>
      </c>
      <c r="R421" s="17">
        <f t="shared" si="9"/>
        <v>0.2391685694</v>
      </c>
      <c r="S421" s="39">
        <f t="shared" si="10"/>
        <v>0.02304195687</v>
      </c>
      <c r="T421" s="40">
        <f t="shared" si="11"/>
        <v>0.3599182441</v>
      </c>
      <c r="U421" s="40">
        <f t="shared" si="12"/>
        <v>0.4097261203</v>
      </c>
      <c r="V421" s="40">
        <f t="shared" si="13"/>
        <v>0.4097261203</v>
      </c>
      <c r="W421" s="39">
        <f t="shared" si="14"/>
        <v>0.4327680772</v>
      </c>
      <c r="X421" s="41">
        <f t="shared" si="15"/>
        <v>0.5902738797</v>
      </c>
      <c r="Y421" s="41">
        <f t="shared" si="16"/>
        <v>0.5672319228</v>
      </c>
      <c r="Z421" s="40">
        <f t="shared" si="17"/>
        <v>36</v>
      </c>
      <c r="AA421" s="40">
        <f t="shared" si="18"/>
        <v>76</v>
      </c>
      <c r="AB421" s="40">
        <f t="shared" si="19"/>
        <v>21</v>
      </c>
      <c r="AC421" s="40">
        <f t="shared" si="20"/>
        <v>15</v>
      </c>
      <c r="AD421" s="40">
        <f t="shared" si="21"/>
        <v>43</v>
      </c>
      <c r="AE421" s="40">
        <f t="shared" si="22"/>
        <v>33</v>
      </c>
      <c r="AF421" s="40">
        <f t="shared" si="23"/>
        <v>1.266666667</v>
      </c>
      <c r="AG421" s="40">
        <f t="shared" si="24"/>
        <v>1.575757576</v>
      </c>
      <c r="AH421" s="40">
        <f t="shared" si="25"/>
        <v>27</v>
      </c>
      <c r="AI421" s="40">
        <f t="shared" si="26"/>
        <v>19</v>
      </c>
      <c r="AJ421" s="40">
        <f t="shared" si="27"/>
        <v>68</v>
      </c>
      <c r="AK421" s="40">
        <f t="shared" si="40"/>
        <v>52</v>
      </c>
      <c r="AL421" s="18">
        <f t="shared" si="28"/>
        <v>1399</v>
      </c>
      <c r="AM421" s="40">
        <f t="shared" si="29"/>
        <v>166</v>
      </c>
      <c r="AN421" s="42">
        <f t="shared" si="30"/>
        <v>0.118656183</v>
      </c>
      <c r="AO421" s="42">
        <f t="shared" si="31"/>
        <v>0.1922802001</v>
      </c>
      <c r="AP421" s="43">
        <f t="shared" si="32"/>
        <v>0.2342007435</v>
      </c>
      <c r="AQ421" s="43">
        <f t="shared" si="33"/>
        <v>0.6542750929</v>
      </c>
      <c r="AR421" s="43">
        <f t="shared" si="34"/>
        <v>0.4163568773</v>
      </c>
      <c r="AS421" s="43">
        <f t="shared" si="35"/>
        <v>0.5722891566</v>
      </c>
      <c r="AT421" s="43">
        <f t="shared" si="36"/>
        <v>0.4759036145</v>
      </c>
      <c r="AU421" s="43">
        <f t="shared" si="37"/>
        <v>0.2771084337</v>
      </c>
      <c r="AV421" s="44">
        <f t="shared" si="38"/>
        <v>0</v>
      </c>
      <c r="AW421" s="45">
        <f t="shared" si="39"/>
        <v>-32</v>
      </c>
      <c r="AX421" s="45">
        <v>11.0</v>
      </c>
      <c r="AY421" s="45"/>
    </row>
    <row r="422">
      <c r="A422" s="60"/>
      <c r="B422" s="60"/>
      <c r="C422" s="60"/>
      <c r="D422" s="46">
        <v>420.0</v>
      </c>
      <c r="E422" s="25"/>
      <c r="F422" s="26">
        <v>6015.0</v>
      </c>
      <c r="G422" s="18">
        <v>1359.0</v>
      </c>
      <c r="H422" s="15">
        <f t="shared" si="5"/>
        <v>184</v>
      </c>
      <c r="I422" s="28">
        <v>11.0</v>
      </c>
      <c r="J422" s="29">
        <v>35.0</v>
      </c>
      <c r="K422" s="30">
        <v>12.0</v>
      </c>
      <c r="L422" s="31">
        <v>89.0</v>
      </c>
      <c r="M422" s="32">
        <v>17.0</v>
      </c>
      <c r="N422" s="33">
        <v>20.0</v>
      </c>
      <c r="O422" s="39">
        <f t="shared" si="6"/>
        <v>0.5405405405</v>
      </c>
      <c r="P422" s="39">
        <f t="shared" si="7"/>
        <v>0.7608695652</v>
      </c>
      <c r="Q422" s="40">
        <f t="shared" si="8"/>
        <v>0.6669542732</v>
      </c>
      <c r="R422" s="17">
        <f t="shared" si="9"/>
        <v>0.2449542732</v>
      </c>
      <c r="S422" s="39">
        <f t="shared" si="10"/>
        <v>0.09391529203</v>
      </c>
      <c r="T422" s="40">
        <f t="shared" si="11"/>
        <v>0.359915004</v>
      </c>
      <c r="U422" s="40">
        <f t="shared" si="12"/>
        <v>0.419634765</v>
      </c>
      <c r="V422" s="40">
        <f t="shared" si="13"/>
        <v>0.419634765</v>
      </c>
      <c r="W422" s="39">
        <f t="shared" si="14"/>
        <v>0.513550057</v>
      </c>
      <c r="X422" s="41">
        <f t="shared" si="15"/>
        <v>0.580365235</v>
      </c>
      <c r="Y422" s="41">
        <f t="shared" si="16"/>
        <v>0.486449943</v>
      </c>
      <c r="Z422" s="40">
        <f t="shared" si="17"/>
        <v>37</v>
      </c>
      <c r="AA422" s="40">
        <f t="shared" si="18"/>
        <v>46</v>
      </c>
      <c r="AB422" s="40">
        <f t="shared" si="19"/>
        <v>21</v>
      </c>
      <c r="AC422" s="40">
        <f t="shared" si="20"/>
        <v>16</v>
      </c>
      <c r="AD422" s="40">
        <f t="shared" si="21"/>
        <v>22</v>
      </c>
      <c r="AE422" s="40">
        <f t="shared" si="22"/>
        <v>24</v>
      </c>
      <c r="AF422" s="40">
        <f t="shared" si="23"/>
        <v>1.25</v>
      </c>
      <c r="AG422" s="40">
        <f t="shared" si="24"/>
        <v>1.458333333</v>
      </c>
      <c r="AH422" s="40">
        <f t="shared" si="25"/>
        <v>26</v>
      </c>
      <c r="AI422" s="40">
        <f t="shared" si="26"/>
        <v>20</v>
      </c>
      <c r="AJ422" s="40">
        <f t="shared" si="27"/>
        <v>32</v>
      </c>
      <c r="AK422" s="40">
        <f t="shared" si="40"/>
        <v>35</v>
      </c>
      <c r="AL422" s="18">
        <f t="shared" si="28"/>
        <v>1359</v>
      </c>
      <c r="AM422" s="40">
        <f t="shared" si="29"/>
        <v>113</v>
      </c>
      <c r="AN422" s="42">
        <f t="shared" si="30"/>
        <v>0.08314937454</v>
      </c>
      <c r="AO422" s="42">
        <f t="shared" si="31"/>
        <v>0.1353936718</v>
      </c>
      <c r="AP422" s="43">
        <f t="shared" si="32"/>
        <v>0.2173913043</v>
      </c>
      <c r="AQ422" s="43">
        <f t="shared" si="33"/>
        <v>0.6358695652</v>
      </c>
      <c r="AR422" s="43">
        <f t="shared" si="34"/>
        <v>0.4510869565</v>
      </c>
      <c r="AS422" s="43">
        <f t="shared" si="35"/>
        <v>0.5132743363</v>
      </c>
      <c r="AT422" s="43">
        <f t="shared" si="36"/>
        <v>0.5398230088</v>
      </c>
      <c r="AU422" s="43">
        <f t="shared" si="37"/>
        <v>0.407079646</v>
      </c>
      <c r="AV422" s="44">
        <f t="shared" si="38"/>
        <v>0</v>
      </c>
      <c r="AW422" s="45">
        <f t="shared" si="39"/>
        <v>-18</v>
      </c>
      <c r="AX422" s="45">
        <v>11.0</v>
      </c>
      <c r="AY422" s="45"/>
    </row>
    <row r="423">
      <c r="A423" s="60"/>
      <c r="B423" s="60"/>
      <c r="C423" s="60"/>
      <c r="D423" s="46">
        <v>421.0</v>
      </c>
      <c r="E423" s="25"/>
      <c r="F423" s="26">
        <v>6016.0</v>
      </c>
      <c r="G423" s="18">
        <v>2203.0</v>
      </c>
      <c r="H423" s="15">
        <f t="shared" si="5"/>
        <v>344</v>
      </c>
      <c r="I423" s="28">
        <v>30.0</v>
      </c>
      <c r="J423" s="29">
        <v>82.0</v>
      </c>
      <c r="K423" s="30">
        <v>26.0</v>
      </c>
      <c r="L423" s="31">
        <v>159.0</v>
      </c>
      <c r="M423" s="32">
        <v>21.0</v>
      </c>
      <c r="N423" s="33">
        <v>26.0</v>
      </c>
      <c r="O423" s="39">
        <f t="shared" si="6"/>
        <v>0.5531914894</v>
      </c>
      <c r="P423" s="39">
        <f t="shared" si="7"/>
        <v>0.7321428571</v>
      </c>
      <c r="Q423" s="40">
        <f t="shared" si="8"/>
        <v>0.6726893871</v>
      </c>
      <c r="R423" s="17">
        <f t="shared" si="9"/>
        <v>0.2506893871</v>
      </c>
      <c r="S423" s="39">
        <f t="shared" si="10"/>
        <v>0.05945347009</v>
      </c>
      <c r="T423" s="40">
        <f t="shared" si="11"/>
        <v>0.3599117924</v>
      </c>
      <c r="U423" s="40">
        <f t="shared" si="12"/>
        <v>0.4294566292</v>
      </c>
      <c r="V423" s="40">
        <f t="shared" si="13"/>
        <v>0.4294566292</v>
      </c>
      <c r="W423" s="39">
        <f t="shared" si="14"/>
        <v>0.4889100993</v>
      </c>
      <c r="X423" s="41">
        <f t="shared" si="15"/>
        <v>0.5705433708</v>
      </c>
      <c r="Y423" s="41">
        <f t="shared" si="16"/>
        <v>0.5110899007</v>
      </c>
      <c r="Z423" s="40">
        <f t="shared" si="17"/>
        <v>47</v>
      </c>
      <c r="AA423" s="40">
        <f t="shared" si="18"/>
        <v>112</v>
      </c>
      <c r="AB423" s="40">
        <f t="shared" si="19"/>
        <v>27</v>
      </c>
      <c r="AC423" s="40">
        <f t="shared" si="20"/>
        <v>20</v>
      </c>
      <c r="AD423" s="40">
        <f t="shared" si="21"/>
        <v>57</v>
      </c>
      <c r="AE423" s="40">
        <f t="shared" si="22"/>
        <v>55</v>
      </c>
      <c r="AF423" s="40">
        <f t="shared" si="23"/>
        <v>1.3</v>
      </c>
      <c r="AG423" s="40">
        <f t="shared" si="24"/>
        <v>1.490909091</v>
      </c>
      <c r="AH423" s="40">
        <f t="shared" si="25"/>
        <v>35</v>
      </c>
      <c r="AI423" s="40">
        <f t="shared" si="26"/>
        <v>26</v>
      </c>
      <c r="AJ423" s="40">
        <f t="shared" si="27"/>
        <v>85</v>
      </c>
      <c r="AK423" s="40">
        <f t="shared" si="40"/>
        <v>82</v>
      </c>
      <c r="AL423" s="18">
        <f t="shared" si="28"/>
        <v>2203</v>
      </c>
      <c r="AM423" s="40">
        <f t="shared" si="29"/>
        <v>228</v>
      </c>
      <c r="AN423" s="42">
        <f t="shared" si="30"/>
        <v>0.1034952338</v>
      </c>
      <c r="AO423" s="42">
        <f t="shared" si="31"/>
        <v>0.1561507036</v>
      </c>
      <c r="AP423" s="43">
        <f t="shared" si="32"/>
        <v>0.2238372093</v>
      </c>
      <c r="AQ423" s="43">
        <f t="shared" si="33"/>
        <v>0.6104651163</v>
      </c>
      <c r="AR423" s="43">
        <f t="shared" si="34"/>
        <v>0.4622093023</v>
      </c>
      <c r="AS423" s="43">
        <f t="shared" si="35"/>
        <v>0.5263157895</v>
      </c>
      <c r="AT423" s="43">
        <f t="shared" si="36"/>
        <v>0.5131578947</v>
      </c>
      <c r="AU423" s="43">
        <f t="shared" si="37"/>
        <v>0.2675438596</v>
      </c>
      <c r="AV423" s="44">
        <f t="shared" si="38"/>
        <v>0</v>
      </c>
      <c r="AW423" s="45">
        <f t="shared" si="39"/>
        <v>-43</v>
      </c>
      <c r="AX423" s="45">
        <v>11.0</v>
      </c>
      <c r="AY423" s="45"/>
    </row>
    <row r="424">
      <c r="A424" s="60"/>
      <c r="B424" s="60"/>
      <c r="C424" s="60"/>
      <c r="D424" s="46">
        <v>422.0</v>
      </c>
      <c r="E424" s="25"/>
      <c r="F424" s="26">
        <v>6017.0</v>
      </c>
      <c r="G424" s="18">
        <v>2829.0</v>
      </c>
      <c r="H424" s="15">
        <f t="shared" si="5"/>
        <v>512</v>
      </c>
      <c r="I424" s="28">
        <v>46.0</v>
      </c>
      <c r="J424" s="29">
        <v>91.0</v>
      </c>
      <c r="K424" s="30">
        <v>29.0</v>
      </c>
      <c r="L424" s="31">
        <v>224.0</v>
      </c>
      <c r="M424" s="32">
        <v>47.0</v>
      </c>
      <c r="N424" s="33">
        <v>75.0</v>
      </c>
      <c r="O424" s="39">
        <f t="shared" si="6"/>
        <v>0.6147540984</v>
      </c>
      <c r="P424" s="39">
        <f t="shared" si="7"/>
        <v>0.6642335766</v>
      </c>
      <c r="Q424" s="40">
        <f t="shared" si="8"/>
        <v>0.7005992509</v>
      </c>
      <c r="R424" s="17">
        <f t="shared" si="9"/>
        <v>0.2785992509</v>
      </c>
      <c r="S424" s="39">
        <f t="shared" si="10"/>
        <v>-0.03636567423</v>
      </c>
      <c r="T424" s="40">
        <f t="shared" si="11"/>
        <v>0.3598961639</v>
      </c>
      <c r="U424" s="40">
        <f t="shared" si="12"/>
        <v>0.4772526291</v>
      </c>
      <c r="V424" s="40">
        <f t="shared" si="13"/>
        <v>0.4772526291</v>
      </c>
      <c r="W424" s="39">
        <f t="shared" si="14"/>
        <v>0.4408869549</v>
      </c>
      <c r="X424" s="41">
        <f t="shared" si="15"/>
        <v>0.5227473709</v>
      </c>
      <c r="Y424" s="41">
        <f t="shared" si="16"/>
        <v>0.5591130451</v>
      </c>
      <c r="Z424" s="40">
        <f t="shared" si="17"/>
        <v>122</v>
      </c>
      <c r="AA424" s="40">
        <f t="shared" si="18"/>
        <v>137</v>
      </c>
      <c r="AB424" s="40">
        <f t="shared" si="19"/>
        <v>64</v>
      </c>
      <c r="AC424" s="40">
        <f t="shared" si="20"/>
        <v>58</v>
      </c>
      <c r="AD424" s="40">
        <f t="shared" si="21"/>
        <v>77</v>
      </c>
      <c r="AE424" s="40">
        <f t="shared" si="22"/>
        <v>60</v>
      </c>
      <c r="AF424" s="40">
        <f t="shared" si="23"/>
        <v>1.293103448</v>
      </c>
      <c r="AG424" s="40">
        <f t="shared" si="24"/>
        <v>1.516666667</v>
      </c>
      <c r="AH424" s="40">
        <f t="shared" si="25"/>
        <v>83</v>
      </c>
      <c r="AI424" s="40">
        <f t="shared" si="26"/>
        <v>75</v>
      </c>
      <c r="AJ424" s="40">
        <f t="shared" si="27"/>
        <v>117</v>
      </c>
      <c r="AK424" s="40">
        <f t="shared" si="40"/>
        <v>91</v>
      </c>
      <c r="AL424" s="18">
        <f t="shared" si="28"/>
        <v>2829</v>
      </c>
      <c r="AM424" s="40">
        <f t="shared" si="29"/>
        <v>366</v>
      </c>
      <c r="AN424" s="42">
        <f t="shared" si="30"/>
        <v>0.1293743372</v>
      </c>
      <c r="AO424" s="42">
        <f t="shared" si="31"/>
        <v>0.1809826794</v>
      </c>
      <c r="AP424" s="43">
        <f t="shared" si="32"/>
        <v>0.23828125</v>
      </c>
      <c r="AQ424" s="43">
        <f t="shared" si="33"/>
        <v>0.619140625</v>
      </c>
      <c r="AR424" s="43">
        <f t="shared" si="34"/>
        <v>0.505859375</v>
      </c>
      <c r="AS424" s="43">
        <f t="shared" si="35"/>
        <v>0.5464480874</v>
      </c>
      <c r="AT424" s="43">
        <f t="shared" si="36"/>
        <v>0.4754098361</v>
      </c>
      <c r="AU424" s="43">
        <f t="shared" si="37"/>
        <v>0.4316939891</v>
      </c>
      <c r="AV424" s="44">
        <f t="shared" si="38"/>
        <v>0</v>
      </c>
      <c r="AW424" s="45">
        <f t="shared" si="39"/>
        <v>-78</v>
      </c>
      <c r="AX424" s="45">
        <v>11.0</v>
      </c>
      <c r="AY424" s="45"/>
    </row>
    <row r="425">
      <c r="A425" s="60"/>
      <c r="B425" s="60"/>
      <c r="C425" s="60"/>
      <c r="D425" s="46">
        <v>423.0</v>
      </c>
      <c r="E425" s="25"/>
      <c r="F425" s="26">
        <v>6018.0</v>
      </c>
      <c r="G425" s="18">
        <v>909.0</v>
      </c>
      <c r="H425" s="15">
        <f t="shared" si="5"/>
        <v>274</v>
      </c>
      <c r="I425" s="28">
        <v>12.0</v>
      </c>
      <c r="J425" s="29">
        <v>45.0</v>
      </c>
      <c r="K425" s="30">
        <v>31.0</v>
      </c>
      <c r="L425" s="31">
        <v>143.0</v>
      </c>
      <c r="M425" s="32">
        <v>15.0</v>
      </c>
      <c r="N425" s="33">
        <v>28.0</v>
      </c>
      <c r="O425" s="39">
        <f t="shared" si="6"/>
        <v>0.6511627907</v>
      </c>
      <c r="P425" s="39">
        <f t="shared" si="7"/>
        <v>0.7894736842</v>
      </c>
      <c r="Q425" s="40">
        <f t="shared" si="8"/>
        <v>0.7171064922</v>
      </c>
      <c r="R425" s="17">
        <f t="shared" si="9"/>
        <v>0.2951064922</v>
      </c>
      <c r="S425" s="39">
        <f t="shared" si="10"/>
        <v>0.07236719205</v>
      </c>
      <c r="T425" s="40">
        <f t="shared" si="11"/>
        <v>0.3598869211</v>
      </c>
      <c r="U425" s="40">
        <f t="shared" si="12"/>
        <v>0.5055199411</v>
      </c>
      <c r="V425" s="40">
        <f t="shared" si="13"/>
        <v>0.5055199411</v>
      </c>
      <c r="W425" s="39">
        <f t="shared" si="14"/>
        <v>0.5778871332</v>
      </c>
      <c r="X425" s="41">
        <f t="shared" si="15"/>
        <v>0.4944800589</v>
      </c>
      <c r="Y425" s="41">
        <f t="shared" si="16"/>
        <v>0.4221128668</v>
      </c>
      <c r="Z425" s="40">
        <f t="shared" si="17"/>
        <v>43</v>
      </c>
      <c r="AA425" s="40">
        <f t="shared" si="18"/>
        <v>57</v>
      </c>
      <c r="AB425" s="40">
        <f t="shared" si="19"/>
        <v>21</v>
      </c>
      <c r="AC425" s="40">
        <f t="shared" si="20"/>
        <v>22</v>
      </c>
      <c r="AD425" s="40">
        <f t="shared" si="21"/>
        <v>24</v>
      </c>
      <c r="AE425" s="40">
        <f t="shared" si="22"/>
        <v>33</v>
      </c>
      <c r="AF425" s="40">
        <f t="shared" si="23"/>
        <v>1.272727273</v>
      </c>
      <c r="AG425" s="40">
        <f t="shared" si="24"/>
        <v>1.363636364</v>
      </c>
      <c r="AH425" s="40">
        <f t="shared" si="25"/>
        <v>27</v>
      </c>
      <c r="AI425" s="40">
        <f t="shared" si="26"/>
        <v>28</v>
      </c>
      <c r="AJ425" s="40">
        <f t="shared" si="27"/>
        <v>33</v>
      </c>
      <c r="AK425" s="40">
        <f t="shared" si="40"/>
        <v>45</v>
      </c>
      <c r="AL425" s="18">
        <f t="shared" si="28"/>
        <v>909</v>
      </c>
      <c r="AM425" s="40">
        <f t="shared" si="29"/>
        <v>133</v>
      </c>
      <c r="AN425" s="42">
        <f t="shared" si="30"/>
        <v>0.1463146315</v>
      </c>
      <c r="AO425" s="42">
        <f t="shared" si="31"/>
        <v>0.301430143</v>
      </c>
      <c r="AP425" s="43">
        <f t="shared" si="32"/>
        <v>0.2116788321</v>
      </c>
      <c r="AQ425" s="43">
        <f t="shared" si="33"/>
        <v>0.6204379562</v>
      </c>
      <c r="AR425" s="43">
        <f t="shared" si="34"/>
        <v>0.3649635036</v>
      </c>
      <c r="AS425" s="43">
        <f t="shared" si="35"/>
        <v>0.4511278195</v>
      </c>
      <c r="AT425" s="43">
        <f t="shared" si="36"/>
        <v>0.5413533835</v>
      </c>
      <c r="AU425" s="43">
        <f t="shared" si="37"/>
        <v>0.4135338346</v>
      </c>
      <c r="AV425" s="44">
        <f t="shared" si="38"/>
        <v>0</v>
      </c>
      <c r="AW425" s="45">
        <f t="shared" si="39"/>
        <v>-2</v>
      </c>
      <c r="AX425" s="45">
        <v>11.0</v>
      </c>
      <c r="AY425" s="45"/>
    </row>
    <row r="426">
      <c r="A426" s="60"/>
      <c r="B426" s="60"/>
      <c r="C426" s="60"/>
      <c r="D426" s="46">
        <v>424.0</v>
      </c>
      <c r="E426" s="25"/>
      <c r="F426" s="26">
        <v>6030.0</v>
      </c>
      <c r="G426" s="18">
        <v>1171.0</v>
      </c>
      <c r="H426" s="15">
        <f t="shared" si="5"/>
        <v>198</v>
      </c>
      <c r="I426" s="28">
        <v>10.0</v>
      </c>
      <c r="J426" s="29">
        <v>24.0</v>
      </c>
      <c r="K426" s="30">
        <v>10.0</v>
      </c>
      <c r="L426" s="31">
        <v>106.0</v>
      </c>
      <c r="M426" s="32">
        <v>13.0</v>
      </c>
      <c r="N426" s="33">
        <v>35.0</v>
      </c>
      <c r="O426" s="39">
        <f t="shared" si="6"/>
        <v>0.7291666667</v>
      </c>
      <c r="P426" s="39">
        <f t="shared" si="7"/>
        <v>0.7058823529</v>
      </c>
      <c r="Q426" s="40">
        <f t="shared" si="8"/>
        <v>0.7524751953</v>
      </c>
      <c r="R426" s="17">
        <f t="shared" si="9"/>
        <v>0.3304751953</v>
      </c>
      <c r="S426" s="39">
        <f t="shared" si="10"/>
        <v>-0.04659284237</v>
      </c>
      <c r="T426" s="40">
        <f t="shared" si="11"/>
        <v>0.3598671193</v>
      </c>
      <c r="U426" s="40">
        <f t="shared" si="12"/>
        <v>0.5660820976</v>
      </c>
      <c r="V426" s="40">
        <f t="shared" si="13"/>
        <v>0.5660820976</v>
      </c>
      <c r="W426" s="39">
        <f t="shared" si="14"/>
        <v>0.5194892552</v>
      </c>
      <c r="X426" s="41">
        <f t="shared" si="15"/>
        <v>0.4339179024</v>
      </c>
      <c r="Y426" s="41">
        <f t="shared" si="16"/>
        <v>0.4805107448</v>
      </c>
      <c r="Z426" s="40">
        <f t="shared" si="17"/>
        <v>48</v>
      </c>
      <c r="AA426" s="40">
        <f t="shared" si="18"/>
        <v>34</v>
      </c>
      <c r="AB426" s="40">
        <f t="shared" si="19"/>
        <v>21</v>
      </c>
      <c r="AC426" s="40">
        <f t="shared" si="20"/>
        <v>27</v>
      </c>
      <c r="AD426" s="40">
        <f t="shared" si="21"/>
        <v>16</v>
      </c>
      <c r="AE426" s="40">
        <f t="shared" si="22"/>
        <v>18</v>
      </c>
      <c r="AF426" s="40">
        <f t="shared" si="23"/>
        <v>1.296296296</v>
      </c>
      <c r="AG426" s="40">
        <f t="shared" si="24"/>
        <v>1.333333333</v>
      </c>
      <c r="AH426" s="40">
        <f t="shared" si="25"/>
        <v>27</v>
      </c>
      <c r="AI426" s="40">
        <f t="shared" si="26"/>
        <v>35</v>
      </c>
      <c r="AJ426" s="40">
        <f t="shared" si="27"/>
        <v>21</v>
      </c>
      <c r="AK426" s="40">
        <f t="shared" si="40"/>
        <v>24</v>
      </c>
      <c r="AL426" s="18">
        <f t="shared" si="28"/>
        <v>1171</v>
      </c>
      <c r="AM426" s="40">
        <f t="shared" si="29"/>
        <v>107</v>
      </c>
      <c r="AN426" s="42">
        <f t="shared" si="30"/>
        <v>0.09137489325</v>
      </c>
      <c r="AO426" s="42">
        <f t="shared" si="31"/>
        <v>0.1690862511</v>
      </c>
      <c r="AP426" s="43">
        <f t="shared" si="32"/>
        <v>0.1666666667</v>
      </c>
      <c r="AQ426" s="43">
        <f t="shared" si="33"/>
        <v>0.6515151515</v>
      </c>
      <c r="AR426" s="43">
        <f t="shared" si="34"/>
        <v>0.4141414141</v>
      </c>
      <c r="AS426" s="43">
        <f t="shared" si="35"/>
        <v>0.4485981308</v>
      </c>
      <c r="AT426" s="43">
        <f t="shared" si="36"/>
        <v>0.476635514</v>
      </c>
      <c r="AU426" s="43">
        <f t="shared" si="37"/>
        <v>0.5794392523</v>
      </c>
      <c r="AV426" s="44">
        <f t="shared" si="38"/>
        <v>0</v>
      </c>
      <c r="AW426" s="45">
        <f t="shared" si="39"/>
        <v>-15</v>
      </c>
      <c r="AX426" s="45">
        <v>11.0</v>
      </c>
      <c r="AY426" s="45"/>
    </row>
    <row r="427">
      <c r="A427" s="60"/>
      <c r="B427" s="60"/>
      <c r="C427" s="60"/>
      <c r="D427" s="46">
        <v>425.0</v>
      </c>
      <c r="E427" s="25"/>
      <c r="F427" s="26">
        <v>6031.0</v>
      </c>
      <c r="G427" s="18">
        <v>1096.0</v>
      </c>
      <c r="H427" s="15">
        <f t="shared" si="5"/>
        <v>146</v>
      </c>
      <c r="I427" s="28">
        <v>6.0</v>
      </c>
      <c r="J427" s="29">
        <v>31.0</v>
      </c>
      <c r="K427" s="30">
        <v>4.0</v>
      </c>
      <c r="L427" s="31">
        <v>70.0</v>
      </c>
      <c r="M427" s="32">
        <v>10.0</v>
      </c>
      <c r="N427" s="33">
        <v>25.0</v>
      </c>
      <c r="O427" s="39">
        <f t="shared" si="6"/>
        <v>0.7142857143</v>
      </c>
      <c r="P427" s="39">
        <f t="shared" si="7"/>
        <v>0.8378378378</v>
      </c>
      <c r="Q427" s="40">
        <f t="shared" si="8"/>
        <v>0.745727551</v>
      </c>
      <c r="R427" s="17">
        <f t="shared" si="9"/>
        <v>0.323727551</v>
      </c>
      <c r="S427" s="39">
        <f t="shared" si="10"/>
        <v>0.09211028682</v>
      </c>
      <c r="T427" s="40">
        <f t="shared" si="11"/>
        <v>0.3598708969</v>
      </c>
      <c r="U427" s="40">
        <f t="shared" si="12"/>
        <v>0.5545284523</v>
      </c>
      <c r="V427" s="40">
        <f t="shared" si="13"/>
        <v>0.5545284523</v>
      </c>
      <c r="W427" s="39">
        <f t="shared" si="14"/>
        <v>0.6466387392</v>
      </c>
      <c r="X427" s="41">
        <f t="shared" si="15"/>
        <v>0.4454715477</v>
      </c>
      <c r="Y427" s="41">
        <f t="shared" si="16"/>
        <v>0.3533612608</v>
      </c>
      <c r="Z427" s="40">
        <f t="shared" si="17"/>
        <v>35</v>
      </c>
      <c r="AA427" s="40">
        <f t="shared" si="18"/>
        <v>37</v>
      </c>
      <c r="AB427" s="40">
        <f t="shared" si="19"/>
        <v>16</v>
      </c>
      <c r="AC427" s="40">
        <f t="shared" si="20"/>
        <v>19</v>
      </c>
      <c r="AD427" s="40">
        <f t="shared" si="21"/>
        <v>13</v>
      </c>
      <c r="AE427" s="40">
        <f t="shared" si="22"/>
        <v>24</v>
      </c>
      <c r="AF427" s="40">
        <f t="shared" si="23"/>
        <v>1.315789474</v>
      </c>
      <c r="AG427" s="40">
        <f t="shared" si="24"/>
        <v>1.291666667</v>
      </c>
      <c r="AH427" s="40">
        <f t="shared" si="25"/>
        <v>21</v>
      </c>
      <c r="AI427" s="40">
        <f t="shared" si="26"/>
        <v>25</v>
      </c>
      <c r="AJ427" s="40">
        <f t="shared" si="27"/>
        <v>17</v>
      </c>
      <c r="AK427" s="40">
        <f t="shared" si="40"/>
        <v>31</v>
      </c>
      <c r="AL427" s="18">
        <f t="shared" si="28"/>
        <v>1096</v>
      </c>
      <c r="AM427" s="40">
        <f t="shared" si="29"/>
        <v>94</v>
      </c>
      <c r="AN427" s="42">
        <f t="shared" si="30"/>
        <v>0.08576642336</v>
      </c>
      <c r="AO427" s="42">
        <f t="shared" si="31"/>
        <v>0.1332116788</v>
      </c>
      <c r="AP427" s="43">
        <f t="shared" si="32"/>
        <v>0.1369863014</v>
      </c>
      <c r="AQ427" s="43">
        <f t="shared" si="33"/>
        <v>0.5890410959</v>
      </c>
      <c r="AR427" s="43">
        <f t="shared" si="34"/>
        <v>0.4931506849</v>
      </c>
      <c r="AS427" s="43">
        <f t="shared" si="35"/>
        <v>0.4042553191</v>
      </c>
      <c r="AT427" s="43">
        <f t="shared" si="36"/>
        <v>0.5531914894</v>
      </c>
      <c r="AU427" s="43">
        <f t="shared" si="37"/>
        <v>0.4893617021</v>
      </c>
      <c r="AV427" s="44">
        <f t="shared" si="38"/>
        <v>0</v>
      </c>
      <c r="AW427" s="45">
        <f t="shared" si="39"/>
        <v>-18</v>
      </c>
      <c r="AX427" s="45">
        <v>11.0</v>
      </c>
      <c r="AY427" s="45"/>
    </row>
    <row r="428">
      <c r="A428" s="60"/>
      <c r="B428" s="60"/>
      <c r="C428" s="60"/>
      <c r="D428" s="46">
        <v>426.0</v>
      </c>
      <c r="E428" s="25"/>
      <c r="F428" s="26">
        <v>6033.0</v>
      </c>
      <c r="G428" s="18">
        <v>1635.0</v>
      </c>
      <c r="H428" s="15">
        <f t="shared" si="5"/>
        <v>218</v>
      </c>
      <c r="I428" s="28">
        <v>11.0</v>
      </c>
      <c r="J428" s="29">
        <v>45.0</v>
      </c>
      <c r="K428" s="30">
        <v>23.0</v>
      </c>
      <c r="L428" s="31">
        <v>108.0</v>
      </c>
      <c r="M428" s="32">
        <v>5.0</v>
      </c>
      <c r="N428" s="33">
        <v>26.0</v>
      </c>
      <c r="O428" s="39">
        <f t="shared" si="6"/>
        <v>0.8387096774</v>
      </c>
      <c r="P428" s="39">
        <f t="shared" si="7"/>
        <v>0.8035714286</v>
      </c>
      <c r="Q428" s="40">
        <f t="shared" si="8"/>
        <v>0.8021507347</v>
      </c>
      <c r="R428" s="17">
        <f t="shared" si="9"/>
        <v>0.3801507347</v>
      </c>
      <c r="S428" s="39">
        <f t="shared" si="10"/>
        <v>0.00142069392</v>
      </c>
      <c r="T428" s="40">
        <f t="shared" si="11"/>
        <v>0.3598393115</v>
      </c>
      <c r="U428" s="40">
        <f t="shared" si="12"/>
        <v>0.6511330525</v>
      </c>
      <c r="V428" s="40">
        <f t="shared" si="13"/>
        <v>0.6511330525</v>
      </c>
      <c r="W428" s="39">
        <f t="shared" si="14"/>
        <v>0.6525537464</v>
      </c>
      <c r="X428" s="41">
        <f t="shared" si="15"/>
        <v>0.3488669475</v>
      </c>
      <c r="Y428" s="41">
        <f t="shared" si="16"/>
        <v>0.3474462536</v>
      </c>
      <c r="Z428" s="40">
        <f t="shared" si="17"/>
        <v>31</v>
      </c>
      <c r="AA428" s="40">
        <f t="shared" si="18"/>
        <v>56</v>
      </c>
      <c r="AB428" s="40">
        <f t="shared" si="19"/>
        <v>11</v>
      </c>
      <c r="AC428" s="40">
        <f t="shared" si="20"/>
        <v>20</v>
      </c>
      <c r="AD428" s="40">
        <f t="shared" si="21"/>
        <v>19</v>
      </c>
      <c r="AE428" s="40">
        <f t="shared" si="22"/>
        <v>37</v>
      </c>
      <c r="AF428" s="40">
        <f t="shared" si="23"/>
        <v>1.3</v>
      </c>
      <c r="AG428" s="40">
        <f t="shared" si="24"/>
        <v>1.216216216</v>
      </c>
      <c r="AH428" s="40">
        <f t="shared" si="25"/>
        <v>14</v>
      </c>
      <c r="AI428" s="40">
        <f t="shared" si="26"/>
        <v>26</v>
      </c>
      <c r="AJ428" s="40">
        <f t="shared" si="27"/>
        <v>23</v>
      </c>
      <c r="AK428" s="40">
        <f t="shared" si="40"/>
        <v>45</v>
      </c>
      <c r="AL428" s="18">
        <f t="shared" si="28"/>
        <v>1635</v>
      </c>
      <c r="AM428" s="40">
        <f t="shared" si="29"/>
        <v>108</v>
      </c>
      <c r="AN428" s="42">
        <f t="shared" si="30"/>
        <v>0.06605504587</v>
      </c>
      <c r="AO428" s="42">
        <f t="shared" si="31"/>
        <v>0.1333333333</v>
      </c>
      <c r="AP428" s="43">
        <f t="shared" si="32"/>
        <v>0.1788990826</v>
      </c>
      <c r="AQ428" s="43">
        <f t="shared" si="33"/>
        <v>0.5688073394</v>
      </c>
      <c r="AR428" s="43">
        <f t="shared" si="34"/>
        <v>0.3990825688</v>
      </c>
      <c r="AS428" s="43">
        <f t="shared" si="35"/>
        <v>0.3425925926</v>
      </c>
      <c r="AT428" s="43">
        <f t="shared" si="36"/>
        <v>0.5462962963</v>
      </c>
      <c r="AU428" s="43">
        <f t="shared" si="37"/>
        <v>0.3703703704</v>
      </c>
      <c r="AV428" s="44">
        <f t="shared" si="38"/>
        <v>0</v>
      </c>
      <c r="AW428" s="45">
        <f t="shared" si="39"/>
        <v>2</v>
      </c>
      <c r="AX428" s="45">
        <v>11.0</v>
      </c>
      <c r="AY428" s="45"/>
    </row>
    <row r="429">
      <c r="A429" s="60"/>
      <c r="B429" s="60"/>
      <c r="C429" s="60"/>
      <c r="D429" s="46">
        <v>427.0</v>
      </c>
      <c r="E429" s="25"/>
      <c r="F429" s="26">
        <v>6036.0</v>
      </c>
      <c r="G429" s="18">
        <v>1465.0</v>
      </c>
      <c r="H429" s="15">
        <f t="shared" si="5"/>
        <v>312</v>
      </c>
      <c r="I429" s="28">
        <v>36.0</v>
      </c>
      <c r="J429" s="29">
        <v>53.0</v>
      </c>
      <c r="K429" s="30">
        <v>17.0</v>
      </c>
      <c r="L429" s="31">
        <v>151.0</v>
      </c>
      <c r="M429" s="32">
        <v>25.0</v>
      </c>
      <c r="N429" s="33">
        <v>30.0</v>
      </c>
      <c r="O429" s="39">
        <f t="shared" si="6"/>
        <v>0.5454545455</v>
      </c>
      <c r="P429" s="39">
        <f t="shared" si="7"/>
        <v>0.595505618</v>
      </c>
      <c r="Q429" s="40">
        <f t="shared" si="8"/>
        <v>0.6691819504</v>
      </c>
      <c r="R429" s="17">
        <f t="shared" si="9"/>
        <v>0.2471819504</v>
      </c>
      <c r="S429" s="39">
        <f t="shared" si="10"/>
        <v>-0.07367633244</v>
      </c>
      <c r="T429" s="40">
        <f t="shared" si="11"/>
        <v>0.3599137565</v>
      </c>
      <c r="U429" s="40">
        <f t="shared" si="12"/>
        <v>0.4234498658</v>
      </c>
      <c r="V429" s="40">
        <f t="shared" si="13"/>
        <v>0.4234498658</v>
      </c>
      <c r="W429" s="39">
        <f t="shared" si="14"/>
        <v>0.3497735334</v>
      </c>
      <c r="X429" s="41">
        <f t="shared" si="15"/>
        <v>0.5765501342</v>
      </c>
      <c r="Y429" s="41">
        <f t="shared" si="16"/>
        <v>0.6502264666</v>
      </c>
      <c r="Z429" s="40">
        <f t="shared" si="17"/>
        <v>55</v>
      </c>
      <c r="AA429" s="40">
        <f t="shared" si="18"/>
        <v>89</v>
      </c>
      <c r="AB429" s="40">
        <f t="shared" si="19"/>
        <v>32</v>
      </c>
      <c r="AC429" s="40">
        <f t="shared" si="20"/>
        <v>23</v>
      </c>
      <c r="AD429" s="40">
        <f t="shared" si="21"/>
        <v>58</v>
      </c>
      <c r="AE429" s="40">
        <f t="shared" si="22"/>
        <v>31</v>
      </c>
      <c r="AF429" s="40">
        <f t="shared" si="23"/>
        <v>1.304347826</v>
      </c>
      <c r="AG429" s="40">
        <f t="shared" si="24"/>
        <v>1.709677419</v>
      </c>
      <c r="AH429" s="40">
        <f t="shared" si="25"/>
        <v>42</v>
      </c>
      <c r="AI429" s="40">
        <f t="shared" si="26"/>
        <v>30</v>
      </c>
      <c r="AJ429" s="40">
        <f t="shared" si="27"/>
        <v>99</v>
      </c>
      <c r="AK429" s="40">
        <f t="shared" si="40"/>
        <v>53</v>
      </c>
      <c r="AL429" s="18">
        <f t="shared" si="28"/>
        <v>1465</v>
      </c>
      <c r="AM429" s="40">
        <f t="shared" si="29"/>
        <v>224</v>
      </c>
      <c r="AN429" s="42">
        <f t="shared" si="30"/>
        <v>0.1529010239</v>
      </c>
      <c r="AO429" s="42">
        <f t="shared" si="31"/>
        <v>0.2129692833</v>
      </c>
      <c r="AP429" s="43">
        <f t="shared" si="32"/>
        <v>0.25</v>
      </c>
      <c r="AQ429" s="43">
        <f t="shared" si="33"/>
        <v>0.6794871795</v>
      </c>
      <c r="AR429" s="43">
        <f t="shared" si="34"/>
        <v>0.4615384615</v>
      </c>
      <c r="AS429" s="43">
        <f t="shared" si="35"/>
        <v>0.6294642857</v>
      </c>
      <c r="AT429" s="43">
        <f t="shared" si="36"/>
        <v>0.4241071429</v>
      </c>
      <c r="AU429" s="43">
        <f t="shared" si="37"/>
        <v>0.3214285714</v>
      </c>
      <c r="AV429" s="44">
        <f t="shared" si="38"/>
        <v>0</v>
      </c>
      <c r="AW429" s="45">
        <f t="shared" si="39"/>
        <v>-63</v>
      </c>
      <c r="AX429" s="45">
        <v>11.0</v>
      </c>
      <c r="AY429" s="45"/>
    </row>
    <row r="430">
      <c r="A430" s="60"/>
      <c r="B430" s="60"/>
      <c r="C430" s="60"/>
      <c r="D430" s="46">
        <v>428.0</v>
      </c>
      <c r="E430" s="25"/>
      <c r="F430" s="26">
        <v>6037.0</v>
      </c>
      <c r="G430" s="18">
        <v>1876.0</v>
      </c>
      <c r="H430" s="15">
        <f t="shared" si="5"/>
        <v>296</v>
      </c>
      <c r="I430" s="28">
        <v>15.0</v>
      </c>
      <c r="J430" s="29">
        <v>35.0</v>
      </c>
      <c r="K430" s="30">
        <v>23.0</v>
      </c>
      <c r="L430" s="31">
        <v>129.0</v>
      </c>
      <c r="M430" s="32">
        <v>40.0</v>
      </c>
      <c r="N430" s="33">
        <v>54.0</v>
      </c>
      <c r="O430" s="39">
        <f t="shared" si="6"/>
        <v>0.5744680851</v>
      </c>
      <c r="P430" s="39">
        <f t="shared" si="7"/>
        <v>0.7</v>
      </c>
      <c r="Q430" s="40">
        <f t="shared" si="8"/>
        <v>0.6823350267</v>
      </c>
      <c r="R430" s="17">
        <f t="shared" si="9"/>
        <v>0.2603350267</v>
      </c>
      <c r="S430" s="39">
        <f t="shared" si="10"/>
        <v>0.01766497329</v>
      </c>
      <c r="T430" s="40">
        <f t="shared" si="11"/>
        <v>0.359906391</v>
      </c>
      <c r="U430" s="40">
        <f t="shared" si="12"/>
        <v>0.4459752835</v>
      </c>
      <c r="V430" s="40">
        <f t="shared" si="13"/>
        <v>0.4459752835</v>
      </c>
      <c r="W430" s="39">
        <f t="shared" si="14"/>
        <v>0.4636402568</v>
      </c>
      <c r="X430" s="41">
        <f t="shared" si="15"/>
        <v>0.5540247165</v>
      </c>
      <c r="Y430" s="41">
        <f t="shared" si="16"/>
        <v>0.5363597432</v>
      </c>
      <c r="Z430" s="40">
        <f t="shared" si="17"/>
        <v>94</v>
      </c>
      <c r="AA430" s="40">
        <f t="shared" si="18"/>
        <v>50</v>
      </c>
      <c r="AB430" s="40">
        <f t="shared" si="19"/>
        <v>52</v>
      </c>
      <c r="AC430" s="40">
        <f t="shared" si="20"/>
        <v>42</v>
      </c>
      <c r="AD430" s="40">
        <f t="shared" si="21"/>
        <v>27</v>
      </c>
      <c r="AE430" s="40">
        <f t="shared" si="22"/>
        <v>23</v>
      </c>
      <c r="AF430" s="40">
        <f t="shared" si="23"/>
        <v>1.285714286</v>
      </c>
      <c r="AG430" s="40">
        <f t="shared" si="24"/>
        <v>1.52173913</v>
      </c>
      <c r="AH430" s="40">
        <f t="shared" si="25"/>
        <v>67</v>
      </c>
      <c r="AI430" s="40">
        <f t="shared" si="26"/>
        <v>54</v>
      </c>
      <c r="AJ430" s="40">
        <f t="shared" si="27"/>
        <v>41</v>
      </c>
      <c r="AK430" s="40">
        <f t="shared" si="40"/>
        <v>35</v>
      </c>
      <c r="AL430" s="18">
        <f t="shared" si="28"/>
        <v>1876</v>
      </c>
      <c r="AM430" s="40">
        <f t="shared" si="29"/>
        <v>197</v>
      </c>
      <c r="AN430" s="42">
        <f t="shared" si="30"/>
        <v>0.105010661</v>
      </c>
      <c r="AO430" s="42">
        <f t="shared" si="31"/>
        <v>0.157782516</v>
      </c>
      <c r="AP430" s="43">
        <f t="shared" si="32"/>
        <v>0.2635135135</v>
      </c>
      <c r="AQ430" s="43">
        <f t="shared" si="33"/>
        <v>0.6216216216</v>
      </c>
      <c r="AR430" s="43">
        <f t="shared" si="34"/>
        <v>0.4864864865</v>
      </c>
      <c r="AS430" s="43">
        <f t="shared" si="35"/>
        <v>0.5482233503</v>
      </c>
      <c r="AT430" s="43">
        <f t="shared" si="36"/>
        <v>0.5177664975</v>
      </c>
      <c r="AU430" s="43">
        <f t="shared" si="37"/>
        <v>0.614213198</v>
      </c>
      <c r="AV430" s="44">
        <f t="shared" si="38"/>
        <v>0</v>
      </c>
      <c r="AW430" s="45">
        <f t="shared" si="39"/>
        <v>-30</v>
      </c>
      <c r="AX430" s="45">
        <v>12.0</v>
      </c>
      <c r="AY430" s="45"/>
    </row>
    <row r="431">
      <c r="A431" s="60"/>
      <c r="B431" s="60"/>
      <c r="C431" s="60"/>
      <c r="D431" s="46">
        <v>429.0</v>
      </c>
      <c r="E431" s="25"/>
      <c r="F431" s="26">
        <v>6038.0</v>
      </c>
      <c r="G431" s="18">
        <v>1419.0</v>
      </c>
      <c r="H431" s="15">
        <f t="shared" si="5"/>
        <v>170</v>
      </c>
      <c r="I431" s="28">
        <v>17.0</v>
      </c>
      <c r="J431" s="29">
        <v>29.0</v>
      </c>
      <c r="K431" s="30">
        <v>7.0</v>
      </c>
      <c r="L431" s="31">
        <v>78.0</v>
      </c>
      <c r="M431" s="32">
        <v>12.0</v>
      </c>
      <c r="N431" s="33">
        <v>27.0</v>
      </c>
      <c r="O431" s="39">
        <f t="shared" si="6"/>
        <v>0.6923076923</v>
      </c>
      <c r="P431" s="39">
        <f t="shared" si="7"/>
        <v>0.6304347826</v>
      </c>
      <c r="Q431" s="40">
        <f t="shared" si="8"/>
        <v>0.7357620473</v>
      </c>
      <c r="R431" s="17">
        <f t="shared" si="9"/>
        <v>0.3137620473</v>
      </c>
      <c r="S431" s="39">
        <f t="shared" si="10"/>
        <v>-0.1053272647</v>
      </c>
      <c r="T431" s="40">
        <f t="shared" si="11"/>
        <v>0.3598764762</v>
      </c>
      <c r="U431" s="40">
        <f t="shared" si="12"/>
        <v>0.5374646794</v>
      </c>
      <c r="V431" s="40">
        <f t="shared" si="13"/>
        <v>0.5374646794</v>
      </c>
      <c r="W431" s="39">
        <f t="shared" si="14"/>
        <v>0.4321374147</v>
      </c>
      <c r="X431" s="41">
        <f t="shared" si="15"/>
        <v>0.4625353206</v>
      </c>
      <c r="Y431" s="41">
        <f t="shared" si="16"/>
        <v>0.5678625853</v>
      </c>
      <c r="Z431" s="40">
        <f t="shared" si="17"/>
        <v>39</v>
      </c>
      <c r="AA431" s="40">
        <f t="shared" si="18"/>
        <v>46</v>
      </c>
      <c r="AB431" s="40">
        <f t="shared" si="19"/>
        <v>18</v>
      </c>
      <c r="AC431" s="40">
        <f t="shared" si="20"/>
        <v>21</v>
      </c>
      <c r="AD431" s="40">
        <f t="shared" si="21"/>
        <v>26</v>
      </c>
      <c r="AE431" s="40">
        <f t="shared" si="22"/>
        <v>20</v>
      </c>
      <c r="AF431" s="40">
        <f t="shared" si="23"/>
        <v>1.285714286</v>
      </c>
      <c r="AG431" s="40">
        <f t="shared" si="24"/>
        <v>1.45</v>
      </c>
      <c r="AH431" s="40">
        <f t="shared" si="25"/>
        <v>23</v>
      </c>
      <c r="AI431" s="40">
        <f t="shared" si="26"/>
        <v>27</v>
      </c>
      <c r="AJ431" s="40">
        <f t="shared" si="27"/>
        <v>38</v>
      </c>
      <c r="AK431" s="40">
        <f t="shared" si="40"/>
        <v>29</v>
      </c>
      <c r="AL431" s="18">
        <f t="shared" si="28"/>
        <v>1419</v>
      </c>
      <c r="AM431" s="40">
        <f t="shared" si="29"/>
        <v>117</v>
      </c>
      <c r="AN431" s="42">
        <f t="shared" si="30"/>
        <v>0.08245243129</v>
      </c>
      <c r="AO431" s="42">
        <f t="shared" si="31"/>
        <v>0.1198026779</v>
      </c>
      <c r="AP431" s="43">
        <f t="shared" si="32"/>
        <v>0.2117647059</v>
      </c>
      <c r="AQ431" s="43">
        <f t="shared" si="33"/>
        <v>0.6294117647</v>
      </c>
      <c r="AR431" s="43">
        <f t="shared" si="34"/>
        <v>0.5</v>
      </c>
      <c r="AS431" s="43">
        <f t="shared" si="35"/>
        <v>0.5213675214</v>
      </c>
      <c r="AT431" s="43">
        <f t="shared" si="36"/>
        <v>0.4444444444</v>
      </c>
      <c r="AU431" s="43">
        <f t="shared" si="37"/>
        <v>0.4273504274</v>
      </c>
      <c r="AV431" s="44">
        <f t="shared" si="38"/>
        <v>0</v>
      </c>
      <c r="AW431" s="45">
        <f t="shared" si="39"/>
        <v>-25</v>
      </c>
      <c r="AX431" s="45">
        <v>12.0</v>
      </c>
      <c r="AY431" s="45"/>
    </row>
    <row r="432">
      <c r="A432" s="60"/>
      <c r="B432" s="60"/>
      <c r="C432" s="60"/>
      <c r="D432" s="46">
        <v>430.0</v>
      </c>
      <c r="E432" s="25"/>
      <c r="F432" s="26">
        <v>6042.0</v>
      </c>
      <c r="G432" s="18">
        <v>2262.0</v>
      </c>
      <c r="H432" s="15">
        <f t="shared" si="5"/>
        <v>387</v>
      </c>
      <c r="I432" s="28">
        <v>32.0</v>
      </c>
      <c r="J432" s="29">
        <v>62.0</v>
      </c>
      <c r="K432" s="30">
        <v>40.0</v>
      </c>
      <c r="L432" s="31">
        <v>168.0</v>
      </c>
      <c r="M432" s="32">
        <v>29.0</v>
      </c>
      <c r="N432" s="33">
        <v>56.0</v>
      </c>
      <c r="O432" s="39">
        <f t="shared" si="6"/>
        <v>0.6588235294</v>
      </c>
      <c r="P432" s="39">
        <f t="shared" si="7"/>
        <v>0.6595744681</v>
      </c>
      <c r="Q432" s="40">
        <f t="shared" si="8"/>
        <v>0.7205798776</v>
      </c>
      <c r="R432" s="17">
        <f t="shared" si="9"/>
        <v>0.2985798776</v>
      </c>
      <c r="S432" s="39">
        <f t="shared" si="10"/>
        <v>-0.06100540956</v>
      </c>
      <c r="T432" s="40">
        <f t="shared" si="11"/>
        <v>0.3598849764</v>
      </c>
      <c r="U432" s="40">
        <f t="shared" si="12"/>
        <v>0.5114676853</v>
      </c>
      <c r="V432" s="40">
        <f t="shared" si="13"/>
        <v>0.5114676853</v>
      </c>
      <c r="W432" s="39">
        <f t="shared" si="14"/>
        <v>0.4504622758</v>
      </c>
      <c r="X432" s="41">
        <f t="shared" si="15"/>
        <v>0.4885323147</v>
      </c>
      <c r="Y432" s="41">
        <f t="shared" si="16"/>
        <v>0.5495377242</v>
      </c>
      <c r="Z432" s="40">
        <f t="shared" si="17"/>
        <v>85</v>
      </c>
      <c r="AA432" s="40">
        <f t="shared" si="18"/>
        <v>94</v>
      </c>
      <c r="AB432" s="40">
        <f t="shared" si="19"/>
        <v>42</v>
      </c>
      <c r="AC432" s="40">
        <f t="shared" si="20"/>
        <v>43</v>
      </c>
      <c r="AD432" s="40">
        <f t="shared" si="21"/>
        <v>52</v>
      </c>
      <c r="AE432" s="40">
        <f t="shared" si="22"/>
        <v>42</v>
      </c>
      <c r="AF432" s="40">
        <f t="shared" si="23"/>
        <v>1.302325581</v>
      </c>
      <c r="AG432" s="40">
        <f t="shared" si="24"/>
        <v>1.476190476</v>
      </c>
      <c r="AH432" s="40">
        <f t="shared" si="25"/>
        <v>55</v>
      </c>
      <c r="AI432" s="40">
        <f t="shared" si="26"/>
        <v>56</v>
      </c>
      <c r="AJ432" s="40">
        <f t="shared" si="27"/>
        <v>77</v>
      </c>
      <c r="AK432" s="40">
        <f t="shared" si="40"/>
        <v>62</v>
      </c>
      <c r="AL432" s="18">
        <f t="shared" si="28"/>
        <v>2262</v>
      </c>
      <c r="AM432" s="40">
        <f t="shared" si="29"/>
        <v>250</v>
      </c>
      <c r="AN432" s="42">
        <f t="shared" si="30"/>
        <v>0.1105216622</v>
      </c>
      <c r="AO432" s="42">
        <f t="shared" si="31"/>
        <v>0.1710875332</v>
      </c>
      <c r="AP432" s="43">
        <f t="shared" si="32"/>
        <v>0.2609819121</v>
      </c>
      <c r="AQ432" s="43">
        <f t="shared" si="33"/>
        <v>0.5917312661</v>
      </c>
      <c r="AR432" s="43">
        <f t="shared" si="34"/>
        <v>0.4625322997</v>
      </c>
      <c r="AS432" s="43">
        <f t="shared" si="35"/>
        <v>0.528</v>
      </c>
      <c r="AT432" s="43">
        <f t="shared" si="36"/>
        <v>0.468</v>
      </c>
      <c r="AU432" s="43">
        <f t="shared" si="37"/>
        <v>0.444</v>
      </c>
      <c r="AV432" s="44">
        <f t="shared" si="38"/>
        <v>0</v>
      </c>
      <c r="AW432" s="45">
        <f t="shared" si="39"/>
        <v>-31</v>
      </c>
      <c r="AX432" s="45">
        <v>12.0</v>
      </c>
      <c r="AY432" s="45"/>
    </row>
    <row r="433">
      <c r="A433" s="60"/>
      <c r="B433" s="60"/>
      <c r="C433" s="60"/>
      <c r="D433" s="46">
        <v>431.0</v>
      </c>
      <c r="E433" s="25"/>
      <c r="F433" s="26">
        <v>6044.0</v>
      </c>
      <c r="G433" s="18">
        <v>2239.0</v>
      </c>
      <c r="H433" s="15">
        <f t="shared" si="5"/>
        <v>246</v>
      </c>
      <c r="I433" s="28">
        <v>14.0</v>
      </c>
      <c r="J433" s="29">
        <v>47.0</v>
      </c>
      <c r="K433" s="30">
        <v>21.0</v>
      </c>
      <c r="L433" s="31">
        <v>118.0</v>
      </c>
      <c r="M433" s="32">
        <v>19.0</v>
      </c>
      <c r="N433" s="33">
        <v>27.0</v>
      </c>
      <c r="O433" s="39">
        <f t="shared" si="6"/>
        <v>0.5869565217</v>
      </c>
      <c r="P433" s="39">
        <f t="shared" si="7"/>
        <v>0.7704918033</v>
      </c>
      <c r="Q433" s="40">
        <f t="shared" si="8"/>
        <v>0.6879967268</v>
      </c>
      <c r="R433" s="17">
        <f t="shared" si="9"/>
        <v>0.2659967268</v>
      </c>
      <c r="S433" s="39">
        <f t="shared" si="10"/>
        <v>0.08249507644</v>
      </c>
      <c r="T433" s="40">
        <f t="shared" si="11"/>
        <v>0.3599032207</v>
      </c>
      <c r="U433" s="40">
        <f t="shared" si="12"/>
        <v>0.455671053</v>
      </c>
      <c r="V433" s="40">
        <f t="shared" si="13"/>
        <v>0.455671053</v>
      </c>
      <c r="W433" s="39">
        <f t="shared" si="14"/>
        <v>0.5381661294</v>
      </c>
      <c r="X433" s="41">
        <f t="shared" si="15"/>
        <v>0.544328947</v>
      </c>
      <c r="Y433" s="41">
        <f t="shared" si="16"/>
        <v>0.4618338706</v>
      </c>
      <c r="Z433" s="40">
        <f t="shared" si="17"/>
        <v>46</v>
      </c>
      <c r="AA433" s="40">
        <f t="shared" si="18"/>
        <v>61</v>
      </c>
      <c r="AB433" s="40">
        <f t="shared" si="19"/>
        <v>25</v>
      </c>
      <c r="AC433" s="40">
        <f t="shared" si="20"/>
        <v>21</v>
      </c>
      <c r="AD433" s="40">
        <f t="shared" si="21"/>
        <v>28</v>
      </c>
      <c r="AE433" s="40">
        <f t="shared" si="22"/>
        <v>33</v>
      </c>
      <c r="AF433" s="40">
        <f t="shared" si="23"/>
        <v>1.285714286</v>
      </c>
      <c r="AG433" s="40">
        <f t="shared" si="24"/>
        <v>1.424242424</v>
      </c>
      <c r="AH433" s="40">
        <f t="shared" si="25"/>
        <v>32</v>
      </c>
      <c r="AI433" s="40">
        <f t="shared" si="26"/>
        <v>27</v>
      </c>
      <c r="AJ433" s="40">
        <f t="shared" si="27"/>
        <v>40</v>
      </c>
      <c r="AK433" s="40">
        <f t="shared" si="40"/>
        <v>47</v>
      </c>
      <c r="AL433" s="18">
        <f t="shared" si="28"/>
        <v>2239</v>
      </c>
      <c r="AM433" s="40">
        <f t="shared" si="29"/>
        <v>146</v>
      </c>
      <c r="AN433" s="42">
        <f t="shared" si="30"/>
        <v>0.065207682</v>
      </c>
      <c r="AO433" s="42">
        <f t="shared" si="31"/>
        <v>0.1098704779</v>
      </c>
      <c r="AP433" s="43">
        <f t="shared" si="32"/>
        <v>0.2195121951</v>
      </c>
      <c r="AQ433" s="43">
        <f t="shared" si="33"/>
        <v>0.6138211382</v>
      </c>
      <c r="AR433" s="43">
        <f t="shared" si="34"/>
        <v>0.4349593496</v>
      </c>
      <c r="AS433" s="43">
        <f t="shared" si="35"/>
        <v>0.4931506849</v>
      </c>
      <c r="AT433" s="43">
        <f t="shared" si="36"/>
        <v>0.5410958904</v>
      </c>
      <c r="AU433" s="43">
        <f t="shared" si="37"/>
        <v>0.404109589</v>
      </c>
      <c r="AV433" s="44">
        <f t="shared" si="38"/>
        <v>0</v>
      </c>
      <c r="AW433" s="45">
        <f t="shared" si="39"/>
        <v>-18</v>
      </c>
      <c r="AX433" s="45">
        <v>12.0</v>
      </c>
      <c r="AY433" s="45"/>
    </row>
    <row r="434">
      <c r="A434" s="60"/>
      <c r="B434" s="60"/>
      <c r="C434" s="60"/>
      <c r="D434" s="46">
        <v>432.0</v>
      </c>
      <c r="E434" s="25"/>
      <c r="F434" s="26">
        <v>6045.0</v>
      </c>
      <c r="G434" s="18">
        <v>2485.0</v>
      </c>
      <c r="H434" s="15">
        <f t="shared" si="5"/>
        <v>360</v>
      </c>
      <c r="I434" s="28">
        <v>25.0</v>
      </c>
      <c r="J434" s="29">
        <v>61.0</v>
      </c>
      <c r="K434" s="30">
        <v>28.0</v>
      </c>
      <c r="L434" s="31">
        <v>169.0</v>
      </c>
      <c r="M434" s="32">
        <v>30.0</v>
      </c>
      <c r="N434" s="33">
        <v>47.0</v>
      </c>
      <c r="O434" s="39">
        <f t="shared" si="6"/>
        <v>0.6103896104</v>
      </c>
      <c r="P434" s="39">
        <f t="shared" si="7"/>
        <v>0.7093023256</v>
      </c>
      <c r="Q434" s="40">
        <f t="shared" si="8"/>
        <v>0.6986205016</v>
      </c>
      <c r="R434" s="17">
        <f t="shared" si="9"/>
        <v>0.2766205016</v>
      </c>
      <c r="S434" s="39">
        <f t="shared" si="10"/>
        <v>0.01068182398</v>
      </c>
      <c r="T434" s="40">
        <f t="shared" si="11"/>
        <v>0.3598972719</v>
      </c>
      <c r="U434" s="40">
        <f t="shared" si="12"/>
        <v>0.4738641041</v>
      </c>
      <c r="V434" s="40">
        <f t="shared" si="13"/>
        <v>0.4738641041</v>
      </c>
      <c r="W434" s="39">
        <f t="shared" si="14"/>
        <v>0.4845459281</v>
      </c>
      <c r="X434" s="41">
        <f t="shared" si="15"/>
        <v>0.5261358959</v>
      </c>
      <c r="Y434" s="41">
        <f t="shared" si="16"/>
        <v>0.5154540719</v>
      </c>
      <c r="Z434" s="40">
        <f t="shared" si="17"/>
        <v>77</v>
      </c>
      <c r="AA434" s="40">
        <f t="shared" si="18"/>
        <v>86</v>
      </c>
      <c r="AB434" s="40">
        <f t="shared" si="19"/>
        <v>41</v>
      </c>
      <c r="AC434" s="40">
        <f t="shared" si="20"/>
        <v>36</v>
      </c>
      <c r="AD434" s="40">
        <f t="shared" si="21"/>
        <v>44</v>
      </c>
      <c r="AE434" s="40">
        <f t="shared" si="22"/>
        <v>42</v>
      </c>
      <c r="AF434" s="40">
        <f t="shared" si="23"/>
        <v>1.305555556</v>
      </c>
      <c r="AG434" s="40">
        <f t="shared" si="24"/>
        <v>1.452380952</v>
      </c>
      <c r="AH434" s="40">
        <f t="shared" si="25"/>
        <v>54</v>
      </c>
      <c r="AI434" s="40">
        <f t="shared" si="26"/>
        <v>47</v>
      </c>
      <c r="AJ434" s="40">
        <f t="shared" si="27"/>
        <v>64</v>
      </c>
      <c r="AK434" s="40">
        <f t="shared" si="40"/>
        <v>61</v>
      </c>
      <c r="AL434" s="18">
        <f t="shared" si="28"/>
        <v>2485</v>
      </c>
      <c r="AM434" s="40">
        <f t="shared" si="29"/>
        <v>226</v>
      </c>
      <c r="AN434" s="42">
        <f t="shared" si="30"/>
        <v>0.09094567404</v>
      </c>
      <c r="AO434" s="42">
        <f t="shared" si="31"/>
        <v>0.1448692153</v>
      </c>
      <c r="AP434" s="43">
        <f t="shared" si="32"/>
        <v>0.2305555556</v>
      </c>
      <c r="AQ434" s="43">
        <f t="shared" si="33"/>
        <v>0.6222222222</v>
      </c>
      <c r="AR434" s="43">
        <f t="shared" si="34"/>
        <v>0.4527777778</v>
      </c>
      <c r="AS434" s="43">
        <f t="shared" si="35"/>
        <v>0.5221238938</v>
      </c>
      <c r="AT434" s="43">
        <f t="shared" si="36"/>
        <v>0.5088495575</v>
      </c>
      <c r="AU434" s="43">
        <f t="shared" si="37"/>
        <v>0.4469026549</v>
      </c>
      <c r="AV434" s="44">
        <f t="shared" si="38"/>
        <v>0</v>
      </c>
      <c r="AW434" s="45">
        <f t="shared" si="39"/>
        <v>-35</v>
      </c>
      <c r="AX434" s="45">
        <v>12.0</v>
      </c>
      <c r="AY434" s="45"/>
    </row>
    <row r="435">
      <c r="A435" s="60"/>
      <c r="B435" s="60"/>
      <c r="C435" s="60"/>
      <c r="D435" s="46">
        <v>433.0</v>
      </c>
      <c r="E435" s="25"/>
      <c r="F435" s="26">
        <v>6046.0</v>
      </c>
      <c r="G435" s="18">
        <v>839.0</v>
      </c>
      <c r="H435" s="15">
        <f t="shared" si="5"/>
        <v>137</v>
      </c>
      <c r="I435" s="28">
        <v>8.0</v>
      </c>
      <c r="J435" s="29">
        <v>25.0</v>
      </c>
      <c r="K435" s="30">
        <v>11.0</v>
      </c>
      <c r="L435" s="31">
        <v>67.0</v>
      </c>
      <c r="M435" s="32">
        <v>8.0</v>
      </c>
      <c r="N435" s="33">
        <v>18.0</v>
      </c>
      <c r="O435" s="39">
        <f t="shared" si="6"/>
        <v>0.6923076923</v>
      </c>
      <c r="P435" s="39">
        <f t="shared" si="7"/>
        <v>0.7575757576</v>
      </c>
      <c r="Q435" s="40">
        <f t="shared" si="8"/>
        <v>0.7357620473</v>
      </c>
      <c r="R435" s="17">
        <f t="shared" si="9"/>
        <v>0.3137620473</v>
      </c>
      <c r="S435" s="39">
        <f t="shared" si="10"/>
        <v>0.02181371024</v>
      </c>
      <c r="T435" s="40">
        <f t="shared" si="11"/>
        <v>0.3598764762</v>
      </c>
      <c r="U435" s="40">
        <f t="shared" si="12"/>
        <v>0.5374646794</v>
      </c>
      <c r="V435" s="40">
        <f t="shared" si="13"/>
        <v>0.5374646794</v>
      </c>
      <c r="W435" s="39">
        <f t="shared" si="14"/>
        <v>0.5592783896</v>
      </c>
      <c r="X435" s="41">
        <f t="shared" si="15"/>
        <v>0.4625353206</v>
      </c>
      <c r="Y435" s="41">
        <f t="shared" si="16"/>
        <v>0.4407216104</v>
      </c>
      <c r="Z435" s="40">
        <f t="shared" si="17"/>
        <v>26</v>
      </c>
      <c r="AA435" s="40">
        <f t="shared" si="18"/>
        <v>33</v>
      </c>
      <c r="AB435" s="40">
        <f t="shared" si="19"/>
        <v>12</v>
      </c>
      <c r="AC435" s="40">
        <f t="shared" si="20"/>
        <v>14</v>
      </c>
      <c r="AD435" s="40">
        <f t="shared" si="21"/>
        <v>15</v>
      </c>
      <c r="AE435" s="40">
        <f t="shared" si="22"/>
        <v>18</v>
      </c>
      <c r="AF435" s="40">
        <f t="shared" si="23"/>
        <v>1.285714286</v>
      </c>
      <c r="AG435" s="40">
        <f t="shared" si="24"/>
        <v>1.388888889</v>
      </c>
      <c r="AH435" s="40">
        <f t="shared" si="25"/>
        <v>15</v>
      </c>
      <c r="AI435" s="40">
        <f t="shared" si="26"/>
        <v>18</v>
      </c>
      <c r="AJ435" s="40">
        <f t="shared" si="27"/>
        <v>21</v>
      </c>
      <c r="AK435" s="40">
        <f t="shared" si="40"/>
        <v>25</v>
      </c>
      <c r="AL435" s="18">
        <f t="shared" si="28"/>
        <v>839</v>
      </c>
      <c r="AM435" s="40">
        <f t="shared" si="29"/>
        <v>79</v>
      </c>
      <c r="AN435" s="42">
        <f t="shared" si="30"/>
        <v>0.09415971395</v>
      </c>
      <c r="AO435" s="42">
        <f t="shared" si="31"/>
        <v>0.1632896305</v>
      </c>
      <c r="AP435" s="43">
        <f t="shared" si="32"/>
        <v>0.197080292</v>
      </c>
      <c r="AQ435" s="43">
        <f t="shared" si="33"/>
        <v>0.6058394161</v>
      </c>
      <c r="AR435" s="43">
        <f t="shared" si="34"/>
        <v>0.4306569343</v>
      </c>
      <c r="AS435" s="43">
        <f t="shared" si="35"/>
        <v>0.4556962025</v>
      </c>
      <c r="AT435" s="43">
        <f t="shared" si="36"/>
        <v>0.5063291139</v>
      </c>
      <c r="AU435" s="43">
        <f t="shared" si="37"/>
        <v>0.417721519</v>
      </c>
      <c r="AV435" s="44">
        <f t="shared" si="38"/>
        <v>0</v>
      </c>
      <c r="AW435" s="45">
        <f t="shared" si="39"/>
        <v>-9</v>
      </c>
      <c r="AX435" s="45">
        <v>12.0</v>
      </c>
      <c r="AY435" s="45"/>
    </row>
    <row r="436">
      <c r="A436" s="60"/>
      <c r="B436" s="60"/>
      <c r="C436" s="60"/>
      <c r="D436" s="46">
        <v>434.0</v>
      </c>
      <c r="E436" s="25"/>
      <c r="F436" s="26">
        <v>6057.0</v>
      </c>
      <c r="G436" s="18">
        <v>1872.0</v>
      </c>
      <c r="H436" s="15">
        <f t="shared" si="5"/>
        <v>208</v>
      </c>
      <c r="I436" s="28">
        <v>13.0</v>
      </c>
      <c r="J436" s="29">
        <v>38.0</v>
      </c>
      <c r="K436" s="30">
        <v>14.0</v>
      </c>
      <c r="L436" s="31">
        <v>106.0</v>
      </c>
      <c r="M436" s="32">
        <v>16.0</v>
      </c>
      <c r="N436" s="33">
        <v>21.0</v>
      </c>
      <c r="O436" s="39">
        <f t="shared" si="6"/>
        <v>0.5675675676</v>
      </c>
      <c r="P436" s="39">
        <f t="shared" si="7"/>
        <v>0.7450980392</v>
      </c>
      <c r="Q436" s="40">
        <f t="shared" si="8"/>
        <v>0.6792066808</v>
      </c>
      <c r="R436" s="17">
        <f t="shared" si="9"/>
        <v>0.2572066808</v>
      </c>
      <c r="S436" s="39">
        <f t="shared" si="10"/>
        <v>0.06589135843</v>
      </c>
      <c r="T436" s="40">
        <f t="shared" si="11"/>
        <v>0.3599081428</v>
      </c>
      <c r="U436" s="40">
        <f t="shared" si="12"/>
        <v>0.4406178732</v>
      </c>
      <c r="V436" s="40">
        <f t="shared" si="13"/>
        <v>0.4406178732</v>
      </c>
      <c r="W436" s="39">
        <f t="shared" si="14"/>
        <v>0.5065092316</v>
      </c>
      <c r="X436" s="41">
        <f t="shared" si="15"/>
        <v>0.5593821268</v>
      </c>
      <c r="Y436" s="41">
        <f t="shared" si="16"/>
        <v>0.4934907684</v>
      </c>
      <c r="Z436" s="40">
        <f t="shared" si="17"/>
        <v>37</v>
      </c>
      <c r="AA436" s="40">
        <f t="shared" si="18"/>
        <v>51</v>
      </c>
      <c r="AB436" s="40">
        <f t="shared" si="19"/>
        <v>21</v>
      </c>
      <c r="AC436" s="40">
        <f t="shared" si="20"/>
        <v>16</v>
      </c>
      <c r="AD436" s="40">
        <f t="shared" si="21"/>
        <v>25</v>
      </c>
      <c r="AE436" s="40">
        <f t="shared" si="22"/>
        <v>26</v>
      </c>
      <c r="AF436" s="40">
        <f t="shared" si="23"/>
        <v>1.3125</v>
      </c>
      <c r="AG436" s="40">
        <f t="shared" si="24"/>
        <v>1.461538462</v>
      </c>
      <c r="AH436" s="40">
        <f t="shared" si="25"/>
        <v>28</v>
      </c>
      <c r="AI436" s="40">
        <f t="shared" si="26"/>
        <v>21</v>
      </c>
      <c r="AJ436" s="40">
        <f t="shared" si="27"/>
        <v>37</v>
      </c>
      <c r="AK436" s="40">
        <f t="shared" si="40"/>
        <v>38</v>
      </c>
      <c r="AL436" s="18">
        <f t="shared" si="28"/>
        <v>1872</v>
      </c>
      <c r="AM436" s="40">
        <f t="shared" si="29"/>
        <v>124</v>
      </c>
      <c r="AN436" s="42">
        <f t="shared" si="30"/>
        <v>0.06623931624</v>
      </c>
      <c r="AO436" s="42">
        <f t="shared" si="31"/>
        <v>0.1111111111</v>
      </c>
      <c r="AP436" s="43">
        <f t="shared" si="32"/>
        <v>0.2067307692</v>
      </c>
      <c r="AQ436" s="43">
        <f t="shared" si="33"/>
        <v>0.6490384615</v>
      </c>
      <c r="AR436" s="43">
        <f t="shared" si="34"/>
        <v>0.4230769231</v>
      </c>
      <c r="AS436" s="43">
        <f t="shared" si="35"/>
        <v>0.5241935484</v>
      </c>
      <c r="AT436" s="43">
        <f t="shared" si="36"/>
        <v>0.5322580645</v>
      </c>
      <c r="AU436" s="43">
        <f t="shared" si="37"/>
        <v>0.3951612903</v>
      </c>
      <c r="AV436" s="44">
        <f t="shared" si="38"/>
        <v>0</v>
      </c>
      <c r="AW436" s="45">
        <f t="shared" si="39"/>
        <v>-22</v>
      </c>
      <c r="AX436" s="45">
        <v>12.0</v>
      </c>
      <c r="AY436" s="45"/>
    </row>
    <row r="437">
      <c r="A437" s="60"/>
      <c r="B437" s="60"/>
      <c r="C437" s="60"/>
      <c r="D437" s="46">
        <v>435.0</v>
      </c>
      <c r="E437" s="25"/>
      <c r="F437" s="26">
        <v>6062.0</v>
      </c>
      <c r="G437" s="18">
        <v>2028.0</v>
      </c>
      <c r="H437" s="15">
        <f t="shared" si="5"/>
        <v>382</v>
      </c>
      <c r="I437" s="28">
        <v>34.0</v>
      </c>
      <c r="J437" s="29">
        <v>71.0</v>
      </c>
      <c r="K437" s="30">
        <v>36.0</v>
      </c>
      <c r="L437" s="31">
        <v>152.0</v>
      </c>
      <c r="M437" s="32">
        <v>35.0</v>
      </c>
      <c r="N437" s="33">
        <v>54.0</v>
      </c>
      <c r="O437" s="39">
        <f t="shared" si="6"/>
        <v>0.606741573</v>
      </c>
      <c r="P437" s="39">
        <f t="shared" si="7"/>
        <v>0.6761904762</v>
      </c>
      <c r="Q437" s="40">
        <f t="shared" si="8"/>
        <v>0.696966582</v>
      </c>
      <c r="R437" s="17">
        <f t="shared" si="9"/>
        <v>0.274966582</v>
      </c>
      <c r="S437" s="39">
        <f t="shared" si="10"/>
        <v>-0.02077610581</v>
      </c>
      <c r="T437" s="40">
        <f t="shared" si="11"/>
        <v>0.359898198</v>
      </c>
      <c r="U437" s="40">
        <f t="shared" si="12"/>
        <v>0.4710318236</v>
      </c>
      <c r="V437" s="40">
        <f t="shared" si="13"/>
        <v>0.4710318236</v>
      </c>
      <c r="W437" s="39">
        <f t="shared" si="14"/>
        <v>0.4502557178</v>
      </c>
      <c r="X437" s="41">
        <f t="shared" si="15"/>
        <v>0.5289681764</v>
      </c>
      <c r="Y437" s="41">
        <f t="shared" si="16"/>
        <v>0.5497442822</v>
      </c>
      <c r="Z437" s="40">
        <f t="shared" si="17"/>
        <v>89</v>
      </c>
      <c r="AA437" s="40">
        <f t="shared" si="18"/>
        <v>105</v>
      </c>
      <c r="AB437" s="40">
        <f t="shared" si="19"/>
        <v>47</v>
      </c>
      <c r="AC437" s="40">
        <f t="shared" si="20"/>
        <v>42</v>
      </c>
      <c r="AD437" s="40">
        <f t="shared" si="21"/>
        <v>58</v>
      </c>
      <c r="AE437" s="40">
        <f t="shared" si="22"/>
        <v>47</v>
      </c>
      <c r="AF437" s="40">
        <f t="shared" si="23"/>
        <v>1.285714286</v>
      </c>
      <c r="AG437" s="40">
        <f t="shared" si="24"/>
        <v>1.510638298</v>
      </c>
      <c r="AH437" s="40">
        <f t="shared" si="25"/>
        <v>60</v>
      </c>
      <c r="AI437" s="40">
        <f t="shared" si="26"/>
        <v>54</v>
      </c>
      <c r="AJ437" s="40">
        <f t="shared" si="27"/>
        <v>88</v>
      </c>
      <c r="AK437" s="40">
        <f t="shared" si="40"/>
        <v>71</v>
      </c>
      <c r="AL437" s="18">
        <f t="shared" si="28"/>
        <v>2028</v>
      </c>
      <c r="AM437" s="40">
        <f t="shared" si="29"/>
        <v>273</v>
      </c>
      <c r="AN437" s="42">
        <f t="shared" si="30"/>
        <v>0.1346153846</v>
      </c>
      <c r="AO437" s="42">
        <f t="shared" si="31"/>
        <v>0.1883629191</v>
      </c>
      <c r="AP437" s="43">
        <f t="shared" si="32"/>
        <v>0.2748691099</v>
      </c>
      <c r="AQ437" s="43">
        <f t="shared" si="33"/>
        <v>0.5785340314</v>
      </c>
      <c r="AR437" s="43">
        <f t="shared" si="34"/>
        <v>0.5078534031</v>
      </c>
      <c r="AS437" s="43">
        <f t="shared" si="35"/>
        <v>0.5421245421</v>
      </c>
      <c r="AT437" s="43">
        <f t="shared" si="36"/>
        <v>0.4798534799</v>
      </c>
      <c r="AU437" s="43">
        <f t="shared" si="37"/>
        <v>0.4175824176</v>
      </c>
      <c r="AV437" s="44">
        <f t="shared" si="38"/>
        <v>0</v>
      </c>
      <c r="AW437" s="45">
        <f t="shared" si="39"/>
        <v>-43</v>
      </c>
      <c r="AX437" s="45">
        <v>12.0</v>
      </c>
      <c r="AY437" s="45"/>
    </row>
    <row r="438">
      <c r="A438" s="60"/>
      <c r="B438" s="60"/>
      <c r="C438" s="60"/>
      <c r="D438" s="46">
        <v>436.0</v>
      </c>
      <c r="E438" s="25"/>
      <c r="F438" s="26">
        <v>6066.0</v>
      </c>
      <c r="G438" s="18">
        <v>2936.0</v>
      </c>
      <c r="H438" s="15">
        <f t="shared" si="5"/>
        <v>413</v>
      </c>
      <c r="I438" s="28">
        <v>25.0</v>
      </c>
      <c r="J438" s="29">
        <v>58.0</v>
      </c>
      <c r="K438" s="30">
        <v>34.0</v>
      </c>
      <c r="L438" s="31">
        <v>184.0</v>
      </c>
      <c r="M438" s="32">
        <v>45.0</v>
      </c>
      <c r="N438" s="33">
        <v>67.0</v>
      </c>
      <c r="O438" s="39">
        <f t="shared" si="6"/>
        <v>0.5982142857</v>
      </c>
      <c r="P438" s="39">
        <f t="shared" si="7"/>
        <v>0.6987951807</v>
      </c>
      <c r="Q438" s="40">
        <f t="shared" si="8"/>
        <v>0.6931005767</v>
      </c>
      <c r="R438" s="17">
        <f t="shared" si="9"/>
        <v>0.2711005767</v>
      </c>
      <c r="S438" s="39">
        <f t="shared" si="10"/>
        <v>0.005694604033</v>
      </c>
      <c r="T438" s="40">
        <f t="shared" si="11"/>
        <v>0.3599003627</v>
      </c>
      <c r="U438" s="40">
        <f t="shared" si="12"/>
        <v>0.4644113771</v>
      </c>
      <c r="V438" s="40">
        <f t="shared" si="13"/>
        <v>0.4644113771</v>
      </c>
      <c r="W438" s="39">
        <f t="shared" si="14"/>
        <v>0.4701059811</v>
      </c>
      <c r="X438" s="41">
        <f t="shared" si="15"/>
        <v>0.5355886229</v>
      </c>
      <c r="Y438" s="41">
        <f t="shared" si="16"/>
        <v>0.5298940189</v>
      </c>
      <c r="Z438" s="40">
        <f t="shared" si="17"/>
        <v>112</v>
      </c>
      <c r="AA438" s="40">
        <f t="shared" si="18"/>
        <v>83</v>
      </c>
      <c r="AB438" s="40">
        <f t="shared" si="19"/>
        <v>60</v>
      </c>
      <c r="AC438" s="40">
        <f t="shared" si="20"/>
        <v>52</v>
      </c>
      <c r="AD438" s="40">
        <f t="shared" si="21"/>
        <v>44</v>
      </c>
      <c r="AE438" s="40">
        <f t="shared" si="22"/>
        <v>39</v>
      </c>
      <c r="AF438" s="40">
        <f t="shared" si="23"/>
        <v>1.288461538</v>
      </c>
      <c r="AG438" s="40">
        <f t="shared" si="24"/>
        <v>1.487179487</v>
      </c>
      <c r="AH438" s="40">
        <f t="shared" si="25"/>
        <v>77</v>
      </c>
      <c r="AI438" s="40">
        <f t="shared" si="26"/>
        <v>67</v>
      </c>
      <c r="AJ438" s="40">
        <f t="shared" si="27"/>
        <v>65</v>
      </c>
      <c r="AK438" s="40">
        <f t="shared" si="40"/>
        <v>58</v>
      </c>
      <c r="AL438" s="18">
        <f t="shared" si="28"/>
        <v>2936</v>
      </c>
      <c r="AM438" s="40">
        <f t="shared" si="29"/>
        <v>267</v>
      </c>
      <c r="AN438" s="42">
        <f t="shared" si="30"/>
        <v>0.0909400545</v>
      </c>
      <c r="AO438" s="42">
        <f t="shared" si="31"/>
        <v>0.1406675749</v>
      </c>
      <c r="AP438" s="43">
        <f t="shared" si="32"/>
        <v>0.2518159806</v>
      </c>
      <c r="AQ438" s="43">
        <f t="shared" si="33"/>
        <v>0.6150121065</v>
      </c>
      <c r="AR438" s="43">
        <f t="shared" si="34"/>
        <v>0.4721549637</v>
      </c>
      <c r="AS438" s="43">
        <f t="shared" si="35"/>
        <v>0.531835206</v>
      </c>
      <c r="AT438" s="43">
        <f t="shared" si="36"/>
        <v>0.5056179775</v>
      </c>
      <c r="AU438" s="43">
        <f t="shared" si="37"/>
        <v>0.5393258427</v>
      </c>
      <c r="AV438" s="44">
        <f t="shared" si="38"/>
        <v>0</v>
      </c>
      <c r="AW438" s="45">
        <f t="shared" si="39"/>
        <v>-38</v>
      </c>
      <c r="AX438" s="45">
        <v>12.0</v>
      </c>
      <c r="AY438" s="45"/>
    </row>
    <row r="439">
      <c r="A439" s="60"/>
      <c r="B439" s="60"/>
      <c r="C439" s="60"/>
      <c r="D439" s="46">
        <v>437.0</v>
      </c>
      <c r="E439" s="25"/>
      <c r="F439" s="26">
        <v>6154.0</v>
      </c>
      <c r="G439" s="18">
        <v>2698.0</v>
      </c>
      <c r="H439" s="15">
        <f t="shared" si="5"/>
        <v>544</v>
      </c>
      <c r="I439" s="28">
        <v>42.0</v>
      </c>
      <c r="J439" s="29">
        <v>65.0</v>
      </c>
      <c r="K439" s="30">
        <v>59.0</v>
      </c>
      <c r="L439" s="31">
        <v>259.0</v>
      </c>
      <c r="M439" s="32">
        <v>44.0</v>
      </c>
      <c r="N439" s="33">
        <v>75.0</v>
      </c>
      <c r="O439" s="39">
        <f t="shared" si="6"/>
        <v>0.6302521008</v>
      </c>
      <c r="P439" s="39">
        <f t="shared" si="7"/>
        <v>0.6074766355</v>
      </c>
      <c r="Q439" s="40">
        <f t="shared" si="8"/>
        <v>0.7076257503</v>
      </c>
      <c r="R439" s="17">
        <f t="shared" si="9"/>
        <v>0.2856257503</v>
      </c>
      <c r="S439" s="39">
        <f t="shared" si="10"/>
        <v>-0.1001491148</v>
      </c>
      <c r="T439" s="40">
        <f t="shared" si="11"/>
        <v>0.3598922295</v>
      </c>
      <c r="U439" s="40">
        <f t="shared" si="12"/>
        <v>0.4892850804</v>
      </c>
      <c r="V439" s="40">
        <f t="shared" si="13"/>
        <v>0.4892850804</v>
      </c>
      <c r="W439" s="39">
        <f t="shared" si="14"/>
        <v>0.3891359656</v>
      </c>
      <c r="X439" s="41">
        <f t="shared" si="15"/>
        <v>0.5107149196</v>
      </c>
      <c r="Y439" s="41">
        <f t="shared" si="16"/>
        <v>0.6108640344</v>
      </c>
      <c r="Z439" s="40">
        <f t="shared" si="17"/>
        <v>119</v>
      </c>
      <c r="AA439" s="40">
        <f t="shared" si="18"/>
        <v>107</v>
      </c>
      <c r="AB439" s="40">
        <f t="shared" si="19"/>
        <v>61</v>
      </c>
      <c r="AC439" s="40">
        <f t="shared" si="20"/>
        <v>58</v>
      </c>
      <c r="AD439" s="40">
        <f t="shared" si="21"/>
        <v>65</v>
      </c>
      <c r="AE439" s="40">
        <f t="shared" si="22"/>
        <v>42</v>
      </c>
      <c r="AF439" s="40">
        <f t="shared" si="23"/>
        <v>1.293103448</v>
      </c>
      <c r="AG439" s="40">
        <f t="shared" si="24"/>
        <v>1.547619048</v>
      </c>
      <c r="AH439" s="40">
        <f t="shared" si="25"/>
        <v>79</v>
      </c>
      <c r="AI439" s="40">
        <f t="shared" si="26"/>
        <v>75</v>
      </c>
      <c r="AJ439" s="40">
        <f t="shared" si="27"/>
        <v>101</v>
      </c>
      <c r="AK439" s="40">
        <f t="shared" si="40"/>
        <v>65</v>
      </c>
      <c r="AL439" s="18">
        <f t="shared" si="28"/>
        <v>2698</v>
      </c>
      <c r="AM439" s="40">
        <f t="shared" si="29"/>
        <v>320</v>
      </c>
      <c r="AN439" s="42">
        <f t="shared" si="30"/>
        <v>0.1186063751</v>
      </c>
      <c r="AO439" s="42">
        <f t="shared" si="31"/>
        <v>0.2016308377</v>
      </c>
      <c r="AP439" s="43">
        <f t="shared" si="32"/>
        <v>0.2665441176</v>
      </c>
      <c r="AQ439" s="43">
        <f t="shared" si="33"/>
        <v>0.6341911765</v>
      </c>
      <c r="AR439" s="43">
        <f t="shared" si="34"/>
        <v>0.4154411765</v>
      </c>
      <c r="AS439" s="43">
        <f t="shared" si="35"/>
        <v>0.5625</v>
      </c>
      <c r="AT439" s="43">
        <f t="shared" si="36"/>
        <v>0.45</v>
      </c>
      <c r="AU439" s="43">
        <f t="shared" si="37"/>
        <v>0.48125</v>
      </c>
      <c r="AV439" s="44">
        <f t="shared" si="38"/>
        <v>0</v>
      </c>
      <c r="AW439" s="45">
        <f t="shared" si="39"/>
        <v>-35</v>
      </c>
      <c r="AX439" s="45">
        <v>12.0</v>
      </c>
      <c r="AY439" s="45"/>
    </row>
    <row r="440">
      <c r="A440" s="60"/>
      <c r="B440" s="60"/>
      <c r="C440" s="60"/>
      <c r="D440" s="46">
        <v>438.0</v>
      </c>
      <c r="E440" s="25"/>
      <c r="F440" s="26">
        <v>6431.0</v>
      </c>
      <c r="G440" s="18">
        <v>1155.0</v>
      </c>
      <c r="H440" s="15">
        <f t="shared" si="5"/>
        <v>222</v>
      </c>
      <c r="I440" s="28">
        <v>18.0</v>
      </c>
      <c r="J440" s="29">
        <v>37.0</v>
      </c>
      <c r="K440" s="30">
        <v>17.0</v>
      </c>
      <c r="L440" s="31">
        <v>117.0</v>
      </c>
      <c r="M440" s="32">
        <v>12.0</v>
      </c>
      <c r="N440" s="33">
        <v>21.0</v>
      </c>
      <c r="O440" s="39">
        <f t="shared" si="6"/>
        <v>0.6363636364</v>
      </c>
      <c r="P440" s="39">
        <f t="shared" si="7"/>
        <v>0.6727272727</v>
      </c>
      <c r="Q440" s="40">
        <f t="shared" si="8"/>
        <v>0.7103966446</v>
      </c>
      <c r="R440" s="17">
        <f t="shared" si="9"/>
        <v>0.2883966446</v>
      </c>
      <c r="S440" s="39">
        <f t="shared" si="10"/>
        <v>-0.0376693719</v>
      </c>
      <c r="T440" s="40">
        <f t="shared" si="11"/>
        <v>0.3598906781</v>
      </c>
      <c r="U440" s="40">
        <f t="shared" si="12"/>
        <v>0.4940300104</v>
      </c>
      <c r="V440" s="40">
        <f t="shared" si="13"/>
        <v>0.4940300104</v>
      </c>
      <c r="W440" s="39">
        <f t="shared" si="14"/>
        <v>0.4563606385</v>
      </c>
      <c r="X440" s="41">
        <f t="shared" si="15"/>
        <v>0.5059699896</v>
      </c>
      <c r="Y440" s="41">
        <f t="shared" si="16"/>
        <v>0.5436393615</v>
      </c>
      <c r="Z440" s="40">
        <f t="shared" si="17"/>
        <v>33</v>
      </c>
      <c r="AA440" s="40">
        <f t="shared" si="18"/>
        <v>55</v>
      </c>
      <c r="AB440" s="40">
        <f t="shared" si="19"/>
        <v>17</v>
      </c>
      <c r="AC440" s="40">
        <f t="shared" si="20"/>
        <v>16</v>
      </c>
      <c r="AD440" s="40">
        <f t="shared" si="21"/>
        <v>30</v>
      </c>
      <c r="AE440" s="40">
        <f t="shared" si="22"/>
        <v>25</v>
      </c>
      <c r="AF440" s="40">
        <f t="shared" si="23"/>
        <v>1.3125</v>
      </c>
      <c r="AG440" s="40">
        <f t="shared" si="24"/>
        <v>1.48</v>
      </c>
      <c r="AH440" s="40">
        <f t="shared" si="25"/>
        <v>22</v>
      </c>
      <c r="AI440" s="40">
        <f t="shared" si="26"/>
        <v>21</v>
      </c>
      <c r="AJ440" s="40">
        <f t="shared" si="27"/>
        <v>44</v>
      </c>
      <c r="AK440" s="40">
        <f t="shared" si="40"/>
        <v>37</v>
      </c>
      <c r="AL440" s="18">
        <f t="shared" si="28"/>
        <v>1155</v>
      </c>
      <c r="AM440" s="40">
        <f t="shared" si="29"/>
        <v>124</v>
      </c>
      <c r="AN440" s="42">
        <f t="shared" si="30"/>
        <v>0.1073593074</v>
      </c>
      <c r="AO440" s="42">
        <f t="shared" si="31"/>
        <v>0.1922077922</v>
      </c>
      <c r="AP440" s="43">
        <f t="shared" si="32"/>
        <v>0.2117117117</v>
      </c>
      <c r="AQ440" s="43">
        <f t="shared" si="33"/>
        <v>0.6621621622</v>
      </c>
      <c r="AR440" s="43">
        <f t="shared" si="34"/>
        <v>0.3963963964</v>
      </c>
      <c r="AS440" s="43">
        <f t="shared" si="35"/>
        <v>0.5322580645</v>
      </c>
      <c r="AT440" s="43">
        <f t="shared" si="36"/>
        <v>0.4758064516</v>
      </c>
      <c r="AU440" s="43">
        <f t="shared" si="37"/>
        <v>0.3467741935</v>
      </c>
      <c r="AV440" s="44">
        <f t="shared" si="38"/>
        <v>0</v>
      </c>
      <c r="AW440" s="45">
        <f t="shared" si="39"/>
        <v>-19</v>
      </c>
      <c r="AX440" s="45">
        <v>12.0</v>
      </c>
      <c r="AY440" s="45"/>
    </row>
    <row r="441">
      <c r="A441" s="60"/>
      <c r="B441" s="60"/>
      <c r="C441" s="60"/>
      <c r="D441" s="46">
        <v>439.0</v>
      </c>
      <c r="E441" s="25"/>
      <c r="F441" s="26">
        <v>6467.0</v>
      </c>
      <c r="G441" s="18">
        <v>2528.0</v>
      </c>
      <c r="H441" s="15">
        <f t="shared" si="5"/>
        <v>473</v>
      </c>
      <c r="I441" s="28">
        <v>52.0</v>
      </c>
      <c r="J441" s="29">
        <v>100.0</v>
      </c>
      <c r="K441" s="30">
        <v>33.0</v>
      </c>
      <c r="L441" s="31">
        <v>180.0</v>
      </c>
      <c r="M441" s="32">
        <v>42.0</v>
      </c>
      <c r="N441" s="33">
        <v>66.0</v>
      </c>
      <c r="O441" s="39">
        <f t="shared" si="6"/>
        <v>0.6111111111</v>
      </c>
      <c r="P441" s="39">
        <f t="shared" si="7"/>
        <v>0.6578947368</v>
      </c>
      <c r="Q441" s="40">
        <f t="shared" si="8"/>
        <v>0.6989476111</v>
      </c>
      <c r="R441" s="17">
        <f t="shared" si="9"/>
        <v>0.2769476111</v>
      </c>
      <c r="S441" s="39">
        <f t="shared" si="10"/>
        <v>-0.04105287427</v>
      </c>
      <c r="T441" s="40">
        <f t="shared" si="11"/>
        <v>0.3598970887</v>
      </c>
      <c r="U441" s="40">
        <f t="shared" si="12"/>
        <v>0.4744242666</v>
      </c>
      <c r="V441" s="40">
        <f t="shared" si="13"/>
        <v>0.4744242666</v>
      </c>
      <c r="W441" s="39">
        <f t="shared" si="14"/>
        <v>0.4333713923</v>
      </c>
      <c r="X441" s="41">
        <f t="shared" si="15"/>
        <v>0.5255757334</v>
      </c>
      <c r="Y441" s="41">
        <f t="shared" si="16"/>
        <v>0.5666286077</v>
      </c>
      <c r="Z441" s="40">
        <f t="shared" si="17"/>
        <v>108</v>
      </c>
      <c r="AA441" s="40">
        <f t="shared" si="18"/>
        <v>152</v>
      </c>
      <c r="AB441" s="40">
        <f t="shared" si="19"/>
        <v>57</v>
      </c>
      <c r="AC441" s="40">
        <f t="shared" si="20"/>
        <v>51</v>
      </c>
      <c r="AD441" s="40">
        <f t="shared" si="21"/>
        <v>86</v>
      </c>
      <c r="AE441" s="40">
        <f t="shared" si="22"/>
        <v>66</v>
      </c>
      <c r="AF441" s="40">
        <f t="shared" si="23"/>
        <v>1.294117647</v>
      </c>
      <c r="AG441" s="40">
        <f t="shared" si="24"/>
        <v>1.515151515</v>
      </c>
      <c r="AH441" s="40">
        <f t="shared" si="25"/>
        <v>74</v>
      </c>
      <c r="AI441" s="40">
        <f t="shared" si="26"/>
        <v>66</v>
      </c>
      <c r="AJ441" s="40">
        <f t="shared" si="27"/>
        <v>130</v>
      </c>
      <c r="AK441" s="40">
        <f t="shared" si="40"/>
        <v>100</v>
      </c>
      <c r="AL441" s="18">
        <f t="shared" si="28"/>
        <v>2528</v>
      </c>
      <c r="AM441" s="40">
        <f t="shared" si="29"/>
        <v>370</v>
      </c>
      <c r="AN441" s="42">
        <f t="shared" si="30"/>
        <v>0.1463607595</v>
      </c>
      <c r="AO441" s="42">
        <f t="shared" si="31"/>
        <v>0.1871044304</v>
      </c>
      <c r="AP441" s="43">
        <f t="shared" si="32"/>
        <v>0.2684989429</v>
      </c>
      <c r="AQ441" s="43">
        <f t="shared" si="33"/>
        <v>0.5792811839</v>
      </c>
      <c r="AR441" s="43">
        <f t="shared" si="34"/>
        <v>0.5496828753</v>
      </c>
      <c r="AS441" s="43">
        <f t="shared" si="35"/>
        <v>0.5513513514</v>
      </c>
      <c r="AT441" s="43">
        <f t="shared" si="36"/>
        <v>0.4702702703</v>
      </c>
      <c r="AU441" s="43">
        <f t="shared" si="37"/>
        <v>0.3783783784</v>
      </c>
      <c r="AV441" s="44">
        <f t="shared" si="38"/>
        <v>0</v>
      </c>
      <c r="AW441" s="45">
        <f t="shared" si="39"/>
        <v>-77</v>
      </c>
      <c r="AX441" s="45">
        <v>12.0</v>
      </c>
      <c r="AY441" s="45"/>
    </row>
    <row r="442">
      <c r="A442" s="60"/>
      <c r="B442" s="60"/>
      <c r="C442" s="60"/>
      <c r="D442" s="46">
        <v>440.0</v>
      </c>
      <c r="E442" s="25"/>
      <c r="F442" s="26">
        <v>6468.0</v>
      </c>
      <c r="G442" s="18">
        <v>2117.0</v>
      </c>
      <c r="H442" s="15">
        <f t="shared" si="5"/>
        <v>336</v>
      </c>
      <c r="I442" s="28">
        <v>19.0</v>
      </c>
      <c r="J442" s="29">
        <v>69.0</v>
      </c>
      <c r="K442" s="30">
        <v>38.0</v>
      </c>
      <c r="L442" s="31">
        <v>146.0</v>
      </c>
      <c r="M442" s="32">
        <v>19.0</v>
      </c>
      <c r="N442" s="33">
        <v>45.0</v>
      </c>
      <c r="O442" s="39">
        <f t="shared" si="6"/>
        <v>0.703125</v>
      </c>
      <c r="P442" s="39">
        <f t="shared" si="7"/>
        <v>0.7840909091</v>
      </c>
      <c r="Q442" s="40">
        <f t="shared" si="8"/>
        <v>0.7406669067</v>
      </c>
      <c r="R442" s="17">
        <f t="shared" si="9"/>
        <v>0.3186669067</v>
      </c>
      <c r="S442" s="39">
        <f t="shared" si="10"/>
        <v>0.04342400235</v>
      </c>
      <c r="T442" s="40">
        <f t="shared" si="11"/>
        <v>0.3598737301</v>
      </c>
      <c r="U442" s="40">
        <f t="shared" si="12"/>
        <v>0.5458632444</v>
      </c>
      <c r="V442" s="40">
        <f t="shared" si="13"/>
        <v>0.5458632444</v>
      </c>
      <c r="W442" s="39">
        <f t="shared" si="14"/>
        <v>0.5892872467</v>
      </c>
      <c r="X442" s="41">
        <f t="shared" si="15"/>
        <v>0.4541367556</v>
      </c>
      <c r="Y442" s="41">
        <f t="shared" si="16"/>
        <v>0.4107127533</v>
      </c>
      <c r="Z442" s="40">
        <f t="shared" si="17"/>
        <v>64</v>
      </c>
      <c r="AA442" s="40">
        <f t="shared" si="18"/>
        <v>88</v>
      </c>
      <c r="AB442" s="40">
        <f t="shared" si="19"/>
        <v>29</v>
      </c>
      <c r="AC442" s="40">
        <f t="shared" si="20"/>
        <v>35</v>
      </c>
      <c r="AD442" s="40">
        <f t="shared" si="21"/>
        <v>36</v>
      </c>
      <c r="AE442" s="40">
        <f t="shared" si="22"/>
        <v>52</v>
      </c>
      <c r="AF442" s="40">
        <f t="shared" si="23"/>
        <v>1.285714286</v>
      </c>
      <c r="AG442" s="40">
        <f t="shared" si="24"/>
        <v>1.326923077</v>
      </c>
      <c r="AH442" s="40">
        <f t="shared" si="25"/>
        <v>37</v>
      </c>
      <c r="AI442" s="40">
        <f t="shared" si="26"/>
        <v>45</v>
      </c>
      <c r="AJ442" s="40">
        <f t="shared" si="27"/>
        <v>48</v>
      </c>
      <c r="AK442" s="40">
        <f t="shared" si="40"/>
        <v>69</v>
      </c>
      <c r="AL442" s="18">
        <f t="shared" si="28"/>
        <v>2117</v>
      </c>
      <c r="AM442" s="40">
        <f t="shared" si="29"/>
        <v>199</v>
      </c>
      <c r="AN442" s="42">
        <f t="shared" si="30"/>
        <v>0.09400094473</v>
      </c>
      <c r="AO442" s="42">
        <f t="shared" si="31"/>
        <v>0.158715163</v>
      </c>
      <c r="AP442" s="43">
        <f t="shared" si="32"/>
        <v>0.2261904762</v>
      </c>
      <c r="AQ442" s="43">
        <f t="shared" si="33"/>
        <v>0.5476190476</v>
      </c>
      <c r="AR442" s="43">
        <f t="shared" si="34"/>
        <v>0.4523809524</v>
      </c>
      <c r="AS442" s="43">
        <f t="shared" si="35"/>
        <v>0.4271356784</v>
      </c>
      <c r="AT442" s="43">
        <f t="shared" si="36"/>
        <v>0.5326633166</v>
      </c>
      <c r="AU442" s="43">
        <f t="shared" si="37"/>
        <v>0.4120603015</v>
      </c>
      <c r="AV442" s="44">
        <f t="shared" si="38"/>
        <v>0</v>
      </c>
      <c r="AW442" s="45">
        <f t="shared" si="39"/>
        <v>-9</v>
      </c>
      <c r="AX442" s="45">
        <v>12.0</v>
      </c>
      <c r="AY442" s="45"/>
    </row>
    <row r="443">
      <c r="A443" s="60"/>
      <c r="B443" s="60"/>
      <c r="C443" s="60"/>
      <c r="D443" s="46">
        <v>441.0</v>
      </c>
      <c r="E443" s="25"/>
      <c r="F443" s="26">
        <v>6469.0</v>
      </c>
      <c r="G443" s="18">
        <v>3436.0</v>
      </c>
      <c r="H443" s="15">
        <f t="shared" si="5"/>
        <v>499</v>
      </c>
      <c r="I443" s="28">
        <v>35.0</v>
      </c>
      <c r="J443" s="29">
        <v>94.0</v>
      </c>
      <c r="K443" s="30">
        <v>28.0</v>
      </c>
      <c r="L443" s="31">
        <v>231.0</v>
      </c>
      <c r="M443" s="32">
        <v>33.0</v>
      </c>
      <c r="N443" s="33">
        <v>78.0</v>
      </c>
      <c r="O443" s="39">
        <f t="shared" si="6"/>
        <v>0.7027027027</v>
      </c>
      <c r="P443" s="39">
        <f t="shared" si="7"/>
        <v>0.7286821705</v>
      </c>
      <c r="Q443" s="40">
        <f t="shared" si="8"/>
        <v>0.7404754244</v>
      </c>
      <c r="R443" s="17">
        <f t="shared" si="9"/>
        <v>0.3184754244</v>
      </c>
      <c r="S443" s="39">
        <f t="shared" si="10"/>
        <v>-0.01179325385</v>
      </c>
      <c r="T443" s="40">
        <f t="shared" si="11"/>
        <v>0.3598738373</v>
      </c>
      <c r="U443" s="40">
        <f t="shared" si="12"/>
        <v>0.5455353721</v>
      </c>
      <c r="V443" s="40">
        <f t="shared" si="13"/>
        <v>0.5455353721</v>
      </c>
      <c r="W443" s="39">
        <f t="shared" si="14"/>
        <v>0.5337421182</v>
      </c>
      <c r="X443" s="41">
        <f t="shared" si="15"/>
        <v>0.4544646279</v>
      </c>
      <c r="Y443" s="41">
        <f t="shared" si="16"/>
        <v>0.4662578818</v>
      </c>
      <c r="Z443" s="40">
        <f t="shared" si="17"/>
        <v>111</v>
      </c>
      <c r="AA443" s="40">
        <f t="shared" si="18"/>
        <v>129</v>
      </c>
      <c r="AB443" s="40">
        <f t="shared" si="19"/>
        <v>50</v>
      </c>
      <c r="AC443" s="40">
        <f t="shared" si="20"/>
        <v>61</v>
      </c>
      <c r="AD443" s="40">
        <f t="shared" si="21"/>
        <v>60</v>
      </c>
      <c r="AE443" s="40">
        <f t="shared" si="22"/>
        <v>69</v>
      </c>
      <c r="AF443" s="40">
        <f t="shared" si="23"/>
        <v>1.278688525</v>
      </c>
      <c r="AG443" s="40">
        <f t="shared" si="24"/>
        <v>1.362318841</v>
      </c>
      <c r="AH443" s="40">
        <f t="shared" si="25"/>
        <v>64</v>
      </c>
      <c r="AI443" s="40">
        <f t="shared" si="26"/>
        <v>78</v>
      </c>
      <c r="AJ443" s="40">
        <f t="shared" si="27"/>
        <v>82</v>
      </c>
      <c r="AK443" s="40">
        <f t="shared" si="40"/>
        <v>94</v>
      </c>
      <c r="AL443" s="18">
        <f t="shared" si="28"/>
        <v>3436</v>
      </c>
      <c r="AM443" s="40">
        <f t="shared" si="29"/>
        <v>318</v>
      </c>
      <c r="AN443" s="42">
        <f t="shared" si="30"/>
        <v>0.09254947614</v>
      </c>
      <c r="AO443" s="42">
        <f t="shared" si="31"/>
        <v>0.1452270081</v>
      </c>
      <c r="AP443" s="43">
        <f t="shared" si="32"/>
        <v>0.1923847695</v>
      </c>
      <c r="AQ443" s="43">
        <f t="shared" si="33"/>
        <v>0.5991983968</v>
      </c>
      <c r="AR443" s="43">
        <f t="shared" si="34"/>
        <v>0.4809619238</v>
      </c>
      <c r="AS443" s="43">
        <f t="shared" si="35"/>
        <v>0.4591194969</v>
      </c>
      <c r="AT443" s="43">
        <f t="shared" si="36"/>
        <v>0.4968553459</v>
      </c>
      <c r="AU443" s="43">
        <f t="shared" si="37"/>
        <v>0.4465408805</v>
      </c>
      <c r="AV443" s="44">
        <f t="shared" si="38"/>
        <v>0</v>
      </c>
      <c r="AW443" s="45">
        <f t="shared" si="39"/>
        <v>-50</v>
      </c>
      <c r="AX443" s="45">
        <v>12.0</v>
      </c>
      <c r="AY443" s="45"/>
    </row>
    <row r="444">
      <c r="A444" s="60"/>
      <c r="B444" s="60"/>
      <c r="C444" s="60"/>
      <c r="D444" s="46">
        <v>442.0</v>
      </c>
      <c r="E444" s="25"/>
      <c r="F444" s="26">
        <v>6471.0</v>
      </c>
      <c r="G444" s="18">
        <v>1467.0</v>
      </c>
      <c r="H444" s="15">
        <f t="shared" si="5"/>
        <v>224</v>
      </c>
      <c r="I444" s="28">
        <v>17.0</v>
      </c>
      <c r="J444" s="29">
        <v>40.0</v>
      </c>
      <c r="K444" s="30">
        <v>15.0</v>
      </c>
      <c r="L444" s="31">
        <v>112.0</v>
      </c>
      <c r="M444" s="32">
        <v>18.0</v>
      </c>
      <c r="N444" s="33">
        <v>22.0</v>
      </c>
      <c r="O444" s="39">
        <f t="shared" si="6"/>
        <v>0.55</v>
      </c>
      <c r="P444" s="39">
        <f t="shared" si="7"/>
        <v>0.701754386</v>
      </c>
      <c r="Q444" s="40">
        <f t="shared" si="8"/>
        <v>0.671242565</v>
      </c>
      <c r="R444" s="17">
        <f t="shared" si="9"/>
        <v>0.249242565</v>
      </c>
      <c r="S444" s="39">
        <f t="shared" si="10"/>
        <v>0.03051182096</v>
      </c>
      <c r="T444" s="40">
        <f t="shared" si="11"/>
        <v>0.3599126026</v>
      </c>
      <c r="U444" s="40">
        <f t="shared" si="12"/>
        <v>0.426978838</v>
      </c>
      <c r="V444" s="40">
        <f t="shared" si="13"/>
        <v>0.426978838</v>
      </c>
      <c r="W444" s="39">
        <f t="shared" si="14"/>
        <v>0.457490659</v>
      </c>
      <c r="X444" s="41">
        <f t="shared" si="15"/>
        <v>0.573021162</v>
      </c>
      <c r="Y444" s="41">
        <f t="shared" si="16"/>
        <v>0.542509341</v>
      </c>
      <c r="Z444" s="40">
        <f t="shared" si="17"/>
        <v>40</v>
      </c>
      <c r="AA444" s="40">
        <f t="shared" si="18"/>
        <v>57</v>
      </c>
      <c r="AB444" s="40">
        <f t="shared" si="19"/>
        <v>23</v>
      </c>
      <c r="AC444" s="40">
        <f t="shared" si="20"/>
        <v>17</v>
      </c>
      <c r="AD444" s="40">
        <f t="shared" si="21"/>
        <v>31</v>
      </c>
      <c r="AE444" s="40">
        <f t="shared" si="22"/>
        <v>26</v>
      </c>
      <c r="AF444" s="40">
        <f t="shared" si="23"/>
        <v>1.294117647</v>
      </c>
      <c r="AG444" s="40">
        <f t="shared" si="24"/>
        <v>1.538461538</v>
      </c>
      <c r="AH444" s="40">
        <f t="shared" si="25"/>
        <v>30</v>
      </c>
      <c r="AI444" s="40">
        <f t="shared" si="26"/>
        <v>22</v>
      </c>
      <c r="AJ444" s="40">
        <f t="shared" si="27"/>
        <v>48</v>
      </c>
      <c r="AK444" s="40">
        <f t="shared" si="40"/>
        <v>40</v>
      </c>
      <c r="AL444" s="18">
        <f t="shared" si="28"/>
        <v>1467</v>
      </c>
      <c r="AM444" s="40">
        <f t="shared" si="29"/>
        <v>140</v>
      </c>
      <c r="AN444" s="42">
        <f t="shared" si="30"/>
        <v>0.09543285617</v>
      </c>
      <c r="AO444" s="42">
        <f t="shared" si="31"/>
        <v>0.1526925699</v>
      </c>
      <c r="AP444" s="43">
        <f t="shared" si="32"/>
        <v>0.2232142857</v>
      </c>
      <c r="AQ444" s="43">
        <f t="shared" si="33"/>
        <v>0.65625</v>
      </c>
      <c r="AR444" s="43">
        <f t="shared" si="34"/>
        <v>0.4330357143</v>
      </c>
      <c r="AS444" s="43">
        <f t="shared" si="35"/>
        <v>0.5571428571</v>
      </c>
      <c r="AT444" s="43">
        <f t="shared" si="36"/>
        <v>0.5</v>
      </c>
      <c r="AU444" s="43">
        <f t="shared" si="37"/>
        <v>0.3714285714</v>
      </c>
      <c r="AV444" s="44">
        <f t="shared" si="38"/>
        <v>0</v>
      </c>
      <c r="AW444" s="45">
        <f t="shared" si="39"/>
        <v>-28</v>
      </c>
      <c r="AX444" s="45">
        <v>12.0</v>
      </c>
      <c r="AY444" s="45"/>
    </row>
    <row r="445">
      <c r="A445" s="60"/>
      <c r="B445" s="60"/>
      <c r="C445" s="60"/>
      <c r="D445" s="46">
        <v>443.0</v>
      </c>
      <c r="E445" s="25"/>
      <c r="F445" s="26">
        <v>6487.0</v>
      </c>
      <c r="G445" s="18">
        <v>1116.0</v>
      </c>
      <c r="H445" s="15">
        <f t="shared" si="5"/>
        <v>241</v>
      </c>
      <c r="I445" s="28">
        <v>7.0</v>
      </c>
      <c r="J445" s="29">
        <v>6.0</v>
      </c>
      <c r="K445" s="30">
        <v>19.0</v>
      </c>
      <c r="L445" s="31">
        <v>68.0</v>
      </c>
      <c r="M445" s="32">
        <v>75.0</v>
      </c>
      <c r="N445" s="33">
        <v>66.0</v>
      </c>
      <c r="O445" s="39">
        <f t="shared" si="6"/>
        <v>0.4680851064</v>
      </c>
      <c r="P445" s="39">
        <f t="shared" si="7"/>
        <v>0.4615384615</v>
      </c>
      <c r="Q445" s="40">
        <f t="shared" si="8"/>
        <v>0.6341095989</v>
      </c>
      <c r="R445" s="17">
        <f t="shared" si="9"/>
        <v>0.2121095989</v>
      </c>
      <c r="S445" s="39">
        <f t="shared" si="10"/>
        <v>-0.1725711374</v>
      </c>
      <c r="T445" s="40">
        <f t="shared" si="11"/>
        <v>0.3599333982</v>
      </c>
      <c r="U445" s="40">
        <f t="shared" si="12"/>
        <v>0.3633828207</v>
      </c>
      <c r="V445" s="40">
        <f t="shared" si="13"/>
        <v>0.3633828207</v>
      </c>
      <c r="W445" s="39">
        <f t="shared" si="14"/>
        <v>0.1908116833</v>
      </c>
      <c r="X445" s="41">
        <f t="shared" si="15"/>
        <v>0.6366171793</v>
      </c>
      <c r="Y445" s="41">
        <f t="shared" si="16"/>
        <v>0.8091883167</v>
      </c>
      <c r="Z445" s="40">
        <f t="shared" si="17"/>
        <v>141</v>
      </c>
      <c r="AA445" s="40">
        <f t="shared" si="18"/>
        <v>13</v>
      </c>
      <c r="AB445" s="40">
        <f t="shared" si="19"/>
        <v>90</v>
      </c>
      <c r="AC445" s="40">
        <f t="shared" si="20"/>
        <v>51</v>
      </c>
      <c r="AD445" s="40">
        <f t="shared" si="21"/>
        <v>11</v>
      </c>
      <c r="AE445" s="40">
        <f t="shared" si="22"/>
        <v>2</v>
      </c>
      <c r="AF445" s="40">
        <f t="shared" si="23"/>
        <v>1.294117647</v>
      </c>
      <c r="AG445" s="40">
        <f t="shared" si="24"/>
        <v>3</v>
      </c>
      <c r="AH445" s="40">
        <f t="shared" si="25"/>
        <v>116</v>
      </c>
      <c r="AI445" s="40">
        <f t="shared" si="26"/>
        <v>66</v>
      </c>
      <c r="AJ445" s="40">
        <f t="shared" si="27"/>
        <v>33</v>
      </c>
      <c r="AK445" s="40">
        <f t="shared" si="40"/>
        <v>6</v>
      </c>
      <c r="AL445" s="18">
        <f t="shared" si="28"/>
        <v>1116</v>
      </c>
      <c r="AM445" s="40">
        <f t="shared" si="29"/>
        <v>221</v>
      </c>
      <c r="AN445" s="42">
        <f t="shared" si="30"/>
        <v>0.1980286738</v>
      </c>
      <c r="AO445" s="42">
        <f t="shared" si="31"/>
        <v>0.2159498208</v>
      </c>
      <c r="AP445" s="43">
        <f t="shared" si="32"/>
        <v>0.4190871369</v>
      </c>
      <c r="AQ445" s="43">
        <f t="shared" si="33"/>
        <v>0.622406639</v>
      </c>
      <c r="AR445" s="43">
        <f t="shared" si="34"/>
        <v>0.6390041494</v>
      </c>
      <c r="AS445" s="43">
        <f t="shared" si="35"/>
        <v>0.6742081448</v>
      </c>
      <c r="AT445" s="43">
        <f t="shared" si="36"/>
        <v>0.5520361991</v>
      </c>
      <c r="AU445" s="43">
        <f t="shared" si="37"/>
        <v>0.8235294118</v>
      </c>
      <c r="AV445" s="44">
        <f t="shared" si="38"/>
        <v>0</v>
      </c>
      <c r="AW445" s="45">
        <f t="shared" si="39"/>
        <v>-48</v>
      </c>
      <c r="AX445" s="45">
        <v>12.0</v>
      </c>
      <c r="AY445" s="45"/>
    </row>
    <row r="446">
      <c r="A446" s="60"/>
      <c r="B446" s="60"/>
      <c r="C446" s="60"/>
      <c r="D446" s="46">
        <v>444.0</v>
      </c>
      <c r="E446" s="25"/>
      <c r="F446" s="26">
        <v>6490.0</v>
      </c>
      <c r="G446" s="18">
        <v>3005.0</v>
      </c>
      <c r="H446" s="15">
        <f t="shared" si="5"/>
        <v>528</v>
      </c>
      <c r="I446" s="28">
        <v>63.0</v>
      </c>
      <c r="J446" s="29">
        <v>97.0</v>
      </c>
      <c r="K446" s="30">
        <v>28.0</v>
      </c>
      <c r="L446" s="31">
        <v>211.0</v>
      </c>
      <c r="M446" s="32">
        <v>46.0</v>
      </c>
      <c r="N446" s="33">
        <v>83.0</v>
      </c>
      <c r="O446" s="39">
        <f t="shared" si="6"/>
        <v>0.6434108527</v>
      </c>
      <c r="P446" s="39">
        <f t="shared" si="7"/>
        <v>0.60625</v>
      </c>
      <c r="Q446" s="40">
        <f t="shared" si="8"/>
        <v>0.7135917934</v>
      </c>
      <c r="R446" s="17">
        <f t="shared" si="9"/>
        <v>0.2915917934</v>
      </c>
      <c r="S446" s="39">
        <f t="shared" si="10"/>
        <v>-0.1073417934</v>
      </c>
      <c r="T446" s="40">
        <f t="shared" si="11"/>
        <v>0.359888889</v>
      </c>
      <c r="U446" s="40">
        <f t="shared" si="12"/>
        <v>0.4995014011</v>
      </c>
      <c r="V446" s="40">
        <f t="shared" si="13"/>
        <v>0.4995014011</v>
      </c>
      <c r="W446" s="39">
        <f t="shared" si="14"/>
        <v>0.3921596077</v>
      </c>
      <c r="X446" s="41">
        <f t="shared" si="15"/>
        <v>0.5004985989</v>
      </c>
      <c r="Y446" s="41">
        <f t="shared" si="16"/>
        <v>0.6078403923</v>
      </c>
      <c r="Z446" s="40">
        <f t="shared" si="17"/>
        <v>129</v>
      </c>
      <c r="AA446" s="40">
        <f t="shared" si="18"/>
        <v>160</v>
      </c>
      <c r="AB446" s="40">
        <f t="shared" si="19"/>
        <v>65</v>
      </c>
      <c r="AC446" s="40">
        <f t="shared" si="20"/>
        <v>64</v>
      </c>
      <c r="AD446" s="40">
        <f t="shared" si="21"/>
        <v>97</v>
      </c>
      <c r="AE446" s="40">
        <f t="shared" si="22"/>
        <v>63</v>
      </c>
      <c r="AF446" s="40">
        <f t="shared" si="23"/>
        <v>1.296875</v>
      </c>
      <c r="AG446" s="40">
        <f t="shared" si="24"/>
        <v>1.53968254</v>
      </c>
      <c r="AH446" s="40">
        <f t="shared" si="25"/>
        <v>84</v>
      </c>
      <c r="AI446" s="40">
        <f t="shared" si="26"/>
        <v>83</v>
      </c>
      <c r="AJ446" s="40">
        <f t="shared" si="27"/>
        <v>149</v>
      </c>
      <c r="AK446" s="40">
        <f t="shared" si="40"/>
        <v>97</v>
      </c>
      <c r="AL446" s="18">
        <f t="shared" si="28"/>
        <v>3005</v>
      </c>
      <c r="AM446" s="40">
        <f t="shared" si="29"/>
        <v>413</v>
      </c>
      <c r="AN446" s="42">
        <f t="shared" si="30"/>
        <v>0.137437604</v>
      </c>
      <c r="AO446" s="42">
        <f t="shared" si="31"/>
        <v>0.1757071547</v>
      </c>
      <c r="AP446" s="43">
        <f t="shared" si="32"/>
        <v>0.259469697</v>
      </c>
      <c r="AQ446" s="43">
        <f t="shared" si="33"/>
        <v>0.6060606061</v>
      </c>
      <c r="AR446" s="43">
        <f t="shared" si="34"/>
        <v>0.5473484848</v>
      </c>
      <c r="AS446" s="43">
        <f t="shared" si="35"/>
        <v>0.5641646489</v>
      </c>
      <c r="AT446" s="43">
        <f t="shared" si="36"/>
        <v>0.4382566586</v>
      </c>
      <c r="AU446" s="43">
        <f t="shared" si="37"/>
        <v>0.4043583535</v>
      </c>
      <c r="AV446" s="44">
        <f t="shared" si="38"/>
        <v>0</v>
      </c>
      <c r="AW446" s="45">
        <f t="shared" si="39"/>
        <v>-96</v>
      </c>
      <c r="AX446" s="45">
        <v>12.0</v>
      </c>
      <c r="AY446" s="45"/>
    </row>
    <row r="447">
      <c r="A447" s="60"/>
      <c r="B447" s="60"/>
      <c r="C447" s="60"/>
      <c r="D447" s="46">
        <v>445.0</v>
      </c>
      <c r="E447" s="25"/>
      <c r="F447" s="26">
        <v>6492.0</v>
      </c>
      <c r="G447" s="18">
        <v>3663.0</v>
      </c>
      <c r="H447" s="15">
        <f t="shared" si="5"/>
        <v>498</v>
      </c>
      <c r="I447" s="28">
        <v>28.0</v>
      </c>
      <c r="J447" s="29">
        <v>59.0</v>
      </c>
      <c r="K447" s="30">
        <v>39.0</v>
      </c>
      <c r="L447" s="31">
        <v>268.0</v>
      </c>
      <c r="M447" s="32">
        <v>34.0</v>
      </c>
      <c r="N447" s="33">
        <v>70.0</v>
      </c>
      <c r="O447" s="39">
        <f t="shared" si="6"/>
        <v>0.6730769231</v>
      </c>
      <c r="P447" s="39">
        <f t="shared" si="7"/>
        <v>0.6781609195</v>
      </c>
      <c r="Q447" s="40">
        <f t="shared" si="8"/>
        <v>0.7270424741</v>
      </c>
      <c r="R447" s="17">
        <f t="shared" si="9"/>
        <v>0.3050424741</v>
      </c>
      <c r="S447" s="39">
        <f t="shared" si="10"/>
        <v>-0.04888155457</v>
      </c>
      <c r="T447" s="40">
        <f t="shared" si="11"/>
        <v>0.359881358</v>
      </c>
      <c r="U447" s="40">
        <f t="shared" si="12"/>
        <v>0.5225339488</v>
      </c>
      <c r="V447" s="40">
        <f t="shared" si="13"/>
        <v>0.5225339488</v>
      </c>
      <c r="W447" s="39">
        <f t="shared" si="14"/>
        <v>0.4736523943</v>
      </c>
      <c r="X447" s="41">
        <f t="shared" si="15"/>
        <v>0.4774660512</v>
      </c>
      <c r="Y447" s="41">
        <f t="shared" si="16"/>
        <v>0.5263476057</v>
      </c>
      <c r="Z447" s="40">
        <f t="shared" si="17"/>
        <v>104</v>
      </c>
      <c r="AA447" s="40">
        <f t="shared" si="18"/>
        <v>87</v>
      </c>
      <c r="AB447" s="40">
        <f t="shared" si="19"/>
        <v>50</v>
      </c>
      <c r="AC447" s="40">
        <f t="shared" si="20"/>
        <v>54</v>
      </c>
      <c r="AD447" s="40">
        <f t="shared" si="21"/>
        <v>46</v>
      </c>
      <c r="AE447" s="40">
        <f t="shared" si="22"/>
        <v>41</v>
      </c>
      <c r="AF447" s="40">
        <f t="shared" si="23"/>
        <v>1.296296296</v>
      </c>
      <c r="AG447" s="40">
        <f t="shared" si="24"/>
        <v>1.43902439</v>
      </c>
      <c r="AH447" s="40">
        <f t="shared" si="25"/>
        <v>65</v>
      </c>
      <c r="AI447" s="40">
        <f t="shared" si="26"/>
        <v>70</v>
      </c>
      <c r="AJ447" s="40">
        <f t="shared" si="27"/>
        <v>66</v>
      </c>
      <c r="AK447" s="40">
        <f t="shared" si="40"/>
        <v>59</v>
      </c>
      <c r="AL447" s="18">
        <f t="shared" si="28"/>
        <v>3663</v>
      </c>
      <c r="AM447" s="40">
        <f t="shared" si="29"/>
        <v>260</v>
      </c>
      <c r="AN447" s="42">
        <f t="shared" si="30"/>
        <v>0.07098007098</v>
      </c>
      <c r="AO447" s="42">
        <f t="shared" si="31"/>
        <v>0.135954136</v>
      </c>
      <c r="AP447" s="43">
        <f t="shared" si="32"/>
        <v>0.202811245</v>
      </c>
      <c r="AQ447" s="43">
        <f t="shared" si="33"/>
        <v>0.6626506024</v>
      </c>
      <c r="AR447" s="43">
        <f t="shared" si="34"/>
        <v>0.3835341365</v>
      </c>
      <c r="AS447" s="43">
        <f t="shared" si="35"/>
        <v>0.5038461538</v>
      </c>
      <c r="AT447" s="43">
        <f t="shared" si="36"/>
        <v>0.4769230769</v>
      </c>
      <c r="AU447" s="43">
        <f t="shared" si="37"/>
        <v>0.5192307692</v>
      </c>
      <c r="AV447" s="44">
        <f t="shared" si="38"/>
        <v>0</v>
      </c>
      <c r="AW447" s="45">
        <f t="shared" si="39"/>
        <v>-30</v>
      </c>
      <c r="AX447" s="45">
        <v>12.0</v>
      </c>
      <c r="AY447" s="45"/>
    </row>
    <row r="448">
      <c r="A448" s="60"/>
      <c r="B448" s="60"/>
      <c r="C448" s="60"/>
      <c r="D448" s="46">
        <v>446.0</v>
      </c>
      <c r="E448" s="25"/>
      <c r="F448" s="26">
        <v>6493.0</v>
      </c>
      <c r="G448" s="18">
        <v>2602.0</v>
      </c>
      <c r="H448" s="15">
        <f t="shared" si="5"/>
        <v>530</v>
      </c>
      <c r="I448" s="28">
        <v>40.0</v>
      </c>
      <c r="J448" s="29">
        <v>98.0</v>
      </c>
      <c r="K448" s="30">
        <v>47.0</v>
      </c>
      <c r="L448" s="31">
        <v>217.0</v>
      </c>
      <c r="M448" s="32">
        <v>47.0</v>
      </c>
      <c r="N448" s="33">
        <v>81.0</v>
      </c>
      <c r="O448" s="39">
        <f t="shared" si="6"/>
        <v>0.6328125</v>
      </c>
      <c r="P448" s="39">
        <f t="shared" si="7"/>
        <v>0.7101449275</v>
      </c>
      <c r="Q448" s="40">
        <f t="shared" si="8"/>
        <v>0.7087866007</v>
      </c>
      <c r="R448" s="17">
        <f t="shared" si="9"/>
        <v>0.2867866007</v>
      </c>
      <c r="S448" s="39">
        <f t="shared" si="10"/>
        <v>0.001358326828</v>
      </c>
      <c r="T448" s="40">
        <f t="shared" si="11"/>
        <v>0.3598915796</v>
      </c>
      <c r="U448" s="40">
        <f t="shared" si="12"/>
        <v>0.4912729458</v>
      </c>
      <c r="V448" s="40">
        <f t="shared" si="13"/>
        <v>0.4912729458</v>
      </c>
      <c r="W448" s="39">
        <f t="shared" si="14"/>
        <v>0.4926312726</v>
      </c>
      <c r="X448" s="41">
        <f t="shared" si="15"/>
        <v>0.5087270542</v>
      </c>
      <c r="Y448" s="41">
        <f t="shared" si="16"/>
        <v>0.5073687274</v>
      </c>
      <c r="Z448" s="40">
        <f t="shared" si="17"/>
        <v>128</v>
      </c>
      <c r="AA448" s="40">
        <f t="shared" si="18"/>
        <v>138</v>
      </c>
      <c r="AB448" s="40">
        <f t="shared" si="19"/>
        <v>65</v>
      </c>
      <c r="AC448" s="40">
        <f t="shared" si="20"/>
        <v>63</v>
      </c>
      <c r="AD448" s="40">
        <f t="shared" si="21"/>
        <v>70</v>
      </c>
      <c r="AE448" s="40">
        <f t="shared" si="22"/>
        <v>68</v>
      </c>
      <c r="AF448" s="40">
        <f t="shared" si="23"/>
        <v>1.285714286</v>
      </c>
      <c r="AG448" s="40">
        <f t="shared" si="24"/>
        <v>1.441176471</v>
      </c>
      <c r="AH448" s="40">
        <f t="shared" si="25"/>
        <v>84</v>
      </c>
      <c r="AI448" s="40">
        <f t="shared" si="26"/>
        <v>81</v>
      </c>
      <c r="AJ448" s="40">
        <f t="shared" si="27"/>
        <v>101</v>
      </c>
      <c r="AK448" s="40">
        <f t="shared" si="40"/>
        <v>98</v>
      </c>
      <c r="AL448" s="18">
        <f t="shared" si="28"/>
        <v>2602</v>
      </c>
      <c r="AM448" s="40">
        <f t="shared" si="29"/>
        <v>364</v>
      </c>
      <c r="AN448" s="42">
        <f t="shared" si="30"/>
        <v>0.1398923905</v>
      </c>
      <c r="AO448" s="42">
        <f t="shared" si="31"/>
        <v>0.2036894696</v>
      </c>
      <c r="AP448" s="43">
        <f t="shared" si="32"/>
        <v>0.2528301887</v>
      </c>
      <c r="AQ448" s="43">
        <f t="shared" si="33"/>
        <v>0.5735849057</v>
      </c>
      <c r="AR448" s="43">
        <f t="shared" si="34"/>
        <v>0.5018867925</v>
      </c>
      <c r="AS448" s="43">
        <f t="shared" si="35"/>
        <v>0.5082417582</v>
      </c>
      <c r="AT448" s="43">
        <f t="shared" si="36"/>
        <v>0.5</v>
      </c>
      <c r="AU448" s="43">
        <f t="shared" si="37"/>
        <v>0.4532967033</v>
      </c>
      <c r="AV448" s="44">
        <f t="shared" si="38"/>
        <v>0</v>
      </c>
      <c r="AW448" s="45">
        <f t="shared" si="39"/>
        <v>-51</v>
      </c>
      <c r="AX448" s="45">
        <v>12.0</v>
      </c>
      <c r="AY448" s="45"/>
    </row>
    <row r="449">
      <c r="A449" s="60"/>
      <c r="B449" s="60"/>
      <c r="C449" s="60"/>
      <c r="D449" s="46">
        <v>447.0</v>
      </c>
      <c r="E449" s="25"/>
      <c r="F449" s="26">
        <v>6497.0</v>
      </c>
      <c r="G449" s="18">
        <v>2091.0</v>
      </c>
      <c r="H449" s="15">
        <f t="shared" si="5"/>
        <v>368</v>
      </c>
      <c r="I449" s="28">
        <v>13.0</v>
      </c>
      <c r="J449" s="29">
        <v>62.0</v>
      </c>
      <c r="K449" s="30">
        <v>39.0</v>
      </c>
      <c r="L449" s="31">
        <v>151.0</v>
      </c>
      <c r="M449" s="32">
        <v>30.0</v>
      </c>
      <c r="N449" s="33">
        <v>73.0</v>
      </c>
      <c r="O449" s="39">
        <f t="shared" si="6"/>
        <v>0.7087378641</v>
      </c>
      <c r="P449" s="39">
        <f t="shared" si="7"/>
        <v>0.8266666667</v>
      </c>
      <c r="Q449" s="40">
        <f t="shared" si="8"/>
        <v>0.7432119591</v>
      </c>
      <c r="R449" s="17">
        <f t="shared" si="9"/>
        <v>0.3212119591</v>
      </c>
      <c r="S449" s="39">
        <f t="shared" si="10"/>
        <v>0.08345470758</v>
      </c>
      <c r="T449" s="40">
        <f t="shared" si="11"/>
        <v>0.3598723052</v>
      </c>
      <c r="U449" s="40">
        <f t="shared" si="12"/>
        <v>0.550221084</v>
      </c>
      <c r="V449" s="40">
        <f t="shared" si="13"/>
        <v>0.550221084</v>
      </c>
      <c r="W449" s="39">
        <f t="shared" si="14"/>
        <v>0.6336757916</v>
      </c>
      <c r="X449" s="41">
        <f t="shared" si="15"/>
        <v>0.449778916</v>
      </c>
      <c r="Y449" s="41">
        <f t="shared" si="16"/>
        <v>0.3663242084</v>
      </c>
      <c r="Z449" s="40">
        <f t="shared" si="17"/>
        <v>103</v>
      </c>
      <c r="AA449" s="40">
        <f t="shared" si="18"/>
        <v>75</v>
      </c>
      <c r="AB449" s="40">
        <f t="shared" si="19"/>
        <v>46</v>
      </c>
      <c r="AC449" s="40">
        <f t="shared" si="20"/>
        <v>57</v>
      </c>
      <c r="AD449" s="40">
        <f t="shared" si="21"/>
        <v>27</v>
      </c>
      <c r="AE449" s="40">
        <f t="shared" si="22"/>
        <v>48</v>
      </c>
      <c r="AF449" s="40">
        <f t="shared" si="23"/>
        <v>1.280701754</v>
      </c>
      <c r="AG449" s="40">
        <f t="shared" si="24"/>
        <v>1.291666667</v>
      </c>
      <c r="AH449" s="40">
        <f t="shared" si="25"/>
        <v>59</v>
      </c>
      <c r="AI449" s="40">
        <f t="shared" si="26"/>
        <v>73</v>
      </c>
      <c r="AJ449" s="40">
        <f t="shared" si="27"/>
        <v>35</v>
      </c>
      <c r="AK449" s="40">
        <f t="shared" si="40"/>
        <v>62</v>
      </c>
      <c r="AL449" s="18">
        <f t="shared" si="28"/>
        <v>2091</v>
      </c>
      <c r="AM449" s="40">
        <f t="shared" si="29"/>
        <v>229</v>
      </c>
      <c r="AN449" s="42">
        <f t="shared" si="30"/>
        <v>0.1095169775</v>
      </c>
      <c r="AO449" s="42">
        <f t="shared" si="31"/>
        <v>0.1759923482</v>
      </c>
      <c r="AP449" s="43">
        <f t="shared" si="32"/>
        <v>0.222826087</v>
      </c>
      <c r="AQ449" s="43">
        <f t="shared" si="33"/>
        <v>0.527173913</v>
      </c>
      <c r="AR449" s="43">
        <f t="shared" si="34"/>
        <v>0.4836956522</v>
      </c>
      <c r="AS449" s="43">
        <f t="shared" si="35"/>
        <v>0.4104803493</v>
      </c>
      <c r="AT449" s="43">
        <f t="shared" si="36"/>
        <v>0.5283842795</v>
      </c>
      <c r="AU449" s="43">
        <f t="shared" si="37"/>
        <v>0.576419214</v>
      </c>
      <c r="AV449" s="44">
        <f t="shared" si="38"/>
        <v>0</v>
      </c>
      <c r="AW449" s="45">
        <f t="shared" si="39"/>
        <v>-12</v>
      </c>
      <c r="AX449" s="45">
        <v>12.0</v>
      </c>
      <c r="AY449" s="45"/>
    </row>
    <row r="450">
      <c r="A450" s="60"/>
      <c r="B450" s="60"/>
      <c r="C450" s="60"/>
      <c r="D450" s="46">
        <v>448.0</v>
      </c>
      <c r="E450" s="25"/>
      <c r="F450" s="26">
        <v>6499.0</v>
      </c>
      <c r="G450" s="18">
        <v>2178.0</v>
      </c>
      <c r="H450" s="15">
        <f t="shared" si="5"/>
        <v>269</v>
      </c>
      <c r="I450" s="28">
        <v>9.0</v>
      </c>
      <c r="J450" s="29">
        <v>43.0</v>
      </c>
      <c r="K450" s="30">
        <v>17.0</v>
      </c>
      <c r="L450" s="31">
        <v>116.0</v>
      </c>
      <c r="M450" s="32">
        <v>34.0</v>
      </c>
      <c r="N450" s="33">
        <v>50.0</v>
      </c>
      <c r="O450" s="39">
        <f t="shared" si="6"/>
        <v>0.5952380952</v>
      </c>
      <c r="P450" s="39">
        <f t="shared" si="7"/>
        <v>0.8269230769</v>
      </c>
      <c r="Q450" s="40">
        <f t="shared" si="8"/>
        <v>0.6917512755</v>
      </c>
      <c r="R450" s="17">
        <f t="shared" si="9"/>
        <v>0.2697512755</v>
      </c>
      <c r="S450" s="39">
        <f t="shared" si="10"/>
        <v>0.1351718014</v>
      </c>
      <c r="T450" s="40">
        <f t="shared" si="11"/>
        <v>0.3599011183</v>
      </c>
      <c r="U450" s="40">
        <f t="shared" si="12"/>
        <v>0.4621007145</v>
      </c>
      <c r="V450" s="40">
        <f t="shared" si="13"/>
        <v>0.4621007145</v>
      </c>
      <c r="W450" s="39">
        <f t="shared" si="14"/>
        <v>0.5972725159</v>
      </c>
      <c r="X450" s="41">
        <f t="shared" si="15"/>
        <v>0.5378992855</v>
      </c>
      <c r="Y450" s="41">
        <f t="shared" si="16"/>
        <v>0.4027274841</v>
      </c>
      <c r="Z450" s="40">
        <f t="shared" si="17"/>
        <v>84</v>
      </c>
      <c r="AA450" s="40">
        <f t="shared" si="18"/>
        <v>52</v>
      </c>
      <c r="AB450" s="40">
        <f t="shared" si="19"/>
        <v>45</v>
      </c>
      <c r="AC450" s="40">
        <f t="shared" si="20"/>
        <v>39</v>
      </c>
      <c r="AD450" s="40">
        <f t="shared" si="21"/>
        <v>21</v>
      </c>
      <c r="AE450" s="40">
        <f t="shared" si="22"/>
        <v>31</v>
      </c>
      <c r="AF450" s="40">
        <f t="shared" si="23"/>
        <v>1.282051282</v>
      </c>
      <c r="AG450" s="40">
        <f t="shared" si="24"/>
        <v>1.387096774</v>
      </c>
      <c r="AH450" s="40">
        <f t="shared" si="25"/>
        <v>58</v>
      </c>
      <c r="AI450" s="40">
        <f t="shared" si="26"/>
        <v>50</v>
      </c>
      <c r="AJ450" s="40">
        <f t="shared" si="27"/>
        <v>29</v>
      </c>
      <c r="AK450" s="40">
        <f t="shared" si="40"/>
        <v>43</v>
      </c>
      <c r="AL450" s="18">
        <f t="shared" si="28"/>
        <v>2178</v>
      </c>
      <c r="AM450" s="40">
        <f t="shared" si="29"/>
        <v>180</v>
      </c>
      <c r="AN450" s="42">
        <f t="shared" si="30"/>
        <v>0.0826446281</v>
      </c>
      <c r="AO450" s="42">
        <f t="shared" si="31"/>
        <v>0.1235078053</v>
      </c>
      <c r="AP450" s="43">
        <f t="shared" si="32"/>
        <v>0.2230483271</v>
      </c>
      <c r="AQ450" s="43">
        <f t="shared" si="33"/>
        <v>0.5910780669</v>
      </c>
      <c r="AR450" s="43">
        <f t="shared" si="34"/>
        <v>0.5055762082</v>
      </c>
      <c r="AS450" s="43">
        <f t="shared" si="35"/>
        <v>0.4833333333</v>
      </c>
      <c r="AT450" s="43">
        <f t="shared" si="36"/>
        <v>0.5611111111</v>
      </c>
      <c r="AU450" s="43">
        <f t="shared" si="37"/>
        <v>0.6</v>
      </c>
      <c r="AV450" s="44">
        <f t="shared" si="38"/>
        <v>0</v>
      </c>
      <c r="AW450" s="45">
        <f t="shared" si="39"/>
        <v>-27</v>
      </c>
      <c r="AX450" s="45">
        <v>13.0</v>
      </c>
      <c r="AY450" s="45"/>
    </row>
    <row r="451">
      <c r="A451" s="60"/>
      <c r="B451" s="60"/>
      <c r="C451" s="60"/>
      <c r="D451" s="46">
        <v>449.0</v>
      </c>
      <c r="E451" s="25"/>
      <c r="F451" s="26">
        <v>6509.0</v>
      </c>
      <c r="G451" s="18">
        <v>1455.0</v>
      </c>
      <c r="H451" s="15">
        <f t="shared" si="5"/>
        <v>466</v>
      </c>
      <c r="I451" s="28">
        <v>28.0</v>
      </c>
      <c r="J451" s="29">
        <v>82.0</v>
      </c>
      <c r="K451" s="30">
        <v>43.0</v>
      </c>
      <c r="L451" s="31">
        <v>227.0</v>
      </c>
      <c r="M451" s="32">
        <v>26.0</v>
      </c>
      <c r="N451" s="33">
        <v>60.0</v>
      </c>
      <c r="O451" s="39">
        <f t="shared" si="6"/>
        <v>0.6976744186</v>
      </c>
      <c r="P451" s="39">
        <f t="shared" si="7"/>
        <v>0.7454545455</v>
      </c>
      <c r="Q451" s="40">
        <f t="shared" si="8"/>
        <v>0.738195457</v>
      </c>
      <c r="R451" s="17">
        <f t="shared" si="9"/>
        <v>0.316195457</v>
      </c>
      <c r="S451" s="39">
        <f t="shared" si="10"/>
        <v>0.007259088451</v>
      </c>
      <c r="T451" s="40">
        <f t="shared" si="11"/>
        <v>0.3598751138</v>
      </c>
      <c r="U451" s="40">
        <f t="shared" si="12"/>
        <v>0.5416314067</v>
      </c>
      <c r="V451" s="40">
        <f t="shared" si="13"/>
        <v>0.5416314067</v>
      </c>
      <c r="W451" s="39">
        <f t="shared" si="14"/>
        <v>0.5488904951</v>
      </c>
      <c r="X451" s="41">
        <f t="shared" si="15"/>
        <v>0.4583685933</v>
      </c>
      <c r="Y451" s="41">
        <f t="shared" si="16"/>
        <v>0.4511095049</v>
      </c>
      <c r="Z451" s="40">
        <f t="shared" si="17"/>
        <v>86</v>
      </c>
      <c r="AA451" s="40">
        <f t="shared" si="18"/>
        <v>110</v>
      </c>
      <c r="AB451" s="40">
        <f t="shared" si="19"/>
        <v>39</v>
      </c>
      <c r="AC451" s="40">
        <f t="shared" si="20"/>
        <v>47</v>
      </c>
      <c r="AD451" s="40">
        <f t="shared" si="21"/>
        <v>50</v>
      </c>
      <c r="AE451" s="40">
        <f t="shared" si="22"/>
        <v>60</v>
      </c>
      <c r="AF451" s="40">
        <f t="shared" si="23"/>
        <v>1.276595745</v>
      </c>
      <c r="AG451" s="40">
        <f t="shared" si="24"/>
        <v>1.366666667</v>
      </c>
      <c r="AH451" s="40">
        <f t="shared" si="25"/>
        <v>50</v>
      </c>
      <c r="AI451" s="40">
        <f t="shared" si="26"/>
        <v>60</v>
      </c>
      <c r="AJ451" s="40">
        <f t="shared" si="27"/>
        <v>68</v>
      </c>
      <c r="AK451" s="40">
        <f t="shared" si="40"/>
        <v>82</v>
      </c>
      <c r="AL451" s="18">
        <f t="shared" si="28"/>
        <v>1455</v>
      </c>
      <c r="AM451" s="40">
        <f t="shared" si="29"/>
        <v>260</v>
      </c>
      <c r="AN451" s="42">
        <f t="shared" si="30"/>
        <v>0.1786941581</v>
      </c>
      <c r="AO451" s="42">
        <f t="shared" si="31"/>
        <v>0.3202749141</v>
      </c>
      <c r="AP451" s="43">
        <f t="shared" si="32"/>
        <v>0.2081545064</v>
      </c>
      <c r="AQ451" s="43">
        <f t="shared" si="33"/>
        <v>0.6030042918</v>
      </c>
      <c r="AR451" s="43">
        <f t="shared" si="34"/>
        <v>0.4206008584</v>
      </c>
      <c r="AS451" s="43">
        <f t="shared" si="35"/>
        <v>0.4538461538</v>
      </c>
      <c r="AT451" s="43">
        <f t="shared" si="36"/>
        <v>0.5076923077</v>
      </c>
      <c r="AU451" s="43">
        <f t="shared" si="37"/>
        <v>0.4230769231</v>
      </c>
      <c r="AV451" s="44">
        <f t="shared" si="38"/>
        <v>0</v>
      </c>
      <c r="AW451" s="45">
        <f t="shared" si="39"/>
        <v>-21</v>
      </c>
      <c r="AX451" s="45">
        <v>13.0</v>
      </c>
      <c r="AY451" s="45"/>
    </row>
    <row r="452">
      <c r="A452" s="60"/>
      <c r="B452" s="60"/>
      <c r="C452" s="60"/>
      <c r="D452" s="46">
        <v>450.0</v>
      </c>
      <c r="E452" s="25"/>
      <c r="F452" s="26">
        <v>6512.0</v>
      </c>
      <c r="G452" s="18">
        <v>1939.0</v>
      </c>
      <c r="H452" s="15">
        <f t="shared" si="5"/>
        <v>616</v>
      </c>
      <c r="I452" s="28">
        <v>35.0</v>
      </c>
      <c r="J452" s="29">
        <v>113.0</v>
      </c>
      <c r="K452" s="30">
        <v>80.0</v>
      </c>
      <c r="L452" s="31">
        <v>231.0</v>
      </c>
      <c r="M452" s="32">
        <v>43.0</v>
      </c>
      <c r="N452" s="33">
        <v>114.0</v>
      </c>
      <c r="O452" s="39">
        <f t="shared" si="6"/>
        <v>0.7261146497</v>
      </c>
      <c r="P452" s="39">
        <f t="shared" si="7"/>
        <v>0.7635135135</v>
      </c>
      <c r="Q452" s="40">
        <f t="shared" si="8"/>
        <v>0.7510912725</v>
      </c>
      <c r="R452" s="17">
        <f t="shared" si="9"/>
        <v>0.3290912725</v>
      </c>
      <c r="S452" s="39">
        <f t="shared" si="10"/>
        <v>0.01242224101</v>
      </c>
      <c r="T452" s="40">
        <f t="shared" si="11"/>
        <v>0.359867894</v>
      </c>
      <c r="U452" s="40">
        <f t="shared" si="12"/>
        <v>0.5637124933</v>
      </c>
      <c r="V452" s="40">
        <f t="shared" si="13"/>
        <v>0.5637124933</v>
      </c>
      <c r="W452" s="39">
        <f t="shared" si="14"/>
        <v>0.5761347343</v>
      </c>
      <c r="X452" s="41">
        <f t="shared" si="15"/>
        <v>0.4362875067</v>
      </c>
      <c r="Y452" s="41">
        <f t="shared" si="16"/>
        <v>0.4238652657</v>
      </c>
      <c r="Z452" s="40">
        <f t="shared" si="17"/>
        <v>157</v>
      </c>
      <c r="AA452" s="40">
        <f t="shared" si="18"/>
        <v>148</v>
      </c>
      <c r="AB452" s="40">
        <f t="shared" si="19"/>
        <v>68</v>
      </c>
      <c r="AC452" s="40">
        <f t="shared" si="20"/>
        <v>89</v>
      </c>
      <c r="AD452" s="40">
        <f t="shared" si="21"/>
        <v>63</v>
      </c>
      <c r="AE452" s="40">
        <f t="shared" si="22"/>
        <v>85</v>
      </c>
      <c r="AF452" s="40">
        <f t="shared" si="23"/>
        <v>1.280898876</v>
      </c>
      <c r="AG452" s="40">
        <f t="shared" si="24"/>
        <v>1.329411765</v>
      </c>
      <c r="AH452" s="40">
        <f t="shared" si="25"/>
        <v>87</v>
      </c>
      <c r="AI452" s="40">
        <f t="shared" si="26"/>
        <v>114</v>
      </c>
      <c r="AJ452" s="40">
        <f t="shared" si="27"/>
        <v>84</v>
      </c>
      <c r="AK452" s="40">
        <f t="shared" si="40"/>
        <v>113</v>
      </c>
      <c r="AL452" s="18">
        <f t="shared" si="28"/>
        <v>1939</v>
      </c>
      <c r="AM452" s="40">
        <f t="shared" si="29"/>
        <v>398</v>
      </c>
      <c r="AN452" s="42">
        <f t="shared" si="30"/>
        <v>0.2052604435</v>
      </c>
      <c r="AO452" s="42">
        <f t="shared" si="31"/>
        <v>0.3176895307</v>
      </c>
      <c r="AP452" s="43">
        <f t="shared" si="32"/>
        <v>0.2564935065</v>
      </c>
      <c r="AQ452" s="43">
        <f t="shared" si="33"/>
        <v>0.5016233766</v>
      </c>
      <c r="AR452" s="43">
        <f t="shared" si="34"/>
        <v>0.4951298701</v>
      </c>
      <c r="AS452" s="43">
        <f t="shared" si="35"/>
        <v>0.4296482412</v>
      </c>
      <c r="AT452" s="43">
        <f t="shared" si="36"/>
        <v>0.5025125628</v>
      </c>
      <c r="AU452" s="43">
        <f t="shared" si="37"/>
        <v>0.5050251256</v>
      </c>
      <c r="AV452" s="44">
        <f t="shared" si="38"/>
        <v>0</v>
      </c>
      <c r="AW452" s="45">
        <f t="shared" si="39"/>
        <v>-13</v>
      </c>
      <c r="AX452" s="45">
        <v>13.0</v>
      </c>
      <c r="AY452" s="45"/>
    </row>
    <row r="453">
      <c r="A453" s="60"/>
      <c r="B453" s="60"/>
      <c r="C453" s="60"/>
      <c r="D453" s="46">
        <v>451.0</v>
      </c>
      <c r="E453" s="25"/>
      <c r="F453" s="26">
        <v>6514.0</v>
      </c>
      <c r="G453" s="18">
        <v>2368.0</v>
      </c>
      <c r="H453" s="15">
        <f t="shared" si="5"/>
        <v>609</v>
      </c>
      <c r="I453" s="28">
        <v>47.0</v>
      </c>
      <c r="J453" s="29">
        <v>94.0</v>
      </c>
      <c r="K453" s="30">
        <v>57.0</v>
      </c>
      <c r="L453" s="31">
        <v>259.0</v>
      </c>
      <c r="M453" s="32">
        <v>55.0</v>
      </c>
      <c r="N453" s="33">
        <v>97.0</v>
      </c>
      <c r="O453" s="39">
        <f t="shared" si="6"/>
        <v>0.6381578947</v>
      </c>
      <c r="P453" s="39">
        <f t="shared" si="7"/>
        <v>0.6666666667</v>
      </c>
      <c r="Q453" s="40">
        <f t="shared" si="8"/>
        <v>0.7112101434</v>
      </c>
      <c r="R453" s="17">
        <f t="shared" si="9"/>
        <v>0.2892101434</v>
      </c>
      <c r="S453" s="39">
        <f t="shared" si="10"/>
        <v>-0.04454347677</v>
      </c>
      <c r="T453" s="40">
        <f t="shared" si="11"/>
        <v>0.3598902226</v>
      </c>
      <c r="U453" s="40">
        <f t="shared" si="12"/>
        <v>0.4954230544</v>
      </c>
      <c r="V453" s="40">
        <f t="shared" si="13"/>
        <v>0.4954230544</v>
      </c>
      <c r="W453" s="39">
        <f t="shared" si="14"/>
        <v>0.4508795776</v>
      </c>
      <c r="X453" s="41">
        <f t="shared" si="15"/>
        <v>0.5045769456</v>
      </c>
      <c r="Y453" s="41">
        <f t="shared" si="16"/>
        <v>0.5491204224</v>
      </c>
      <c r="Z453" s="40">
        <f t="shared" si="17"/>
        <v>152</v>
      </c>
      <c r="AA453" s="40">
        <f t="shared" si="18"/>
        <v>141</v>
      </c>
      <c r="AB453" s="40">
        <f t="shared" si="19"/>
        <v>77</v>
      </c>
      <c r="AC453" s="40">
        <f t="shared" si="20"/>
        <v>75</v>
      </c>
      <c r="AD453" s="40">
        <f t="shared" si="21"/>
        <v>77</v>
      </c>
      <c r="AE453" s="40">
        <f t="shared" si="22"/>
        <v>64</v>
      </c>
      <c r="AF453" s="40">
        <f t="shared" si="23"/>
        <v>1.293333333</v>
      </c>
      <c r="AG453" s="40">
        <f t="shared" si="24"/>
        <v>1.46875</v>
      </c>
      <c r="AH453" s="40">
        <f t="shared" si="25"/>
        <v>100</v>
      </c>
      <c r="AI453" s="40">
        <f t="shared" si="26"/>
        <v>97</v>
      </c>
      <c r="AJ453" s="40">
        <f t="shared" si="27"/>
        <v>113</v>
      </c>
      <c r="AK453" s="40">
        <f t="shared" si="40"/>
        <v>94</v>
      </c>
      <c r="AL453" s="18">
        <f t="shared" si="28"/>
        <v>2368</v>
      </c>
      <c r="AM453" s="40">
        <f t="shared" si="29"/>
        <v>404</v>
      </c>
      <c r="AN453" s="42">
        <f t="shared" si="30"/>
        <v>0.1706081081</v>
      </c>
      <c r="AO453" s="42">
        <f t="shared" si="31"/>
        <v>0.2571790541</v>
      </c>
      <c r="AP453" s="43">
        <f t="shared" si="32"/>
        <v>0.2610837438</v>
      </c>
      <c r="AQ453" s="43">
        <f t="shared" si="33"/>
        <v>0.5927750411</v>
      </c>
      <c r="AR453" s="43">
        <f t="shared" si="34"/>
        <v>0.4811165846</v>
      </c>
      <c r="AS453" s="43">
        <f t="shared" si="35"/>
        <v>0.5272277228</v>
      </c>
      <c r="AT453" s="43">
        <f t="shared" si="36"/>
        <v>0.4801980198</v>
      </c>
      <c r="AU453" s="43">
        <f t="shared" si="37"/>
        <v>0.4876237624</v>
      </c>
      <c r="AV453" s="44">
        <f t="shared" si="38"/>
        <v>0</v>
      </c>
      <c r="AW453" s="45">
        <f t="shared" si="39"/>
        <v>-54</v>
      </c>
      <c r="AX453" s="45">
        <v>13.0</v>
      </c>
      <c r="AY453" s="45"/>
    </row>
    <row r="454">
      <c r="A454" s="60"/>
      <c r="B454" s="60"/>
      <c r="C454" s="60"/>
      <c r="D454" s="46">
        <v>452.0</v>
      </c>
      <c r="E454" s="25"/>
      <c r="F454" s="26">
        <v>6517.0</v>
      </c>
      <c r="G454" s="18">
        <v>2267.0</v>
      </c>
      <c r="H454" s="15">
        <f t="shared" si="5"/>
        <v>463</v>
      </c>
      <c r="I454" s="28">
        <v>29.0</v>
      </c>
      <c r="J454" s="29">
        <v>68.0</v>
      </c>
      <c r="K454" s="30">
        <v>48.0</v>
      </c>
      <c r="L454" s="31">
        <v>214.0</v>
      </c>
      <c r="M454" s="32">
        <v>28.0</v>
      </c>
      <c r="N454" s="33">
        <v>76.0</v>
      </c>
      <c r="O454" s="39">
        <f t="shared" si="6"/>
        <v>0.7307692308</v>
      </c>
      <c r="P454" s="39">
        <f t="shared" si="7"/>
        <v>0.7010309278</v>
      </c>
      <c r="Q454" s="40">
        <f t="shared" si="8"/>
        <v>0.7532018728</v>
      </c>
      <c r="R454" s="17">
        <f t="shared" si="9"/>
        <v>0.3312018728</v>
      </c>
      <c r="S454" s="39">
        <f t="shared" si="10"/>
        <v>-0.05217094495</v>
      </c>
      <c r="T454" s="40">
        <f t="shared" si="11"/>
        <v>0.3598667124</v>
      </c>
      <c r="U454" s="40">
        <f t="shared" si="12"/>
        <v>0.5673263387</v>
      </c>
      <c r="V454" s="40">
        <f t="shared" si="13"/>
        <v>0.5673263387</v>
      </c>
      <c r="W454" s="39">
        <f t="shared" si="14"/>
        <v>0.5151553938</v>
      </c>
      <c r="X454" s="41">
        <f t="shared" si="15"/>
        <v>0.4326736613</v>
      </c>
      <c r="Y454" s="41">
        <f t="shared" si="16"/>
        <v>0.4848446062</v>
      </c>
      <c r="Z454" s="40">
        <f t="shared" si="17"/>
        <v>104</v>
      </c>
      <c r="AA454" s="40">
        <f t="shared" si="18"/>
        <v>97</v>
      </c>
      <c r="AB454" s="40">
        <f t="shared" si="19"/>
        <v>45</v>
      </c>
      <c r="AC454" s="40">
        <f t="shared" si="20"/>
        <v>59</v>
      </c>
      <c r="AD454" s="40">
        <f t="shared" si="21"/>
        <v>47</v>
      </c>
      <c r="AE454" s="40">
        <f t="shared" si="22"/>
        <v>50</v>
      </c>
      <c r="AF454" s="40">
        <f t="shared" si="23"/>
        <v>1.288135593</v>
      </c>
      <c r="AG454" s="40">
        <f t="shared" si="24"/>
        <v>1.36</v>
      </c>
      <c r="AH454" s="40">
        <f t="shared" si="25"/>
        <v>58</v>
      </c>
      <c r="AI454" s="40">
        <f t="shared" si="26"/>
        <v>76</v>
      </c>
      <c r="AJ454" s="40">
        <f t="shared" si="27"/>
        <v>64</v>
      </c>
      <c r="AK454" s="40">
        <f t="shared" si="40"/>
        <v>68</v>
      </c>
      <c r="AL454" s="18">
        <f t="shared" si="28"/>
        <v>2267</v>
      </c>
      <c r="AM454" s="40">
        <f t="shared" si="29"/>
        <v>266</v>
      </c>
      <c r="AN454" s="42">
        <f t="shared" si="30"/>
        <v>0.1173356859</v>
      </c>
      <c r="AO454" s="42">
        <f t="shared" si="31"/>
        <v>0.2042346714</v>
      </c>
      <c r="AP454" s="43">
        <f t="shared" si="32"/>
        <v>0.2267818575</v>
      </c>
      <c r="AQ454" s="43">
        <f t="shared" si="33"/>
        <v>0.5853131749</v>
      </c>
      <c r="AR454" s="43">
        <f t="shared" si="34"/>
        <v>0.43412527</v>
      </c>
      <c r="AS454" s="43">
        <f t="shared" si="35"/>
        <v>0.4586466165</v>
      </c>
      <c r="AT454" s="43">
        <f t="shared" si="36"/>
        <v>0.4736842105</v>
      </c>
      <c r="AU454" s="43">
        <f t="shared" si="37"/>
        <v>0.5037593985</v>
      </c>
      <c r="AV454" s="44">
        <f t="shared" si="38"/>
        <v>0</v>
      </c>
      <c r="AW454" s="45">
        <f t="shared" si="39"/>
        <v>-17</v>
      </c>
      <c r="AX454" s="45">
        <v>13.0</v>
      </c>
      <c r="AY454" s="45"/>
    </row>
    <row r="455">
      <c r="A455" s="60"/>
      <c r="B455" s="60"/>
      <c r="C455" s="60"/>
      <c r="D455" s="46">
        <v>453.0</v>
      </c>
      <c r="E455" s="25"/>
      <c r="F455" s="26">
        <v>6520.0</v>
      </c>
      <c r="G455" s="18">
        <v>2800.0</v>
      </c>
      <c r="H455" s="15">
        <f t="shared" si="5"/>
        <v>729</v>
      </c>
      <c r="I455" s="28">
        <v>52.0</v>
      </c>
      <c r="J455" s="29">
        <v>152.0</v>
      </c>
      <c r="K455" s="30">
        <v>56.0</v>
      </c>
      <c r="L455" s="31">
        <v>286.0</v>
      </c>
      <c r="M455" s="32">
        <v>73.0</v>
      </c>
      <c r="N455" s="33">
        <v>110.0</v>
      </c>
      <c r="O455" s="39">
        <f t="shared" si="6"/>
        <v>0.6010928962</v>
      </c>
      <c r="P455" s="39">
        <f t="shared" si="7"/>
        <v>0.7450980392</v>
      </c>
      <c r="Q455" s="40">
        <f t="shared" si="8"/>
        <v>0.6944056436</v>
      </c>
      <c r="R455" s="17">
        <f t="shared" si="9"/>
        <v>0.2724056436</v>
      </c>
      <c r="S455" s="39">
        <f t="shared" si="10"/>
        <v>0.05069239557</v>
      </c>
      <c r="T455" s="40">
        <f t="shared" si="11"/>
        <v>0.3598996319</v>
      </c>
      <c r="U455" s="40">
        <f t="shared" si="12"/>
        <v>0.4666462817</v>
      </c>
      <c r="V455" s="40">
        <f t="shared" si="13"/>
        <v>0.4666462817</v>
      </c>
      <c r="W455" s="39">
        <f t="shared" si="14"/>
        <v>0.5173386773</v>
      </c>
      <c r="X455" s="41">
        <f t="shared" si="15"/>
        <v>0.5333537183</v>
      </c>
      <c r="Y455" s="41">
        <f t="shared" si="16"/>
        <v>0.4826613227</v>
      </c>
      <c r="Z455" s="40">
        <f t="shared" si="17"/>
        <v>183</v>
      </c>
      <c r="AA455" s="40">
        <f t="shared" si="18"/>
        <v>204</v>
      </c>
      <c r="AB455" s="40">
        <f t="shared" si="19"/>
        <v>98</v>
      </c>
      <c r="AC455" s="40">
        <f t="shared" si="20"/>
        <v>85</v>
      </c>
      <c r="AD455" s="40">
        <f t="shared" si="21"/>
        <v>98</v>
      </c>
      <c r="AE455" s="40">
        <f t="shared" si="22"/>
        <v>106</v>
      </c>
      <c r="AF455" s="40">
        <f t="shared" si="23"/>
        <v>1.294117647</v>
      </c>
      <c r="AG455" s="40">
        <f t="shared" si="24"/>
        <v>1.433962264</v>
      </c>
      <c r="AH455" s="40">
        <f t="shared" si="25"/>
        <v>127</v>
      </c>
      <c r="AI455" s="40">
        <f t="shared" si="26"/>
        <v>110</v>
      </c>
      <c r="AJ455" s="40">
        <f t="shared" si="27"/>
        <v>141</v>
      </c>
      <c r="AK455" s="40">
        <f t="shared" si="40"/>
        <v>152</v>
      </c>
      <c r="AL455" s="18">
        <f t="shared" si="28"/>
        <v>2800</v>
      </c>
      <c r="AM455" s="40">
        <f t="shared" si="29"/>
        <v>530</v>
      </c>
      <c r="AN455" s="42">
        <f t="shared" si="30"/>
        <v>0.1892857143</v>
      </c>
      <c r="AO455" s="42">
        <f t="shared" si="31"/>
        <v>0.2603571429</v>
      </c>
      <c r="AP455" s="43">
        <f t="shared" si="32"/>
        <v>0.2482853224</v>
      </c>
      <c r="AQ455" s="43">
        <f t="shared" si="33"/>
        <v>0.5637860082</v>
      </c>
      <c r="AR455" s="43">
        <f t="shared" si="34"/>
        <v>0.5308641975</v>
      </c>
      <c r="AS455" s="43">
        <f t="shared" si="35"/>
        <v>0.5056603774</v>
      </c>
      <c r="AT455" s="43">
        <f t="shared" si="36"/>
        <v>0.5264150943</v>
      </c>
      <c r="AU455" s="43">
        <f t="shared" si="37"/>
        <v>0.4471698113</v>
      </c>
      <c r="AV455" s="44">
        <f t="shared" si="38"/>
        <v>0</v>
      </c>
      <c r="AW455" s="45">
        <f t="shared" si="39"/>
        <v>-87</v>
      </c>
      <c r="AX455" s="45">
        <v>13.0</v>
      </c>
      <c r="AY455" s="45"/>
    </row>
    <row r="456">
      <c r="A456" s="60"/>
      <c r="B456" s="60"/>
      <c r="C456" s="60"/>
      <c r="D456" s="46">
        <v>454.0</v>
      </c>
      <c r="E456" s="25"/>
      <c r="F456" s="26">
        <v>6522.0</v>
      </c>
      <c r="G456" s="18">
        <v>1570.0</v>
      </c>
      <c r="H456" s="15">
        <f t="shared" si="5"/>
        <v>411</v>
      </c>
      <c r="I456" s="28">
        <v>30.0</v>
      </c>
      <c r="J456" s="29">
        <v>68.0</v>
      </c>
      <c r="K456" s="30">
        <v>38.0</v>
      </c>
      <c r="L456" s="31">
        <v>186.0</v>
      </c>
      <c r="M456" s="32">
        <v>36.0</v>
      </c>
      <c r="N456" s="33">
        <v>53.0</v>
      </c>
      <c r="O456" s="39">
        <f t="shared" si="6"/>
        <v>0.595505618</v>
      </c>
      <c r="P456" s="39">
        <f t="shared" si="7"/>
        <v>0.693877551</v>
      </c>
      <c r="Q456" s="40">
        <f t="shared" si="8"/>
        <v>0.6918725608</v>
      </c>
      <c r="R456" s="17">
        <f t="shared" si="9"/>
        <v>0.2698725608</v>
      </c>
      <c r="S456" s="39">
        <f t="shared" si="10"/>
        <v>0.002004990233</v>
      </c>
      <c r="T456" s="40">
        <f t="shared" si="11"/>
        <v>0.3599010504</v>
      </c>
      <c r="U456" s="40">
        <f t="shared" si="12"/>
        <v>0.4623084144</v>
      </c>
      <c r="V456" s="40">
        <f t="shared" si="13"/>
        <v>0.4623084144</v>
      </c>
      <c r="W456" s="39">
        <f t="shared" si="14"/>
        <v>0.4643134047</v>
      </c>
      <c r="X456" s="41">
        <f t="shared" si="15"/>
        <v>0.5376915856</v>
      </c>
      <c r="Y456" s="41">
        <f t="shared" si="16"/>
        <v>0.5356865953</v>
      </c>
      <c r="Z456" s="40">
        <f t="shared" si="17"/>
        <v>89</v>
      </c>
      <c r="AA456" s="40">
        <f t="shared" si="18"/>
        <v>98</v>
      </c>
      <c r="AB456" s="40">
        <f t="shared" si="19"/>
        <v>48</v>
      </c>
      <c r="AC456" s="40">
        <f t="shared" si="20"/>
        <v>41</v>
      </c>
      <c r="AD456" s="40">
        <f t="shared" si="21"/>
        <v>52</v>
      </c>
      <c r="AE456" s="40">
        <f t="shared" si="22"/>
        <v>46</v>
      </c>
      <c r="AF456" s="40">
        <f t="shared" si="23"/>
        <v>1.292682927</v>
      </c>
      <c r="AG456" s="40">
        <f t="shared" si="24"/>
        <v>1.47826087</v>
      </c>
      <c r="AH456" s="40">
        <f t="shared" si="25"/>
        <v>62</v>
      </c>
      <c r="AI456" s="40">
        <f t="shared" si="26"/>
        <v>53</v>
      </c>
      <c r="AJ456" s="40">
        <f t="shared" si="27"/>
        <v>77</v>
      </c>
      <c r="AK456" s="40">
        <f t="shared" si="40"/>
        <v>68</v>
      </c>
      <c r="AL456" s="18">
        <f t="shared" si="28"/>
        <v>1570</v>
      </c>
      <c r="AM456" s="40">
        <f t="shared" si="29"/>
        <v>260</v>
      </c>
      <c r="AN456" s="42">
        <f t="shared" si="30"/>
        <v>0.1656050955</v>
      </c>
      <c r="AO456" s="42">
        <f t="shared" si="31"/>
        <v>0.2617834395</v>
      </c>
      <c r="AP456" s="43">
        <f t="shared" si="32"/>
        <v>0.2530413625</v>
      </c>
      <c r="AQ456" s="43">
        <f t="shared" si="33"/>
        <v>0.6131386861</v>
      </c>
      <c r="AR456" s="43">
        <f t="shared" si="34"/>
        <v>0.4549878345</v>
      </c>
      <c r="AS456" s="43">
        <f t="shared" si="35"/>
        <v>0.5346153846</v>
      </c>
      <c r="AT456" s="43">
        <f t="shared" si="36"/>
        <v>0.5</v>
      </c>
      <c r="AU456" s="43">
        <f t="shared" si="37"/>
        <v>0.4423076923</v>
      </c>
      <c r="AV456" s="44">
        <f t="shared" si="38"/>
        <v>0</v>
      </c>
      <c r="AW456" s="45">
        <f t="shared" si="39"/>
        <v>-35</v>
      </c>
      <c r="AX456" s="45">
        <v>13.0</v>
      </c>
      <c r="AY456" s="45"/>
    </row>
    <row r="457">
      <c r="A457" s="60"/>
      <c r="B457" s="60"/>
      <c r="C457" s="60"/>
      <c r="D457" s="46">
        <v>455.0</v>
      </c>
      <c r="E457" s="25"/>
      <c r="F457" s="26">
        <v>6526.0</v>
      </c>
      <c r="G457" s="18">
        <v>1880.0</v>
      </c>
      <c r="H457" s="15">
        <f t="shared" si="5"/>
        <v>869</v>
      </c>
      <c r="I457" s="28">
        <v>78.0</v>
      </c>
      <c r="J457" s="29">
        <v>175.0</v>
      </c>
      <c r="K457" s="30">
        <v>80.0</v>
      </c>
      <c r="L457" s="31">
        <v>452.0</v>
      </c>
      <c r="M457" s="32">
        <v>34.0</v>
      </c>
      <c r="N457" s="33">
        <v>50.0</v>
      </c>
      <c r="O457" s="39">
        <f t="shared" si="6"/>
        <v>0.5952380952</v>
      </c>
      <c r="P457" s="39">
        <f t="shared" si="7"/>
        <v>0.6916996047</v>
      </c>
      <c r="Q457" s="40">
        <f t="shared" si="8"/>
        <v>0.6917512755</v>
      </c>
      <c r="R457" s="17">
        <f t="shared" si="9"/>
        <v>0.2697512755</v>
      </c>
      <c r="S457" s="39">
        <f t="shared" si="10"/>
        <v>-0.00005167076712</v>
      </c>
      <c r="T457" s="40">
        <f t="shared" si="11"/>
        <v>0.3599011183</v>
      </c>
      <c r="U457" s="40">
        <f t="shared" si="12"/>
        <v>0.4621007145</v>
      </c>
      <c r="V457" s="40">
        <f t="shared" si="13"/>
        <v>0.4621007145</v>
      </c>
      <c r="W457" s="39">
        <f t="shared" si="14"/>
        <v>0.4620490437</v>
      </c>
      <c r="X457" s="41">
        <f t="shared" si="15"/>
        <v>0.5378992855</v>
      </c>
      <c r="Y457" s="41">
        <f t="shared" si="16"/>
        <v>0.5379509563</v>
      </c>
      <c r="Z457" s="40">
        <f t="shared" si="17"/>
        <v>84</v>
      </c>
      <c r="AA457" s="40">
        <f t="shared" si="18"/>
        <v>253</v>
      </c>
      <c r="AB457" s="40">
        <f t="shared" si="19"/>
        <v>45</v>
      </c>
      <c r="AC457" s="40">
        <f t="shared" si="20"/>
        <v>39</v>
      </c>
      <c r="AD457" s="40">
        <f t="shared" si="21"/>
        <v>136</v>
      </c>
      <c r="AE457" s="40">
        <f t="shared" si="22"/>
        <v>117</v>
      </c>
      <c r="AF457" s="40">
        <f t="shared" si="23"/>
        <v>1.282051282</v>
      </c>
      <c r="AG457" s="40">
        <f t="shared" si="24"/>
        <v>1.495726496</v>
      </c>
      <c r="AH457" s="40">
        <f t="shared" si="25"/>
        <v>58</v>
      </c>
      <c r="AI457" s="40">
        <f t="shared" si="26"/>
        <v>50</v>
      </c>
      <c r="AJ457" s="40">
        <f t="shared" si="27"/>
        <v>203</v>
      </c>
      <c r="AK457" s="40">
        <f t="shared" si="40"/>
        <v>175</v>
      </c>
      <c r="AL457" s="18">
        <f t="shared" si="28"/>
        <v>1880</v>
      </c>
      <c r="AM457" s="40">
        <f t="shared" si="29"/>
        <v>486</v>
      </c>
      <c r="AN457" s="42">
        <f t="shared" si="30"/>
        <v>0.2585106383</v>
      </c>
      <c r="AO457" s="42">
        <f t="shared" si="31"/>
        <v>0.4622340426</v>
      </c>
      <c r="AP457" s="43">
        <f t="shared" si="32"/>
        <v>0.2209436133</v>
      </c>
      <c r="AQ457" s="43">
        <f t="shared" si="33"/>
        <v>0.6490218642</v>
      </c>
      <c r="AR457" s="43">
        <f t="shared" si="34"/>
        <v>0.3878020713</v>
      </c>
      <c r="AS457" s="43">
        <f t="shared" si="35"/>
        <v>0.537037037</v>
      </c>
      <c r="AT457" s="43">
        <f t="shared" si="36"/>
        <v>0.4794238683</v>
      </c>
      <c r="AU457" s="43">
        <f t="shared" si="37"/>
        <v>0.2222222222</v>
      </c>
      <c r="AV457" s="44">
        <f t="shared" si="38"/>
        <v>0</v>
      </c>
      <c r="AW457" s="45">
        <f t="shared" si="39"/>
        <v>-69</v>
      </c>
      <c r="AX457" s="45">
        <v>13.0</v>
      </c>
      <c r="AY457" s="45"/>
    </row>
    <row r="458">
      <c r="A458" s="60"/>
      <c r="B458" s="60"/>
      <c r="C458" s="60"/>
      <c r="D458" s="46">
        <v>456.0</v>
      </c>
      <c r="E458" s="25"/>
      <c r="F458" s="26">
        <v>6527.0</v>
      </c>
      <c r="G458" s="18">
        <v>2826.0</v>
      </c>
      <c r="H458" s="15">
        <f t="shared" si="5"/>
        <v>596</v>
      </c>
      <c r="I458" s="28">
        <v>67.0</v>
      </c>
      <c r="J458" s="29">
        <v>110.0</v>
      </c>
      <c r="K458" s="30">
        <v>58.0</v>
      </c>
      <c r="L458" s="31">
        <v>239.0</v>
      </c>
      <c r="M458" s="32">
        <v>52.0</v>
      </c>
      <c r="N458" s="33">
        <v>70.0</v>
      </c>
      <c r="O458" s="39">
        <f t="shared" si="6"/>
        <v>0.5737704918</v>
      </c>
      <c r="P458" s="39">
        <f t="shared" si="7"/>
        <v>0.6214689266</v>
      </c>
      <c r="Q458" s="40">
        <f t="shared" si="8"/>
        <v>0.6820187718</v>
      </c>
      <c r="R458" s="17">
        <f t="shared" si="9"/>
        <v>0.2600187718</v>
      </c>
      <c r="S458" s="39">
        <f t="shared" si="10"/>
        <v>-0.06054984528</v>
      </c>
      <c r="T458" s="40">
        <f t="shared" si="11"/>
        <v>0.3599065681</v>
      </c>
      <c r="U458" s="40">
        <f t="shared" si="12"/>
        <v>0.445433687</v>
      </c>
      <c r="V458" s="40">
        <f t="shared" si="13"/>
        <v>0.445433687</v>
      </c>
      <c r="W458" s="39">
        <f t="shared" si="14"/>
        <v>0.3848838417</v>
      </c>
      <c r="X458" s="41">
        <f t="shared" si="15"/>
        <v>0.554566313</v>
      </c>
      <c r="Y458" s="41">
        <f t="shared" si="16"/>
        <v>0.6151161583</v>
      </c>
      <c r="Z458" s="40">
        <f t="shared" si="17"/>
        <v>122</v>
      </c>
      <c r="AA458" s="40">
        <f t="shared" si="18"/>
        <v>177</v>
      </c>
      <c r="AB458" s="40">
        <f t="shared" si="19"/>
        <v>68</v>
      </c>
      <c r="AC458" s="40">
        <f t="shared" si="20"/>
        <v>54</v>
      </c>
      <c r="AD458" s="40">
        <f t="shared" si="21"/>
        <v>109</v>
      </c>
      <c r="AE458" s="40">
        <f t="shared" si="22"/>
        <v>68</v>
      </c>
      <c r="AF458" s="40">
        <f t="shared" si="23"/>
        <v>1.296296296</v>
      </c>
      <c r="AG458" s="40">
        <f t="shared" si="24"/>
        <v>1.617647059</v>
      </c>
      <c r="AH458" s="40">
        <f t="shared" si="25"/>
        <v>88</v>
      </c>
      <c r="AI458" s="40">
        <f t="shared" si="26"/>
        <v>70</v>
      </c>
      <c r="AJ458" s="40">
        <f t="shared" si="27"/>
        <v>176</v>
      </c>
      <c r="AK458" s="40">
        <f t="shared" si="40"/>
        <v>110</v>
      </c>
      <c r="AL458" s="18">
        <f t="shared" si="28"/>
        <v>2826</v>
      </c>
      <c r="AM458" s="40">
        <f t="shared" si="29"/>
        <v>444</v>
      </c>
      <c r="AN458" s="42">
        <f t="shared" si="30"/>
        <v>0.1571125265</v>
      </c>
      <c r="AO458" s="42">
        <f t="shared" si="31"/>
        <v>0.2108987969</v>
      </c>
      <c r="AP458" s="43">
        <f t="shared" si="32"/>
        <v>0.2969798658</v>
      </c>
      <c r="AQ458" s="43">
        <f t="shared" si="33"/>
        <v>0.6006711409</v>
      </c>
      <c r="AR458" s="43">
        <f t="shared" si="34"/>
        <v>0.5016778523</v>
      </c>
      <c r="AS458" s="43">
        <f t="shared" si="35"/>
        <v>0.5945945946</v>
      </c>
      <c r="AT458" s="43">
        <f t="shared" si="36"/>
        <v>0.4459459459</v>
      </c>
      <c r="AU458" s="43">
        <f t="shared" si="37"/>
        <v>0.3558558559</v>
      </c>
      <c r="AV458" s="44">
        <f t="shared" si="38"/>
        <v>0</v>
      </c>
      <c r="AW458" s="45">
        <f t="shared" si="39"/>
        <v>-87</v>
      </c>
      <c r="AX458" s="45">
        <v>13.0</v>
      </c>
      <c r="AY458" s="45"/>
    </row>
    <row r="459">
      <c r="A459" s="60"/>
      <c r="B459" s="60"/>
      <c r="C459" s="60"/>
      <c r="D459" s="46">
        <v>457.0</v>
      </c>
      <c r="E459" s="25"/>
      <c r="F459" s="26">
        <v>6528.0</v>
      </c>
      <c r="G459" s="18">
        <v>2145.0</v>
      </c>
      <c r="H459" s="15">
        <f t="shared" si="5"/>
        <v>510</v>
      </c>
      <c r="I459" s="28">
        <v>40.0</v>
      </c>
      <c r="J459" s="29">
        <v>57.0</v>
      </c>
      <c r="K459" s="30">
        <v>60.0</v>
      </c>
      <c r="L459" s="31">
        <v>273.0</v>
      </c>
      <c r="M459" s="32">
        <v>29.0</v>
      </c>
      <c r="N459" s="33">
        <v>51.0</v>
      </c>
      <c r="O459" s="39">
        <f t="shared" si="6"/>
        <v>0.6375</v>
      </c>
      <c r="P459" s="39">
        <f t="shared" si="7"/>
        <v>0.587628866</v>
      </c>
      <c r="Q459" s="40">
        <f t="shared" si="8"/>
        <v>0.7109118603</v>
      </c>
      <c r="R459" s="17">
        <f t="shared" si="9"/>
        <v>0.2889118603</v>
      </c>
      <c r="S459" s="39">
        <f t="shared" si="10"/>
        <v>-0.1232829943</v>
      </c>
      <c r="T459" s="40">
        <f t="shared" si="11"/>
        <v>0.3598903896</v>
      </c>
      <c r="U459" s="40">
        <f t="shared" si="12"/>
        <v>0.4949122715</v>
      </c>
      <c r="V459" s="40">
        <f t="shared" si="13"/>
        <v>0.4949122715</v>
      </c>
      <c r="W459" s="39">
        <f t="shared" si="14"/>
        <v>0.3716292772</v>
      </c>
      <c r="X459" s="41">
        <f t="shared" si="15"/>
        <v>0.5050877285</v>
      </c>
      <c r="Y459" s="41">
        <f t="shared" si="16"/>
        <v>0.6283707228</v>
      </c>
      <c r="Z459" s="40">
        <f t="shared" si="17"/>
        <v>80</v>
      </c>
      <c r="AA459" s="40">
        <f t="shared" si="18"/>
        <v>97</v>
      </c>
      <c r="AB459" s="40">
        <f t="shared" si="19"/>
        <v>40</v>
      </c>
      <c r="AC459" s="40">
        <f t="shared" si="20"/>
        <v>40</v>
      </c>
      <c r="AD459" s="40">
        <f t="shared" si="21"/>
        <v>61</v>
      </c>
      <c r="AE459" s="40">
        <f t="shared" si="22"/>
        <v>36</v>
      </c>
      <c r="AF459" s="40">
        <f t="shared" si="23"/>
        <v>1.275</v>
      </c>
      <c r="AG459" s="40">
        <f t="shared" si="24"/>
        <v>1.583333333</v>
      </c>
      <c r="AH459" s="40">
        <f t="shared" si="25"/>
        <v>51</v>
      </c>
      <c r="AI459" s="40">
        <f t="shared" si="26"/>
        <v>51</v>
      </c>
      <c r="AJ459" s="40">
        <f t="shared" si="27"/>
        <v>97</v>
      </c>
      <c r="AK459" s="40">
        <f t="shared" si="40"/>
        <v>57</v>
      </c>
      <c r="AL459" s="18">
        <f t="shared" si="28"/>
        <v>2145</v>
      </c>
      <c r="AM459" s="40">
        <f t="shared" si="29"/>
        <v>256</v>
      </c>
      <c r="AN459" s="42">
        <f t="shared" si="30"/>
        <v>0.1193473193</v>
      </c>
      <c r="AO459" s="42">
        <f t="shared" si="31"/>
        <v>0.2377622378</v>
      </c>
      <c r="AP459" s="43">
        <f t="shared" si="32"/>
        <v>0.2529411765</v>
      </c>
      <c r="AQ459" s="43">
        <f t="shared" si="33"/>
        <v>0.6705882353</v>
      </c>
      <c r="AR459" s="43">
        <f t="shared" si="34"/>
        <v>0.3470588235</v>
      </c>
      <c r="AS459" s="43">
        <f t="shared" si="35"/>
        <v>0.578125</v>
      </c>
      <c r="AT459" s="43">
        <f t="shared" si="36"/>
        <v>0.421875</v>
      </c>
      <c r="AU459" s="43">
        <f t="shared" si="37"/>
        <v>0.3984375</v>
      </c>
      <c r="AV459" s="44">
        <f t="shared" si="38"/>
        <v>0</v>
      </c>
      <c r="AW459" s="45">
        <f t="shared" si="39"/>
        <v>-19</v>
      </c>
      <c r="AX459" s="45">
        <v>13.0</v>
      </c>
      <c r="AY459" s="45"/>
    </row>
    <row r="460">
      <c r="A460" s="60"/>
      <c r="B460" s="60"/>
      <c r="C460" s="60"/>
      <c r="D460" s="46">
        <v>458.0</v>
      </c>
      <c r="E460" s="25"/>
      <c r="F460" s="26">
        <v>6530.0</v>
      </c>
      <c r="G460" s="18">
        <v>2916.0</v>
      </c>
      <c r="H460" s="15">
        <f t="shared" si="5"/>
        <v>500</v>
      </c>
      <c r="I460" s="28">
        <v>34.0</v>
      </c>
      <c r="J460" s="29">
        <v>109.0</v>
      </c>
      <c r="K460" s="30">
        <v>30.0</v>
      </c>
      <c r="L460" s="31">
        <v>203.0</v>
      </c>
      <c r="M460" s="32">
        <v>59.0</v>
      </c>
      <c r="N460" s="33">
        <v>65.0</v>
      </c>
      <c r="O460" s="39">
        <f t="shared" si="6"/>
        <v>0.5241935484</v>
      </c>
      <c r="P460" s="39">
        <f t="shared" si="7"/>
        <v>0.7622377622</v>
      </c>
      <c r="Q460" s="40">
        <f t="shared" si="8"/>
        <v>0.6595437598</v>
      </c>
      <c r="R460" s="17">
        <f t="shared" si="9"/>
        <v>0.2375437598</v>
      </c>
      <c r="S460" s="39">
        <f t="shared" si="10"/>
        <v>0.1026940025</v>
      </c>
      <c r="T460" s="40">
        <f t="shared" si="11"/>
        <v>0.359919154</v>
      </c>
      <c r="U460" s="40">
        <f t="shared" si="12"/>
        <v>0.4069434322</v>
      </c>
      <c r="V460" s="40">
        <f t="shared" si="13"/>
        <v>0.4069434322</v>
      </c>
      <c r="W460" s="39">
        <f t="shared" si="14"/>
        <v>0.5096374347</v>
      </c>
      <c r="X460" s="41">
        <f t="shared" si="15"/>
        <v>0.5930565678</v>
      </c>
      <c r="Y460" s="41">
        <f t="shared" si="16"/>
        <v>0.4903625653</v>
      </c>
      <c r="Z460" s="40">
        <f t="shared" si="17"/>
        <v>124</v>
      </c>
      <c r="AA460" s="40">
        <f t="shared" si="18"/>
        <v>143</v>
      </c>
      <c r="AB460" s="40">
        <f t="shared" si="19"/>
        <v>74</v>
      </c>
      <c r="AC460" s="40">
        <f t="shared" si="20"/>
        <v>50</v>
      </c>
      <c r="AD460" s="40">
        <f t="shared" si="21"/>
        <v>70</v>
      </c>
      <c r="AE460" s="40">
        <f t="shared" si="22"/>
        <v>73</v>
      </c>
      <c r="AF460" s="40">
        <f t="shared" si="23"/>
        <v>1.3</v>
      </c>
      <c r="AG460" s="40">
        <f t="shared" si="24"/>
        <v>1.493150685</v>
      </c>
      <c r="AH460" s="40">
        <f t="shared" si="25"/>
        <v>96</v>
      </c>
      <c r="AI460" s="40">
        <f t="shared" si="26"/>
        <v>65</v>
      </c>
      <c r="AJ460" s="40">
        <f t="shared" si="27"/>
        <v>105</v>
      </c>
      <c r="AK460" s="40">
        <f t="shared" si="40"/>
        <v>109</v>
      </c>
      <c r="AL460" s="18">
        <f t="shared" si="28"/>
        <v>2916</v>
      </c>
      <c r="AM460" s="40">
        <f t="shared" si="29"/>
        <v>375</v>
      </c>
      <c r="AN460" s="42">
        <f t="shared" si="30"/>
        <v>0.128600823</v>
      </c>
      <c r="AO460" s="42">
        <f t="shared" si="31"/>
        <v>0.1714677641</v>
      </c>
      <c r="AP460" s="43">
        <f t="shared" si="32"/>
        <v>0.246</v>
      </c>
      <c r="AQ460" s="43">
        <f t="shared" si="33"/>
        <v>0.592</v>
      </c>
      <c r="AR460" s="43">
        <f t="shared" si="34"/>
        <v>0.534</v>
      </c>
      <c r="AS460" s="43">
        <f t="shared" si="35"/>
        <v>0.536</v>
      </c>
      <c r="AT460" s="43">
        <f t="shared" si="36"/>
        <v>0.5466666667</v>
      </c>
      <c r="AU460" s="43">
        <f t="shared" si="37"/>
        <v>0.4293333333</v>
      </c>
      <c r="AV460" s="44">
        <f t="shared" si="38"/>
        <v>0</v>
      </c>
      <c r="AW460" s="45">
        <f t="shared" si="39"/>
        <v>-78</v>
      </c>
      <c r="AX460" s="45">
        <v>14.0</v>
      </c>
      <c r="AY460" s="45"/>
    </row>
    <row r="461">
      <c r="A461" s="60"/>
      <c r="B461" s="60"/>
      <c r="C461" s="60"/>
      <c r="D461" s="46">
        <v>459.0</v>
      </c>
      <c r="E461" s="25"/>
      <c r="F461" s="26">
        <v>6533.0</v>
      </c>
      <c r="G461" s="18">
        <v>1331.0</v>
      </c>
      <c r="H461" s="15">
        <f t="shared" si="5"/>
        <v>192</v>
      </c>
      <c r="I461" s="28">
        <v>11.0</v>
      </c>
      <c r="J461" s="29">
        <v>40.0</v>
      </c>
      <c r="K461" s="30">
        <v>11.0</v>
      </c>
      <c r="L461" s="31">
        <v>102.0</v>
      </c>
      <c r="M461" s="32">
        <v>3.0</v>
      </c>
      <c r="N461" s="33">
        <v>25.0</v>
      </c>
      <c r="O461" s="39">
        <f t="shared" si="6"/>
        <v>0.8928571429</v>
      </c>
      <c r="P461" s="39">
        <f t="shared" si="7"/>
        <v>0.7843137255</v>
      </c>
      <c r="Q461" s="40">
        <f t="shared" si="8"/>
        <v>0.826708227</v>
      </c>
      <c r="R461" s="17">
        <f t="shared" si="9"/>
        <v>0.404708227</v>
      </c>
      <c r="S461" s="39">
        <f t="shared" si="10"/>
        <v>-0.04239450155</v>
      </c>
      <c r="T461" s="40">
        <f t="shared" si="11"/>
        <v>0.3598255664</v>
      </c>
      <c r="U461" s="40">
        <f t="shared" si="12"/>
        <v>0.6931748072</v>
      </c>
      <c r="V461" s="40">
        <f t="shared" si="13"/>
        <v>0.6931748072</v>
      </c>
      <c r="W461" s="39">
        <f t="shared" si="14"/>
        <v>0.6507803056</v>
      </c>
      <c r="X461" s="41">
        <f t="shared" si="15"/>
        <v>0.3068251928</v>
      </c>
      <c r="Y461" s="41">
        <f t="shared" si="16"/>
        <v>0.3492196944</v>
      </c>
      <c r="Z461" s="40">
        <f t="shared" si="17"/>
        <v>28</v>
      </c>
      <c r="AA461" s="40">
        <f t="shared" si="18"/>
        <v>51</v>
      </c>
      <c r="AB461" s="40">
        <f t="shared" si="19"/>
        <v>9</v>
      </c>
      <c r="AC461" s="40">
        <f t="shared" si="20"/>
        <v>19</v>
      </c>
      <c r="AD461" s="40">
        <f t="shared" si="21"/>
        <v>18</v>
      </c>
      <c r="AE461" s="40">
        <f t="shared" si="22"/>
        <v>33</v>
      </c>
      <c r="AF461" s="40">
        <f t="shared" si="23"/>
        <v>1.315789474</v>
      </c>
      <c r="AG461" s="40">
        <f t="shared" si="24"/>
        <v>1.212121212</v>
      </c>
      <c r="AH461" s="40">
        <f t="shared" si="25"/>
        <v>12</v>
      </c>
      <c r="AI461" s="40">
        <f t="shared" si="26"/>
        <v>25</v>
      </c>
      <c r="AJ461" s="40">
        <f t="shared" si="27"/>
        <v>22</v>
      </c>
      <c r="AK461" s="40">
        <f t="shared" si="40"/>
        <v>40</v>
      </c>
      <c r="AL461" s="18">
        <f t="shared" si="28"/>
        <v>1331</v>
      </c>
      <c r="AM461" s="40">
        <f t="shared" si="29"/>
        <v>99</v>
      </c>
      <c r="AN461" s="42">
        <f t="shared" si="30"/>
        <v>0.07438016529</v>
      </c>
      <c r="AO461" s="42">
        <f t="shared" si="31"/>
        <v>0.1442524418</v>
      </c>
      <c r="AP461" s="43">
        <f t="shared" si="32"/>
        <v>0.1302083333</v>
      </c>
      <c r="AQ461" s="43">
        <f t="shared" si="33"/>
        <v>0.6041666667</v>
      </c>
      <c r="AR461" s="43">
        <f t="shared" si="34"/>
        <v>0.4114583333</v>
      </c>
      <c r="AS461" s="43">
        <f t="shared" si="35"/>
        <v>0.3434343434</v>
      </c>
      <c r="AT461" s="43">
        <f t="shared" si="36"/>
        <v>0.5252525253</v>
      </c>
      <c r="AU461" s="43">
        <f t="shared" si="37"/>
        <v>0.3737373737</v>
      </c>
      <c r="AV461" s="44">
        <f t="shared" si="38"/>
        <v>0</v>
      </c>
      <c r="AW461" s="45">
        <f t="shared" si="39"/>
        <v>-9</v>
      </c>
      <c r="AX461" s="45">
        <v>14.0</v>
      </c>
      <c r="AY461" s="45"/>
    </row>
    <row r="462">
      <c r="A462" s="60"/>
      <c r="B462" s="60"/>
      <c r="C462" s="60"/>
      <c r="D462" s="46">
        <v>460.0</v>
      </c>
      <c r="E462" s="25"/>
      <c r="F462" s="26">
        <v>6538.0</v>
      </c>
      <c r="G462" s="18">
        <v>2501.0</v>
      </c>
      <c r="H462" s="15">
        <f t="shared" si="5"/>
        <v>382</v>
      </c>
      <c r="I462" s="28">
        <v>23.0</v>
      </c>
      <c r="J462" s="29">
        <v>69.0</v>
      </c>
      <c r="K462" s="30">
        <v>36.0</v>
      </c>
      <c r="L462" s="31">
        <v>170.0</v>
      </c>
      <c r="M462" s="32">
        <v>31.0</v>
      </c>
      <c r="N462" s="33">
        <v>53.0</v>
      </c>
      <c r="O462" s="39">
        <f t="shared" si="6"/>
        <v>0.630952381</v>
      </c>
      <c r="P462" s="39">
        <f t="shared" si="7"/>
        <v>0.75</v>
      </c>
      <c r="Q462" s="40">
        <f t="shared" si="8"/>
        <v>0.7079432474</v>
      </c>
      <c r="R462" s="17">
        <f t="shared" si="9"/>
        <v>0.2859432474</v>
      </c>
      <c r="S462" s="39">
        <f t="shared" si="10"/>
        <v>0.04205675255</v>
      </c>
      <c r="T462" s="40">
        <f t="shared" si="11"/>
        <v>0.3598920518</v>
      </c>
      <c r="U462" s="40">
        <f t="shared" si="12"/>
        <v>0.48982877</v>
      </c>
      <c r="V462" s="40">
        <f t="shared" si="13"/>
        <v>0.48982877</v>
      </c>
      <c r="W462" s="39">
        <f t="shared" si="14"/>
        <v>0.5318855225</v>
      </c>
      <c r="X462" s="41">
        <f t="shared" si="15"/>
        <v>0.51017123</v>
      </c>
      <c r="Y462" s="41">
        <f t="shared" si="16"/>
        <v>0.4681144775</v>
      </c>
      <c r="Z462" s="40">
        <f t="shared" si="17"/>
        <v>84</v>
      </c>
      <c r="AA462" s="40">
        <f t="shared" si="18"/>
        <v>92</v>
      </c>
      <c r="AB462" s="40">
        <f t="shared" si="19"/>
        <v>43</v>
      </c>
      <c r="AC462" s="40">
        <f t="shared" si="20"/>
        <v>41</v>
      </c>
      <c r="AD462" s="40">
        <f t="shared" si="21"/>
        <v>43</v>
      </c>
      <c r="AE462" s="40">
        <f t="shared" si="22"/>
        <v>49</v>
      </c>
      <c r="AF462" s="40">
        <f t="shared" si="23"/>
        <v>1.292682927</v>
      </c>
      <c r="AG462" s="40">
        <f t="shared" si="24"/>
        <v>1.408163265</v>
      </c>
      <c r="AH462" s="40">
        <f t="shared" si="25"/>
        <v>56</v>
      </c>
      <c r="AI462" s="40">
        <f t="shared" si="26"/>
        <v>53</v>
      </c>
      <c r="AJ462" s="40">
        <f t="shared" si="27"/>
        <v>61</v>
      </c>
      <c r="AK462" s="40">
        <f t="shared" si="40"/>
        <v>69</v>
      </c>
      <c r="AL462" s="18">
        <f t="shared" si="28"/>
        <v>2501</v>
      </c>
      <c r="AM462" s="40">
        <f t="shared" si="29"/>
        <v>239</v>
      </c>
      <c r="AN462" s="42">
        <f t="shared" si="30"/>
        <v>0.09556177529</v>
      </c>
      <c r="AO462" s="42">
        <f t="shared" si="31"/>
        <v>0.1527389044</v>
      </c>
      <c r="AP462" s="43">
        <f t="shared" si="32"/>
        <v>0.2356020942</v>
      </c>
      <c r="AQ462" s="43">
        <f t="shared" si="33"/>
        <v>0.5863874346</v>
      </c>
      <c r="AR462" s="43">
        <f t="shared" si="34"/>
        <v>0.4607329843</v>
      </c>
      <c r="AS462" s="43">
        <f t="shared" si="35"/>
        <v>0.489539749</v>
      </c>
      <c r="AT462" s="43">
        <f t="shared" si="36"/>
        <v>0.5230125523</v>
      </c>
      <c r="AU462" s="43">
        <f t="shared" si="37"/>
        <v>0.4560669456</v>
      </c>
      <c r="AV462" s="44">
        <f t="shared" si="38"/>
        <v>0</v>
      </c>
      <c r="AW462" s="45">
        <f t="shared" si="39"/>
        <v>-27</v>
      </c>
      <c r="AX462" s="45">
        <v>14.0</v>
      </c>
      <c r="AY462" s="45"/>
    </row>
    <row r="463">
      <c r="A463" s="60"/>
      <c r="B463" s="60"/>
      <c r="C463" s="60"/>
      <c r="D463" s="46">
        <v>461.0</v>
      </c>
      <c r="E463" s="25"/>
      <c r="F463" s="26">
        <v>6539.0</v>
      </c>
      <c r="G463" s="18">
        <v>1687.0</v>
      </c>
      <c r="H463" s="15">
        <f t="shared" si="5"/>
        <v>275</v>
      </c>
      <c r="I463" s="28">
        <v>28.0</v>
      </c>
      <c r="J463" s="29">
        <v>44.0</v>
      </c>
      <c r="K463" s="30">
        <v>34.0</v>
      </c>
      <c r="L463" s="31">
        <v>112.0</v>
      </c>
      <c r="M463" s="32">
        <v>22.0</v>
      </c>
      <c r="N463" s="33">
        <v>35.0</v>
      </c>
      <c r="O463" s="39">
        <f t="shared" si="6"/>
        <v>0.6140350877</v>
      </c>
      <c r="P463" s="39">
        <f t="shared" si="7"/>
        <v>0.6111111111</v>
      </c>
      <c r="Q463" s="40">
        <f t="shared" si="8"/>
        <v>0.7002732687</v>
      </c>
      <c r="R463" s="17">
        <f t="shared" si="9"/>
        <v>0.2782732687</v>
      </c>
      <c r="S463" s="39">
        <f t="shared" si="10"/>
        <v>-0.08916215759</v>
      </c>
      <c r="T463" s="40">
        <f t="shared" si="11"/>
        <v>0.3598963464</v>
      </c>
      <c r="U463" s="40">
        <f t="shared" si="12"/>
        <v>0.4766943995</v>
      </c>
      <c r="V463" s="40">
        <f t="shared" si="13"/>
        <v>0.4766943995</v>
      </c>
      <c r="W463" s="39">
        <f t="shared" si="14"/>
        <v>0.3875322419</v>
      </c>
      <c r="X463" s="41">
        <f t="shared" si="15"/>
        <v>0.5233056005</v>
      </c>
      <c r="Y463" s="41">
        <f t="shared" si="16"/>
        <v>0.6124677581</v>
      </c>
      <c r="Z463" s="40">
        <f t="shared" si="17"/>
        <v>57</v>
      </c>
      <c r="AA463" s="40">
        <f t="shared" si="18"/>
        <v>72</v>
      </c>
      <c r="AB463" s="40">
        <f t="shared" si="19"/>
        <v>30</v>
      </c>
      <c r="AC463" s="40">
        <f t="shared" si="20"/>
        <v>27</v>
      </c>
      <c r="AD463" s="40">
        <f t="shared" si="21"/>
        <v>44</v>
      </c>
      <c r="AE463" s="40">
        <f t="shared" si="22"/>
        <v>28</v>
      </c>
      <c r="AF463" s="40">
        <f t="shared" si="23"/>
        <v>1.296296296</v>
      </c>
      <c r="AG463" s="40">
        <f t="shared" si="24"/>
        <v>1.571428571</v>
      </c>
      <c r="AH463" s="40">
        <f t="shared" si="25"/>
        <v>39</v>
      </c>
      <c r="AI463" s="40">
        <f t="shared" si="26"/>
        <v>35</v>
      </c>
      <c r="AJ463" s="40">
        <f t="shared" si="27"/>
        <v>69</v>
      </c>
      <c r="AK463" s="40">
        <f t="shared" si="40"/>
        <v>44</v>
      </c>
      <c r="AL463" s="18">
        <f t="shared" si="28"/>
        <v>1687</v>
      </c>
      <c r="AM463" s="40">
        <f t="shared" si="29"/>
        <v>187</v>
      </c>
      <c r="AN463" s="42">
        <f t="shared" si="30"/>
        <v>0.1108476586</v>
      </c>
      <c r="AO463" s="42">
        <f t="shared" si="31"/>
        <v>0.1630112626</v>
      </c>
      <c r="AP463" s="43">
        <f t="shared" si="32"/>
        <v>0.3054545455</v>
      </c>
      <c r="AQ463" s="43">
        <f t="shared" si="33"/>
        <v>0.5890909091</v>
      </c>
      <c r="AR463" s="43">
        <f t="shared" si="34"/>
        <v>0.4690909091</v>
      </c>
      <c r="AS463" s="43">
        <f t="shared" si="35"/>
        <v>0.577540107</v>
      </c>
      <c r="AT463" s="43">
        <f t="shared" si="36"/>
        <v>0.4438502674</v>
      </c>
      <c r="AU463" s="43">
        <f t="shared" si="37"/>
        <v>0.3957219251</v>
      </c>
      <c r="AV463" s="44">
        <f t="shared" si="38"/>
        <v>0</v>
      </c>
      <c r="AW463" s="45">
        <f t="shared" si="39"/>
        <v>-24</v>
      </c>
      <c r="AX463" s="45">
        <v>14.0</v>
      </c>
      <c r="AY463" s="45"/>
    </row>
    <row r="464">
      <c r="A464" s="60"/>
      <c r="B464" s="60"/>
      <c r="C464" s="60"/>
      <c r="D464" s="46">
        <v>462.0</v>
      </c>
      <c r="E464" s="25"/>
      <c r="F464" s="26">
        <v>6540.0</v>
      </c>
      <c r="G464" s="18">
        <v>2203.0</v>
      </c>
      <c r="H464" s="15">
        <f t="shared" si="5"/>
        <v>335</v>
      </c>
      <c r="I464" s="28">
        <v>31.0</v>
      </c>
      <c r="J464" s="29">
        <v>95.0</v>
      </c>
      <c r="K464" s="30">
        <v>24.0</v>
      </c>
      <c r="L464" s="31">
        <v>121.0</v>
      </c>
      <c r="M464" s="32">
        <v>24.0</v>
      </c>
      <c r="N464" s="33">
        <v>40.0</v>
      </c>
      <c r="O464" s="39">
        <f t="shared" si="6"/>
        <v>0.625</v>
      </c>
      <c r="P464" s="39">
        <f t="shared" si="7"/>
        <v>0.753968254</v>
      </c>
      <c r="Q464" s="40">
        <f t="shared" si="8"/>
        <v>0.7052445313</v>
      </c>
      <c r="R464" s="17">
        <f t="shared" si="9"/>
        <v>0.2832445313</v>
      </c>
      <c r="S464" s="39">
        <f t="shared" si="10"/>
        <v>0.04872372272</v>
      </c>
      <c r="T464" s="40">
        <f t="shared" si="11"/>
        <v>0.3598935628</v>
      </c>
      <c r="U464" s="40">
        <f t="shared" si="12"/>
        <v>0.4852074116</v>
      </c>
      <c r="V464" s="40">
        <f t="shared" si="13"/>
        <v>0.4852074116</v>
      </c>
      <c r="W464" s="39">
        <f t="shared" si="14"/>
        <v>0.5339311343</v>
      </c>
      <c r="X464" s="41">
        <f t="shared" si="15"/>
        <v>0.5147925884</v>
      </c>
      <c r="Y464" s="41">
        <f t="shared" si="16"/>
        <v>0.4660688657</v>
      </c>
      <c r="Z464" s="40">
        <f t="shared" si="17"/>
        <v>64</v>
      </c>
      <c r="AA464" s="40">
        <f t="shared" si="18"/>
        <v>126</v>
      </c>
      <c r="AB464" s="40">
        <f t="shared" si="19"/>
        <v>33</v>
      </c>
      <c r="AC464" s="40">
        <f t="shared" si="20"/>
        <v>31</v>
      </c>
      <c r="AD464" s="40">
        <f t="shared" si="21"/>
        <v>59</v>
      </c>
      <c r="AE464" s="40">
        <f t="shared" si="22"/>
        <v>67</v>
      </c>
      <c r="AF464" s="40">
        <f t="shared" si="23"/>
        <v>1.290322581</v>
      </c>
      <c r="AG464" s="40">
        <f t="shared" si="24"/>
        <v>1.417910448</v>
      </c>
      <c r="AH464" s="40">
        <f t="shared" si="25"/>
        <v>43</v>
      </c>
      <c r="AI464" s="40">
        <f t="shared" si="26"/>
        <v>40</v>
      </c>
      <c r="AJ464" s="40">
        <f t="shared" si="27"/>
        <v>84</v>
      </c>
      <c r="AK464" s="40">
        <f t="shared" si="40"/>
        <v>95</v>
      </c>
      <c r="AL464" s="18">
        <f t="shared" si="28"/>
        <v>2203</v>
      </c>
      <c r="AM464" s="40">
        <f t="shared" si="29"/>
        <v>262</v>
      </c>
      <c r="AN464" s="42">
        <f t="shared" si="30"/>
        <v>0.1189287335</v>
      </c>
      <c r="AO464" s="42">
        <f t="shared" si="31"/>
        <v>0.1520653654</v>
      </c>
      <c r="AP464" s="43">
        <f t="shared" si="32"/>
        <v>0.2358208955</v>
      </c>
      <c r="AQ464" s="43">
        <f t="shared" si="33"/>
        <v>0.5253731343</v>
      </c>
      <c r="AR464" s="43">
        <f t="shared" si="34"/>
        <v>0.5671641791</v>
      </c>
      <c r="AS464" s="43">
        <f t="shared" si="35"/>
        <v>0.4847328244</v>
      </c>
      <c r="AT464" s="43">
        <f t="shared" si="36"/>
        <v>0.5267175573</v>
      </c>
      <c r="AU464" s="43">
        <f t="shared" si="37"/>
        <v>0.3167938931</v>
      </c>
      <c r="AV464" s="44">
        <f t="shared" si="38"/>
        <v>0</v>
      </c>
      <c r="AW464" s="45">
        <f t="shared" si="39"/>
        <v>-48</v>
      </c>
      <c r="AX464" s="45">
        <v>14.0</v>
      </c>
      <c r="AY464" s="45"/>
    </row>
    <row r="465">
      <c r="A465" s="60"/>
      <c r="B465" s="60"/>
      <c r="C465" s="60"/>
      <c r="D465" s="46">
        <v>463.0</v>
      </c>
      <c r="E465" s="25"/>
      <c r="F465" s="26">
        <v>6545.0</v>
      </c>
      <c r="G465" s="18">
        <v>1652.0</v>
      </c>
      <c r="H465" s="15">
        <f t="shared" si="5"/>
        <v>254</v>
      </c>
      <c r="I465" s="28">
        <v>9.0</v>
      </c>
      <c r="J465" s="29">
        <v>60.0</v>
      </c>
      <c r="K465" s="30">
        <v>18.0</v>
      </c>
      <c r="L465" s="31">
        <v>122.0</v>
      </c>
      <c r="M465" s="32">
        <v>7.0</v>
      </c>
      <c r="N465" s="33">
        <v>38.0</v>
      </c>
      <c r="O465" s="39">
        <f t="shared" si="6"/>
        <v>0.8444444444</v>
      </c>
      <c r="P465" s="39">
        <f t="shared" si="7"/>
        <v>0.8695652174</v>
      </c>
      <c r="Q465" s="40">
        <f t="shared" si="8"/>
        <v>0.8047515378</v>
      </c>
      <c r="R465" s="17">
        <f t="shared" si="9"/>
        <v>0.3827515378</v>
      </c>
      <c r="S465" s="39">
        <f t="shared" si="10"/>
        <v>0.06481367961</v>
      </c>
      <c r="T465" s="40">
        <f t="shared" si="11"/>
        <v>0.3598378558</v>
      </c>
      <c r="U465" s="40">
        <f t="shared" si="12"/>
        <v>0.6555856769</v>
      </c>
      <c r="V465" s="40">
        <f t="shared" si="13"/>
        <v>0.6555856769</v>
      </c>
      <c r="W465" s="39">
        <f t="shared" si="14"/>
        <v>0.7203993565</v>
      </c>
      <c r="X465" s="41">
        <f t="shared" si="15"/>
        <v>0.3444143231</v>
      </c>
      <c r="Y465" s="41">
        <f t="shared" si="16"/>
        <v>0.2796006435</v>
      </c>
      <c r="Z465" s="40">
        <f t="shared" si="17"/>
        <v>45</v>
      </c>
      <c r="AA465" s="40">
        <f t="shared" si="18"/>
        <v>69</v>
      </c>
      <c r="AB465" s="40">
        <f t="shared" si="19"/>
        <v>15</v>
      </c>
      <c r="AC465" s="40">
        <f t="shared" si="20"/>
        <v>30</v>
      </c>
      <c r="AD465" s="40">
        <f t="shared" si="21"/>
        <v>19</v>
      </c>
      <c r="AE465" s="40">
        <f t="shared" si="22"/>
        <v>50</v>
      </c>
      <c r="AF465" s="40">
        <f t="shared" si="23"/>
        <v>1.266666667</v>
      </c>
      <c r="AG465" s="40">
        <f t="shared" si="24"/>
        <v>1.2</v>
      </c>
      <c r="AH465" s="40">
        <f t="shared" si="25"/>
        <v>19</v>
      </c>
      <c r="AI465" s="40">
        <f t="shared" si="26"/>
        <v>38</v>
      </c>
      <c r="AJ465" s="40">
        <f t="shared" si="27"/>
        <v>23</v>
      </c>
      <c r="AK465" s="40">
        <f t="shared" si="40"/>
        <v>60</v>
      </c>
      <c r="AL465" s="18">
        <f t="shared" si="28"/>
        <v>1652</v>
      </c>
      <c r="AM465" s="40">
        <f t="shared" si="29"/>
        <v>140</v>
      </c>
      <c r="AN465" s="42">
        <f t="shared" si="30"/>
        <v>0.08474576271</v>
      </c>
      <c r="AO465" s="42">
        <f t="shared" si="31"/>
        <v>0.1537530266</v>
      </c>
      <c r="AP465" s="43">
        <f t="shared" si="32"/>
        <v>0.1338582677</v>
      </c>
      <c r="AQ465" s="43">
        <f t="shared" si="33"/>
        <v>0.5433070866</v>
      </c>
      <c r="AR465" s="43">
        <f t="shared" si="34"/>
        <v>0.4488188976</v>
      </c>
      <c r="AS465" s="43">
        <f t="shared" si="35"/>
        <v>0.3</v>
      </c>
      <c r="AT465" s="43">
        <f t="shared" si="36"/>
        <v>0.5642857143</v>
      </c>
      <c r="AU465" s="43">
        <f t="shared" si="37"/>
        <v>0.4071428571</v>
      </c>
      <c r="AV465" s="44">
        <f t="shared" si="38"/>
        <v>0</v>
      </c>
      <c r="AW465" s="45">
        <f t="shared" si="39"/>
        <v>-8</v>
      </c>
      <c r="AX465" s="45">
        <v>14.0</v>
      </c>
      <c r="AY465" s="45"/>
    </row>
    <row r="466">
      <c r="A466" s="60"/>
      <c r="B466" s="60"/>
      <c r="C466" s="60"/>
      <c r="D466" s="46">
        <v>464.0</v>
      </c>
      <c r="E466" s="25"/>
      <c r="F466" s="26">
        <v>6547.0</v>
      </c>
      <c r="G466" s="18">
        <v>2090.0</v>
      </c>
      <c r="H466" s="15">
        <f t="shared" si="5"/>
        <v>268</v>
      </c>
      <c r="I466" s="28">
        <v>16.0</v>
      </c>
      <c r="J466" s="29">
        <v>47.0</v>
      </c>
      <c r="K466" s="30">
        <v>17.0</v>
      </c>
      <c r="L466" s="31">
        <v>130.0</v>
      </c>
      <c r="M466" s="32">
        <v>24.0</v>
      </c>
      <c r="N466" s="33">
        <v>34.0</v>
      </c>
      <c r="O466" s="39">
        <f t="shared" si="6"/>
        <v>0.5862068966</v>
      </c>
      <c r="P466" s="39">
        <f t="shared" si="7"/>
        <v>0.746031746</v>
      </c>
      <c r="Q466" s="40">
        <f t="shared" si="8"/>
        <v>0.6876568775</v>
      </c>
      <c r="R466" s="17">
        <f t="shared" si="9"/>
        <v>0.2656568775</v>
      </c>
      <c r="S466" s="39">
        <f t="shared" si="10"/>
        <v>0.0583748685</v>
      </c>
      <c r="T466" s="40">
        <f t="shared" si="11"/>
        <v>0.359903411</v>
      </c>
      <c r="U466" s="40">
        <f t="shared" si="12"/>
        <v>0.4550890584</v>
      </c>
      <c r="V466" s="40">
        <f t="shared" si="13"/>
        <v>0.4550890584</v>
      </c>
      <c r="W466" s="39">
        <f t="shared" si="14"/>
        <v>0.5134639269</v>
      </c>
      <c r="X466" s="41">
        <f t="shared" si="15"/>
        <v>0.5449109416</v>
      </c>
      <c r="Y466" s="41">
        <f t="shared" si="16"/>
        <v>0.4865360731</v>
      </c>
      <c r="Z466" s="40">
        <f t="shared" si="17"/>
        <v>58</v>
      </c>
      <c r="AA466" s="40">
        <f t="shared" si="18"/>
        <v>63</v>
      </c>
      <c r="AB466" s="40">
        <f t="shared" si="19"/>
        <v>32</v>
      </c>
      <c r="AC466" s="40">
        <f t="shared" si="20"/>
        <v>26</v>
      </c>
      <c r="AD466" s="40">
        <f t="shared" si="21"/>
        <v>31</v>
      </c>
      <c r="AE466" s="40">
        <f t="shared" si="22"/>
        <v>32</v>
      </c>
      <c r="AF466" s="40">
        <f t="shared" si="23"/>
        <v>1.307692308</v>
      </c>
      <c r="AG466" s="40">
        <f t="shared" si="24"/>
        <v>1.46875</v>
      </c>
      <c r="AH466" s="40">
        <f t="shared" si="25"/>
        <v>42</v>
      </c>
      <c r="AI466" s="40">
        <f t="shared" si="26"/>
        <v>34</v>
      </c>
      <c r="AJ466" s="40">
        <f t="shared" si="27"/>
        <v>46</v>
      </c>
      <c r="AK466" s="40">
        <f t="shared" si="40"/>
        <v>47</v>
      </c>
      <c r="AL466" s="18">
        <f t="shared" si="28"/>
        <v>2090</v>
      </c>
      <c r="AM466" s="40">
        <f t="shared" si="29"/>
        <v>169</v>
      </c>
      <c r="AN466" s="42">
        <f t="shared" si="30"/>
        <v>0.08086124402</v>
      </c>
      <c r="AO466" s="42">
        <f t="shared" si="31"/>
        <v>0.1282296651</v>
      </c>
      <c r="AP466" s="43">
        <f t="shared" si="32"/>
        <v>0.2126865672</v>
      </c>
      <c r="AQ466" s="43">
        <f t="shared" si="33"/>
        <v>0.6343283582</v>
      </c>
      <c r="AR466" s="43">
        <f t="shared" si="34"/>
        <v>0.4514925373</v>
      </c>
      <c r="AS466" s="43">
        <f t="shared" si="35"/>
        <v>0.5207100592</v>
      </c>
      <c r="AT466" s="43">
        <f t="shared" si="36"/>
        <v>0.5266272189</v>
      </c>
      <c r="AU466" s="43">
        <f t="shared" si="37"/>
        <v>0.449704142</v>
      </c>
      <c r="AV466" s="44">
        <f t="shared" si="38"/>
        <v>0</v>
      </c>
      <c r="AW466" s="45">
        <f t="shared" si="39"/>
        <v>-31</v>
      </c>
      <c r="AX466" s="45">
        <v>14.0</v>
      </c>
      <c r="AY466" s="45"/>
    </row>
    <row r="467">
      <c r="A467" s="60"/>
      <c r="B467" s="60"/>
      <c r="C467" s="60"/>
      <c r="D467" s="46">
        <v>465.0</v>
      </c>
      <c r="E467" s="25"/>
      <c r="F467" s="26">
        <v>6552.0</v>
      </c>
      <c r="G467" s="18">
        <v>918.0</v>
      </c>
      <c r="H467" s="15">
        <f t="shared" si="5"/>
        <v>214</v>
      </c>
      <c r="I467" s="28">
        <v>10.0</v>
      </c>
      <c r="J467" s="29">
        <v>31.0</v>
      </c>
      <c r="K467" s="30">
        <v>31.0</v>
      </c>
      <c r="L467" s="31">
        <v>96.0</v>
      </c>
      <c r="M467" s="32">
        <v>10.0</v>
      </c>
      <c r="N467" s="33">
        <v>36.0</v>
      </c>
      <c r="O467" s="39">
        <f t="shared" si="6"/>
        <v>0.7826086957</v>
      </c>
      <c r="P467" s="39">
        <f t="shared" si="7"/>
        <v>0.756097561</v>
      </c>
      <c r="Q467" s="40">
        <f t="shared" si="8"/>
        <v>0.7767091569</v>
      </c>
      <c r="R467" s="17">
        <f t="shared" si="9"/>
        <v>0.3547091569</v>
      </c>
      <c r="S467" s="39">
        <f t="shared" si="10"/>
        <v>-0.02061159592</v>
      </c>
      <c r="T467" s="40">
        <f t="shared" si="11"/>
        <v>0.3598535528</v>
      </c>
      <c r="U467" s="40">
        <f t="shared" si="12"/>
        <v>0.6075750803</v>
      </c>
      <c r="V467" s="40">
        <f t="shared" si="13"/>
        <v>0.6075750803</v>
      </c>
      <c r="W467" s="39">
        <f t="shared" si="14"/>
        <v>0.5869634844</v>
      </c>
      <c r="X467" s="41">
        <f t="shared" si="15"/>
        <v>0.3924249197</v>
      </c>
      <c r="Y467" s="41">
        <f t="shared" si="16"/>
        <v>0.4130365156</v>
      </c>
      <c r="Z467" s="40">
        <f t="shared" si="17"/>
        <v>46</v>
      </c>
      <c r="AA467" s="40">
        <f t="shared" si="18"/>
        <v>41</v>
      </c>
      <c r="AB467" s="40">
        <f t="shared" si="19"/>
        <v>18</v>
      </c>
      <c r="AC467" s="40">
        <f t="shared" si="20"/>
        <v>28</v>
      </c>
      <c r="AD467" s="40">
        <f t="shared" si="21"/>
        <v>17</v>
      </c>
      <c r="AE467" s="40">
        <f t="shared" si="22"/>
        <v>24</v>
      </c>
      <c r="AF467" s="40">
        <f t="shared" si="23"/>
        <v>1.285714286</v>
      </c>
      <c r="AG467" s="40">
        <f t="shared" si="24"/>
        <v>1.291666667</v>
      </c>
      <c r="AH467" s="40">
        <f t="shared" si="25"/>
        <v>23</v>
      </c>
      <c r="AI467" s="40">
        <f t="shared" si="26"/>
        <v>36</v>
      </c>
      <c r="AJ467" s="40">
        <f t="shared" si="27"/>
        <v>22</v>
      </c>
      <c r="AK467" s="40">
        <f t="shared" si="40"/>
        <v>31</v>
      </c>
      <c r="AL467" s="18">
        <f t="shared" si="28"/>
        <v>918</v>
      </c>
      <c r="AM467" s="40">
        <f t="shared" si="29"/>
        <v>112</v>
      </c>
      <c r="AN467" s="42">
        <f t="shared" si="30"/>
        <v>0.1220043573</v>
      </c>
      <c r="AO467" s="42">
        <f t="shared" si="31"/>
        <v>0.2331154684</v>
      </c>
      <c r="AP467" s="43">
        <f t="shared" si="32"/>
        <v>0.238317757</v>
      </c>
      <c r="AQ467" s="43">
        <f t="shared" si="33"/>
        <v>0.5420560748</v>
      </c>
      <c r="AR467" s="43">
        <f t="shared" si="34"/>
        <v>0.4065420561</v>
      </c>
      <c r="AS467" s="43">
        <f t="shared" si="35"/>
        <v>0.4017857143</v>
      </c>
      <c r="AT467" s="43">
        <f t="shared" si="36"/>
        <v>0.4821428571</v>
      </c>
      <c r="AU467" s="43">
        <f t="shared" si="37"/>
        <v>0.5267857143</v>
      </c>
      <c r="AV467" s="44">
        <f t="shared" si="38"/>
        <v>0</v>
      </c>
      <c r="AW467" s="45">
        <f t="shared" si="39"/>
        <v>6</v>
      </c>
      <c r="AX467" s="45">
        <v>14.0</v>
      </c>
      <c r="AY467" s="45"/>
    </row>
    <row r="468">
      <c r="A468" s="60"/>
      <c r="B468" s="60"/>
      <c r="C468" s="60"/>
      <c r="D468" s="46">
        <v>466.0</v>
      </c>
      <c r="E468" s="25"/>
      <c r="F468" s="26">
        <v>6600.0</v>
      </c>
      <c r="G468" s="18">
        <v>1776.0</v>
      </c>
      <c r="H468" s="15">
        <f t="shared" si="5"/>
        <v>343</v>
      </c>
      <c r="I468" s="28">
        <v>20.0</v>
      </c>
      <c r="J468" s="29">
        <v>32.0</v>
      </c>
      <c r="K468" s="30">
        <v>36.0</v>
      </c>
      <c r="L468" s="31">
        <v>183.0</v>
      </c>
      <c r="M468" s="32">
        <v>29.0</v>
      </c>
      <c r="N468" s="33">
        <v>43.0</v>
      </c>
      <c r="O468" s="39">
        <f t="shared" si="6"/>
        <v>0.5972222222</v>
      </c>
      <c r="P468" s="39">
        <f t="shared" si="7"/>
        <v>0.6153846154</v>
      </c>
      <c r="Q468" s="40">
        <f t="shared" si="8"/>
        <v>0.692650809</v>
      </c>
      <c r="R468" s="17">
        <f t="shared" si="9"/>
        <v>0.270650809</v>
      </c>
      <c r="S468" s="39">
        <f t="shared" si="10"/>
        <v>-0.07726619364</v>
      </c>
      <c r="T468" s="40">
        <f t="shared" si="11"/>
        <v>0.3599006146</v>
      </c>
      <c r="U468" s="40">
        <f t="shared" si="12"/>
        <v>0.463641156</v>
      </c>
      <c r="V468" s="40">
        <f t="shared" si="13"/>
        <v>0.463641156</v>
      </c>
      <c r="W468" s="39">
        <f t="shared" si="14"/>
        <v>0.3863749624</v>
      </c>
      <c r="X468" s="41">
        <f t="shared" si="15"/>
        <v>0.536358844</v>
      </c>
      <c r="Y468" s="41">
        <f t="shared" si="16"/>
        <v>0.6136250376</v>
      </c>
      <c r="Z468" s="40">
        <f t="shared" si="17"/>
        <v>72</v>
      </c>
      <c r="AA468" s="40">
        <f t="shared" si="18"/>
        <v>52</v>
      </c>
      <c r="AB468" s="40">
        <f t="shared" si="19"/>
        <v>39</v>
      </c>
      <c r="AC468" s="40">
        <f t="shared" si="20"/>
        <v>33</v>
      </c>
      <c r="AD468" s="40">
        <f t="shared" si="21"/>
        <v>32</v>
      </c>
      <c r="AE468" s="40">
        <f t="shared" si="22"/>
        <v>20</v>
      </c>
      <c r="AF468" s="40">
        <f t="shared" si="23"/>
        <v>1.303030303</v>
      </c>
      <c r="AG468" s="40">
        <f t="shared" si="24"/>
        <v>1.6</v>
      </c>
      <c r="AH468" s="40">
        <f t="shared" si="25"/>
        <v>51</v>
      </c>
      <c r="AI468" s="40">
        <f t="shared" si="26"/>
        <v>43</v>
      </c>
      <c r="AJ468" s="40">
        <f t="shared" si="27"/>
        <v>51</v>
      </c>
      <c r="AK468" s="40">
        <f t="shared" si="40"/>
        <v>32</v>
      </c>
      <c r="AL468" s="18">
        <f t="shared" si="28"/>
        <v>1776</v>
      </c>
      <c r="AM468" s="40">
        <f t="shared" si="29"/>
        <v>177</v>
      </c>
      <c r="AN468" s="42">
        <f t="shared" si="30"/>
        <v>0.09966216216</v>
      </c>
      <c r="AO468" s="42">
        <f t="shared" si="31"/>
        <v>0.1931306306</v>
      </c>
      <c r="AP468" s="43">
        <f t="shared" si="32"/>
        <v>0.2478134111</v>
      </c>
      <c r="AQ468" s="43">
        <f t="shared" si="33"/>
        <v>0.6763848397</v>
      </c>
      <c r="AR468" s="43">
        <f t="shared" si="34"/>
        <v>0.361516035</v>
      </c>
      <c r="AS468" s="43">
        <f t="shared" si="35"/>
        <v>0.5762711864</v>
      </c>
      <c r="AT468" s="43">
        <f t="shared" si="36"/>
        <v>0.4689265537</v>
      </c>
      <c r="AU468" s="43">
        <f t="shared" si="37"/>
        <v>0.5310734463</v>
      </c>
      <c r="AV468" s="44">
        <f t="shared" si="38"/>
        <v>0</v>
      </c>
      <c r="AW468" s="45">
        <f t="shared" si="39"/>
        <v>-17</v>
      </c>
      <c r="AX468" s="45">
        <v>14.0</v>
      </c>
      <c r="AY468" s="45"/>
    </row>
    <row r="469">
      <c r="A469" s="60"/>
      <c r="B469" s="60"/>
      <c r="C469" s="60"/>
      <c r="D469" s="46">
        <v>467.0</v>
      </c>
      <c r="E469" s="25"/>
      <c r="F469" s="26">
        <v>6609.0</v>
      </c>
      <c r="G469" s="18">
        <v>3046.0</v>
      </c>
      <c r="H469" s="15">
        <f t="shared" si="5"/>
        <v>347</v>
      </c>
      <c r="I469" s="28">
        <v>28.0</v>
      </c>
      <c r="J469" s="29">
        <v>55.0</v>
      </c>
      <c r="K469" s="30">
        <v>20.0</v>
      </c>
      <c r="L469" s="31">
        <v>180.0</v>
      </c>
      <c r="M469" s="32">
        <v>26.0</v>
      </c>
      <c r="N469" s="33">
        <v>38.0</v>
      </c>
      <c r="O469" s="39">
        <f t="shared" si="6"/>
        <v>0.59375</v>
      </c>
      <c r="P469" s="39">
        <f t="shared" si="7"/>
        <v>0.6626506024</v>
      </c>
      <c r="Q469" s="40">
        <f t="shared" si="8"/>
        <v>0.691076627</v>
      </c>
      <c r="R469" s="17">
        <f t="shared" si="9"/>
        <v>0.269076627</v>
      </c>
      <c r="S469" s="39">
        <f t="shared" si="10"/>
        <v>-0.02842602454</v>
      </c>
      <c r="T469" s="40">
        <f t="shared" si="11"/>
        <v>0.359901496</v>
      </c>
      <c r="U469" s="40">
        <f t="shared" si="12"/>
        <v>0.4609453838</v>
      </c>
      <c r="V469" s="40">
        <f t="shared" si="13"/>
        <v>0.4609453838</v>
      </c>
      <c r="W469" s="39">
        <f t="shared" si="14"/>
        <v>0.4325193592</v>
      </c>
      <c r="X469" s="41">
        <f t="shared" si="15"/>
        <v>0.5390546162</v>
      </c>
      <c r="Y469" s="41">
        <f t="shared" si="16"/>
        <v>0.5674806408</v>
      </c>
      <c r="Z469" s="40">
        <f t="shared" si="17"/>
        <v>64</v>
      </c>
      <c r="AA469" s="40">
        <f t="shared" si="18"/>
        <v>83</v>
      </c>
      <c r="AB469" s="40">
        <f t="shared" si="19"/>
        <v>34</v>
      </c>
      <c r="AC469" s="40">
        <f t="shared" si="20"/>
        <v>30</v>
      </c>
      <c r="AD469" s="40">
        <f t="shared" si="21"/>
        <v>47</v>
      </c>
      <c r="AE469" s="40">
        <f t="shared" si="22"/>
        <v>36</v>
      </c>
      <c r="AF469" s="40">
        <f t="shared" si="23"/>
        <v>1.266666667</v>
      </c>
      <c r="AG469" s="40">
        <f t="shared" si="24"/>
        <v>1.527777778</v>
      </c>
      <c r="AH469" s="40">
        <f t="shared" si="25"/>
        <v>43</v>
      </c>
      <c r="AI469" s="40">
        <f t="shared" si="26"/>
        <v>38</v>
      </c>
      <c r="AJ469" s="40">
        <f t="shared" si="27"/>
        <v>72</v>
      </c>
      <c r="AK469" s="40">
        <f t="shared" si="40"/>
        <v>55</v>
      </c>
      <c r="AL469" s="18">
        <f t="shared" si="28"/>
        <v>3046</v>
      </c>
      <c r="AM469" s="40">
        <f t="shared" si="29"/>
        <v>208</v>
      </c>
      <c r="AN469" s="42">
        <f t="shared" si="30"/>
        <v>0.06828627708</v>
      </c>
      <c r="AO469" s="42">
        <f t="shared" si="31"/>
        <v>0.1139198949</v>
      </c>
      <c r="AP469" s="43">
        <f t="shared" si="32"/>
        <v>0.2132564841</v>
      </c>
      <c r="AQ469" s="43">
        <f t="shared" si="33"/>
        <v>0.674351585</v>
      </c>
      <c r="AR469" s="43">
        <f t="shared" si="34"/>
        <v>0.4236311239</v>
      </c>
      <c r="AS469" s="43">
        <f t="shared" si="35"/>
        <v>0.5528846154</v>
      </c>
      <c r="AT469" s="43">
        <f t="shared" si="36"/>
        <v>0.4711538462</v>
      </c>
      <c r="AU469" s="43">
        <f t="shared" si="37"/>
        <v>0.3894230769</v>
      </c>
      <c r="AV469" s="44">
        <f t="shared" si="38"/>
        <v>0</v>
      </c>
      <c r="AW469" s="45">
        <f t="shared" si="39"/>
        <v>-41</v>
      </c>
      <c r="AX469" s="45">
        <v>15.0</v>
      </c>
      <c r="AY469" s="45"/>
    </row>
    <row r="470">
      <c r="A470" s="60"/>
      <c r="B470" s="60"/>
      <c r="C470" s="60"/>
      <c r="D470" s="46">
        <v>468.0</v>
      </c>
      <c r="E470" s="25"/>
      <c r="F470" s="26">
        <v>6610.0</v>
      </c>
      <c r="G470" s="18">
        <v>2673.0</v>
      </c>
      <c r="H470" s="15">
        <f t="shared" si="5"/>
        <v>537</v>
      </c>
      <c r="I470" s="28">
        <v>29.0</v>
      </c>
      <c r="J470" s="29">
        <v>70.0</v>
      </c>
      <c r="K470" s="30">
        <v>68.0</v>
      </c>
      <c r="L470" s="31">
        <v>269.0</v>
      </c>
      <c r="M470" s="32">
        <v>28.0</v>
      </c>
      <c r="N470" s="33">
        <v>73.0</v>
      </c>
      <c r="O470" s="39">
        <f t="shared" si="6"/>
        <v>0.7227722772</v>
      </c>
      <c r="P470" s="39">
        <f t="shared" si="7"/>
        <v>0.7070707071</v>
      </c>
      <c r="Q470" s="40">
        <f t="shared" si="8"/>
        <v>0.7495756959</v>
      </c>
      <c r="R470" s="17">
        <f t="shared" si="9"/>
        <v>0.3275756959</v>
      </c>
      <c r="S470" s="39">
        <f t="shared" si="10"/>
        <v>-0.04250498884</v>
      </c>
      <c r="T470" s="40">
        <f t="shared" si="11"/>
        <v>0.3598687425</v>
      </c>
      <c r="U470" s="40">
        <f t="shared" si="12"/>
        <v>0.5611174571</v>
      </c>
      <c r="V470" s="40">
        <f t="shared" si="13"/>
        <v>0.5611174571</v>
      </c>
      <c r="W470" s="39">
        <f t="shared" si="14"/>
        <v>0.5186124682</v>
      </c>
      <c r="X470" s="41">
        <f t="shared" si="15"/>
        <v>0.4388825429</v>
      </c>
      <c r="Y470" s="41">
        <f t="shared" si="16"/>
        <v>0.4813875318</v>
      </c>
      <c r="Z470" s="40">
        <f t="shared" si="17"/>
        <v>101</v>
      </c>
      <c r="AA470" s="40">
        <f t="shared" si="18"/>
        <v>99</v>
      </c>
      <c r="AB470" s="40">
        <f t="shared" si="19"/>
        <v>44</v>
      </c>
      <c r="AC470" s="40">
        <f t="shared" si="20"/>
        <v>57</v>
      </c>
      <c r="AD470" s="40">
        <f t="shared" si="21"/>
        <v>48</v>
      </c>
      <c r="AE470" s="40">
        <f t="shared" si="22"/>
        <v>51</v>
      </c>
      <c r="AF470" s="40">
        <f t="shared" si="23"/>
        <v>1.280701754</v>
      </c>
      <c r="AG470" s="40">
        <f t="shared" si="24"/>
        <v>1.37254902</v>
      </c>
      <c r="AH470" s="40">
        <f t="shared" si="25"/>
        <v>56</v>
      </c>
      <c r="AI470" s="40">
        <f t="shared" si="26"/>
        <v>73</v>
      </c>
      <c r="AJ470" s="40">
        <f t="shared" si="27"/>
        <v>66</v>
      </c>
      <c r="AK470" s="40">
        <f t="shared" si="40"/>
        <v>70</v>
      </c>
      <c r="AL470" s="18">
        <f t="shared" si="28"/>
        <v>2673</v>
      </c>
      <c r="AM470" s="40">
        <f t="shared" si="29"/>
        <v>265</v>
      </c>
      <c r="AN470" s="42">
        <f t="shared" si="30"/>
        <v>0.09913954358</v>
      </c>
      <c r="AO470" s="42">
        <f t="shared" si="31"/>
        <v>0.2008978676</v>
      </c>
      <c r="AP470" s="43">
        <f t="shared" si="32"/>
        <v>0.2327746741</v>
      </c>
      <c r="AQ470" s="43">
        <f t="shared" si="33"/>
        <v>0.6070763501</v>
      </c>
      <c r="AR470" s="43">
        <f t="shared" si="34"/>
        <v>0.3724394786</v>
      </c>
      <c r="AS470" s="43">
        <f t="shared" si="35"/>
        <v>0.4603773585</v>
      </c>
      <c r="AT470" s="43">
        <f t="shared" si="36"/>
        <v>0.4754716981</v>
      </c>
      <c r="AU470" s="43">
        <f t="shared" si="37"/>
        <v>0.4867924528</v>
      </c>
      <c r="AV470" s="44">
        <f t="shared" si="38"/>
        <v>0</v>
      </c>
      <c r="AW470" s="45">
        <f t="shared" si="39"/>
        <v>3</v>
      </c>
      <c r="AX470" s="45">
        <v>15.0</v>
      </c>
      <c r="AY470" s="45"/>
    </row>
    <row r="471">
      <c r="A471" s="60"/>
      <c r="B471" s="60"/>
      <c r="C471" s="60"/>
      <c r="D471" s="46">
        <v>469.0</v>
      </c>
      <c r="E471" s="25"/>
      <c r="F471" s="26">
        <v>6625.0</v>
      </c>
      <c r="G471" s="18">
        <v>1843.0</v>
      </c>
      <c r="H471" s="15">
        <f t="shared" si="5"/>
        <v>411</v>
      </c>
      <c r="I471" s="28">
        <v>49.0</v>
      </c>
      <c r="J471" s="29">
        <v>83.0</v>
      </c>
      <c r="K471" s="30">
        <v>43.0</v>
      </c>
      <c r="L471" s="31">
        <v>143.0</v>
      </c>
      <c r="M471" s="32">
        <v>43.0</v>
      </c>
      <c r="N471" s="33">
        <v>50.0</v>
      </c>
      <c r="O471" s="39">
        <f t="shared" si="6"/>
        <v>0.5376344086</v>
      </c>
      <c r="P471" s="39">
        <f t="shared" si="7"/>
        <v>0.6287878788</v>
      </c>
      <c r="Q471" s="40">
        <f t="shared" si="8"/>
        <v>0.6656368366</v>
      </c>
      <c r="R471" s="17">
        <f t="shared" si="9"/>
        <v>0.2436368366</v>
      </c>
      <c r="S471" s="39">
        <f t="shared" si="10"/>
        <v>-0.03684895784</v>
      </c>
      <c r="T471" s="40">
        <f t="shared" si="11"/>
        <v>0.3599157418</v>
      </c>
      <c r="U471" s="40">
        <f t="shared" si="12"/>
        <v>0.4173785245</v>
      </c>
      <c r="V471" s="40">
        <f t="shared" si="13"/>
        <v>0.4173785245</v>
      </c>
      <c r="W471" s="39">
        <f t="shared" si="14"/>
        <v>0.3805295667</v>
      </c>
      <c r="X471" s="41">
        <f t="shared" si="15"/>
        <v>0.5826214755</v>
      </c>
      <c r="Y471" s="41">
        <f t="shared" si="16"/>
        <v>0.6194704333</v>
      </c>
      <c r="Z471" s="40">
        <f t="shared" si="17"/>
        <v>93</v>
      </c>
      <c r="AA471" s="40">
        <f t="shared" si="18"/>
        <v>132</v>
      </c>
      <c r="AB471" s="40">
        <f t="shared" si="19"/>
        <v>54</v>
      </c>
      <c r="AC471" s="40">
        <f t="shared" si="20"/>
        <v>39</v>
      </c>
      <c r="AD471" s="40">
        <f t="shared" si="21"/>
        <v>82</v>
      </c>
      <c r="AE471" s="40">
        <f t="shared" si="22"/>
        <v>50</v>
      </c>
      <c r="AF471" s="40">
        <f t="shared" si="23"/>
        <v>1.282051282</v>
      </c>
      <c r="AG471" s="40">
        <f t="shared" si="24"/>
        <v>1.66</v>
      </c>
      <c r="AH471" s="40">
        <f t="shared" si="25"/>
        <v>69</v>
      </c>
      <c r="AI471" s="40">
        <f t="shared" si="26"/>
        <v>50</v>
      </c>
      <c r="AJ471" s="40">
        <f t="shared" si="27"/>
        <v>136</v>
      </c>
      <c r="AK471" s="40">
        <f t="shared" si="40"/>
        <v>83</v>
      </c>
      <c r="AL471" s="18">
        <f t="shared" si="28"/>
        <v>1843</v>
      </c>
      <c r="AM471" s="40">
        <f t="shared" si="29"/>
        <v>338</v>
      </c>
      <c r="AN471" s="42">
        <f t="shared" si="30"/>
        <v>0.1833966359</v>
      </c>
      <c r="AO471" s="42">
        <f t="shared" si="31"/>
        <v>0.2230059685</v>
      </c>
      <c r="AP471" s="43">
        <f t="shared" si="32"/>
        <v>0.3284671533</v>
      </c>
      <c r="AQ471" s="43">
        <f t="shared" si="33"/>
        <v>0.5717761557</v>
      </c>
      <c r="AR471" s="43">
        <f t="shared" si="34"/>
        <v>0.5474452555</v>
      </c>
      <c r="AS471" s="43">
        <f t="shared" si="35"/>
        <v>0.6065088757</v>
      </c>
      <c r="AT471" s="43">
        <f t="shared" si="36"/>
        <v>0.449704142</v>
      </c>
      <c r="AU471" s="43">
        <f t="shared" si="37"/>
        <v>0.3520710059</v>
      </c>
      <c r="AV471" s="44">
        <f t="shared" si="38"/>
        <v>0</v>
      </c>
      <c r="AW471" s="45">
        <f t="shared" si="39"/>
        <v>-70</v>
      </c>
      <c r="AX471" s="45">
        <v>15.0</v>
      </c>
      <c r="AY471" s="45"/>
    </row>
    <row r="472">
      <c r="A472" s="60"/>
      <c r="B472" s="60"/>
      <c r="C472" s="60"/>
      <c r="D472" s="46">
        <v>470.0</v>
      </c>
      <c r="E472" s="25"/>
      <c r="F472" s="26">
        <v>6632.0</v>
      </c>
      <c r="G472" s="18">
        <v>1203.0</v>
      </c>
      <c r="H472" s="15">
        <f t="shared" si="5"/>
        <v>276</v>
      </c>
      <c r="I472" s="28">
        <v>14.0</v>
      </c>
      <c r="J472" s="29">
        <v>58.0</v>
      </c>
      <c r="K472" s="30">
        <v>25.0</v>
      </c>
      <c r="L472" s="31">
        <v>116.0</v>
      </c>
      <c r="M472" s="32">
        <v>27.0</v>
      </c>
      <c r="N472" s="33">
        <v>36.0</v>
      </c>
      <c r="O472" s="39">
        <f t="shared" si="6"/>
        <v>0.5714285714</v>
      </c>
      <c r="P472" s="39">
        <f t="shared" si="7"/>
        <v>0.8055555556</v>
      </c>
      <c r="Q472" s="40">
        <f t="shared" si="8"/>
        <v>0.6809570612</v>
      </c>
      <c r="R472" s="17">
        <f t="shared" si="9"/>
        <v>0.2589570612</v>
      </c>
      <c r="S472" s="39">
        <f t="shared" si="10"/>
        <v>0.1245984943</v>
      </c>
      <c r="T472" s="40">
        <f t="shared" si="11"/>
        <v>0.3599071626</v>
      </c>
      <c r="U472" s="40">
        <f t="shared" si="12"/>
        <v>0.4436154708</v>
      </c>
      <c r="V472" s="40">
        <f t="shared" si="13"/>
        <v>0.4436154708</v>
      </c>
      <c r="W472" s="39">
        <f t="shared" si="14"/>
        <v>0.5682139651</v>
      </c>
      <c r="X472" s="41">
        <f t="shared" si="15"/>
        <v>0.5563845292</v>
      </c>
      <c r="Y472" s="41">
        <f t="shared" si="16"/>
        <v>0.4317860349</v>
      </c>
      <c r="Z472" s="40">
        <f t="shared" si="17"/>
        <v>63</v>
      </c>
      <c r="AA472" s="40">
        <f t="shared" si="18"/>
        <v>72</v>
      </c>
      <c r="AB472" s="40">
        <f t="shared" si="19"/>
        <v>35</v>
      </c>
      <c r="AC472" s="40">
        <f t="shared" si="20"/>
        <v>28</v>
      </c>
      <c r="AD472" s="40">
        <f t="shared" si="21"/>
        <v>31</v>
      </c>
      <c r="AE472" s="40">
        <f t="shared" si="22"/>
        <v>41</v>
      </c>
      <c r="AF472" s="40">
        <f t="shared" si="23"/>
        <v>1.285714286</v>
      </c>
      <c r="AG472" s="40">
        <f t="shared" si="24"/>
        <v>1.414634146</v>
      </c>
      <c r="AH472" s="40">
        <f t="shared" si="25"/>
        <v>45</v>
      </c>
      <c r="AI472" s="40">
        <f t="shared" si="26"/>
        <v>36</v>
      </c>
      <c r="AJ472" s="40">
        <f t="shared" si="27"/>
        <v>44</v>
      </c>
      <c r="AK472" s="40">
        <f t="shared" si="40"/>
        <v>58</v>
      </c>
      <c r="AL472" s="18">
        <f t="shared" si="28"/>
        <v>1203</v>
      </c>
      <c r="AM472" s="40">
        <f t="shared" si="29"/>
        <v>183</v>
      </c>
      <c r="AN472" s="42">
        <f t="shared" si="30"/>
        <v>0.1521197007</v>
      </c>
      <c r="AO472" s="42">
        <f t="shared" si="31"/>
        <v>0.2294264339</v>
      </c>
      <c r="AP472" s="43">
        <f t="shared" si="32"/>
        <v>0.2391304348</v>
      </c>
      <c r="AQ472" s="43">
        <f t="shared" si="33"/>
        <v>0.5688405797</v>
      </c>
      <c r="AR472" s="43">
        <f t="shared" si="34"/>
        <v>0.4891304348</v>
      </c>
      <c r="AS472" s="43">
        <f t="shared" si="35"/>
        <v>0.4863387978</v>
      </c>
      <c r="AT472" s="43">
        <f t="shared" si="36"/>
        <v>0.5628415301</v>
      </c>
      <c r="AU472" s="43">
        <f t="shared" si="37"/>
        <v>0.4426229508</v>
      </c>
      <c r="AV472" s="44">
        <f t="shared" si="38"/>
        <v>0</v>
      </c>
      <c r="AW472" s="45">
        <f t="shared" si="39"/>
        <v>-23</v>
      </c>
      <c r="AX472" s="45">
        <v>15.0</v>
      </c>
      <c r="AY472" s="45"/>
    </row>
    <row r="473">
      <c r="A473" s="60"/>
      <c r="B473" s="60"/>
      <c r="C473" s="60"/>
      <c r="D473" s="46">
        <v>471.0</v>
      </c>
      <c r="E473" s="25"/>
      <c r="F473" s="26">
        <v>6648.0</v>
      </c>
      <c r="G473" s="18">
        <v>3398.0</v>
      </c>
      <c r="H473" s="15">
        <f t="shared" si="5"/>
        <v>424</v>
      </c>
      <c r="I473" s="28">
        <v>44.0</v>
      </c>
      <c r="J473" s="29">
        <v>44.0</v>
      </c>
      <c r="K473" s="30">
        <v>32.0</v>
      </c>
      <c r="L473" s="31">
        <v>194.0</v>
      </c>
      <c r="M473" s="32">
        <v>36.0</v>
      </c>
      <c r="N473" s="33">
        <v>74.0</v>
      </c>
      <c r="O473" s="39">
        <f t="shared" si="6"/>
        <v>0.6727272727</v>
      </c>
      <c r="P473" s="39">
        <f t="shared" si="7"/>
        <v>0.5</v>
      </c>
      <c r="Q473" s="40">
        <f t="shared" si="8"/>
        <v>0.7268839385</v>
      </c>
      <c r="R473" s="17">
        <f t="shared" si="9"/>
        <v>0.3048839385</v>
      </c>
      <c r="S473" s="39">
        <f t="shared" si="10"/>
        <v>-0.2268839385</v>
      </c>
      <c r="T473" s="40">
        <f t="shared" si="11"/>
        <v>0.3598814468</v>
      </c>
      <c r="U473" s="40">
        <f t="shared" si="12"/>
        <v>0.5222624816</v>
      </c>
      <c r="V473" s="40">
        <f t="shared" si="13"/>
        <v>0.5222624816</v>
      </c>
      <c r="W473" s="39">
        <f t="shared" si="14"/>
        <v>0.2953785431</v>
      </c>
      <c r="X473" s="41">
        <f t="shared" si="15"/>
        <v>0.4777375184</v>
      </c>
      <c r="Y473" s="41">
        <f t="shared" si="16"/>
        <v>0.7046214569</v>
      </c>
      <c r="Z473" s="40">
        <f t="shared" si="17"/>
        <v>110</v>
      </c>
      <c r="AA473" s="40">
        <f t="shared" si="18"/>
        <v>88</v>
      </c>
      <c r="AB473" s="40">
        <f t="shared" si="19"/>
        <v>53</v>
      </c>
      <c r="AC473" s="40">
        <f t="shared" si="20"/>
        <v>57</v>
      </c>
      <c r="AD473" s="40">
        <f t="shared" si="21"/>
        <v>62</v>
      </c>
      <c r="AE473" s="40">
        <f t="shared" si="22"/>
        <v>26</v>
      </c>
      <c r="AF473" s="40">
        <f t="shared" si="23"/>
        <v>1.298245614</v>
      </c>
      <c r="AG473" s="40">
        <f t="shared" si="24"/>
        <v>1.692307692</v>
      </c>
      <c r="AH473" s="40">
        <f t="shared" si="25"/>
        <v>69</v>
      </c>
      <c r="AI473" s="40">
        <f t="shared" si="26"/>
        <v>74</v>
      </c>
      <c r="AJ473" s="40">
        <f t="shared" si="27"/>
        <v>105</v>
      </c>
      <c r="AK473" s="40">
        <f t="shared" si="40"/>
        <v>44</v>
      </c>
      <c r="AL473" s="18">
        <f t="shared" si="28"/>
        <v>3398</v>
      </c>
      <c r="AM473" s="40">
        <f t="shared" si="29"/>
        <v>292</v>
      </c>
      <c r="AN473" s="42">
        <f t="shared" si="30"/>
        <v>0.08593290171</v>
      </c>
      <c r="AO473" s="42">
        <f t="shared" si="31"/>
        <v>0.1247792819</v>
      </c>
      <c r="AP473" s="43">
        <f t="shared" si="32"/>
        <v>0.2641509434</v>
      </c>
      <c r="AQ473" s="43">
        <f t="shared" si="33"/>
        <v>0.6462264151</v>
      </c>
      <c r="AR473" s="43">
        <f t="shared" si="34"/>
        <v>0.4669811321</v>
      </c>
      <c r="AS473" s="43">
        <f t="shared" si="35"/>
        <v>0.595890411</v>
      </c>
      <c r="AT473" s="43">
        <f t="shared" si="36"/>
        <v>0.3869863014</v>
      </c>
      <c r="AU473" s="43">
        <f t="shared" si="37"/>
        <v>0.4897260274</v>
      </c>
      <c r="AV473" s="44">
        <f t="shared" si="38"/>
        <v>0</v>
      </c>
      <c r="AW473" s="45">
        <f t="shared" si="39"/>
        <v>-62</v>
      </c>
      <c r="AX473" s="45">
        <v>15.0</v>
      </c>
      <c r="AY473" s="45"/>
    </row>
    <row r="474">
      <c r="A474" s="60"/>
      <c r="B474" s="60"/>
      <c r="C474" s="60"/>
      <c r="D474" s="46">
        <v>472.0</v>
      </c>
      <c r="E474" s="25"/>
      <c r="F474" s="26">
        <v>6652.0</v>
      </c>
      <c r="G474" s="18">
        <v>2057.0</v>
      </c>
      <c r="H474" s="15">
        <f t="shared" si="5"/>
        <v>457</v>
      </c>
      <c r="I474" s="28">
        <v>32.0</v>
      </c>
      <c r="J474" s="29">
        <v>71.0</v>
      </c>
      <c r="K474" s="30">
        <v>53.0</v>
      </c>
      <c r="L474" s="31">
        <v>230.0</v>
      </c>
      <c r="M474" s="32">
        <v>30.0</v>
      </c>
      <c r="N474" s="33">
        <v>41.0</v>
      </c>
      <c r="O474" s="39">
        <f t="shared" si="6"/>
        <v>0.5774647887</v>
      </c>
      <c r="P474" s="39">
        <f t="shared" si="7"/>
        <v>0.6893203883</v>
      </c>
      <c r="Q474" s="40">
        <f t="shared" si="8"/>
        <v>0.6836935898</v>
      </c>
      <c r="R474" s="17">
        <f t="shared" si="9"/>
        <v>0.2616935898</v>
      </c>
      <c r="S474" s="39">
        <f t="shared" si="10"/>
        <v>0.005626798586</v>
      </c>
      <c r="T474" s="40">
        <f t="shared" si="11"/>
        <v>0.3599056303</v>
      </c>
      <c r="U474" s="40">
        <f t="shared" si="12"/>
        <v>0.448301861</v>
      </c>
      <c r="V474" s="40">
        <f t="shared" si="13"/>
        <v>0.448301861</v>
      </c>
      <c r="W474" s="39">
        <f t="shared" si="14"/>
        <v>0.4539286596</v>
      </c>
      <c r="X474" s="41">
        <f t="shared" si="15"/>
        <v>0.551698139</v>
      </c>
      <c r="Y474" s="41">
        <f t="shared" si="16"/>
        <v>0.5460713404</v>
      </c>
      <c r="Z474" s="40">
        <f t="shared" si="17"/>
        <v>71</v>
      </c>
      <c r="AA474" s="40">
        <f t="shared" si="18"/>
        <v>103</v>
      </c>
      <c r="AB474" s="40">
        <f t="shared" si="19"/>
        <v>39</v>
      </c>
      <c r="AC474" s="40">
        <f t="shared" si="20"/>
        <v>32</v>
      </c>
      <c r="AD474" s="40">
        <f t="shared" si="21"/>
        <v>56</v>
      </c>
      <c r="AE474" s="40">
        <f t="shared" si="22"/>
        <v>47</v>
      </c>
      <c r="AF474" s="40">
        <f t="shared" si="23"/>
        <v>1.28125</v>
      </c>
      <c r="AG474" s="40">
        <f t="shared" si="24"/>
        <v>1.510638298</v>
      </c>
      <c r="AH474" s="40">
        <f t="shared" si="25"/>
        <v>50</v>
      </c>
      <c r="AI474" s="40">
        <f t="shared" si="26"/>
        <v>41</v>
      </c>
      <c r="AJ474" s="40">
        <f t="shared" si="27"/>
        <v>85</v>
      </c>
      <c r="AK474" s="40">
        <f t="shared" si="40"/>
        <v>71</v>
      </c>
      <c r="AL474" s="18">
        <f t="shared" si="28"/>
        <v>2057</v>
      </c>
      <c r="AM474" s="40">
        <f t="shared" si="29"/>
        <v>247</v>
      </c>
      <c r="AN474" s="42">
        <f t="shared" si="30"/>
        <v>0.1200777832</v>
      </c>
      <c r="AO474" s="42">
        <f t="shared" si="31"/>
        <v>0.2221682061</v>
      </c>
      <c r="AP474" s="43">
        <f t="shared" si="32"/>
        <v>0.2516411379</v>
      </c>
      <c r="AQ474" s="43">
        <f t="shared" si="33"/>
        <v>0.6389496718</v>
      </c>
      <c r="AR474" s="43">
        <f t="shared" si="34"/>
        <v>0.3807439825</v>
      </c>
      <c r="AS474" s="43">
        <f t="shared" si="35"/>
        <v>0.5465587045</v>
      </c>
      <c r="AT474" s="43">
        <f t="shared" si="36"/>
        <v>0.4898785425</v>
      </c>
      <c r="AU474" s="43">
        <f t="shared" si="37"/>
        <v>0.3684210526</v>
      </c>
      <c r="AV474" s="44">
        <f t="shared" si="38"/>
        <v>0</v>
      </c>
      <c r="AW474" s="45">
        <f t="shared" si="39"/>
        <v>-20</v>
      </c>
      <c r="AX474" s="45">
        <v>15.0</v>
      </c>
      <c r="AY474" s="45"/>
    </row>
    <row r="475">
      <c r="A475" s="60"/>
      <c r="B475" s="60"/>
      <c r="C475" s="60"/>
      <c r="D475" s="46">
        <v>473.0</v>
      </c>
      <c r="E475" s="25"/>
      <c r="F475" s="26">
        <v>6656.0</v>
      </c>
      <c r="G475" s="18">
        <v>1361.0</v>
      </c>
      <c r="H475" s="15">
        <f t="shared" si="5"/>
        <v>237</v>
      </c>
      <c r="I475" s="28">
        <v>16.0</v>
      </c>
      <c r="J475" s="29">
        <v>31.0</v>
      </c>
      <c r="K475" s="30">
        <v>22.0</v>
      </c>
      <c r="L475" s="31">
        <v>125.0</v>
      </c>
      <c r="M475" s="32">
        <v>10.0</v>
      </c>
      <c r="N475" s="33">
        <v>33.0</v>
      </c>
      <c r="O475" s="39">
        <f t="shared" si="6"/>
        <v>0.7674418605</v>
      </c>
      <c r="P475" s="39">
        <f t="shared" si="7"/>
        <v>0.6595744681</v>
      </c>
      <c r="Q475" s="40">
        <f t="shared" si="8"/>
        <v>0.7698313867</v>
      </c>
      <c r="R475" s="17">
        <f t="shared" si="9"/>
        <v>0.3478313867</v>
      </c>
      <c r="S475" s="39">
        <f t="shared" si="10"/>
        <v>-0.1102569186</v>
      </c>
      <c r="T475" s="40">
        <f t="shared" si="11"/>
        <v>0.359857403</v>
      </c>
      <c r="U475" s="40">
        <f t="shared" si="12"/>
        <v>0.5957993298</v>
      </c>
      <c r="V475" s="40">
        <f t="shared" si="13"/>
        <v>0.5957993298</v>
      </c>
      <c r="W475" s="39">
        <f t="shared" si="14"/>
        <v>0.4855424112</v>
      </c>
      <c r="X475" s="41">
        <f t="shared" si="15"/>
        <v>0.4042006702</v>
      </c>
      <c r="Y475" s="41">
        <f t="shared" si="16"/>
        <v>0.5144575888</v>
      </c>
      <c r="Z475" s="40">
        <f t="shared" si="17"/>
        <v>43</v>
      </c>
      <c r="AA475" s="40">
        <f t="shared" si="18"/>
        <v>47</v>
      </c>
      <c r="AB475" s="40">
        <f t="shared" si="19"/>
        <v>17</v>
      </c>
      <c r="AC475" s="40">
        <f t="shared" si="20"/>
        <v>26</v>
      </c>
      <c r="AD475" s="40">
        <f t="shared" si="21"/>
        <v>24</v>
      </c>
      <c r="AE475" s="40">
        <f t="shared" si="22"/>
        <v>23</v>
      </c>
      <c r="AF475" s="40">
        <f t="shared" si="23"/>
        <v>1.269230769</v>
      </c>
      <c r="AG475" s="40">
        <f t="shared" si="24"/>
        <v>1.347826087</v>
      </c>
      <c r="AH475" s="40">
        <f t="shared" si="25"/>
        <v>22</v>
      </c>
      <c r="AI475" s="40">
        <f t="shared" si="26"/>
        <v>33</v>
      </c>
      <c r="AJ475" s="40">
        <f t="shared" si="27"/>
        <v>32</v>
      </c>
      <c r="AK475" s="40">
        <f t="shared" si="40"/>
        <v>31</v>
      </c>
      <c r="AL475" s="18">
        <f t="shared" si="28"/>
        <v>1361</v>
      </c>
      <c r="AM475" s="40">
        <f t="shared" si="29"/>
        <v>118</v>
      </c>
      <c r="AN475" s="42">
        <f t="shared" si="30"/>
        <v>0.08670095518</v>
      </c>
      <c r="AO475" s="42">
        <f t="shared" si="31"/>
        <v>0.1741366642</v>
      </c>
      <c r="AP475" s="43">
        <f t="shared" si="32"/>
        <v>0.2025316456</v>
      </c>
      <c r="AQ475" s="43">
        <f t="shared" si="33"/>
        <v>0.6371308017</v>
      </c>
      <c r="AR475" s="43">
        <f t="shared" si="34"/>
        <v>0.3797468354</v>
      </c>
      <c r="AS475" s="43">
        <f t="shared" si="35"/>
        <v>0.4576271186</v>
      </c>
      <c r="AT475" s="43">
        <f t="shared" si="36"/>
        <v>0.4491525424</v>
      </c>
      <c r="AU475" s="43">
        <f t="shared" si="37"/>
        <v>0.4661016949</v>
      </c>
      <c r="AV475" s="44">
        <f t="shared" si="38"/>
        <v>0</v>
      </c>
      <c r="AW475" s="45">
        <f t="shared" si="39"/>
        <v>-6</v>
      </c>
      <c r="AX475" s="45">
        <v>15.0</v>
      </c>
      <c r="AY475" s="45"/>
    </row>
    <row r="476">
      <c r="A476" s="60"/>
      <c r="B476" s="60"/>
      <c r="C476" s="60"/>
      <c r="D476" s="46">
        <v>474.0</v>
      </c>
      <c r="E476" s="25"/>
      <c r="F476" s="26">
        <v>6657.0</v>
      </c>
      <c r="G476" s="18">
        <v>1675.0</v>
      </c>
      <c r="H476" s="15">
        <f t="shared" si="5"/>
        <v>225</v>
      </c>
      <c r="I476" s="28">
        <v>24.0</v>
      </c>
      <c r="J476" s="29">
        <v>35.0</v>
      </c>
      <c r="K476" s="30">
        <v>22.0</v>
      </c>
      <c r="L476" s="31">
        <v>100.0</v>
      </c>
      <c r="M476" s="32">
        <v>17.0</v>
      </c>
      <c r="N476" s="33">
        <v>27.0</v>
      </c>
      <c r="O476" s="39">
        <f t="shared" si="6"/>
        <v>0.6136363636</v>
      </c>
      <c r="P476" s="39">
        <f t="shared" si="7"/>
        <v>0.593220339</v>
      </c>
      <c r="Q476" s="40">
        <f t="shared" si="8"/>
        <v>0.7000924969</v>
      </c>
      <c r="R476" s="17">
        <f t="shared" si="9"/>
        <v>0.2780924969</v>
      </c>
      <c r="S476" s="39">
        <f t="shared" si="10"/>
        <v>-0.1068721579</v>
      </c>
      <c r="T476" s="40">
        <f t="shared" si="11"/>
        <v>0.3598964476</v>
      </c>
      <c r="U476" s="40">
        <f t="shared" si="12"/>
        <v>0.4763848358</v>
      </c>
      <c r="V476" s="40">
        <f t="shared" si="13"/>
        <v>0.4763848358</v>
      </c>
      <c r="W476" s="39">
        <f t="shared" si="14"/>
        <v>0.3695126779</v>
      </c>
      <c r="X476" s="41">
        <f t="shared" si="15"/>
        <v>0.5236151642</v>
      </c>
      <c r="Y476" s="41">
        <f t="shared" si="16"/>
        <v>0.6304873221</v>
      </c>
      <c r="Z476" s="40">
        <f t="shared" si="17"/>
        <v>44</v>
      </c>
      <c r="AA476" s="40">
        <f t="shared" si="18"/>
        <v>59</v>
      </c>
      <c r="AB476" s="40">
        <f t="shared" si="19"/>
        <v>23</v>
      </c>
      <c r="AC476" s="40">
        <f t="shared" si="20"/>
        <v>21</v>
      </c>
      <c r="AD476" s="40">
        <f t="shared" si="21"/>
        <v>37</v>
      </c>
      <c r="AE476" s="40">
        <f t="shared" si="22"/>
        <v>22</v>
      </c>
      <c r="AF476" s="40">
        <f t="shared" si="23"/>
        <v>1.285714286</v>
      </c>
      <c r="AG476" s="40">
        <f t="shared" si="24"/>
        <v>1.590909091</v>
      </c>
      <c r="AH476" s="40">
        <f t="shared" si="25"/>
        <v>30</v>
      </c>
      <c r="AI476" s="40">
        <f t="shared" si="26"/>
        <v>27</v>
      </c>
      <c r="AJ476" s="40">
        <f t="shared" si="27"/>
        <v>59</v>
      </c>
      <c r="AK476" s="40">
        <f t="shared" si="40"/>
        <v>35</v>
      </c>
      <c r="AL476" s="18">
        <f t="shared" si="28"/>
        <v>1675</v>
      </c>
      <c r="AM476" s="40">
        <f t="shared" si="29"/>
        <v>151</v>
      </c>
      <c r="AN476" s="42">
        <f t="shared" si="30"/>
        <v>0.09014925373</v>
      </c>
      <c r="AO476" s="42">
        <f t="shared" si="31"/>
        <v>0.1343283582</v>
      </c>
      <c r="AP476" s="43">
        <f t="shared" si="32"/>
        <v>0.28</v>
      </c>
      <c r="AQ476" s="43">
        <f t="shared" si="33"/>
        <v>0.6266666667</v>
      </c>
      <c r="AR476" s="43">
        <f t="shared" si="34"/>
        <v>0.4577777778</v>
      </c>
      <c r="AS476" s="43">
        <f t="shared" si="35"/>
        <v>0.5894039735</v>
      </c>
      <c r="AT476" s="43">
        <f t="shared" si="36"/>
        <v>0.4304635762</v>
      </c>
      <c r="AU476" s="43">
        <f t="shared" si="37"/>
        <v>0.3774834437</v>
      </c>
      <c r="AV476" s="44">
        <f t="shared" si="38"/>
        <v>0</v>
      </c>
      <c r="AW476" s="45">
        <f t="shared" si="39"/>
        <v>-26</v>
      </c>
      <c r="AX476" s="45">
        <v>15.0</v>
      </c>
      <c r="AY476" s="45"/>
    </row>
    <row r="477">
      <c r="A477" s="60"/>
      <c r="B477" s="60"/>
      <c r="C477" s="60"/>
      <c r="D477" s="46">
        <v>475.0</v>
      </c>
      <c r="E477" s="25"/>
      <c r="F477" s="26">
        <v>6658.0</v>
      </c>
      <c r="G477" s="18">
        <v>2677.0</v>
      </c>
      <c r="H477" s="15">
        <f t="shared" si="5"/>
        <v>454</v>
      </c>
      <c r="I477" s="28">
        <v>29.0</v>
      </c>
      <c r="J477" s="29">
        <v>66.0</v>
      </c>
      <c r="K477" s="30">
        <v>47.0</v>
      </c>
      <c r="L477" s="31">
        <v>242.0</v>
      </c>
      <c r="M477" s="32">
        <v>25.0</v>
      </c>
      <c r="N477" s="33">
        <v>45.0</v>
      </c>
      <c r="O477" s="39">
        <f t="shared" si="6"/>
        <v>0.6428571429</v>
      </c>
      <c r="P477" s="39">
        <f t="shared" si="7"/>
        <v>0.6947368421</v>
      </c>
      <c r="Q477" s="40">
        <f t="shared" si="8"/>
        <v>0.7133407449</v>
      </c>
      <c r="R477" s="17">
        <f t="shared" si="9"/>
        <v>0.2913407449</v>
      </c>
      <c r="S477" s="39">
        <f t="shared" si="10"/>
        <v>-0.01860390279</v>
      </c>
      <c r="T477" s="40">
        <f t="shared" si="11"/>
        <v>0.3598890296</v>
      </c>
      <c r="U477" s="40">
        <f t="shared" si="12"/>
        <v>0.4990715058</v>
      </c>
      <c r="V477" s="40">
        <f t="shared" si="13"/>
        <v>0.4990715058</v>
      </c>
      <c r="W477" s="39">
        <f t="shared" si="14"/>
        <v>0.480467603</v>
      </c>
      <c r="X477" s="41">
        <f t="shared" si="15"/>
        <v>0.5009284942</v>
      </c>
      <c r="Y477" s="41">
        <f t="shared" si="16"/>
        <v>0.519532397</v>
      </c>
      <c r="Z477" s="40">
        <f t="shared" si="17"/>
        <v>70</v>
      </c>
      <c r="AA477" s="40">
        <f t="shared" si="18"/>
        <v>95</v>
      </c>
      <c r="AB477" s="40">
        <f t="shared" si="19"/>
        <v>35</v>
      </c>
      <c r="AC477" s="40">
        <f t="shared" si="20"/>
        <v>35</v>
      </c>
      <c r="AD477" s="40">
        <f t="shared" si="21"/>
        <v>49</v>
      </c>
      <c r="AE477" s="40">
        <f t="shared" si="22"/>
        <v>46</v>
      </c>
      <c r="AF477" s="40">
        <f t="shared" si="23"/>
        <v>1.285714286</v>
      </c>
      <c r="AG477" s="40">
        <f t="shared" si="24"/>
        <v>1.434782609</v>
      </c>
      <c r="AH477" s="40">
        <f t="shared" si="25"/>
        <v>45</v>
      </c>
      <c r="AI477" s="40">
        <f t="shared" si="26"/>
        <v>45</v>
      </c>
      <c r="AJ477" s="40">
        <f t="shared" si="27"/>
        <v>70</v>
      </c>
      <c r="AK477" s="40">
        <f t="shared" si="40"/>
        <v>66</v>
      </c>
      <c r="AL477" s="18">
        <f t="shared" si="28"/>
        <v>2677</v>
      </c>
      <c r="AM477" s="40">
        <f t="shared" si="29"/>
        <v>226</v>
      </c>
      <c r="AN477" s="42">
        <f t="shared" si="30"/>
        <v>0.08442286141</v>
      </c>
      <c r="AO477" s="42">
        <f t="shared" si="31"/>
        <v>0.1695928278</v>
      </c>
      <c r="AP477" s="43">
        <f t="shared" si="32"/>
        <v>0.2224669604</v>
      </c>
      <c r="AQ477" s="43">
        <f t="shared" si="33"/>
        <v>0.6519823789</v>
      </c>
      <c r="AR477" s="43">
        <f t="shared" si="34"/>
        <v>0.3634361233</v>
      </c>
      <c r="AS477" s="43">
        <f t="shared" si="35"/>
        <v>0.5088495575</v>
      </c>
      <c r="AT477" s="43">
        <f t="shared" si="36"/>
        <v>0.4911504425</v>
      </c>
      <c r="AU477" s="43">
        <f t="shared" si="37"/>
        <v>0.3982300885</v>
      </c>
      <c r="AV477" s="44">
        <f t="shared" si="38"/>
        <v>0</v>
      </c>
      <c r="AW477" s="45">
        <f t="shared" si="39"/>
        <v>-14</v>
      </c>
      <c r="AX477" s="45">
        <v>15.0</v>
      </c>
      <c r="AY477" s="45"/>
    </row>
    <row r="478">
      <c r="A478" s="60"/>
      <c r="B478" s="60"/>
      <c r="C478" s="60"/>
      <c r="D478" s="46">
        <v>476.0</v>
      </c>
      <c r="E478" s="25"/>
      <c r="F478" s="26">
        <v>6666.0</v>
      </c>
      <c r="G478" s="18">
        <v>3147.0</v>
      </c>
      <c r="H478" s="15">
        <f t="shared" si="5"/>
        <v>504</v>
      </c>
      <c r="I478" s="28">
        <v>64.0</v>
      </c>
      <c r="J478" s="29">
        <v>133.0</v>
      </c>
      <c r="K478" s="30">
        <v>29.0</v>
      </c>
      <c r="L478" s="31">
        <v>158.0</v>
      </c>
      <c r="M478" s="32">
        <v>51.0</v>
      </c>
      <c r="N478" s="33">
        <v>69.0</v>
      </c>
      <c r="O478" s="39">
        <f t="shared" si="6"/>
        <v>0.575</v>
      </c>
      <c r="P478" s="39">
        <f t="shared" si="7"/>
        <v>0.6751269036</v>
      </c>
      <c r="Q478" s="40">
        <f t="shared" si="8"/>
        <v>0.6825761713</v>
      </c>
      <c r="R478" s="17">
        <f t="shared" si="9"/>
        <v>0.2605761713</v>
      </c>
      <c r="S478" s="39">
        <f t="shared" si="10"/>
        <v>-0.007449267697</v>
      </c>
      <c r="T478" s="40">
        <f t="shared" si="11"/>
        <v>0.359906256</v>
      </c>
      <c r="U478" s="40">
        <f t="shared" si="12"/>
        <v>0.4463882509</v>
      </c>
      <c r="V478" s="40">
        <f t="shared" si="13"/>
        <v>0.4463882509</v>
      </c>
      <c r="W478" s="39">
        <f t="shared" si="14"/>
        <v>0.4389389832</v>
      </c>
      <c r="X478" s="41">
        <f t="shared" si="15"/>
        <v>0.5536117491</v>
      </c>
      <c r="Y478" s="41">
        <f t="shared" si="16"/>
        <v>0.5610610168</v>
      </c>
      <c r="Z478" s="40">
        <f t="shared" si="17"/>
        <v>120</v>
      </c>
      <c r="AA478" s="40">
        <f t="shared" si="18"/>
        <v>197</v>
      </c>
      <c r="AB478" s="40">
        <f t="shared" si="19"/>
        <v>66</v>
      </c>
      <c r="AC478" s="40">
        <f t="shared" si="20"/>
        <v>54</v>
      </c>
      <c r="AD478" s="40">
        <f t="shared" si="21"/>
        <v>111</v>
      </c>
      <c r="AE478" s="40">
        <f t="shared" si="22"/>
        <v>86</v>
      </c>
      <c r="AF478" s="40">
        <f t="shared" si="23"/>
        <v>1.277777778</v>
      </c>
      <c r="AG478" s="40">
        <f t="shared" si="24"/>
        <v>1.546511628</v>
      </c>
      <c r="AH478" s="40">
        <f t="shared" si="25"/>
        <v>84</v>
      </c>
      <c r="AI478" s="40">
        <f t="shared" si="26"/>
        <v>69</v>
      </c>
      <c r="AJ478" s="40">
        <f t="shared" si="27"/>
        <v>172</v>
      </c>
      <c r="AK478" s="40">
        <f t="shared" si="40"/>
        <v>133</v>
      </c>
      <c r="AL478" s="18">
        <f t="shared" si="28"/>
        <v>3147</v>
      </c>
      <c r="AM478" s="40">
        <f t="shared" si="29"/>
        <v>458</v>
      </c>
      <c r="AN478" s="42">
        <f t="shared" si="30"/>
        <v>0.1455354306</v>
      </c>
      <c r="AO478" s="42">
        <f t="shared" si="31"/>
        <v>0.1601525262</v>
      </c>
      <c r="AP478" s="43">
        <f t="shared" si="32"/>
        <v>0.2857142857</v>
      </c>
      <c r="AQ478" s="43">
        <f t="shared" si="33"/>
        <v>0.5416666667</v>
      </c>
      <c r="AR478" s="43">
        <f t="shared" si="34"/>
        <v>0.628968254</v>
      </c>
      <c r="AS478" s="43">
        <f t="shared" si="35"/>
        <v>0.5589519651</v>
      </c>
      <c r="AT478" s="43">
        <f t="shared" si="36"/>
        <v>0.4737991266</v>
      </c>
      <c r="AU478" s="43">
        <f t="shared" si="37"/>
        <v>0.3340611354</v>
      </c>
      <c r="AV478" s="44">
        <f t="shared" si="38"/>
        <v>0</v>
      </c>
      <c r="AW478" s="45">
        <f t="shared" si="39"/>
        <v>-112</v>
      </c>
      <c r="AX478" s="45">
        <v>16.0</v>
      </c>
      <c r="AY478" s="45"/>
    </row>
    <row r="479">
      <c r="A479" s="60"/>
      <c r="B479" s="60"/>
      <c r="C479" s="60"/>
      <c r="D479" s="46">
        <v>477.0</v>
      </c>
      <c r="E479" s="25"/>
      <c r="F479" s="26">
        <v>6675.0</v>
      </c>
      <c r="G479" s="18">
        <v>1609.0</v>
      </c>
      <c r="H479" s="15">
        <f t="shared" si="5"/>
        <v>340</v>
      </c>
      <c r="I479" s="28">
        <v>43.0</v>
      </c>
      <c r="J479" s="29">
        <v>72.0</v>
      </c>
      <c r="K479" s="30">
        <v>23.0</v>
      </c>
      <c r="L479" s="31">
        <v>126.0</v>
      </c>
      <c r="M479" s="32">
        <v>36.0</v>
      </c>
      <c r="N479" s="33">
        <v>40.0</v>
      </c>
      <c r="O479" s="39">
        <f t="shared" si="6"/>
        <v>0.5263157895</v>
      </c>
      <c r="P479" s="39">
        <f t="shared" si="7"/>
        <v>0.6260869565</v>
      </c>
      <c r="Q479" s="40">
        <f t="shared" si="8"/>
        <v>0.6605058172</v>
      </c>
      <c r="R479" s="17">
        <f t="shared" si="9"/>
        <v>0.2385058172</v>
      </c>
      <c r="S479" s="39">
        <f t="shared" si="10"/>
        <v>-0.03441886065</v>
      </c>
      <c r="T479" s="40">
        <f t="shared" si="11"/>
        <v>0.3599186152</v>
      </c>
      <c r="U479" s="40">
        <f t="shared" si="12"/>
        <v>0.4085910762</v>
      </c>
      <c r="V479" s="40">
        <f t="shared" si="13"/>
        <v>0.4085910762</v>
      </c>
      <c r="W479" s="39">
        <f t="shared" si="14"/>
        <v>0.3741722155</v>
      </c>
      <c r="X479" s="41">
        <f t="shared" si="15"/>
        <v>0.5914089238</v>
      </c>
      <c r="Y479" s="41">
        <f t="shared" si="16"/>
        <v>0.6258277845</v>
      </c>
      <c r="Z479" s="40">
        <f t="shared" si="17"/>
        <v>76</v>
      </c>
      <c r="AA479" s="40">
        <f t="shared" si="18"/>
        <v>115</v>
      </c>
      <c r="AB479" s="40">
        <f t="shared" si="19"/>
        <v>45</v>
      </c>
      <c r="AC479" s="40">
        <f t="shared" si="20"/>
        <v>31</v>
      </c>
      <c r="AD479" s="40">
        <f t="shared" si="21"/>
        <v>72</v>
      </c>
      <c r="AE479" s="40">
        <f t="shared" si="22"/>
        <v>43</v>
      </c>
      <c r="AF479" s="40">
        <f t="shared" si="23"/>
        <v>1.290322581</v>
      </c>
      <c r="AG479" s="40">
        <f t="shared" si="24"/>
        <v>1.674418605</v>
      </c>
      <c r="AH479" s="40">
        <f t="shared" si="25"/>
        <v>58</v>
      </c>
      <c r="AI479" s="40">
        <f t="shared" si="26"/>
        <v>40</v>
      </c>
      <c r="AJ479" s="40">
        <f t="shared" si="27"/>
        <v>121</v>
      </c>
      <c r="AK479" s="40">
        <f t="shared" si="40"/>
        <v>72</v>
      </c>
      <c r="AL479" s="18">
        <f t="shared" si="28"/>
        <v>1609</v>
      </c>
      <c r="AM479" s="40">
        <f t="shared" si="29"/>
        <v>291</v>
      </c>
      <c r="AN479" s="42">
        <f t="shared" si="30"/>
        <v>0.1808576756</v>
      </c>
      <c r="AO479" s="42">
        <f t="shared" si="31"/>
        <v>0.2113113735</v>
      </c>
      <c r="AP479" s="43">
        <f t="shared" si="32"/>
        <v>0.3</v>
      </c>
      <c r="AQ479" s="43">
        <f t="shared" si="33"/>
        <v>0.6029411765</v>
      </c>
      <c r="AR479" s="43">
        <f t="shared" si="34"/>
        <v>0.5617647059</v>
      </c>
      <c r="AS479" s="43">
        <f t="shared" si="35"/>
        <v>0.6151202749</v>
      </c>
      <c r="AT479" s="43">
        <f t="shared" si="36"/>
        <v>0.4467353952</v>
      </c>
      <c r="AU479" s="43">
        <f t="shared" si="37"/>
        <v>0.3367697595</v>
      </c>
      <c r="AV479" s="44">
        <f t="shared" si="38"/>
        <v>0</v>
      </c>
      <c r="AW479" s="45">
        <f t="shared" si="39"/>
        <v>-77</v>
      </c>
      <c r="AX479" s="45">
        <v>16.0</v>
      </c>
      <c r="AY479" s="45"/>
    </row>
    <row r="480">
      <c r="A480" s="60"/>
      <c r="B480" s="60"/>
      <c r="C480" s="60"/>
      <c r="D480" s="46">
        <v>478.0</v>
      </c>
      <c r="E480" s="25"/>
      <c r="F480" s="26">
        <v>6681.0</v>
      </c>
      <c r="G480" s="18">
        <v>954.0</v>
      </c>
      <c r="H480" s="15">
        <f t="shared" si="5"/>
        <v>279</v>
      </c>
      <c r="I480" s="28">
        <v>13.0</v>
      </c>
      <c r="J480" s="29">
        <v>66.0</v>
      </c>
      <c r="K480" s="30">
        <v>32.0</v>
      </c>
      <c r="L480" s="31">
        <v>94.0</v>
      </c>
      <c r="M480" s="32">
        <v>19.0</v>
      </c>
      <c r="N480" s="33">
        <v>55.0</v>
      </c>
      <c r="O480" s="39">
        <f t="shared" si="6"/>
        <v>0.7432432432</v>
      </c>
      <c r="P480" s="39">
        <f t="shared" si="7"/>
        <v>0.835443038</v>
      </c>
      <c r="Q480" s="40">
        <f t="shared" si="8"/>
        <v>0.7588582268</v>
      </c>
      <c r="R480" s="17">
        <f t="shared" si="9"/>
        <v>0.3368582268</v>
      </c>
      <c r="S480" s="39">
        <f t="shared" si="10"/>
        <v>0.07658481117</v>
      </c>
      <c r="T480" s="40">
        <f t="shared" si="11"/>
        <v>0.3598635459</v>
      </c>
      <c r="U480" s="40">
        <f t="shared" si="12"/>
        <v>0.5770112579</v>
      </c>
      <c r="V480" s="40">
        <f t="shared" si="13"/>
        <v>0.5770112579</v>
      </c>
      <c r="W480" s="39">
        <f t="shared" si="14"/>
        <v>0.6535960691</v>
      </c>
      <c r="X480" s="41">
        <f t="shared" si="15"/>
        <v>0.4229887421</v>
      </c>
      <c r="Y480" s="41">
        <f t="shared" si="16"/>
        <v>0.3464039309</v>
      </c>
      <c r="Z480" s="40">
        <f t="shared" si="17"/>
        <v>74</v>
      </c>
      <c r="AA480" s="40">
        <f t="shared" si="18"/>
        <v>79</v>
      </c>
      <c r="AB480" s="40">
        <f t="shared" si="19"/>
        <v>31</v>
      </c>
      <c r="AC480" s="40">
        <f t="shared" si="20"/>
        <v>43</v>
      </c>
      <c r="AD480" s="40">
        <f t="shared" si="21"/>
        <v>27</v>
      </c>
      <c r="AE480" s="40">
        <f t="shared" si="22"/>
        <v>52</v>
      </c>
      <c r="AF480" s="40">
        <f t="shared" si="23"/>
        <v>1.279069767</v>
      </c>
      <c r="AG480" s="40">
        <f t="shared" si="24"/>
        <v>1.269230769</v>
      </c>
      <c r="AH480" s="40">
        <f t="shared" si="25"/>
        <v>40</v>
      </c>
      <c r="AI480" s="40">
        <f t="shared" si="26"/>
        <v>55</v>
      </c>
      <c r="AJ480" s="40">
        <f t="shared" si="27"/>
        <v>34</v>
      </c>
      <c r="AK480" s="40">
        <f t="shared" si="40"/>
        <v>66</v>
      </c>
      <c r="AL480" s="18">
        <f t="shared" si="28"/>
        <v>954</v>
      </c>
      <c r="AM480" s="40">
        <f t="shared" si="29"/>
        <v>195</v>
      </c>
      <c r="AN480" s="42">
        <f t="shared" si="30"/>
        <v>0.2044025157</v>
      </c>
      <c r="AO480" s="42">
        <f t="shared" si="31"/>
        <v>0.2924528302</v>
      </c>
      <c r="AP480" s="43">
        <f t="shared" si="32"/>
        <v>0.229390681</v>
      </c>
      <c r="AQ480" s="43">
        <f t="shared" si="33"/>
        <v>0.4516129032</v>
      </c>
      <c r="AR480" s="43">
        <f t="shared" si="34"/>
        <v>0.5483870968</v>
      </c>
      <c r="AS480" s="43">
        <f t="shared" si="35"/>
        <v>0.3794871795</v>
      </c>
      <c r="AT480" s="43">
        <f t="shared" si="36"/>
        <v>0.5435897436</v>
      </c>
      <c r="AU480" s="43">
        <f t="shared" si="37"/>
        <v>0.4871794872</v>
      </c>
      <c r="AV480" s="44">
        <f t="shared" si="38"/>
        <v>0</v>
      </c>
      <c r="AW480" s="45">
        <f t="shared" si="39"/>
        <v>-10</v>
      </c>
      <c r="AX480" s="45">
        <v>16.0</v>
      </c>
      <c r="AY480" s="45"/>
    </row>
    <row r="481">
      <c r="A481" s="60"/>
      <c r="B481" s="60"/>
      <c r="C481" s="60"/>
      <c r="D481" s="46">
        <v>479.0</v>
      </c>
      <c r="E481" s="25"/>
      <c r="F481" s="26">
        <v>6685.0</v>
      </c>
      <c r="G481" s="18">
        <v>1242.0</v>
      </c>
      <c r="H481" s="15">
        <f t="shared" si="5"/>
        <v>306</v>
      </c>
      <c r="I481" s="28">
        <v>31.0</v>
      </c>
      <c r="J481" s="29">
        <v>38.0</v>
      </c>
      <c r="K481" s="30">
        <v>31.0</v>
      </c>
      <c r="L481" s="31">
        <v>92.0</v>
      </c>
      <c r="M481" s="32">
        <v>55.0</v>
      </c>
      <c r="N481" s="33">
        <v>59.0</v>
      </c>
      <c r="O481" s="39">
        <f t="shared" si="6"/>
        <v>0.5175438596</v>
      </c>
      <c r="P481" s="39">
        <f t="shared" si="7"/>
        <v>0.5507246377</v>
      </c>
      <c r="Q481" s="40">
        <f t="shared" si="8"/>
        <v>0.656529331</v>
      </c>
      <c r="R481" s="17">
        <f t="shared" si="9"/>
        <v>0.234529331</v>
      </c>
      <c r="S481" s="39">
        <f t="shared" si="10"/>
        <v>-0.1058046933</v>
      </c>
      <c r="T481" s="40">
        <f t="shared" si="11"/>
        <v>0.3599208421</v>
      </c>
      <c r="U481" s="40">
        <f t="shared" si="12"/>
        <v>0.4017808195</v>
      </c>
      <c r="V481" s="40">
        <f t="shared" si="13"/>
        <v>0.4017808195</v>
      </c>
      <c r="W481" s="39">
        <f t="shared" si="14"/>
        <v>0.2959761261</v>
      </c>
      <c r="X481" s="41">
        <f t="shared" si="15"/>
        <v>0.5982191805</v>
      </c>
      <c r="Y481" s="41">
        <f t="shared" si="16"/>
        <v>0.7040238739</v>
      </c>
      <c r="Z481" s="40">
        <f t="shared" si="17"/>
        <v>114</v>
      </c>
      <c r="AA481" s="40">
        <f t="shared" si="18"/>
        <v>69</v>
      </c>
      <c r="AB481" s="40">
        <f t="shared" si="19"/>
        <v>68</v>
      </c>
      <c r="AC481" s="40">
        <f t="shared" si="20"/>
        <v>46</v>
      </c>
      <c r="AD481" s="40">
        <f t="shared" si="21"/>
        <v>49</v>
      </c>
      <c r="AE481" s="40">
        <f t="shared" si="22"/>
        <v>20</v>
      </c>
      <c r="AF481" s="40">
        <f t="shared" si="23"/>
        <v>1.282608696</v>
      </c>
      <c r="AG481" s="40">
        <f t="shared" si="24"/>
        <v>1.9</v>
      </c>
      <c r="AH481" s="40">
        <f t="shared" si="25"/>
        <v>87</v>
      </c>
      <c r="AI481" s="40">
        <f t="shared" si="26"/>
        <v>59</v>
      </c>
      <c r="AJ481" s="40">
        <f t="shared" si="27"/>
        <v>93</v>
      </c>
      <c r="AK481" s="40">
        <f t="shared" si="40"/>
        <v>38</v>
      </c>
      <c r="AL481" s="18">
        <f t="shared" si="28"/>
        <v>1242</v>
      </c>
      <c r="AM481" s="40">
        <f t="shared" si="29"/>
        <v>277</v>
      </c>
      <c r="AN481" s="42">
        <f t="shared" si="30"/>
        <v>0.2230273752</v>
      </c>
      <c r="AO481" s="42">
        <f t="shared" si="31"/>
        <v>0.2463768116</v>
      </c>
      <c r="AP481" s="43">
        <f t="shared" si="32"/>
        <v>0.3823529412</v>
      </c>
      <c r="AQ481" s="43">
        <f t="shared" si="33"/>
        <v>0.5816993464</v>
      </c>
      <c r="AR481" s="43">
        <f t="shared" si="34"/>
        <v>0.5980392157</v>
      </c>
      <c r="AS481" s="43">
        <f t="shared" si="35"/>
        <v>0.6498194946</v>
      </c>
      <c r="AT481" s="43">
        <f t="shared" si="36"/>
        <v>0.4512635379</v>
      </c>
      <c r="AU481" s="43">
        <f t="shared" si="37"/>
        <v>0.5270758123</v>
      </c>
      <c r="AV481" s="44">
        <f t="shared" si="38"/>
        <v>0</v>
      </c>
      <c r="AW481" s="45">
        <f t="shared" si="39"/>
        <v>-63</v>
      </c>
      <c r="AX481" s="45">
        <v>16.0</v>
      </c>
      <c r="AY481" s="45"/>
    </row>
    <row r="482">
      <c r="A482" s="60"/>
      <c r="B482" s="60"/>
      <c r="C482" s="60"/>
      <c r="D482" s="46">
        <v>480.0</v>
      </c>
      <c r="E482" s="25"/>
      <c r="F482" s="26">
        <v>6693.0</v>
      </c>
      <c r="G482" s="18">
        <v>2717.0</v>
      </c>
      <c r="H482" s="15">
        <f t="shared" si="5"/>
        <v>464</v>
      </c>
      <c r="I482" s="28">
        <v>27.0</v>
      </c>
      <c r="J482" s="29">
        <v>94.0</v>
      </c>
      <c r="K482" s="30">
        <v>50.0</v>
      </c>
      <c r="L482" s="31">
        <v>206.0</v>
      </c>
      <c r="M482" s="32">
        <v>28.0</v>
      </c>
      <c r="N482" s="33">
        <v>59.0</v>
      </c>
      <c r="O482" s="39">
        <f t="shared" si="6"/>
        <v>0.6781609195</v>
      </c>
      <c r="P482" s="39">
        <f t="shared" si="7"/>
        <v>0.7768595041</v>
      </c>
      <c r="Q482" s="40">
        <f t="shared" si="8"/>
        <v>0.7293476266</v>
      </c>
      <c r="R482" s="17">
        <f t="shared" si="9"/>
        <v>0.3073476266</v>
      </c>
      <c r="S482" s="39">
        <f t="shared" si="10"/>
        <v>0.0475118775</v>
      </c>
      <c r="T482" s="40">
        <f t="shared" si="11"/>
        <v>0.3598800674</v>
      </c>
      <c r="U482" s="40">
        <f t="shared" si="12"/>
        <v>0.526481147</v>
      </c>
      <c r="V482" s="40">
        <f t="shared" si="13"/>
        <v>0.526481147</v>
      </c>
      <c r="W482" s="39">
        <f t="shared" si="14"/>
        <v>0.5739930245</v>
      </c>
      <c r="X482" s="41">
        <f t="shared" si="15"/>
        <v>0.473518853</v>
      </c>
      <c r="Y482" s="41">
        <f t="shared" si="16"/>
        <v>0.4260069755</v>
      </c>
      <c r="Z482" s="40">
        <f t="shared" si="17"/>
        <v>87</v>
      </c>
      <c r="AA482" s="40">
        <f t="shared" si="18"/>
        <v>121</v>
      </c>
      <c r="AB482" s="40">
        <f t="shared" si="19"/>
        <v>41</v>
      </c>
      <c r="AC482" s="40">
        <f t="shared" si="20"/>
        <v>46</v>
      </c>
      <c r="AD482" s="40">
        <f t="shared" si="21"/>
        <v>52</v>
      </c>
      <c r="AE482" s="40">
        <f t="shared" si="22"/>
        <v>69</v>
      </c>
      <c r="AF482" s="40">
        <f t="shared" si="23"/>
        <v>1.282608696</v>
      </c>
      <c r="AG482" s="40">
        <f t="shared" si="24"/>
        <v>1.362318841</v>
      </c>
      <c r="AH482" s="40">
        <f t="shared" si="25"/>
        <v>53</v>
      </c>
      <c r="AI482" s="40">
        <f t="shared" si="26"/>
        <v>59</v>
      </c>
      <c r="AJ482" s="40">
        <f t="shared" si="27"/>
        <v>71</v>
      </c>
      <c r="AK482" s="40">
        <f t="shared" si="40"/>
        <v>94</v>
      </c>
      <c r="AL482" s="18">
        <f t="shared" si="28"/>
        <v>2717</v>
      </c>
      <c r="AM482" s="40">
        <f t="shared" si="29"/>
        <v>277</v>
      </c>
      <c r="AN482" s="42">
        <f t="shared" si="30"/>
        <v>0.1019506809</v>
      </c>
      <c r="AO482" s="42">
        <f t="shared" si="31"/>
        <v>0.1707765918</v>
      </c>
      <c r="AP482" s="43">
        <f t="shared" si="32"/>
        <v>0.2262931034</v>
      </c>
      <c r="AQ482" s="43">
        <f t="shared" si="33"/>
        <v>0.5625</v>
      </c>
      <c r="AR482" s="43">
        <f t="shared" si="34"/>
        <v>0.4482758621</v>
      </c>
      <c r="AS482" s="43">
        <f t="shared" si="35"/>
        <v>0.4476534296</v>
      </c>
      <c r="AT482" s="43">
        <f t="shared" si="36"/>
        <v>0.5306859206</v>
      </c>
      <c r="AU482" s="43">
        <f t="shared" si="37"/>
        <v>0.40433213</v>
      </c>
      <c r="AV482" s="44">
        <f t="shared" si="38"/>
        <v>0</v>
      </c>
      <c r="AW482" s="45">
        <f t="shared" si="39"/>
        <v>-19</v>
      </c>
      <c r="AX482" s="45">
        <v>16.0</v>
      </c>
      <c r="AY482" s="45"/>
    </row>
    <row r="483">
      <c r="A483" s="60"/>
      <c r="B483" s="60"/>
      <c r="C483" s="60"/>
      <c r="D483" s="46">
        <v>481.0</v>
      </c>
      <c r="E483" s="25"/>
      <c r="F483" s="26">
        <v>6695.0</v>
      </c>
      <c r="G483" s="18">
        <v>3240.0</v>
      </c>
      <c r="H483" s="15">
        <f t="shared" si="5"/>
        <v>592</v>
      </c>
      <c r="I483" s="28">
        <v>39.0</v>
      </c>
      <c r="J483" s="29">
        <v>106.0</v>
      </c>
      <c r="K483" s="30">
        <v>43.0</v>
      </c>
      <c r="L483" s="31">
        <v>272.0</v>
      </c>
      <c r="M483" s="32">
        <v>55.0</v>
      </c>
      <c r="N483" s="33">
        <v>77.0</v>
      </c>
      <c r="O483" s="39">
        <f t="shared" si="6"/>
        <v>0.5833333333</v>
      </c>
      <c r="P483" s="39">
        <f t="shared" si="7"/>
        <v>0.7310344828</v>
      </c>
      <c r="Q483" s="40">
        <f t="shared" si="8"/>
        <v>0.686354125</v>
      </c>
      <c r="R483" s="17">
        <f t="shared" si="9"/>
        <v>0.264354125</v>
      </c>
      <c r="S483" s="39">
        <f t="shared" si="10"/>
        <v>0.04468035776</v>
      </c>
      <c r="T483" s="40">
        <f t="shared" si="11"/>
        <v>0.3599041405</v>
      </c>
      <c r="U483" s="40">
        <f t="shared" si="12"/>
        <v>0.45285808</v>
      </c>
      <c r="V483" s="40">
        <f t="shared" si="13"/>
        <v>0.45285808</v>
      </c>
      <c r="W483" s="39">
        <f t="shared" si="14"/>
        <v>0.4975384377</v>
      </c>
      <c r="X483" s="41">
        <f t="shared" si="15"/>
        <v>0.54714192</v>
      </c>
      <c r="Y483" s="41">
        <f t="shared" si="16"/>
        <v>0.5024615623</v>
      </c>
      <c r="Z483" s="40">
        <f t="shared" si="17"/>
        <v>132</v>
      </c>
      <c r="AA483" s="40">
        <f t="shared" si="18"/>
        <v>145</v>
      </c>
      <c r="AB483" s="40">
        <f t="shared" si="19"/>
        <v>72</v>
      </c>
      <c r="AC483" s="40">
        <f t="shared" si="20"/>
        <v>60</v>
      </c>
      <c r="AD483" s="40">
        <f t="shared" si="21"/>
        <v>73</v>
      </c>
      <c r="AE483" s="40">
        <f t="shared" si="22"/>
        <v>72</v>
      </c>
      <c r="AF483" s="40">
        <f t="shared" si="23"/>
        <v>1.283333333</v>
      </c>
      <c r="AG483" s="40">
        <f t="shared" si="24"/>
        <v>1.472222222</v>
      </c>
      <c r="AH483" s="40">
        <f t="shared" si="25"/>
        <v>92</v>
      </c>
      <c r="AI483" s="40">
        <f t="shared" si="26"/>
        <v>77</v>
      </c>
      <c r="AJ483" s="40">
        <f t="shared" si="27"/>
        <v>107</v>
      </c>
      <c r="AK483" s="40">
        <f t="shared" si="40"/>
        <v>106</v>
      </c>
      <c r="AL483" s="18">
        <f t="shared" si="28"/>
        <v>3240</v>
      </c>
      <c r="AM483" s="40">
        <f t="shared" si="29"/>
        <v>382</v>
      </c>
      <c r="AN483" s="42">
        <f t="shared" si="30"/>
        <v>0.1179012346</v>
      </c>
      <c r="AO483" s="42">
        <f t="shared" si="31"/>
        <v>0.1827160494</v>
      </c>
      <c r="AP483" s="43">
        <f t="shared" si="32"/>
        <v>0.2314189189</v>
      </c>
      <c r="AQ483" s="43">
        <f t="shared" si="33"/>
        <v>0.6182432432</v>
      </c>
      <c r="AR483" s="43">
        <f t="shared" si="34"/>
        <v>0.4679054054</v>
      </c>
      <c r="AS483" s="43">
        <f t="shared" si="35"/>
        <v>0.5209424084</v>
      </c>
      <c r="AT483" s="43">
        <f t="shared" si="36"/>
        <v>0.5183246073</v>
      </c>
      <c r="AU483" s="43">
        <f t="shared" si="37"/>
        <v>0.442408377</v>
      </c>
      <c r="AV483" s="44">
        <f t="shared" si="38"/>
        <v>0</v>
      </c>
      <c r="AW483" s="45">
        <f t="shared" si="39"/>
        <v>-62</v>
      </c>
      <c r="AX483" s="45">
        <v>16.0</v>
      </c>
      <c r="AY483" s="45"/>
    </row>
    <row r="484">
      <c r="A484" s="60"/>
      <c r="B484" s="60"/>
      <c r="C484" s="60"/>
      <c r="D484" s="46">
        <v>482.0</v>
      </c>
      <c r="E484" s="25"/>
      <c r="F484" s="26">
        <v>6704.0</v>
      </c>
      <c r="G484" s="18">
        <v>1247.0</v>
      </c>
      <c r="H484" s="15">
        <f t="shared" si="5"/>
        <v>199</v>
      </c>
      <c r="I484" s="28">
        <v>14.0</v>
      </c>
      <c r="J484" s="29">
        <v>38.0</v>
      </c>
      <c r="K484" s="30">
        <v>9.0</v>
      </c>
      <c r="L484" s="31">
        <v>98.0</v>
      </c>
      <c r="M484" s="32">
        <v>16.0</v>
      </c>
      <c r="N484" s="33">
        <v>24.0</v>
      </c>
      <c r="O484" s="39">
        <f t="shared" si="6"/>
        <v>0.6</v>
      </c>
      <c r="P484" s="39">
        <f t="shared" si="7"/>
        <v>0.7307692308</v>
      </c>
      <c r="Q484" s="40">
        <f t="shared" si="8"/>
        <v>0.69391016</v>
      </c>
      <c r="R484" s="17">
        <f t="shared" si="9"/>
        <v>0.27191016</v>
      </c>
      <c r="S484" s="39">
        <f t="shared" si="10"/>
        <v>0.03685907077</v>
      </c>
      <c r="T484" s="40">
        <f t="shared" si="11"/>
        <v>0.3598999094</v>
      </c>
      <c r="U484" s="40">
        <f t="shared" si="12"/>
        <v>0.4657977754</v>
      </c>
      <c r="V484" s="40">
        <f t="shared" si="13"/>
        <v>0.4657977754</v>
      </c>
      <c r="W484" s="39">
        <f t="shared" si="14"/>
        <v>0.5026568462</v>
      </c>
      <c r="X484" s="41">
        <f t="shared" si="15"/>
        <v>0.5342022246</v>
      </c>
      <c r="Y484" s="41">
        <f t="shared" si="16"/>
        <v>0.4973431538</v>
      </c>
      <c r="Z484" s="40">
        <f t="shared" si="17"/>
        <v>40</v>
      </c>
      <c r="AA484" s="40">
        <f t="shared" si="18"/>
        <v>52</v>
      </c>
      <c r="AB484" s="40">
        <f t="shared" si="19"/>
        <v>21</v>
      </c>
      <c r="AC484" s="40">
        <f t="shared" si="20"/>
        <v>19</v>
      </c>
      <c r="AD484" s="40">
        <f t="shared" si="21"/>
        <v>26</v>
      </c>
      <c r="AE484" s="40">
        <f t="shared" si="22"/>
        <v>26</v>
      </c>
      <c r="AF484" s="40">
        <f t="shared" si="23"/>
        <v>1.263157895</v>
      </c>
      <c r="AG484" s="40">
        <f t="shared" si="24"/>
        <v>1.461538462</v>
      </c>
      <c r="AH484" s="40">
        <f t="shared" si="25"/>
        <v>27</v>
      </c>
      <c r="AI484" s="40">
        <f t="shared" si="26"/>
        <v>24</v>
      </c>
      <c r="AJ484" s="40">
        <f t="shared" si="27"/>
        <v>38</v>
      </c>
      <c r="AK484" s="40">
        <f t="shared" si="40"/>
        <v>38</v>
      </c>
      <c r="AL484" s="18">
        <f t="shared" si="28"/>
        <v>1247</v>
      </c>
      <c r="AM484" s="40">
        <f t="shared" si="29"/>
        <v>127</v>
      </c>
      <c r="AN484" s="42">
        <f t="shared" si="30"/>
        <v>0.1018444266</v>
      </c>
      <c r="AO484" s="42">
        <f t="shared" si="31"/>
        <v>0.1595829992</v>
      </c>
      <c r="AP484" s="43">
        <f t="shared" si="32"/>
        <v>0.1959798995</v>
      </c>
      <c r="AQ484" s="43">
        <f t="shared" si="33"/>
        <v>0.6432160804</v>
      </c>
      <c r="AR484" s="43">
        <f t="shared" si="34"/>
        <v>0.4623115578</v>
      </c>
      <c r="AS484" s="43">
        <f t="shared" si="35"/>
        <v>0.5118110236</v>
      </c>
      <c r="AT484" s="43">
        <f t="shared" si="36"/>
        <v>0.5118110236</v>
      </c>
      <c r="AU484" s="43">
        <f t="shared" si="37"/>
        <v>0.4015748031</v>
      </c>
      <c r="AV484" s="44">
        <f t="shared" si="38"/>
        <v>0</v>
      </c>
      <c r="AW484" s="45">
        <f t="shared" si="39"/>
        <v>-26</v>
      </c>
      <c r="AX484" s="45">
        <v>16.0</v>
      </c>
      <c r="AY484" s="45"/>
    </row>
    <row r="485">
      <c r="A485" s="60"/>
      <c r="B485" s="60"/>
      <c r="C485" s="60"/>
      <c r="D485" s="46">
        <v>483.0</v>
      </c>
      <c r="E485" s="25"/>
      <c r="F485" s="26">
        <v>6706.0</v>
      </c>
      <c r="G485" s="18">
        <v>2091.0</v>
      </c>
      <c r="H485" s="15">
        <f t="shared" si="5"/>
        <v>267</v>
      </c>
      <c r="I485" s="28">
        <v>6.0</v>
      </c>
      <c r="J485" s="29">
        <v>41.0</v>
      </c>
      <c r="K485" s="30">
        <v>28.0</v>
      </c>
      <c r="L485" s="31">
        <v>143.0</v>
      </c>
      <c r="M485" s="32">
        <v>10.0</v>
      </c>
      <c r="N485" s="33">
        <v>39.0</v>
      </c>
      <c r="O485" s="39">
        <f t="shared" si="6"/>
        <v>0.7959183673</v>
      </c>
      <c r="P485" s="39">
        <f t="shared" si="7"/>
        <v>0.8723404255</v>
      </c>
      <c r="Q485" s="40">
        <f t="shared" si="8"/>
        <v>0.7827448671</v>
      </c>
      <c r="R485" s="17">
        <f t="shared" si="9"/>
        <v>0.3607448671</v>
      </c>
      <c r="S485" s="39">
        <f t="shared" si="10"/>
        <v>0.08959555839</v>
      </c>
      <c r="T485" s="40">
        <f t="shared" si="11"/>
        <v>0.3598501741</v>
      </c>
      <c r="U485" s="40">
        <f t="shared" si="12"/>
        <v>0.6179089361</v>
      </c>
      <c r="V485" s="40">
        <f t="shared" si="13"/>
        <v>0.6179089361</v>
      </c>
      <c r="W485" s="39">
        <f t="shared" si="14"/>
        <v>0.7075044945</v>
      </c>
      <c r="X485" s="41">
        <f t="shared" si="15"/>
        <v>0.3820910639</v>
      </c>
      <c r="Y485" s="41">
        <f t="shared" si="16"/>
        <v>0.2924955055</v>
      </c>
      <c r="Z485" s="40">
        <f t="shared" si="17"/>
        <v>49</v>
      </c>
      <c r="AA485" s="40">
        <f t="shared" si="18"/>
        <v>47</v>
      </c>
      <c r="AB485" s="40">
        <f t="shared" si="19"/>
        <v>19</v>
      </c>
      <c r="AC485" s="40">
        <f t="shared" si="20"/>
        <v>30</v>
      </c>
      <c r="AD485" s="40">
        <f t="shared" si="21"/>
        <v>14</v>
      </c>
      <c r="AE485" s="40">
        <f t="shared" si="22"/>
        <v>33</v>
      </c>
      <c r="AF485" s="40">
        <f t="shared" si="23"/>
        <v>1.3</v>
      </c>
      <c r="AG485" s="40">
        <f t="shared" si="24"/>
        <v>1.242424242</v>
      </c>
      <c r="AH485" s="40">
        <f t="shared" si="25"/>
        <v>25</v>
      </c>
      <c r="AI485" s="40">
        <f t="shared" si="26"/>
        <v>39</v>
      </c>
      <c r="AJ485" s="40">
        <f t="shared" si="27"/>
        <v>17</v>
      </c>
      <c r="AK485" s="40">
        <f t="shared" si="40"/>
        <v>41</v>
      </c>
      <c r="AL485" s="18">
        <f t="shared" si="28"/>
        <v>2091</v>
      </c>
      <c r="AM485" s="40">
        <f t="shared" si="29"/>
        <v>122</v>
      </c>
      <c r="AN485" s="42">
        <f t="shared" si="30"/>
        <v>0.05834528934</v>
      </c>
      <c r="AO485" s="42">
        <f t="shared" si="31"/>
        <v>0.1276901004</v>
      </c>
      <c r="AP485" s="43">
        <f t="shared" si="32"/>
        <v>0.1647940075</v>
      </c>
      <c r="AQ485" s="43">
        <f t="shared" si="33"/>
        <v>0.595505618</v>
      </c>
      <c r="AR485" s="43">
        <f t="shared" si="34"/>
        <v>0.3595505618</v>
      </c>
      <c r="AS485" s="43">
        <f t="shared" si="35"/>
        <v>0.3442622951</v>
      </c>
      <c r="AT485" s="43">
        <f t="shared" si="36"/>
        <v>0.5409836066</v>
      </c>
      <c r="AU485" s="43">
        <f t="shared" si="37"/>
        <v>0.5245901639</v>
      </c>
      <c r="AV485" s="44">
        <f t="shared" si="38"/>
        <v>0</v>
      </c>
      <c r="AW485" s="45">
        <f t="shared" si="39"/>
        <v>2</v>
      </c>
      <c r="AX485" s="45">
        <v>16.0</v>
      </c>
      <c r="AY485" s="45"/>
    </row>
    <row r="486">
      <c r="A486" s="60"/>
      <c r="B486" s="60"/>
      <c r="C486" s="60"/>
      <c r="D486" s="46">
        <v>484.0</v>
      </c>
      <c r="E486" s="25"/>
      <c r="F486" s="26">
        <v>6707.0</v>
      </c>
      <c r="G486" s="18">
        <v>1803.0</v>
      </c>
      <c r="H486" s="15">
        <f t="shared" si="5"/>
        <v>323</v>
      </c>
      <c r="I486" s="28">
        <v>26.0</v>
      </c>
      <c r="J486" s="29">
        <v>70.0</v>
      </c>
      <c r="K486" s="30">
        <v>25.0</v>
      </c>
      <c r="L486" s="31">
        <v>143.0</v>
      </c>
      <c r="M486" s="32">
        <v>16.0</v>
      </c>
      <c r="N486" s="33">
        <v>43.0</v>
      </c>
      <c r="O486" s="39">
        <f t="shared" si="6"/>
        <v>0.7288135593</v>
      </c>
      <c r="P486" s="39">
        <f t="shared" si="7"/>
        <v>0.7291666667</v>
      </c>
      <c r="Q486" s="40">
        <f t="shared" si="8"/>
        <v>0.7523150801</v>
      </c>
      <c r="R486" s="17">
        <f t="shared" si="9"/>
        <v>0.3303150801</v>
      </c>
      <c r="S486" s="39">
        <f t="shared" si="10"/>
        <v>-0.02314841348</v>
      </c>
      <c r="T486" s="40">
        <f t="shared" si="11"/>
        <v>0.3598672089</v>
      </c>
      <c r="U486" s="40">
        <f t="shared" si="12"/>
        <v>0.5658079429</v>
      </c>
      <c r="V486" s="40">
        <f t="shared" si="13"/>
        <v>0.5658079429</v>
      </c>
      <c r="W486" s="39">
        <f t="shared" si="14"/>
        <v>0.5426595294</v>
      </c>
      <c r="X486" s="41">
        <f t="shared" si="15"/>
        <v>0.4341920571</v>
      </c>
      <c r="Y486" s="41">
        <f t="shared" si="16"/>
        <v>0.4573404706</v>
      </c>
      <c r="Z486" s="40">
        <f t="shared" si="17"/>
        <v>59</v>
      </c>
      <c r="AA486" s="40">
        <f t="shared" si="18"/>
        <v>96</v>
      </c>
      <c r="AB486" s="40">
        <f t="shared" si="19"/>
        <v>26</v>
      </c>
      <c r="AC486" s="40">
        <f t="shared" si="20"/>
        <v>33</v>
      </c>
      <c r="AD486" s="40">
        <f t="shared" si="21"/>
        <v>44</v>
      </c>
      <c r="AE486" s="40">
        <f t="shared" si="22"/>
        <v>52</v>
      </c>
      <c r="AF486" s="40">
        <f t="shared" si="23"/>
        <v>1.303030303</v>
      </c>
      <c r="AG486" s="40">
        <f t="shared" si="24"/>
        <v>1.346153846</v>
      </c>
      <c r="AH486" s="40">
        <f t="shared" si="25"/>
        <v>34</v>
      </c>
      <c r="AI486" s="40">
        <f t="shared" si="26"/>
        <v>43</v>
      </c>
      <c r="AJ486" s="40">
        <f t="shared" si="27"/>
        <v>59</v>
      </c>
      <c r="AK486" s="40">
        <f t="shared" si="40"/>
        <v>70</v>
      </c>
      <c r="AL486" s="18">
        <f t="shared" si="28"/>
        <v>1803</v>
      </c>
      <c r="AM486" s="40">
        <f t="shared" si="29"/>
        <v>206</v>
      </c>
      <c r="AN486" s="42">
        <f t="shared" si="30"/>
        <v>0.1142540211</v>
      </c>
      <c r="AO486" s="42">
        <f t="shared" si="31"/>
        <v>0.179145868</v>
      </c>
      <c r="AP486" s="43">
        <f t="shared" si="32"/>
        <v>0.2074303406</v>
      </c>
      <c r="AQ486" s="43">
        <f t="shared" si="33"/>
        <v>0.572755418</v>
      </c>
      <c r="AR486" s="43">
        <f t="shared" si="34"/>
        <v>0.479876161</v>
      </c>
      <c r="AS486" s="43">
        <f t="shared" si="35"/>
        <v>0.4514563107</v>
      </c>
      <c r="AT486" s="43">
        <f t="shared" si="36"/>
        <v>0.5048543689</v>
      </c>
      <c r="AU486" s="43">
        <f t="shared" si="37"/>
        <v>0.3737864078</v>
      </c>
      <c r="AV486" s="44">
        <f t="shared" si="38"/>
        <v>0</v>
      </c>
      <c r="AW486" s="45">
        <f t="shared" si="39"/>
        <v>-26</v>
      </c>
      <c r="AX486" s="45">
        <v>16.0</v>
      </c>
      <c r="AY486" s="45"/>
    </row>
    <row r="487">
      <c r="A487" s="60"/>
      <c r="B487" s="60"/>
      <c r="C487" s="60"/>
      <c r="D487" s="46">
        <v>485.0</v>
      </c>
      <c r="E487" s="25"/>
      <c r="F487" s="26">
        <v>6708.0</v>
      </c>
      <c r="G487" s="18">
        <v>2286.0</v>
      </c>
      <c r="H487" s="15">
        <f t="shared" si="5"/>
        <v>391</v>
      </c>
      <c r="I487" s="28">
        <v>29.0</v>
      </c>
      <c r="J487" s="29">
        <v>73.0</v>
      </c>
      <c r="K487" s="30">
        <v>29.0</v>
      </c>
      <c r="L487" s="31">
        <v>173.0</v>
      </c>
      <c r="M487" s="32">
        <v>33.0</v>
      </c>
      <c r="N487" s="33">
        <v>54.0</v>
      </c>
      <c r="O487" s="39">
        <f t="shared" si="6"/>
        <v>0.6206896552</v>
      </c>
      <c r="P487" s="39">
        <f t="shared" si="7"/>
        <v>0.7156862745</v>
      </c>
      <c r="Q487" s="40">
        <f t="shared" si="8"/>
        <v>0.703290302</v>
      </c>
      <c r="R487" s="17">
        <f t="shared" si="9"/>
        <v>0.281290302</v>
      </c>
      <c r="S487" s="39">
        <f t="shared" si="10"/>
        <v>0.01239597249</v>
      </c>
      <c r="T487" s="40">
        <f t="shared" si="11"/>
        <v>0.3598946571</v>
      </c>
      <c r="U487" s="40">
        <f t="shared" si="12"/>
        <v>0.4818609146</v>
      </c>
      <c r="V487" s="40">
        <f t="shared" si="13"/>
        <v>0.4818609146</v>
      </c>
      <c r="W487" s="39">
        <f t="shared" si="14"/>
        <v>0.4942568871</v>
      </c>
      <c r="X487" s="41">
        <f t="shared" si="15"/>
        <v>0.5181390854</v>
      </c>
      <c r="Y487" s="41">
        <f t="shared" si="16"/>
        <v>0.5057431129</v>
      </c>
      <c r="Z487" s="40">
        <f t="shared" si="17"/>
        <v>87</v>
      </c>
      <c r="AA487" s="40">
        <f t="shared" si="18"/>
        <v>102</v>
      </c>
      <c r="AB487" s="40">
        <f t="shared" si="19"/>
        <v>45</v>
      </c>
      <c r="AC487" s="40">
        <f t="shared" si="20"/>
        <v>42</v>
      </c>
      <c r="AD487" s="40">
        <f t="shared" si="21"/>
        <v>52</v>
      </c>
      <c r="AE487" s="40">
        <f t="shared" si="22"/>
        <v>50</v>
      </c>
      <c r="AF487" s="40">
        <f t="shared" si="23"/>
        <v>1.285714286</v>
      </c>
      <c r="AG487" s="40">
        <f t="shared" si="24"/>
        <v>1.46</v>
      </c>
      <c r="AH487" s="40">
        <f t="shared" si="25"/>
        <v>58</v>
      </c>
      <c r="AI487" s="40">
        <f t="shared" si="26"/>
        <v>54</v>
      </c>
      <c r="AJ487" s="40">
        <f t="shared" si="27"/>
        <v>76</v>
      </c>
      <c r="AK487" s="40">
        <f t="shared" si="40"/>
        <v>73</v>
      </c>
      <c r="AL487" s="18">
        <f t="shared" si="28"/>
        <v>2286</v>
      </c>
      <c r="AM487" s="40">
        <f t="shared" si="29"/>
        <v>261</v>
      </c>
      <c r="AN487" s="42">
        <f t="shared" si="30"/>
        <v>0.1141732283</v>
      </c>
      <c r="AO487" s="42">
        <f t="shared" si="31"/>
        <v>0.1710411199</v>
      </c>
      <c r="AP487" s="43">
        <f t="shared" si="32"/>
        <v>0.2327365729</v>
      </c>
      <c r="AQ487" s="43">
        <f t="shared" si="33"/>
        <v>0.6010230179</v>
      </c>
      <c r="AR487" s="43">
        <f t="shared" si="34"/>
        <v>0.4833759591</v>
      </c>
      <c r="AS487" s="43">
        <f t="shared" si="35"/>
        <v>0.5134099617</v>
      </c>
      <c r="AT487" s="43">
        <f t="shared" si="36"/>
        <v>0.5019157088</v>
      </c>
      <c r="AU487" s="43">
        <f t="shared" si="37"/>
        <v>0.4291187739</v>
      </c>
      <c r="AV487" s="44">
        <f t="shared" si="38"/>
        <v>0</v>
      </c>
      <c r="AW487" s="45">
        <f t="shared" si="39"/>
        <v>-43</v>
      </c>
      <c r="AX487" s="45">
        <v>16.0</v>
      </c>
      <c r="AY487" s="45"/>
    </row>
    <row r="488">
      <c r="A488" s="60"/>
      <c r="B488" s="60"/>
      <c r="C488" s="60"/>
      <c r="D488" s="46">
        <v>486.0</v>
      </c>
      <c r="E488" s="25"/>
      <c r="F488" s="26">
        <v>6710.0</v>
      </c>
      <c r="G488" s="18">
        <v>2561.0</v>
      </c>
      <c r="H488" s="15">
        <f t="shared" si="5"/>
        <v>204</v>
      </c>
      <c r="I488" s="28">
        <v>11.0</v>
      </c>
      <c r="J488" s="29">
        <v>30.0</v>
      </c>
      <c r="K488" s="30">
        <v>16.0</v>
      </c>
      <c r="L488" s="31">
        <v>109.0</v>
      </c>
      <c r="M488" s="32">
        <v>14.0</v>
      </c>
      <c r="N488" s="33">
        <v>24.0</v>
      </c>
      <c r="O488" s="39">
        <f t="shared" si="6"/>
        <v>0.6315789474</v>
      </c>
      <c r="P488" s="39">
        <f t="shared" si="7"/>
        <v>0.7317073171</v>
      </c>
      <c r="Q488" s="40">
        <f t="shared" si="8"/>
        <v>0.7082273241</v>
      </c>
      <c r="R488" s="17">
        <f t="shared" si="9"/>
        <v>0.2862273241</v>
      </c>
      <c r="S488" s="39">
        <f t="shared" si="10"/>
        <v>0.02347999297</v>
      </c>
      <c r="T488" s="40">
        <f t="shared" si="11"/>
        <v>0.3598918927</v>
      </c>
      <c r="U488" s="40">
        <f t="shared" si="12"/>
        <v>0.4903152291</v>
      </c>
      <c r="V488" s="40">
        <f t="shared" si="13"/>
        <v>0.4903152291</v>
      </c>
      <c r="W488" s="39">
        <f t="shared" si="14"/>
        <v>0.5137952221</v>
      </c>
      <c r="X488" s="41">
        <f t="shared" si="15"/>
        <v>0.5096847709</v>
      </c>
      <c r="Y488" s="41">
        <f t="shared" si="16"/>
        <v>0.4862047779</v>
      </c>
      <c r="Z488" s="40">
        <f t="shared" si="17"/>
        <v>38</v>
      </c>
      <c r="AA488" s="40">
        <f t="shared" si="18"/>
        <v>41</v>
      </c>
      <c r="AB488" s="40">
        <f t="shared" si="19"/>
        <v>19</v>
      </c>
      <c r="AC488" s="40">
        <f t="shared" si="20"/>
        <v>19</v>
      </c>
      <c r="AD488" s="40">
        <f t="shared" si="21"/>
        <v>20</v>
      </c>
      <c r="AE488" s="40">
        <f t="shared" si="22"/>
        <v>21</v>
      </c>
      <c r="AF488" s="40">
        <f t="shared" si="23"/>
        <v>1.263157895</v>
      </c>
      <c r="AG488" s="40">
        <f t="shared" si="24"/>
        <v>1.428571429</v>
      </c>
      <c r="AH488" s="40">
        <f t="shared" si="25"/>
        <v>24</v>
      </c>
      <c r="AI488" s="40">
        <f t="shared" si="26"/>
        <v>24</v>
      </c>
      <c r="AJ488" s="40">
        <f t="shared" si="27"/>
        <v>29</v>
      </c>
      <c r="AK488" s="40">
        <f t="shared" si="40"/>
        <v>30</v>
      </c>
      <c r="AL488" s="18">
        <f t="shared" si="28"/>
        <v>2561</v>
      </c>
      <c r="AM488" s="40">
        <f t="shared" si="29"/>
        <v>107</v>
      </c>
      <c r="AN488" s="42">
        <f t="shared" si="30"/>
        <v>0.04178055447</v>
      </c>
      <c r="AO488" s="42">
        <f t="shared" si="31"/>
        <v>0.07965638422</v>
      </c>
      <c r="AP488" s="43">
        <f t="shared" si="32"/>
        <v>0.2009803922</v>
      </c>
      <c r="AQ488" s="43">
        <f t="shared" si="33"/>
        <v>0.6568627451</v>
      </c>
      <c r="AR488" s="43">
        <f t="shared" si="34"/>
        <v>0.387254902</v>
      </c>
      <c r="AS488" s="43">
        <f t="shared" si="35"/>
        <v>0.4953271028</v>
      </c>
      <c r="AT488" s="43">
        <f t="shared" si="36"/>
        <v>0.5046728972</v>
      </c>
      <c r="AU488" s="43">
        <f t="shared" si="37"/>
        <v>0.4485981308</v>
      </c>
      <c r="AV488" s="44">
        <f t="shared" si="38"/>
        <v>0</v>
      </c>
      <c r="AW488" s="45">
        <f t="shared" si="39"/>
        <v>-12</v>
      </c>
      <c r="AX488" s="45">
        <v>16.0</v>
      </c>
      <c r="AY488" s="45"/>
    </row>
    <row r="489">
      <c r="A489" s="60"/>
      <c r="B489" s="60"/>
      <c r="C489" s="60"/>
      <c r="D489" s="46">
        <v>487.0</v>
      </c>
      <c r="E489" s="25"/>
      <c r="F489" s="26">
        <v>6713.0</v>
      </c>
      <c r="G489" s="18">
        <v>3045.0</v>
      </c>
      <c r="H489" s="15">
        <f t="shared" si="5"/>
        <v>370</v>
      </c>
      <c r="I489" s="28">
        <v>32.0</v>
      </c>
      <c r="J489" s="29">
        <v>79.0</v>
      </c>
      <c r="K489" s="30">
        <v>19.0</v>
      </c>
      <c r="L489" s="31">
        <v>140.0</v>
      </c>
      <c r="M489" s="32">
        <v>28.0</v>
      </c>
      <c r="N489" s="33">
        <v>72.0</v>
      </c>
      <c r="O489" s="39">
        <f t="shared" si="6"/>
        <v>0.72</v>
      </c>
      <c r="P489" s="39">
        <f t="shared" si="7"/>
        <v>0.7117117117</v>
      </c>
      <c r="Q489" s="40">
        <f t="shared" si="8"/>
        <v>0.7483186304</v>
      </c>
      <c r="R489" s="17">
        <f t="shared" si="9"/>
        <v>0.3263186304</v>
      </c>
      <c r="S489" s="39">
        <f t="shared" si="10"/>
        <v>-0.03660691869</v>
      </c>
      <c r="T489" s="40">
        <f t="shared" si="11"/>
        <v>0.3598694463</v>
      </c>
      <c r="U489" s="40">
        <f t="shared" si="12"/>
        <v>0.5589650475</v>
      </c>
      <c r="V489" s="40">
        <f t="shared" si="13"/>
        <v>0.5589650475</v>
      </c>
      <c r="W489" s="39">
        <f t="shared" si="14"/>
        <v>0.5223581288</v>
      </c>
      <c r="X489" s="41">
        <f t="shared" si="15"/>
        <v>0.4410349525</v>
      </c>
      <c r="Y489" s="41">
        <f t="shared" si="16"/>
        <v>0.4776418712</v>
      </c>
      <c r="Z489" s="40">
        <f t="shared" si="17"/>
        <v>100</v>
      </c>
      <c r="AA489" s="40">
        <f t="shared" si="18"/>
        <v>111</v>
      </c>
      <c r="AB489" s="40">
        <f t="shared" si="19"/>
        <v>44</v>
      </c>
      <c r="AC489" s="40">
        <f t="shared" si="20"/>
        <v>56</v>
      </c>
      <c r="AD489" s="40">
        <f t="shared" si="21"/>
        <v>53</v>
      </c>
      <c r="AE489" s="40">
        <f t="shared" si="22"/>
        <v>58</v>
      </c>
      <c r="AF489" s="40">
        <f t="shared" si="23"/>
        <v>1.285714286</v>
      </c>
      <c r="AG489" s="40">
        <f t="shared" si="24"/>
        <v>1.362068966</v>
      </c>
      <c r="AH489" s="40">
        <f t="shared" si="25"/>
        <v>57</v>
      </c>
      <c r="AI489" s="40">
        <f t="shared" si="26"/>
        <v>72</v>
      </c>
      <c r="AJ489" s="40">
        <f t="shared" si="27"/>
        <v>72</v>
      </c>
      <c r="AK489" s="40">
        <f t="shared" si="40"/>
        <v>79</v>
      </c>
      <c r="AL489" s="18">
        <f t="shared" si="28"/>
        <v>3045</v>
      </c>
      <c r="AM489" s="40">
        <f t="shared" si="29"/>
        <v>280</v>
      </c>
      <c r="AN489" s="42">
        <f t="shared" si="30"/>
        <v>0.09195402299</v>
      </c>
      <c r="AO489" s="42">
        <f t="shared" si="31"/>
        <v>0.1215106732</v>
      </c>
      <c r="AP489" s="43">
        <f t="shared" si="32"/>
        <v>0.2135135135</v>
      </c>
      <c r="AQ489" s="43">
        <f t="shared" si="33"/>
        <v>0.5405405405</v>
      </c>
      <c r="AR489" s="43">
        <f t="shared" si="34"/>
        <v>0.5702702703</v>
      </c>
      <c r="AS489" s="43">
        <f t="shared" si="35"/>
        <v>0.4607142857</v>
      </c>
      <c r="AT489" s="43">
        <f t="shared" si="36"/>
        <v>0.4857142857</v>
      </c>
      <c r="AU489" s="43">
        <f t="shared" si="37"/>
        <v>0.4607142857</v>
      </c>
      <c r="AV489" s="44">
        <f t="shared" si="38"/>
        <v>0</v>
      </c>
      <c r="AW489" s="45">
        <f t="shared" si="39"/>
        <v>-50</v>
      </c>
      <c r="AX489" s="45">
        <v>17.0</v>
      </c>
      <c r="AY489" s="45"/>
    </row>
    <row r="490">
      <c r="A490" s="60"/>
      <c r="B490" s="60"/>
      <c r="C490" s="60"/>
      <c r="D490" s="46">
        <v>488.0</v>
      </c>
      <c r="E490" s="25"/>
      <c r="F490" s="26">
        <v>6715.0</v>
      </c>
      <c r="G490" s="18">
        <v>1301.0</v>
      </c>
      <c r="H490" s="15">
        <f t="shared" si="5"/>
        <v>138</v>
      </c>
      <c r="I490" s="28">
        <v>7.0</v>
      </c>
      <c r="J490" s="29">
        <v>22.0</v>
      </c>
      <c r="K490" s="30">
        <v>12.0</v>
      </c>
      <c r="L490" s="31">
        <v>65.0</v>
      </c>
      <c r="M490" s="32">
        <v>13.0</v>
      </c>
      <c r="N490" s="33">
        <v>19.0</v>
      </c>
      <c r="O490" s="39">
        <f t="shared" si="6"/>
        <v>0.59375</v>
      </c>
      <c r="P490" s="39">
        <f t="shared" si="7"/>
        <v>0.7586206897</v>
      </c>
      <c r="Q490" s="40">
        <f t="shared" si="8"/>
        <v>0.691076627</v>
      </c>
      <c r="R490" s="17">
        <f t="shared" si="9"/>
        <v>0.269076627</v>
      </c>
      <c r="S490" s="39">
        <f t="shared" si="10"/>
        <v>0.0675440627</v>
      </c>
      <c r="T490" s="40">
        <f t="shared" si="11"/>
        <v>0.359901496</v>
      </c>
      <c r="U490" s="40">
        <f t="shared" si="12"/>
        <v>0.4609453838</v>
      </c>
      <c r="V490" s="40">
        <f t="shared" si="13"/>
        <v>0.4609453838</v>
      </c>
      <c r="W490" s="39">
        <f t="shared" si="14"/>
        <v>0.5284894465</v>
      </c>
      <c r="X490" s="41">
        <f t="shared" si="15"/>
        <v>0.5390546162</v>
      </c>
      <c r="Y490" s="41">
        <f t="shared" si="16"/>
        <v>0.4715105535</v>
      </c>
      <c r="Z490" s="40">
        <f t="shared" si="17"/>
        <v>32</v>
      </c>
      <c r="AA490" s="40">
        <f t="shared" si="18"/>
        <v>29</v>
      </c>
      <c r="AB490" s="40">
        <f t="shared" si="19"/>
        <v>17</v>
      </c>
      <c r="AC490" s="40">
        <f t="shared" si="20"/>
        <v>15</v>
      </c>
      <c r="AD490" s="40">
        <f t="shared" si="21"/>
        <v>14</v>
      </c>
      <c r="AE490" s="40">
        <f t="shared" si="22"/>
        <v>15</v>
      </c>
      <c r="AF490" s="40">
        <f t="shared" si="23"/>
        <v>1.266666667</v>
      </c>
      <c r="AG490" s="40">
        <f t="shared" si="24"/>
        <v>1.466666667</v>
      </c>
      <c r="AH490" s="40">
        <f t="shared" si="25"/>
        <v>22</v>
      </c>
      <c r="AI490" s="40">
        <f t="shared" si="26"/>
        <v>19</v>
      </c>
      <c r="AJ490" s="40">
        <f t="shared" si="27"/>
        <v>21</v>
      </c>
      <c r="AK490" s="40">
        <f t="shared" si="40"/>
        <v>22</v>
      </c>
      <c r="AL490" s="18">
        <f t="shared" si="28"/>
        <v>1301</v>
      </c>
      <c r="AM490" s="40">
        <f t="shared" si="29"/>
        <v>84</v>
      </c>
      <c r="AN490" s="42">
        <f t="shared" si="30"/>
        <v>0.06456571868</v>
      </c>
      <c r="AO490" s="42">
        <f t="shared" si="31"/>
        <v>0.1060722521</v>
      </c>
      <c r="AP490" s="43">
        <f t="shared" si="32"/>
        <v>0.231884058</v>
      </c>
      <c r="AQ490" s="43">
        <f t="shared" si="33"/>
        <v>0.615942029</v>
      </c>
      <c r="AR490" s="43">
        <f t="shared" si="34"/>
        <v>0.4420289855</v>
      </c>
      <c r="AS490" s="43">
        <f t="shared" si="35"/>
        <v>0.5119047619</v>
      </c>
      <c r="AT490" s="43">
        <f t="shared" si="36"/>
        <v>0.5238095238</v>
      </c>
      <c r="AU490" s="43">
        <f t="shared" si="37"/>
        <v>0.4880952381</v>
      </c>
      <c r="AV490" s="44">
        <f t="shared" si="38"/>
        <v>0</v>
      </c>
      <c r="AW490" s="45">
        <f t="shared" si="39"/>
        <v>-11</v>
      </c>
      <c r="AX490" s="45">
        <v>17.0</v>
      </c>
      <c r="AY490" s="45"/>
    </row>
    <row r="491">
      <c r="A491" s="60"/>
      <c r="B491" s="60"/>
      <c r="C491" s="60"/>
      <c r="D491" s="46">
        <v>489.0</v>
      </c>
      <c r="E491" s="25"/>
      <c r="F491" s="26">
        <v>6717.0</v>
      </c>
      <c r="G491" s="18">
        <v>1986.0</v>
      </c>
      <c r="H491" s="15">
        <f t="shared" si="5"/>
        <v>379</v>
      </c>
      <c r="I491" s="28">
        <v>36.0</v>
      </c>
      <c r="J491" s="29">
        <v>66.0</v>
      </c>
      <c r="K491" s="30">
        <v>37.0</v>
      </c>
      <c r="L491" s="31">
        <v>151.0</v>
      </c>
      <c r="M491" s="32">
        <v>37.0</v>
      </c>
      <c r="N491" s="33">
        <v>52.0</v>
      </c>
      <c r="O491" s="39">
        <f t="shared" si="6"/>
        <v>0.5842696629</v>
      </c>
      <c r="P491" s="39">
        <f t="shared" si="7"/>
        <v>0.6470588235</v>
      </c>
      <c r="Q491" s="40">
        <f t="shared" si="8"/>
        <v>0.6867786168</v>
      </c>
      <c r="R491" s="17">
        <f t="shared" si="9"/>
        <v>0.2647786168</v>
      </c>
      <c r="S491" s="39">
        <f t="shared" si="10"/>
        <v>-0.03971979331</v>
      </c>
      <c r="T491" s="40">
        <f t="shared" si="11"/>
        <v>0.3599039028</v>
      </c>
      <c r="U491" s="40">
        <f t="shared" si="12"/>
        <v>0.4535850278</v>
      </c>
      <c r="V491" s="40">
        <f t="shared" si="13"/>
        <v>0.4535850278</v>
      </c>
      <c r="W491" s="39">
        <f t="shared" si="14"/>
        <v>0.4138652345</v>
      </c>
      <c r="X491" s="41">
        <f t="shared" si="15"/>
        <v>0.5464149722</v>
      </c>
      <c r="Y491" s="41">
        <f t="shared" si="16"/>
        <v>0.5861347655</v>
      </c>
      <c r="Z491" s="40">
        <f t="shared" si="17"/>
        <v>89</v>
      </c>
      <c r="AA491" s="40">
        <f t="shared" si="18"/>
        <v>102</v>
      </c>
      <c r="AB491" s="40">
        <f t="shared" si="19"/>
        <v>49</v>
      </c>
      <c r="AC491" s="40">
        <f t="shared" si="20"/>
        <v>40</v>
      </c>
      <c r="AD491" s="40">
        <f t="shared" si="21"/>
        <v>60</v>
      </c>
      <c r="AE491" s="40">
        <f t="shared" si="22"/>
        <v>42</v>
      </c>
      <c r="AF491" s="40">
        <f t="shared" si="23"/>
        <v>1.3</v>
      </c>
      <c r="AG491" s="40">
        <f t="shared" si="24"/>
        <v>1.571428571</v>
      </c>
      <c r="AH491" s="40">
        <f t="shared" si="25"/>
        <v>64</v>
      </c>
      <c r="AI491" s="40">
        <f t="shared" si="26"/>
        <v>52</v>
      </c>
      <c r="AJ491" s="40">
        <f t="shared" si="27"/>
        <v>94</v>
      </c>
      <c r="AK491" s="40">
        <f t="shared" si="40"/>
        <v>66</v>
      </c>
      <c r="AL491" s="18">
        <f t="shared" si="28"/>
        <v>1986</v>
      </c>
      <c r="AM491" s="40">
        <f t="shared" si="29"/>
        <v>276</v>
      </c>
      <c r="AN491" s="42">
        <f t="shared" si="30"/>
        <v>0.1389728097</v>
      </c>
      <c r="AO491" s="42">
        <f t="shared" si="31"/>
        <v>0.190835851</v>
      </c>
      <c r="AP491" s="43">
        <f t="shared" si="32"/>
        <v>0.290237467</v>
      </c>
      <c r="AQ491" s="43">
        <f t="shared" si="33"/>
        <v>0.5910290237</v>
      </c>
      <c r="AR491" s="43">
        <f t="shared" si="34"/>
        <v>0.5039577836</v>
      </c>
      <c r="AS491" s="43">
        <f t="shared" si="35"/>
        <v>0.5724637681</v>
      </c>
      <c r="AT491" s="43">
        <f t="shared" si="36"/>
        <v>0.4710144928</v>
      </c>
      <c r="AU491" s="43">
        <f t="shared" si="37"/>
        <v>0.4202898551</v>
      </c>
      <c r="AV491" s="44">
        <f t="shared" si="38"/>
        <v>0</v>
      </c>
      <c r="AW491" s="45">
        <f t="shared" si="39"/>
        <v>-48</v>
      </c>
      <c r="AX491" s="45">
        <v>17.0</v>
      </c>
      <c r="AY491" s="45"/>
    </row>
    <row r="492">
      <c r="A492" s="60"/>
      <c r="B492" s="60"/>
      <c r="C492" s="60"/>
      <c r="D492" s="46">
        <v>490.0</v>
      </c>
      <c r="E492" s="25"/>
      <c r="F492" s="26">
        <v>6718.0</v>
      </c>
      <c r="G492" s="18">
        <v>3357.0</v>
      </c>
      <c r="H492" s="15">
        <f t="shared" si="5"/>
        <v>367</v>
      </c>
      <c r="I492" s="28">
        <v>20.0</v>
      </c>
      <c r="J492" s="29">
        <v>62.0</v>
      </c>
      <c r="K492" s="30">
        <v>20.0</v>
      </c>
      <c r="L492" s="31">
        <v>176.0</v>
      </c>
      <c r="M492" s="32">
        <v>22.0</v>
      </c>
      <c r="N492" s="33">
        <v>67.0</v>
      </c>
      <c r="O492" s="39">
        <f t="shared" si="6"/>
        <v>0.7528089888</v>
      </c>
      <c r="P492" s="39">
        <f t="shared" si="7"/>
        <v>0.756097561</v>
      </c>
      <c r="Q492" s="40">
        <f t="shared" si="8"/>
        <v>0.7631958887</v>
      </c>
      <c r="R492" s="17">
        <f t="shared" si="9"/>
        <v>0.3411958887</v>
      </c>
      <c r="S492" s="39">
        <f t="shared" si="10"/>
        <v>-0.007098327675</v>
      </c>
      <c r="T492" s="40">
        <f t="shared" si="11"/>
        <v>0.3598611176</v>
      </c>
      <c r="U492" s="40">
        <f t="shared" si="12"/>
        <v>0.5844381952</v>
      </c>
      <c r="V492" s="40">
        <f t="shared" si="13"/>
        <v>0.5844381952</v>
      </c>
      <c r="W492" s="39">
        <f t="shared" si="14"/>
        <v>0.5773398675</v>
      </c>
      <c r="X492" s="41">
        <f t="shared" si="15"/>
        <v>0.4155618048</v>
      </c>
      <c r="Y492" s="41">
        <f t="shared" si="16"/>
        <v>0.4226601325</v>
      </c>
      <c r="Z492" s="40">
        <f t="shared" si="17"/>
        <v>89</v>
      </c>
      <c r="AA492" s="40">
        <f t="shared" si="18"/>
        <v>82</v>
      </c>
      <c r="AB492" s="40">
        <f t="shared" si="19"/>
        <v>37</v>
      </c>
      <c r="AC492" s="40">
        <f t="shared" si="20"/>
        <v>52</v>
      </c>
      <c r="AD492" s="40">
        <f t="shared" si="21"/>
        <v>35</v>
      </c>
      <c r="AE492" s="40">
        <f t="shared" si="22"/>
        <v>47</v>
      </c>
      <c r="AF492" s="40">
        <f t="shared" si="23"/>
        <v>1.288461538</v>
      </c>
      <c r="AG492" s="40">
        <f t="shared" si="24"/>
        <v>1.319148936</v>
      </c>
      <c r="AH492" s="40">
        <f t="shared" si="25"/>
        <v>48</v>
      </c>
      <c r="AI492" s="40">
        <f t="shared" si="26"/>
        <v>67</v>
      </c>
      <c r="AJ492" s="40">
        <f t="shared" si="27"/>
        <v>46</v>
      </c>
      <c r="AK492" s="40">
        <f t="shared" si="40"/>
        <v>62</v>
      </c>
      <c r="AL492" s="18">
        <f t="shared" si="28"/>
        <v>3357</v>
      </c>
      <c r="AM492" s="40">
        <f t="shared" si="29"/>
        <v>223</v>
      </c>
      <c r="AN492" s="42">
        <f t="shared" si="30"/>
        <v>0.06642835865</v>
      </c>
      <c r="AO492" s="42">
        <f t="shared" si="31"/>
        <v>0.109323801</v>
      </c>
      <c r="AP492" s="43">
        <f t="shared" si="32"/>
        <v>0.1689373297</v>
      </c>
      <c r="AQ492" s="43">
        <f t="shared" si="33"/>
        <v>0.5940054496</v>
      </c>
      <c r="AR492" s="43">
        <f t="shared" si="34"/>
        <v>0.4659400545</v>
      </c>
      <c r="AS492" s="43">
        <f t="shared" si="35"/>
        <v>0.4215246637</v>
      </c>
      <c r="AT492" s="43">
        <f t="shared" si="36"/>
        <v>0.4932735426</v>
      </c>
      <c r="AU492" s="43">
        <f t="shared" si="37"/>
        <v>0.5156950673</v>
      </c>
      <c r="AV492" s="44">
        <f t="shared" si="38"/>
        <v>0</v>
      </c>
      <c r="AW492" s="45">
        <f t="shared" si="39"/>
        <v>-32</v>
      </c>
      <c r="AX492" s="45">
        <v>17.0</v>
      </c>
      <c r="AY492" s="45"/>
    </row>
    <row r="493">
      <c r="A493" s="60"/>
      <c r="B493" s="60"/>
      <c r="C493" s="60"/>
      <c r="D493" s="46">
        <v>491.0</v>
      </c>
      <c r="E493" s="25"/>
      <c r="F493" s="26">
        <v>6719.0</v>
      </c>
      <c r="G493" s="18">
        <v>2026.0</v>
      </c>
      <c r="H493" s="15">
        <f t="shared" si="5"/>
        <v>341</v>
      </c>
      <c r="I493" s="28">
        <v>34.0</v>
      </c>
      <c r="J493" s="29">
        <v>68.0</v>
      </c>
      <c r="K493" s="30">
        <v>25.0</v>
      </c>
      <c r="L493" s="31">
        <v>156.0</v>
      </c>
      <c r="M493" s="32">
        <v>25.0</v>
      </c>
      <c r="N493" s="33">
        <v>33.0</v>
      </c>
      <c r="O493" s="39">
        <f t="shared" si="6"/>
        <v>0.5689655172</v>
      </c>
      <c r="P493" s="39">
        <f t="shared" si="7"/>
        <v>0.6666666667</v>
      </c>
      <c r="Q493" s="40">
        <f t="shared" si="8"/>
        <v>0.6798404382</v>
      </c>
      <c r="R493" s="17">
        <f t="shared" si="9"/>
        <v>0.2578404382</v>
      </c>
      <c r="S493" s="39">
        <f t="shared" si="10"/>
        <v>-0.0131737715</v>
      </c>
      <c r="T493" s="40">
        <f t="shared" si="11"/>
        <v>0.3599077879</v>
      </c>
      <c r="U493" s="40">
        <f t="shared" si="12"/>
        <v>0.44170321</v>
      </c>
      <c r="V493" s="40">
        <f t="shared" si="13"/>
        <v>0.44170321</v>
      </c>
      <c r="W493" s="39">
        <f t="shared" si="14"/>
        <v>0.4285294385</v>
      </c>
      <c r="X493" s="41">
        <f t="shared" si="15"/>
        <v>0.55829679</v>
      </c>
      <c r="Y493" s="41">
        <f t="shared" si="16"/>
        <v>0.5714705615</v>
      </c>
      <c r="Z493" s="40">
        <f t="shared" si="17"/>
        <v>58</v>
      </c>
      <c r="AA493" s="40">
        <f t="shared" si="18"/>
        <v>102</v>
      </c>
      <c r="AB493" s="40">
        <f t="shared" si="19"/>
        <v>32</v>
      </c>
      <c r="AC493" s="40">
        <f t="shared" si="20"/>
        <v>26</v>
      </c>
      <c r="AD493" s="40">
        <f t="shared" si="21"/>
        <v>58</v>
      </c>
      <c r="AE493" s="40">
        <f t="shared" si="22"/>
        <v>44</v>
      </c>
      <c r="AF493" s="40">
        <f t="shared" si="23"/>
        <v>1.269230769</v>
      </c>
      <c r="AG493" s="40">
        <f t="shared" si="24"/>
        <v>1.545454545</v>
      </c>
      <c r="AH493" s="40">
        <f t="shared" si="25"/>
        <v>41</v>
      </c>
      <c r="AI493" s="40">
        <f t="shared" si="26"/>
        <v>33</v>
      </c>
      <c r="AJ493" s="40">
        <f t="shared" si="27"/>
        <v>90</v>
      </c>
      <c r="AK493" s="40">
        <f t="shared" si="40"/>
        <v>68</v>
      </c>
      <c r="AL493" s="18">
        <f t="shared" si="28"/>
        <v>2026</v>
      </c>
      <c r="AM493" s="40">
        <f t="shared" si="29"/>
        <v>232</v>
      </c>
      <c r="AN493" s="42">
        <f t="shared" si="30"/>
        <v>0.1145113524</v>
      </c>
      <c r="AO493" s="42">
        <f t="shared" si="31"/>
        <v>0.1683119447</v>
      </c>
      <c r="AP493" s="43">
        <f t="shared" si="32"/>
        <v>0.2463343109</v>
      </c>
      <c r="AQ493" s="43">
        <f t="shared" si="33"/>
        <v>0.6304985337</v>
      </c>
      <c r="AR493" s="43">
        <f t="shared" si="34"/>
        <v>0.4692082111</v>
      </c>
      <c r="AS493" s="43">
        <f t="shared" si="35"/>
        <v>0.5646551724</v>
      </c>
      <c r="AT493" s="43">
        <f t="shared" si="36"/>
        <v>0.4698275862</v>
      </c>
      <c r="AU493" s="43">
        <f t="shared" si="37"/>
        <v>0.3189655172</v>
      </c>
      <c r="AV493" s="44">
        <f t="shared" si="38"/>
        <v>0</v>
      </c>
      <c r="AW493" s="45">
        <f t="shared" si="39"/>
        <v>-47</v>
      </c>
      <c r="AX493" s="45">
        <v>17.0</v>
      </c>
      <c r="AY493" s="45"/>
    </row>
    <row r="494">
      <c r="A494" s="60"/>
      <c r="B494" s="60"/>
      <c r="C494" s="60"/>
      <c r="D494" s="46">
        <v>492.0</v>
      </c>
      <c r="E494" s="25"/>
      <c r="F494" s="26">
        <v>6725.0</v>
      </c>
      <c r="G494" s="18">
        <v>2372.0</v>
      </c>
      <c r="H494" s="15">
        <f t="shared" si="5"/>
        <v>360</v>
      </c>
      <c r="I494" s="28">
        <v>25.0</v>
      </c>
      <c r="J494" s="29">
        <v>66.0</v>
      </c>
      <c r="K494" s="30">
        <v>27.0</v>
      </c>
      <c r="L494" s="31">
        <v>169.0</v>
      </c>
      <c r="M494" s="32">
        <v>33.0</v>
      </c>
      <c r="N494" s="33">
        <v>40.0</v>
      </c>
      <c r="O494" s="39">
        <f t="shared" si="6"/>
        <v>0.5479452055</v>
      </c>
      <c r="P494" s="39">
        <f t="shared" si="7"/>
        <v>0.7252747253</v>
      </c>
      <c r="Q494" s="40">
        <f t="shared" si="8"/>
        <v>0.6703110527</v>
      </c>
      <c r="R494" s="17">
        <f t="shared" si="9"/>
        <v>0.2483110527</v>
      </c>
      <c r="S494" s="39">
        <f t="shared" si="10"/>
        <v>0.05496367254</v>
      </c>
      <c r="T494" s="40">
        <f t="shared" si="11"/>
        <v>0.3599131243</v>
      </c>
      <c r="U494" s="40">
        <f t="shared" si="12"/>
        <v>0.4253835488</v>
      </c>
      <c r="V494" s="40">
        <f t="shared" si="13"/>
        <v>0.4253835488</v>
      </c>
      <c r="W494" s="39">
        <f t="shared" si="14"/>
        <v>0.4803472213</v>
      </c>
      <c r="X494" s="41">
        <f t="shared" si="15"/>
        <v>0.5746164512</v>
      </c>
      <c r="Y494" s="41">
        <f t="shared" si="16"/>
        <v>0.5196527787</v>
      </c>
      <c r="Z494" s="40">
        <f t="shared" si="17"/>
        <v>73</v>
      </c>
      <c r="AA494" s="40">
        <f t="shared" si="18"/>
        <v>91</v>
      </c>
      <c r="AB494" s="40">
        <f t="shared" si="19"/>
        <v>42</v>
      </c>
      <c r="AC494" s="40">
        <f t="shared" si="20"/>
        <v>31</v>
      </c>
      <c r="AD494" s="40">
        <f t="shared" si="21"/>
        <v>47</v>
      </c>
      <c r="AE494" s="40">
        <f t="shared" si="22"/>
        <v>44</v>
      </c>
      <c r="AF494" s="40">
        <f t="shared" si="23"/>
        <v>1.290322581</v>
      </c>
      <c r="AG494" s="40">
        <f t="shared" si="24"/>
        <v>1.5</v>
      </c>
      <c r="AH494" s="40">
        <f t="shared" si="25"/>
        <v>54</v>
      </c>
      <c r="AI494" s="40">
        <f t="shared" si="26"/>
        <v>40</v>
      </c>
      <c r="AJ494" s="40">
        <f t="shared" si="27"/>
        <v>71</v>
      </c>
      <c r="AK494" s="40">
        <f t="shared" si="40"/>
        <v>66</v>
      </c>
      <c r="AL494" s="18">
        <f t="shared" si="28"/>
        <v>2372</v>
      </c>
      <c r="AM494" s="40">
        <f t="shared" si="29"/>
        <v>231</v>
      </c>
      <c r="AN494" s="42">
        <f t="shared" si="30"/>
        <v>0.09738617201</v>
      </c>
      <c r="AO494" s="42">
        <f t="shared" si="31"/>
        <v>0.1517706577</v>
      </c>
      <c r="AP494" s="43">
        <f t="shared" si="32"/>
        <v>0.2361111111</v>
      </c>
      <c r="AQ494" s="43">
        <f t="shared" si="33"/>
        <v>0.6305555556</v>
      </c>
      <c r="AR494" s="43">
        <f t="shared" si="34"/>
        <v>0.4555555556</v>
      </c>
      <c r="AS494" s="43">
        <f t="shared" si="35"/>
        <v>0.5411255411</v>
      </c>
      <c r="AT494" s="43">
        <f t="shared" si="36"/>
        <v>0.5194805195</v>
      </c>
      <c r="AU494" s="43">
        <f t="shared" si="37"/>
        <v>0.4069264069</v>
      </c>
      <c r="AV494" s="44">
        <f t="shared" si="38"/>
        <v>0</v>
      </c>
      <c r="AW494" s="45">
        <f t="shared" si="39"/>
        <v>-40</v>
      </c>
      <c r="AX494" s="45">
        <v>18.0</v>
      </c>
      <c r="AY494" s="45"/>
    </row>
    <row r="495">
      <c r="A495" s="60"/>
      <c r="B495" s="60"/>
      <c r="C495" s="60"/>
      <c r="D495" s="46">
        <v>493.0</v>
      </c>
      <c r="E495" s="25"/>
      <c r="F495" s="26">
        <v>6727.0</v>
      </c>
      <c r="G495" s="18">
        <v>1057.0</v>
      </c>
      <c r="H495" s="15">
        <f t="shared" si="5"/>
        <v>433</v>
      </c>
      <c r="I495" s="28">
        <v>30.0</v>
      </c>
      <c r="J495" s="29">
        <v>79.0</v>
      </c>
      <c r="K495" s="30">
        <v>54.0</v>
      </c>
      <c r="L495" s="31">
        <v>226.0</v>
      </c>
      <c r="M495" s="32">
        <v>14.0</v>
      </c>
      <c r="N495" s="33">
        <v>30.0</v>
      </c>
      <c r="O495" s="39">
        <f t="shared" si="6"/>
        <v>0.6818181818</v>
      </c>
      <c r="P495" s="39">
        <f t="shared" si="7"/>
        <v>0.7247706422</v>
      </c>
      <c r="Q495" s="40">
        <f t="shared" si="8"/>
        <v>0.7310058884</v>
      </c>
      <c r="R495" s="17">
        <f t="shared" si="9"/>
        <v>0.3090058884</v>
      </c>
      <c r="S495" s="39">
        <f t="shared" si="10"/>
        <v>-0.006235246228</v>
      </c>
      <c r="T495" s="40">
        <f t="shared" si="11"/>
        <v>0.359879139</v>
      </c>
      <c r="U495" s="40">
        <f t="shared" si="12"/>
        <v>0.5293206364</v>
      </c>
      <c r="V495" s="40">
        <f t="shared" si="13"/>
        <v>0.5293206364</v>
      </c>
      <c r="W495" s="39">
        <f t="shared" si="14"/>
        <v>0.5230853901</v>
      </c>
      <c r="X495" s="41">
        <f t="shared" si="15"/>
        <v>0.4706793636</v>
      </c>
      <c r="Y495" s="41">
        <f t="shared" si="16"/>
        <v>0.4769146099</v>
      </c>
      <c r="Z495" s="40">
        <f t="shared" si="17"/>
        <v>44</v>
      </c>
      <c r="AA495" s="40">
        <f t="shared" si="18"/>
        <v>109</v>
      </c>
      <c r="AB495" s="40">
        <f t="shared" si="19"/>
        <v>21</v>
      </c>
      <c r="AC495" s="40">
        <f t="shared" si="20"/>
        <v>23</v>
      </c>
      <c r="AD495" s="40">
        <f t="shared" si="21"/>
        <v>52</v>
      </c>
      <c r="AE495" s="40">
        <f t="shared" si="22"/>
        <v>57</v>
      </c>
      <c r="AF495" s="40">
        <f t="shared" si="23"/>
        <v>1.304347826</v>
      </c>
      <c r="AG495" s="40">
        <f t="shared" si="24"/>
        <v>1.385964912</v>
      </c>
      <c r="AH495" s="40">
        <f t="shared" si="25"/>
        <v>27</v>
      </c>
      <c r="AI495" s="40">
        <f t="shared" si="26"/>
        <v>30</v>
      </c>
      <c r="AJ495" s="40">
        <f t="shared" si="27"/>
        <v>72</v>
      </c>
      <c r="AK495" s="40">
        <f t="shared" si="40"/>
        <v>79</v>
      </c>
      <c r="AL495" s="18">
        <f t="shared" si="28"/>
        <v>1057</v>
      </c>
      <c r="AM495" s="40">
        <f t="shared" si="29"/>
        <v>208</v>
      </c>
      <c r="AN495" s="42">
        <f t="shared" si="30"/>
        <v>0.1967833491</v>
      </c>
      <c r="AO495" s="42">
        <f t="shared" si="31"/>
        <v>0.4096499527</v>
      </c>
      <c r="AP495" s="43">
        <f t="shared" si="32"/>
        <v>0.2263279446</v>
      </c>
      <c r="AQ495" s="43">
        <f t="shared" si="33"/>
        <v>0.623556582</v>
      </c>
      <c r="AR495" s="43">
        <f t="shared" si="34"/>
        <v>0.3533487298</v>
      </c>
      <c r="AS495" s="43">
        <f t="shared" si="35"/>
        <v>0.4759615385</v>
      </c>
      <c r="AT495" s="43">
        <f t="shared" si="36"/>
        <v>0.5096153846</v>
      </c>
      <c r="AU495" s="43">
        <f t="shared" si="37"/>
        <v>0.2740384615</v>
      </c>
      <c r="AV495" s="44">
        <f t="shared" si="38"/>
        <v>0</v>
      </c>
      <c r="AW495" s="45">
        <f t="shared" si="39"/>
        <v>-1</v>
      </c>
      <c r="AX495" s="45">
        <v>18.0</v>
      </c>
      <c r="AY495" s="45"/>
    </row>
    <row r="496">
      <c r="A496" s="60"/>
      <c r="B496" s="60"/>
      <c r="C496" s="60"/>
      <c r="D496" s="46">
        <v>494.0</v>
      </c>
      <c r="E496" s="25"/>
      <c r="F496" s="26">
        <v>6728.0</v>
      </c>
      <c r="G496" s="18">
        <v>2521.0</v>
      </c>
      <c r="H496" s="15">
        <f t="shared" si="5"/>
        <v>781</v>
      </c>
      <c r="I496" s="28">
        <v>77.0</v>
      </c>
      <c r="J496" s="29">
        <v>138.0</v>
      </c>
      <c r="K496" s="30">
        <v>54.0</v>
      </c>
      <c r="L496" s="31">
        <v>354.0</v>
      </c>
      <c r="M496" s="32">
        <v>52.0</v>
      </c>
      <c r="N496" s="33">
        <v>106.0</v>
      </c>
      <c r="O496" s="39">
        <f t="shared" si="6"/>
        <v>0.6708860759</v>
      </c>
      <c r="P496" s="39">
        <f t="shared" si="7"/>
        <v>0.6418604651</v>
      </c>
      <c r="Q496" s="40">
        <f t="shared" si="8"/>
        <v>0.7260491194</v>
      </c>
      <c r="R496" s="17">
        <f t="shared" si="9"/>
        <v>0.3040491194</v>
      </c>
      <c r="S496" s="39">
        <f t="shared" si="10"/>
        <v>-0.08418865426</v>
      </c>
      <c r="T496" s="40">
        <f t="shared" si="11"/>
        <v>0.3598819142</v>
      </c>
      <c r="U496" s="40">
        <f t="shared" si="12"/>
        <v>0.5208329837</v>
      </c>
      <c r="V496" s="40">
        <f t="shared" si="13"/>
        <v>0.5208329837</v>
      </c>
      <c r="W496" s="39">
        <f t="shared" si="14"/>
        <v>0.4366443295</v>
      </c>
      <c r="X496" s="41">
        <f t="shared" si="15"/>
        <v>0.4791670163</v>
      </c>
      <c r="Y496" s="41">
        <f t="shared" si="16"/>
        <v>0.5633556705</v>
      </c>
      <c r="Z496" s="40">
        <f t="shared" si="17"/>
        <v>158</v>
      </c>
      <c r="AA496" s="40">
        <f t="shared" si="18"/>
        <v>215</v>
      </c>
      <c r="AB496" s="40">
        <f t="shared" si="19"/>
        <v>76</v>
      </c>
      <c r="AC496" s="40">
        <f t="shared" si="20"/>
        <v>82</v>
      </c>
      <c r="AD496" s="40">
        <f t="shared" si="21"/>
        <v>121</v>
      </c>
      <c r="AE496" s="40">
        <f t="shared" si="22"/>
        <v>94</v>
      </c>
      <c r="AF496" s="40">
        <f t="shared" si="23"/>
        <v>1.292682927</v>
      </c>
      <c r="AG496" s="40">
        <f t="shared" si="24"/>
        <v>1.468085106</v>
      </c>
      <c r="AH496" s="40">
        <f t="shared" si="25"/>
        <v>98</v>
      </c>
      <c r="AI496" s="40">
        <f t="shared" si="26"/>
        <v>106</v>
      </c>
      <c r="AJ496" s="40">
        <f t="shared" si="27"/>
        <v>178</v>
      </c>
      <c r="AK496" s="40">
        <f t="shared" si="40"/>
        <v>138</v>
      </c>
      <c r="AL496" s="18">
        <f t="shared" si="28"/>
        <v>2521</v>
      </c>
      <c r="AM496" s="40">
        <f t="shared" si="29"/>
        <v>520</v>
      </c>
      <c r="AN496" s="42">
        <f t="shared" si="30"/>
        <v>0.2062673542</v>
      </c>
      <c r="AO496" s="42">
        <f t="shared" si="31"/>
        <v>0.3097976993</v>
      </c>
      <c r="AP496" s="43">
        <f t="shared" si="32"/>
        <v>0.2343149808</v>
      </c>
      <c r="AQ496" s="43">
        <f t="shared" si="33"/>
        <v>0.6184379001</v>
      </c>
      <c r="AR496" s="43">
        <f t="shared" si="34"/>
        <v>0.4775928297</v>
      </c>
      <c r="AS496" s="43">
        <f t="shared" si="35"/>
        <v>0.5307692308</v>
      </c>
      <c r="AT496" s="43">
        <f t="shared" si="36"/>
        <v>0.4538461538</v>
      </c>
      <c r="AU496" s="43">
        <f t="shared" si="37"/>
        <v>0.3923076923</v>
      </c>
      <c r="AV496" s="44">
        <f t="shared" si="38"/>
        <v>0</v>
      </c>
      <c r="AW496" s="45">
        <f t="shared" si="39"/>
        <v>-93</v>
      </c>
      <c r="AX496" s="45">
        <v>18.0</v>
      </c>
      <c r="AY496" s="45"/>
    </row>
    <row r="497">
      <c r="A497" s="60"/>
      <c r="B497" s="60"/>
      <c r="C497" s="60"/>
      <c r="D497" s="46">
        <v>495.0</v>
      </c>
      <c r="E497" s="25"/>
      <c r="F497" s="26">
        <v>6731.0</v>
      </c>
      <c r="G497" s="18">
        <v>2964.0</v>
      </c>
      <c r="H497" s="15">
        <f t="shared" si="5"/>
        <v>454</v>
      </c>
      <c r="I497" s="28">
        <v>52.0</v>
      </c>
      <c r="J497" s="29">
        <v>104.0</v>
      </c>
      <c r="K497" s="30">
        <v>26.0</v>
      </c>
      <c r="L497" s="31">
        <v>148.0</v>
      </c>
      <c r="M497" s="32">
        <v>51.0</v>
      </c>
      <c r="N497" s="33">
        <v>73.0</v>
      </c>
      <c r="O497" s="39">
        <f t="shared" si="6"/>
        <v>0.5887096774</v>
      </c>
      <c r="P497" s="39">
        <f t="shared" si="7"/>
        <v>0.6666666667</v>
      </c>
      <c r="Q497" s="40">
        <f t="shared" si="8"/>
        <v>0.6887915371</v>
      </c>
      <c r="R497" s="17">
        <f t="shared" si="9"/>
        <v>0.2667915371</v>
      </c>
      <c r="S497" s="39">
        <f t="shared" si="10"/>
        <v>-0.0221248704</v>
      </c>
      <c r="T497" s="40">
        <f t="shared" si="11"/>
        <v>0.3599027756</v>
      </c>
      <c r="U497" s="40">
        <f t="shared" si="12"/>
        <v>0.4570321698</v>
      </c>
      <c r="V497" s="40">
        <f t="shared" si="13"/>
        <v>0.4570321698</v>
      </c>
      <c r="W497" s="39">
        <f t="shared" si="14"/>
        <v>0.4349072994</v>
      </c>
      <c r="X497" s="41">
        <f t="shared" si="15"/>
        <v>0.5429678302</v>
      </c>
      <c r="Y497" s="41">
        <f t="shared" si="16"/>
        <v>0.5650927006</v>
      </c>
      <c r="Z497" s="40">
        <f t="shared" si="17"/>
        <v>124</v>
      </c>
      <c r="AA497" s="40">
        <f t="shared" si="18"/>
        <v>156</v>
      </c>
      <c r="AB497" s="40">
        <f t="shared" si="19"/>
        <v>67</v>
      </c>
      <c r="AC497" s="40">
        <f t="shared" si="20"/>
        <v>57</v>
      </c>
      <c r="AD497" s="40">
        <f t="shared" si="21"/>
        <v>88</v>
      </c>
      <c r="AE497" s="40">
        <f t="shared" si="22"/>
        <v>68</v>
      </c>
      <c r="AF497" s="40">
        <f t="shared" si="23"/>
        <v>1.280701754</v>
      </c>
      <c r="AG497" s="40">
        <f t="shared" si="24"/>
        <v>1.529411765</v>
      </c>
      <c r="AH497" s="40">
        <f t="shared" si="25"/>
        <v>86</v>
      </c>
      <c r="AI497" s="40">
        <f t="shared" si="26"/>
        <v>73</v>
      </c>
      <c r="AJ497" s="40">
        <f t="shared" si="27"/>
        <v>135</v>
      </c>
      <c r="AK497" s="40">
        <f t="shared" si="40"/>
        <v>104</v>
      </c>
      <c r="AL497" s="18">
        <f t="shared" si="28"/>
        <v>2964</v>
      </c>
      <c r="AM497" s="40">
        <f t="shared" si="29"/>
        <v>398</v>
      </c>
      <c r="AN497" s="42">
        <f t="shared" si="30"/>
        <v>0.1342780027</v>
      </c>
      <c r="AO497" s="42">
        <f t="shared" si="31"/>
        <v>0.15317139</v>
      </c>
      <c r="AP497" s="43">
        <f t="shared" si="32"/>
        <v>0.2841409692</v>
      </c>
      <c r="AQ497" s="43">
        <f t="shared" si="33"/>
        <v>0.5528634361</v>
      </c>
      <c r="AR497" s="43">
        <f t="shared" si="34"/>
        <v>0.6167400881</v>
      </c>
      <c r="AS497" s="43">
        <f t="shared" si="35"/>
        <v>0.5552763819</v>
      </c>
      <c r="AT497" s="43">
        <f t="shared" si="36"/>
        <v>0.4773869347</v>
      </c>
      <c r="AU497" s="43">
        <f t="shared" si="37"/>
        <v>0.3994974874</v>
      </c>
      <c r="AV497" s="44">
        <f t="shared" si="38"/>
        <v>0</v>
      </c>
      <c r="AW497" s="45">
        <f t="shared" si="39"/>
        <v>-92</v>
      </c>
      <c r="AX497" s="45">
        <v>18.0</v>
      </c>
      <c r="AY497" s="45"/>
    </row>
    <row r="498">
      <c r="A498" s="60"/>
      <c r="B498" s="60"/>
      <c r="C498" s="60"/>
      <c r="D498" s="46">
        <v>496.0</v>
      </c>
      <c r="E498" s="25"/>
      <c r="F498" s="26">
        <v>6734.0</v>
      </c>
      <c r="G498" s="18">
        <v>818.0</v>
      </c>
      <c r="H498" s="15">
        <f t="shared" si="5"/>
        <v>163</v>
      </c>
      <c r="I498" s="28">
        <v>7.0</v>
      </c>
      <c r="J498" s="29">
        <v>21.0</v>
      </c>
      <c r="K498" s="30">
        <v>12.0</v>
      </c>
      <c r="L498" s="31">
        <v>86.0</v>
      </c>
      <c r="M498" s="32">
        <v>20.0</v>
      </c>
      <c r="N498" s="33">
        <v>17.0</v>
      </c>
      <c r="O498" s="39">
        <f t="shared" si="6"/>
        <v>0.4594594595</v>
      </c>
      <c r="P498" s="39">
        <f t="shared" si="7"/>
        <v>0.75</v>
      </c>
      <c r="Q498" s="40">
        <f t="shared" si="8"/>
        <v>0.6301997327</v>
      </c>
      <c r="R498" s="17">
        <f t="shared" si="9"/>
        <v>0.2081997327</v>
      </c>
      <c r="S498" s="39">
        <f t="shared" si="10"/>
        <v>0.1198002673</v>
      </c>
      <c r="T498" s="40">
        <f t="shared" si="11"/>
        <v>0.359935588</v>
      </c>
      <c r="U498" s="40">
        <f t="shared" si="12"/>
        <v>0.3566862231</v>
      </c>
      <c r="V498" s="40">
        <f t="shared" si="13"/>
        <v>0.3566862231</v>
      </c>
      <c r="W498" s="39">
        <f t="shared" si="14"/>
        <v>0.4764864905</v>
      </c>
      <c r="X498" s="41">
        <f t="shared" si="15"/>
        <v>0.6433137769</v>
      </c>
      <c r="Y498" s="41">
        <f t="shared" si="16"/>
        <v>0.5235135095</v>
      </c>
      <c r="Z498" s="40">
        <f t="shared" si="17"/>
        <v>37</v>
      </c>
      <c r="AA498" s="40">
        <f t="shared" si="18"/>
        <v>28</v>
      </c>
      <c r="AB498" s="40">
        <f t="shared" si="19"/>
        <v>24</v>
      </c>
      <c r="AC498" s="40">
        <f t="shared" si="20"/>
        <v>13</v>
      </c>
      <c r="AD498" s="40">
        <f t="shared" si="21"/>
        <v>15</v>
      </c>
      <c r="AE498" s="40">
        <f t="shared" si="22"/>
        <v>13</v>
      </c>
      <c r="AF498" s="40">
        <f t="shared" si="23"/>
        <v>1.307692308</v>
      </c>
      <c r="AG498" s="40">
        <f t="shared" si="24"/>
        <v>1.615384615</v>
      </c>
      <c r="AH498" s="40">
        <f t="shared" si="25"/>
        <v>31</v>
      </c>
      <c r="AI498" s="40">
        <f t="shared" si="26"/>
        <v>17</v>
      </c>
      <c r="AJ498" s="40">
        <f t="shared" si="27"/>
        <v>24</v>
      </c>
      <c r="AK498" s="40">
        <f t="shared" si="40"/>
        <v>21</v>
      </c>
      <c r="AL498" s="18">
        <f t="shared" si="28"/>
        <v>818</v>
      </c>
      <c r="AM498" s="40">
        <f t="shared" si="29"/>
        <v>93</v>
      </c>
      <c r="AN498" s="42">
        <f t="shared" si="30"/>
        <v>0.1136919315</v>
      </c>
      <c r="AO498" s="42">
        <f t="shared" si="31"/>
        <v>0.1992665037</v>
      </c>
      <c r="AP498" s="43">
        <f t="shared" si="32"/>
        <v>0.2392638037</v>
      </c>
      <c r="AQ498" s="43">
        <f t="shared" si="33"/>
        <v>0.6932515337</v>
      </c>
      <c r="AR498" s="43">
        <f t="shared" si="34"/>
        <v>0.3987730061</v>
      </c>
      <c r="AS498" s="43">
        <f t="shared" si="35"/>
        <v>0.5913978495</v>
      </c>
      <c r="AT498" s="43">
        <f t="shared" si="36"/>
        <v>0.5591397849</v>
      </c>
      <c r="AU498" s="43">
        <f t="shared" si="37"/>
        <v>0.5161290323</v>
      </c>
      <c r="AV498" s="44">
        <f t="shared" si="38"/>
        <v>0</v>
      </c>
      <c r="AW498" s="45">
        <f t="shared" si="39"/>
        <v>-16</v>
      </c>
      <c r="AX498" s="45">
        <v>18.0</v>
      </c>
      <c r="AY498" s="45"/>
    </row>
    <row r="499">
      <c r="A499" s="60"/>
      <c r="B499" s="60"/>
      <c r="C499" s="60"/>
      <c r="D499" s="46">
        <v>497.0</v>
      </c>
      <c r="E499" s="25"/>
      <c r="F499" s="26">
        <v>6735.0</v>
      </c>
      <c r="G499" s="18">
        <v>2985.0</v>
      </c>
      <c r="H499" s="15">
        <f t="shared" si="5"/>
        <v>505</v>
      </c>
      <c r="I499" s="28">
        <v>26.0</v>
      </c>
      <c r="J499" s="29">
        <v>85.0</v>
      </c>
      <c r="K499" s="30">
        <v>51.0</v>
      </c>
      <c r="L499" s="31">
        <v>244.0</v>
      </c>
      <c r="M499" s="32">
        <v>44.0</v>
      </c>
      <c r="N499" s="33">
        <v>55.0</v>
      </c>
      <c r="O499" s="39">
        <f t="shared" si="6"/>
        <v>0.5555555556</v>
      </c>
      <c r="P499" s="39">
        <f t="shared" si="7"/>
        <v>0.7657657658</v>
      </c>
      <c r="Q499" s="40">
        <f t="shared" si="8"/>
        <v>0.6737611111</v>
      </c>
      <c r="R499" s="17">
        <f t="shared" si="9"/>
        <v>0.2517611111</v>
      </c>
      <c r="S499" s="39">
        <f t="shared" si="10"/>
        <v>0.09200465465</v>
      </c>
      <c r="T499" s="40">
        <f t="shared" si="11"/>
        <v>0.3599111922</v>
      </c>
      <c r="U499" s="40">
        <f t="shared" si="12"/>
        <v>0.4312920312</v>
      </c>
      <c r="V499" s="40">
        <f t="shared" si="13"/>
        <v>0.4312920312</v>
      </c>
      <c r="W499" s="39">
        <f t="shared" si="14"/>
        <v>0.5232966859</v>
      </c>
      <c r="X499" s="41">
        <f t="shared" si="15"/>
        <v>0.5687079688</v>
      </c>
      <c r="Y499" s="41">
        <f t="shared" si="16"/>
        <v>0.4767033141</v>
      </c>
      <c r="Z499" s="40">
        <f t="shared" si="17"/>
        <v>99</v>
      </c>
      <c r="AA499" s="40">
        <f t="shared" si="18"/>
        <v>111</v>
      </c>
      <c r="AB499" s="40">
        <f t="shared" si="19"/>
        <v>56</v>
      </c>
      <c r="AC499" s="40">
        <f t="shared" si="20"/>
        <v>43</v>
      </c>
      <c r="AD499" s="40">
        <f t="shared" si="21"/>
        <v>53</v>
      </c>
      <c r="AE499" s="40">
        <f t="shared" si="22"/>
        <v>58</v>
      </c>
      <c r="AF499" s="40">
        <f t="shared" si="23"/>
        <v>1.279069767</v>
      </c>
      <c r="AG499" s="40">
        <f t="shared" si="24"/>
        <v>1.465517241</v>
      </c>
      <c r="AH499" s="40">
        <f t="shared" si="25"/>
        <v>72</v>
      </c>
      <c r="AI499" s="40">
        <f t="shared" si="26"/>
        <v>55</v>
      </c>
      <c r="AJ499" s="40">
        <f t="shared" si="27"/>
        <v>78</v>
      </c>
      <c r="AK499" s="40">
        <f t="shared" si="40"/>
        <v>85</v>
      </c>
      <c r="AL499" s="18">
        <f t="shared" si="28"/>
        <v>2985</v>
      </c>
      <c r="AM499" s="40">
        <f t="shared" si="29"/>
        <v>290</v>
      </c>
      <c r="AN499" s="42">
        <f t="shared" si="30"/>
        <v>0.09715242881</v>
      </c>
      <c r="AO499" s="42">
        <f t="shared" si="31"/>
        <v>0.1691792295</v>
      </c>
      <c r="AP499" s="43">
        <f t="shared" si="32"/>
        <v>0.2396039604</v>
      </c>
      <c r="AQ499" s="43">
        <f t="shared" si="33"/>
        <v>0.6217821782</v>
      </c>
      <c r="AR499" s="43">
        <f t="shared" si="34"/>
        <v>0.4158415842</v>
      </c>
      <c r="AS499" s="43">
        <f t="shared" si="35"/>
        <v>0.5172413793</v>
      </c>
      <c r="AT499" s="43">
        <f t="shared" si="36"/>
        <v>0.5413793103</v>
      </c>
      <c r="AU499" s="43">
        <f t="shared" si="37"/>
        <v>0.4379310345</v>
      </c>
      <c r="AV499" s="44">
        <f t="shared" si="38"/>
        <v>0</v>
      </c>
      <c r="AW499" s="45">
        <f t="shared" si="39"/>
        <v>-29</v>
      </c>
      <c r="AX499" s="45">
        <v>18.0</v>
      </c>
      <c r="AY499" s="45"/>
    </row>
    <row r="500">
      <c r="A500" s="60"/>
      <c r="B500" s="60"/>
      <c r="C500" s="60"/>
      <c r="D500" s="46">
        <v>498.0</v>
      </c>
      <c r="E500" s="25"/>
      <c r="F500" s="26">
        <v>6736.0</v>
      </c>
      <c r="G500" s="18">
        <v>969.0</v>
      </c>
      <c r="H500" s="15">
        <f t="shared" si="5"/>
        <v>153</v>
      </c>
      <c r="I500" s="28">
        <v>7.0</v>
      </c>
      <c r="J500" s="29">
        <v>27.0</v>
      </c>
      <c r="K500" s="30">
        <v>14.0</v>
      </c>
      <c r="L500" s="31">
        <v>65.0</v>
      </c>
      <c r="M500" s="32">
        <v>14.0</v>
      </c>
      <c r="N500" s="33">
        <v>26.0</v>
      </c>
      <c r="O500" s="39">
        <f t="shared" si="6"/>
        <v>0.65</v>
      </c>
      <c r="P500" s="39">
        <f t="shared" si="7"/>
        <v>0.7941176471</v>
      </c>
      <c r="Q500" s="40">
        <f t="shared" si="8"/>
        <v>0.716579285</v>
      </c>
      <c r="R500" s="17">
        <f t="shared" si="9"/>
        <v>0.294579285</v>
      </c>
      <c r="S500" s="39">
        <f t="shared" si="10"/>
        <v>0.07753836206</v>
      </c>
      <c r="T500" s="40">
        <f t="shared" si="11"/>
        <v>0.3598872163</v>
      </c>
      <c r="U500" s="40">
        <f t="shared" si="12"/>
        <v>0.5046171594</v>
      </c>
      <c r="V500" s="40">
        <f t="shared" si="13"/>
        <v>0.5046171594</v>
      </c>
      <c r="W500" s="39">
        <f t="shared" si="14"/>
        <v>0.5821555215</v>
      </c>
      <c r="X500" s="41">
        <f t="shared" si="15"/>
        <v>0.4953828406</v>
      </c>
      <c r="Y500" s="41">
        <f t="shared" si="16"/>
        <v>0.4178444785</v>
      </c>
      <c r="Z500" s="40">
        <f t="shared" si="17"/>
        <v>40</v>
      </c>
      <c r="AA500" s="40">
        <f t="shared" si="18"/>
        <v>34</v>
      </c>
      <c r="AB500" s="40">
        <f t="shared" si="19"/>
        <v>20</v>
      </c>
      <c r="AC500" s="40">
        <f t="shared" si="20"/>
        <v>20</v>
      </c>
      <c r="AD500" s="40">
        <f t="shared" si="21"/>
        <v>14</v>
      </c>
      <c r="AE500" s="40">
        <f t="shared" si="22"/>
        <v>20</v>
      </c>
      <c r="AF500" s="40">
        <f t="shared" si="23"/>
        <v>1.3</v>
      </c>
      <c r="AG500" s="40">
        <f t="shared" si="24"/>
        <v>1.35</v>
      </c>
      <c r="AH500" s="40">
        <f t="shared" si="25"/>
        <v>26</v>
      </c>
      <c r="AI500" s="40">
        <f t="shared" si="26"/>
        <v>26</v>
      </c>
      <c r="AJ500" s="40">
        <f t="shared" si="27"/>
        <v>19</v>
      </c>
      <c r="AK500" s="40">
        <f t="shared" si="40"/>
        <v>27</v>
      </c>
      <c r="AL500" s="18">
        <f t="shared" si="28"/>
        <v>969</v>
      </c>
      <c r="AM500" s="40">
        <f t="shared" si="29"/>
        <v>98</v>
      </c>
      <c r="AN500" s="42">
        <f t="shared" si="30"/>
        <v>0.1011351909</v>
      </c>
      <c r="AO500" s="42">
        <f t="shared" si="31"/>
        <v>0.1578947368</v>
      </c>
      <c r="AP500" s="43">
        <f t="shared" si="32"/>
        <v>0.2287581699</v>
      </c>
      <c r="AQ500" s="43">
        <f t="shared" si="33"/>
        <v>0.5620915033</v>
      </c>
      <c r="AR500" s="43">
        <f t="shared" si="34"/>
        <v>0.4836601307</v>
      </c>
      <c r="AS500" s="43">
        <f t="shared" si="35"/>
        <v>0.4591836735</v>
      </c>
      <c r="AT500" s="43">
        <f t="shared" si="36"/>
        <v>0.5408163265</v>
      </c>
      <c r="AU500" s="43">
        <f t="shared" si="37"/>
        <v>0.5306122449</v>
      </c>
      <c r="AV500" s="44">
        <f t="shared" si="38"/>
        <v>0</v>
      </c>
      <c r="AW500" s="45">
        <f t="shared" si="39"/>
        <v>-10</v>
      </c>
      <c r="AX500" s="45">
        <v>18.0</v>
      </c>
      <c r="AY500" s="45"/>
    </row>
    <row r="501">
      <c r="A501" s="60"/>
      <c r="B501" s="60"/>
      <c r="C501" s="60"/>
      <c r="D501" s="46">
        <v>499.0</v>
      </c>
      <c r="E501" s="25"/>
      <c r="F501" s="26">
        <v>6738.0</v>
      </c>
      <c r="G501" s="18">
        <v>2930.0</v>
      </c>
      <c r="H501" s="15">
        <f t="shared" si="5"/>
        <v>462</v>
      </c>
      <c r="I501" s="28">
        <v>41.0</v>
      </c>
      <c r="J501" s="29">
        <v>88.0</v>
      </c>
      <c r="K501" s="30">
        <v>30.0</v>
      </c>
      <c r="L501" s="31">
        <v>201.0</v>
      </c>
      <c r="M501" s="32">
        <v>42.0</v>
      </c>
      <c r="N501" s="33">
        <v>60.0</v>
      </c>
      <c r="O501" s="39">
        <f t="shared" si="6"/>
        <v>0.5882352941</v>
      </c>
      <c r="P501" s="39">
        <f t="shared" si="7"/>
        <v>0.6821705426</v>
      </c>
      <c r="Q501" s="40">
        <f t="shared" si="8"/>
        <v>0.6885764706</v>
      </c>
      <c r="R501" s="17">
        <f t="shared" si="9"/>
        <v>0.2665764706</v>
      </c>
      <c r="S501" s="39">
        <f t="shared" si="10"/>
        <v>-0.006405927953</v>
      </c>
      <c r="T501" s="40">
        <f t="shared" si="11"/>
        <v>0.359902896</v>
      </c>
      <c r="U501" s="40">
        <f t="shared" si="12"/>
        <v>0.4566638676</v>
      </c>
      <c r="V501" s="40">
        <f t="shared" si="13"/>
        <v>0.4566638676</v>
      </c>
      <c r="W501" s="39">
        <f t="shared" si="14"/>
        <v>0.4502579396</v>
      </c>
      <c r="X501" s="41">
        <f t="shared" si="15"/>
        <v>0.5433361324</v>
      </c>
      <c r="Y501" s="41">
        <f t="shared" si="16"/>
        <v>0.5497420604</v>
      </c>
      <c r="Z501" s="40">
        <f t="shared" si="17"/>
        <v>102</v>
      </c>
      <c r="AA501" s="40">
        <f t="shared" si="18"/>
        <v>129</v>
      </c>
      <c r="AB501" s="40">
        <f t="shared" si="19"/>
        <v>55</v>
      </c>
      <c r="AC501" s="40">
        <f t="shared" si="20"/>
        <v>47</v>
      </c>
      <c r="AD501" s="40">
        <f t="shared" si="21"/>
        <v>71</v>
      </c>
      <c r="AE501" s="40">
        <f t="shared" si="22"/>
        <v>58</v>
      </c>
      <c r="AF501" s="40">
        <f t="shared" si="23"/>
        <v>1.276595745</v>
      </c>
      <c r="AG501" s="40">
        <f t="shared" si="24"/>
        <v>1.517241379</v>
      </c>
      <c r="AH501" s="40">
        <f t="shared" si="25"/>
        <v>70</v>
      </c>
      <c r="AI501" s="40">
        <f t="shared" si="26"/>
        <v>60</v>
      </c>
      <c r="AJ501" s="40">
        <f t="shared" si="27"/>
        <v>108</v>
      </c>
      <c r="AK501" s="40">
        <f t="shared" si="40"/>
        <v>88</v>
      </c>
      <c r="AL501" s="18">
        <f t="shared" si="28"/>
        <v>2930</v>
      </c>
      <c r="AM501" s="40">
        <f t="shared" si="29"/>
        <v>326</v>
      </c>
      <c r="AN501" s="42">
        <f t="shared" si="30"/>
        <v>0.1112627986</v>
      </c>
      <c r="AO501" s="42">
        <f t="shared" si="31"/>
        <v>0.1576791809</v>
      </c>
      <c r="AP501" s="43">
        <f t="shared" si="32"/>
        <v>0.2445887446</v>
      </c>
      <c r="AQ501" s="43">
        <f t="shared" si="33"/>
        <v>0.6147186147</v>
      </c>
      <c r="AR501" s="43">
        <f t="shared" si="34"/>
        <v>0.5</v>
      </c>
      <c r="AS501" s="43">
        <f t="shared" si="35"/>
        <v>0.5460122699</v>
      </c>
      <c r="AT501" s="43">
        <f t="shared" si="36"/>
        <v>0.4846625767</v>
      </c>
      <c r="AU501" s="43">
        <f t="shared" si="37"/>
        <v>0.3987730061</v>
      </c>
      <c r="AV501" s="44">
        <f t="shared" si="38"/>
        <v>0</v>
      </c>
      <c r="AW501" s="45">
        <f t="shared" si="39"/>
        <v>-65</v>
      </c>
      <c r="AX501" s="45">
        <v>18.0</v>
      </c>
      <c r="AY501" s="45"/>
    </row>
    <row r="502">
      <c r="A502" s="60"/>
      <c r="B502" s="60"/>
      <c r="C502" s="60"/>
      <c r="D502" s="46">
        <v>500.0</v>
      </c>
      <c r="E502" s="25"/>
      <c r="F502" s="26">
        <v>6741.0</v>
      </c>
      <c r="G502" s="18">
        <v>2371.0</v>
      </c>
      <c r="H502" s="15">
        <f t="shared" si="5"/>
        <v>716</v>
      </c>
      <c r="I502" s="28">
        <v>73.0</v>
      </c>
      <c r="J502" s="29">
        <v>157.0</v>
      </c>
      <c r="K502" s="30">
        <v>74.0</v>
      </c>
      <c r="L502" s="31">
        <v>284.0</v>
      </c>
      <c r="M502" s="32">
        <v>45.0</v>
      </c>
      <c r="N502" s="33">
        <v>83.0</v>
      </c>
      <c r="O502" s="39">
        <f t="shared" si="6"/>
        <v>0.6484375</v>
      </c>
      <c r="P502" s="39">
        <f t="shared" si="7"/>
        <v>0.6826086957</v>
      </c>
      <c r="Q502" s="40">
        <f t="shared" si="8"/>
        <v>0.7158708517</v>
      </c>
      <c r="R502" s="17">
        <f t="shared" si="9"/>
        <v>0.2938708517</v>
      </c>
      <c r="S502" s="39">
        <f t="shared" si="10"/>
        <v>-0.03326215603</v>
      </c>
      <c r="T502" s="40">
        <f t="shared" si="11"/>
        <v>0.359887613</v>
      </c>
      <c r="U502" s="40">
        <f t="shared" si="12"/>
        <v>0.5034040469</v>
      </c>
      <c r="V502" s="40">
        <f t="shared" si="13"/>
        <v>0.5034040469</v>
      </c>
      <c r="W502" s="39">
        <f t="shared" si="14"/>
        <v>0.4701418909</v>
      </c>
      <c r="X502" s="41">
        <f t="shared" si="15"/>
        <v>0.4965959531</v>
      </c>
      <c r="Y502" s="41">
        <f t="shared" si="16"/>
        <v>0.5298581091</v>
      </c>
      <c r="Z502" s="40">
        <f t="shared" si="17"/>
        <v>128</v>
      </c>
      <c r="AA502" s="40">
        <f t="shared" si="18"/>
        <v>230</v>
      </c>
      <c r="AB502" s="40">
        <f t="shared" si="19"/>
        <v>64</v>
      </c>
      <c r="AC502" s="40">
        <f t="shared" si="20"/>
        <v>64</v>
      </c>
      <c r="AD502" s="40">
        <f t="shared" si="21"/>
        <v>122</v>
      </c>
      <c r="AE502" s="40">
        <f t="shared" si="22"/>
        <v>108</v>
      </c>
      <c r="AF502" s="40">
        <f t="shared" si="23"/>
        <v>1.296875</v>
      </c>
      <c r="AG502" s="40">
        <f t="shared" si="24"/>
        <v>1.453703704</v>
      </c>
      <c r="AH502" s="40">
        <f t="shared" si="25"/>
        <v>83</v>
      </c>
      <c r="AI502" s="40">
        <f t="shared" si="26"/>
        <v>83</v>
      </c>
      <c r="AJ502" s="40">
        <f t="shared" si="27"/>
        <v>177</v>
      </c>
      <c r="AK502" s="40">
        <f t="shared" si="40"/>
        <v>157</v>
      </c>
      <c r="AL502" s="18">
        <f t="shared" si="28"/>
        <v>2371</v>
      </c>
      <c r="AM502" s="40">
        <f t="shared" si="29"/>
        <v>500</v>
      </c>
      <c r="AN502" s="42">
        <f t="shared" si="30"/>
        <v>0.2108814846</v>
      </c>
      <c r="AO502" s="42">
        <f t="shared" si="31"/>
        <v>0.301982286</v>
      </c>
      <c r="AP502" s="43">
        <f t="shared" si="32"/>
        <v>0.2681564246</v>
      </c>
      <c r="AQ502" s="43">
        <f t="shared" si="33"/>
        <v>0.561452514</v>
      </c>
      <c r="AR502" s="43">
        <f t="shared" si="34"/>
        <v>0.5</v>
      </c>
      <c r="AS502" s="43">
        <f t="shared" si="35"/>
        <v>0.52</v>
      </c>
      <c r="AT502" s="43">
        <f t="shared" si="36"/>
        <v>0.48</v>
      </c>
      <c r="AU502" s="43">
        <f t="shared" si="37"/>
        <v>0.332</v>
      </c>
      <c r="AV502" s="44">
        <f t="shared" si="38"/>
        <v>0</v>
      </c>
      <c r="AW502" s="45">
        <f t="shared" si="39"/>
        <v>-68</v>
      </c>
      <c r="AX502" s="45">
        <v>19.0</v>
      </c>
      <c r="AY502" s="45"/>
    </row>
    <row r="503">
      <c r="A503" s="60"/>
      <c r="B503" s="60"/>
      <c r="C503" s="60"/>
      <c r="D503" s="46">
        <v>501.0</v>
      </c>
      <c r="E503" s="25"/>
      <c r="F503" s="26">
        <v>6742.0</v>
      </c>
      <c r="G503" s="18">
        <v>1281.0</v>
      </c>
      <c r="H503" s="15">
        <f t="shared" si="5"/>
        <v>563</v>
      </c>
      <c r="I503" s="28">
        <v>49.0</v>
      </c>
      <c r="J503" s="29">
        <v>138.0</v>
      </c>
      <c r="K503" s="30">
        <v>48.0</v>
      </c>
      <c r="L503" s="31">
        <v>223.0</v>
      </c>
      <c r="M503" s="32">
        <v>37.0</v>
      </c>
      <c r="N503" s="33">
        <v>68.0</v>
      </c>
      <c r="O503" s="39">
        <f t="shared" si="6"/>
        <v>0.6476190476</v>
      </c>
      <c r="P503" s="39">
        <f t="shared" si="7"/>
        <v>0.7379679144</v>
      </c>
      <c r="Q503" s="40">
        <f t="shared" si="8"/>
        <v>0.7154997682</v>
      </c>
      <c r="R503" s="17">
        <f t="shared" si="9"/>
        <v>0.2934997682</v>
      </c>
      <c r="S503" s="39">
        <f t="shared" si="10"/>
        <v>0.02246814628</v>
      </c>
      <c r="T503" s="40">
        <f t="shared" si="11"/>
        <v>0.3598878208</v>
      </c>
      <c r="U503" s="40">
        <f t="shared" si="12"/>
        <v>0.5027686072</v>
      </c>
      <c r="V503" s="40">
        <f t="shared" si="13"/>
        <v>0.5027686072</v>
      </c>
      <c r="W503" s="39">
        <f t="shared" si="14"/>
        <v>0.5252367535</v>
      </c>
      <c r="X503" s="41">
        <f t="shared" si="15"/>
        <v>0.4972313928</v>
      </c>
      <c r="Y503" s="41">
        <f t="shared" si="16"/>
        <v>0.4747632465</v>
      </c>
      <c r="Z503" s="40">
        <f t="shared" si="17"/>
        <v>105</v>
      </c>
      <c r="AA503" s="40">
        <f t="shared" si="18"/>
        <v>187</v>
      </c>
      <c r="AB503" s="40">
        <f t="shared" si="19"/>
        <v>52</v>
      </c>
      <c r="AC503" s="40">
        <f t="shared" si="20"/>
        <v>53</v>
      </c>
      <c r="AD503" s="40">
        <f t="shared" si="21"/>
        <v>89</v>
      </c>
      <c r="AE503" s="40">
        <f t="shared" si="22"/>
        <v>98</v>
      </c>
      <c r="AF503" s="40">
        <f t="shared" si="23"/>
        <v>1.283018868</v>
      </c>
      <c r="AG503" s="40">
        <f t="shared" si="24"/>
        <v>1.408163265</v>
      </c>
      <c r="AH503" s="40">
        <f t="shared" si="25"/>
        <v>67</v>
      </c>
      <c r="AI503" s="40">
        <f t="shared" si="26"/>
        <v>68</v>
      </c>
      <c r="AJ503" s="40">
        <f t="shared" si="27"/>
        <v>125</v>
      </c>
      <c r="AK503" s="40">
        <f t="shared" si="40"/>
        <v>138</v>
      </c>
      <c r="AL503" s="18">
        <f t="shared" si="28"/>
        <v>1281</v>
      </c>
      <c r="AM503" s="40">
        <f t="shared" si="29"/>
        <v>398</v>
      </c>
      <c r="AN503" s="42">
        <f t="shared" si="30"/>
        <v>0.3106947697</v>
      </c>
      <c r="AO503" s="42">
        <f t="shared" si="31"/>
        <v>0.4395003903</v>
      </c>
      <c r="AP503" s="43">
        <f t="shared" si="32"/>
        <v>0.2380106572</v>
      </c>
      <c r="AQ503" s="43">
        <f t="shared" si="33"/>
        <v>0.5488454707</v>
      </c>
      <c r="AR503" s="43">
        <f t="shared" si="34"/>
        <v>0.5186500888</v>
      </c>
      <c r="AS503" s="43">
        <f t="shared" si="35"/>
        <v>0.4824120603</v>
      </c>
      <c r="AT503" s="43">
        <f t="shared" si="36"/>
        <v>0.5150753769</v>
      </c>
      <c r="AU503" s="43">
        <f t="shared" si="37"/>
        <v>0.3391959799</v>
      </c>
      <c r="AV503" s="44">
        <f t="shared" si="38"/>
        <v>0</v>
      </c>
      <c r="AW503" s="45">
        <f t="shared" si="39"/>
        <v>-58</v>
      </c>
      <c r="AX503" s="45">
        <v>19.0</v>
      </c>
      <c r="AY503" s="45"/>
    </row>
    <row r="504">
      <c r="A504" s="60"/>
      <c r="B504" s="60"/>
      <c r="C504" s="60"/>
      <c r="D504" s="46">
        <v>502.0</v>
      </c>
      <c r="E504" s="25"/>
      <c r="F504" s="26">
        <v>6750.0</v>
      </c>
      <c r="G504" s="18">
        <v>1492.0</v>
      </c>
      <c r="H504" s="15">
        <f t="shared" si="5"/>
        <v>242</v>
      </c>
      <c r="I504" s="28">
        <v>22.0</v>
      </c>
      <c r="J504" s="29">
        <v>43.0</v>
      </c>
      <c r="K504" s="30">
        <v>10.0</v>
      </c>
      <c r="L504" s="31">
        <v>114.0</v>
      </c>
      <c r="M504" s="32">
        <v>14.0</v>
      </c>
      <c r="N504" s="33">
        <v>39.0</v>
      </c>
      <c r="O504" s="39">
        <f t="shared" si="6"/>
        <v>0.7358490566</v>
      </c>
      <c r="P504" s="39">
        <f t="shared" si="7"/>
        <v>0.6615384615</v>
      </c>
      <c r="Q504" s="40">
        <f t="shared" si="8"/>
        <v>0.7555053136</v>
      </c>
      <c r="R504" s="17">
        <f t="shared" si="9"/>
        <v>0.3335053136</v>
      </c>
      <c r="S504" s="39">
        <f t="shared" si="10"/>
        <v>-0.0939668521</v>
      </c>
      <c r="T504" s="40">
        <f t="shared" si="11"/>
        <v>0.3598654229</v>
      </c>
      <c r="U504" s="40">
        <f t="shared" si="12"/>
        <v>0.5712703512</v>
      </c>
      <c r="V504" s="40">
        <f t="shared" si="13"/>
        <v>0.5712703512</v>
      </c>
      <c r="W504" s="39">
        <f t="shared" si="14"/>
        <v>0.4773034991</v>
      </c>
      <c r="X504" s="41">
        <f t="shared" si="15"/>
        <v>0.4287296488</v>
      </c>
      <c r="Y504" s="41">
        <f t="shared" si="16"/>
        <v>0.5226965009</v>
      </c>
      <c r="Z504" s="40">
        <f t="shared" si="17"/>
        <v>53</v>
      </c>
      <c r="AA504" s="40">
        <f t="shared" si="18"/>
        <v>65</v>
      </c>
      <c r="AB504" s="40">
        <f t="shared" si="19"/>
        <v>23</v>
      </c>
      <c r="AC504" s="40">
        <f t="shared" si="20"/>
        <v>30</v>
      </c>
      <c r="AD504" s="40">
        <f t="shared" si="21"/>
        <v>34</v>
      </c>
      <c r="AE504" s="40">
        <f t="shared" si="22"/>
        <v>31</v>
      </c>
      <c r="AF504" s="40">
        <f t="shared" si="23"/>
        <v>1.3</v>
      </c>
      <c r="AG504" s="40">
        <f t="shared" si="24"/>
        <v>1.387096774</v>
      </c>
      <c r="AH504" s="40">
        <f t="shared" si="25"/>
        <v>30</v>
      </c>
      <c r="AI504" s="40">
        <f t="shared" si="26"/>
        <v>39</v>
      </c>
      <c r="AJ504" s="40">
        <f t="shared" si="27"/>
        <v>47</v>
      </c>
      <c r="AK504" s="40">
        <f t="shared" si="40"/>
        <v>43</v>
      </c>
      <c r="AL504" s="18">
        <f t="shared" si="28"/>
        <v>1492</v>
      </c>
      <c r="AM504" s="40">
        <f t="shared" si="29"/>
        <v>159</v>
      </c>
      <c r="AN504" s="42">
        <f t="shared" si="30"/>
        <v>0.1065683646</v>
      </c>
      <c r="AO504" s="42">
        <f t="shared" si="31"/>
        <v>0.1621983914</v>
      </c>
      <c r="AP504" s="43">
        <f t="shared" si="32"/>
        <v>0.1900826446</v>
      </c>
      <c r="AQ504" s="43">
        <f t="shared" si="33"/>
        <v>0.6198347107</v>
      </c>
      <c r="AR504" s="43">
        <f t="shared" si="34"/>
        <v>0.4876033058</v>
      </c>
      <c r="AS504" s="43">
        <f t="shared" si="35"/>
        <v>0.4842767296</v>
      </c>
      <c r="AT504" s="43">
        <f t="shared" si="36"/>
        <v>0.4591194969</v>
      </c>
      <c r="AU504" s="43">
        <f t="shared" si="37"/>
        <v>0.4339622642</v>
      </c>
      <c r="AV504" s="44">
        <f t="shared" si="38"/>
        <v>0</v>
      </c>
      <c r="AW504" s="45">
        <f t="shared" si="39"/>
        <v>-31</v>
      </c>
      <c r="AX504" s="45">
        <v>19.0</v>
      </c>
      <c r="AY504" s="45"/>
    </row>
    <row r="505">
      <c r="A505" s="60"/>
      <c r="B505" s="60"/>
      <c r="C505" s="60"/>
      <c r="D505" s="46">
        <v>503.0</v>
      </c>
      <c r="E505" s="25"/>
      <c r="F505" s="26">
        <v>6751.0</v>
      </c>
      <c r="G505" s="18">
        <v>2136.0</v>
      </c>
      <c r="H505" s="15">
        <f t="shared" si="5"/>
        <v>333</v>
      </c>
      <c r="I505" s="28">
        <v>25.0</v>
      </c>
      <c r="J505" s="29">
        <v>46.0</v>
      </c>
      <c r="K505" s="30">
        <v>18.0</v>
      </c>
      <c r="L505" s="31">
        <v>155.0</v>
      </c>
      <c r="M505" s="32">
        <v>40.0</v>
      </c>
      <c r="N505" s="33">
        <v>49.0</v>
      </c>
      <c r="O505" s="39">
        <f t="shared" si="6"/>
        <v>0.5505617978</v>
      </c>
      <c r="P505" s="39">
        <f t="shared" si="7"/>
        <v>0.6478873239</v>
      </c>
      <c r="Q505" s="40">
        <f t="shared" si="8"/>
        <v>0.6714972486</v>
      </c>
      <c r="R505" s="17">
        <f t="shared" si="9"/>
        <v>0.2494972486</v>
      </c>
      <c r="S505" s="39">
        <f t="shared" si="10"/>
        <v>-0.02360992464</v>
      </c>
      <c r="T505" s="40">
        <f t="shared" si="11"/>
        <v>0.35991246</v>
      </c>
      <c r="U505" s="40">
        <f t="shared" si="12"/>
        <v>0.4274150034</v>
      </c>
      <c r="V505" s="40">
        <f t="shared" si="13"/>
        <v>0.4274150034</v>
      </c>
      <c r="W505" s="39">
        <f t="shared" si="14"/>
        <v>0.4038050787</v>
      </c>
      <c r="X505" s="41">
        <f t="shared" si="15"/>
        <v>0.5725849966</v>
      </c>
      <c r="Y505" s="41">
        <f t="shared" si="16"/>
        <v>0.5961949213</v>
      </c>
      <c r="Z505" s="40">
        <f t="shared" si="17"/>
        <v>89</v>
      </c>
      <c r="AA505" s="40">
        <f t="shared" si="18"/>
        <v>71</v>
      </c>
      <c r="AB505" s="40">
        <f t="shared" si="19"/>
        <v>51</v>
      </c>
      <c r="AC505" s="40">
        <f t="shared" si="20"/>
        <v>38</v>
      </c>
      <c r="AD505" s="40">
        <f t="shared" si="21"/>
        <v>42</v>
      </c>
      <c r="AE505" s="40">
        <f t="shared" si="22"/>
        <v>29</v>
      </c>
      <c r="AF505" s="40">
        <f t="shared" si="23"/>
        <v>1.289473684</v>
      </c>
      <c r="AG505" s="40">
        <f t="shared" si="24"/>
        <v>1.586206897</v>
      </c>
      <c r="AH505" s="40">
        <f t="shared" si="25"/>
        <v>66</v>
      </c>
      <c r="AI505" s="40">
        <f t="shared" si="26"/>
        <v>49</v>
      </c>
      <c r="AJ505" s="40">
        <f t="shared" si="27"/>
        <v>67</v>
      </c>
      <c r="AK505" s="40">
        <f t="shared" si="40"/>
        <v>46</v>
      </c>
      <c r="AL505" s="18">
        <f t="shared" si="28"/>
        <v>2136</v>
      </c>
      <c r="AM505" s="40">
        <f t="shared" si="29"/>
        <v>228</v>
      </c>
      <c r="AN505" s="42">
        <f t="shared" si="30"/>
        <v>0.106741573</v>
      </c>
      <c r="AO505" s="42">
        <f t="shared" si="31"/>
        <v>0.1558988764</v>
      </c>
      <c r="AP505" s="43">
        <f t="shared" si="32"/>
        <v>0.2492492492</v>
      </c>
      <c r="AQ505" s="43">
        <f t="shared" si="33"/>
        <v>0.6606606607</v>
      </c>
      <c r="AR505" s="43">
        <f t="shared" si="34"/>
        <v>0.4804804805</v>
      </c>
      <c r="AS505" s="43">
        <f t="shared" si="35"/>
        <v>0.5833333333</v>
      </c>
      <c r="AT505" s="43">
        <f t="shared" si="36"/>
        <v>0.4912280702</v>
      </c>
      <c r="AU505" s="43">
        <f t="shared" si="37"/>
        <v>0.5043859649</v>
      </c>
      <c r="AV505" s="44">
        <f t="shared" si="38"/>
        <v>0</v>
      </c>
      <c r="AW505" s="45">
        <f t="shared" si="39"/>
        <v>-50</v>
      </c>
      <c r="AX505" s="45">
        <v>19.0</v>
      </c>
      <c r="AY505" s="45"/>
    </row>
    <row r="506">
      <c r="A506" s="60"/>
      <c r="B506" s="60"/>
      <c r="C506" s="60"/>
      <c r="D506" s="46">
        <v>504.0</v>
      </c>
      <c r="E506" s="25"/>
      <c r="F506" s="26">
        <v>6753.0</v>
      </c>
      <c r="G506" s="18">
        <v>3310.0</v>
      </c>
      <c r="H506" s="15">
        <f t="shared" si="5"/>
        <v>572</v>
      </c>
      <c r="I506" s="28">
        <v>51.0</v>
      </c>
      <c r="J506" s="29">
        <v>142.0</v>
      </c>
      <c r="K506" s="30">
        <v>48.0</v>
      </c>
      <c r="L506" s="31">
        <v>197.0</v>
      </c>
      <c r="M506" s="32">
        <v>58.0</v>
      </c>
      <c r="N506" s="33">
        <v>76.0</v>
      </c>
      <c r="O506" s="39">
        <f t="shared" si="6"/>
        <v>0.5671641791</v>
      </c>
      <c r="P506" s="39">
        <f t="shared" si="7"/>
        <v>0.7357512953</v>
      </c>
      <c r="Q506" s="40">
        <f t="shared" si="8"/>
        <v>0.6790238057</v>
      </c>
      <c r="R506" s="17">
        <f t="shared" si="9"/>
        <v>0.2570238057</v>
      </c>
      <c r="S506" s="39">
        <f t="shared" si="10"/>
        <v>0.05672748959</v>
      </c>
      <c r="T506" s="40">
        <f t="shared" si="11"/>
        <v>0.3599082452</v>
      </c>
      <c r="U506" s="40">
        <f t="shared" si="12"/>
        <v>0.4403046915</v>
      </c>
      <c r="V506" s="40">
        <f t="shared" si="13"/>
        <v>0.4403046915</v>
      </c>
      <c r="W506" s="39">
        <f t="shared" si="14"/>
        <v>0.4970321811</v>
      </c>
      <c r="X506" s="41">
        <f t="shared" si="15"/>
        <v>0.5596953085</v>
      </c>
      <c r="Y506" s="41">
        <f t="shared" si="16"/>
        <v>0.5029678189</v>
      </c>
      <c r="Z506" s="40">
        <f t="shared" si="17"/>
        <v>134</v>
      </c>
      <c r="AA506" s="40">
        <f t="shared" si="18"/>
        <v>193</v>
      </c>
      <c r="AB506" s="40">
        <f t="shared" si="19"/>
        <v>75</v>
      </c>
      <c r="AC506" s="40">
        <f t="shared" si="20"/>
        <v>59</v>
      </c>
      <c r="AD506" s="40">
        <f t="shared" si="21"/>
        <v>97</v>
      </c>
      <c r="AE506" s="40">
        <f t="shared" si="22"/>
        <v>96</v>
      </c>
      <c r="AF506" s="40">
        <f t="shared" si="23"/>
        <v>1.288135593</v>
      </c>
      <c r="AG506" s="40">
        <f t="shared" si="24"/>
        <v>1.479166667</v>
      </c>
      <c r="AH506" s="40">
        <f t="shared" si="25"/>
        <v>97</v>
      </c>
      <c r="AI506" s="40">
        <f t="shared" si="26"/>
        <v>76</v>
      </c>
      <c r="AJ506" s="40">
        <f t="shared" si="27"/>
        <v>143</v>
      </c>
      <c r="AK506" s="40">
        <f t="shared" si="40"/>
        <v>142</v>
      </c>
      <c r="AL506" s="18">
        <f t="shared" si="28"/>
        <v>3310</v>
      </c>
      <c r="AM506" s="40">
        <f t="shared" si="29"/>
        <v>458</v>
      </c>
      <c r="AN506" s="42">
        <f t="shared" si="30"/>
        <v>0.1383685801</v>
      </c>
      <c r="AO506" s="42">
        <f t="shared" si="31"/>
        <v>0.1728096677</v>
      </c>
      <c r="AP506" s="43">
        <f t="shared" si="32"/>
        <v>0.2744755245</v>
      </c>
      <c r="AQ506" s="43">
        <f t="shared" si="33"/>
        <v>0.534965035</v>
      </c>
      <c r="AR506" s="43">
        <f t="shared" si="34"/>
        <v>0.5716783217</v>
      </c>
      <c r="AS506" s="43">
        <f t="shared" si="35"/>
        <v>0.5240174672</v>
      </c>
      <c r="AT506" s="43">
        <f t="shared" si="36"/>
        <v>0.5218340611</v>
      </c>
      <c r="AU506" s="43">
        <f t="shared" si="37"/>
        <v>0.3777292576</v>
      </c>
      <c r="AV506" s="44">
        <f t="shared" si="38"/>
        <v>0</v>
      </c>
      <c r="AW506" s="45">
        <f t="shared" si="39"/>
        <v>-83</v>
      </c>
      <c r="AX506" s="45">
        <v>19.0</v>
      </c>
      <c r="AY506" s="45"/>
    </row>
    <row r="507">
      <c r="A507" s="60"/>
      <c r="B507" s="60"/>
      <c r="C507" s="60"/>
      <c r="D507" s="46">
        <v>505.0</v>
      </c>
      <c r="E507" s="25"/>
      <c r="F507" s="26">
        <v>7001.0</v>
      </c>
      <c r="G507" s="18">
        <v>1904.0</v>
      </c>
      <c r="H507" s="15">
        <f t="shared" si="5"/>
        <v>458</v>
      </c>
      <c r="I507" s="28">
        <v>30.0</v>
      </c>
      <c r="J507" s="29">
        <v>86.0</v>
      </c>
      <c r="K507" s="30">
        <v>32.0</v>
      </c>
      <c r="L507" s="31">
        <v>207.0</v>
      </c>
      <c r="M507" s="32">
        <v>32.0</v>
      </c>
      <c r="N507" s="33">
        <v>71.0</v>
      </c>
      <c r="O507" s="39">
        <f t="shared" si="6"/>
        <v>0.6893203883</v>
      </c>
      <c r="P507" s="39">
        <f t="shared" si="7"/>
        <v>0.7413793103</v>
      </c>
      <c r="Q507" s="40">
        <f t="shared" si="8"/>
        <v>0.7344075357</v>
      </c>
      <c r="R507" s="17">
        <f t="shared" si="9"/>
        <v>0.3124075357</v>
      </c>
      <c r="S507" s="39">
        <f t="shared" si="10"/>
        <v>0.006971774668</v>
      </c>
      <c r="T507" s="40">
        <f t="shared" si="11"/>
        <v>0.3598772345</v>
      </c>
      <c r="U507" s="40">
        <f t="shared" si="12"/>
        <v>0.5351453383</v>
      </c>
      <c r="V507" s="40">
        <f t="shared" si="13"/>
        <v>0.5351453383</v>
      </c>
      <c r="W507" s="39">
        <f t="shared" si="14"/>
        <v>0.5421171129</v>
      </c>
      <c r="X507" s="41">
        <f t="shared" si="15"/>
        <v>0.4648546617</v>
      </c>
      <c r="Y507" s="41">
        <f t="shared" si="16"/>
        <v>0.4578828871</v>
      </c>
      <c r="Z507" s="40">
        <f t="shared" si="17"/>
        <v>103</v>
      </c>
      <c r="AA507" s="40">
        <f t="shared" si="18"/>
        <v>116</v>
      </c>
      <c r="AB507" s="40">
        <f t="shared" si="19"/>
        <v>48</v>
      </c>
      <c r="AC507" s="40">
        <f t="shared" si="20"/>
        <v>55</v>
      </c>
      <c r="AD507" s="40">
        <f t="shared" si="21"/>
        <v>53</v>
      </c>
      <c r="AE507" s="40">
        <f t="shared" si="22"/>
        <v>63</v>
      </c>
      <c r="AF507" s="40">
        <f t="shared" si="23"/>
        <v>1.290909091</v>
      </c>
      <c r="AG507" s="40">
        <f t="shared" si="24"/>
        <v>1.365079365</v>
      </c>
      <c r="AH507" s="40">
        <f t="shared" si="25"/>
        <v>62</v>
      </c>
      <c r="AI507" s="40">
        <f t="shared" si="26"/>
        <v>71</v>
      </c>
      <c r="AJ507" s="40">
        <f t="shared" si="27"/>
        <v>72</v>
      </c>
      <c r="AK507" s="40">
        <f t="shared" si="40"/>
        <v>86</v>
      </c>
      <c r="AL507" s="18">
        <f t="shared" si="28"/>
        <v>1904</v>
      </c>
      <c r="AM507" s="40">
        <f t="shared" si="29"/>
        <v>291</v>
      </c>
      <c r="AN507" s="42">
        <f t="shared" si="30"/>
        <v>0.1528361345</v>
      </c>
      <c r="AO507" s="42">
        <f t="shared" si="31"/>
        <v>0.2405462185</v>
      </c>
      <c r="AP507" s="43">
        <f t="shared" si="32"/>
        <v>0.2052401747</v>
      </c>
      <c r="AQ507" s="43">
        <f t="shared" si="33"/>
        <v>0.5873362445</v>
      </c>
      <c r="AR507" s="43">
        <f t="shared" si="34"/>
        <v>0.4781659389</v>
      </c>
      <c r="AS507" s="43">
        <f t="shared" si="35"/>
        <v>0.4604810997</v>
      </c>
      <c r="AT507" s="43">
        <f t="shared" si="36"/>
        <v>0.5085910653</v>
      </c>
      <c r="AU507" s="43">
        <f t="shared" si="37"/>
        <v>0.4570446735</v>
      </c>
      <c r="AV507" s="44">
        <f t="shared" si="38"/>
        <v>0</v>
      </c>
      <c r="AW507" s="45">
        <f t="shared" si="39"/>
        <v>-40</v>
      </c>
      <c r="AX507" s="45">
        <v>19.0</v>
      </c>
      <c r="AY507" s="45"/>
    </row>
    <row r="508">
      <c r="A508" s="60"/>
      <c r="B508" s="60"/>
      <c r="C508" s="60"/>
      <c r="D508" s="46">
        <v>506.0</v>
      </c>
      <c r="E508" s="25"/>
      <c r="F508" s="26">
        <v>7003.0</v>
      </c>
      <c r="G508" s="18">
        <v>1198.0</v>
      </c>
      <c r="H508" s="15">
        <f t="shared" si="5"/>
        <v>184</v>
      </c>
      <c r="I508" s="28">
        <v>8.0</v>
      </c>
      <c r="J508" s="29">
        <v>28.0</v>
      </c>
      <c r="K508" s="30">
        <v>10.0</v>
      </c>
      <c r="L508" s="31">
        <v>112.0</v>
      </c>
      <c r="M508" s="32">
        <v>5.0</v>
      </c>
      <c r="N508" s="33">
        <v>21.0</v>
      </c>
      <c r="O508" s="39">
        <f t="shared" si="6"/>
        <v>0.8076923077</v>
      </c>
      <c r="P508" s="39">
        <f t="shared" si="7"/>
        <v>0.7777777778</v>
      </c>
      <c r="Q508" s="40">
        <f t="shared" si="8"/>
        <v>0.7880842396</v>
      </c>
      <c r="R508" s="17">
        <f t="shared" si="9"/>
        <v>0.3660842396</v>
      </c>
      <c r="S508" s="39">
        <f t="shared" si="10"/>
        <v>-0.01030646187</v>
      </c>
      <c r="T508" s="40">
        <f t="shared" si="11"/>
        <v>0.3598471853</v>
      </c>
      <c r="U508" s="40">
        <f t="shared" si="12"/>
        <v>0.6270504503</v>
      </c>
      <c r="V508" s="40">
        <f t="shared" si="13"/>
        <v>0.6270504503</v>
      </c>
      <c r="W508" s="39">
        <f t="shared" si="14"/>
        <v>0.6167439884</v>
      </c>
      <c r="X508" s="41">
        <f t="shared" si="15"/>
        <v>0.3729495497</v>
      </c>
      <c r="Y508" s="41">
        <f t="shared" si="16"/>
        <v>0.3832560116</v>
      </c>
      <c r="Z508" s="40">
        <f t="shared" si="17"/>
        <v>26</v>
      </c>
      <c r="AA508" s="40">
        <f t="shared" si="18"/>
        <v>36</v>
      </c>
      <c r="AB508" s="40">
        <f t="shared" si="19"/>
        <v>10</v>
      </c>
      <c r="AC508" s="40">
        <f t="shared" si="20"/>
        <v>16</v>
      </c>
      <c r="AD508" s="40">
        <f t="shared" si="21"/>
        <v>14</v>
      </c>
      <c r="AE508" s="40">
        <f t="shared" si="22"/>
        <v>22</v>
      </c>
      <c r="AF508" s="40">
        <f t="shared" si="23"/>
        <v>1.3125</v>
      </c>
      <c r="AG508" s="40">
        <f t="shared" si="24"/>
        <v>1.272727273</v>
      </c>
      <c r="AH508" s="40">
        <f t="shared" si="25"/>
        <v>13</v>
      </c>
      <c r="AI508" s="40">
        <f t="shared" si="26"/>
        <v>21</v>
      </c>
      <c r="AJ508" s="40">
        <f t="shared" si="27"/>
        <v>18</v>
      </c>
      <c r="AK508" s="40">
        <f t="shared" si="40"/>
        <v>28</v>
      </c>
      <c r="AL508" s="18">
        <f t="shared" si="28"/>
        <v>1198</v>
      </c>
      <c r="AM508" s="40">
        <f t="shared" si="29"/>
        <v>80</v>
      </c>
      <c r="AN508" s="42">
        <f t="shared" si="30"/>
        <v>0.06677796327</v>
      </c>
      <c r="AO508" s="42">
        <f t="shared" si="31"/>
        <v>0.1535893155</v>
      </c>
      <c r="AP508" s="43">
        <f t="shared" si="32"/>
        <v>0.125</v>
      </c>
      <c r="AQ508" s="43">
        <f t="shared" si="33"/>
        <v>0.6793478261</v>
      </c>
      <c r="AR508" s="43">
        <f t="shared" si="34"/>
        <v>0.3369565217</v>
      </c>
      <c r="AS508" s="43">
        <f t="shared" si="35"/>
        <v>0.3875</v>
      </c>
      <c r="AT508" s="43">
        <f t="shared" si="36"/>
        <v>0.5125</v>
      </c>
      <c r="AU508" s="43">
        <f t="shared" si="37"/>
        <v>0.425</v>
      </c>
      <c r="AV508" s="44">
        <f t="shared" si="38"/>
        <v>0</v>
      </c>
      <c r="AW508" s="45">
        <f t="shared" si="39"/>
        <v>-8</v>
      </c>
      <c r="AX508" s="45">
        <v>19.0</v>
      </c>
      <c r="AY508" s="45"/>
    </row>
    <row r="509">
      <c r="A509" s="60"/>
      <c r="B509" s="60"/>
      <c r="C509" s="60"/>
      <c r="D509" s="46">
        <v>507.0</v>
      </c>
      <c r="E509" s="25"/>
      <c r="F509" s="26">
        <v>7004.0</v>
      </c>
      <c r="G509" s="18">
        <v>1264.0</v>
      </c>
      <c r="H509" s="15">
        <f t="shared" si="5"/>
        <v>244</v>
      </c>
      <c r="I509" s="28">
        <v>13.0</v>
      </c>
      <c r="J509" s="29">
        <v>40.0</v>
      </c>
      <c r="K509" s="30">
        <v>29.0</v>
      </c>
      <c r="L509" s="31">
        <v>122.0</v>
      </c>
      <c r="M509" s="32">
        <v>18.0</v>
      </c>
      <c r="N509" s="33">
        <v>22.0</v>
      </c>
      <c r="O509" s="39">
        <f t="shared" si="6"/>
        <v>0.55</v>
      </c>
      <c r="P509" s="39">
        <f t="shared" si="7"/>
        <v>0.7547169811</v>
      </c>
      <c r="Q509" s="40">
        <f t="shared" si="8"/>
        <v>0.671242565</v>
      </c>
      <c r="R509" s="17">
        <f t="shared" si="9"/>
        <v>0.249242565</v>
      </c>
      <c r="S509" s="39">
        <f t="shared" si="10"/>
        <v>0.08347441613</v>
      </c>
      <c r="T509" s="40">
        <f t="shared" si="11"/>
        <v>0.3599126026</v>
      </c>
      <c r="U509" s="40">
        <f t="shared" si="12"/>
        <v>0.426978838</v>
      </c>
      <c r="V509" s="40">
        <f t="shared" si="13"/>
        <v>0.426978838</v>
      </c>
      <c r="W509" s="39">
        <f t="shared" si="14"/>
        <v>0.5104532541</v>
      </c>
      <c r="X509" s="41">
        <f t="shared" si="15"/>
        <v>0.573021162</v>
      </c>
      <c r="Y509" s="41">
        <f t="shared" si="16"/>
        <v>0.4895467459</v>
      </c>
      <c r="Z509" s="40">
        <f t="shared" si="17"/>
        <v>40</v>
      </c>
      <c r="AA509" s="40">
        <f t="shared" si="18"/>
        <v>53</v>
      </c>
      <c r="AB509" s="40">
        <f t="shared" si="19"/>
        <v>23</v>
      </c>
      <c r="AC509" s="40">
        <f t="shared" si="20"/>
        <v>17</v>
      </c>
      <c r="AD509" s="40">
        <f t="shared" si="21"/>
        <v>26</v>
      </c>
      <c r="AE509" s="40">
        <f t="shared" si="22"/>
        <v>27</v>
      </c>
      <c r="AF509" s="40">
        <f t="shared" si="23"/>
        <v>1.294117647</v>
      </c>
      <c r="AG509" s="40">
        <f t="shared" si="24"/>
        <v>1.481481481</v>
      </c>
      <c r="AH509" s="40">
        <f t="shared" si="25"/>
        <v>30</v>
      </c>
      <c r="AI509" s="40">
        <f t="shared" si="26"/>
        <v>22</v>
      </c>
      <c r="AJ509" s="40">
        <f t="shared" si="27"/>
        <v>39</v>
      </c>
      <c r="AK509" s="40">
        <f t="shared" si="40"/>
        <v>40</v>
      </c>
      <c r="AL509" s="18">
        <f t="shared" si="28"/>
        <v>1264</v>
      </c>
      <c r="AM509" s="40">
        <f t="shared" si="29"/>
        <v>131</v>
      </c>
      <c r="AN509" s="42">
        <f t="shared" si="30"/>
        <v>0.1036392405</v>
      </c>
      <c r="AO509" s="42">
        <f t="shared" si="31"/>
        <v>0.1930379747</v>
      </c>
      <c r="AP509" s="43">
        <f t="shared" si="32"/>
        <v>0.2459016393</v>
      </c>
      <c r="AQ509" s="43">
        <f t="shared" si="33"/>
        <v>0.6270491803</v>
      </c>
      <c r="AR509" s="43">
        <f t="shared" si="34"/>
        <v>0.381147541</v>
      </c>
      <c r="AS509" s="43">
        <f t="shared" si="35"/>
        <v>0.5267175573</v>
      </c>
      <c r="AT509" s="43">
        <f t="shared" si="36"/>
        <v>0.534351145</v>
      </c>
      <c r="AU509" s="43">
        <f t="shared" si="37"/>
        <v>0.3969465649</v>
      </c>
      <c r="AV509" s="44">
        <f t="shared" si="38"/>
        <v>0</v>
      </c>
      <c r="AW509" s="45">
        <f t="shared" si="39"/>
        <v>-9</v>
      </c>
      <c r="AX509" s="45">
        <v>19.0</v>
      </c>
      <c r="AY509" s="45"/>
    </row>
    <row r="510">
      <c r="A510" s="60"/>
      <c r="B510" s="60"/>
      <c r="C510" s="60"/>
      <c r="D510" s="46">
        <v>508.0</v>
      </c>
      <c r="E510" s="25"/>
      <c r="F510" s="26">
        <v>7006.0</v>
      </c>
      <c r="G510" s="18">
        <v>990.0</v>
      </c>
      <c r="H510" s="15">
        <f t="shared" si="5"/>
        <v>206</v>
      </c>
      <c r="I510" s="28">
        <v>11.0</v>
      </c>
      <c r="J510" s="29">
        <v>39.0</v>
      </c>
      <c r="K510" s="30">
        <v>19.0</v>
      </c>
      <c r="L510" s="31">
        <v>111.0</v>
      </c>
      <c r="M510" s="32">
        <v>7.0</v>
      </c>
      <c r="N510" s="33">
        <v>19.0</v>
      </c>
      <c r="O510" s="39">
        <f t="shared" si="6"/>
        <v>0.7307692308</v>
      </c>
      <c r="P510" s="39">
        <f t="shared" si="7"/>
        <v>0.78</v>
      </c>
      <c r="Q510" s="40">
        <f t="shared" si="8"/>
        <v>0.7532018728</v>
      </c>
      <c r="R510" s="17">
        <f t="shared" si="9"/>
        <v>0.3312018728</v>
      </c>
      <c r="S510" s="39">
        <f t="shared" si="10"/>
        <v>0.02679812722</v>
      </c>
      <c r="T510" s="40">
        <f t="shared" si="11"/>
        <v>0.3598667124</v>
      </c>
      <c r="U510" s="40">
        <f t="shared" si="12"/>
        <v>0.5673263387</v>
      </c>
      <c r="V510" s="40">
        <f t="shared" si="13"/>
        <v>0.5673263387</v>
      </c>
      <c r="W510" s="39">
        <f t="shared" si="14"/>
        <v>0.5941244659</v>
      </c>
      <c r="X510" s="41">
        <f t="shared" si="15"/>
        <v>0.4326736613</v>
      </c>
      <c r="Y510" s="41">
        <f t="shared" si="16"/>
        <v>0.4058755341</v>
      </c>
      <c r="Z510" s="40">
        <f t="shared" si="17"/>
        <v>26</v>
      </c>
      <c r="AA510" s="40">
        <f t="shared" si="18"/>
        <v>50</v>
      </c>
      <c r="AB510" s="40">
        <f t="shared" si="19"/>
        <v>11</v>
      </c>
      <c r="AC510" s="40">
        <f t="shared" si="20"/>
        <v>15</v>
      </c>
      <c r="AD510" s="40">
        <f t="shared" si="21"/>
        <v>20</v>
      </c>
      <c r="AE510" s="40">
        <f t="shared" si="22"/>
        <v>30</v>
      </c>
      <c r="AF510" s="40">
        <f t="shared" si="23"/>
        <v>1.266666667</v>
      </c>
      <c r="AG510" s="40">
        <f t="shared" si="24"/>
        <v>1.3</v>
      </c>
      <c r="AH510" s="40">
        <f t="shared" si="25"/>
        <v>14</v>
      </c>
      <c r="AI510" s="40">
        <f t="shared" si="26"/>
        <v>19</v>
      </c>
      <c r="AJ510" s="40">
        <f t="shared" si="27"/>
        <v>26</v>
      </c>
      <c r="AK510" s="40">
        <f t="shared" si="40"/>
        <v>39</v>
      </c>
      <c r="AL510" s="18">
        <f t="shared" si="28"/>
        <v>990</v>
      </c>
      <c r="AM510" s="40">
        <f t="shared" si="29"/>
        <v>98</v>
      </c>
      <c r="AN510" s="42">
        <f t="shared" si="30"/>
        <v>0.09898989899</v>
      </c>
      <c r="AO510" s="42">
        <f t="shared" si="31"/>
        <v>0.2080808081</v>
      </c>
      <c r="AP510" s="43">
        <f t="shared" si="32"/>
        <v>0.1796116505</v>
      </c>
      <c r="AQ510" s="43">
        <f t="shared" si="33"/>
        <v>0.6262135922</v>
      </c>
      <c r="AR510" s="43">
        <f t="shared" si="34"/>
        <v>0.3689320388</v>
      </c>
      <c r="AS510" s="43">
        <f t="shared" si="35"/>
        <v>0.4081632653</v>
      </c>
      <c r="AT510" s="43">
        <f t="shared" si="36"/>
        <v>0.5408163265</v>
      </c>
      <c r="AU510" s="43">
        <f t="shared" si="37"/>
        <v>0.3367346939</v>
      </c>
      <c r="AV510" s="44">
        <f t="shared" si="38"/>
        <v>0</v>
      </c>
      <c r="AW510" s="45">
        <f t="shared" si="39"/>
        <v>-3</v>
      </c>
      <c r="AX510" s="45">
        <v>20.0</v>
      </c>
      <c r="AY510" s="45"/>
    </row>
    <row r="511">
      <c r="A511" s="60"/>
      <c r="B511" s="60"/>
      <c r="C511" s="60"/>
      <c r="D511" s="46">
        <v>509.0</v>
      </c>
      <c r="E511" s="25"/>
      <c r="F511" s="26">
        <v>7007.0</v>
      </c>
      <c r="G511" s="18">
        <v>1565.0</v>
      </c>
      <c r="H511" s="15">
        <f t="shared" si="5"/>
        <v>444</v>
      </c>
      <c r="I511" s="28">
        <v>31.0</v>
      </c>
      <c r="J511" s="29">
        <v>78.0</v>
      </c>
      <c r="K511" s="30">
        <v>41.0</v>
      </c>
      <c r="L511" s="31">
        <v>227.0</v>
      </c>
      <c r="M511" s="32">
        <v>20.0</v>
      </c>
      <c r="N511" s="33">
        <v>47.0</v>
      </c>
      <c r="O511" s="39">
        <f t="shared" si="6"/>
        <v>0.7014925373</v>
      </c>
      <c r="P511" s="39">
        <f t="shared" si="7"/>
        <v>0.7155963303</v>
      </c>
      <c r="Q511" s="40">
        <f t="shared" si="8"/>
        <v>0.7399266995</v>
      </c>
      <c r="R511" s="17">
        <f t="shared" si="9"/>
        <v>0.3179266995</v>
      </c>
      <c r="S511" s="39">
        <f t="shared" si="10"/>
        <v>-0.02433036921</v>
      </c>
      <c r="T511" s="40">
        <f t="shared" si="11"/>
        <v>0.3598741445</v>
      </c>
      <c r="U511" s="40">
        <f t="shared" si="12"/>
        <v>0.5445957979</v>
      </c>
      <c r="V511" s="40">
        <f t="shared" si="13"/>
        <v>0.5445957979</v>
      </c>
      <c r="W511" s="39">
        <f t="shared" si="14"/>
        <v>0.5202654287</v>
      </c>
      <c r="X511" s="41">
        <f t="shared" si="15"/>
        <v>0.4554042021</v>
      </c>
      <c r="Y511" s="41">
        <f t="shared" si="16"/>
        <v>0.4797345713</v>
      </c>
      <c r="Z511" s="40">
        <f t="shared" si="17"/>
        <v>67</v>
      </c>
      <c r="AA511" s="40">
        <f t="shared" si="18"/>
        <v>109</v>
      </c>
      <c r="AB511" s="40">
        <f t="shared" si="19"/>
        <v>31</v>
      </c>
      <c r="AC511" s="40">
        <f t="shared" si="20"/>
        <v>36</v>
      </c>
      <c r="AD511" s="40">
        <f t="shared" si="21"/>
        <v>52</v>
      </c>
      <c r="AE511" s="40">
        <f t="shared" si="22"/>
        <v>57</v>
      </c>
      <c r="AF511" s="40">
        <f t="shared" si="23"/>
        <v>1.305555556</v>
      </c>
      <c r="AG511" s="40">
        <f t="shared" si="24"/>
        <v>1.368421053</v>
      </c>
      <c r="AH511" s="40">
        <f t="shared" si="25"/>
        <v>40</v>
      </c>
      <c r="AI511" s="40">
        <f t="shared" si="26"/>
        <v>47</v>
      </c>
      <c r="AJ511" s="40">
        <f t="shared" si="27"/>
        <v>71</v>
      </c>
      <c r="AK511" s="40">
        <f t="shared" si="40"/>
        <v>78</v>
      </c>
      <c r="AL511" s="18">
        <f t="shared" si="28"/>
        <v>1565</v>
      </c>
      <c r="AM511" s="40">
        <f t="shared" si="29"/>
        <v>236</v>
      </c>
      <c r="AN511" s="42">
        <f t="shared" si="30"/>
        <v>0.150798722</v>
      </c>
      <c r="AO511" s="42">
        <f t="shared" si="31"/>
        <v>0.2837060703</v>
      </c>
      <c r="AP511" s="43">
        <f t="shared" si="32"/>
        <v>0.2072072072</v>
      </c>
      <c r="AQ511" s="43">
        <f t="shared" si="33"/>
        <v>0.6261261261</v>
      </c>
      <c r="AR511" s="43">
        <f t="shared" si="34"/>
        <v>0.3963963964</v>
      </c>
      <c r="AS511" s="43">
        <f t="shared" si="35"/>
        <v>0.4703389831</v>
      </c>
      <c r="AT511" s="43">
        <f t="shared" si="36"/>
        <v>0.5</v>
      </c>
      <c r="AU511" s="43">
        <f t="shared" si="37"/>
        <v>0.3686440678</v>
      </c>
      <c r="AV511" s="44">
        <f t="shared" si="38"/>
        <v>0</v>
      </c>
      <c r="AW511" s="45">
        <f t="shared" si="39"/>
        <v>-19</v>
      </c>
      <c r="AX511" s="45">
        <v>20.0</v>
      </c>
      <c r="AY511" s="45"/>
    </row>
    <row r="512">
      <c r="A512" s="60"/>
      <c r="B512" s="60"/>
      <c r="C512" s="60"/>
      <c r="D512" s="46">
        <v>510.0</v>
      </c>
      <c r="E512" s="25"/>
      <c r="F512" s="26">
        <v>7012.0</v>
      </c>
      <c r="G512" s="18">
        <v>2557.0</v>
      </c>
      <c r="H512" s="15">
        <f t="shared" si="5"/>
        <v>361</v>
      </c>
      <c r="I512" s="28">
        <v>22.0</v>
      </c>
      <c r="J512" s="29">
        <v>52.0</v>
      </c>
      <c r="K512" s="30">
        <v>18.0</v>
      </c>
      <c r="L512" s="31">
        <v>204.0</v>
      </c>
      <c r="M512" s="32">
        <v>23.0</v>
      </c>
      <c r="N512" s="33">
        <v>42.0</v>
      </c>
      <c r="O512" s="39">
        <f t="shared" si="6"/>
        <v>0.6461538462</v>
      </c>
      <c r="P512" s="39">
        <f t="shared" si="7"/>
        <v>0.7027027027</v>
      </c>
      <c r="Q512" s="40">
        <f t="shared" si="8"/>
        <v>0.7148354518</v>
      </c>
      <c r="R512" s="17">
        <f t="shared" si="9"/>
        <v>0.2928354518</v>
      </c>
      <c r="S512" s="39">
        <f t="shared" si="10"/>
        <v>-0.01213274913</v>
      </c>
      <c r="T512" s="40">
        <f t="shared" si="11"/>
        <v>0.3598881927</v>
      </c>
      <c r="U512" s="40">
        <f t="shared" si="12"/>
        <v>0.5016310371</v>
      </c>
      <c r="V512" s="40">
        <f t="shared" si="13"/>
        <v>0.5016310371</v>
      </c>
      <c r="W512" s="39">
        <f t="shared" si="14"/>
        <v>0.489498288</v>
      </c>
      <c r="X512" s="41">
        <f t="shared" si="15"/>
        <v>0.4983689629</v>
      </c>
      <c r="Y512" s="41">
        <f t="shared" si="16"/>
        <v>0.510501712</v>
      </c>
      <c r="Z512" s="40">
        <f t="shared" si="17"/>
        <v>65</v>
      </c>
      <c r="AA512" s="40">
        <f t="shared" si="18"/>
        <v>74</v>
      </c>
      <c r="AB512" s="40">
        <f t="shared" si="19"/>
        <v>32</v>
      </c>
      <c r="AC512" s="40">
        <f t="shared" si="20"/>
        <v>33</v>
      </c>
      <c r="AD512" s="40">
        <f t="shared" si="21"/>
        <v>38</v>
      </c>
      <c r="AE512" s="40">
        <f t="shared" si="22"/>
        <v>36</v>
      </c>
      <c r="AF512" s="40">
        <f t="shared" si="23"/>
        <v>1.272727273</v>
      </c>
      <c r="AG512" s="40">
        <f t="shared" si="24"/>
        <v>1.444444444</v>
      </c>
      <c r="AH512" s="40">
        <f t="shared" si="25"/>
        <v>41</v>
      </c>
      <c r="AI512" s="40">
        <f t="shared" si="26"/>
        <v>42</v>
      </c>
      <c r="AJ512" s="40">
        <f t="shared" si="27"/>
        <v>55</v>
      </c>
      <c r="AK512" s="40">
        <f t="shared" si="40"/>
        <v>52</v>
      </c>
      <c r="AL512" s="18">
        <f t="shared" si="28"/>
        <v>2557</v>
      </c>
      <c r="AM512" s="40">
        <f t="shared" si="29"/>
        <v>190</v>
      </c>
      <c r="AN512" s="42">
        <f t="shared" si="30"/>
        <v>0.07430582714</v>
      </c>
      <c r="AO512" s="42">
        <f t="shared" si="31"/>
        <v>0.1411810716</v>
      </c>
      <c r="AP512" s="43">
        <f t="shared" si="32"/>
        <v>0.1745152355</v>
      </c>
      <c r="AQ512" s="43">
        <f t="shared" si="33"/>
        <v>0.6897506925</v>
      </c>
      <c r="AR512" s="43">
        <f t="shared" si="34"/>
        <v>0.3850415512</v>
      </c>
      <c r="AS512" s="43">
        <f t="shared" si="35"/>
        <v>0.5052631579</v>
      </c>
      <c r="AT512" s="43">
        <f t="shared" si="36"/>
        <v>0.4894736842</v>
      </c>
      <c r="AU512" s="43">
        <f t="shared" si="37"/>
        <v>0.4368421053</v>
      </c>
      <c r="AV512" s="44">
        <f t="shared" si="38"/>
        <v>0</v>
      </c>
      <c r="AW512" s="45">
        <f t="shared" si="39"/>
        <v>-33</v>
      </c>
      <c r="AX512" s="45">
        <v>20.0</v>
      </c>
      <c r="AY512" s="45"/>
    </row>
    <row r="513">
      <c r="A513" s="60"/>
      <c r="B513" s="60"/>
      <c r="C513" s="60"/>
      <c r="D513" s="46">
        <v>511.0</v>
      </c>
      <c r="E513" s="25"/>
      <c r="F513" s="26">
        <v>7019.0</v>
      </c>
      <c r="G513" s="18">
        <v>2220.0</v>
      </c>
      <c r="H513" s="15">
        <f t="shared" si="5"/>
        <v>495</v>
      </c>
      <c r="I513" s="28">
        <v>30.0</v>
      </c>
      <c r="J513" s="29">
        <v>81.0</v>
      </c>
      <c r="K513" s="30">
        <v>49.0</v>
      </c>
      <c r="L513" s="31">
        <v>231.0</v>
      </c>
      <c r="M513" s="32">
        <v>42.0</v>
      </c>
      <c r="N513" s="33">
        <v>62.0</v>
      </c>
      <c r="O513" s="39">
        <f t="shared" si="6"/>
        <v>0.5961538462</v>
      </c>
      <c r="P513" s="39">
        <f t="shared" si="7"/>
        <v>0.7297297297</v>
      </c>
      <c r="Q513" s="40">
        <f t="shared" si="8"/>
        <v>0.6921664445</v>
      </c>
      <c r="R513" s="17">
        <f t="shared" si="9"/>
        <v>0.2701664445</v>
      </c>
      <c r="S513" s="39">
        <f t="shared" si="10"/>
        <v>0.0375632852</v>
      </c>
      <c r="T513" s="40">
        <f t="shared" si="11"/>
        <v>0.3599008858</v>
      </c>
      <c r="U513" s="40">
        <f t="shared" si="12"/>
        <v>0.4628116874</v>
      </c>
      <c r="V513" s="40">
        <f t="shared" si="13"/>
        <v>0.4628116874</v>
      </c>
      <c r="W513" s="39">
        <f t="shared" si="14"/>
        <v>0.5003749726</v>
      </c>
      <c r="X513" s="41">
        <f t="shared" si="15"/>
        <v>0.5371883126</v>
      </c>
      <c r="Y513" s="41">
        <f t="shared" si="16"/>
        <v>0.4996250274</v>
      </c>
      <c r="Z513" s="40">
        <f t="shared" si="17"/>
        <v>104</v>
      </c>
      <c r="AA513" s="40">
        <f t="shared" si="18"/>
        <v>111</v>
      </c>
      <c r="AB513" s="40">
        <f t="shared" si="19"/>
        <v>56</v>
      </c>
      <c r="AC513" s="40">
        <f t="shared" si="20"/>
        <v>48</v>
      </c>
      <c r="AD513" s="40">
        <f t="shared" si="21"/>
        <v>55</v>
      </c>
      <c r="AE513" s="40">
        <f t="shared" si="22"/>
        <v>56</v>
      </c>
      <c r="AF513" s="40">
        <f t="shared" si="23"/>
        <v>1.291666667</v>
      </c>
      <c r="AG513" s="40">
        <f t="shared" si="24"/>
        <v>1.446428571</v>
      </c>
      <c r="AH513" s="40">
        <f t="shared" si="25"/>
        <v>72</v>
      </c>
      <c r="AI513" s="40">
        <f t="shared" si="26"/>
        <v>62</v>
      </c>
      <c r="AJ513" s="40">
        <f t="shared" si="27"/>
        <v>80</v>
      </c>
      <c r="AK513" s="40">
        <f t="shared" si="40"/>
        <v>81</v>
      </c>
      <c r="AL513" s="18">
        <f t="shared" si="28"/>
        <v>2220</v>
      </c>
      <c r="AM513" s="40">
        <f t="shared" si="29"/>
        <v>295</v>
      </c>
      <c r="AN513" s="42">
        <f t="shared" si="30"/>
        <v>0.1328828829</v>
      </c>
      <c r="AO513" s="42">
        <f t="shared" si="31"/>
        <v>0.222972973</v>
      </c>
      <c r="AP513" s="43">
        <f t="shared" si="32"/>
        <v>0.2444444444</v>
      </c>
      <c r="AQ513" s="43">
        <f t="shared" si="33"/>
        <v>0.6121212121</v>
      </c>
      <c r="AR513" s="43">
        <f t="shared" si="34"/>
        <v>0.4343434343</v>
      </c>
      <c r="AS513" s="43">
        <f t="shared" si="35"/>
        <v>0.5152542373</v>
      </c>
      <c r="AT513" s="43">
        <f t="shared" si="36"/>
        <v>0.5186440678</v>
      </c>
      <c r="AU513" s="43">
        <f t="shared" si="37"/>
        <v>0.4542372881</v>
      </c>
      <c r="AV513" s="44">
        <f t="shared" si="38"/>
        <v>0</v>
      </c>
      <c r="AW513" s="45">
        <f t="shared" si="39"/>
        <v>-31</v>
      </c>
      <c r="AX513" s="45">
        <v>20.0</v>
      </c>
      <c r="AY513" s="45"/>
    </row>
    <row r="514">
      <c r="A514" s="60"/>
      <c r="B514" s="60"/>
      <c r="C514" s="60"/>
      <c r="D514" s="46">
        <v>512.0</v>
      </c>
      <c r="E514" s="25"/>
      <c r="F514" s="26">
        <v>7021.0</v>
      </c>
      <c r="G514" s="18">
        <v>1481.0</v>
      </c>
      <c r="H514" s="15">
        <f t="shared" si="5"/>
        <v>254</v>
      </c>
      <c r="I514" s="28">
        <v>6.0</v>
      </c>
      <c r="J514" s="29">
        <v>39.0</v>
      </c>
      <c r="K514" s="30">
        <v>12.0</v>
      </c>
      <c r="L514" s="31">
        <v>148.0</v>
      </c>
      <c r="M514" s="32">
        <v>13.0</v>
      </c>
      <c r="N514" s="33">
        <v>36.0</v>
      </c>
      <c r="O514" s="39">
        <f t="shared" si="6"/>
        <v>0.7346938776</v>
      </c>
      <c r="P514" s="39">
        <f t="shared" si="7"/>
        <v>0.8666666667</v>
      </c>
      <c r="Q514" s="40">
        <f t="shared" si="8"/>
        <v>0.7549814977</v>
      </c>
      <c r="R514" s="17">
        <f t="shared" si="9"/>
        <v>0.3329814977</v>
      </c>
      <c r="S514" s="39">
        <f t="shared" si="10"/>
        <v>0.111685169</v>
      </c>
      <c r="T514" s="40">
        <f t="shared" si="11"/>
        <v>0.3598657162</v>
      </c>
      <c r="U514" s="40">
        <f t="shared" si="12"/>
        <v>0.5703734617</v>
      </c>
      <c r="V514" s="40">
        <f t="shared" si="13"/>
        <v>0.5703734617</v>
      </c>
      <c r="W514" s="39">
        <f t="shared" si="14"/>
        <v>0.6820586306</v>
      </c>
      <c r="X514" s="41">
        <f t="shared" si="15"/>
        <v>0.4296265383</v>
      </c>
      <c r="Y514" s="41">
        <f t="shared" si="16"/>
        <v>0.3179413694</v>
      </c>
      <c r="Z514" s="40">
        <f t="shared" si="17"/>
        <v>49</v>
      </c>
      <c r="AA514" s="40">
        <f t="shared" si="18"/>
        <v>45</v>
      </c>
      <c r="AB514" s="40">
        <f t="shared" si="19"/>
        <v>21</v>
      </c>
      <c r="AC514" s="40">
        <f t="shared" si="20"/>
        <v>28</v>
      </c>
      <c r="AD514" s="40">
        <f t="shared" si="21"/>
        <v>14</v>
      </c>
      <c r="AE514" s="40">
        <f t="shared" si="22"/>
        <v>31</v>
      </c>
      <c r="AF514" s="40">
        <f t="shared" si="23"/>
        <v>1.285714286</v>
      </c>
      <c r="AG514" s="40">
        <f t="shared" si="24"/>
        <v>1.258064516</v>
      </c>
      <c r="AH514" s="40">
        <f t="shared" si="25"/>
        <v>27</v>
      </c>
      <c r="AI514" s="40">
        <f t="shared" si="26"/>
        <v>36</v>
      </c>
      <c r="AJ514" s="40">
        <f t="shared" si="27"/>
        <v>18</v>
      </c>
      <c r="AK514" s="40">
        <f t="shared" si="40"/>
        <v>39</v>
      </c>
      <c r="AL514" s="18">
        <f t="shared" si="28"/>
        <v>1481</v>
      </c>
      <c r="AM514" s="40">
        <f t="shared" si="29"/>
        <v>120</v>
      </c>
      <c r="AN514" s="42">
        <f t="shared" si="30"/>
        <v>0.08102633356</v>
      </c>
      <c r="AO514" s="42">
        <f t="shared" si="31"/>
        <v>0.1715057394</v>
      </c>
      <c r="AP514" s="43">
        <f t="shared" si="32"/>
        <v>0.1220472441</v>
      </c>
      <c r="AQ514" s="43">
        <f t="shared" si="33"/>
        <v>0.657480315</v>
      </c>
      <c r="AR514" s="43">
        <f t="shared" si="34"/>
        <v>0.3700787402</v>
      </c>
      <c r="AS514" s="43">
        <f t="shared" si="35"/>
        <v>0.375</v>
      </c>
      <c r="AT514" s="43">
        <f t="shared" si="36"/>
        <v>0.55</v>
      </c>
      <c r="AU514" s="43">
        <f t="shared" si="37"/>
        <v>0.525</v>
      </c>
      <c r="AV514" s="44">
        <f t="shared" si="38"/>
        <v>0</v>
      </c>
      <c r="AW514" s="45">
        <f t="shared" si="39"/>
        <v>-14</v>
      </c>
      <c r="AX514" s="45">
        <v>20.0</v>
      </c>
      <c r="AY514" s="45"/>
    </row>
    <row r="515">
      <c r="A515" s="60"/>
      <c r="B515" s="60"/>
      <c r="C515" s="60"/>
      <c r="D515" s="46">
        <v>513.0</v>
      </c>
      <c r="E515" s="25"/>
      <c r="F515" s="26">
        <v>7022.0</v>
      </c>
      <c r="G515" s="18">
        <v>1472.0</v>
      </c>
      <c r="H515" s="15">
        <f t="shared" si="5"/>
        <v>123</v>
      </c>
      <c r="I515" s="28">
        <v>8.0</v>
      </c>
      <c r="J515" s="29">
        <v>30.0</v>
      </c>
      <c r="K515" s="30">
        <v>5.0</v>
      </c>
      <c r="L515" s="31">
        <v>61.0</v>
      </c>
      <c r="M515" s="32">
        <v>7.0</v>
      </c>
      <c r="N515" s="33">
        <v>12.0</v>
      </c>
      <c r="O515" s="39">
        <f t="shared" si="6"/>
        <v>0.6315789474</v>
      </c>
      <c r="P515" s="39">
        <f t="shared" si="7"/>
        <v>0.7894736842</v>
      </c>
      <c r="Q515" s="40">
        <f t="shared" si="8"/>
        <v>0.7082273241</v>
      </c>
      <c r="R515" s="17">
        <f t="shared" si="9"/>
        <v>0.2862273241</v>
      </c>
      <c r="S515" s="39">
        <f t="shared" si="10"/>
        <v>0.08124636011</v>
      </c>
      <c r="T515" s="40">
        <f t="shared" si="11"/>
        <v>0.3598918927</v>
      </c>
      <c r="U515" s="40">
        <f t="shared" si="12"/>
        <v>0.4903152291</v>
      </c>
      <c r="V515" s="40">
        <f t="shared" si="13"/>
        <v>0.4903152291</v>
      </c>
      <c r="W515" s="39">
        <f t="shared" si="14"/>
        <v>0.5715615892</v>
      </c>
      <c r="X515" s="41">
        <f t="shared" si="15"/>
        <v>0.5096847709</v>
      </c>
      <c r="Y515" s="41">
        <f t="shared" si="16"/>
        <v>0.4284384108</v>
      </c>
      <c r="Z515" s="40">
        <f t="shared" si="17"/>
        <v>19</v>
      </c>
      <c r="AA515" s="40">
        <f t="shared" si="18"/>
        <v>38</v>
      </c>
      <c r="AB515" s="40">
        <f t="shared" si="19"/>
        <v>10</v>
      </c>
      <c r="AC515" s="40">
        <f t="shared" si="20"/>
        <v>9</v>
      </c>
      <c r="AD515" s="40">
        <f t="shared" si="21"/>
        <v>16</v>
      </c>
      <c r="AE515" s="40">
        <f t="shared" si="22"/>
        <v>22</v>
      </c>
      <c r="AF515" s="40">
        <f t="shared" si="23"/>
        <v>1.333333333</v>
      </c>
      <c r="AG515" s="40">
        <f t="shared" si="24"/>
        <v>1.363636364</v>
      </c>
      <c r="AH515" s="40">
        <f t="shared" si="25"/>
        <v>13</v>
      </c>
      <c r="AI515" s="40">
        <f t="shared" si="26"/>
        <v>12</v>
      </c>
      <c r="AJ515" s="40">
        <f t="shared" si="27"/>
        <v>22</v>
      </c>
      <c r="AK515" s="40">
        <f t="shared" si="40"/>
        <v>30</v>
      </c>
      <c r="AL515" s="18">
        <f t="shared" si="28"/>
        <v>1472</v>
      </c>
      <c r="AM515" s="40">
        <f t="shared" si="29"/>
        <v>77</v>
      </c>
      <c r="AN515" s="42">
        <f t="shared" si="30"/>
        <v>0.05230978261</v>
      </c>
      <c r="AO515" s="42">
        <f t="shared" si="31"/>
        <v>0.08355978261</v>
      </c>
      <c r="AP515" s="43">
        <f t="shared" si="32"/>
        <v>0.162601626</v>
      </c>
      <c r="AQ515" s="43">
        <f t="shared" si="33"/>
        <v>0.6178861789</v>
      </c>
      <c r="AR515" s="43">
        <f t="shared" si="34"/>
        <v>0.4634146341</v>
      </c>
      <c r="AS515" s="43">
        <f t="shared" si="35"/>
        <v>0.4545454545</v>
      </c>
      <c r="AT515" s="43">
        <f t="shared" si="36"/>
        <v>0.5584415584</v>
      </c>
      <c r="AU515" s="43">
        <f t="shared" si="37"/>
        <v>0.3246753247</v>
      </c>
      <c r="AV515" s="44">
        <f t="shared" si="38"/>
        <v>0</v>
      </c>
      <c r="AW515" s="45">
        <f t="shared" si="39"/>
        <v>-15</v>
      </c>
      <c r="AX515" s="45">
        <v>21.0</v>
      </c>
      <c r="AY515" s="45"/>
    </row>
    <row r="516">
      <c r="A516" s="60"/>
      <c r="B516" s="60"/>
      <c r="C516" s="60"/>
      <c r="D516" s="46">
        <v>514.0</v>
      </c>
      <c r="E516" s="25"/>
      <c r="F516" s="26">
        <v>7023.0</v>
      </c>
      <c r="G516" s="18">
        <v>1807.0</v>
      </c>
      <c r="H516" s="15">
        <f t="shared" si="5"/>
        <v>337</v>
      </c>
      <c r="I516" s="28">
        <v>13.0</v>
      </c>
      <c r="J516" s="29">
        <v>31.0</v>
      </c>
      <c r="K516" s="30">
        <v>30.0</v>
      </c>
      <c r="L516" s="31">
        <v>192.0</v>
      </c>
      <c r="M516" s="32">
        <v>20.0</v>
      </c>
      <c r="N516" s="33">
        <v>51.0</v>
      </c>
      <c r="O516" s="39">
        <f t="shared" si="6"/>
        <v>0.7183098592</v>
      </c>
      <c r="P516" s="39">
        <f t="shared" si="7"/>
        <v>0.7045454545</v>
      </c>
      <c r="Q516" s="40">
        <f t="shared" si="8"/>
        <v>0.7475522527</v>
      </c>
      <c r="R516" s="17">
        <f t="shared" si="9"/>
        <v>0.3255522527</v>
      </c>
      <c r="S516" s="39">
        <f t="shared" si="10"/>
        <v>-0.04300679818</v>
      </c>
      <c r="T516" s="40">
        <f t="shared" si="11"/>
        <v>0.3598698753</v>
      </c>
      <c r="U516" s="40">
        <f t="shared" si="12"/>
        <v>0.5576528145</v>
      </c>
      <c r="V516" s="40">
        <f t="shared" si="13"/>
        <v>0.5576528145</v>
      </c>
      <c r="W516" s="39">
        <f t="shared" si="14"/>
        <v>0.5146460163</v>
      </c>
      <c r="X516" s="41">
        <f t="shared" si="15"/>
        <v>0.4423471855</v>
      </c>
      <c r="Y516" s="41">
        <f t="shared" si="16"/>
        <v>0.4853539837</v>
      </c>
      <c r="Z516" s="40">
        <f t="shared" si="17"/>
        <v>71</v>
      </c>
      <c r="AA516" s="40">
        <f t="shared" si="18"/>
        <v>44</v>
      </c>
      <c r="AB516" s="40">
        <f t="shared" si="19"/>
        <v>31</v>
      </c>
      <c r="AC516" s="40">
        <f t="shared" si="20"/>
        <v>40</v>
      </c>
      <c r="AD516" s="40">
        <f t="shared" si="21"/>
        <v>21</v>
      </c>
      <c r="AE516" s="40">
        <f t="shared" si="22"/>
        <v>23</v>
      </c>
      <c r="AF516" s="40">
        <f t="shared" si="23"/>
        <v>1.275</v>
      </c>
      <c r="AG516" s="40">
        <f t="shared" si="24"/>
        <v>1.347826087</v>
      </c>
      <c r="AH516" s="40">
        <f t="shared" si="25"/>
        <v>40</v>
      </c>
      <c r="AI516" s="40">
        <f t="shared" si="26"/>
        <v>51</v>
      </c>
      <c r="AJ516" s="40">
        <f t="shared" si="27"/>
        <v>28</v>
      </c>
      <c r="AK516" s="40">
        <f t="shared" si="40"/>
        <v>31</v>
      </c>
      <c r="AL516" s="18">
        <f t="shared" si="28"/>
        <v>1807</v>
      </c>
      <c r="AM516" s="40">
        <f t="shared" si="29"/>
        <v>150</v>
      </c>
      <c r="AN516" s="42">
        <f t="shared" si="30"/>
        <v>0.08301051467</v>
      </c>
      <c r="AO516" s="42">
        <f t="shared" si="31"/>
        <v>0.1864969563</v>
      </c>
      <c r="AP516" s="43">
        <f t="shared" si="32"/>
        <v>0.1869436202</v>
      </c>
      <c r="AQ516" s="43">
        <f t="shared" si="33"/>
        <v>0.6676557864</v>
      </c>
      <c r="AR516" s="43">
        <f t="shared" si="34"/>
        <v>0.3412462908</v>
      </c>
      <c r="AS516" s="43">
        <f t="shared" si="35"/>
        <v>0.4533333333</v>
      </c>
      <c r="AT516" s="43">
        <f t="shared" si="36"/>
        <v>0.4733333333</v>
      </c>
      <c r="AU516" s="43">
        <f t="shared" si="37"/>
        <v>0.6066666667</v>
      </c>
      <c r="AV516" s="44">
        <f t="shared" si="38"/>
        <v>0</v>
      </c>
      <c r="AW516" s="45">
        <f t="shared" si="39"/>
        <v>-5</v>
      </c>
      <c r="AX516" s="45">
        <v>21.0</v>
      </c>
      <c r="AY516" s="45"/>
    </row>
    <row r="517">
      <c r="A517" s="60"/>
      <c r="B517" s="60"/>
      <c r="C517" s="60"/>
      <c r="D517" s="46">
        <v>515.0</v>
      </c>
      <c r="E517" s="25"/>
      <c r="F517" s="26">
        <v>7024.0</v>
      </c>
      <c r="G517" s="18">
        <v>1974.0</v>
      </c>
      <c r="H517" s="15">
        <f t="shared" si="5"/>
        <v>543</v>
      </c>
      <c r="I517" s="28">
        <v>34.0</v>
      </c>
      <c r="J517" s="29">
        <v>83.0</v>
      </c>
      <c r="K517" s="30">
        <v>44.0</v>
      </c>
      <c r="L517" s="31">
        <v>274.0</v>
      </c>
      <c r="M517" s="32">
        <v>33.0</v>
      </c>
      <c r="N517" s="33">
        <v>75.0</v>
      </c>
      <c r="O517" s="39">
        <f t="shared" si="6"/>
        <v>0.6944444444</v>
      </c>
      <c r="P517" s="39">
        <f t="shared" si="7"/>
        <v>0.7094017094</v>
      </c>
      <c r="Q517" s="40">
        <f t="shared" si="8"/>
        <v>0.7367309028</v>
      </c>
      <c r="R517" s="17">
        <f t="shared" si="9"/>
        <v>0.3147309028</v>
      </c>
      <c r="S517" s="39">
        <f t="shared" si="10"/>
        <v>-0.02732919338</v>
      </c>
      <c r="T517" s="40">
        <f t="shared" si="11"/>
        <v>0.3598759337</v>
      </c>
      <c r="U517" s="40">
        <f t="shared" si="12"/>
        <v>0.5391236535</v>
      </c>
      <c r="V517" s="40">
        <f t="shared" si="13"/>
        <v>0.5391236535</v>
      </c>
      <c r="W517" s="39">
        <f t="shared" si="14"/>
        <v>0.5117944602</v>
      </c>
      <c r="X517" s="41">
        <f t="shared" si="15"/>
        <v>0.4608763465</v>
      </c>
      <c r="Y517" s="41">
        <f t="shared" si="16"/>
        <v>0.4882055398</v>
      </c>
      <c r="Z517" s="40">
        <f t="shared" si="17"/>
        <v>108</v>
      </c>
      <c r="AA517" s="40">
        <f t="shared" si="18"/>
        <v>117</v>
      </c>
      <c r="AB517" s="40">
        <f t="shared" si="19"/>
        <v>50</v>
      </c>
      <c r="AC517" s="40">
        <f t="shared" si="20"/>
        <v>58</v>
      </c>
      <c r="AD517" s="40">
        <f t="shared" si="21"/>
        <v>57</v>
      </c>
      <c r="AE517" s="40">
        <f t="shared" si="22"/>
        <v>60</v>
      </c>
      <c r="AF517" s="40">
        <f t="shared" si="23"/>
        <v>1.293103448</v>
      </c>
      <c r="AG517" s="40">
        <f t="shared" si="24"/>
        <v>1.383333333</v>
      </c>
      <c r="AH517" s="40">
        <f t="shared" si="25"/>
        <v>65</v>
      </c>
      <c r="AI517" s="40">
        <f t="shared" si="26"/>
        <v>75</v>
      </c>
      <c r="AJ517" s="40">
        <f t="shared" si="27"/>
        <v>79</v>
      </c>
      <c r="AK517" s="40">
        <f t="shared" si="40"/>
        <v>83</v>
      </c>
      <c r="AL517" s="18">
        <f t="shared" si="28"/>
        <v>1974</v>
      </c>
      <c r="AM517" s="40">
        <f t="shared" si="29"/>
        <v>302</v>
      </c>
      <c r="AN517" s="42">
        <f t="shared" si="30"/>
        <v>0.1529888551</v>
      </c>
      <c r="AO517" s="42">
        <f t="shared" si="31"/>
        <v>0.2750759878</v>
      </c>
      <c r="AP517" s="43">
        <f t="shared" si="32"/>
        <v>0.2044198895</v>
      </c>
      <c r="AQ517" s="43">
        <f t="shared" si="33"/>
        <v>0.6279926335</v>
      </c>
      <c r="AR517" s="43">
        <f t="shared" si="34"/>
        <v>0.4143646409</v>
      </c>
      <c r="AS517" s="43">
        <f t="shared" si="35"/>
        <v>0.4768211921</v>
      </c>
      <c r="AT517" s="43">
        <f t="shared" si="36"/>
        <v>0.4900662252</v>
      </c>
      <c r="AU517" s="43">
        <f t="shared" si="37"/>
        <v>0.4635761589</v>
      </c>
      <c r="AV517" s="44">
        <f t="shared" si="38"/>
        <v>0</v>
      </c>
      <c r="AW517" s="45">
        <f t="shared" si="39"/>
        <v>-33</v>
      </c>
      <c r="AX517" s="45">
        <v>21.0</v>
      </c>
      <c r="AY517" s="45"/>
    </row>
    <row r="518">
      <c r="A518" s="60"/>
      <c r="B518" s="60"/>
      <c r="C518" s="60"/>
      <c r="D518" s="46">
        <v>516.0</v>
      </c>
      <c r="E518" s="25"/>
      <c r="F518" s="26">
        <v>7028.0</v>
      </c>
      <c r="G518" s="18">
        <v>2826.0</v>
      </c>
      <c r="H518" s="15">
        <f t="shared" si="5"/>
        <v>260</v>
      </c>
      <c r="I518" s="28">
        <v>8.0</v>
      </c>
      <c r="J518" s="29">
        <v>24.0</v>
      </c>
      <c r="K518" s="30">
        <v>26.0</v>
      </c>
      <c r="L518" s="31">
        <v>153.0</v>
      </c>
      <c r="M518" s="32">
        <v>20.0</v>
      </c>
      <c r="N518" s="33">
        <v>29.0</v>
      </c>
      <c r="O518" s="39">
        <f t="shared" si="6"/>
        <v>0.5918367347</v>
      </c>
      <c r="P518" s="39">
        <f t="shared" si="7"/>
        <v>0.75</v>
      </c>
      <c r="Q518" s="40">
        <f t="shared" si="8"/>
        <v>0.6902092237</v>
      </c>
      <c r="R518" s="17">
        <f t="shared" si="9"/>
        <v>0.2682092237</v>
      </c>
      <c r="S518" s="39">
        <f t="shared" si="10"/>
        <v>0.05979077634</v>
      </c>
      <c r="T518" s="40">
        <f t="shared" si="11"/>
        <v>0.3599019817</v>
      </c>
      <c r="U518" s="40">
        <f t="shared" si="12"/>
        <v>0.4594599592</v>
      </c>
      <c r="V518" s="40">
        <f t="shared" si="13"/>
        <v>0.4594599592</v>
      </c>
      <c r="W518" s="39">
        <f t="shared" si="14"/>
        <v>0.5192507355</v>
      </c>
      <c r="X518" s="41">
        <f t="shared" si="15"/>
        <v>0.5405400408</v>
      </c>
      <c r="Y518" s="41">
        <f t="shared" si="16"/>
        <v>0.4807492645</v>
      </c>
      <c r="Z518" s="40">
        <f t="shared" si="17"/>
        <v>49</v>
      </c>
      <c r="AA518" s="40">
        <f t="shared" si="18"/>
        <v>32</v>
      </c>
      <c r="AB518" s="40">
        <f t="shared" si="19"/>
        <v>26</v>
      </c>
      <c r="AC518" s="40">
        <f t="shared" si="20"/>
        <v>23</v>
      </c>
      <c r="AD518" s="40">
        <f t="shared" si="21"/>
        <v>15</v>
      </c>
      <c r="AE518" s="40">
        <f t="shared" si="22"/>
        <v>17</v>
      </c>
      <c r="AF518" s="40">
        <f t="shared" si="23"/>
        <v>1.260869565</v>
      </c>
      <c r="AG518" s="40">
        <f t="shared" si="24"/>
        <v>1.411764706</v>
      </c>
      <c r="AH518" s="40">
        <f t="shared" si="25"/>
        <v>33</v>
      </c>
      <c r="AI518" s="40">
        <f t="shared" si="26"/>
        <v>29</v>
      </c>
      <c r="AJ518" s="40">
        <f t="shared" si="27"/>
        <v>21</v>
      </c>
      <c r="AK518" s="40">
        <f t="shared" si="40"/>
        <v>24</v>
      </c>
      <c r="AL518" s="18">
        <f t="shared" si="28"/>
        <v>2826</v>
      </c>
      <c r="AM518" s="40">
        <f t="shared" si="29"/>
        <v>107</v>
      </c>
      <c r="AN518" s="42">
        <f t="shared" si="30"/>
        <v>0.03786270347</v>
      </c>
      <c r="AO518" s="42">
        <f t="shared" si="31"/>
        <v>0.09200283086</v>
      </c>
      <c r="AP518" s="43">
        <f t="shared" si="32"/>
        <v>0.2076923077</v>
      </c>
      <c r="AQ518" s="43">
        <f t="shared" si="33"/>
        <v>0.6961538462</v>
      </c>
      <c r="AR518" s="43">
        <f t="shared" si="34"/>
        <v>0.3115384615</v>
      </c>
      <c r="AS518" s="43">
        <f t="shared" si="35"/>
        <v>0.5046728972</v>
      </c>
      <c r="AT518" s="43">
        <f t="shared" si="36"/>
        <v>0.5327102804</v>
      </c>
      <c r="AU518" s="43">
        <f t="shared" si="37"/>
        <v>0.5794392523</v>
      </c>
      <c r="AV518" s="44">
        <f t="shared" si="38"/>
        <v>0</v>
      </c>
      <c r="AW518" s="45">
        <f t="shared" si="39"/>
        <v>0</v>
      </c>
      <c r="AX518" s="45">
        <v>21.0</v>
      </c>
      <c r="AY518" s="45"/>
    </row>
    <row r="519">
      <c r="A519" s="60"/>
      <c r="B519" s="60"/>
      <c r="C519" s="60"/>
      <c r="D519" s="46">
        <v>517.0</v>
      </c>
      <c r="E519" s="25"/>
      <c r="F519" s="26">
        <v>7029.0</v>
      </c>
      <c r="G519" s="18">
        <v>2657.0</v>
      </c>
      <c r="H519" s="15">
        <f t="shared" si="5"/>
        <v>551</v>
      </c>
      <c r="I519" s="28">
        <v>36.0</v>
      </c>
      <c r="J519" s="29">
        <v>79.0</v>
      </c>
      <c r="K519" s="30">
        <v>34.0</v>
      </c>
      <c r="L519" s="31">
        <v>252.0</v>
      </c>
      <c r="M519" s="32">
        <v>59.0</v>
      </c>
      <c r="N519" s="33">
        <v>91.0</v>
      </c>
      <c r="O519" s="39">
        <f t="shared" si="6"/>
        <v>0.6066666667</v>
      </c>
      <c r="P519" s="39">
        <f t="shared" si="7"/>
        <v>0.6869565217</v>
      </c>
      <c r="Q519" s="40">
        <f t="shared" si="8"/>
        <v>0.6969326216</v>
      </c>
      <c r="R519" s="17">
        <f t="shared" si="9"/>
        <v>0.2749326216</v>
      </c>
      <c r="S519" s="39">
        <f t="shared" si="10"/>
        <v>-0.009976099861</v>
      </c>
      <c r="T519" s="40">
        <f t="shared" si="11"/>
        <v>0.359898217</v>
      </c>
      <c r="U519" s="40">
        <f t="shared" si="12"/>
        <v>0.4709736675</v>
      </c>
      <c r="V519" s="40">
        <f t="shared" si="13"/>
        <v>0.4709736675</v>
      </c>
      <c r="W519" s="39">
        <f t="shared" si="14"/>
        <v>0.4609975676</v>
      </c>
      <c r="X519" s="41">
        <f t="shared" si="15"/>
        <v>0.5290263325</v>
      </c>
      <c r="Y519" s="41">
        <f t="shared" si="16"/>
        <v>0.5390024324</v>
      </c>
      <c r="Z519" s="40">
        <f t="shared" si="17"/>
        <v>150</v>
      </c>
      <c r="AA519" s="40">
        <f t="shared" si="18"/>
        <v>115</v>
      </c>
      <c r="AB519" s="40">
        <f t="shared" si="19"/>
        <v>79</v>
      </c>
      <c r="AC519" s="40">
        <f t="shared" si="20"/>
        <v>71</v>
      </c>
      <c r="AD519" s="40">
        <f t="shared" si="21"/>
        <v>62</v>
      </c>
      <c r="AE519" s="40">
        <f t="shared" si="22"/>
        <v>53</v>
      </c>
      <c r="AF519" s="40">
        <f t="shared" si="23"/>
        <v>1.281690141</v>
      </c>
      <c r="AG519" s="40">
        <f t="shared" si="24"/>
        <v>1.490566038</v>
      </c>
      <c r="AH519" s="40">
        <f t="shared" si="25"/>
        <v>101</v>
      </c>
      <c r="AI519" s="40">
        <f t="shared" si="26"/>
        <v>91</v>
      </c>
      <c r="AJ519" s="40">
        <f t="shared" si="27"/>
        <v>92</v>
      </c>
      <c r="AK519" s="40">
        <f t="shared" si="40"/>
        <v>79</v>
      </c>
      <c r="AL519" s="18">
        <f t="shared" si="28"/>
        <v>2657</v>
      </c>
      <c r="AM519" s="40">
        <f t="shared" si="29"/>
        <v>363</v>
      </c>
      <c r="AN519" s="42">
        <f t="shared" si="30"/>
        <v>0.1366202484</v>
      </c>
      <c r="AO519" s="42">
        <f t="shared" si="31"/>
        <v>0.2073767407</v>
      </c>
      <c r="AP519" s="43">
        <f t="shared" si="32"/>
        <v>0.2341197822</v>
      </c>
      <c r="AQ519" s="43">
        <f t="shared" si="33"/>
        <v>0.6297640653</v>
      </c>
      <c r="AR519" s="43">
        <f t="shared" si="34"/>
        <v>0.4809437387</v>
      </c>
      <c r="AS519" s="43">
        <f t="shared" si="35"/>
        <v>0.5316804408</v>
      </c>
      <c r="AT519" s="43">
        <f t="shared" si="36"/>
        <v>0.4958677686</v>
      </c>
      <c r="AU519" s="43">
        <f t="shared" si="37"/>
        <v>0.5289256198</v>
      </c>
      <c r="AV519" s="44">
        <f t="shared" si="38"/>
        <v>0</v>
      </c>
      <c r="AW519" s="45">
        <f t="shared" si="39"/>
        <v>-64</v>
      </c>
      <c r="AX519" s="45">
        <v>21.0</v>
      </c>
      <c r="AY519" s="45"/>
    </row>
    <row r="520">
      <c r="A520" s="60"/>
      <c r="B520" s="60"/>
      <c r="C520" s="60"/>
      <c r="D520" s="46">
        <v>518.0</v>
      </c>
      <c r="E520" s="25"/>
      <c r="F520" s="26">
        <v>7032.0</v>
      </c>
      <c r="G520" s="18">
        <v>578.0</v>
      </c>
      <c r="H520" s="15">
        <f t="shared" si="5"/>
        <v>182</v>
      </c>
      <c r="I520" s="28">
        <v>21.0</v>
      </c>
      <c r="J520" s="29">
        <v>39.0</v>
      </c>
      <c r="K520" s="30">
        <v>11.0</v>
      </c>
      <c r="L520" s="31">
        <v>67.0</v>
      </c>
      <c r="M520" s="32">
        <v>8.0</v>
      </c>
      <c r="N520" s="33">
        <v>36.0</v>
      </c>
      <c r="O520" s="39">
        <f t="shared" si="6"/>
        <v>0.8181818182</v>
      </c>
      <c r="P520" s="39">
        <f t="shared" si="7"/>
        <v>0.65</v>
      </c>
      <c r="Q520" s="40">
        <f t="shared" si="8"/>
        <v>0.7928412066</v>
      </c>
      <c r="R520" s="17">
        <f t="shared" si="9"/>
        <v>0.3708412066</v>
      </c>
      <c r="S520" s="39">
        <f t="shared" si="10"/>
        <v>-0.1428412066</v>
      </c>
      <c r="T520" s="40">
        <f t="shared" si="11"/>
        <v>0.3598445225</v>
      </c>
      <c r="U520" s="40">
        <f t="shared" si="12"/>
        <v>0.6351947292</v>
      </c>
      <c r="V520" s="40">
        <f t="shared" si="13"/>
        <v>0.6351947292</v>
      </c>
      <c r="W520" s="39">
        <f t="shared" si="14"/>
        <v>0.4923535226</v>
      </c>
      <c r="X520" s="41">
        <f t="shared" si="15"/>
        <v>0.3648052708</v>
      </c>
      <c r="Y520" s="41">
        <f t="shared" si="16"/>
        <v>0.5076464774</v>
      </c>
      <c r="Z520" s="40">
        <f t="shared" si="17"/>
        <v>44</v>
      </c>
      <c r="AA520" s="40">
        <f t="shared" si="18"/>
        <v>60</v>
      </c>
      <c r="AB520" s="40">
        <f t="shared" si="19"/>
        <v>16</v>
      </c>
      <c r="AC520" s="40">
        <f t="shared" si="20"/>
        <v>28</v>
      </c>
      <c r="AD520" s="40">
        <f t="shared" si="21"/>
        <v>30</v>
      </c>
      <c r="AE520" s="40">
        <f t="shared" si="22"/>
        <v>30</v>
      </c>
      <c r="AF520" s="40">
        <f t="shared" si="23"/>
        <v>1.285714286</v>
      </c>
      <c r="AG520" s="40">
        <f t="shared" si="24"/>
        <v>1.3</v>
      </c>
      <c r="AH520" s="40">
        <f t="shared" si="25"/>
        <v>21</v>
      </c>
      <c r="AI520" s="40">
        <f t="shared" si="26"/>
        <v>36</v>
      </c>
      <c r="AJ520" s="40">
        <f t="shared" si="27"/>
        <v>39</v>
      </c>
      <c r="AK520" s="40">
        <f t="shared" si="40"/>
        <v>39</v>
      </c>
      <c r="AL520" s="18">
        <f t="shared" si="28"/>
        <v>578</v>
      </c>
      <c r="AM520" s="40">
        <f t="shared" si="29"/>
        <v>135</v>
      </c>
      <c r="AN520" s="42">
        <f t="shared" si="30"/>
        <v>0.2335640138</v>
      </c>
      <c r="AO520" s="42">
        <f t="shared" si="31"/>
        <v>0.3148788927</v>
      </c>
      <c r="AP520" s="43">
        <f t="shared" si="32"/>
        <v>0.2197802198</v>
      </c>
      <c r="AQ520" s="43">
        <f t="shared" si="33"/>
        <v>0.5274725275</v>
      </c>
      <c r="AR520" s="43">
        <f t="shared" si="34"/>
        <v>0.5714285714</v>
      </c>
      <c r="AS520" s="43">
        <f t="shared" si="35"/>
        <v>0.4444444444</v>
      </c>
      <c r="AT520" s="43">
        <f t="shared" si="36"/>
        <v>0.4444444444</v>
      </c>
      <c r="AU520" s="43">
        <f t="shared" si="37"/>
        <v>0.4222222222</v>
      </c>
      <c r="AV520" s="44">
        <f t="shared" si="38"/>
        <v>0</v>
      </c>
      <c r="AW520" s="45">
        <f t="shared" si="39"/>
        <v>-20</v>
      </c>
      <c r="AX520" s="45">
        <v>22.0</v>
      </c>
      <c r="AY520" s="45"/>
    </row>
    <row r="521">
      <c r="A521" s="60"/>
      <c r="B521" s="60"/>
      <c r="C521" s="60"/>
      <c r="D521" s="46">
        <v>519.0</v>
      </c>
      <c r="E521" s="25"/>
      <c r="F521" s="26">
        <v>7036.0</v>
      </c>
      <c r="G521" s="18">
        <v>2890.0</v>
      </c>
      <c r="H521" s="15">
        <f t="shared" si="5"/>
        <v>397</v>
      </c>
      <c r="I521" s="28">
        <v>33.0</v>
      </c>
      <c r="J521" s="29">
        <v>53.0</v>
      </c>
      <c r="K521" s="30">
        <v>37.0</v>
      </c>
      <c r="L521" s="31">
        <v>174.0</v>
      </c>
      <c r="M521" s="32">
        <v>45.0</v>
      </c>
      <c r="N521" s="33">
        <v>55.0</v>
      </c>
      <c r="O521" s="39">
        <f t="shared" si="6"/>
        <v>0.55</v>
      </c>
      <c r="P521" s="39">
        <f t="shared" si="7"/>
        <v>0.6162790698</v>
      </c>
      <c r="Q521" s="40">
        <f t="shared" si="8"/>
        <v>0.671242565</v>
      </c>
      <c r="R521" s="17">
        <f t="shared" si="9"/>
        <v>0.249242565</v>
      </c>
      <c r="S521" s="39">
        <f t="shared" si="10"/>
        <v>-0.05496349523</v>
      </c>
      <c r="T521" s="40">
        <f t="shared" si="11"/>
        <v>0.3599126026</v>
      </c>
      <c r="U521" s="40">
        <f t="shared" si="12"/>
        <v>0.426978838</v>
      </c>
      <c r="V521" s="40">
        <f t="shared" si="13"/>
        <v>0.426978838</v>
      </c>
      <c r="W521" s="39">
        <f t="shared" si="14"/>
        <v>0.3720153428</v>
      </c>
      <c r="X521" s="41">
        <f t="shared" si="15"/>
        <v>0.573021162</v>
      </c>
      <c r="Y521" s="41">
        <f t="shared" si="16"/>
        <v>0.6279846572</v>
      </c>
      <c r="Z521" s="40">
        <f t="shared" si="17"/>
        <v>100</v>
      </c>
      <c r="AA521" s="40">
        <f t="shared" si="18"/>
        <v>86</v>
      </c>
      <c r="AB521" s="40">
        <f t="shared" si="19"/>
        <v>57</v>
      </c>
      <c r="AC521" s="40">
        <f t="shared" si="20"/>
        <v>43</v>
      </c>
      <c r="AD521" s="40">
        <f t="shared" si="21"/>
        <v>54</v>
      </c>
      <c r="AE521" s="40">
        <f t="shared" si="22"/>
        <v>32</v>
      </c>
      <c r="AF521" s="40">
        <f t="shared" si="23"/>
        <v>1.279069767</v>
      </c>
      <c r="AG521" s="40">
        <f t="shared" si="24"/>
        <v>1.65625</v>
      </c>
      <c r="AH521" s="40">
        <f t="shared" si="25"/>
        <v>73</v>
      </c>
      <c r="AI521" s="40">
        <f t="shared" si="26"/>
        <v>55</v>
      </c>
      <c r="AJ521" s="40">
        <f t="shared" si="27"/>
        <v>89</v>
      </c>
      <c r="AK521" s="40">
        <f t="shared" si="40"/>
        <v>53</v>
      </c>
      <c r="AL521" s="18">
        <f t="shared" si="28"/>
        <v>2890</v>
      </c>
      <c r="AM521" s="40">
        <f t="shared" si="29"/>
        <v>270</v>
      </c>
      <c r="AN521" s="42">
        <f t="shared" si="30"/>
        <v>0.09342560554</v>
      </c>
      <c r="AO521" s="42">
        <f t="shared" si="31"/>
        <v>0.1373702422</v>
      </c>
      <c r="AP521" s="43">
        <f t="shared" si="32"/>
        <v>0.2896725441</v>
      </c>
      <c r="AQ521" s="43">
        <f t="shared" si="33"/>
        <v>0.6347607053</v>
      </c>
      <c r="AR521" s="43">
        <f t="shared" si="34"/>
        <v>0.4685138539</v>
      </c>
      <c r="AS521" s="43">
        <f t="shared" si="35"/>
        <v>0.6</v>
      </c>
      <c r="AT521" s="43">
        <f t="shared" si="36"/>
        <v>0.4666666667</v>
      </c>
      <c r="AU521" s="43">
        <f t="shared" si="37"/>
        <v>0.4740740741</v>
      </c>
      <c r="AV521" s="44">
        <f t="shared" si="38"/>
        <v>0</v>
      </c>
      <c r="AW521" s="45">
        <f t="shared" si="39"/>
        <v>-47</v>
      </c>
      <c r="AX521" s="45">
        <v>22.0</v>
      </c>
      <c r="AY521" s="45"/>
    </row>
    <row r="522">
      <c r="A522" s="60"/>
      <c r="B522" s="60"/>
      <c r="C522" s="60"/>
      <c r="D522" s="46">
        <v>520.0</v>
      </c>
      <c r="E522" s="25"/>
      <c r="F522" s="26">
        <v>7037.0</v>
      </c>
      <c r="G522" s="18">
        <v>1571.0</v>
      </c>
      <c r="H522" s="15">
        <f t="shared" si="5"/>
        <v>164</v>
      </c>
      <c r="I522" s="28">
        <v>8.0</v>
      </c>
      <c r="J522" s="29">
        <v>43.0</v>
      </c>
      <c r="K522" s="30">
        <v>8.0</v>
      </c>
      <c r="L522" s="31">
        <v>72.0</v>
      </c>
      <c r="M522" s="32">
        <v>10.0</v>
      </c>
      <c r="N522" s="33">
        <v>23.0</v>
      </c>
      <c r="O522" s="39">
        <f t="shared" si="6"/>
        <v>0.696969697</v>
      </c>
      <c r="P522" s="39">
        <f t="shared" si="7"/>
        <v>0.8431372549</v>
      </c>
      <c r="Q522" s="40">
        <f t="shared" si="8"/>
        <v>0.7378759174</v>
      </c>
      <c r="R522" s="17">
        <f t="shared" si="9"/>
        <v>0.3158759174</v>
      </c>
      <c r="S522" s="39">
        <f t="shared" si="10"/>
        <v>0.1052613375</v>
      </c>
      <c r="T522" s="40">
        <f t="shared" si="11"/>
        <v>0.3598752927</v>
      </c>
      <c r="U522" s="40">
        <f t="shared" si="12"/>
        <v>0.5410842604</v>
      </c>
      <c r="V522" s="40">
        <f t="shared" si="13"/>
        <v>0.5410842604</v>
      </c>
      <c r="W522" s="39">
        <f t="shared" si="14"/>
        <v>0.6463455979</v>
      </c>
      <c r="X522" s="41">
        <f t="shared" si="15"/>
        <v>0.4589157396</v>
      </c>
      <c r="Y522" s="41">
        <f t="shared" si="16"/>
        <v>0.3536544021</v>
      </c>
      <c r="Z522" s="40">
        <f t="shared" si="17"/>
        <v>33</v>
      </c>
      <c r="AA522" s="40">
        <f t="shared" si="18"/>
        <v>51</v>
      </c>
      <c r="AB522" s="40">
        <f t="shared" si="19"/>
        <v>15</v>
      </c>
      <c r="AC522" s="40">
        <f t="shared" si="20"/>
        <v>18</v>
      </c>
      <c r="AD522" s="40">
        <f t="shared" si="21"/>
        <v>18</v>
      </c>
      <c r="AE522" s="40">
        <f t="shared" si="22"/>
        <v>33</v>
      </c>
      <c r="AF522" s="40">
        <f t="shared" si="23"/>
        <v>1.277777778</v>
      </c>
      <c r="AG522" s="40">
        <f t="shared" si="24"/>
        <v>1.303030303</v>
      </c>
      <c r="AH522" s="40">
        <f t="shared" si="25"/>
        <v>19</v>
      </c>
      <c r="AI522" s="40">
        <f t="shared" si="26"/>
        <v>23</v>
      </c>
      <c r="AJ522" s="40">
        <f t="shared" si="27"/>
        <v>23</v>
      </c>
      <c r="AK522" s="40">
        <f t="shared" si="40"/>
        <v>43</v>
      </c>
      <c r="AL522" s="18">
        <f t="shared" si="28"/>
        <v>1571</v>
      </c>
      <c r="AM522" s="40">
        <f t="shared" si="29"/>
        <v>108</v>
      </c>
      <c r="AN522" s="42">
        <f t="shared" si="30"/>
        <v>0.06874602164</v>
      </c>
      <c r="AO522" s="42">
        <f t="shared" si="31"/>
        <v>0.1043921069</v>
      </c>
      <c r="AP522" s="43">
        <f t="shared" si="32"/>
        <v>0.1585365854</v>
      </c>
      <c r="AQ522" s="43">
        <f t="shared" si="33"/>
        <v>0.5487804878</v>
      </c>
      <c r="AR522" s="43">
        <f t="shared" si="34"/>
        <v>0.512195122</v>
      </c>
      <c r="AS522" s="43">
        <f t="shared" si="35"/>
        <v>0.3888888889</v>
      </c>
      <c r="AT522" s="43">
        <f t="shared" si="36"/>
        <v>0.5740740741</v>
      </c>
      <c r="AU522" s="43">
        <f t="shared" si="37"/>
        <v>0.3888888889</v>
      </c>
      <c r="AV522" s="44">
        <f t="shared" si="38"/>
        <v>0</v>
      </c>
      <c r="AW522" s="45">
        <f t="shared" si="39"/>
        <v>-16</v>
      </c>
      <c r="AX522" s="45">
        <v>22.0</v>
      </c>
      <c r="AY522" s="45"/>
    </row>
    <row r="523">
      <c r="A523" s="60"/>
      <c r="B523" s="60"/>
      <c r="C523" s="60"/>
      <c r="D523" s="46">
        <v>521.0</v>
      </c>
      <c r="E523" s="25"/>
      <c r="F523" s="26">
        <v>7039.0</v>
      </c>
      <c r="G523" s="18">
        <v>2711.0</v>
      </c>
      <c r="H523" s="15">
        <f t="shared" si="5"/>
        <v>547</v>
      </c>
      <c r="I523" s="28">
        <v>49.0</v>
      </c>
      <c r="J523" s="29">
        <v>96.0</v>
      </c>
      <c r="K523" s="30">
        <v>60.0</v>
      </c>
      <c r="L523" s="31">
        <v>184.0</v>
      </c>
      <c r="M523" s="32">
        <v>82.0</v>
      </c>
      <c r="N523" s="33">
        <v>76.0</v>
      </c>
      <c r="O523" s="39">
        <f t="shared" si="6"/>
        <v>0.4810126582</v>
      </c>
      <c r="P523" s="39">
        <f t="shared" si="7"/>
        <v>0.6620689655</v>
      </c>
      <c r="Q523" s="40">
        <f t="shared" si="8"/>
        <v>0.6399695344</v>
      </c>
      <c r="R523" s="17">
        <f t="shared" si="9"/>
        <v>0.2179695344</v>
      </c>
      <c r="S523" s="39">
        <f t="shared" si="10"/>
        <v>0.02209943115</v>
      </c>
      <c r="T523" s="40">
        <f t="shared" si="11"/>
        <v>0.3599301163</v>
      </c>
      <c r="U523" s="40">
        <f t="shared" si="12"/>
        <v>0.3734192652</v>
      </c>
      <c r="V523" s="40">
        <f t="shared" si="13"/>
        <v>0.3734192652</v>
      </c>
      <c r="W523" s="39">
        <f t="shared" si="14"/>
        <v>0.3955186964</v>
      </c>
      <c r="X523" s="41">
        <f t="shared" si="15"/>
        <v>0.6265807348</v>
      </c>
      <c r="Y523" s="41">
        <f t="shared" si="16"/>
        <v>0.6044813036</v>
      </c>
      <c r="Z523" s="40">
        <f t="shared" si="17"/>
        <v>158</v>
      </c>
      <c r="AA523" s="40">
        <f t="shared" si="18"/>
        <v>145</v>
      </c>
      <c r="AB523" s="40">
        <f t="shared" si="19"/>
        <v>99</v>
      </c>
      <c r="AC523" s="40">
        <f t="shared" si="20"/>
        <v>59</v>
      </c>
      <c r="AD523" s="40">
        <f t="shared" si="21"/>
        <v>88</v>
      </c>
      <c r="AE523" s="40">
        <f t="shared" si="22"/>
        <v>57</v>
      </c>
      <c r="AF523" s="40">
        <f t="shared" si="23"/>
        <v>1.288135593</v>
      </c>
      <c r="AG523" s="40">
        <f t="shared" si="24"/>
        <v>1.684210526</v>
      </c>
      <c r="AH523" s="40">
        <f t="shared" si="25"/>
        <v>128</v>
      </c>
      <c r="AI523" s="40">
        <f t="shared" si="26"/>
        <v>76</v>
      </c>
      <c r="AJ523" s="40">
        <f t="shared" si="27"/>
        <v>148</v>
      </c>
      <c r="AK523" s="40">
        <f t="shared" si="40"/>
        <v>96</v>
      </c>
      <c r="AL523" s="18">
        <f t="shared" si="28"/>
        <v>2711</v>
      </c>
      <c r="AM523" s="40">
        <f t="shared" si="29"/>
        <v>448</v>
      </c>
      <c r="AN523" s="42">
        <f t="shared" si="30"/>
        <v>0.1652526743</v>
      </c>
      <c r="AO523" s="42">
        <f t="shared" si="31"/>
        <v>0.2017705644</v>
      </c>
      <c r="AP523" s="43">
        <f t="shared" si="32"/>
        <v>0.3491773309</v>
      </c>
      <c r="AQ523" s="43">
        <f t="shared" si="33"/>
        <v>0.5758683729</v>
      </c>
      <c r="AR523" s="43">
        <f t="shared" si="34"/>
        <v>0.5539305302</v>
      </c>
      <c r="AS523" s="43">
        <f t="shared" si="35"/>
        <v>0.6160714286</v>
      </c>
      <c r="AT523" s="43">
        <f t="shared" si="36"/>
        <v>0.5</v>
      </c>
      <c r="AU523" s="43">
        <f t="shared" si="37"/>
        <v>0.4553571429</v>
      </c>
      <c r="AV523" s="44">
        <f t="shared" si="38"/>
        <v>0</v>
      </c>
      <c r="AW523" s="45">
        <f t="shared" si="39"/>
        <v>-85</v>
      </c>
      <c r="AX523" s="45">
        <v>23.0</v>
      </c>
      <c r="AY523" s="45"/>
    </row>
    <row r="524">
      <c r="A524" s="60"/>
      <c r="B524" s="60"/>
      <c r="C524" s="60"/>
      <c r="D524" s="46">
        <v>522.0</v>
      </c>
      <c r="E524" s="25"/>
      <c r="F524" s="26">
        <v>7040.0</v>
      </c>
      <c r="G524" s="18">
        <v>2136.0</v>
      </c>
      <c r="H524" s="15">
        <f t="shared" si="5"/>
        <v>461</v>
      </c>
      <c r="I524" s="28">
        <v>45.0</v>
      </c>
      <c r="J524" s="29">
        <v>97.0</v>
      </c>
      <c r="K524" s="30">
        <v>30.0</v>
      </c>
      <c r="L524" s="31">
        <v>174.0</v>
      </c>
      <c r="M524" s="32">
        <v>55.0</v>
      </c>
      <c r="N524" s="33">
        <v>60.0</v>
      </c>
      <c r="O524" s="39">
        <f t="shared" si="6"/>
        <v>0.5217391304</v>
      </c>
      <c r="P524" s="39">
        <f t="shared" si="7"/>
        <v>0.6830985915</v>
      </c>
      <c r="Q524" s="40">
        <f t="shared" si="8"/>
        <v>0.6584311229</v>
      </c>
      <c r="R524" s="17">
        <f t="shared" si="9"/>
        <v>0.2364311229</v>
      </c>
      <c r="S524" s="39">
        <f t="shared" si="10"/>
        <v>0.02466746868</v>
      </c>
      <c r="T524" s="40">
        <f t="shared" si="11"/>
        <v>0.3599197771</v>
      </c>
      <c r="U524" s="40">
        <f t="shared" si="12"/>
        <v>0.405037897</v>
      </c>
      <c r="V524" s="40">
        <f t="shared" si="13"/>
        <v>0.405037897</v>
      </c>
      <c r="W524" s="39">
        <f t="shared" si="14"/>
        <v>0.4297053657</v>
      </c>
      <c r="X524" s="41">
        <f t="shared" si="15"/>
        <v>0.594962103</v>
      </c>
      <c r="Y524" s="41">
        <f t="shared" si="16"/>
        <v>0.5702946343</v>
      </c>
      <c r="Z524" s="40">
        <f t="shared" si="17"/>
        <v>115</v>
      </c>
      <c r="AA524" s="40">
        <f t="shared" si="18"/>
        <v>142</v>
      </c>
      <c r="AB524" s="40">
        <f t="shared" si="19"/>
        <v>68</v>
      </c>
      <c r="AC524" s="40">
        <f t="shared" si="20"/>
        <v>47</v>
      </c>
      <c r="AD524" s="40">
        <f t="shared" si="21"/>
        <v>81</v>
      </c>
      <c r="AE524" s="40">
        <f t="shared" si="22"/>
        <v>61</v>
      </c>
      <c r="AF524" s="40">
        <f t="shared" si="23"/>
        <v>1.276595745</v>
      </c>
      <c r="AG524" s="40">
        <f t="shared" si="24"/>
        <v>1.590163934</v>
      </c>
      <c r="AH524" s="40">
        <f t="shared" si="25"/>
        <v>87</v>
      </c>
      <c r="AI524" s="40">
        <f t="shared" si="26"/>
        <v>60</v>
      </c>
      <c r="AJ524" s="40">
        <f t="shared" si="27"/>
        <v>129</v>
      </c>
      <c r="AK524" s="40">
        <f t="shared" si="40"/>
        <v>97</v>
      </c>
      <c r="AL524" s="18">
        <f t="shared" si="28"/>
        <v>2136</v>
      </c>
      <c r="AM524" s="40">
        <f t="shared" si="29"/>
        <v>373</v>
      </c>
      <c r="AN524" s="42">
        <f t="shared" si="30"/>
        <v>0.1746254682</v>
      </c>
      <c r="AO524" s="42">
        <f t="shared" si="31"/>
        <v>0.21582397</v>
      </c>
      <c r="AP524" s="43">
        <f t="shared" si="32"/>
        <v>0.2819956616</v>
      </c>
      <c r="AQ524" s="43">
        <f t="shared" si="33"/>
        <v>0.5943600868</v>
      </c>
      <c r="AR524" s="43">
        <f t="shared" si="34"/>
        <v>0.557483731</v>
      </c>
      <c r="AS524" s="43">
        <f t="shared" si="35"/>
        <v>0.5790884718</v>
      </c>
      <c r="AT524" s="43">
        <f t="shared" si="36"/>
        <v>0.4932975871</v>
      </c>
      <c r="AU524" s="43">
        <f t="shared" si="37"/>
        <v>0.3941018767</v>
      </c>
      <c r="AV524" s="44">
        <f t="shared" si="38"/>
        <v>0</v>
      </c>
      <c r="AW524" s="45">
        <f t="shared" si="39"/>
        <v>-86</v>
      </c>
      <c r="AX524" s="45">
        <v>23.0</v>
      </c>
      <c r="AY524" s="45"/>
    </row>
    <row r="525">
      <c r="A525" s="60"/>
      <c r="B525" s="60"/>
      <c r="C525" s="60"/>
      <c r="D525" s="46">
        <v>523.0</v>
      </c>
      <c r="E525" s="25"/>
      <c r="F525" s="26">
        <v>7041.0</v>
      </c>
      <c r="G525" s="18">
        <v>1818.0</v>
      </c>
      <c r="H525" s="15">
        <f t="shared" si="5"/>
        <v>461</v>
      </c>
      <c r="I525" s="28">
        <v>56.0</v>
      </c>
      <c r="J525" s="29">
        <v>85.0</v>
      </c>
      <c r="K525" s="30">
        <v>33.0</v>
      </c>
      <c r="L525" s="31">
        <v>155.0</v>
      </c>
      <c r="M525" s="32">
        <v>71.0</v>
      </c>
      <c r="N525" s="33">
        <v>61.0</v>
      </c>
      <c r="O525" s="39">
        <f t="shared" si="6"/>
        <v>0.4621212121</v>
      </c>
      <c r="P525" s="39">
        <f t="shared" si="7"/>
        <v>0.6028368794</v>
      </c>
      <c r="Q525" s="40">
        <f t="shared" si="8"/>
        <v>0.6314062572</v>
      </c>
      <c r="R525" s="17">
        <f t="shared" si="9"/>
        <v>0.2094062572</v>
      </c>
      <c r="S525" s="39">
        <f t="shared" si="10"/>
        <v>-0.0285693778</v>
      </c>
      <c r="T525" s="40">
        <f t="shared" si="11"/>
        <v>0.3599349122</v>
      </c>
      <c r="U525" s="40">
        <f t="shared" si="12"/>
        <v>0.358752697</v>
      </c>
      <c r="V525" s="40">
        <f t="shared" si="13"/>
        <v>0.358752697</v>
      </c>
      <c r="W525" s="39">
        <f t="shared" si="14"/>
        <v>0.3301833192</v>
      </c>
      <c r="X525" s="41">
        <f t="shared" si="15"/>
        <v>0.641247303</v>
      </c>
      <c r="Y525" s="41">
        <f t="shared" si="16"/>
        <v>0.6698166808</v>
      </c>
      <c r="Z525" s="40">
        <f t="shared" si="17"/>
        <v>132</v>
      </c>
      <c r="AA525" s="40">
        <f t="shared" si="18"/>
        <v>141</v>
      </c>
      <c r="AB525" s="40">
        <f t="shared" si="19"/>
        <v>85</v>
      </c>
      <c r="AC525" s="40">
        <f t="shared" si="20"/>
        <v>47</v>
      </c>
      <c r="AD525" s="40">
        <f t="shared" si="21"/>
        <v>94</v>
      </c>
      <c r="AE525" s="40">
        <f t="shared" si="22"/>
        <v>47</v>
      </c>
      <c r="AF525" s="40">
        <f t="shared" si="23"/>
        <v>1.29787234</v>
      </c>
      <c r="AG525" s="40">
        <f t="shared" si="24"/>
        <v>1.808510638</v>
      </c>
      <c r="AH525" s="40">
        <f t="shared" si="25"/>
        <v>110</v>
      </c>
      <c r="AI525" s="40">
        <f t="shared" si="26"/>
        <v>61</v>
      </c>
      <c r="AJ525" s="40">
        <f t="shared" si="27"/>
        <v>170</v>
      </c>
      <c r="AK525" s="40">
        <f t="shared" si="40"/>
        <v>85</v>
      </c>
      <c r="AL525" s="18">
        <f t="shared" si="28"/>
        <v>1818</v>
      </c>
      <c r="AM525" s="40">
        <f t="shared" si="29"/>
        <v>426</v>
      </c>
      <c r="AN525" s="42">
        <f t="shared" si="30"/>
        <v>0.2343234323</v>
      </c>
      <c r="AO525" s="42">
        <f t="shared" si="31"/>
        <v>0.2535753575</v>
      </c>
      <c r="AP525" s="43">
        <f t="shared" si="32"/>
        <v>0.3470715835</v>
      </c>
      <c r="AQ525" s="43">
        <f t="shared" si="33"/>
        <v>0.6117136659</v>
      </c>
      <c r="AR525" s="43">
        <f t="shared" si="34"/>
        <v>0.5921908894</v>
      </c>
      <c r="AS525" s="43">
        <f t="shared" si="35"/>
        <v>0.6572769953</v>
      </c>
      <c r="AT525" s="43">
        <f t="shared" si="36"/>
        <v>0.4577464789</v>
      </c>
      <c r="AU525" s="43">
        <f t="shared" si="37"/>
        <v>0.4014084507</v>
      </c>
      <c r="AV525" s="44">
        <f t="shared" si="38"/>
        <v>0</v>
      </c>
      <c r="AW525" s="45">
        <f t="shared" si="39"/>
        <v>-120</v>
      </c>
      <c r="AX525" s="45">
        <v>23.0</v>
      </c>
      <c r="AY525" s="45"/>
    </row>
    <row r="526">
      <c r="A526" s="60"/>
      <c r="B526" s="60"/>
      <c r="C526" s="60"/>
      <c r="D526" s="46">
        <v>524.0</v>
      </c>
      <c r="E526" s="25"/>
      <c r="F526" s="26">
        <v>7042.0</v>
      </c>
      <c r="G526" s="18">
        <v>1767.0</v>
      </c>
      <c r="H526" s="15">
        <f t="shared" si="5"/>
        <v>330</v>
      </c>
      <c r="I526" s="28">
        <v>25.0</v>
      </c>
      <c r="J526" s="29">
        <v>65.0</v>
      </c>
      <c r="K526" s="30">
        <v>22.0</v>
      </c>
      <c r="L526" s="31">
        <v>142.0</v>
      </c>
      <c r="M526" s="32">
        <v>31.0</v>
      </c>
      <c r="N526" s="33">
        <v>45.0</v>
      </c>
      <c r="O526" s="39">
        <f t="shared" si="6"/>
        <v>0.5921052632</v>
      </c>
      <c r="P526" s="39">
        <f t="shared" si="7"/>
        <v>0.7222222222</v>
      </c>
      <c r="Q526" s="40">
        <f t="shared" si="8"/>
        <v>0.6903309643</v>
      </c>
      <c r="R526" s="17">
        <f t="shared" si="9"/>
        <v>0.2683309643</v>
      </c>
      <c r="S526" s="39">
        <f t="shared" si="10"/>
        <v>0.03189125789</v>
      </c>
      <c r="T526" s="40">
        <f t="shared" si="11"/>
        <v>0.3599019136</v>
      </c>
      <c r="U526" s="40">
        <f t="shared" si="12"/>
        <v>0.4596684398</v>
      </c>
      <c r="V526" s="40">
        <f t="shared" si="13"/>
        <v>0.4596684398</v>
      </c>
      <c r="W526" s="39">
        <f t="shared" si="14"/>
        <v>0.4915596977</v>
      </c>
      <c r="X526" s="41">
        <f t="shared" si="15"/>
        <v>0.5403315602</v>
      </c>
      <c r="Y526" s="41">
        <f t="shared" si="16"/>
        <v>0.5084403023</v>
      </c>
      <c r="Z526" s="40">
        <f t="shared" si="17"/>
        <v>76</v>
      </c>
      <c r="AA526" s="40">
        <f t="shared" si="18"/>
        <v>90</v>
      </c>
      <c r="AB526" s="40">
        <f t="shared" si="19"/>
        <v>41</v>
      </c>
      <c r="AC526" s="40">
        <f t="shared" si="20"/>
        <v>35</v>
      </c>
      <c r="AD526" s="40">
        <f t="shared" si="21"/>
        <v>46</v>
      </c>
      <c r="AE526" s="40">
        <f t="shared" si="22"/>
        <v>44</v>
      </c>
      <c r="AF526" s="40">
        <f t="shared" si="23"/>
        <v>1.285714286</v>
      </c>
      <c r="AG526" s="40">
        <f t="shared" si="24"/>
        <v>1.477272727</v>
      </c>
      <c r="AH526" s="40">
        <f t="shared" si="25"/>
        <v>53</v>
      </c>
      <c r="AI526" s="40">
        <f t="shared" si="26"/>
        <v>45</v>
      </c>
      <c r="AJ526" s="40">
        <f t="shared" si="27"/>
        <v>68</v>
      </c>
      <c r="AK526" s="40">
        <f t="shared" si="40"/>
        <v>65</v>
      </c>
      <c r="AL526" s="18">
        <f t="shared" si="28"/>
        <v>1767</v>
      </c>
      <c r="AM526" s="40">
        <f t="shared" si="29"/>
        <v>231</v>
      </c>
      <c r="AN526" s="42">
        <f t="shared" si="30"/>
        <v>0.1307300509</v>
      </c>
      <c r="AO526" s="42">
        <f t="shared" si="31"/>
        <v>0.1867572156</v>
      </c>
      <c r="AP526" s="43">
        <f t="shared" si="32"/>
        <v>0.2363636364</v>
      </c>
      <c r="AQ526" s="43">
        <f t="shared" si="33"/>
        <v>0.6</v>
      </c>
      <c r="AR526" s="43">
        <f t="shared" si="34"/>
        <v>0.503030303</v>
      </c>
      <c r="AS526" s="43">
        <f t="shared" si="35"/>
        <v>0.5238095238</v>
      </c>
      <c r="AT526" s="43">
        <f t="shared" si="36"/>
        <v>0.5108225108</v>
      </c>
      <c r="AU526" s="43">
        <f t="shared" si="37"/>
        <v>0.4242424242</v>
      </c>
      <c r="AV526" s="44">
        <f t="shared" si="38"/>
        <v>0</v>
      </c>
      <c r="AW526" s="45">
        <f t="shared" si="39"/>
        <v>-43</v>
      </c>
      <c r="AX526" s="45">
        <v>23.0</v>
      </c>
      <c r="AY526" s="45"/>
    </row>
    <row r="527">
      <c r="A527" s="60"/>
      <c r="B527" s="60"/>
      <c r="C527" s="60"/>
      <c r="D527" s="46">
        <v>525.0</v>
      </c>
      <c r="E527" s="25"/>
      <c r="F527" s="26">
        <v>7047.0</v>
      </c>
      <c r="G527" s="18">
        <v>2495.0</v>
      </c>
      <c r="H527" s="15">
        <f t="shared" si="5"/>
        <v>475</v>
      </c>
      <c r="I527" s="28">
        <v>26.0</v>
      </c>
      <c r="J527" s="29">
        <v>70.0</v>
      </c>
      <c r="K527" s="30">
        <v>30.0</v>
      </c>
      <c r="L527" s="31">
        <v>243.0</v>
      </c>
      <c r="M527" s="32">
        <v>41.0</v>
      </c>
      <c r="N527" s="33">
        <v>65.0</v>
      </c>
      <c r="O527" s="39">
        <f t="shared" si="6"/>
        <v>0.6132075472</v>
      </c>
      <c r="P527" s="39">
        <f t="shared" si="7"/>
        <v>0.7291666667</v>
      </c>
      <c r="Q527" s="40">
        <f t="shared" si="8"/>
        <v>0.6998980821</v>
      </c>
      <c r="R527" s="17">
        <f t="shared" si="9"/>
        <v>0.2778980821</v>
      </c>
      <c r="S527" s="39">
        <f t="shared" si="10"/>
        <v>0.02926858461</v>
      </c>
      <c r="T527" s="40">
        <f t="shared" si="11"/>
        <v>0.3598965565</v>
      </c>
      <c r="U527" s="40">
        <f t="shared" si="12"/>
        <v>0.4760519089</v>
      </c>
      <c r="V527" s="40">
        <f t="shared" si="13"/>
        <v>0.4760519089</v>
      </c>
      <c r="W527" s="39">
        <f t="shared" si="14"/>
        <v>0.5053204935</v>
      </c>
      <c r="X527" s="41">
        <f t="shared" si="15"/>
        <v>0.5239480911</v>
      </c>
      <c r="Y527" s="41">
        <f t="shared" si="16"/>
        <v>0.4946795065</v>
      </c>
      <c r="Z527" s="40">
        <f t="shared" si="17"/>
        <v>106</v>
      </c>
      <c r="AA527" s="40">
        <f t="shared" si="18"/>
        <v>96</v>
      </c>
      <c r="AB527" s="40">
        <f t="shared" si="19"/>
        <v>56</v>
      </c>
      <c r="AC527" s="40">
        <f t="shared" si="20"/>
        <v>50</v>
      </c>
      <c r="AD527" s="40">
        <f t="shared" si="21"/>
        <v>47</v>
      </c>
      <c r="AE527" s="40">
        <f t="shared" si="22"/>
        <v>49</v>
      </c>
      <c r="AF527" s="40">
        <f t="shared" si="23"/>
        <v>1.3</v>
      </c>
      <c r="AG527" s="40">
        <f t="shared" si="24"/>
        <v>1.428571429</v>
      </c>
      <c r="AH527" s="40">
        <f t="shared" si="25"/>
        <v>73</v>
      </c>
      <c r="AI527" s="40">
        <f t="shared" si="26"/>
        <v>65</v>
      </c>
      <c r="AJ527" s="40">
        <f t="shared" si="27"/>
        <v>67</v>
      </c>
      <c r="AK527" s="40">
        <f t="shared" si="40"/>
        <v>70</v>
      </c>
      <c r="AL527" s="18">
        <f t="shared" si="28"/>
        <v>2495</v>
      </c>
      <c r="AM527" s="40">
        <f t="shared" si="29"/>
        <v>275</v>
      </c>
      <c r="AN527" s="42">
        <f t="shared" si="30"/>
        <v>0.1102204409</v>
      </c>
      <c r="AO527" s="42">
        <f t="shared" si="31"/>
        <v>0.1903807615</v>
      </c>
      <c r="AP527" s="43">
        <f t="shared" si="32"/>
        <v>0.2042105263</v>
      </c>
      <c r="AQ527" s="43">
        <f t="shared" si="33"/>
        <v>0.6526315789</v>
      </c>
      <c r="AR527" s="43">
        <f t="shared" si="34"/>
        <v>0.4252631579</v>
      </c>
      <c r="AS527" s="43">
        <f t="shared" si="35"/>
        <v>0.5090909091</v>
      </c>
      <c r="AT527" s="43">
        <f t="shared" si="36"/>
        <v>0.52</v>
      </c>
      <c r="AU527" s="43">
        <f t="shared" si="37"/>
        <v>0.5018181818</v>
      </c>
      <c r="AV527" s="44">
        <f t="shared" si="38"/>
        <v>0</v>
      </c>
      <c r="AW527" s="45">
        <f t="shared" si="39"/>
        <v>-43</v>
      </c>
      <c r="AX527" s="45">
        <v>23.0</v>
      </c>
      <c r="AY527" s="45"/>
    </row>
    <row r="528">
      <c r="A528" s="60"/>
      <c r="B528" s="60"/>
      <c r="C528" s="60"/>
      <c r="D528" s="46">
        <v>526.0</v>
      </c>
      <c r="E528" s="25"/>
      <c r="F528" s="26">
        <v>7053.0</v>
      </c>
      <c r="G528" s="18">
        <v>629.0</v>
      </c>
      <c r="H528" s="15">
        <f t="shared" si="5"/>
        <v>146</v>
      </c>
      <c r="I528" s="28">
        <v>8.0</v>
      </c>
      <c r="J528" s="29">
        <v>19.0</v>
      </c>
      <c r="K528" s="30">
        <v>14.0</v>
      </c>
      <c r="L528" s="31">
        <v>85.0</v>
      </c>
      <c r="M528" s="32">
        <v>6.0</v>
      </c>
      <c r="N528" s="33">
        <v>14.0</v>
      </c>
      <c r="O528" s="39">
        <f t="shared" si="6"/>
        <v>0.7</v>
      </c>
      <c r="P528" s="39">
        <f t="shared" si="7"/>
        <v>0.7037037037</v>
      </c>
      <c r="Q528" s="40">
        <f t="shared" si="8"/>
        <v>0.73924994</v>
      </c>
      <c r="R528" s="17">
        <f t="shared" si="9"/>
        <v>0.31724994</v>
      </c>
      <c r="S528" s="39">
        <f t="shared" si="10"/>
        <v>-0.0355462363</v>
      </c>
      <c r="T528" s="40">
        <f t="shared" si="11"/>
        <v>0.3598745234</v>
      </c>
      <c r="U528" s="40">
        <f t="shared" si="12"/>
        <v>0.5434369901</v>
      </c>
      <c r="V528" s="40">
        <f t="shared" si="13"/>
        <v>0.5434369901</v>
      </c>
      <c r="W528" s="39">
        <f t="shared" si="14"/>
        <v>0.5078907538</v>
      </c>
      <c r="X528" s="41">
        <f t="shared" si="15"/>
        <v>0.4565630099</v>
      </c>
      <c r="Y528" s="41">
        <f t="shared" si="16"/>
        <v>0.4921092462</v>
      </c>
      <c r="Z528" s="40">
        <f t="shared" si="17"/>
        <v>20</v>
      </c>
      <c r="AA528" s="40">
        <f t="shared" si="18"/>
        <v>27</v>
      </c>
      <c r="AB528" s="40">
        <f t="shared" si="19"/>
        <v>9</v>
      </c>
      <c r="AC528" s="40">
        <f t="shared" si="20"/>
        <v>11</v>
      </c>
      <c r="AD528" s="40">
        <f t="shared" si="21"/>
        <v>13</v>
      </c>
      <c r="AE528" s="40">
        <f t="shared" si="22"/>
        <v>14</v>
      </c>
      <c r="AF528" s="40">
        <f t="shared" si="23"/>
        <v>1.272727273</v>
      </c>
      <c r="AG528" s="40">
        <f t="shared" si="24"/>
        <v>1.357142857</v>
      </c>
      <c r="AH528" s="40">
        <f t="shared" si="25"/>
        <v>11</v>
      </c>
      <c r="AI528" s="40">
        <f t="shared" si="26"/>
        <v>14</v>
      </c>
      <c r="AJ528" s="40">
        <f t="shared" si="27"/>
        <v>18</v>
      </c>
      <c r="AK528" s="40">
        <f t="shared" si="40"/>
        <v>19</v>
      </c>
      <c r="AL528" s="18">
        <f t="shared" si="28"/>
        <v>629</v>
      </c>
      <c r="AM528" s="40">
        <f t="shared" si="29"/>
        <v>62</v>
      </c>
      <c r="AN528" s="42">
        <f t="shared" si="30"/>
        <v>0.09856915739</v>
      </c>
      <c r="AO528" s="42">
        <f t="shared" si="31"/>
        <v>0.2321144674</v>
      </c>
      <c r="AP528" s="43">
        <f t="shared" si="32"/>
        <v>0.1917808219</v>
      </c>
      <c r="AQ528" s="43">
        <f t="shared" si="33"/>
        <v>0.6780821918</v>
      </c>
      <c r="AR528" s="43">
        <f t="shared" si="34"/>
        <v>0.3219178082</v>
      </c>
      <c r="AS528" s="43">
        <f t="shared" si="35"/>
        <v>0.4677419355</v>
      </c>
      <c r="AT528" s="43">
        <f t="shared" si="36"/>
        <v>0.4838709677</v>
      </c>
      <c r="AU528" s="43">
        <f t="shared" si="37"/>
        <v>0.4032258065</v>
      </c>
      <c r="AV528" s="44">
        <f t="shared" si="38"/>
        <v>0</v>
      </c>
      <c r="AW528" s="45">
        <f t="shared" si="39"/>
        <v>-1</v>
      </c>
      <c r="AX528" s="45">
        <v>24.0</v>
      </c>
      <c r="AY528" s="45"/>
    </row>
    <row r="529">
      <c r="A529" s="60"/>
      <c r="B529" s="60"/>
      <c r="C529" s="60"/>
      <c r="D529" s="46">
        <v>527.0</v>
      </c>
      <c r="E529" s="25"/>
      <c r="F529" s="26">
        <v>7055.0</v>
      </c>
      <c r="G529" s="18">
        <v>3274.0</v>
      </c>
      <c r="H529" s="15">
        <f t="shared" si="5"/>
        <v>376</v>
      </c>
      <c r="I529" s="28">
        <v>25.0</v>
      </c>
      <c r="J529" s="29">
        <v>68.0</v>
      </c>
      <c r="K529" s="30">
        <v>23.0</v>
      </c>
      <c r="L529" s="31">
        <v>168.0</v>
      </c>
      <c r="M529" s="32">
        <v>30.0</v>
      </c>
      <c r="N529" s="33">
        <v>62.0</v>
      </c>
      <c r="O529" s="39">
        <f t="shared" si="6"/>
        <v>0.6739130435</v>
      </c>
      <c r="P529" s="39">
        <f t="shared" si="7"/>
        <v>0.7311827957</v>
      </c>
      <c r="Q529" s="40">
        <f t="shared" si="8"/>
        <v>0.7274215813</v>
      </c>
      <c r="R529" s="17">
        <f t="shared" si="9"/>
        <v>0.3054215813</v>
      </c>
      <c r="S529" s="39">
        <f t="shared" si="10"/>
        <v>0.003761214413</v>
      </c>
      <c r="T529" s="40">
        <f t="shared" si="11"/>
        <v>0.3598811458</v>
      </c>
      <c r="U529" s="40">
        <f t="shared" si="12"/>
        <v>0.5231831097</v>
      </c>
      <c r="V529" s="40">
        <f t="shared" si="13"/>
        <v>0.5231831097</v>
      </c>
      <c r="W529" s="39">
        <f t="shared" si="14"/>
        <v>0.5269443241</v>
      </c>
      <c r="X529" s="41">
        <f t="shared" si="15"/>
        <v>0.4768168903</v>
      </c>
      <c r="Y529" s="41">
        <f t="shared" si="16"/>
        <v>0.4730556759</v>
      </c>
      <c r="Z529" s="40">
        <f t="shared" si="17"/>
        <v>92</v>
      </c>
      <c r="AA529" s="40">
        <f t="shared" si="18"/>
        <v>93</v>
      </c>
      <c r="AB529" s="40">
        <f t="shared" si="19"/>
        <v>44</v>
      </c>
      <c r="AC529" s="40">
        <f t="shared" si="20"/>
        <v>48</v>
      </c>
      <c r="AD529" s="40">
        <f t="shared" si="21"/>
        <v>44</v>
      </c>
      <c r="AE529" s="40">
        <f t="shared" si="22"/>
        <v>49</v>
      </c>
      <c r="AF529" s="40">
        <f t="shared" si="23"/>
        <v>1.291666667</v>
      </c>
      <c r="AG529" s="40">
        <f t="shared" si="24"/>
        <v>1.387755102</v>
      </c>
      <c r="AH529" s="40">
        <f t="shared" si="25"/>
        <v>57</v>
      </c>
      <c r="AI529" s="40">
        <f t="shared" si="26"/>
        <v>62</v>
      </c>
      <c r="AJ529" s="40">
        <f t="shared" si="27"/>
        <v>61</v>
      </c>
      <c r="AK529" s="40">
        <f t="shared" si="40"/>
        <v>68</v>
      </c>
      <c r="AL529" s="18">
        <f t="shared" si="28"/>
        <v>3274</v>
      </c>
      <c r="AM529" s="40">
        <f t="shared" si="29"/>
        <v>248</v>
      </c>
      <c r="AN529" s="42">
        <f t="shared" si="30"/>
        <v>0.0757483201</v>
      </c>
      <c r="AO529" s="42">
        <f t="shared" si="31"/>
        <v>0.1148442272</v>
      </c>
      <c r="AP529" s="43">
        <f t="shared" si="32"/>
        <v>0.2074468085</v>
      </c>
      <c r="AQ529" s="43">
        <f t="shared" si="33"/>
        <v>0.5930851064</v>
      </c>
      <c r="AR529" s="43">
        <f t="shared" si="34"/>
        <v>0.4920212766</v>
      </c>
      <c r="AS529" s="43">
        <f t="shared" si="35"/>
        <v>0.4758064516</v>
      </c>
      <c r="AT529" s="43">
        <f t="shared" si="36"/>
        <v>0.5040322581</v>
      </c>
      <c r="AU529" s="43">
        <f t="shared" si="37"/>
        <v>0.4798387097</v>
      </c>
      <c r="AV529" s="44">
        <f t="shared" si="38"/>
        <v>0</v>
      </c>
      <c r="AW529" s="45">
        <f t="shared" si="39"/>
        <v>-40</v>
      </c>
      <c r="AX529" s="45">
        <v>24.0</v>
      </c>
      <c r="AY529" s="45"/>
    </row>
    <row r="530">
      <c r="A530" s="60"/>
      <c r="B530" s="60"/>
      <c r="C530" s="60"/>
      <c r="D530" s="46">
        <v>528.0</v>
      </c>
      <c r="E530" s="25"/>
      <c r="F530" s="26">
        <v>7056.0</v>
      </c>
      <c r="G530" s="18">
        <v>2345.0</v>
      </c>
      <c r="H530" s="15">
        <f t="shared" si="5"/>
        <v>453</v>
      </c>
      <c r="I530" s="28">
        <v>41.0</v>
      </c>
      <c r="J530" s="29">
        <v>68.0</v>
      </c>
      <c r="K530" s="30">
        <v>47.0</v>
      </c>
      <c r="L530" s="31">
        <v>213.0</v>
      </c>
      <c r="M530" s="32">
        <v>35.0</v>
      </c>
      <c r="N530" s="33">
        <v>49.0</v>
      </c>
      <c r="O530" s="39">
        <f t="shared" si="6"/>
        <v>0.5833333333</v>
      </c>
      <c r="P530" s="39">
        <f t="shared" si="7"/>
        <v>0.623853211</v>
      </c>
      <c r="Q530" s="40">
        <f t="shared" si="8"/>
        <v>0.686354125</v>
      </c>
      <c r="R530" s="17">
        <f t="shared" si="9"/>
        <v>0.264354125</v>
      </c>
      <c r="S530" s="39">
        <f t="shared" si="10"/>
        <v>-0.06250091399</v>
      </c>
      <c r="T530" s="40">
        <f t="shared" si="11"/>
        <v>0.3599041405</v>
      </c>
      <c r="U530" s="40">
        <f t="shared" si="12"/>
        <v>0.45285808</v>
      </c>
      <c r="V530" s="40">
        <f t="shared" si="13"/>
        <v>0.45285808</v>
      </c>
      <c r="W530" s="39">
        <f t="shared" si="14"/>
        <v>0.390357166</v>
      </c>
      <c r="X530" s="41">
        <f t="shared" si="15"/>
        <v>0.54714192</v>
      </c>
      <c r="Y530" s="41">
        <f t="shared" si="16"/>
        <v>0.609642834</v>
      </c>
      <c r="Z530" s="40">
        <f t="shared" si="17"/>
        <v>84</v>
      </c>
      <c r="AA530" s="40">
        <f t="shared" si="18"/>
        <v>109</v>
      </c>
      <c r="AB530" s="40">
        <f t="shared" si="19"/>
        <v>46</v>
      </c>
      <c r="AC530" s="40">
        <f t="shared" si="20"/>
        <v>38</v>
      </c>
      <c r="AD530" s="40">
        <f t="shared" si="21"/>
        <v>66</v>
      </c>
      <c r="AE530" s="40">
        <f t="shared" si="22"/>
        <v>43</v>
      </c>
      <c r="AF530" s="40">
        <f t="shared" si="23"/>
        <v>1.289473684</v>
      </c>
      <c r="AG530" s="40">
        <f t="shared" si="24"/>
        <v>1.581395349</v>
      </c>
      <c r="AH530" s="40">
        <f t="shared" si="25"/>
        <v>59</v>
      </c>
      <c r="AI530" s="40">
        <f t="shared" si="26"/>
        <v>49</v>
      </c>
      <c r="AJ530" s="40">
        <f t="shared" si="27"/>
        <v>104</v>
      </c>
      <c r="AK530" s="40">
        <f t="shared" si="40"/>
        <v>68</v>
      </c>
      <c r="AL530" s="18">
        <f t="shared" si="28"/>
        <v>2345</v>
      </c>
      <c r="AM530" s="40">
        <f t="shared" si="29"/>
        <v>280</v>
      </c>
      <c r="AN530" s="42">
        <f t="shared" si="30"/>
        <v>0.1194029851</v>
      </c>
      <c r="AO530" s="42">
        <f t="shared" si="31"/>
        <v>0.1931769723</v>
      </c>
      <c r="AP530" s="43">
        <f t="shared" si="32"/>
        <v>0.2715231788</v>
      </c>
      <c r="AQ530" s="43">
        <f t="shared" si="33"/>
        <v>0.6379690949</v>
      </c>
      <c r="AR530" s="43">
        <f t="shared" si="34"/>
        <v>0.4260485651</v>
      </c>
      <c r="AS530" s="43">
        <f t="shared" si="35"/>
        <v>0.5821428571</v>
      </c>
      <c r="AT530" s="43">
        <f t="shared" si="36"/>
        <v>0.4535714286</v>
      </c>
      <c r="AU530" s="43">
        <f t="shared" si="37"/>
        <v>0.3857142857</v>
      </c>
      <c r="AV530" s="44">
        <f t="shared" si="38"/>
        <v>0</v>
      </c>
      <c r="AW530" s="45">
        <f t="shared" si="39"/>
        <v>-40</v>
      </c>
      <c r="AX530" s="45">
        <v>24.0</v>
      </c>
      <c r="AY530" s="45"/>
    </row>
    <row r="531">
      <c r="A531" s="60"/>
      <c r="B531" s="60"/>
      <c r="C531" s="60"/>
      <c r="D531" s="46">
        <v>529.0</v>
      </c>
      <c r="E531" s="25"/>
      <c r="F531" s="26">
        <v>7057.0</v>
      </c>
      <c r="G531" s="18">
        <v>1104.0</v>
      </c>
      <c r="H531" s="15">
        <f t="shared" si="5"/>
        <v>228</v>
      </c>
      <c r="I531" s="28">
        <v>17.0</v>
      </c>
      <c r="J531" s="29">
        <v>34.0</v>
      </c>
      <c r="K531" s="30">
        <v>17.0</v>
      </c>
      <c r="L531" s="31">
        <v>108.0</v>
      </c>
      <c r="M531" s="32">
        <v>20.0</v>
      </c>
      <c r="N531" s="33">
        <v>32.0</v>
      </c>
      <c r="O531" s="39">
        <f t="shared" si="6"/>
        <v>0.6153846154</v>
      </c>
      <c r="P531" s="39">
        <f t="shared" si="7"/>
        <v>0.6666666667</v>
      </c>
      <c r="Q531" s="40">
        <f t="shared" si="8"/>
        <v>0.7008851124</v>
      </c>
      <c r="R531" s="17">
        <f t="shared" si="9"/>
        <v>0.2788851124</v>
      </c>
      <c r="S531" s="39">
        <f t="shared" si="10"/>
        <v>-0.03421844576</v>
      </c>
      <c r="T531" s="40">
        <f t="shared" si="11"/>
        <v>0.3598960038</v>
      </c>
      <c r="U531" s="40">
        <f t="shared" si="12"/>
        <v>0.4777421537</v>
      </c>
      <c r="V531" s="40">
        <f t="shared" si="13"/>
        <v>0.4777421537</v>
      </c>
      <c r="W531" s="39">
        <f t="shared" si="14"/>
        <v>0.4435237079</v>
      </c>
      <c r="X531" s="41">
        <f t="shared" si="15"/>
        <v>0.5222578463</v>
      </c>
      <c r="Y531" s="41">
        <f t="shared" si="16"/>
        <v>0.5564762921</v>
      </c>
      <c r="Z531" s="40">
        <f t="shared" si="17"/>
        <v>52</v>
      </c>
      <c r="AA531" s="40">
        <f t="shared" si="18"/>
        <v>51</v>
      </c>
      <c r="AB531" s="40">
        <f t="shared" si="19"/>
        <v>27</v>
      </c>
      <c r="AC531" s="40">
        <f t="shared" si="20"/>
        <v>25</v>
      </c>
      <c r="AD531" s="40">
        <f t="shared" si="21"/>
        <v>28</v>
      </c>
      <c r="AE531" s="40">
        <f t="shared" si="22"/>
        <v>23</v>
      </c>
      <c r="AF531" s="40">
        <f t="shared" si="23"/>
        <v>1.28</v>
      </c>
      <c r="AG531" s="40">
        <f t="shared" si="24"/>
        <v>1.47826087</v>
      </c>
      <c r="AH531" s="40">
        <f t="shared" si="25"/>
        <v>35</v>
      </c>
      <c r="AI531" s="40">
        <f t="shared" si="26"/>
        <v>32</v>
      </c>
      <c r="AJ531" s="40">
        <f t="shared" si="27"/>
        <v>41</v>
      </c>
      <c r="AK531" s="40">
        <f t="shared" si="40"/>
        <v>34</v>
      </c>
      <c r="AL531" s="18">
        <f t="shared" si="28"/>
        <v>1104</v>
      </c>
      <c r="AM531" s="40">
        <f t="shared" si="29"/>
        <v>142</v>
      </c>
      <c r="AN531" s="42">
        <f t="shared" si="30"/>
        <v>0.1286231884</v>
      </c>
      <c r="AO531" s="42">
        <f t="shared" si="31"/>
        <v>0.2065217391</v>
      </c>
      <c r="AP531" s="43">
        <f t="shared" si="32"/>
        <v>0.2368421053</v>
      </c>
      <c r="AQ531" s="43">
        <f t="shared" si="33"/>
        <v>0.6359649123</v>
      </c>
      <c r="AR531" s="43">
        <f t="shared" si="34"/>
        <v>0.451754386</v>
      </c>
      <c r="AS531" s="43">
        <f t="shared" si="35"/>
        <v>0.5352112676</v>
      </c>
      <c r="AT531" s="43">
        <f t="shared" si="36"/>
        <v>0.485915493</v>
      </c>
      <c r="AU531" s="43">
        <f t="shared" si="37"/>
        <v>0.4718309859</v>
      </c>
      <c r="AV531" s="44">
        <f t="shared" si="38"/>
        <v>0</v>
      </c>
      <c r="AW531" s="45">
        <f t="shared" si="39"/>
        <v>-22</v>
      </c>
      <c r="AX531" s="45">
        <v>25.0</v>
      </c>
      <c r="AY531" s="45"/>
    </row>
    <row r="532">
      <c r="A532" s="60"/>
      <c r="B532" s="60"/>
      <c r="C532" s="60"/>
      <c r="D532" s="46">
        <v>530.0</v>
      </c>
      <c r="E532" s="25"/>
      <c r="F532" s="26">
        <v>7058.0</v>
      </c>
      <c r="G532" s="18">
        <v>922.0</v>
      </c>
      <c r="H532" s="15">
        <f t="shared" si="5"/>
        <v>202</v>
      </c>
      <c r="I532" s="28">
        <v>14.0</v>
      </c>
      <c r="J532" s="29">
        <v>33.0</v>
      </c>
      <c r="K532" s="30">
        <v>24.0</v>
      </c>
      <c r="L532" s="31">
        <v>99.0</v>
      </c>
      <c r="M532" s="32">
        <v>14.0</v>
      </c>
      <c r="N532" s="33">
        <v>18.0</v>
      </c>
      <c r="O532" s="39">
        <f t="shared" si="6"/>
        <v>0.5625</v>
      </c>
      <c r="P532" s="39">
        <f t="shared" si="7"/>
        <v>0.7021276596</v>
      </c>
      <c r="Q532" s="40">
        <f t="shared" si="8"/>
        <v>0.6769093203</v>
      </c>
      <c r="R532" s="17">
        <f t="shared" si="9"/>
        <v>0.2549093203</v>
      </c>
      <c r="S532" s="39">
        <f t="shared" si="10"/>
        <v>0.02521833926</v>
      </c>
      <c r="T532" s="40">
        <f t="shared" si="11"/>
        <v>0.3599094293</v>
      </c>
      <c r="U532" s="40">
        <f t="shared" si="12"/>
        <v>0.4366835305</v>
      </c>
      <c r="V532" s="40">
        <f t="shared" si="13"/>
        <v>0.4366835305</v>
      </c>
      <c r="W532" s="39">
        <f t="shared" si="14"/>
        <v>0.4619018697</v>
      </c>
      <c r="X532" s="41">
        <f t="shared" si="15"/>
        <v>0.5633164695</v>
      </c>
      <c r="Y532" s="41">
        <f t="shared" si="16"/>
        <v>0.5380981303</v>
      </c>
      <c r="Z532" s="40">
        <f t="shared" si="17"/>
        <v>32</v>
      </c>
      <c r="AA532" s="40">
        <f t="shared" si="18"/>
        <v>47</v>
      </c>
      <c r="AB532" s="40">
        <f t="shared" si="19"/>
        <v>18</v>
      </c>
      <c r="AC532" s="40">
        <f t="shared" si="20"/>
        <v>14</v>
      </c>
      <c r="AD532" s="40">
        <f t="shared" si="21"/>
        <v>25</v>
      </c>
      <c r="AE532" s="40">
        <f t="shared" si="22"/>
        <v>22</v>
      </c>
      <c r="AF532" s="40">
        <f t="shared" si="23"/>
        <v>1.285714286</v>
      </c>
      <c r="AG532" s="40">
        <f t="shared" si="24"/>
        <v>1.5</v>
      </c>
      <c r="AH532" s="40">
        <f t="shared" si="25"/>
        <v>23</v>
      </c>
      <c r="AI532" s="40">
        <f t="shared" si="26"/>
        <v>18</v>
      </c>
      <c r="AJ532" s="40">
        <f t="shared" si="27"/>
        <v>38</v>
      </c>
      <c r="AK532" s="40">
        <f t="shared" si="40"/>
        <v>33</v>
      </c>
      <c r="AL532" s="18">
        <f t="shared" si="28"/>
        <v>922</v>
      </c>
      <c r="AM532" s="40">
        <f t="shared" si="29"/>
        <v>112</v>
      </c>
      <c r="AN532" s="42">
        <f t="shared" si="30"/>
        <v>0.1214750542</v>
      </c>
      <c r="AO532" s="42">
        <f t="shared" si="31"/>
        <v>0.2190889371</v>
      </c>
      <c r="AP532" s="43">
        <f t="shared" si="32"/>
        <v>0.2574257426</v>
      </c>
      <c r="AQ532" s="43">
        <f t="shared" si="33"/>
        <v>0.6287128713</v>
      </c>
      <c r="AR532" s="43">
        <f t="shared" si="34"/>
        <v>0.3910891089</v>
      </c>
      <c r="AS532" s="43">
        <f t="shared" si="35"/>
        <v>0.5446428571</v>
      </c>
      <c r="AT532" s="43">
        <f t="shared" si="36"/>
        <v>0.5</v>
      </c>
      <c r="AU532" s="43">
        <f t="shared" si="37"/>
        <v>0.3660714286</v>
      </c>
      <c r="AV532" s="44">
        <f t="shared" si="38"/>
        <v>0</v>
      </c>
      <c r="AW532" s="45">
        <f t="shared" si="39"/>
        <v>-9</v>
      </c>
      <c r="AX532" s="45">
        <v>25.0</v>
      </c>
      <c r="AY532" s="45"/>
    </row>
    <row r="533">
      <c r="A533" s="60"/>
      <c r="B533" s="60"/>
      <c r="C533" s="60"/>
      <c r="D533" s="46">
        <v>531.0</v>
      </c>
      <c r="E533" s="25"/>
      <c r="F533" s="26">
        <v>7059.0</v>
      </c>
      <c r="G533" s="18">
        <v>2506.0</v>
      </c>
      <c r="H533" s="15">
        <f t="shared" si="5"/>
        <v>725</v>
      </c>
      <c r="I533" s="28">
        <v>50.0</v>
      </c>
      <c r="J533" s="29">
        <v>132.0</v>
      </c>
      <c r="K533" s="30">
        <v>67.0</v>
      </c>
      <c r="L533" s="31">
        <v>329.0</v>
      </c>
      <c r="M533" s="32">
        <v>38.0</v>
      </c>
      <c r="N533" s="33">
        <v>109.0</v>
      </c>
      <c r="O533" s="39">
        <f t="shared" si="6"/>
        <v>0.7414965986</v>
      </c>
      <c r="P533" s="39">
        <f t="shared" si="7"/>
        <v>0.7252747253</v>
      </c>
      <c r="Q533" s="40">
        <f t="shared" si="8"/>
        <v>0.7580662032</v>
      </c>
      <c r="R533" s="17">
        <f t="shared" si="9"/>
        <v>0.3360662032</v>
      </c>
      <c r="S533" s="39">
        <f t="shared" si="10"/>
        <v>-0.03279147797</v>
      </c>
      <c r="T533" s="40">
        <f t="shared" si="11"/>
        <v>0.3598639893</v>
      </c>
      <c r="U533" s="40">
        <f t="shared" si="12"/>
        <v>0.575655148</v>
      </c>
      <c r="V533" s="40">
        <f t="shared" si="13"/>
        <v>0.575655148</v>
      </c>
      <c r="W533" s="39">
        <f t="shared" si="14"/>
        <v>0.54286367</v>
      </c>
      <c r="X533" s="41">
        <f t="shared" si="15"/>
        <v>0.424344852</v>
      </c>
      <c r="Y533" s="41">
        <f t="shared" si="16"/>
        <v>0.45713633</v>
      </c>
      <c r="Z533" s="40">
        <f t="shared" si="17"/>
        <v>147</v>
      </c>
      <c r="AA533" s="40">
        <f t="shared" si="18"/>
        <v>182</v>
      </c>
      <c r="AB533" s="40">
        <f t="shared" si="19"/>
        <v>62</v>
      </c>
      <c r="AC533" s="40">
        <f t="shared" si="20"/>
        <v>85</v>
      </c>
      <c r="AD533" s="40">
        <f t="shared" si="21"/>
        <v>83</v>
      </c>
      <c r="AE533" s="40">
        <f t="shared" si="22"/>
        <v>99</v>
      </c>
      <c r="AF533" s="40">
        <f t="shared" si="23"/>
        <v>1.282352941</v>
      </c>
      <c r="AG533" s="40">
        <f t="shared" si="24"/>
        <v>1.333333333</v>
      </c>
      <c r="AH533" s="40">
        <f t="shared" si="25"/>
        <v>80</v>
      </c>
      <c r="AI533" s="40">
        <f t="shared" si="26"/>
        <v>109</v>
      </c>
      <c r="AJ533" s="40">
        <f t="shared" si="27"/>
        <v>111</v>
      </c>
      <c r="AK533" s="40">
        <f t="shared" si="40"/>
        <v>132</v>
      </c>
      <c r="AL533" s="18">
        <f t="shared" si="28"/>
        <v>2506</v>
      </c>
      <c r="AM533" s="40">
        <f t="shared" si="29"/>
        <v>432</v>
      </c>
      <c r="AN533" s="42">
        <f t="shared" si="30"/>
        <v>0.1723862729</v>
      </c>
      <c r="AO533" s="42">
        <f t="shared" si="31"/>
        <v>0.2893056664</v>
      </c>
      <c r="AP533" s="43">
        <f t="shared" si="32"/>
        <v>0.2137931034</v>
      </c>
      <c r="AQ533" s="43">
        <f t="shared" si="33"/>
        <v>0.5751724138</v>
      </c>
      <c r="AR533" s="43">
        <f t="shared" si="34"/>
        <v>0.4537931034</v>
      </c>
      <c r="AS533" s="43">
        <f t="shared" si="35"/>
        <v>0.4421296296</v>
      </c>
      <c r="AT533" s="43">
        <f t="shared" si="36"/>
        <v>0.4907407407</v>
      </c>
      <c r="AU533" s="43">
        <f t="shared" si="37"/>
        <v>0.4375</v>
      </c>
      <c r="AV533" s="44">
        <f t="shared" si="38"/>
        <v>0</v>
      </c>
      <c r="AW533" s="45">
        <f t="shared" si="39"/>
        <v>-36</v>
      </c>
      <c r="AX533" s="45">
        <v>25.0</v>
      </c>
      <c r="AY533" s="45"/>
    </row>
    <row r="534">
      <c r="A534" s="60"/>
      <c r="B534" s="60"/>
      <c r="C534" s="60"/>
      <c r="D534" s="46">
        <v>532.0</v>
      </c>
      <c r="E534" s="25"/>
      <c r="F534" s="26">
        <v>7060.0</v>
      </c>
      <c r="G534" s="18">
        <v>2246.0</v>
      </c>
      <c r="H534" s="15">
        <f t="shared" si="5"/>
        <v>398</v>
      </c>
      <c r="I534" s="28">
        <v>36.0</v>
      </c>
      <c r="J534" s="29">
        <v>54.0</v>
      </c>
      <c r="K534" s="30">
        <v>30.0</v>
      </c>
      <c r="L534" s="31">
        <v>187.0</v>
      </c>
      <c r="M534" s="32">
        <v>27.0</v>
      </c>
      <c r="N534" s="33">
        <v>64.0</v>
      </c>
      <c r="O534" s="39">
        <f t="shared" si="6"/>
        <v>0.7032967033</v>
      </c>
      <c r="P534" s="39">
        <f t="shared" si="7"/>
        <v>0.6</v>
      </c>
      <c r="Q534" s="40">
        <f t="shared" si="8"/>
        <v>0.7407447622</v>
      </c>
      <c r="R534" s="17">
        <f t="shared" si="9"/>
        <v>0.3187447622</v>
      </c>
      <c r="S534" s="39">
        <f t="shared" si="10"/>
        <v>-0.1407447622</v>
      </c>
      <c r="T534" s="40">
        <f t="shared" si="11"/>
        <v>0.3598736865</v>
      </c>
      <c r="U534" s="40">
        <f t="shared" si="12"/>
        <v>0.5459965551</v>
      </c>
      <c r="V534" s="40">
        <f t="shared" si="13"/>
        <v>0.5459965551</v>
      </c>
      <c r="W534" s="39">
        <f t="shared" si="14"/>
        <v>0.4052517929</v>
      </c>
      <c r="X534" s="41">
        <f t="shared" si="15"/>
        <v>0.4540034449</v>
      </c>
      <c r="Y534" s="41">
        <f t="shared" si="16"/>
        <v>0.5947482071</v>
      </c>
      <c r="Z534" s="40">
        <f t="shared" si="17"/>
        <v>91</v>
      </c>
      <c r="AA534" s="40">
        <f t="shared" si="18"/>
        <v>90</v>
      </c>
      <c r="AB534" s="40">
        <f t="shared" si="19"/>
        <v>41</v>
      </c>
      <c r="AC534" s="40">
        <f t="shared" si="20"/>
        <v>50</v>
      </c>
      <c r="AD534" s="40">
        <f t="shared" si="21"/>
        <v>54</v>
      </c>
      <c r="AE534" s="40">
        <f t="shared" si="22"/>
        <v>36</v>
      </c>
      <c r="AF534" s="40">
        <f t="shared" si="23"/>
        <v>1.28</v>
      </c>
      <c r="AG534" s="40">
        <f t="shared" si="24"/>
        <v>1.5</v>
      </c>
      <c r="AH534" s="40">
        <f t="shared" si="25"/>
        <v>52</v>
      </c>
      <c r="AI534" s="40">
        <f t="shared" si="26"/>
        <v>64</v>
      </c>
      <c r="AJ534" s="40">
        <f t="shared" si="27"/>
        <v>81</v>
      </c>
      <c r="AK534" s="40">
        <f t="shared" si="40"/>
        <v>54</v>
      </c>
      <c r="AL534" s="18">
        <f t="shared" si="28"/>
        <v>2246</v>
      </c>
      <c r="AM534" s="40">
        <f t="shared" si="29"/>
        <v>251</v>
      </c>
      <c r="AN534" s="42">
        <f t="shared" si="30"/>
        <v>0.1117542297</v>
      </c>
      <c r="AO534" s="42">
        <f t="shared" si="31"/>
        <v>0.1772039181</v>
      </c>
      <c r="AP534" s="43">
        <f t="shared" si="32"/>
        <v>0.2336683417</v>
      </c>
      <c r="AQ534" s="43">
        <f t="shared" si="33"/>
        <v>0.6281407035</v>
      </c>
      <c r="AR534" s="43">
        <f t="shared" si="34"/>
        <v>0.4547738693</v>
      </c>
      <c r="AS534" s="43">
        <f t="shared" si="35"/>
        <v>0.5298804781</v>
      </c>
      <c r="AT534" s="43">
        <f t="shared" si="36"/>
        <v>0.422310757</v>
      </c>
      <c r="AU534" s="43">
        <f t="shared" si="37"/>
        <v>0.4621513944</v>
      </c>
      <c r="AV534" s="44">
        <f t="shared" si="38"/>
        <v>0</v>
      </c>
      <c r="AW534" s="45">
        <f t="shared" si="39"/>
        <v>-40</v>
      </c>
      <c r="AX534" s="45">
        <v>25.0</v>
      </c>
      <c r="AY534" s="45"/>
    </row>
    <row r="535">
      <c r="A535" s="60"/>
      <c r="B535" s="60"/>
      <c r="C535" s="60"/>
      <c r="D535" s="46">
        <v>533.0</v>
      </c>
      <c r="E535" s="25"/>
      <c r="F535" s="26">
        <v>7079.0</v>
      </c>
      <c r="G535" s="18">
        <v>2180.0</v>
      </c>
      <c r="H535" s="15">
        <f t="shared" si="5"/>
        <v>192</v>
      </c>
      <c r="I535" s="28">
        <v>6.0</v>
      </c>
      <c r="J535" s="29">
        <v>42.0</v>
      </c>
      <c r="K535" s="30">
        <v>14.0</v>
      </c>
      <c r="L535" s="31">
        <v>96.0</v>
      </c>
      <c r="M535" s="32">
        <v>4.0</v>
      </c>
      <c r="N535" s="33">
        <v>30.0</v>
      </c>
      <c r="O535" s="39">
        <f t="shared" si="6"/>
        <v>0.8823529412</v>
      </c>
      <c r="P535" s="39">
        <f t="shared" si="7"/>
        <v>0.875</v>
      </c>
      <c r="Q535" s="40">
        <f t="shared" si="8"/>
        <v>0.8219441176</v>
      </c>
      <c r="R535" s="17">
        <f t="shared" si="9"/>
        <v>0.3999441176</v>
      </c>
      <c r="S535" s="39">
        <f t="shared" si="10"/>
        <v>0.05305588235</v>
      </c>
      <c r="T535" s="40">
        <f t="shared" si="11"/>
        <v>0.3598282328</v>
      </c>
      <c r="U535" s="40">
        <f t="shared" si="12"/>
        <v>0.6850189815</v>
      </c>
      <c r="V535" s="40">
        <f t="shared" si="13"/>
        <v>0.6850189815</v>
      </c>
      <c r="W535" s="39">
        <f t="shared" si="14"/>
        <v>0.7380748639</v>
      </c>
      <c r="X535" s="41">
        <f t="shared" si="15"/>
        <v>0.3149810185</v>
      </c>
      <c r="Y535" s="41">
        <f t="shared" si="16"/>
        <v>0.2619251361</v>
      </c>
      <c r="Z535" s="40">
        <f t="shared" si="17"/>
        <v>34</v>
      </c>
      <c r="AA535" s="40">
        <f t="shared" si="18"/>
        <v>48</v>
      </c>
      <c r="AB535" s="40">
        <f t="shared" si="19"/>
        <v>11</v>
      </c>
      <c r="AC535" s="40">
        <f t="shared" si="20"/>
        <v>23</v>
      </c>
      <c r="AD535" s="40">
        <f t="shared" si="21"/>
        <v>13</v>
      </c>
      <c r="AE535" s="40">
        <f t="shared" si="22"/>
        <v>35</v>
      </c>
      <c r="AF535" s="40">
        <f t="shared" si="23"/>
        <v>1.304347826</v>
      </c>
      <c r="AG535" s="40">
        <f t="shared" si="24"/>
        <v>1.2</v>
      </c>
      <c r="AH535" s="40">
        <f t="shared" si="25"/>
        <v>14</v>
      </c>
      <c r="AI535" s="40">
        <f t="shared" si="26"/>
        <v>30</v>
      </c>
      <c r="AJ535" s="40">
        <f t="shared" si="27"/>
        <v>16</v>
      </c>
      <c r="AK535" s="40">
        <f t="shared" si="40"/>
        <v>42</v>
      </c>
      <c r="AL535" s="18">
        <f t="shared" si="28"/>
        <v>2180</v>
      </c>
      <c r="AM535" s="40">
        <f t="shared" si="29"/>
        <v>102</v>
      </c>
      <c r="AN535" s="42">
        <f t="shared" si="30"/>
        <v>0.04678899083</v>
      </c>
      <c r="AO535" s="42">
        <f t="shared" si="31"/>
        <v>0.0880733945</v>
      </c>
      <c r="AP535" s="43">
        <f t="shared" si="32"/>
        <v>0.125</v>
      </c>
      <c r="AQ535" s="43">
        <f t="shared" si="33"/>
        <v>0.5520833333</v>
      </c>
      <c r="AR535" s="43">
        <f t="shared" si="34"/>
        <v>0.4270833333</v>
      </c>
      <c r="AS535" s="43">
        <f t="shared" si="35"/>
        <v>0.2941176471</v>
      </c>
      <c r="AT535" s="43">
        <f t="shared" si="36"/>
        <v>0.5490196078</v>
      </c>
      <c r="AU535" s="43">
        <f t="shared" si="37"/>
        <v>0.431372549</v>
      </c>
      <c r="AV535" s="44">
        <f t="shared" si="38"/>
        <v>0</v>
      </c>
      <c r="AW535" s="45">
        <f t="shared" si="39"/>
        <v>-6</v>
      </c>
      <c r="AX535" s="45">
        <v>25.0</v>
      </c>
      <c r="AY535" s="45"/>
    </row>
    <row r="536">
      <c r="A536" s="60"/>
      <c r="B536" s="60"/>
      <c r="C536" s="60"/>
      <c r="D536" s="46">
        <v>534.0</v>
      </c>
      <c r="E536" s="25"/>
      <c r="F536" s="26">
        <v>7097.0</v>
      </c>
      <c r="G536" s="18">
        <v>1210.0</v>
      </c>
      <c r="H536" s="15">
        <f t="shared" si="5"/>
        <v>154</v>
      </c>
      <c r="I536" s="28">
        <v>6.0</v>
      </c>
      <c r="J536" s="29">
        <v>35.0</v>
      </c>
      <c r="K536" s="30">
        <v>7.0</v>
      </c>
      <c r="L536" s="31">
        <v>71.0</v>
      </c>
      <c r="M536" s="32">
        <v>14.0</v>
      </c>
      <c r="N536" s="33">
        <v>21.0</v>
      </c>
      <c r="O536" s="39">
        <f t="shared" si="6"/>
        <v>0.6</v>
      </c>
      <c r="P536" s="39">
        <f t="shared" si="7"/>
        <v>0.8536585366</v>
      </c>
      <c r="Q536" s="40">
        <f t="shared" si="8"/>
        <v>0.69391016</v>
      </c>
      <c r="R536" s="17">
        <f t="shared" si="9"/>
        <v>0.27191016</v>
      </c>
      <c r="S536" s="39">
        <f t="shared" si="10"/>
        <v>0.1597483766</v>
      </c>
      <c r="T536" s="40">
        <f t="shared" si="11"/>
        <v>0.3598999094</v>
      </c>
      <c r="U536" s="40">
        <f t="shared" si="12"/>
        <v>0.4657977754</v>
      </c>
      <c r="V536" s="40">
        <f t="shared" si="13"/>
        <v>0.4657977754</v>
      </c>
      <c r="W536" s="39">
        <f t="shared" si="14"/>
        <v>0.625546152</v>
      </c>
      <c r="X536" s="41">
        <f t="shared" si="15"/>
        <v>0.5342022246</v>
      </c>
      <c r="Y536" s="41">
        <f t="shared" si="16"/>
        <v>0.374453848</v>
      </c>
      <c r="Z536" s="40">
        <f t="shared" si="17"/>
        <v>35</v>
      </c>
      <c r="AA536" s="40">
        <f t="shared" si="18"/>
        <v>41</v>
      </c>
      <c r="AB536" s="40">
        <f t="shared" si="19"/>
        <v>19</v>
      </c>
      <c r="AC536" s="40">
        <f t="shared" si="20"/>
        <v>16</v>
      </c>
      <c r="AD536" s="40">
        <f t="shared" si="21"/>
        <v>15</v>
      </c>
      <c r="AE536" s="40">
        <f t="shared" si="22"/>
        <v>26</v>
      </c>
      <c r="AF536" s="40">
        <f t="shared" si="23"/>
        <v>1.3125</v>
      </c>
      <c r="AG536" s="40">
        <f t="shared" si="24"/>
        <v>1.346153846</v>
      </c>
      <c r="AH536" s="40">
        <f t="shared" si="25"/>
        <v>25</v>
      </c>
      <c r="AI536" s="40">
        <f t="shared" si="26"/>
        <v>21</v>
      </c>
      <c r="AJ536" s="40">
        <f t="shared" si="27"/>
        <v>20</v>
      </c>
      <c r="AK536" s="40">
        <f t="shared" si="40"/>
        <v>35</v>
      </c>
      <c r="AL536" s="18">
        <f t="shared" si="28"/>
        <v>1210</v>
      </c>
      <c r="AM536" s="40">
        <f t="shared" si="29"/>
        <v>101</v>
      </c>
      <c r="AN536" s="42">
        <f t="shared" si="30"/>
        <v>0.08347107438</v>
      </c>
      <c r="AO536" s="42">
        <f t="shared" si="31"/>
        <v>0.1272727273</v>
      </c>
      <c r="AP536" s="43">
        <f t="shared" si="32"/>
        <v>0.1753246753</v>
      </c>
      <c r="AQ536" s="43">
        <f t="shared" si="33"/>
        <v>0.5909090909</v>
      </c>
      <c r="AR536" s="43">
        <f t="shared" si="34"/>
        <v>0.4935064935</v>
      </c>
      <c r="AS536" s="43">
        <f t="shared" si="35"/>
        <v>0.4455445545</v>
      </c>
      <c r="AT536" s="43">
        <f t="shared" si="36"/>
        <v>0.5940594059</v>
      </c>
      <c r="AU536" s="43">
        <f t="shared" si="37"/>
        <v>0.4554455446</v>
      </c>
      <c r="AV536" s="44">
        <f t="shared" si="38"/>
        <v>0</v>
      </c>
      <c r="AW536" s="45">
        <f t="shared" si="39"/>
        <v>-18</v>
      </c>
      <c r="AX536" s="45">
        <v>25.0</v>
      </c>
      <c r="AY536" s="45"/>
    </row>
    <row r="537">
      <c r="A537" s="60"/>
      <c r="B537" s="60"/>
      <c r="C537" s="60"/>
      <c r="D537" s="46">
        <v>535.0</v>
      </c>
      <c r="E537" s="25"/>
      <c r="F537" s="26">
        <v>7311.0</v>
      </c>
      <c r="G537" s="18">
        <v>796.0</v>
      </c>
      <c r="H537" s="15">
        <f t="shared" si="5"/>
        <v>104</v>
      </c>
      <c r="I537" s="28">
        <v>6.0</v>
      </c>
      <c r="J537" s="29">
        <v>27.0</v>
      </c>
      <c r="K537" s="30">
        <v>4.0</v>
      </c>
      <c r="L537" s="31">
        <v>55.0</v>
      </c>
      <c r="M537" s="32">
        <v>6.0</v>
      </c>
      <c r="N537" s="33">
        <v>6.0</v>
      </c>
      <c r="O537" s="39">
        <f t="shared" si="6"/>
        <v>0.5</v>
      </c>
      <c r="P537" s="39">
        <f t="shared" si="7"/>
        <v>0.8181818182</v>
      </c>
      <c r="Q537" s="40">
        <f t="shared" si="8"/>
        <v>0.6485765</v>
      </c>
      <c r="R537" s="17">
        <f t="shared" si="9"/>
        <v>0.2265765</v>
      </c>
      <c r="S537" s="39">
        <f t="shared" si="10"/>
        <v>0.1696053182</v>
      </c>
      <c r="T537" s="40">
        <f t="shared" si="11"/>
        <v>0.359925296</v>
      </c>
      <c r="U537" s="40">
        <f t="shared" si="12"/>
        <v>0.3881603472</v>
      </c>
      <c r="V537" s="40">
        <f t="shared" si="13"/>
        <v>0.3881603472</v>
      </c>
      <c r="W537" s="39">
        <f t="shared" si="14"/>
        <v>0.5577656654</v>
      </c>
      <c r="X537" s="41">
        <f t="shared" si="15"/>
        <v>0.6118396528</v>
      </c>
      <c r="Y537" s="41">
        <f t="shared" si="16"/>
        <v>0.4422343346</v>
      </c>
      <c r="Z537" s="40">
        <f t="shared" si="17"/>
        <v>12</v>
      </c>
      <c r="AA537" s="40">
        <f t="shared" si="18"/>
        <v>33</v>
      </c>
      <c r="AB537" s="40">
        <f t="shared" si="19"/>
        <v>7</v>
      </c>
      <c r="AC537" s="40">
        <f t="shared" si="20"/>
        <v>5</v>
      </c>
      <c r="AD537" s="40">
        <f t="shared" si="21"/>
        <v>15</v>
      </c>
      <c r="AE537" s="40">
        <f t="shared" si="22"/>
        <v>18</v>
      </c>
      <c r="AF537" s="40">
        <f t="shared" si="23"/>
        <v>1.2</v>
      </c>
      <c r="AG537" s="40">
        <f t="shared" si="24"/>
        <v>1.5</v>
      </c>
      <c r="AH537" s="40">
        <f t="shared" si="25"/>
        <v>8</v>
      </c>
      <c r="AI537" s="40">
        <f t="shared" si="26"/>
        <v>6</v>
      </c>
      <c r="AJ537" s="40">
        <f t="shared" si="27"/>
        <v>23</v>
      </c>
      <c r="AK537" s="40">
        <f t="shared" si="40"/>
        <v>27</v>
      </c>
      <c r="AL537" s="18">
        <f t="shared" si="28"/>
        <v>796</v>
      </c>
      <c r="AM537" s="40">
        <f t="shared" si="29"/>
        <v>64</v>
      </c>
      <c r="AN537" s="42">
        <f t="shared" si="30"/>
        <v>0.08040201005</v>
      </c>
      <c r="AO537" s="42">
        <f t="shared" si="31"/>
        <v>0.1306532663</v>
      </c>
      <c r="AP537" s="43">
        <f t="shared" si="32"/>
        <v>0.1538461538</v>
      </c>
      <c r="AQ537" s="43">
        <f t="shared" si="33"/>
        <v>0.6442307692</v>
      </c>
      <c r="AR537" s="43">
        <f t="shared" si="34"/>
        <v>0.4326923077</v>
      </c>
      <c r="AS537" s="43">
        <f t="shared" si="35"/>
        <v>0.484375</v>
      </c>
      <c r="AT537" s="43">
        <f t="shared" si="36"/>
        <v>0.546875</v>
      </c>
      <c r="AU537" s="43">
        <f t="shared" si="37"/>
        <v>0.21875</v>
      </c>
      <c r="AV537" s="44">
        <f t="shared" si="38"/>
        <v>0</v>
      </c>
      <c r="AW537" s="45">
        <f t="shared" si="39"/>
        <v>-15</v>
      </c>
      <c r="AX537" s="45">
        <v>25.0</v>
      </c>
      <c r="AY537" s="45"/>
    </row>
    <row r="538">
      <c r="A538" s="60"/>
      <c r="B538" s="60"/>
      <c r="C538" s="60"/>
      <c r="D538" s="46">
        <v>536.0</v>
      </c>
      <c r="E538" s="25"/>
      <c r="F538" s="26">
        <v>7312.0</v>
      </c>
      <c r="G538" s="18">
        <v>2438.0</v>
      </c>
      <c r="H538" s="15">
        <f t="shared" si="5"/>
        <v>209</v>
      </c>
      <c r="I538" s="28">
        <v>7.0</v>
      </c>
      <c r="J538" s="29">
        <v>31.0</v>
      </c>
      <c r="K538" s="30">
        <v>7.0</v>
      </c>
      <c r="L538" s="31">
        <v>108.0</v>
      </c>
      <c r="M538" s="32">
        <v>15.0</v>
      </c>
      <c r="N538" s="33">
        <v>41.0</v>
      </c>
      <c r="O538" s="39">
        <f t="shared" si="6"/>
        <v>0.7321428571</v>
      </c>
      <c r="P538" s="39">
        <f t="shared" si="7"/>
        <v>0.8157894737</v>
      </c>
      <c r="Q538" s="40">
        <f t="shared" si="8"/>
        <v>0.7538247404</v>
      </c>
      <c r="R538" s="17">
        <f t="shared" si="9"/>
        <v>0.3318247404</v>
      </c>
      <c r="S538" s="39">
        <f t="shared" si="10"/>
        <v>0.06196473325</v>
      </c>
      <c r="T538" s="40">
        <f t="shared" si="11"/>
        <v>0.3598663637</v>
      </c>
      <c r="U538" s="40">
        <f t="shared" si="12"/>
        <v>0.5683928314</v>
      </c>
      <c r="V538" s="40">
        <f t="shared" si="13"/>
        <v>0.5683928314</v>
      </c>
      <c r="W538" s="39">
        <f t="shared" si="14"/>
        <v>0.6303575647</v>
      </c>
      <c r="X538" s="41">
        <f t="shared" si="15"/>
        <v>0.4316071686</v>
      </c>
      <c r="Y538" s="41">
        <f t="shared" si="16"/>
        <v>0.3696424353</v>
      </c>
      <c r="Z538" s="40">
        <f t="shared" si="17"/>
        <v>56</v>
      </c>
      <c r="AA538" s="40">
        <f t="shared" si="18"/>
        <v>38</v>
      </c>
      <c r="AB538" s="40">
        <f t="shared" si="19"/>
        <v>24</v>
      </c>
      <c r="AC538" s="40">
        <f t="shared" si="20"/>
        <v>32</v>
      </c>
      <c r="AD538" s="40">
        <f t="shared" si="21"/>
        <v>14</v>
      </c>
      <c r="AE538" s="40">
        <f t="shared" si="22"/>
        <v>24</v>
      </c>
      <c r="AF538" s="40">
        <f t="shared" si="23"/>
        <v>1.28125</v>
      </c>
      <c r="AG538" s="40">
        <f t="shared" si="24"/>
        <v>1.291666667</v>
      </c>
      <c r="AH538" s="40">
        <f t="shared" si="25"/>
        <v>31</v>
      </c>
      <c r="AI538" s="40">
        <f t="shared" si="26"/>
        <v>41</v>
      </c>
      <c r="AJ538" s="40">
        <f t="shared" si="27"/>
        <v>18</v>
      </c>
      <c r="AK538" s="40">
        <f t="shared" si="40"/>
        <v>31</v>
      </c>
      <c r="AL538" s="18">
        <f t="shared" si="28"/>
        <v>2438</v>
      </c>
      <c r="AM538" s="40">
        <f t="shared" si="29"/>
        <v>121</v>
      </c>
      <c r="AN538" s="42">
        <f t="shared" si="30"/>
        <v>0.04963084495</v>
      </c>
      <c r="AO538" s="42">
        <f t="shared" si="31"/>
        <v>0.08572600492</v>
      </c>
      <c r="AP538" s="43">
        <f t="shared" si="32"/>
        <v>0.1387559809</v>
      </c>
      <c r="AQ538" s="43">
        <f t="shared" si="33"/>
        <v>0.6220095694</v>
      </c>
      <c r="AR538" s="43">
        <f t="shared" si="34"/>
        <v>0.4497607656</v>
      </c>
      <c r="AS538" s="43">
        <f t="shared" si="35"/>
        <v>0.4049586777</v>
      </c>
      <c r="AT538" s="43">
        <f t="shared" si="36"/>
        <v>0.5123966942</v>
      </c>
      <c r="AU538" s="43">
        <f t="shared" si="37"/>
        <v>0.5950413223</v>
      </c>
      <c r="AV538" s="44">
        <f t="shared" si="38"/>
        <v>0</v>
      </c>
      <c r="AW538" s="45">
        <f t="shared" si="39"/>
        <v>-20</v>
      </c>
      <c r="AX538" s="45">
        <v>25.0</v>
      </c>
      <c r="AY538" s="45"/>
    </row>
    <row r="539">
      <c r="A539" s="60"/>
      <c r="B539" s="60"/>
      <c r="C539" s="60"/>
      <c r="D539" s="46">
        <v>537.0</v>
      </c>
      <c r="E539" s="25"/>
      <c r="F539" s="26">
        <v>7332.0</v>
      </c>
      <c r="G539" s="18">
        <v>2570.0</v>
      </c>
      <c r="H539" s="15">
        <f t="shared" si="5"/>
        <v>296</v>
      </c>
      <c r="I539" s="28">
        <v>19.0</v>
      </c>
      <c r="J539" s="29">
        <v>46.0</v>
      </c>
      <c r="K539" s="30">
        <v>11.0</v>
      </c>
      <c r="L539" s="31">
        <v>162.0</v>
      </c>
      <c r="M539" s="32">
        <v>20.0</v>
      </c>
      <c r="N539" s="33">
        <v>38.0</v>
      </c>
      <c r="O539" s="39">
        <f t="shared" si="6"/>
        <v>0.6551724138</v>
      </c>
      <c r="P539" s="39">
        <f t="shared" si="7"/>
        <v>0.7076923077</v>
      </c>
      <c r="Q539" s="40">
        <f t="shared" si="8"/>
        <v>0.7189244542</v>
      </c>
      <c r="R539" s="17">
        <f t="shared" si="9"/>
        <v>0.2969244542</v>
      </c>
      <c r="S539" s="39">
        <f t="shared" si="10"/>
        <v>-0.01123214653</v>
      </c>
      <c r="T539" s="40">
        <f t="shared" si="11"/>
        <v>0.3598859033</v>
      </c>
      <c r="U539" s="40">
        <f t="shared" si="12"/>
        <v>0.5086329833</v>
      </c>
      <c r="V539" s="40">
        <f t="shared" si="13"/>
        <v>0.5086329833</v>
      </c>
      <c r="W539" s="39">
        <f t="shared" si="14"/>
        <v>0.4974008367</v>
      </c>
      <c r="X539" s="41">
        <f t="shared" si="15"/>
        <v>0.4913670167</v>
      </c>
      <c r="Y539" s="41">
        <f t="shared" si="16"/>
        <v>0.5025991633</v>
      </c>
      <c r="Z539" s="40">
        <f t="shared" si="17"/>
        <v>58</v>
      </c>
      <c r="AA539" s="40">
        <f t="shared" si="18"/>
        <v>65</v>
      </c>
      <c r="AB539" s="40">
        <f t="shared" si="19"/>
        <v>28</v>
      </c>
      <c r="AC539" s="40">
        <f t="shared" si="20"/>
        <v>30</v>
      </c>
      <c r="AD539" s="40">
        <f t="shared" si="21"/>
        <v>33</v>
      </c>
      <c r="AE539" s="40">
        <f t="shared" si="22"/>
        <v>32</v>
      </c>
      <c r="AF539" s="40">
        <f t="shared" si="23"/>
        <v>1.266666667</v>
      </c>
      <c r="AG539" s="40">
        <f t="shared" si="24"/>
        <v>1.4375</v>
      </c>
      <c r="AH539" s="40">
        <f t="shared" si="25"/>
        <v>35</v>
      </c>
      <c r="AI539" s="40">
        <f t="shared" si="26"/>
        <v>38</v>
      </c>
      <c r="AJ539" s="40">
        <f t="shared" si="27"/>
        <v>47</v>
      </c>
      <c r="AK539" s="40">
        <f t="shared" si="40"/>
        <v>46</v>
      </c>
      <c r="AL539" s="18">
        <f t="shared" si="28"/>
        <v>2570</v>
      </c>
      <c r="AM539" s="40">
        <f t="shared" si="29"/>
        <v>166</v>
      </c>
      <c r="AN539" s="42">
        <f t="shared" si="30"/>
        <v>0.06459143969</v>
      </c>
      <c r="AO539" s="42">
        <f t="shared" si="31"/>
        <v>0.1151750973</v>
      </c>
      <c r="AP539" s="43">
        <f t="shared" si="32"/>
        <v>0.1689189189</v>
      </c>
      <c r="AQ539" s="43">
        <f t="shared" si="33"/>
        <v>0.6790540541</v>
      </c>
      <c r="AR539" s="43">
        <f t="shared" si="34"/>
        <v>0.4155405405</v>
      </c>
      <c r="AS539" s="43">
        <f t="shared" si="35"/>
        <v>0.4939759036</v>
      </c>
      <c r="AT539" s="43">
        <f t="shared" si="36"/>
        <v>0.4879518072</v>
      </c>
      <c r="AU539" s="43">
        <f t="shared" si="37"/>
        <v>0.4397590361</v>
      </c>
      <c r="AV539" s="44">
        <f t="shared" si="38"/>
        <v>0</v>
      </c>
      <c r="AW539" s="45">
        <f t="shared" si="39"/>
        <v>-32</v>
      </c>
      <c r="AX539" s="45">
        <v>26.0</v>
      </c>
      <c r="AY539" s="45"/>
    </row>
    <row r="540">
      <c r="A540" s="60"/>
      <c r="B540" s="60"/>
      <c r="C540" s="60"/>
      <c r="D540" s="46">
        <v>538.0</v>
      </c>
      <c r="E540" s="25"/>
      <c r="F540" s="26">
        <v>7334.0</v>
      </c>
      <c r="G540" s="18">
        <v>1131.0</v>
      </c>
      <c r="H540" s="15">
        <f t="shared" si="5"/>
        <v>192</v>
      </c>
      <c r="I540" s="28">
        <v>4.0</v>
      </c>
      <c r="J540" s="29">
        <v>33.0</v>
      </c>
      <c r="K540" s="30">
        <v>13.0</v>
      </c>
      <c r="L540" s="31">
        <v>93.0</v>
      </c>
      <c r="M540" s="32">
        <v>19.0</v>
      </c>
      <c r="N540" s="33">
        <v>30.0</v>
      </c>
      <c r="O540" s="39">
        <f t="shared" si="6"/>
        <v>0.612244898</v>
      </c>
      <c r="P540" s="39">
        <f t="shared" si="7"/>
        <v>0.8918918919</v>
      </c>
      <c r="Q540" s="40">
        <f t="shared" si="8"/>
        <v>0.699461641</v>
      </c>
      <c r="R540" s="17">
        <f t="shared" si="9"/>
        <v>0.277461641</v>
      </c>
      <c r="S540" s="39">
        <f t="shared" si="10"/>
        <v>0.1924302509</v>
      </c>
      <c r="T540" s="40">
        <f t="shared" si="11"/>
        <v>0.3598968009</v>
      </c>
      <c r="U540" s="40">
        <f t="shared" si="12"/>
        <v>0.475304522</v>
      </c>
      <c r="V540" s="40">
        <f t="shared" si="13"/>
        <v>0.475304522</v>
      </c>
      <c r="W540" s="39">
        <f t="shared" si="14"/>
        <v>0.6677347729</v>
      </c>
      <c r="X540" s="41">
        <f t="shared" si="15"/>
        <v>0.524695478</v>
      </c>
      <c r="Y540" s="41">
        <f t="shared" si="16"/>
        <v>0.3322652271</v>
      </c>
      <c r="Z540" s="40">
        <f t="shared" si="17"/>
        <v>49</v>
      </c>
      <c r="AA540" s="40">
        <f t="shared" si="18"/>
        <v>37</v>
      </c>
      <c r="AB540" s="40">
        <f t="shared" si="19"/>
        <v>26</v>
      </c>
      <c r="AC540" s="40">
        <f t="shared" si="20"/>
        <v>23</v>
      </c>
      <c r="AD540" s="40">
        <f t="shared" si="21"/>
        <v>12</v>
      </c>
      <c r="AE540" s="40">
        <f t="shared" si="22"/>
        <v>25</v>
      </c>
      <c r="AF540" s="40">
        <f t="shared" si="23"/>
        <v>1.304347826</v>
      </c>
      <c r="AG540" s="40">
        <f t="shared" si="24"/>
        <v>1.32</v>
      </c>
      <c r="AH540" s="40">
        <f t="shared" si="25"/>
        <v>34</v>
      </c>
      <c r="AI540" s="40">
        <f t="shared" si="26"/>
        <v>30</v>
      </c>
      <c r="AJ540" s="40">
        <f t="shared" si="27"/>
        <v>16</v>
      </c>
      <c r="AK540" s="40">
        <f t="shared" si="40"/>
        <v>33</v>
      </c>
      <c r="AL540" s="18">
        <f t="shared" si="28"/>
        <v>1131</v>
      </c>
      <c r="AM540" s="40">
        <f t="shared" si="29"/>
        <v>113</v>
      </c>
      <c r="AN540" s="42">
        <f t="shared" si="30"/>
        <v>0.09991158267</v>
      </c>
      <c r="AO540" s="42">
        <f t="shared" si="31"/>
        <v>0.1697612732</v>
      </c>
      <c r="AP540" s="43">
        <f t="shared" si="32"/>
        <v>0.1875</v>
      </c>
      <c r="AQ540" s="43">
        <f t="shared" si="33"/>
        <v>0.6041666667</v>
      </c>
      <c r="AR540" s="43">
        <f t="shared" si="34"/>
        <v>0.4479166667</v>
      </c>
      <c r="AS540" s="43">
        <f t="shared" si="35"/>
        <v>0.4424778761</v>
      </c>
      <c r="AT540" s="43">
        <f t="shared" si="36"/>
        <v>0.592920354</v>
      </c>
      <c r="AU540" s="43">
        <f t="shared" si="37"/>
        <v>0.5663716814</v>
      </c>
      <c r="AV540" s="44">
        <f t="shared" si="38"/>
        <v>0</v>
      </c>
      <c r="AW540" s="45">
        <f t="shared" si="39"/>
        <v>-14</v>
      </c>
      <c r="AX540" s="45">
        <v>26.0</v>
      </c>
      <c r="AY540" s="45"/>
    </row>
    <row r="541">
      <c r="A541" s="60"/>
      <c r="B541" s="60"/>
      <c r="C541" s="60"/>
      <c r="D541" s="46">
        <v>539.0</v>
      </c>
      <c r="E541" s="25"/>
      <c r="F541" s="26">
        <v>7341.0</v>
      </c>
      <c r="G541" s="18">
        <v>2719.0</v>
      </c>
      <c r="H541" s="15">
        <f t="shared" si="5"/>
        <v>407</v>
      </c>
      <c r="I541" s="28">
        <v>28.0</v>
      </c>
      <c r="J541" s="29">
        <v>77.0</v>
      </c>
      <c r="K541" s="30">
        <v>34.0</v>
      </c>
      <c r="L541" s="31">
        <v>197.0</v>
      </c>
      <c r="M541" s="32">
        <v>20.0</v>
      </c>
      <c r="N541" s="33">
        <v>51.0</v>
      </c>
      <c r="O541" s="39">
        <f t="shared" si="6"/>
        <v>0.7183098592</v>
      </c>
      <c r="P541" s="39">
        <f t="shared" si="7"/>
        <v>0.7333333333</v>
      </c>
      <c r="Q541" s="40">
        <f t="shared" si="8"/>
        <v>0.7475522527</v>
      </c>
      <c r="R541" s="17">
        <f t="shared" si="9"/>
        <v>0.3255522527</v>
      </c>
      <c r="S541" s="39">
        <f t="shared" si="10"/>
        <v>-0.01421891939</v>
      </c>
      <c r="T541" s="40">
        <f t="shared" si="11"/>
        <v>0.3598698753</v>
      </c>
      <c r="U541" s="40">
        <f t="shared" si="12"/>
        <v>0.5576528145</v>
      </c>
      <c r="V541" s="40">
        <f t="shared" si="13"/>
        <v>0.5576528145</v>
      </c>
      <c r="W541" s="39">
        <f t="shared" si="14"/>
        <v>0.5434338951</v>
      </c>
      <c r="X541" s="41">
        <f t="shared" si="15"/>
        <v>0.4423471855</v>
      </c>
      <c r="Y541" s="41">
        <f t="shared" si="16"/>
        <v>0.4565661049</v>
      </c>
      <c r="Z541" s="40">
        <f t="shared" si="17"/>
        <v>71</v>
      </c>
      <c r="AA541" s="40">
        <f t="shared" si="18"/>
        <v>105</v>
      </c>
      <c r="AB541" s="40">
        <f t="shared" si="19"/>
        <v>31</v>
      </c>
      <c r="AC541" s="40">
        <f t="shared" si="20"/>
        <v>40</v>
      </c>
      <c r="AD541" s="40">
        <f t="shared" si="21"/>
        <v>48</v>
      </c>
      <c r="AE541" s="40">
        <f t="shared" si="22"/>
        <v>57</v>
      </c>
      <c r="AF541" s="40">
        <f t="shared" si="23"/>
        <v>1.275</v>
      </c>
      <c r="AG541" s="40">
        <f t="shared" si="24"/>
        <v>1.350877193</v>
      </c>
      <c r="AH541" s="40">
        <f t="shared" si="25"/>
        <v>40</v>
      </c>
      <c r="AI541" s="40">
        <f t="shared" si="26"/>
        <v>51</v>
      </c>
      <c r="AJ541" s="40">
        <f t="shared" si="27"/>
        <v>65</v>
      </c>
      <c r="AK541" s="40">
        <f t="shared" si="40"/>
        <v>77</v>
      </c>
      <c r="AL541" s="18">
        <f t="shared" si="28"/>
        <v>2719</v>
      </c>
      <c r="AM541" s="40">
        <f t="shared" si="29"/>
        <v>233</v>
      </c>
      <c r="AN541" s="42">
        <f t="shared" si="30"/>
        <v>0.08569326958</v>
      </c>
      <c r="AO541" s="42">
        <f t="shared" si="31"/>
        <v>0.1496873851</v>
      </c>
      <c r="AP541" s="43">
        <f t="shared" si="32"/>
        <v>0.2014742015</v>
      </c>
      <c r="AQ541" s="43">
        <f t="shared" si="33"/>
        <v>0.601965602</v>
      </c>
      <c r="AR541" s="43">
        <f t="shared" si="34"/>
        <v>0.4324324324</v>
      </c>
      <c r="AS541" s="43">
        <f t="shared" si="35"/>
        <v>0.4506437768</v>
      </c>
      <c r="AT541" s="43">
        <f t="shared" si="36"/>
        <v>0.5021459227</v>
      </c>
      <c r="AU541" s="43">
        <f t="shared" si="37"/>
        <v>0.3905579399</v>
      </c>
      <c r="AV541" s="44">
        <f t="shared" si="38"/>
        <v>0</v>
      </c>
      <c r="AW541" s="45">
        <f t="shared" si="39"/>
        <v>-23</v>
      </c>
      <c r="AX541" s="45">
        <v>26.0</v>
      </c>
      <c r="AY541" s="45"/>
    </row>
    <row r="542">
      <c r="A542" s="60"/>
      <c r="B542" s="60"/>
      <c r="C542" s="60"/>
      <c r="D542" s="46">
        <v>540.0</v>
      </c>
      <c r="E542" s="25"/>
      <c r="F542" s="26">
        <v>7352.0</v>
      </c>
      <c r="G542" s="18">
        <v>2920.0</v>
      </c>
      <c r="H542" s="15">
        <f t="shared" si="5"/>
        <v>738</v>
      </c>
      <c r="I542" s="28">
        <v>69.0</v>
      </c>
      <c r="J542" s="29">
        <v>137.0</v>
      </c>
      <c r="K542" s="30">
        <v>68.0</v>
      </c>
      <c r="L542" s="31">
        <v>267.0</v>
      </c>
      <c r="M542" s="32">
        <v>73.0</v>
      </c>
      <c r="N542" s="33">
        <v>124.0</v>
      </c>
      <c r="O542" s="39">
        <f t="shared" si="6"/>
        <v>0.6294416244</v>
      </c>
      <c r="P542" s="39">
        <f t="shared" si="7"/>
        <v>0.6650485437</v>
      </c>
      <c r="Q542" s="40">
        <f t="shared" si="8"/>
        <v>0.707258292</v>
      </c>
      <c r="R542" s="17">
        <f t="shared" si="9"/>
        <v>0.285258292</v>
      </c>
      <c r="S542" s="39">
        <f t="shared" si="10"/>
        <v>-0.04220974836</v>
      </c>
      <c r="T542" s="40">
        <f t="shared" si="11"/>
        <v>0.3598924353</v>
      </c>
      <c r="U542" s="40">
        <f t="shared" si="12"/>
        <v>0.4886558358</v>
      </c>
      <c r="V542" s="40">
        <f t="shared" si="13"/>
        <v>0.4886558358</v>
      </c>
      <c r="W542" s="39">
        <f t="shared" si="14"/>
        <v>0.4464460874</v>
      </c>
      <c r="X542" s="41">
        <f t="shared" si="15"/>
        <v>0.5113441642</v>
      </c>
      <c r="Y542" s="41">
        <f t="shared" si="16"/>
        <v>0.5535539126</v>
      </c>
      <c r="Z542" s="40">
        <f t="shared" si="17"/>
        <v>197</v>
      </c>
      <c r="AA542" s="40">
        <f t="shared" si="18"/>
        <v>206</v>
      </c>
      <c r="AB542" s="40">
        <f t="shared" si="19"/>
        <v>101</v>
      </c>
      <c r="AC542" s="40">
        <f t="shared" si="20"/>
        <v>96</v>
      </c>
      <c r="AD542" s="40">
        <f t="shared" si="21"/>
        <v>114</v>
      </c>
      <c r="AE542" s="40">
        <f t="shared" si="22"/>
        <v>92</v>
      </c>
      <c r="AF542" s="40">
        <f t="shared" si="23"/>
        <v>1.291666667</v>
      </c>
      <c r="AG542" s="40">
        <f t="shared" si="24"/>
        <v>1.489130435</v>
      </c>
      <c r="AH542" s="40">
        <f t="shared" si="25"/>
        <v>130</v>
      </c>
      <c r="AI542" s="40">
        <f t="shared" si="26"/>
        <v>124</v>
      </c>
      <c r="AJ542" s="40">
        <f t="shared" si="27"/>
        <v>170</v>
      </c>
      <c r="AK542" s="40">
        <f t="shared" si="40"/>
        <v>137</v>
      </c>
      <c r="AL542" s="18">
        <f t="shared" si="28"/>
        <v>2920</v>
      </c>
      <c r="AM542" s="40">
        <f t="shared" si="29"/>
        <v>561</v>
      </c>
      <c r="AN542" s="42">
        <f t="shared" si="30"/>
        <v>0.1921232877</v>
      </c>
      <c r="AO542" s="42">
        <f t="shared" si="31"/>
        <v>0.252739726</v>
      </c>
      <c r="AP542" s="43">
        <f t="shared" si="32"/>
        <v>0.2845528455</v>
      </c>
      <c r="AQ542" s="43">
        <f t="shared" si="33"/>
        <v>0.554200542</v>
      </c>
      <c r="AR542" s="43">
        <f t="shared" si="34"/>
        <v>0.5460704607</v>
      </c>
      <c r="AS542" s="43">
        <f t="shared" si="35"/>
        <v>0.5347593583</v>
      </c>
      <c r="AT542" s="43">
        <f t="shared" si="36"/>
        <v>0.4759358289</v>
      </c>
      <c r="AU542" s="43">
        <f t="shared" si="37"/>
        <v>0.4527629234</v>
      </c>
      <c r="AV542" s="44">
        <f t="shared" si="38"/>
        <v>0</v>
      </c>
      <c r="AW542" s="45">
        <f t="shared" si="39"/>
        <v>-90</v>
      </c>
      <c r="AX542" s="45">
        <v>26.0</v>
      </c>
      <c r="AY542" s="45"/>
    </row>
    <row r="543">
      <c r="A543" s="60"/>
      <c r="B543" s="60"/>
      <c r="C543" s="60"/>
      <c r="D543" s="46">
        <v>541.0</v>
      </c>
      <c r="E543" s="25"/>
      <c r="F543" s="26">
        <v>7355.0</v>
      </c>
      <c r="G543" s="18">
        <v>1480.0</v>
      </c>
      <c r="H543" s="15">
        <f t="shared" si="5"/>
        <v>329</v>
      </c>
      <c r="I543" s="28">
        <v>22.0</v>
      </c>
      <c r="J543" s="29">
        <v>63.0</v>
      </c>
      <c r="K543" s="30">
        <v>20.0</v>
      </c>
      <c r="L543" s="31">
        <v>129.0</v>
      </c>
      <c r="M543" s="32">
        <v>51.0</v>
      </c>
      <c r="N543" s="33">
        <v>44.0</v>
      </c>
      <c r="O543" s="39">
        <f t="shared" si="6"/>
        <v>0.4631578947</v>
      </c>
      <c r="P543" s="39">
        <f t="shared" si="7"/>
        <v>0.7411764706</v>
      </c>
      <c r="Q543" s="40">
        <f t="shared" si="8"/>
        <v>0.631876168</v>
      </c>
      <c r="R543" s="17">
        <f t="shared" si="9"/>
        <v>0.209876168</v>
      </c>
      <c r="S543" s="39">
        <f t="shared" si="10"/>
        <v>0.1093003026</v>
      </c>
      <c r="T543" s="40">
        <f t="shared" si="11"/>
        <v>0.3599346491</v>
      </c>
      <c r="U543" s="40">
        <f t="shared" si="12"/>
        <v>0.3595575346</v>
      </c>
      <c r="V543" s="40">
        <f t="shared" si="13"/>
        <v>0.3595575346</v>
      </c>
      <c r="W543" s="39">
        <f t="shared" si="14"/>
        <v>0.4688578372</v>
      </c>
      <c r="X543" s="41">
        <f t="shared" si="15"/>
        <v>0.6404424654</v>
      </c>
      <c r="Y543" s="41">
        <f t="shared" si="16"/>
        <v>0.5311421628</v>
      </c>
      <c r="Z543" s="40">
        <f t="shared" si="17"/>
        <v>95</v>
      </c>
      <c r="AA543" s="40">
        <f t="shared" si="18"/>
        <v>85</v>
      </c>
      <c r="AB543" s="40">
        <f t="shared" si="19"/>
        <v>61</v>
      </c>
      <c r="AC543" s="40">
        <f t="shared" si="20"/>
        <v>34</v>
      </c>
      <c r="AD543" s="40">
        <f t="shared" si="21"/>
        <v>45</v>
      </c>
      <c r="AE543" s="40">
        <f t="shared" si="22"/>
        <v>40</v>
      </c>
      <c r="AF543" s="40">
        <f t="shared" si="23"/>
        <v>1.294117647</v>
      </c>
      <c r="AG543" s="40">
        <f t="shared" si="24"/>
        <v>1.575</v>
      </c>
      <c r="AH543" s="40">
        <f t="shared" si="25"/>
        <v>79</v>
      </c>
      <c r="AI543" s="40">
        <f t="shared" si="26"/>
        <v>44</v>
      </c>
      <c r="AJ543" s="40">
        <f t="shared" si="27"/>
        <v>71</v>
      </c>
      <c r="AK543" s="40">
        <f t="shared" si="40"/>
        <v>63</v>
      </c>
      <c r="AL543" s="18">
        <f t="shared" si="28"/>
        <v>1480</v>
      </c>
      <c r="AM543" s="40">
        <f t="shared" si="29"/>
        <v>257</v>
      </c>
      <c r="AN543" s="42">
        <f t="shared" si="30"/>
        <v>0.1736486486</v>
      </c>
      <c r="AO543" s="42">
        <f t="shared" si="31"/>
        <v>0.2222972973</v>
      </c>
      <c r="AP543" s="43">
        <f t="shared" si="32"/>
        <v>0.282674772</v>
      </c>
      <c r="AQ543" s="43">
        <f t="shared" si="33"/>
        <v>0.6139817629</v>
      </c>
      <c r="AR543" s="43">
        <f t="shared" si="34"/>
        <v>0.547112462</v>
      </c>
      <c r="AS543" s="43">
        <f t="shared" si="35"/>
        <v>0.5836575875</v>
      </c>
      <c r="AT543" s="43">
        <f t="shared" si="36"/>
        <v>0.5525291829</v>
      </c>
      <c r="AU543" s="43">
        <f t="shared" si="37"/>
        <v>0.4785992218</v>
      </c>
      <c r="AV543" s="44">
        <f t="shared" si="38"/>
        <v>0</v>
      </c>
      <c r="AW543" s="45">
        <f t="shared" si="39"/>
        <v>-57</v>
      </c>
      <c r="AX543" s="45">
        <v>27.0</v>
      </c>
      <c r="AY543" s="45"/>
    </row>
    <row r="544">
      <c r="A544" s="60"/>
      <c r="B544" s="60"/>
      <c r="C544" s="60"/>
      <c r="D544" s="46">
        <v>542.0</v>
      </c>
      <c r="E544" s="25"/>
      <c r="F544" s="26">
        <v>7361.0</v>
      </c>
      <c r="G544" s="18">
        <v>1530.0</v>
      </c>
      <c r="H544" s="15">
        <f t="shared" si="5"/>
        <v>345</v>
      </c>
      <c r="I544" s="28">
        <v>42.0</v>
      </c>
      <c r="J544" s="29">
        <v>75.0</v>
      </c>
      <c r="K544" s="30">
        <v>30.0</v>
      </c>
      <c r="L544" s="31">
        <v>111.0</v>
      </c>
      <c r="M544" s="32">
        <v>46.0</v>
      </c>
      <c r="N544" s="33">
        <v>41.0</v>
      </c>
      <c r="O544" s="39">
        <f t="shared" si="6"/>
        <v>0.4712643678</v>
      </c>
      <c r="P544" s="39">
        <f t="shared" si="7"/>
        <v>0.641025641</v>
      </c>
      <c r="Q544" s="40">
        <f t="shared" si="8"/>
        <v>0.6355507182</v>
      </c>
      <c r="R544" s="17">
        <f t="shared" si="9"/>
        <v>0.2135507182</v>
      </c>
      <c r="S544" s="39">
        <f t="shared" si="10"/>
        <v>0.005474922833</v>
      </c>
      <c r="T544" s="40">
        <f t="shared" si="11"/>
        <v>0.3599325911</v>
      </c>
      <c r="U544" s="40">
        <f t="shared" si="12"/>
        <v>0.3658510719</v>
      </c>
      <c r="V544" s="40">
        <f t="shared" si="13"/>
        <v>0.3658510719</v>
      </c>
      <c r="W544" s="39">
        <f t="shared" si="14"/>
        <v>0.3713259947</v>
      </c>
      <c r="X544" s="41">
        <f t="shared" si="15"/>
        <v>0.6341489281</v>
      </c>
      <c r="Y544" s="41">
        <f t="shared" si="16"/>
        <v>0.6286740053</v>
      </c>
      <c r="Z544" s="40">
        <f t="shared" si="17"/>
        <v>87</v>
      </c>
      <c r="AA544" s="40">
        <f t="shared" si="18"/>
        <v>117</v>
      </c>
      <c r="AB544" s="40">
        <f t="shared" si="19"/>
        <v>55</v>
      </c>
      <c r="AC544" s="40">
        <f t="shared" si="20"/>
        <v>32</v>
      </c>
      <c r="AD544" s="40">
        <f t="shared" si="21"/>
        <v>74</v>
      </c>
      <c r="AE544" s="40">
        <f t="shared" si="22"/>
        <v>43</v>
      </c>
      <c r="AF544" s="40">
        <f t="shared" si="23"/>
        <v>1.28125</v>
      </c>
      <c r="AG544" s="40">
        <f t="shared" si="24"/>
        <v>1.744186047</v>
      </c>
      <c r="AH544" s="40">
        <f t="shared" si="25"/>
        <v>70</v>
      </c>
      <c r="AI544" s="40">
        <f t="shared" si="26"/>
        <v>41</v>
      </c>
      <c r="AJ544" s="40">
        <f t="shared" si="27"/>
        <v>129</v>
      </c>
      <c r="AK544" s="40">
        <f t="shared" si="40"/>
        <v>75</v>
      </c>
      <c r="AL544" s="18">
        <f t="shared" si="28"/>
        <v>1530</v>
      </c>
      <c r="AM544" s="40">
        <f t="shared" si="29"/>
        <v>315</v>
      </c>
      <c r="AN544" s="42">
        <f t="shared" si="30"/>
        <v>0.2058823529</v>
      </c>
      <c r="AO544" s="42">
        <f t="shared" si="31"/>
        <v>0.2254901961</v>
      </c>
      <c r="AP544" s="43">
        <f t="shared" si="32"/>
        <v>0.3420289855</v>
      </c>
      <c r="AQ544" s="43">
        <f t="shared" si="33"/>
        <v>0.5768115942</v>
      </c>
      <c r="AR544" s="43">
        <f t="shared" si="34"/>
        <v>0.5913043478</v>
      </c>
      <c r="AS544" s="43">
        <f t="shared" si="35"/>
        <v>0.6317460317</v>
      </c>
      <c r="AT544" s="43">
        <f t="shared" si="36"/>
        <v>0.4603174603</v>
      </c>
      <c r="AU544" s="43">
        <f t="shared" si="37"/>
        <v>0.3523809524</v>
      </c>
      <c r="AV544" s="44">
        <f t="shared" si="38"/>
        <v>0</v>
      </c>
      <c r="AW544" s="45">
        <f t="shared" si="39"/>
        <v>-81</v>
      </c>
      <c r="AX544" s="45">
        <v>27.0</v>
      </c>
      <c r="AY544" s="45"/>
    </row>
    <row r="545">
      <c r="A545" s="60"/>
      <c r="B545" s="60"/>
      <c r="C545" s="60"/>
      <c r="D545" s="46">
        <v>543.0</v>
      </c>
      <c r="E545" s="25"/>
      <c r="F545" s="26">
        <v>7366.0</v>
      </c>
      <c r="G545" s="18">
        <v>3061.0</v>
      </c>
      <c r="H545" s="15">
        <f t="shared" si="5"/>
        <v>538</v>
      </c>
      <c r="I545" s="28">
        <v>24.0</v>
      </c>
      <c r="J545" s="29">
        <v>61.0</v>
      </c>
      <c r="K545" s="30">
        <v>47.0</v>
      </c>
      <c r="L545" s="31">
        <v>290.0</v>
      </c>
      <c r="M545" s="32">
        <v>47.0</v>
      </c>
      <c r="N545" s="33">
        <v>69.0</v>
      </c>
      <c r="O545" s="39">
        <f t="shared" si="6"/>
        <v>0.5948275862</v>
      </c>
      <c r="P545" s="39">
        <f t="shared" si="7"/>
        <v>0.7176470588</v>
      </c>
      <c r="Q545" s="40">
        <f t="shared" si="8"/>
        <v>0.6915651654</v>
      </c>
      <c r="R545" s="17">
        <f t="shared" si="9"/>
        <v>0.2695651654</v>
      </c>
      <c r="S545" s="39">
        <f t="shared" si="10"/>
        <v>0.0260818934</v>
      </c>
      <c r="T545" s="40">
        <f t="shared" si="11"/>
        <v>0.3599012225</v>
      </c>
      <c r="U545" s="40">
        <f t="shared" si="12"/>
        <v>0.4617820025</v>
      </c>
      <c r="V545" s="40">
        <f t="shared" si="13"/>
        <v>0.4617820025</v>
      </c>
      <c r="W545" s="39">
        <f t="shared" si="14"/>
        <v>0.4878638959</v>
      </c>
      <c r="X545" s="41">
        <f t="shared" si="15"/>
        <v>0.5382179975</v>
      </c>
      <c r="Y545" s="41">
        <f t="shared" si="16"/>
        <v>0.5121361041</v>
      </c>
      <c r="Z545" s="40">
        <f t="shared" si="17"/>
        <v>116</v>
      </c>
      <c r="AA545" s="40">
        <f t="shared" si="18"/>
        <v>85</v>
      </c>
      <c r="AB545" s="40">
        <f t="shared" si="19"/>
        <v>62</v>
      </c>
      <c r="AC545" s="40">
        <f t="shared" si="20"/>
        <v>54</v>
      </c>
      <c r="AD545" s="40">
        <f t="shared" si="21"/>
        <v>44</v>
      </c>
      <c r="AE545" s="40">
        <f t="shared" si="22"/>
        <v>41</v>
      </c>
      <c r="AF545" s="40">
        <f t="shared" si="23"/>
        <v>1.277777778</v>
      </c>
      <c r="AG545" s="40">
        <f t="shared" si="24"/>
        <v>1.487804878</v>
      </c>
      <c r="AH545" s="40">
        <f t="shared" si="25"/>
        <v>79</v>
      </c>
      <c r="AI545" s="40">
        <f t="shared" si="26"/>
        <v>69</v>
      </c>
      <c r="AJ545" s="40">
        <f t="shared" si="27"/>
        <v>65</v>
      </c>
      <c r="AK545" s="40">
        <f t="shared" si="40"/>
        <v>61</v>
      </c>
      <c r="AL545" s="18">
        <f t="shared" si="28"/>
        <v>3061</v>
      </c>
      <c r="AM545" s="40">
        <f t="shared" si="29"/>
        <v>274</v>
      </c>
      <c r="AN545" s="42">
        <f t="shared" si="30"/>
        <v>0.08951323097</v>
      </c>
      <c r="AO545" s="42">
        <f t="shared" si="31"/>
        <v>0.1757595557</v>
      </c>
      <c r="AP545" s="43">
        <f t="shared" si="32"/>
        <v>0.219330855</v>
      </c>
      <c r="AQ545" s="43">
        <f t="shared" si="33"/>
        <v>0.6710037175</v>
      </c>
      <c r="AR545" s="43">
        <f t="shared" si="34"/>
        <v>0.373605948</v>
      </c>
      <c r="AS545" s="43">
        <f t="shared" si="35"/>
        <v>0.5255474453</v>
      </c>
      <c r="AT545" s="43">
        <f t="shared" si="36"/>
        <v>0.5109489051</v>
      </c>
      <c r="AU545" s="43">
        <f t="shared" si="37"/>
        <v>0.5401459854</v>
      </c>
      <c r="AV545" s="44">
        <f t="shared" si="38"/>
        <v>0</v>
      </c>
      <c r="AW545" s="45">
        <f t="shared" si="39"/>
        <v>-26</v>
      </c>
      <c r="AX545" s="45">
        <v>27.0</v>
      </c>
      <c r="AY545" s="45"/>
    </row>
    <row r="546">
      <c r="A546" s="60"/>
      <c r="B546" s="60"/>
      <c r="C546" s="60"/>
      <c r="D546" s="46">
        <v>544.0</v>
      </c>
      <c r="E546" s="25"/>
      <c r="F546" s="26">
        <v>7378.0</v>
      </c>
      <c r="G546" s="18">
        <v>2675.0</v>
      </c>
      <c r="H546" s="15">
        <f t="shared" si="5"/>
        <v>894</v>
      </c>
      <c r="I546" s="28">
        <v>63.0</v>
      </c>
      <c r="J546" s="29">
        <v>102.0</v>
      </c>
      <c r="K546" s="30">
        <v>126.0</v>
      </c>
      <c r="L546" s="31">
        <v>483.0</v>
      </c>
      <c r="M546" s="32">
        <v>51.0</v>
      </c>
      <c r="N546" s="33">
        <v>69.0</v>
      </c>
      <c r="O546" s="39">
        <f t="shared" si="6"/>
        <v>0.575</v>
      </c>
      <c r="P546" s="39">
        <f t="shared" si="7"/>
        <v>0.6181818182</v>
      </c>
      <c r="Q546" s="40">
        <f t="shared" si="8"/>
        <v>0.6825761713</v>
      </c>
      <c r="R546" s="17">
        <f t="shared" si="9"/>
        <v>0.2605761713</v>
      </c>
      <c r="S546" s="39">
        <f t="shared" si="10"/>
        <v>-0.06439435307</v>
      </c>
      <c r="T546" s="40">
        <f t="shared" si="11"/>
        <v>0.359906256</v>
      </c>
      <c r="U546" s="40">
        <f t="shared" si="12"/>
        <v>0.4463882509</v>
      </c>
      <c r="V546" s="40">
        <f t="shared" si="13"/>
        <v>0.4463882509</v>
      </c>
      <c r="W546" s="39">
        <f t="shared" si="14"/>
        <v>0.3819938978</v>
      </c>
      <c r="X546" s="41">
        <f t="shared" si="15"/>
        <v>0.5536117491</v>
      </c>
      <c r="Y546" s="41">
        <f t="shared" si="16"/>
        <v>0.6180061022</v>
      </c>
      <c r="Z546" s="40">
        <f t="shared" si="17"/>
        <v>120</v>
      </c>
      <c r="AA546" s="40">
        <f t="shared" si="18"/>
        <v>165</v>
      </c>
      <c r="AB546" s="40">
        <f t="shared" si="19"/>
        <v>66</v>
      </c>
      <c r="AC546" s="40">
        <f t="shared" si="20"/>
        <v>54</v>
      </c>
      <c r="AD546" s="40">
        <f t="shared" si="21"/>
        <v>102</v>
      </c>
      <c r="AE546" s="40">
        <f t="shared" si="22"/>
        <v>63</v>
      </c>
      <c r="AF546" s="40">
        <f t="shared" si="23"/>
        <v>1.277777778</v>
      </c>
      <c r="AG546" s="40">
        <f t="shared" si="24"/>
        <v>1.619047619</v>
      </c>
      <c r="AH546" s="40">
        <f t="shared" si="25"/>
        <v>84</v>
      </c>
      <c r="AI546" s="40">
        <f t="shared" si="26"/>
        <v>69</v>
      </c>
      <c r="AJ546" s="40">
        <f t="shared" si="27"/>
        <v>165</v>
      </c>
      <c r="AK546" s="40">
        <f t="shared" si="40"/>
        <v>102</v>
      </c>
      <c r="AL546" s="18">
        <f t="shared" si="28"/>
        <v>2675</v>
      </c>
      <c r="AM546" s="40">
        <f t="shared" si="29"/>
        <v>420</v>
      </c>
      <c r="AN546" s="42">
        <f t="shared" si="30"/>
        <v>0.1570093458</v>
      </c>
      <c r="AO546" s="42">
        <f t="shared" si="31"/>
        <v>0.3342056075</v>
      </c>
      <c r="AP546" s="43">
        <f t="shared" si="32"/>
        <v>0.2684563758</v>
      </c>
      <c r="AQ546" s="43">
        <f t="shared" si="33"/>
        <v>0.6677852349</v>
      </c>
      <c r="AR546" s="43">
        <f t="shared" si="34"/>
        <v>0.3187919463</v>
      </c>
      <c r="AS546" s="43">
        <f t="shared" si="35"/>
        <v>0.5928571429</v>
      </c>
      <c r="AT546" s="43">
        <f t="shared" si="36"/>
        <v>0.4428571429</v>
      </c>
      <c r="AU546" s="43">
        <f t="shared" si="37"/>
        <v>0.3642857143</v>
      </c>
      <c r="AV546" s="44">
        <f t="shared" si="38"/>
        <v>0</v>
      </c>
      <c r="AW546" s="45">
        <f t="shared" si="39"/>
        <v>-9</v>
      </c>
      <c r="AX546" s="45">
        <v>27.0</v>
      </c>
      <c r="AY546" s="45"/>
    </row>
    <row r="547">
      <c r="A547" s="60"/>
      <c r="B547" s="60"/>
      <c r="C547" s="60"/>
      <c r="D547" s="46">
        <v>545.0</v>
      </c>
      <c r="E547" s="25"/>
      <c r="F547" s="26">
        <v>7402.0</v>
      </c>
      <c r="G547" s="18">
        <v>3002.0</v>
      </c>
      <c r="H547" s="15">
        <f t="shared" si="5"/>
        <v>621</v>
      </c>
      <c r="I547" s="28">
        <v>35.0</v>
      </c>
      <c r="J547" s="29">
        <v>119.0</v>
      </c>
      <c r="K547" s="30">
        <v>53.0</v>
      </c>
      <c r="L547" s="31">
        <v>256.0</v>
      </c>
      <c r="M547" s="32">
        <v>50.0</v>
      </c>
      <c r="N547" s="33">
        <v>108.0</v>
      </c>
      <c r="O547" s="39">
        <f t="shared" si="6"/>
        <v>0.6835443038</v>
      </c>
      <c r="P547" s="39">
        <f t="shared" si="7"/>
        <v>0.7727272727</v>
      </c>
      <c r="Q547" s="40">
        <f t="shared" si="8"/>
        <v>0.7317885429</v>
      </c>
      <c r="R547" s="17">
        <f t="shared" si="9"/>
        <v>0.3097885429</v>
      </c>
      <c r="S547" s="39">
        <f t="shared" si="10"/>
        <v>0.04093872987</v>
      </c>
      <c r="T547" s="40">
        <f t="shared" si="11"/>
        <v>0.3598787008</v>
      </c>
      <c r="U547" s="40">
        <f t="shared" si="12"/>
        <v>0.530660794</v>
      </c>
      <c r="V547" s="40">
        <f t="shared" si="13"/>
        <v>0.530660794</v>
      </c>
      <c r="W547" s="39">
        <f t="shared" si="14"/>
        <v>0.5715995238</v>
      </c>
      <c r="X547" s="41">
        <f t="shared" si="15"/>
        <v>0.469339206</v>
      </c>
      <c r="Y547" s="41">
        <f t="shared" si="16"/>
        <v>0.4284004762</v>
      </c>
      <c r="Z547" s="40">
        <f t="shared" si="17"/>
        <v>158</v>
      </c>
      <c r="AA547" s="40">
        <f t="shared" si="18"/>
        <v>154</v>
      </c>
      <c r="AB547" s="40">
        <f t="shared" si="19"/>
        <v>74</v>
      </c>
      <c r="AC547" s="40">
        <f t="shared" si="20"/>
        <v>84</v>
      </c>
      <c r="AD547" s="40">
        <f t="shared" si="21"/>
        <v>66</v>
      </c>
      <c r="AE547" s="40">
        <f t="shared" si="22"/>
        <v>88</v>
      </c>
      <c r="AF547" s="40">
        <f t="shared" si="23"/>
        <v>1.285714286</v>
      </c>
      <c r="AG547" s="40">
        <f t="shared" si="24"/>
        <v>1.352272727</v>
      </c>
      <c r="AH547" s="40">
        <f t="shared" si="25"/>
        <v>95</v>
      </c>
      <c r="AI547" s="40">
        <f t="shared" si="26"/>
        <v>108</v>
      </c>
      <c r="AJ547" s="40">
        <f t="shared" si="27"/>
        <v>89</v>
      </c>
      <c r="AK547" s="40">
        <f t="shared" si="40"/>
        <v>119</v>
      </c>
      <c r="AL547" s="18">
        <f t="shared" si="28"/>
        <v>3002</v>
      </c>
      <c r="AM547" s="40">
        <f t="shared" si="29"/>
        <v>411</v>
      </c>
      <c r="AN547" s="42">
        <f t="shared" si="30"/>
        <v>0.1369087275</v>
      </c>
      <c r="AO547" s="42">
        <f t="shared" si="31"/>
        <v>0.2068620919</v>
      </c>
      <c r="AP547" s="43">
        <f t="shared" si="32"/>
        <v>0.2222222222</v>
      </c>
      <c r="AQ547" s="43">
        <f t="shared" si="33"/>
        <v>0.5491143317</v>
      </c>
      <c r="AR547" s="43">
        <f t="shared" si="34"/>
        <v>0.5024154589</v>
      </c>
      <c r="AS547" s="43">
        <f t="shared" si="35"/>
        <v>0.4476885645</v>
      </c>
      <c r="AT547" s="43">
        <f t="shared" si="36"/>
        <v>0.5206812652</v>
      </c>
      <c r="AU547" s="43">
        <f t="shared" si="37"/>
        <v>0.4939172749</v>
      </c>
      <c r="AV547" s="44">
        <f t="shared" si="38"/>
        <v>0</v>
      </c>
      <c r="AW547" s="45">
        <f t="shared" si="39"/>
        <v>-46</v>
      </c>
      <c r="AX547" s="45">
        <v>27.0</v>
      </c>
      <c r="AY547" s="45"/>
    </row>
    <row r="548">
      <c r="A548" s="60"/>
      <c r="B548" s="60"/>
      <c r="C548" s="60"/>
      <c r="D548" s="46">
        <v>546.0</v>
      </c>
      <c r="E548" s="25"/>
      <c r="F548" s="26">
        <v>7403.0</v>
      </c>
      <c r="G548" s="18">
        <v>3625.0</v>
      </c>
      <c r="H548" s="15">
        <f t="shared" si="5"/>
        <v>811</v>
      </c>
      <c r="I548" s="28">
        <v>57.0</v>
      </c>
      <c r="J548" s="29">
        <v>138.0</v>
      </c>
      <c r="K548" s="30">
        <v>65.0</v>
      </c>
      <c r="L548" s="31">
        <v>362.0</v>
      </c>
      <c r="M548" s="32">
        <v>70.0</v>
      </c>
      <c r="N548" s="33">
        <v>119.0</v>
      </c>
      <c r="O548" s="39">
        <f t="shared" si="6"/>
        <v>0.6296296296</v>
      </c>
      <c r="P548" s="39">
        <f t="shared" si="7"/>
        <v>0.7076923077</v>
      </c>
      <c r="Q548" s="40">
        <f t="shared" si="8"/>
        <v>0.7073435309</v>
      </c>
      <c r="R548" s="17">
        <f t="shared" si="9"/>
        <v>0.2853435309</v>
      </c>
      <c r="S548" s="39">
        <f t="shared" si="10"/>
        <v>0.0003487768281</v>
      </c>
      <c r="T548" s="40">
        <f t="shared" si="11"/>
        <v>0.3598923876</v>
      </c>
      <c r="U548" s="40">
        <f t="shared" si="12"/>
        <v>0.4888018009</v>
      </c>
      <c r="V548" s="40">
        <f t="shared" si="13"/>
        <v>0.4888018009</v>
      </c>
      <c r="W548" s="39">
        <f t="shared" si="14"/>
        <v>0.4891505777</v>
      </c>
      <c r="X548" s="41">
        <f t="shared" si="15"/>
        <v>0.5111981991</v>
      </c>
      <c r="Y548" s="41">
        <f t="shared" si="16"/>
        <v>0.5108494223</v>
      </c>
      <c r="Z548" s="40">
        <f t="shared" si="17"/>
        <v>189</v>
      </c>
      <c r="AA548" s="40">
        <f t="shared" si="18"/>
        <v>195</v>
      </c>
      <c r="AB548" s="40">
        <f t="shared" si="19"/>
        <v>97</v>
      </c>
      <c r="AC548" s="40">
        <f t="shared" si="20"/>
        <v>92</v>
      </c>
      <c r="AD548" s="40">
        <f t="shared" si="21"/>
        <v>100</v>
      </c>
      <c r="AE548" s="40">
        <f t="shared" si="22"/>
        <v>95</v>
      </c>
      <c r="AF548" s="40">
        <f t="shared" si="23"/>
        <v>1.293478261</v>
      </c>
      <c r="AG548" s="40">
        <f t="shared" si="24"/>
        <v>1.452631579</v>
      </c>
      <c r="AH548" s="40">
        <f t="shared" si="25"/>
        <v>125</v>
      </c>
      <c r="AI548" s="40">
        <f t="shared" si="26"/>
        <v>119</v>
      </c>
      <c r="AJ548" s="40">
        <f t="shared" si="27"/>
        <v>145</v>
      </c>
      <c r="AK548" s="40">
        <f t="shared" si="40"/>
        <v>138</v>
      </c>
      <c r="AL548" s="18">
        <f t="shared" si="28"/>
        <v>3625</v>
      </c>
      <c r="AM548" s="40">
        <f t="shared" si="29"/>
        <v>527</v>
      </c>
      <c r="AN548" s="42">
        <f t="shared" si="30"/>
        <v>0.1453793103</v>
      </c>
      <c r="AO548" s="42">
        <f t="shared" si="31"/>
        <v>0.2237241379</v>
      </c>
      <c r="AP548" s="43">
        <f t="shared" si="32"/>
        <v>0.2367447596</v>
      </c>
      <c r="AQ548" s="43">
        <f t="shared" si="33"/>
        <v>0.6029593095</v>
      </c>
      <c r="AR548" s="43">
        <f t="shared" si="34"/>
        <v>0.4734895191</v>
      </c>
      <c r="AS548" s="43">
        <f t="shared" si="35"/>
        <v>0.5123339658</v>
      </c>
      <c r="AT548" s="43">
        <f t="shared" si="36"/>
        <v>0.4990512334</v>
      </c>
      <c r="AU548" s="43">
        <f t="shared" si="37"/>
        <v>0.4629981025</v>
      </c>
      <c r="AV548" s="44">
        <f t="shared" si="38"/>
        <v>0</v>
      </c>
      <c r="AW548" s="45">
        <f t="shared" si="39"/>
        <v>-78</v>
      </c>
      <c r="AX548" s="45">
        <v>28.0</v>
      </c>
      <c r="AY548" s="45"/>
    </row>
    <row r="549">
      <c r="A549" s="60"/>
      <c r="B549" s="60"/>
      <c r="C549" s="60"/>
      <c r="D549" s="46">
        <v>547.0</v>
      </c>
      <c r="E549" s="25"/>
      <c r="F549" s="26">
        <v>7405.0</v>
      </c>
      <c r="G549" s="18">
        <v>1548.0</v>
      </c>
      <c r="H549" s="15">
        <f t="shared" si="5"/>
        <v>314</v>
      </c>
      <c r="I549" s="28">
        <v>14.0</v>
      </c>
      <c r="J549" s="29">
        <v>50.0</v>
      </c>
      <c r="K549" s="30">
        <v>23.0</v>
      </c>
      <c r="L549" s="31">
        <v>149.0</v>
      </c>
      <c r="M549" s="32">
        <v>32.0</v>
      </c>
      <c r="N549" s="33">
        <v>46.0</v>
      </c>
      <c r="O549" s="39">
        <f t="shared" si="6"/>
        <v>0.5897435897</v>
      </c>
      <c r="P549" s="39">
        <f t="shared" si="7"/>
        <v>0.78125</v>
      </c>
      <c r="Q549" s="40">
        <f t="shared" si="8"/>
        <v>0.6892602722</v>
      </c>
      <c r="R549" s="17">
        <f t="shared" si="9"/>
        <v>0.2672602722</v>
      </c>
      <c r="S549" s="39">
        <f t="shared" si="10"/>
        <v>0.09198972781</v>
      </c>
      <c r="T549" s="40">
        <f t="shared" si="11"/>
        <v>0.3599025131</v>
      </c>
      <c r="U549" s="40">
        <f t="shared" si="12"/>
        <v>0.45783488</v>
      </c>
      <c r="V549" s="40">
        <f t="shared" si="13"/>
        <v>0.45783488</v>
      </c>
      <c r="W549" s="39">
        <f t="shared" si="14"/>
        <v>0.5498246078</v>
      </c>
      <c r="X549" s="41">
        <f t="shared" si="15"/>
        <v>0.54216512</v>
      </c>
      <c r="Y549" s="41">
        <f t="shared" si="16"/>
        <v>0.4501753922</v>
      </c>
      <c r="Z549" s="40">
        <f t="shared" si="17"/>
        <v>78</v>
      </c>
      <c r="AA549" s="40">
        <f t="shared" si="18"/>
        <v>64</v>
      </c>
      <c r="AB549" s="40">
        <f t="shared" si="19"/>
        <v>42</v>
      </c>
      <c r="AC549" s="40">
        <f t="shared" si="20"/>
        <v>36</v>
      </c>
      <c r="AD549" s="40">
        <f t="shared" si="21"/>
        <v>29</v>
      </c>
      <c r="AE549" s="40">
        <f t="shared" si="22"/>
        <v>35</v>
      </c>
      <c r="AF549" s="40">
        <f t="shared" si="23"/>
        <v>1.277777778</v>
      </c>
      <c r="AG549" s="40">
        <f t="shared" si="24"/>
        <v>1.428571429</v>
      </c>
      <c r="AH549" s="40">
        <f t="shared" si="25"/>
        <v>54</v>
      </c>
      <c r="AI549" s="40">
        <f t="shared" si="26"/>
        <v>46</v>
      </c>
      <c r="AJ549" s="40">
        <f t="shared" si="27"/>
        <v>41</v>
      </c>
      <c r="AK549" s="40">
        <f t="shared" si="40"/>
        <v>50</v>
      </c>
      <c r="AL549" s="18">
        <f t="shared" si="28"/>
        <v>1548</v>
      </c>
      <c r="AM549" s="40">
        <f t="shared" si="29"/>
        <v>191</v>
      </c>
      <c r="AN549" s="42">
        <f t="shared" si="30"/>
        <v>0.1233850129</v>
      </c>
      <c r="AO549" s="42">
        <f t="shared" si="31"/>
        <v>0.2028423773</v>
      </c>
      <c r="AP549" s="43">
        <f t="shared" si="32"/>
        <v>0.2197452229</v>
      </c>
      <c r="AQ549" s="43">
        <f t="shared" si="33"/>
        <v>0.6210191083</v>
      </c>
      <c r="AR549" s="43">
        <f t="shared" si="34"/>
        <v>0.4522292994</v>
      </c>
      <c r="AS549" s="43">
        <f t="shared" si="35"/>
        <v>0.497382199</v>
      </c>
      <c r="AT549" s="43">
        <f t="shared" si="36"/>
        <v>0.5445026178</v>
      </c>
      <c r="AU549" s="43">
        <f t="shared" si="37"/>
        <v>0.5235602094</v>
      </c>
      <c r="AV549" s="44">
        <f t="shared" si="38"/>
        <v>0</v>
      </c>
      <c r="AW549" s="45">
        <f t="shared" si="39"/>
        <v>-26</v>
      </c>
      <c r="AX549" s="45">
        <v>28.0</v>
      </c>
      <c r="AY549" s="45"/>
    </row>
    <row r="550">
      <c r="A550" s="60"/>
      <c r="B550" s="60"/>
      <c r="C550" s="60"/>
      <c r="D550" s="46">
        <v>548.0</v>
      </c>
      <c r="E550" s="25"/>
      <c r="F550" s="26">
        <v>7410.0</v>
      </c>
      <c r="G550" s="18">
        <v>1310.0</v>
      </c>
      <c r="H550" s="15">
        <f t="shared" si="5"/>
        <v>302</v>
      </c>
      <c r="I550" s="28">
        <v>30.0</v>
      </c>
      <c r="J550" s="29">
        <v>47.0</v>
      </c>
      <c r="K550" s="30">
        <v>26.0</v>
      </c>
      <c r="L550" s="31">
        <v>133.0</v>
      </c>
      <c r="M550" s="32">
        <v>26.0</v>
      </c>
      <c r="N550" s="33">
        <v>40.0</v>
      </c>
      <c r="O550" s="39">
        <f t="shared" si="6"/>
        <v>0.6060606061</v>
      </c>
      <c r="P550" s="39">
        <f t="shared" si="7"/>
        <v>0.6103896104</v>
      </c>
      <c r="Q550" s="40">
        <f t="shared" si="8"/>
        <v>0.6966578512</v>
      </c>
      <c r="R550" s="17">
        <f t="shared" si="9"/>
        <v>0.2746578512</v>
      </c>
      <c r="S550" s="39">
        <f t="shared" si="10"/>
        <v>-0.08626824085</v>
      </c>
      <c r="T550" s="40">
        <f t="shared" si="11"/>
        <v>0.3598983708</v>
      </c>
      <c r="U550" s="40">
        <f t="shared" si="12"/>
        <v>0.4705031315</v>
      </c>
      <c r="V550" s="40">
        <f t="shared" si="13"/>
        <v>0.4705031315</v>
      </c>
      <c r="W550" s="39">
        <f t="shared" si="14"/>
        <v>0.3842348906</v>
      </c>
      <c r="X550" s="41">
        <f t="shared" si="15"/>
        <v>0.5294968685</v>
      </c>
      <c r="Y550" s="41">
        <f t="shared" si="16"/>
        <v>0.6157651094</v>
      </c>
      <c r="Z550" s="40">
        <f t="shared" si="17"/>
        <v>66</v>
      </c>
      <c r="AA550" s="40">
        <f t="shared" si="18"/>
        <v>77</v>
      </c>
      <c r="AB550" s="40">
        <f t="shared" si="19"/>
        <v>35</v>
      </c>
      <c r="AC550" s="40">
        <f t="shared" si="20"/>
        <v>31</v>
      </c>
      <c r="AD550" s="40">
        <f t="shared" si="21"/>
        <v>47</v>
      </c>
      <c r="AE550" s="40">
        <f t="shared" si="22"/>
        <v>30</v>
      </c>
      <c r="AF550" s="40">
        <f t="shared" si="23"/>
        <v>1.290322581</v>
      </c>
      <c r="AG550" s="40">
        <f t="shared" si="24"/>
        <v>1.566666667</v>
      </c>
      <c r="AH550" s="40">
        <f t="shared" si="25"/>
        <v>45</v>
      </c>
      <c r="AI550" s="40">
        <f t="shared" si="26"/>
        <v>40</v>
      </c>
      <c r="AJ550" s="40">
        <f t="shared" si="27"/>
        <v>74</v>
      </c>
      <c r="AK550" s="40">
        <f t="shared" si="40"/>
        <v>47</v>
      </c>
      <c r="AL550" s="18">
        <f t="shared" si="28"/>
        <v>1310</v>
      </c>
      <c r="AM550" s="40">
        <f t="shared" si="29"/>
        <v>206</v>
      </c>
      <c r="AN550" s="42">
        <f t="shared" si="30"/>
        <v>0.1572519084</v>
      </c>
      <c r="AO550" s="42">
        <f t="shared" si="31"/>
        <v>0.2305343511</v>
      </c>
      <c r="AP550" s="43">
        <f t="shared" si="32"/>
        <v>0.2715231788</v>
      </c>
      <c r="AQ550" s="43">
        <f t="shared" si="33"/>
        <v>0.6258278146</v>
      </c>
      <c r="AR550" s="43">
        <f t="shared" si="34"/>
        <v>0.4735099338</v>
      </c>
      <c r="AS550" s="43">
        <f t="shared" si="35"/>
        <v>0.5776699029</v>
      </c>
      <c r="AT550" s="43">
        <f t="shared" si="36"/>
        <v>0.4466019417</v>
      </c>
      <c r="AU550" s="43">
        <f t="shared" si="37"/>
        <v>0.4126213592</v>
      </c>
      <c r="AV550" s="44">
        <f t="shared" si="38"/>
        <v>0</v>
      </c>
      <c r="AW550" s="45">
        <f t="shared" si="39"/>
        <v>-37</v>
      </c>
      <c r="AX550" s="45">
        <v>28.0</v>
      </c>
      <c r="AY550" s="45"/>
    </row>
    <row r="551">
      <c r="A551" s="60"/>
      <c r="B551" s="60"/>
      <c r="C551" s="60"/>
      <c r="D551" s="46">
        <v>549.0</v>
      </c>
      <c r="E551" s="25"/>
      <c r="F551" s="26">
        <v>7411.0</v>
      </c>
      <c r="G551" s="18">
        <v>2390.0</v>
      </c>
      <c r="H551" s="15">
        <f t="shared" si="5"/>
        <v>443</v>
      </c>
      <c r="I551" s="28">
        <v>25.0</v>
      </c>
      <c r="J551" s="29">
        <v>83.0</v>
      </c>
      <c r="K551" s="30">
        <v>31.0</v>
      </c>
      <c r="L551" s="31">
        <v>218.0</v>
      </c>
      <c r="M551" s="32">
        <v>26.0</v>
      </c>
      <c r="N551" s="33">
        <v>60.0</v>
      </c>
      <c r="O551" s="39">
        <f t="shared" si="6"/>
        <v>0.6976744186</v>
      </c>
      <c r="P551" s="39">
        <f t="shared" si="7"/>
        <v>0.7685185185</v>
      </c>
      <c r="Q551" s="40">
        <f t="shared" si="8"/>
        <v>0.738195457</v>
      </c>
      <c r="R551" s="17">
        <f t="shared" si="9"/>
        <v>0.316195457</v>
      </c>
      <c r="S551" s="39">
        <f t="shared" si="10"/>
        <v>0.03032306151</v>
      </c>
      <c r="T551" s="40">
        <f t="shared" si="11"/>
        <v>0.3598751138</v>
      </c>
      <c r="U551" s="40">
        <f t="shared" si="12"/>
        <v>0.5416314067</v>
      </c>
      <c r="V551" s="40">
        <f t="shared" si="13"/>
        <v>0.5416314067</v>
      </c>
      <c r="W551" s="39">
        <f t="shared" si="14"/>
        <v>0.5719544682</v>
      </c>
      <c r="X551" s="41">
        <f t="shared" si="15"/>
        <v>0.4583685933</v>
      </c>
      <c r="Y551" s="41">
        <f t="shared" si="16"/>
        <v>0.4280455318</v>
      </c>
      <c r="Z551" s="40">
        <f t="shared" si="17"/>
        <v>86</v>
      </c>
      <c r="AA551" s="40">
        <f t="shared" si="18"/>
        <v>108</v>
      </c>
      <c r="AB551" s="40">
        <f t="shared" si="19"/>
        <v>39</v>
      </c>
      <c r="AC551" s="40">
        <f t="shared" si="20"/>
        <v>47</v>
      </c>
      <c r="AD551" s="40">
        <f t="shared" si="21"/>
        <v>46</v>
      </c>
      <c r="AE551" s="40">
        <f t="shared" si="22"/>
        <v>62</v>
      </c>
      <c r="AF551" s="40">
        <f t="shared" si="23"/>
        <v>1.276595745</v>
      </c>
      <c r="AG551" s="40">
        <f t="shared" si="24"/>
        <v>1.338709677</v>
      </c>
      <c r="AH551" s="40">
        <f t="shared" si="25"/>
        <v>50</v>
      </c>
      <c r="AI551" s="40">
        <f t="shared" si="26"/>
        <v>60</v>
      </c>
      <c r="AJ551" s="40">
        <f t="shared" si="27"/>
        <v>62</v>
      </c>
      <c r="AK551" s="40">
        <f t="shared" si="40"/>
        <v>83</v>
      </c>
      <c r="AL551" s="18">
        <f t="shared" si="28"/>
        <v>2390</v>
      </c>
      <c r="AM551" s="40">
        <f t="shared" si="29"/>
        <v>255</v>
      </c>
      <c r="AN551" s="42">
        <f t="shared" si="30"/>
        <v>0.1066945607</v>
      </c>
      <c r="AO551" s="42">
        <f t="shared" si="31"/>
        <v>0.1853556485</v>
      </c>
      <c r="AP551" s="43">
        <f t="shared" si="32"/>
        <v>0.1851015801</v>
      </c>
      <c r="AQ551" s="43">
        <f t="shared" si="33"/>
        <v>0.6072234763</v>
      </c>
      <c r="AR551" s="43">
        <f t="shared" si="34"/>
        <v>0.4379232506</v>
      </c>
      <c r="AS551" s="43">
        <f t="shared" si="35"/>
        <v>0.4392156863</v>
      </c>
      <c r="AT551" s="43">
        <f t="shared" si="36"/>
        <v>0.5215686275</v>
      </c>
      <c r="AU551" s="43">
        <f t="shared" si="37"/>
        <v>0.431372549</v>
      </c>
      <c r="AV551" s="44">
        <f t="shared" si="38"/>
        <v>0</v>
      </c>
      <c r="AW551" s="45">
        <f t="shared" si="39"/>
        <v>-30</v>
      </c>
      <c r="AX551" s="45">
        <v>28.0</v>
      </c>
      <c r="AY551" s="45"/>
    </row>
    <row r="552">
      <c r="A552" s="60"/>
      <c r="B552" s="60"/>
      <c r="C552" s="60"/>
      <c r="D552" s="46">
        <v>550.0</v>
      </c>
      <c r="E552" s="25"/>
      <c r="F552" s="26">
        <v>7414.0</v>
      </c>
      <c r="G552" s="18">
        <v>2248.0</v>
      </c>
      <c r="H552" s="15">
        <f t="shared" si="5"/>
        <v>435</v>
      </c>
      <c r="I552" s="28">
        <v>21.0</v>
      </c>
      <c r="J552" s="29">
        <v>59.0</v>
      </c>
      <c r="K552" s="30">
        <v>29.0</v>
      </c>
      <c r="L552" s="31">
        <v>249.0</v>
      </c>
      <c r="M552" s="32">
        <v>28.0</v>
      </c>
      <c r="N552" s="33">
        <v>49.0</v>
      </c>
      <c r="O552" s="39">
        <f t="shared" si="6"/>
        <v>0.6363636364</v>
      </c>
      <c r="P552" s="39">
        <f t="shared" si="7"/>
        <v>0.7375</v>
      </c>
      <c r="Q552" s="40">
        <f t="shared" si="8"/>
        <v>0.7103966446</v>
      </c>
      <c r="R552" s="17">
        <f t="shared" si="9"/>
        <v>0.2883966446</v>
      </c>
      <c r="S552" s="39">
        <f t="shared" si="10"/>
        <v>0.02710335537</v>
      </c>
      <c r="T552" s="40">
        <f t="shared" si="11"/>
        <v>0.3598906781</v>
      </c>
      <c r="U552" s="40">
        <f t="shared" si="12"/>
        <v>0.4940300104</v>
      </c>
      <c r="V552" s="40">
        <f t="shared" si="13"/>
        <v>0.4940300104</v>
      </c>
      <c r="W552" s="39">
        <f t="shared" si="14"/>
        <v>0.5211333658</v>
      </c>
      <c r="X552" s="41">
        <f t="shared" si="15"/>
        <v>0.5059699896</v>
      </c>
      <c r="Y552" s="41">
        <f t="shared" si="16"/>
        <v>0.4788666342</v>
      </c>
      <c r="Z552" s="40">
        <f t="shared" si="17"/>
        <v>77</v>
      </c>
      <c r="AA552" s="40">
        <f t="shared" si="18"/>
        <v>80</v>
      </c>
      <c r="AB552" s="40">
        <f t="shared" si="19"/>
        <v>39</v>
      </c>
      <c r="AC552" s="40">
        <f t="shared" si="20"/>
        <v>38</v>
      </c>
      <c r="AD552" s="40">
        <f t="shared" si="21"/>
        <v>38</v>
      </c>
      <c r="AE552" s="40">
        <f t="shared" si="22"/>
        <v>42</v>
      </c>
      <c r="AF552" s="40">
        <f t="shared" si="23"/>
        <v>1.289473684</v>
      </c>
      <c r="AG552" s="40">
        <f t="shared" si="24"/>
        <v>1.404761905</v>
      </c>
      <c r="AH552" s="40">
        <f t="shared" si="25"/>
        <v>50</v>
      </c>
      <c r="AI552" s="40">
        <f t="shared" si="26"/>
        <v>49</v>
      </c>
      <c r="AJ552" s="40">
        <f t="shared" si="27"/>
        <v>53</v>
      </c>
      <c r="AK552" s="40">
        <f t="shared" si="40"/>
        <v>59</v>
      </c>
      <c r="AL552" s="18">
        <f t="shared" si="28"/>
        <v>2248</v>
      </c>
      <c r="AM552" s="40">
        <f t="shared" si="29"/>
        <v>211</v>
      </c>
      <c r="AN552" s="42">
        <f t="shared" si="30"/>
        <v>0.09386120996</v>
      </c>
      <c r="AO552" s="42">
        <f t="shared" si="31"/>
        <v>0.1935053381</v>
      </c>
      <c r="AP552" s="43">
        <f t="shared" si="32"/>
        <v>0.1793103448</v>
      </c>
      <c r="AQ552" s="43">
        <f t="shared" si="33"/>
        <v>0.6850574713</v>
      </c>
      <c r="AR552" s="43">
        <f t="shared" si="34"/>
        <v>0.3609195402</v>
      </c>
      <c r="AS552" s="43">
        <f t="shared" si="35"/>
        <v>0.4881516588</v>
      </c>
      <c r="AT552" s="43">
        <f t="shared" si="36"/>
        <v>0.5165876777</v>
      </c>
      <c r="AU552" s="43">
        <f t="shared" si="37"/>
        <v>0.4691943128</v>
      </c>
      <c r="AV552" s="44">
        <f t="shared" si="38"/>
        <v>0</v>
      </c>
      <c r="AW552" s="45">
        <f t="shared" si="39"/>
        <v>-25</v>
      </c>
      <c r="AX552" s="45">
        <v>29.0</v>
      </c>
      <c r="AY552" s="45"/>
    </row>
    <row r="553">
      <c r="A553" s="60"/>
      <c r="B553" s="60"/>
      <c r="C553" s="60"/>
      <c r="D553" s="46">
        <v>551.0</v>
      </c>
      <c r="E553" s="25"/>
      <c r="F553" s="26">
        <v>7415.0</v>
      </c>
      <c r="G553" s="18">
        <v>3127.0</v>
      </c>
      <c r="H553" s="15">
        <f t="shared" si="5"/>
        <v>705</v>
      </c>
      <c r="I553" s="28">
        <v>50.0</v>
      </c>
      <c r="J553" s="29">
        <v>133.0</v>
      </c>
      <c r="K553" s="30">
        <v>50.0</v>
      </c>
      <c r="L553" s="31">
        <v>298.0</v>
      </c>
      <c r="M553" s="32">
        <v>71.0</v>
      </c>
      <c r="N553" s="33">
        <v>103.0</v>
      </c>
      <c r="O553" s="39">
        <f t="shared" si="6"/>
        <v>0.591954023</v>
      </c>
      <c r="P553" s="39">
        <f t="shared" si="7"/>
        <v>0.7267759563</v>
      </c>
      <c r="Q553" s="40">
        <f t="shared" si="8"/>
        <v>0.6902623977</v>
      </c>
      <c r="R553" s="17">
        <f t="shared" si="9"/>
        <v>0.2682623977</v>
      </c>
      <c r="S553" s="39">
        <f t="shared" si="10"/>
        <v>0.03651355854</v>
      </c>
      <c r="T553" s="40">
        <f t="shared" si="11"/>
        <v>0.359901952</v>
      </c>
      <c r="U553" s="40">
        <f t="shared" si="12"/>
        <v>0.4595510197</v>
      </c>
      <c r="V553" s="40">
        <f t="shared" si="13"/>
        <v>0.4595510197</v>
      </c>
      <c r="W553" s="39">
        <f t="shared" si="14"/>
        <v>0.4960645782</v>
      </c>
      <c r="X553" s="41">
        <f t="shared" si="15"/>
        <v>0.5404489803</v>
      </c>
      <c r="Y553" s="41">
        <f t="shared" si="16"/>
        <v>0.5039354218</v>
      </c>
      <c r="Z553" s="40">
        <f t="shared" si="17"/>
        <v>174</v>
      </c>
      <c r="AA553" s="40">
        <f t="shared" si="18"/>
        <v>183</v>
      </c>
      <c r="AB553" s="40">
        <f t="shared" si="19"/>
        <v>94</v>
      </c>
      <c r="AC553" s="40">
        <f t="shared" si="20"/>
        <v>80</v>
      </c>
      <c r="AD553" s="40">
        <f t="shared" si="21"/>
        <v>92</v>
      </c>
      <c r="AE553" s="40">
        <f t="shared" si="22"/>
        <v>91</v>
      </c>
      <c r="AF553" s="40">
        <f t="shared" si="23"/>
        <v>1.2875</v>
      </c>
      <c r="AG553" s="40">
        <f t="shared" si="24"/>
        <v>1.461538462</v>
      </c>
      <c r="AH553" s="40">
        <f t="shared" si="25"/>
        <v>121</v>
      </c>
      <c r="AI553" s="40">
        <f t="shared" si="26"/>
        <v>103</v>
      </c>
      <c r="AJ553" s="40">
        <f t="shared" si="27"/>
        <v>134</v>
      </c>
      <c r="AK553" s="40">
        <f t="shared" si="40"/>
        <v>133</v>
      </c>
      <c r="AL553" s="18">
        <f t="shared" si="28"/>
        <v>3127</v>
      </c>
      <c r="AM553" s="40">
        <f t="shared" si="29"/>
        <v>491</v>
      </c>
      <c r="AN553" s="42">
        <f t="shared" si="30"/>
        <v>0.1570195075</v>
      </c>
      <c r="AO553" s="42">
        <f t="shared" si="31"/>
        <v>0.2254557083</v>
      </c>
      <c r="AP553" s="43">
        <f t="shared" si="32"/>
        <v>0.2425531915</v>
      </c>
      <c r="AQ553" s="43">
        <f t="shared" si="33"/>
        <v>0.5943262411</v>
      </c>
      <c r="AR553" s="43">
        <f t="shared" si="34"/>
        <v>0.5063829787</v>
      </c>
      <c r="AS553" s="43">
        <f t="shared" si="35"/>
        <v>0.5193482688</v>
      </c>
      <c r="AT553" s="43">
        <f t="shared" si="36"/>
        <v>0.517311609</v>
      </c>
      <c r="AU553" s="43">
        <f t="shared" si="37"/>
        <v>0.4562118126</v>
      </c>
      <c r="AV553" s="44">
        <f t="shared" si="38"/>
        <v>0</v>
      </c>
      <c r="AW553" s="45">
        <f t="shared" si="39"/>
        <v>-84</v>
      </c>
      <c r="AX553" s="45">
        <v>29.0</v>
      </c>
      <c r="AY553" s="45"/>
    </row>
    <row r="554">
      <c r="A554" s="60"/>
      <c r="B554" s="60"/>
      <c r="C554" s="60"/>
      <c r="D554" s="46">
        <v>552.0</v>
      </c>
      <c r="E554" s="25"/>
      <c r="F554" s="26">
        <v>7417.0</v>
      </c>
      <c r="G554" s="18">
        <v>2919.0</v>
      </c>
      <c r="H554" s="15">
        <f t="shared" si="5"/>
        <v>496</v>
      </c>
      <c r="I554" s="28">
        <v>47.0</v>
      </c>
      <c r="J554" s="29">
        <v>95.0</v>
      </c>
      <c r="K554" s="30">
        <v>29.0</v>
      </c>
      <c r="L554" s="31">
        <v>236.0</v>
      </c>
      <c r="M554" s="32">
        <v>28.0</v>
      </c>
      <c r="N554" s="33">
        <v>61.0</v>
      </c>
      <c r="O554" s="39">
        <f t="shared" si="6"/>
        <v>0.6853932584</v>
      </c>
      <c r="P554" s="39">
        <f t="shared" si="7"/>
        <v>0.6690140845</v>
      </c>
      <c r="Q554" s="40">
        <f t="shared" si="8"/>
        <v>0.7326268938</v>
      </c>
      <c r="R554" s="17">
        <f t="shared" si="9"/>
        <v>0.3106268938</v>
      </c>
      <c r="S554" s="39">
        <f t="shared" si="10"/>
        <v>-0.06361280932</v>
      </c>
      <c r="T554" s="40">
        <f t="shared" si="11"/>
        <v>0.3598782314</v>
      </c>
      <c r="U554" s="40">
        <f t="shared" si="12"/>
        <v>0.5320963192</v>
      </c>
      <c r="V554" s="40">
        <f t="shared" si="13"/>
        <v>0.5320963192</v>
      </c>
      <c r="W554" s="39">
        <f t="shared" si="14"/>
        <v>0.4684835099</v>
      </c>
      <c r="X554" s="41">
        <f t="shared" si="15"/>
        <v>0.4679036808</v>
      </c>
      <c r="Y554" s="41">
        <f t="shared" si="16"/>
        <v>0.5315164901</v>
      </c>
      <c r="Z554" s="40">
        <f t="shared" si="17"/>
        <v>89</v>
      </c>
      <c r="AA554" s="40">
        <f t="shared" si="18"/>
        <v>142</v>
      </c>
      <c r="AB554" s="40">
        <f t="shared" si="19"/>
        <v>42</v>
      </c>
      <c r="AC554" s="40">
        <f t="shared" si="20"/>
        <v>47</v>
      </c>
      <c r="AD554" s="40">
        <f t="shared" si="21"/>
        <v>75</v>
      </c>
      <c r="AE554" s="40">
        <f t="shared" si="22"/>
        <v>67</v>
      </c>
      <c r="AF554" s="40">
        <f t="shared" si="23"/>
        <v>1.29787234</v>
      </c>
      <c r="AG554" s="40">
        <f t="shared" si="24"/>
        <v>1.417910448</v>
      </c>
      <c r="AH554" s="40">
        <f t="shared" si="25"/>
        <v>55</v>
      </c>
      <c r="AI554" s="40">
        <f t="shared" si="26"/>
        <v>61</v>
      </c>
      <c r="AJ554" s="40">
        <f t="shared" si="27"/>
        <v>106</v>
      </c>
      <c r="AK554" s="40">
        <f t="shared" si="40"/>
        <v>95</v>
      </c>
      <c r="AL554" s="18">
        <f t="shared" si="28"/>
        <v>2919</v>
      </c>
      <c r="AM554" s="40">
        <f t="shared" si="29"/>
        <v>317</v>
      </c>
      <c r="AN554" s="42">
        <f t="shared" si="30"/>
        <v>0.1085988352</v>
      </c>
      <c r="AO554" s="42">
        <f t="shared" si="31"/>
        <v>0.1699212059</v>
      </c>
      <c r="AP554" s="43">
        <f t="shared" si="32"/>
        <v>0.2096774194</v>
      </c>
      <c r="AQ554" s="43">
        <f t="shared" si="33"/>
        <v>0.627016129</v>
      </c>
      <c r="AR554" s="43">
        <f t="shared" si="34"/>
        <v>0.4657258065</v>
      </c>
      <c r="AS554" s="43">
        <f t="shared" si="35"/>
        <v>0.5078864353</v>
      </c>
      <c r="AT554" s="43">
        <f t="shared" si="36"/>
        <v>0.4731861199</v>
      </c>
      <c r="AU554" s="43">
        <f t="shared" si="37"/>
        <v>0.3659305994</v>
      </c>
      <c r="AV554" s="44">
        <f t="shared" si="38"/>
        <v>0</v>
      </c>
      <c r="AW554" s="45">
        <f t="shared" si="39"/>
        <v>-57</v>
      </c>
      <c r="AX554" s="45">
        <v>29.0</v>
      </c>
      <c r="AY554" s="45"/>
    </row>
    <row r="555">
      <c r="A555" s="60"/>
      <c r="B555" s="60"/>
      <c r="C555" s="60"/>
      <c r="D555" s="46">
        <v>553.0</v>
      </c>
      <c r="E555" s="25"/>
      <c r="F555" s="26">
        <v>7430.0</v>
      </c>
      <c r="G555" s="18">
        <v>2038.0</v>
      </c>
      <c r="H555" s="15">
        <f t="shared" si="5"/>
        <v>276</v>
      </c>
      <c r="I555" s="28">
        <v>16.0</v>
      </c>
      <c r="J555" s="29">
        <v>24.0</v>
      </c>
      <c r="K555" s="30">
        <v>31.0</v>
      </c>
      <c r="L555" s="31">
        <v>130.0</v>
      </c>
      <c r="M555" s="32">
        <v>31.0</v>
      </c>
      <c r="N555" s="33">
        <v>44.0</v>
      </c>
      <c r="O555" s="39">
        <f t="shared" si="6"/>
        <v>0.5866666667</v>
      </c>
      <c r="P555" s="39">
        <f t="shared" si="7"/>
        <v>0.6</v>
      </c>
      <c r="Q555" s="40">
        <f t="shared" si="8"/>
        <v>0.6878653184</v>
      </c>
      <c r="R555" s="17">
        <f t="shared" si="9"/>
        <v>0.2658653184</v>
      </c>
      <c r="S555" s="39">
        <f t="shared" si="10"/>
        <v>-0.0878653184</v>
      </c>
      <c r="T555" s="40">
        <f t="shared" si="11"/>
        <v>0.3599032942</v>
      </c>
      <c r="U555" s="40">
        <f t="shared" si="12"/>
        <v>0.4554460151</v>
      </c>
      <c r="V555" s="40">
        <f t="shared" si="13"/>
        <v>0.4554460151</v>
      </c>
      <c r="W555" s="39">
        <f t="shared" si="14"/>
        <v>0.3675806967</v>
      </c>
      <c r="X555" s="41">
        <f t="shared" si="15"/>
        <v>0.5445539849</v>
      </c>
      <c r="Y555" s="41">
        <f t="shared" si="16"/>
        <v>0.6324193033</v>
      </c>
      <c r="Z555" s="40">
        <f t="shared" si="17"/>
        <v>75</v>
      </c>
      <c r="AA555" s="40">
        <f t="shared" si="18"/>
        <v>40</v>
      </c>
      <c r="AB555" s="40">
        <f t="shared" si="19"/>
        <v>41</v>
      </c>
      <c r="AC555" s="40">
        <f t="shared" si="20"/>
        <v>34</v>
      </c>
      <c r="AD555" s="40">
        <f t="shared" si="21"/>
        <v>25</v>
      </c>
      <c r="AE555" s="40">
        <f t="shared" si="22"/>
        <v>15</v>
      </c>
      <c r="AF555" s="40">
        <f t="shared" si="23"/>
        <v>1.294117647</v>
      </c>
      <c r="AG555" s="40">
        <f t="shared" si="24"/>
        <v>1.6</v>
      </c>
      <c r="AH555" s="40">
        <f t="shared" si="25"/>
        <v>53</v>
      </c>
      <c r="AI555" s="40">
        <f t="shared" si="26"/>
        <v>44</v>
      </c>
      <c r="AJ555" s="40">
        <f t="shared" si="27"/>
        <v>40</v>
      </c>
      <c r="AK555" s="40">
        <f t="shared" si="40"/>
        <v>24</v>
      </c>
      <c r="AL555" s="18">
        <f t="shared" si="28"/>
        <v>2038</v>
      </c>
      <c r="AM555" s="40">
        <f t="shared" si="29"/>
        <v>161</v>
      </c>
      <c r="AN555" s="42">
        <f t="shared" si="30"/>
        <v>0.07899901865</v>
      </c>
      <c r="AO555" s="42">
        <f t="shared" si="31"/>
        <v>0.1354268891</v>
      </c>
      <c r="AP555" s="43">
        <f t="shared" si="32"/>
        <v>0.2826086957</v>
      </c>
      <c r="AQ555" s="43">
        <f t="shared" si="33"/>
        <v>0.6413043478</v>
      </c>
      <c r="AR555" s="43">
        <f t="shared" si="34"/>
        <v>0.4166666667</v>
      </c>
      <c r="AS555" s="43">
        <f t="shared" si="35"/>
        <v>0.5776397516</v>
      </c>
      <c r="AT555" s="43">
        <f t="shared" si="36"/>
        <v>0.4782608696</v>
      </c>
      <c r="AU555" s="43">
        <f t="shared" si="37"/>
        <v>0.602484472</v>
      </c>
      <c r="AV555" s="44">
        <f t="shared" si="38"/>
        <v>0</v>
      </c>
      <c r="AW555" s="45">
        <f t="shared" si="39"/>
        <v>-15</v>
      </c>
      <c r="AX555" s="45">
        <v>29.0</v>
      </c>
      <c r="AY555" s="45"/>
    </row>
    <row r="556">
      <c r="A556" s="60"/>
      <c r="B556" s="60"/>
      <c r="C556" s="60"/>
      <c r="D556" s="46">
        <v>554.0</v>
      </c>
      <c r="E556" s="25"/>
      <c r="F556" s="26">
        <v>7500.0</v>
      </c>
      <c r="G556" s="18">
        <v>2006.0</v>
      </c>
      <c r="H556" s="15">
        <f t="shared" si="5"/>
        <v>334</v>
      </c>
      <c r="I556" s="28">
        <v>30.0</v>
      </c>
      <c r="J556" s="29">
        <v>69.0</v>
      </c>
      <c r="K556" s="30">
        <v>25.0</v>
      </c>
      <c r="L556" s="31">
        <v>156.0</v>
      </c>
      <c r="M556" s="32">
        <v>17.0</v>
      </c>
      <c r="N556" s="33">
        <v>37.0</v>
      </c>
      <c r="O556" s="39">
        <f t="shared" si="6"/>
        <v>0.6851851852</v>
      </c>
      <c r="P556" s="39">
        <f t="shared" si="7"/>
        <v>0.696969697</v>
      </c>
      <c r="Q556" s="40">
        <f t="shared" si="8"/>
        <v>0.7325325494</v>
      </c>
      <c r="R556" s="17">
        <f t="shared" si="9"/>
        <v>0.3105325494</v>
      </c>
      <c r="S556" s="39">
        <f t="shared" si="10"/>
        <v>-0.03556285241</v>
      </c>
      <c r="T556" s="40">
        <f t="shared" si="11"/>
        <v>0.3598782843</v>
      </c>
      <c r="U556" s="40">
        <f t="shared" si="12"/>
        <v>0.5319347715</v>
      </c>
      <c r="V556" s="40">
        <f t="shared" si="13"/>
        <v>0.5319347715</v>
      </c>
      <c r="W556" s="39">
        <f t="shared" si="14"/>
        <v>0.4963719191</v>
      </c>
      <c r="X556" s="41">
        <f t="shared" si="15"/>
        <v>0.4680652285</v>
      </c>
      <c r="Y556" s="41">
        <f t="shared" si="16"/>
        <v>0.5036280809</v>
      </c>
      <c r="Z556" s="40">
        <f t="shared" si="17"/>
        <v>54</v>
      </c>
      <c r="AA556" s="40">
        <f t="shared" si="18"/>
        <v>99</v>
      </c>
      <c r="AB556" s="40">
        <f t="shared" si="19"/>
        <v>25</v>
      </c>
      <c r="AC556" s="40">
        <f t="shared" si="20"/>
        <v>29</v>
      </c>
      <c r="AD556" s="40">
        <f t="shared" si="21"/>
        <v>50</v>
      </c>
      <c r="AE556" s="40">
        <f t="shared" si="22"/>
        <v>49</v>
      </c>
      <c r="AF556" s="40">
        <f t="shared" si="23"/>
        <v>1.275862069</v>
      </c>
      <c r="AG556" s="40">
        <f t="shared" si="24"/>
        <v>1.408163265</v>
      </c>
      <c r="AH556" s="40">
        <f t="shared" si="25"/>
        <v>32</v>
      </c>
      <c r="AI556" s="40">
        <f t="shared" si="26"/>
        <v>37</v>
      </c>
      <c r="AJ556" s="40">
        <f t="shared" si="27"/>
        <v>70</v>
      </c>
      <c r="AK556" s="40">
        <f t="shared" si="40"/>
        <v>69</v>
      </c>
      <c r="AL556" s="18">
        <f t="shared" si="28"/>
        <v>2006</v>
      </c>
      <c r="AM556" s="40">
        <f t="shared" si="29"/>
        <v>208</v>
      </c>
      <c r="AN556" s="42">
        <f t="shared" si="30"/>
        <v>0.1036889332</v>
      </c>
      <c r="AO556" s="42">
        <f t="shared" si="31"/>
        <v>0.1665004985</v>
      </c>
      <c r="AP556" s="43">
        <f t="shared" si="32"/>
        <v>0.2155688623</v>
      </c>
      <c r="AQ556" s="43">
        <f t="shared" si="33"/>
        <v>0.6077844311</v>
      </c>
      <c r="AR556" s="43">
        <f t="shared" si="34"/>
        <v>0.4580838323</v>
      </c>
      <c r="AS556" s="43">
        <f t="shared" si="35"/>
        <v>0.4903846154</v>
      </c>
      <c r="AT556" s="43">
        <f t="shared" si="36"/>
        <v>0.4855769231</v>
      </c>
      <c r="AU556" s="43">
        <f t="shared" si="37"/>
        <v>0.3317307692</v>
      </c>
      <c r="AV556" s="44">
        <f t="shared" si="38"/>
        <v>0</v>
      </c>
      <c r="AW556" s="45">
        <f t="shared" si="39"/>
        <v>-30</v>
      </c>
      <c r="AX556" s="45">
        <v>30.0</v>
      </c>
      <c r="AY556" s="45"/>
    </row>
    <row r="557">
      <c r="A557" s="60"/>
      <c r="B557" s="60"/>
      <c r="C557" s="60"/>
      <c r="D557" s="46">
        <v>555.0</v>
      </c>
      <c r="E557" s="25"/>
      <c r="F557" s="26">
        <v>7502.0</v>
      </c>
      <c r="G557" s="18">
        <v>1524.0</v>
      </c>
      <c r="H557" s="15">
        <f t="shared" si="5"/>
        <v>157</v>
      </c>
      <c r="I557" s="28">
        <v>1.0</v>
      </c>
      <c r="J557" s="29">
        <v>21.0</v>
      </c>
      <c r="K557" s="30">
        <v>17.0</v>
      </c>
      <c r="L557" s="31">
        <v>87.0</v>
      </c>
      <c r="M557" s="32">
        <v>9.0</v>
      </c>
      <c r="N557" s="33">
        <v>22.0</v>
      </c>
      <c r="O557" s="39">
        <f t="shared" si="6"/>
        <v>0.7096774194</v>
      </c>
      <c r="P557" s="39">
        <f t="shared" si="7"/>
        <v>0.9545454545</v>
      </c>
      <c r="Q557" s="40">
        <f t="shared" si="8"/>
        <v>0.7436379854</v>
      </c>
      <c r="R557" s="17">
        <f t="shared" si="9"/>
        <v>0.3216379854</v>
      </c>
      <c r="S557" s="39">
        <f t="shared" si="10"/>
        <v>0.2109074691</v>
      </c>
      <c r="T557" s="40">
        <f t="shared" si="11"/>
        <v>0.3598720667</v>
      </c>
      <c r="U557" s="40">
        <f t="shared" si="12"/>
        <v>0.5509505573</v>
      </c>
      <c r="V557" s="40">
        <f t="shared" si="13"/>
        <v>0.5509505573</v>
      </c>
      <c r="W557" s="39">
        <f t="shared" si="14"/>
        <v>0.7618580264</v>
      </c>
      <c r="X557" s="41">
        <f t="shared" si="15"/>
        <v>0.4490494427</v>
      </c>
      <c r="Y557" s="41">
        <f t="shared" si="16"/>
        <v>0.2381419736</v>
      </c>
      <c r="Z557" s="40">
        <f t="shared" si="17"/>
        <v>31</v>
      </c>
      <c r="AA557" s="40">
        <f t="shared" si="18"/>
        <v>22</v>
      </c>
      <c r="AB557" s="40">
        <f t="shared" si="19"/>
        <v>14</v>
      </c>
      <c r="AC557" s="40">
        <f t="shared" si="20"/>
        <v>17</v>
      </c>
      <c r="AD557" s="40">
        <f t="shared" si="21"/>
        <v>5</v>
      </c>
      <c r="AE557" s="40">
        <f t="shared" si="22"/>
        <v>17</v>
      </c>
      <c r="AF557" s="40">
        <f t="shared" si="23"/>
        <v>1.294117647</v>
      </c>
      <c r="AG557" s="40">
        <f t="shared" si="24"/>
        <v>1.235294118</v>
      </c>
      <c r="AH557" s="40">
        <f t="shared" si="25"/>
        <v>18</v>
      </c>
      <c r="AI557" s="40">
        <f t="shared" si="26"/>
        <v>22</v>
      </c>
      <c r="AJ557" s="40">
        <f t="shared" si="27"/>
        <v>6</v>
      </c>
      <c r="AK557" s="40">
        <f t="shared" si="40"/>
        <v>21</v>
      </c>
      <c r="AL557" s="18">
        <f t="shared" si="28"/>
        <v>1524</v>
      </c>
      <c r="AM557" s="40">
        <f t="shared" si="29"/>
        <v>67</v>
      </c>
      <c r="AN557" s="42">
        <f t="shared" si="30"/>
        <v>0.04396325459</v>
      </c>
      <c r="AO557" s="42">
        <f t="shared" si="31"/>
        <v>0.1030183727</v>
      </c>
      <c r="AP557" s="43">
        <f t="shared" si="32"/>
        <v>0.1719745223</v>
      </c>
      <c r="AQ557" s="43">
        <f t="shared" si="33"/>
        <v>0.6178343949</v>
      </c>
      <c r="AR557" s="43">
        <f t="shared" si="34"/>
        <v>0.3375796178</v>
      </c>
      <c r="AS557" s="43">
        <f t="shared" si="35"/>
        <v>0.3582089552</v>
      </c>
      <c r="AT557" s="43">
        <f t="shared" si="36"/>
        <v>0.5820895522</v>
      </c>
      <c r="AU557" s="43">
        <f t="shared" si="37"/>
        <v>0.5970149254</v>
      </c>
      <c r="AV557" s="44">
        <f t="shared" si="38"/>
        <v>0</v>
      </c>
      <c r="AW557" s="45">
        <f t="shared" si="39"/>
        <v>3</v>
      </c>
      <c r="AX557" s="45">
        <v>31.0</v>
      </c>
      <c r="AY557" s="45"/>
    </row>
    <row r="558">
      <c r="A558" s="60"/>
      <c r="B558" s="60"/>
      <c r="C558" s="60"/>
      <c r="D558" s="46">
        <v>556.0</v>
      </c>
      <c r="E558" s="25"/>
      <c r="F558" s="26">
        <v>7507.0</v>
      </c>
      <c r="G558" s="18">
        <v>1909.0</v>
      </c>
      <c r="H558" s="15">
        <f t="shared" si="5"/>
        <v>308</v>
      </c>
      <c r="I558" s="28">
        <v>13.0</v>
      </c>
      <c r="J558" s="29">
        <v>41.0</v>
      </c>
      <c r="K558" s="30">
        <v>26.0</v>
      </c>
      <c r="L558" s="31">
        <v>158.0</v>
      </c>
      <c r="M558" s="32">
        <v>22.0</v>
      </c>
      <c r="N558" s="33">
        <v>48.0</v>
      </c>
      <c r="O558" s="39">
        <f t="shared" si="6"/>
        <v>0.6857142857</v>
      </c>
      <c r="P558" s="39">
        <f t="shared" si="7"/>
        <v>0.7592592593</v>
      </c>
      <c r="Q558" s="40">
        <f t="shared" si="8"/>
        <v>0.7327724539</v>
      </c>
      <c r="R558" s="17">
        <f t="shared" si="9"/>
        <v>0.3107724539</v>
      </c>
      <c r="S558" s="39">
        <f t="shared" si="10"/>
        <v>0.02648680538</v>
      </c>
      <c r="T558" s="40">
        <f t="shared" si="11"/>
        <v>0.3598781499</v>
      </c>
      <c r="U558" s="40">
        <f t="shared" si="12"/>
        <v>0.5323455643</v>
      </c>
      <c r="V558" s="40">
        <f t="shared" si="13"/>
        <v>0.5323455643</v>
      </c>
      <c r="W558" s="39">
        <f t="shared" si="14"/>
        <v>0.5588323697</v>
      </c>
      <c r="X558" s="41">
        <f t="shared" si="15"/>
        <v>0.4676544357</v>
      </c>
      <c r="Y558" s="41">
        <f t="shared" si="16"/>
        <v>0.4411676303</v>
      </c>
      <c r="Z558" s="40">
        <f t="shared" si="17"/>
        <v>70</v>
      </c>
      <c r="AA558" s="40">
        <f t="shared" si="18"/>
        <v>54</v>
      </c>
      <c r="AB558" s="40">
        <f t="shared" si="19"/>
        <v>33</v>
      </c>
      <c r="AC558" s="40">
        <f t="shared" si="20"/>
        <v>37</v>
      </c>
      <c r="AD558" s="40">
        <f t="shared" si="21"/>
        <v>24</v>
      </c>
      <c r="AE558" s="40">
        <f t="shared" si="22"/>
        <v>30</v>
      </c>
      <c r="AF558" s="40">
        <f t="shared" si="23"/>
        <v>1.297297297</v>
      </c>
      <c r="AG558" s="40">
        <f t="shared" si="24"/>
        <v>1.366666667</v>
      </c>
      <c r="AH558" s="40">
        <f t="shared" si="25"/>
        <v>43</v>
      </c>
      <c r="AI558" s="40">
        <f t="shared" si="26"/>
        <v>48</v>
      </c>
      <c r="AJ558" s="40">
        <f t="shared" si="27"/>
        <v>33</v>
      </c>
      <c r="AK558" s="40">
        <f t="shared" si="40"/>
        <v>41</v>
      </c>
      <c r="AL558" s="18">
        <f t="shared" si="28"/>
        <v>1909</v>
      </c>
      <c r="AM558" s="40">
        <f t="shared" si="29"/>
        <v>165</v>
      </c>
      <c r="AN558" s="42">
        <f t="shared" si="30"/>
        <v>0.08643268727</v>
      </c>
      <c r="AO558" s="42">
        <f t="shared" si="31"/>
        <v>0.1613410162</v>
      </c>
      <c r="AP558" s="43">
        <f t="shared" si="32"/>
        <v>0.1980519481</v>
      </c>
      <c r="AQ558" s="43">
        <f t="shared" si="33"/>
        <v>0.6266233766</v>
      </c>
      <c r="AR558" s="43">
        <f t="shared" si="34"/>
        <v>0.4025974026</v>
      </c>
      <c r="AS558" s="43">
        <f t="shared" si="35"/>
        <v>0.4606060606</v>
      </c>
      <c r="AT558" s="43">
        <f t="shared" si="36"/>
        <v>0.5090909091</v>
      </c>
      <c r="AU558" s="43">
        <f t="shared" si="37"/>
        <v>0.5515151515</v>
      </c>
      <c r="AV558" s="44">
        <f t="shared" si="38"/>
        <v>0</v>
      </c>
      <c r="AW558" s="45">
        <f t="shared" si="39"/>
        <v>-15</v>
      </c>
      <c r="AX558" s="45">
        <v>33.0</v>
      </c>
      <c r="AY558" s="45"/>
    </row>
    <row r="559">
      <c r="A559" s="60"/>
      <c r="B559" s="60"/>
      <c r="C559" s="60"/>
      <c r="D559" s="46">
        <v>557.0</v>
      </c>
      <c r="E559" s="25"/>
      <c r="F559" s="26">
        <v>7509.0</v>
      </c>
      <c r="G559" s="18">
        <v>1176.0</v>
      </c>
      <c r="H559" s="15">
        <f t="shared" si="5"/>
        <v>168</v>
      </c>
      <c r="I559" s="28">
        <v>6.0</v>
      </c>
      <c r="J559" s="29">
        <v>32.0</v>
      </c>
      <c r="K559" s="30">
        <v>13.0</v>
      </c>
      <c r="L559" s="31">
        <v>90.0</v>
      </c>
      <c r="M559" s="32">
        <v>6.0</v>
      </c>
      <c r="N559" s="33">
        <v>21.0</v>
      </c>
      <c r="O559" s="39">
        <f t="shared" si="6"/>
        <v>0.7777777778</v>
      </c>
      <c r="P559" s="39">
        <f t="shared" si="7"/>
        <v>0.8421052632</v>
      </c>
      <c r="Q559" s="40">
        <f t="shared" si="8"/>
        <v>0.7745184444</v>
      </c>
      <c r="R559" s="17">
        <f t="shared" si="9"/>
        <v>0.3525184444</v>
      </c>
      <c r="S559" s="39">
        <f t="shared" si="10"/>
        <v>0.06758681871</v>
      </c>
      <c r="T559" s="40">
        <f t="shared" si="11"/>
        <v>0.3598547791</v>
      </c>
      <c r="U559" s="40">
        <f t="shared" si="12"/>
        <v>0.6038242813</v>
      </c>
      <c r="V559" s="40">
        <f t="shared" si="13"/>
        <v>0.6038242813</v>
      </c>
      <c r="W559" s="39">
        <f t="shared" si="14"/>
        <v>0.6714111</v>
      </c>
      <c r="X559" s="41">
        <f t="shared" si="15"/>
        <v>0.3961757187</v>
      </c>
      <c r="Y559" s="41">
        <f t="shared" si="16"/>
        <v>0.3285889</v>
      </c>
      <c r="Z559" s="40">
        <f t="shared" si="17"/>
        <v>27</v>
      </c>
      <c r="AA559" s="40">
        <f t="shared" si="18"/>
        <v>38</v>
      </c>
      <c r="AB559" s="40">
        <f t="shared" si="19"/>
        <v>11</v>
      </c>
      <c r="AC559" s="40">
        <f t="shared" si="20"/>
        <v>16</v>
      </c>
      <c r="AD559" s="40">
        <f t="shared" si="21"/>
        <v>12</v>
      </c>
      <c r="AE559" s="40">
        <f t="shared" si="22"/>
        <v>26</v>
      </c>
      <c r="AF559" s="40">
        <f t="shared" si="23"/>
        <v>1.3125</v>
      </c>
      <c r="AG559" s="40">
        <f t="shared" si="24"/>
        <v>1.230769231</v>
      </c>
      <c r="AH559" s="40">
        <f t="shared" si="25"/>
        <v>14</v>
      </c>
      <c r="AI559" s="40">
        <f t="shared" si="26"/>
        <v>21</v>
      </c>
      <c r="AJ559" s="40">
        <f t="shared" si="27"/>
        <v>15</v>
      </c>
      <c r="AK559" s="40">
        <f t="shared" si="40"/>
        <v>32</v>
      </c>
      <c r="AL559" s="18">
        <f t="shared" si="28"/>
        <v>1176</v>
      </c>
      <c r="AM559" s="40">
        <f t="shared" si="29"/>
        <v>82</v>
      </c>
      <c r="AN559" s="42">
        <f t="shared" si="30"/>
        <v>0.06972789116</v>
      </c>
      <c r="AO559" s="42">
        <f t="shared" si="31"/>
        <v>0.1428571429</v>
      </c>
      <c r="AP559" s="43">
        <f t="shared" si="32"/>
        <v>0.1488095238</v>
      </c>
      <c r="AQ559" s="43">
        <f t="shared" si="33"/>
        <v>0.6071428571</v>
      </c>
      <c r="AR559" s="43">
        <f t="shared" si="34"/>
        <v>0.3869047619</v>
      </c>
      <c r="AS559" s="43">
        <f t="shared" si="35"/>
        <v>0.3536585366</v>
      </c>
      <c r="AT559" s="43">
        <f t="shared" si="36"/>
        <v>0.5609756098</v>
      </c>
      <c r="AU559" s="43">
        <f t="shared" si="37"/>
        <v>0.4268292683</v>
      </c>
      <c r="AV559" s="44">
        <f t="shared" si="38"/>
        <v>0</v>
      </c>
      <c r="AW559" s="45">
        <f t="shared" si="39"/>
        <v>-4</v>
      </c>
      <c r="AX559" s="45">
        <v>34.0</v>
      </c>
      <c r="AY559" s="45"/>
    </row>
    <row r="560">
      <c r="A560" s="60"/>
      <c r="B560" s="60"/>
      <c r="C560" s="60"/>
      <c r="D560" s="46">
        <v>558.0</v>
      </c>
      <c r="E560" s="25"/>
      <c r="F560" s="26">
        <v>7512.0</v>
      </c>
      <c r="G560" s="18">
        <v>719.0</v>
      </c>
      <c r="H560" s="15">
        <f t="shared" si="5"/>
        <v>153</v>
      </c>
      <c r="I560" s="28">
        <v>9.0</v>
      </c>
      <c r="J560" s="29">
        <v>25.0</v>
      </c>
      <c r="K560" s="30">
        <v>10.0</v>
      </c>
      <c r="L560" s="31">
        <v>72.0</v>
      </c>
      <c r="M560" s="32">
        <v>11.0</v>
      </c>
      <c r="N560" s="33">
        <v>26.0</v>
      </c>
      <c r="O560" s="39">
        <f t="shared" si="6"/>
        <v>0.7027027027</v>
      </c>
      <c r="P560" s="39">
        <f t="shared" si="7"/>
        <v>0.7352941176</v>
      </c>
      <c r="Q560" s="40">
        <f t="shared" si="8"/>
        <v>0.7404754244</v>
      </c>
      <c r="R560" s="17">
        <f t="shared" si="9"/>
        <v>0.3184754244</v>
      </c>
      <c r="S560" s="39">
        <f t="shared" si="10"/>
        <v>-0.00518130675</v>
      </c>
      <c r="T560" s="40">
        <f t="shared" si="11"/>
        <v>0.3598738373</v>
      </c>
      <c r="U560" s="40">
        <f t="shared" si="12"/>
        <v>0.5455353721</v>
      </c>
      <c r="V560" s="40">
        <f t="shared" si="13"/>
        <v>0.5455353721</v>
      </c>
      <c r="W560" s="39">
        <f t="shared" si="14"/>
        <v>0.5403540653</v>
      </c>
      <c r="X560" s="41">
        <f t="shared" si="15"/>
        <v>0.4544646279</v>
      </c>
      <c r="Y560" s="41">
        <f t="shared" si="16"/>
        <v>0.4596459347</v>
      </c>
      <c r="Z560" s="40">
        <f t="shared" si="17"/>
        <v>37</v>
      </c>
      <c r="AA560" s="40">
        <f t="shared" si="18"/>
        <v>34</v>
      </c>
      <c r="AB560" s="40">
        <f t="shared" si="19"/>
        <v>17</v>
      </c>
      <c r="AC560" s="40">
        <f t="shared" si="20"/>
        <v>20</v>
      </c>
      <c r="AD560" s="40">
        <f t="shared" si="21"/>
        <v>16</v>
      </c>
      <c r="AE560" s="40">
        <f t="shared" si="22"/>
        <v>18</v>
      </c>
      <c r="AF560" s="40">
        <f t="shared" si="23"/>
        <v>1.3</v>
      </c>
      <c r="AG560" s="40">
        <f t="shared" si="24"/>
        <v>1.388888889</v>
      </c>
      <c r="AH560" s="40">
        <f t="shared" si="25"/>
        <v>22</v>
      </c>
      <c r="AI560" s="40">
        <f t="shared" si="26"/>
        <v>26</v>
      </c>
      <c r="AJ560" s="40">
        <f t="shared" si="27"/>
        <v>22</v>
      </c>
      <c r="AK560" s="40">
        <f t="shared" si="40"/>
        <v>25</v>
      </c>
      <c r="AL560" s="18">
        <f t="shared" si="28"/>
        <v>719</v>
      </c>
      <c r="AM560" s="40">
        <f t="shared" si="29"/>
        <v>95</v>
      </c>
      <c r="AN560" s="42">
        <f t="shared" si="30"/>
        <v>0.1321279555</v>
      </c>
      <c r="AO560" s="42">
        <f t="shared" si="31"/>
        <v>0.2127955494</v>
      </c>
      <c r="AP560" s="43">
        <f t="shared" si="32"/>
        <v>0.1960784314</v>
      </c>
      <c r="AQ560" s="43">
        <f t="shared" si="33"/>
        <v>0.6013071895</v>
      </c>
      <c r="AR560" s="43">
        <f t="shared" si="34"/>
        <v>0.4640522876</v>
      </c>
      <c r="AS560" s="43">
        <f t="shared" si="35"/>
        <v>0.4631578947</v>
      </c>
      <c r="AT560" s="43">
        <f t="shared" si="36"/>
        <v>0.4947368421</v>
      </c>
      <c r="AU560" s="43">
        <f t="shared" si="37"/>
        <v>0.5052631579</v>
      </c>
      <c r="AV560" s="44">
        <f t="shared" si="38"/>
        <v>0</v>
      </c>
      <c r="AW560" s="45">
        <f t="shared" si="39"/>
        <v>-14</v>
      </c>
      <c r="AX560" s="45">
        <v>35.0</v>
      </c>
      <c r="AY560" s="45"/>
    </row>
    <row r="561">
      <c r="A561" s="60"/>
      <c r="B561" s="60"/>
      <c r="C561" s="60"/>
      <c r="D561" s="46">
        <v>559.0</v>
      </c>
      <c r="E561" s="25"/>
      <c r="F561" s="26">
        <v>7513.0</v>
      </c>
      <c r="G561" s="18">
        <v>2116.0</v>
      </c>
      <c r="H561" s="15">
        <f t="shared" si="5"/>
        <v>230</v>
      </c>
      <c r="I561" s="28">
        <v>8.0</v>
      </c>
      <c r="J561" s="29">
        <v>28.0</v>
      </c>
      <c r="K561" s="30">
        <v>7.0</v>
      </c>
      <c r="L561" s="31">
        <v>131.0</v>
      </c>
      <c r="M561" s="32">
        <v>9.0</v>
      </c>
      <c r="N561" s="33">
        <v>47.0</v>
      </c>
      <c r="O561" s="39">
        <f t="shared" si="6"/>
        <v>0.8392857143</v>
      </c>
      <c r="P561" s="39">
        <f t="shared" si="7"/>
        <v>0.7777777778</v>
      </c>
      <c r="Q561" s="40">
        <f t="shared" si="8"/>
        <v>0.8024119751</v>
      </c>
      <c r="R561" s="17">
        <f t="shared" si="9"/>
        <v>0.3804119751</v>
      </c>
      <c r="S561" s="39">
        <f t="shared" si="10"/>
        <v>-0.02463419735</v>
      </c>
      <c r="T561" s="40">
        <f t="shared" si="11"/>
        <v>0.3598391653</v>
      </c>
      <c r="U561" s="40">
        <f t="shared" si="12"/>
        <v>0.6515803024</v>
      </c>
      <c r="V561" s="40">
        <f t="shared" si="13"/>
        <v>0.6515803024</v>
      </c>
      <c r="W561" s="39">
        <f t="shared" si="14"/>
        <v>0.6269461051</v>
      </c>
      <c r="X561" s="41">
        <f t="shared" si="15"/>
        <v>0.3484196976</v>
      </c>
      <c r="Y561" s="41">
        <f t="shared" si="16"/>
        <v>0.3730538949</v>
      </c>
      <c r="Z561" s="40">
        <f t="shared" si="17"/>
        <v>56</v>
      </c>
      <c r="AA561" s="40">
        <f t="shared" si="18"/>
        <v>36</v>
      </c>
      <c r="AB561" s="40">
        <f t="shared" si="19"/>
        <v>20</v>
      </c>
      <c r="AC561" s="40">
        <f t="shared" si="20"/>
        <v>36</v>
      </c>
      <c r="AD561" s="40">
        <f t="shared" si="21"/>
        <v>13</v>
      </c>
      <c r="AE561" s="40">
        <f t="shared" si="22"/>
        <v>23</v>
      </c>
      <c r="AF561" s="40">
        <f t="shared" si="23"/>
        <v>1.305555556</v>
      </c>
      <c r="AG561" s="40">
        <f t="shared" si="24"/>
        <v>1.217391304</v>
      </c>
      <c r="AH561" s="40">
        <f t="shared" si="25"/>
        <v>26</v>
      </c>
      <c r="AI561" s="40">
        <f t="shared" si="26"/>
        <v>47</v>
      </c>
      <c r="AJ561" s="40">
        <f t="shared" si="27"/>
        <v>16</v>
      </c>
      <c r="AK561" s="40">
        <f t="shared" si="40"/>
        <v>28</v>
      </c>
      <c r="AL561" s="18">
        <f t="shared" si="28"/>
        <v>2116</v>
      </c>
      <c r="AM561" s="40">
        <f t="shared" si="29"/>
        <v>117</v>
      </c>
      <c r="AN561" s="42">
        <f t="shared" si="30"/>
        <v>0.05529300567</v>
      </c>
      <c r="AO561" s="42">
        <f t="shared" si="31"/>
        <v>0.1086956522</v>
      </c>
      <c r="AP561" s="43">
        <f t="shared" si="32"/>
        <v>0.1043478261</v>
      </c>
      <c r="AQ561" s="43">
        <f t="shared" si="33"/>
        <v>0.6434782609</v>
      </c>
      <c r="AR561" s="43">
        <f t="shared" si="34"/>
        <v>0.4</v>
      </c>
      <c r="AS561" s="43">
        <f t="shared" si="35"/>
        <v>0.358974359</v>
      </c>
      <c r="AT561" s="43">
        <f t="shared" si="36"/>
        <v>0.4615384615</v>
      </c>
      <c r="AU561" s="43">
        <f t="shared" si="37"/>
        <v>0.6239316239</v>
      </c>
      <c r="AV561" s="44">
        <f t="shared" si="38"/>
        <v>0</v>
      </c>
      <c r="AW561" s="45">
        <f t="shared" si="39"/>
        <v>-18</v>
      </c>
      <c r="AX561" s="45">
        <v>36.0</v>
      </c>
      <c r="AY561" s="45"/>
    </row>
    <row r="562">
      <c r="A562" s="60"/>
      <c r="B562" s="60"/>
      <c r="C562" s="60"/>
      <c r="D562" s="46">
        <v>560.0</v>
      </c>
      <c r="E562" s="25"/>
      <c r="F562" s="26">
        <v>7515.0</v>
      </c>
      <c r="G562" s="18">
        <v>2524.0</v>
      </c>
      <c r="H562" s="15">
        <f t="shared" si="5"/>
        <v>544</v>
      </c>
      <c r="I562" s="28">
        <v>29.0</v>
      </c>
      <c r="J562" s="29">
        <v>95.0</v>
      </c>
      <c r="K562" s="30">
        <v>39.0</v>
      </c>
      <c r="L562" s="31">
        <v>265.0</v>
      </c>
      <c r="M562" s="32">
        <v>27.0</v>
      </c>
      <c r="N562" s="33">
        <v>89.0</v>
      </c>
      <c r="O562" s="39">
        <f t="shared" si="6"/>
        <v>0.7672413793</v>
      </c>
      <c r="P562" s="39">
        <f t="shared" si="7"/>
        <v>0.7661290323</v>
      </c>
      <c r="Q562" s="40">
        <f t="shared" si="8"/>
        <v>0.7697404746</v>
      </c>
      <c r="R562" s="17">
        <f t="shared" si="9"/>
        <v>0.3477404746</v>
      </c>
      <c r="S562" s="39">
        <f t="shared" si="10"/>
        <v>-0.003611442326</v>
      </c>
      <c r="T562" s="40">
        <f t="shared" si="11"/>
        <v>0.3598574538</v>
      </c>
      <c r="U562" s="40">
        <f t="shared" si="12"/>
        <v>0.5956436736</v>
      </c>
      <c r="V562" s="40">
        <f t="shared" si="13"/>
        <v>0.5956436736</v>
      </c>
      <c r="W562" s="39">
        <f t="shared" si="14"/>
        <v>0.5920322313</v>
      </c>
      <c r="X562" s="41">
        <f t="shared" si="15"/>
        <v>0.4043563264</v>
      </c>
      <c r="Y562" s="41">
        <f t="shared" si="16"/>
        <v>0.4079677687</v>
      </c>
      <c r="Z562" s="40">
        <f t="shared" si="17"/>
        <v>116</v>
      </c>
      <c r="AA562" s="40">
        <f t="shared" si="18"/>
        <v>124</v>
      </c>
      <c r="AB562" s="40">
        <f t="shared" si="19"/>
        <v>47</v>
      </c>
      <c r="AC562" s="40">
        <f t="shared" si="20"/>
        <v>69</v>
      </c>
      <c r="AD562" s="40">
        <f t="shared" si="21"/>
        <v>51</v>
      </c>
      <c r="AE562" s="40">
        <f t="shared" si="22"/>
        <v>73</v>
      </c>
      <c r="AF562" s="40">
        <f t="shared" si="23"/>
        <v>1.289855072</v>
      </c>
      <c r="AG562" s="40">
        <f t="shared" si="24"/>
        <v>1.301369863</v>
      </c>
      <c r="AH562" s="40">
        <f t="shared" si="25"/>
        <v>61</v>
      </c>
      <c r="AI562" s="40">
        <f t="shared" si="26"/>
        <v>89</v>
      </c>
      <c r="AJ562" s="40">
        <f t="shared" si="27"/>
        <v>66</v>
      </c>
      <c r="AK562" s="40">
        <f t="shared" si="40"/>
        <v>95</v>
      </c>
      <c r="AL562" s="18">
        <f t="shared" si="28"/>
        <v>2524</v>
      </c>
      <c r="AM562" s="40">
        <f t="shared" si="29"/>
        <v>311</v>
      </c>
      <c r="AN562" s="42">
        <f t="shared" si="30"/>
        <v>0.1232171157</v>
      </c>
      <c r="AO562" s="42">
        <f t="shared" si="31"/>
        <v>0.2155309033</v>
      </c>
      <c r="AP562" s="43">
        <f t="shared" si="32"/>
        <v>0.1746323529</v>
      </c>
      <c r="AQ562" s="43">
        <f t="shared" si="33"/>
        <v>0.5900735294</v>
      </c>
      <c r="AR562" s="43">
        <f t="shared" si="34"/>
        <v>0.4411764706</v>
      </c>
      <c r="AS562" s="43">
        <f t="shared" si="35"/>
        <v>0.4083601286</v>
      </c>
      <c r="AT562" s="43">
        <f t="shared" si="36"/>
        <v>0.501607717</v>
      </c>
      <c r="AU562" s="43">
        <f t="shared" si="37"/>
        <v>0.4823151125</v>
      </c>
      <c r="AV562" s="44">
        <f t="shared" si="38"/>
        <v>0</v>
      </c>
      <c r="AW562" s="45">
        <f t="shared" si="39"/>
        <v>-32</v>
      </c>
      <c r="AX562" s="45">
        <v>36.0</v>
      </c>
      <c r="AY562" s="45"/>
    </row>
    <row r="563">
      <c r="A563" s="60"/>
      <c r="B563" s="60"/>
      <c r="C563" s="60"/>
      <c r="D563" s="46">
        <v>561.0</v>
      </c>
      <c r="E563" s="25"/>
      <c r="F563" s="26">
        <v>7522.0</v>
      </c>
      <c r="G563" s="18">
        <v>3233.0</v>
      </c>
      <c r="H563" s="15">
        <f t="shared" si="5"/>
        <v>331</v>
      </c>
      <c r="I563" s="28">
        <v>13.0</v>
      </c>
      <c r="J563" s="29">
        <v>61.0</v>
      </c>
      <c r="K563" s="30">
        <v>10.0</v>
      </c>
      <c r="L563" s="31">
        <v>171.0</v>
      </c>
      <c r="M563" s="32">
        <v>17.0</v>
      </c>
      <c r="N563" s="33">
        <v>59.0</v>
      </c>
      <c r="O563" s="39">
        <f t="shared" si="6"/>
        <v>0.7763157895</v>
      </c>
      <c r="P563" s="39">
        <f t="shared" si="7"/>
        <v>0.8243243243</v>
      </c>
      <c r="Q563" s="40">
        <f t="shared" si="8"/>
        <v>0.7738554685</v>
      </c>
      <c r="R563" s="17">
        <f t="shared" si="9"/>
        <v>0.3518554685</v>
      </c>
      <c r="S563" s="39">
        <f t="shared" si="10"/>
        <v>0.05046885583</v>
      </c>
      <c r="T563" s="40">
        <f t="shared" si="11"/>
        <v>0.3598551503</v>
      </c>
      <c r="U563" s="40">
        <f t="shared" si="12"/>
        <v>0.6026891718</v>
      </c>
      <c r="V563" s="40">
        <f t="shared" si="13"/>
        <v>0.6026891718</v>
      </c>
      <c r="W563" s="39">
        <f t="shared" si="14"/>
        <v>0.6531580277</v>
      </c>
      <c r="X563" s="41">
        <f t="shared" si="15"/>
        <v>0.3973108282</v>
      </c>
      <c r="Y563" s="41">
        <f t="shared" si="16"/>
        <v>0.3468419723</v>
      </c>
      <c r="Z563" s="40">
        <f t="shared" si="17"/>
        <v>76</v>
      </c>
      <c r="AA563" s="40">
        <f t="shared" si="18"/>
        <v>74</v>
      </c>
      <c r="AB563" s="40">
        <f t="shared" si="19"/>
        <v>30</v>
      </c>
      <c r="AC563" s="40">
        <f t="shared" si="20"/>
        <v>46</v>
      </c>
      <c r="AD563" s="40">
        <f t="shared" si="21"/>
        <v>26</v>
      </c>
      <c r="AE563" s="40">
        <f t="shared" si="22"/>
        <v>48</v>
      </c>
      <c r="AF563" s="40">
        <f t="shared" si="23"/>
        <v>1.282608696</v>
      </c>
      <c r="AG563" s="40">
        <f t="shared" si="24"/>
        <v>1.270833333</v>
      </c>
      <c r="AH563" s="40">
        <f t="shared" si="25"/>
        <v>38</v>
      </c>
      <c r="AI563" s="40">
        <f t="shared" si="26"/>
        <v>59</v>
      </c>
      <c r="AJ563" s="40">
        <f t="shared" si="27"/>
        <v>33</v>
      </c>
      <c r="AK563" s="40">
        <f t="shared" si="40"/>
        <v>61</v>
      </c>
      <c r="AL563" s="18">
        <f t="shared" si="28"/>
        <v>3233</v>
      </c>
      <c r="AM563" s="40">
        <f t="shared" si="29"/>
        <v>191</v>
      </c>
      <c r="AN563" s="42">
        <f t="shared" si="30"/>
        <v>0.05907825549</v>
      </c>
      <c r="AO563" s="42">
        <f t="shared" si="31"/>
        <v>0.1023816888</v>
      </c>
      <c r="AP563" s="43">
        <f t="shared" si="32"/>
        <v>0.1208459215</v>
      </c>
      <c r="AQ563" s="43">
        <f t="shared" si="33"/>
        <v>0.6072507553</v>
      </c>
      <c r="AR563" s="43">
        <f t="shared" si="34"/>
        <v>0.4531722054</v>
      </c>
      <c r="AS563" s="43">
        <f t="shared" si="35"/>
        <v>0.3717277487</v>
      </c>
      <c r="AT563" s="43">
        <f t="shared" si="36"/>
        <v>0.5183246073</v>
      </c>
      <c r="AU563" s="43">
        <f t="shared" si="37"/>
        <v>0.5078534031</v>
      </c>
      <c r="AV563" s="44">
        <f t="shared" si="38"/>
        <v>0</v>
      </c>
      <c r="AW563" s="45">
        <f t="shared" si="39"/>
        <v>-31</v>
      </c>
      <c r="AX563" s="45">
        <v>36.0</v>
      </c>
      <c r="AY563" s="45"/>
    </row>
    <row r="564">
      <c r="A564" s="60"/>
      <c r="B564" s="60"/>
      <c r="C564" s="60"/>
      <c r="D564" s="46">
        <v>562.0</v>
      </c>
      <c r="E564" s="25"/>
      <c r="F564" s="26">
        <v>7528.0</v>
      </c>
      <c r="G564" s="18">
        <v>1858.0</v>
      </c>
      <c r="H564" s="15">
        <f t="shared" si="5"/>
        <v>160</v>
      </c>
      <c r="I564" s="28">
        <v>12.0</v>
      </c>
      <c r="J564" s="29">
        <v>26.0</v>
      </c>
      <c r="K564" s="30">
        <v>11.0</v>
      </c>
      <c r="L564" s="31">
        <v>78.0</v>
      </c>
      <c r="M564" s="32">
        <v>10.0</v>
      </c>
      <c r="N564" s="33">
        <v>23.0</v>
      </c>
      <c r="O564" s="39">
        <f t="shared" si="6"/>
        <v>0.696969697</v>
      </c>
      <c r="P564" s="39">
        <f t="shared" si="7"/>
        <v>0.6842105263</v>
      </c>
      <c r="Q564" s="40">
        <f t="shared" si="8"/>
        <v>0.7378759174</v>
      </c>
      <c r="R564" s="17">
        <f t="shared" si="9"/>
        <v>0.3158759174</v>
      </c>
      <c r="S564" s="39">
        <f t="shared" si="10"/>
        <v>-0.05366539104</v>
      </c>
      <c r="T564" s="40">
        <f t="shared" si="11"/>
        <v>0.3598752927</v>
      </c>
      <c r="U564" s="40">
        <f t="shared" si="12"/>
        <v>0.5410842604</v>
      </c>
      <c r="V564" s="40">
        <f t="shared" si="13"/>
        <v>0.5410842604</v>
      </c>
      <c r="W564" s="39">
        <f t="shared" si="14"/>
        <v>0.4874188693</v>
      </c>
      <c r="X564" s="41">
        <f t="shared" si="15"/>
        <v>0.4589157396</v>
      </c>
      <c r="Y564" s="41">
        <f t="shared" si="16"/>
        <v>0.5125811307</v>
      </c>
      <c r="Z564" s="40">
        <f t="shared" si="17"/>
        <v>33</v>
      </c>
      <c r="AA564" s="40">
        <f t="shared" si="18"/>
        <v>38</v>
      </c>
      <c r="AB564" s="40">
        <f t="shared" si="19"/>
        <v>15</v>
      </c>
      <c r="AC564" s="40">
        <f t="shared" si="20"/>
        <v>18</v>
      </c>
      <c r="AD564" s="40">
        <f t="shared" si="21"/>
        <v>19</v>
      </c>
      <c r="AE564" s="40">
        <f t="shared" si="22"/>
        <v>19</v>
      </c>
      <c r="AF564" s="40">
        <f t="shared" si="23"/>
        <v>1.277777778</v>
      </c>
      <c r="AG564" s="40">
        <f t="shared" si="24"/>
        <v>1.368421053</v>
      </c>
      <c r="AH564" s="40">
        <f t="shared" si="25"/>
        <v>19</v>
      </c>
      <c r="AI564" s="40">
        <f t="shared" si="26"/>
        <v>23</v>
      </c>
      <c r="AJ564" s="40">
        <f t="shared" si="27"/>
        <v>26</v>
      </c>
      <c r="AK564" s="40">
        <f t="shared" si="40"/>
        <v>26</v>
      </c>
      <c r="AL564" s="18">
        <f t="shared" si="28"/>
        <v>1858</v>
      </c>
      <c r="AM564" s="40">
        <f t="shared" si="29"/>
        <v>94</v>
      </c>
      <c r="AN564" s="42">
        <f t="shared" si="30"/>
        <v>0.05059203445</v>
      </c>
      <c r="AO564" s="42">
        <f t="shared" si="31"/>
        <v>0.08611410118</v>
      </c>
      <c r="AP564" s="43">
        <f t="shared" si="32"/>
        <v>0.20625</v>
      </c>
      <c r="AQ564" s="43">
        <f t="shared" si="33"/>
        <v>0.625</v>
      </c>
      <c r="AR564" s="43">
        <f t="shared" si="34"/>
        <v>0.44375</v>
      </c>
      <c r="AS564" s="43">
        <f t="shared" si="35"/>
        <v>0.4787234043</v>
      </c>
      <c r="AT564" s="43">
        <f t="shared" si="36"/>
        <v>0.4787234043</v>
      </c>
      <c r="AU564" s="43">
        <f t="shared" si="37"/>
        <v>0.4468085106</v>
      </c>
      <c r="AV564" s="44">
        <f t="shared" si="38"/>
        <v>0</v>
      </c>
      <c r="AW564" s="45">
        <f t="shared" si="39"/>
        <v>-12</v>
      </c>
      <c r="AX564" s="45">
        <v>37.0</v>
      </c>
      <c r="AY564" s="45"/>
    </row>
    <row r="565">
      <c r="A565" s="60"/>
      <c r="B565" s="60"/>
      <c r="C565" s="60"/>
      <c r="D565" s="46">
        <v>563.0</v>
      </c>
      <c r="E565" s="25"/>
      <c r="F565" s="26">
        <v>7531.0</v>
      </c>
      <c r="G565" s="18">
        <v>1292.0</v>
      </c>
      <c r="H565" s="15">
        <f t="shared" si="5"/>
        <v>123</v>
      </c>
      <c r="I565" s="28">
        <v>7.0</v>
      </c>
      <c r="J565" s="29">
        <v>21.0</v>
      </c>
      <c r="K565" s="30">
        <v>2.0</v>
      </c>
      <c r="L565" s="31">
        <v>76.0</v>
      </c>
      <c r="M565" s="32">
        <v>3.0</v>
      </c>
      <c r="N565" s="33">
        <v>14.0</v>
      </c>
      <c r="O565" s="39">
        <f t="shared" si="6"/>
        <v>0.8235294118</v>
      </c>
      <c r="P565" s="39">
        <f t="shared" si="7"/>
        <v>0.75</v>
      </c>
      <c r="Q565" s="40">
        <f t="shared" si="8"/>
        <v>0.7952663529</v>
      </c>
      <c r="R565" s="17">
        <f t="shared" si="9"/>
        <v>0.3732663529</v>
      </c>
      <c r="S565" s="39">
        <f t="shared" si="10"/>
        <v>-0.04526635294</v>
      </c>
      <c r="T565" s="40">
        <f t="shared" si="11"/>
        <v>0.359843165</v>
      </c>
      <c r="U565" s="40">
        <f t="shared" si="12"/>
        <v>0.6393467222</v>
      </c>
      <c r="V565" s="40">
        <f t="shared" si="13"/>
        <v>0.6393467222</v>
      </c>
      <c r="W565" s="39">
        <f t="shared" si="14"/>
        <v>0.5940803692</v>
      </c>
      <c r="X565" s="41">
        <f t="shared" si="15"/>
        <v>0.3606532778</v>
      </c>
      <c r="Y565" s="41">
        <f t="shared" si="16"/>
        <v>0.4059196308</v>
      </c>
      <c r="Z565" s="40">
        <f t="shared" si="17"/>
        <v>17</v>
      </c>
      <c r="AA565" s="40">
        <f t="shared" si="18"/>
        <v>28</v>
      </c>
      <c r="AB565" s="40">
        <f t="shared" si="19"/>
        <v>6</v>
      </c>
      <c r="AC565" s="40">
        <f t="shared" si="20"/>
        <v>11</v>
      </c>
      <c r="AD565" s="40">
        <f t="shared" si="21"/>
        <v>11</v>
      </c>
      <c r="AE565" s="40">
        <f t="shared" si="22"/>
        <v>17</v>
      </c>
      <c r="AF565" s="40">
        <f t="shared" si="23"/>
        <v>1.272727273</v>
      </c>
      <c r="AG565" s="40">
        <f t="shared" si="24"/>
        <v>1.235294118</v>
      </c>
      <c r="AH565" s="40">
        <f t="shared" si="25"/>
        <v>8</v>
      </c>
      <c r="AI565" s="40">
        <f t="shared" si="26"/>
        <v>14</v>
      </c>
      <c r="AJ565" s="40">
        <f t="shared" si="27"/>
        <v>14</v>
      </c>
      <c r="AK565" s="40">
        <f t="shared" si="40"/>
        <v>21</v>
      </c>
      <c r="AL565" s="18">
        <f t="shared" si="28"/>
        <v>1292</v>
      </c>
      <c r="AM565" s="40">
        <f t="shared" si="29"/>
        <v>57</v>
      </c>
      <c r="AN565" s="42">
        <f t="shared" si="30"/>
        <v>0.04411764706</v>
      </c>
      <c r="AO565" s="42">
        <f t="shared" si="31"/>
        <v>0.09520123839</v>
      </c>
      <c r="AP565" s="43">
        <f t="shared" si="32"/>
        <v>0.09756097561</v>
      </c>
      <c r="AQ565" s="43">
        <f t="shared" si="33"/>
        <v>0.6991869919</v>
      </c>
      <c r="AR565" s="43">
        <f t="shared" si="34"/>
        <v>0.3658536585</v>
      </c>
      <c r="AS565" s="43">
        <f t="shared" si="35"/>
        <v>0.3859649123</v>
      </c>
      <c r="AT565" s="43">
        <f t="shared" si="36"/>
        <v>0.5087719298</v>
      </c>
      <c r="AU565" s="43">
        <f t="shared" si="37"/>
        <v>0.3859649123</v>
      </c>
      <c r="AV565" s="44">
        <f t="shared" si="38"/>
        <v>0</v>
      </c>
      <c r="AW565" s="45">
        <f t="shared" si="39"/>
        <v>-10</v>
      </c>
      <c r="AX565" s="45">
        <v>38.0</v>
      </c>
      <c r="AY565" s="45"/>
    </row>
    <row r="566">
      <c r="A566" s="60"/>
      <c r="B566" s="60"/>
      <c r="C566" s="60"/>
      <c r="D566" s="46">
        <v>564.0</v>
      </c>
      <c r="E566" s="25"/>
      <c r="F566" s="26">
        <v>7545.0</v>
      </c>
      <c r="G566" s="18">
        <v>2403.0</v>
      </c>
      <c r="H566" s="15">
        <f t="shared" si="5"/>
        <v>879</v>
      </c>
      <c r="I566" s="28">
        <v>114.0</v>
      </c>
      <c r="J566" s="29">
        <v>111.0</v>
      </c>
      <c r="K566" s="30">
        <v>139.0</v>
      </c>
      <c r="L566" s="31">
        <v>305.0</v>
      </c>
      <c r="M566" s="32">
        <v>106.0</v>
      </c>
      <c r="N566" s="33">
        <v>104.0</v>
      </c>
      <c r="O566" s="39">
        <f t="shared" si="6"/>
        <v>0.4952380952</v>
      </c>
      <c r="P566" s="39">
        <f t="shared" si="7"/>
        <v>0.4933333333</v>
      </c>
      <c r="Q566" s="40">
        <f t="shared" si="8"/>
        <v>0.6464179069</v>
      </c>
      <c r="R566" s="17">
        <f t="shared" si="9"/>
        <v>0.2244179069</v>
      </c>
      <c r="S566" s="39">
        <f t="shared" si="10"/>
        <v>-0.1530845736</v>
      </c>
      <c r="T566" s="40">
        <f t="shared" si="11"/>
        <v>0.3599265049</v>
      </c>
      <c r="U566" s="40">
        <f t="shared" si="12"/>
        <v>0.3844633714</v>
      </c>
      <c r="V566" s="40">
        <f t="shared" si="13"/>
        <v>0.3844633714</v>
      </c>
      <c r="W566" s="39">
        <f t="shared" si="14"/>
        <v>0.2313787978</v>
      </c>
      <c r="X566" s="41">
        <f t="shared" si="15"/>
        <v>0.6155366286</v>
      </c>
      <c r="Y566" s="41">
        <f t="shared" si="16"/>
        <v>0.7686212022</v>
      </c>
      <c r="Z566" s="40">
        <f t="shared" si="17"/>
        <v>210</v>
      </c>
      <c r="AA566" s="40">
        <f t="shared" si="18"/>
        <v>225</v>
      </c>
      <c r="AB566" s="40">
        <f t="shared" si="19"/>
        <v>129</v>
      </c>
      <c r="AC566" s="40">
        <f t="shared" si="20"/>
        <v>81</v>
      </c>
      <c r="AD566" s="40">
        <f t="shared" si="21"/>
        <v>173</v>
      </c>
      <c r="AE566" s="40">
        <f t="shared" si="22"/>
        <v>52</v>
      </c>
      <c r="AF566" s="40">
        <f t="shared" si="23"/>
        <v>1.283950617</v>
      </c>
      <c r="AG566" s="40">
        <f t="shared" si="24"/>
        <v>2.134615385</v>
      </c>
      <c r="AH566" s="40">
        <f t="shared" si="25"/>
        <v>166</v>
      </c>
      <c r="AI566" s="40">
        <f t="shared" si="26"/>
        <v>104</v>
      </c>
      <c r="AJ566" s="40">
        <f t="shared" si="27"/>
        <v>369</v>
      </c>
      <c r="AK566" s="40">
        <f t="shared" si="40"/>
        <v>111</v>
      </c>
      <c r="AL566" s="18">
        <f t="shared" si="28"/>
        <v>2403</v>
      </c>
      <c r="AM566" s="40">
        <f t="shared" si="29"/>
        <v>750</v>
      </c>
      <c r="AN566" s="42">
        <f t="shared" si="30"/>
        <v>0.3121098627</v>
      </c>
      <c r="AO566" s="42">
        <f t="shared" si="31"/>
        <v>0.3657927591</v>
      </c>
      <c r="AP566" s="43">
        <f t="shared" si="32"/>
        <v>0.4084186576</v>
      </c>
      <c r="AQ566" s="43">
        <f t="shared" si="33"/>
        <v>0.5972696246</v>
      </c>
      <c r="AR566" s="43">
        <f t="shared" si="34"/>
        <v>0.4948805461</v>
      </c>
      <c r="AS566" s="43">
        <f t="shared" si="35"/>
        <v>0.7133333333</v>
      </c>
      <c r="AT566" s="43">
        <f t="shared" si="36"/>
        <v>0.3693333333</v>
      </c>
      <c r="AU566" s="43">
        <f t="shared" si="37"/>
        <v>0.36</v>
      </c>
      <c r="AV566" s="44">
        <f t="shared" si="38"/>
        <v>0</v>
      </c>
      <c r="AW566" s="45">
        <f t="shared" si="39"/>
        <v>-176</v>
      </c>
      <c r="AX566" s="45">
        <v>38.0</v>
      </c>
      <c r="AY566" s="45"/>
    </row>
    <row r="567">
      <c r="A567" s="60"/>
      <c r="B567" s="60"/>
      <c r="C567" s="60"/>
      <c r="D567" s="46">
        <v>565.0</v>
      </c>
      <c r="E567" s="25"/>
      <c r="F567" s="26">
        <v>7552.0</v>
      </c>
      <c r="G567" s="18">
        <v>2340.0</v>
      </c>
      <c r="H567" s="15">
        <f t="shared" si="5"/>
        <v>836</v>
      </c>
      <c r="I567" s="28">
        <v>94.0</v>
      </c>
      <c r="J567" s="29">
        <v>112.0</v>
      </c>
      <c r="K567" s="30">
        <v>104.0</v>
      </c>
      <c r="L567" s="31">
        <v>271.0</v>
      </c>
      <c r="M567" s="32">
        <v>114.0</v>
      </c>
      <c r="N567" s="33">
        <v>141.0</v>
      </c>
      <c r="O567" s="39">
        <f t="shared" si="6"/>
        <v>0.5529411765</v>
      </c>
      <c r="P567" s="39">
        <f t="shared" si="7"/>
        <v>0.5436893204</v>
      </c>
      <c r="Q567" s="40">
        <f t="shared" si="8"/>
        <v>0.6725759106</v>
      </c>
      <c r="R567" s="17">
        <f t="shared" si="9"/>
        <v>0.2505759106</v>
      </c>
      <c r="S567" s="39">
        <f t="shared" si="10"/>
        <v>-0.1288865902</v>
      </c>
      <c r="T567" s="40">
        <f t="shared" si="11"/>
        <v>0.3599118559</v>
      </c>
      <c r="U567" s="40">
        <f t="shared" si="12"/>
        <v>0.4292622925</v>
      </c>
      <c r="V567" s="40">
        <f t="shared" si="13"/>
        <v>0.4292622925</v>
      </c>
      <c r="W567" s="39">
        <f t="shared" si="14"/>
        <v>0.3003757023</v>
      </c>
      <c r="X567" s="41">
        <f t="shared" si="15"/>
        <v>0.5707377075</v>
      </c>
      <c r="Y567" s="41">
        <f t="shared" si="16"/>
        <v>0.6996242977</v>
      </c>
      <c r="Z567" s="40">
        <f t="shared" si="17"/>
        <v>255</v>
      </c>
      <c r="AA567" s="40">
        <f t="shared" si="18"/>
        <v>206</v>
      </c>
      <c r="AB567" s="40">
        <f t="shared" si="19"/>
        <v>146</v>
      </c>
      <c r="AC567" s="40">
        <f t="shared" si="20"/>
        <v>109</v>
      </c>
      <c r="AD567" s="40">
        <f t="shared" si="21"/>
        <v>144</v>
      </c>
      <c r="AE567" s="40">
        <f t="shared" si="22"/>
        <v>62</v>
      </c>
      <c r="AF567" s="40">
        <f t="shared" si="23"/>
        <v>1.293577982</v>
      </c>
      <c r="AG567" s="40">
        <f t="shared" si="24"/>
        <v>1.806451613</v>
      </c>
      <c r="AH567" s="40">
        <f t="shared" si="25"/>
        <v>189</v>
      </c>
      <c r="AI567" s="40">
        <f t="shared" si="26"/>
        <v>141</v>
      </c>
      <c r="AJ567" s="40">
        <f t="shared" si="27"/>
        <v>260</v>
      </c>
      <c r="AK567" s="40">
        <f t="shared" si="40"/>
        <v>112</v>
      </c>
      <c r="AL567" s="18">
        <f t="shared" si="28"/>
        <v>2340</v>
      </c>
      <c r="AM567" s="40">
        <f t="shared" si="29"/>
        <v>702</v>
      </c>
      <c r="AN567" s="42">
        <f t="shared" si="30"/>
        <v>0.3</v>
      </c>
      <c r="AO567" s="42">
        <f t="shared" si="31"/>
        <v>0.3572649573</v>
      </c>
      <c r="AP567" s="43">
        <f t="shared" si="32"/>
        <v>0.3732057416</v>
      </c>
      <c r="AQ567" s="43">
        <f t="shared" si="33"/>
        <v>0.5729665072</v>
      </c>
      <c r="AR567" s="43">
        <f t="shared" si="34"/>
        <v>0.5514354067</v>
      </c>
      <c r="AS567" s="43">
        <f t="shared" si="35"/>
        <v>0.6396011396</v>
      </c>
      <c r="AT567" s="43">
        <f t="shared" si="36"/>
        <v>0.4287749288</v>
      </c>
      <c r="AU567" s="43">
        <f t="shared" si="37"/>
        <v>0.4700854701</v>
      </c>
      <c r="AV567" s="44">
        <f t="shared" si="38"/>
        <v>0</v>
      </c>
      <c r="AW567" s="45">
        <f t="shared" si="39"/>
        <v>-137</v>
      </c>
      <c r="AX567" s="45">
        <v>38.0</v>
      </c>
      <c r="AY567" s="45"/>
    </row>
    <row r="568">
      <c r="A568" s="60"/>
      <c r="B568" s="60"/>
      <c r="C568" s="60"/>
      <c r="D568" s="46">
        <v>566.0</v>
      </c>
      <c r="E568" s="25"/>
      <c r="F568" s="26">
        <v>7553.0</v>
      </c>
      <c r="G568" s="18">
        <v>3441.0</v>
      </c>
      <c r="H568" s="15">
        <f t="shared" si="5"/>
        <v>1047</v>
      </c>
      <c r="I568" s="28">
        <v>100.0</v>
      </c>
      <c r="J568" s="29">
        <v>163.0</v>
      </c>
      <c r="K568" s="30">
        <v>96.0</v>
      </c>
      <c r="L568" s="31">
        <v>338.0</v>
      </c>
      <c r="M568" s="32">
        <v>164.0</v>
      </c>
      <c r="N568" s="33">
        <v>186.0</v>
      </c>
      <c r="O568" s="39">
        <f t="shared" si="6"/>
        <v>0.5314285714</v>
      </c>
      <c r="P568" s="39">
        <f t="shared" si="7"/>
        <v>0.6197718631</v>
      </c>
      <c r="Q568" s="40">
        <f t="shared" si="8"/>
        <v>0.6628235623</v>
      </c>
      <c r="R568" s="17">
        <f t="shared" si="9"/>
        <v>0.2408235623</v>
      </c>
      <c r="S568" s="39">
        <f t="shared" si="10"/>
        <v>-0.04305169914</v>
      </c>
      <c r="T568" s="40">
        <f t="shared" si="11"/>
        <v>0.3599173173</v>
      </c>
      <c r="U568" s="40">
        <f t="shared" si="12"/>
        <v>0.4125604893</v>
      </c>
      <c r="V568" s="40">
        <f t="shared" si="13"/>
        <v>0.4125604893</v>
      </c>
      <c r="W568" s="39">
        <f t="shared" si="14"/>
        <v>0.3695087902</v>
      </c>
      <c r="X568" s="41">
        <f t="shared" si="15"/>
        <v>0.5874395107</v>
      </c>
      <c r="Y568" s="41">
        <f t="shared" si="16"/>
        <v>0.6304912098</v>
      </c>
      <c r="Z568" s="40">
        <f t="shared" si="17"/>
        <v>350</v>
      </c>
      <c r="AA568" s="40">
        <f t="shared" si="18"/>
        <v>263</v>
      </c>
      <c r="AB568" s="40">
        <f t="shared" si="19"/>
        <v>206</v>
      </c>
      <c r="AC568" s="40">
        <f t="shared" si="20"/>
        <v>144</v>
      </c>
      <c r="AD568" s="40">
        <f t="shared" si="21"/>
        <v>166</v>
      </c>
      <c r="AE568" s="40">
        <f t="shared" si="22"/>
        <v>97</v>
      </c>
      <c r="AF568" s="40">
        <f t="shared" si="23"/>
        <v>1.291666667</v>
      </c>
      <c r="AG568" s="40">
        <f t="shared" si="24"/>
        <v>1.680412371</v>
      </c>
      <c r="AH568" s="40">
        <f t="shared" si="25"/>
        <v>266</v>
      </c>
      <c r="AI568" s="40">
        <f t="shared" si="26"/>
        <v>186</v>
      </c>
      <c r="AJ568" s="40">
        <f t="shared" si="27"/>
        <v>279</v>
      </c>
      <c r="AK568" s="40">
        <f t="shared" si="40"/>
        <v>163</v>
      </c>
      <c r="AL568" s="18">
        <f t="shared" si="28"/>
        <v>3441</v>
      </c>
      <c r="AM568" s="40">
        <f t="shared" si="29"/>
        <v>894</v>
      </c>
      <c r="AN568" s="42">
        <f t="shared" si="30"/>
        <v>0.2598081953</v>
      </c>
      <c r="AO568" s="42">
        <f t="shared" si="31"/>
        <v>0.3042720139</v>
      </c>
      <c r="AP568" s="43">
        <f t="shared" si="32"/>
        <v>0.3438395415</v>
      </c>
      <c r="AQ568" s="43">
        <f t="shared" si="33"/>
        <v>0.5749761223</v>
      </c>
      <c r="AR568" s="43">
        <f t="shared" si="34"/>
        <v>0.5854823305</v>
      </c>
      <c r="AS568" s="43">
        <f t="shared" si="35"/>
        <v>0.6096196868</v>
      </c>
      <c r="AT568" s="43">
        <f t="shared" si="36"/>
        <v>0.4798657718</v>
      </c>
      <c r="AU568" s="43">
        <f t="shared" si="37"/>
        <v>0.5055928412</v>
      </c>
      <c r="AV568" s="44">
        <f t="shared" si="38"/>
        <v>0</v>
      </c>
      <c r="AW568" s="45">
        <f t="shared" si="39"/>
        <v>-185</v>
      </c>
      <c r="AX568" s="45">
        <v>40.0</v>
      </c>
      <c r="AY568" s="45"/>
    </row>
    <row r="569">
      <c r="A569" s="60"/>
      <c r="B569" s="60"/>
      <c r="C569" s="60"/>
      <c r="D569" s="46">
        <v>567.0</v>
      </c>
      <c r="E569" s="25"/>
      <c r="F569" s="26">
        <v>7562.0</v>
      </c>
      <c r="G569" s="18">
        <v>3086.0</v>
      </c>
      <c r="H569" s="15">
        <f t="shared" si="5"/>
        <v>1070</v>
      </c>
      <c r="I569" s="28">
        <v>145.0</v>
      </c>
      <c r="J569" s="29">
        <v>142.0</v>
      </c>
      <c r="K569" s="30">
        <v>116.0</v>
      </c>
      <c r="L569" s="31">
        <v>303.0</v>
      </c>
      <c r="M569" s="32">
        <v>175.0</v>
      </c>
      <c r="N569" s="33">
        <v>189.0</v>
      </c>
      <c r="O569" s="39">
        <f t="shared" si="6"/>
        <v>0.5192307692</v>
      </c>
      <c r="P569" s="39">
        <f t="shared" si="7"/>
        <v>0.4947735192</v>
      </c>
      <c r="Q569" s="40">
        <f t="shared" si="8"/>
        <v>0.6572940362</v>
      </c>
      <c r="R569" s="17">
        <f t="shared" si="9"/>
        <v>0.2352940362</v>
      </c>
      <c r="S569" s="39">
        <f t="shared" si="10"/>
        <v>-0.1625205171</v>
      </c>
      <c r="T569" s="40">
        <f t="shared" si="11"/>
        <v>0.3599204139</v>
      </c>
      <c r="U569" s="40">
        <f t="shared" si="12"/>
        <v>0.4030904831</v>
      </c>
      <c r="V569" s="40">
        <f t="shared" si="13"/>
        <v>0.4030904831</v>
      </c>
      <c r="W569" s="39">
        <f t="shared" si="14"/>
        <v>0.2405699661</v>
      </c>
      <c r="X569" s="41">
        <f t="shared" si="15"/>
        <v>0.5969095169</v>
      </c>
      <c r="Y569" s="41">
        <f t="shared" si="16"/>
        <v>0.7594300339</v>
      </c>
      <c r="Z569" s="40">
        <f t="shared" si="17"/>
        <v>364</v>
      </c>
      <c r="AA569" s="40">
        <f t="shared" si="18"/>
        <v>287</v>
      </c>
      <c r="AB569" s="40">
        <f t="shared" si="19"/>
        <v>217</v>
      </c>
      <c r="AC569" s="40">
        <f t="shared" si="20"/>
        <v>147</v>
      </c>
      <c r="AD569" s="40">
        <f t="shared" si="21"/>
        <v>218</v>
      </c>
      <c r="AE569" s="40">
        <f t="shared" si="22"/>
        <v>69</v>
      </c>
      <c r="AF569" s="40">
        <f t="shared" si="23"/>
        <v>1.285714286</v>
      </c>
      <c r="AG569" s="40">
        <f t="shared" si="24"/>
        <v>2.057971014</v>
      </c>
      <c r="AH569" s="40">
        <f t="shared" si="25"/>
        <v>279</v>
      </c>
      <c r="AI569" s="40">
        <f t="shared" si="26"/>
        <v>189</v>
      </c>
      <c r="AJ569" s="40">
        <f t="shared" si="27"/>
        <v>449</v>
      </c>
      <c r="AK569" s="40">
        <f t="shared" si="40"/>
        <v>142</v>
      </c>
      <c r="AL569" s="18">
        <f t="shared" si="28"/>
        <v>3086</v>
      </c>
      <c r="AM569" s="40">
        <f t="shared" si="29"/>
        <v>1059</v>
      </c>
      <c r="AN569" s="42">
        <f t="shared" si="30"/>
        <v>0.3431626701</v>
      </c>
      <c r="AO569" s="42">
        <f t="shared" si="31"/>
        <v>0.3467271549</v>
      </c>
      <c r="AP569" s="43">
        <f t="shared" si="32"/>
        <v>0.4074766355</v>
      </c>
      <c r="AQ569" s="43">
        <f t="shared" si="33"/>
        <v>0.5822429907</v>
      </c>
      <c r="AR569" s="43">
        <f t="shared" si="34"/>
        <v>0.608411215</v>
      </c>
      <c r="AS569" s="43">
        <f t="shared" si="35"/>
        <v>0.6874409821</v>
      </c>
      <c r="AT569" s="43">
        <f t="shared" si="36"/>
        <v>0.3975448536</v>
      </c>
      <c r="AU569" s="43">
        <f t="shared" si="37"/>
        <v>0.4419263456</v>
      </c>
      <c r="AV569" s="44">
        <f t="shared" si="38"/>
        <v>0</v>
      </c>
      <c r="AW569" s="45">
        <f t="shared" si="39"/>
        <v>-292</v>
      </c>
      <c r="AX569" s="45">
        <v>41.0</v>
      </c>
      <c r="AY569" s="45"/>
    </row>
    <row r="570">
      <c r="A570" s="60"/>
      <c r="B570" s="60"/>
      <c r="C570" s="60"/>
      <c r="D570" s="46">
        <v>568.0</v>
      </c>
      <c r="E570" s="25"/>
      <c r="F570" s="26">
        <v>7569.0</v>
      </c>
      <c r="G570" s="18">
        <v>2745.0</v>
      </c>
      <c r="H570" s="15">
        <f t="shared" si="5"/>
        <v>569</v>
      </c>
      <c r="I570" s="28">
        <v>43.0</v>
      </c>
      <c r="J570" s="29">
        <v>69.0</v>
      </c>
      <c r="K570" s="30">
        <v>47.0</v>
      </c>
      <c r="L570" s="31">
        <v>281.0</v>
      </c>
      <c r="M570" s="32">
        <v>57.0</v>
      </c>
      <c r="N570" s="33">
        <v>72.0</v>
      </c>
      <c r="O570" s="39">
        <f t="shared" si="6"/>
        <v>0.5581395349</v>
      </c>
      <c r="P570" s="39">
        <f t="shared" si="7"/>
        <v>0.6160714286</v>
      </c>
      <c r="Q570" s="40">
        <f t="shared" si="8"/>
        <v>0.6749325343</v>
      </c>
      <c r="R570" s="17">
        <f t="shared" si="9"/>
        <v>0.2529325343</v>
      </c>
      <c r="S570" s="39">
        <f t="shared" si="10"/>
        <v>-0.05886110577</v>
      </c>
      <c r="T570" s="40">
        <f t="shared" si="11"/>
        <v>0.3599105363</v>
      </c>
      <c r="U570" s="40">
        <f t="shared" si="12"/>
        <v>0.4332981695</v>
      </c>
      <c r="V570" s="40">
        <f t="shared" si="13"/>
        <v>0.4332981695</v>
      </c>
      <c r="W570" s="39">
        <f t="shared" si="14"/>
        <v>0.3744370637</v>
      </c>
      <c r="X570" s="41">
        <f t="shared" si="15"/>
        <v>0.5667018305</v>
      </c>
      <c r="Y570" s="41">
        <f t="shared" si="16"/>
        <v>0.6255629363</v>
      </c>
      <c r="Z570" s="40">
        <f t="shared" si="17"/>
        <v>129</v>
      </c>
      <c r="AA570" s="40">
        <f t="shared" si="18"/>
        <v>112</v>
      </c>
      <c r="AB570" s="40">
        <f t="shared" si="19"/>
        <v>73</v>
      </c>
      <c r="AC570" s="40">
        <f t="shared" si="20"/>
        <v>56</v>
      </c>
      <c r="AD570" s="40">
        <f t="shared" si="21"/>
        <v>70</v>
      </c>
      <c r="AE570" s="40">
        <f t="shared" si="22"/>
        <v>42</v>
      </c>
      <c r="AF570" s="40">
        <f t="shared" si="23"/>
        <v>1.285714286</v>
      </c>
      <c r="AG570" s="40">
        <f t="shared" si="24"/>
        <v>1.642857143</v>
      </c>
      <c r="AH570" s="40">
        <f t="shared" si="25"/>
        <v>94</v>
      </c>
      <c r="AI570" s="40">
        <f t="shared" si="26"/>
        <v>72</v>
      </c>
      <c r="AJ570" s="40">
        <f t="shared" si="27"/>
        <v>115</v>
      </c>
      <c r="AK570" s="40">
        <f t="shared" si="40"/>
        <v>69</v>
      </c>
      <c r="AL570" s="18">
        <f t="shared" si="28"/>
        <v>2745</v>
      </c>
      <c r="AM570" s="40">
        <f t="shared" si="29"/>
        <v>350</v>
      </c>
      <c r="AN570" s="42">
        <f t="shared" si="30"/>
        <v>0.1275045537</v>
      </c>
      <c r="AO570" s="42">
        <f t="shared" si="31"/>
        <v>0.2072859745</v>
      </c>
      <c r="AP570" s="43">
        <f t="shared" si="32"/>
        <v>0.2583479789</v>
      </c>
      <c r="AQ570" s="43">
        <f t="shared" si="33"/>
        <v>0.6695957821</v>
      </c>
      <c r="AR570" s="43">
        <f t="shared" si="34"/>
        <v>0.4235500879</v>
      </c>
      <c r="AS570" s="43">
        <f t="shared" si="35"/>
        <v>0.5971428571</v>
      </c>
      <c r="AT570" s="43">
        <f t="shared" si="36"/>
        <v>0.4657142857</v>
      </c>
      <c r="AU570" s="43">
        <f t="shared" si="37"/>
        <v>0.4742857143</v>
      </c>
      <c r="AV570" s="44">
        <f t="shared" si="38"/>
        <v>0</v>
      </c>
      <c r="AW570" s="45">
        <f t="shared" si="39"/>
        <v>-62</v>
      </c>
      <c r="AX570" s="45">
        <v>41.0</v>
      </c>
      <c r="AY570" s="45"/>
    </row>
    <row r="571">
      <c r="A571" s="60"/>
      <c r="B571" s="60"/>
      <c r="C571" s="60"/>
      <c r="D571" s="46">
        <v>569.0</v>
      </c>
      <c r="E571" s="25"/>
      <c r="F571" s="26">
        <v>7570.0</v>
      </c>
      <c r="G571" s="18">
        <v>2437.0</v>
      </c>
      <c r="H571" s="15">
        <f t="shared" si="5"/>
        <v>409</v>
      </c>
      <c r="I571" s="28">
        <v>38.0</v>
      </c>
      <c r="J571" s="29">
        <v>61.0</v>
      </c>
      <c r="K571" s="30">
        <v>23.0</v>
      </c>
      <c r="L571" s="31">
        <v>159.0</v>
      </c>
      <c r="M571" s="32">
        <v>47.0</v>
      </c>
      <c r="N571" s="33">
        <v>81.0</v>
      </c>
      <c r="O571" s="39">
        <f t="shared" si="6"/>
        <v>0.6328125</v>
      </c>
      <c r="P571" s="39">
        <f t="shared" si="7"/>
        <v>0.6161616162</v>
      </c>
      <c r="Q571" s="40">
        <f t="shared" si="8"/>
        <v>0.7087866007</v>
      </c>
      <c r="R571" s="17">
        <f t="shared" si="9"/>
        <v>0.2867866007</v>
      </c>
      <c r="S571" s="39">
        <f t="shared" si="10"/>
        <v>-0.09262498455</v>
      </c>
      <c r="T571" s="40">
        <f t="shared" si="11"/>
        <v>0.3598915796</v>
      </c>
      <c r="U571" s="40">
        <f t="shared" si="12"/>
        <v>0.4912729458</v>
      </c>
      <c r="V571" s="40">
        <f t="shared" si="13"/>
        <v>0.4912729458</v>
      </c>
      <c r="W571" s="39">
        <f t="shared" si="14"/>
        <v>0.3986479612</v>
      </c>
      <c r="X571" s="41">
        <f t="shared" si="15"/>
        <v>0.5087270542</v>
      </c>
      <c r="Y571" s="41">
        <f t="shared" si="16"/>
        <v>0.6013520388</v>
      </c>
      <c r="Z571" s="40">
        <f t="shared" si="17"/>
        <v>128</v>
      </c>
      <c r="AA571" s="40">
        <f t="shared" si="18"/>
        <v>99</v>
      </c>
      <c r="AB571" s="40">
        <f t="shared" si="19"/>
        <v>65</v>
      </c>
      <c r="AC571" s="40">
        <f t="shared" si="20"/>
        <v>63</v>
      </c>
      <c r="AD571" s="40">
        <f t="shared" si="21"/>
        <v>60</v>
      </c>
      <c r="AE571" s="40">
        <f t="shared" si="22"/>
        <v>39</v>
      </c>
      <c r="AF571" s="40">
        <f t="shared" si="23"/>
        <v>1.285714286</v>
      </c>
      <c r="AG571" s="40">
        <f t="shared" si="24"/>
        <v>1.564102564</v>
      </c>
      <c r="AH571" s="40">
        <f t="shared" si="25"/>
        <v>84</v>
      </c>
      <c r="AI571" s="40">
        <f t="shared" si="26"/>
        <v>81</v>
      </c>
      <c r="AJ571" s="40">
        <f t="shared" si="27"/>
        <v>94</v>
      </c>
      <c r="AK571" s="40">
        <f t="shared" si="40"/>
        <v>61</v>
      </c>
      <c r="AL571" s="18">
        <f t="shared" si="28"/>
        <v>2437</v>
      </c>
      <c r="AM571" s="40">
        <f t="shared" si="29"/>
        <v>320</v>
      </c>
      <c r="AN571" s="42">
        <f t="shared" si="30"/>
        <v>0.1313089865</v>
      </c>
      <c r="AO571" s="42">
        <f t="shared" si="31"/>
        <v>0.1678292983</v>
      </c>
      <c r="AP571" s="43">
        <f t="shared" si="32"/>
        <v>0.2640586797</v>
      </c>
      <c r="AQ571" s="43">
        <f t="shared" si="33"/>
        <v>0.5965770171</v>
      </c>
      <c r="AR571" s="43">
        <f t="shared" si="34"/>
        <v>0.5550122249</v>
      </c>
      <c r="AS571" s="43">
        <f t="shared" si="35"/>
        <v>0.55625</v>
      </c>
      <c r="AT571" s="43">
        <f t="shared" si="36"/>
        <v>0.453125</v>
      </c>
      <c r="AU571" s="43">
        <f t="shared" si="37"/>
        <v>0.515625</v>
      </c>
      <c r="AV571" s="44">
        <f t="shared" si="38"/>
        <v>0</v>
      </c>
      <c r="AW571" s="45">
        <f t="shared" si="39"/>
        <v>-70</v>
      </c>
      <c r="AX571" s="45">
        <v>43.0</v>
      </c>
      <c r="AY571" s="45"/>
    </row>
    <row r="572">
      <c r="A572" s="60"/>
      <c r="B572" s="60"/>
      <c r="C572" s="60"/>
      <c r="D572" s="46">
        <v>570.0</v>
      </c>
      <c r="E572" s="25"/>
      <c r="F572" s="26">
        <v>7582.0</v>
      </c>
      <c r="G572" s="18">
        <v>848.0</v>
      </c>
      <c r="H572" s="15">
        <f t="shared" si="5"/>
        <v>177</v>
      </c>
      <c r="I572" s="28">
        <v>15.0</v>
      </c>
      <c r="J572" s="29">
        <v>37.0</v>
      </c>
      <c r="K572" s="30">
        <v>15.0</v>
      </c>
      <c r="L572" s="31">
        <v>65.0</v>
      </c>
      <c r="M572" s="32">
        <v>18.0</v>
      </c>
      <c r="N572" s="33">
        <v>27.0</v>
      </c>
      <c r="O572" s="39">
        <f t="shared" si="6"/>
        <v>0.6</v>
      </c>
      <c r="P572" s="39">
        <f t="shared" si="7"/>
        <v>0.7115384615</v>
      </c>
      <c r="Q572" s="40">
        <f t="shared" si="8"/>
        <v>0.69391016</v>
      </c>
      <c r="R572" s="17">
        <f t="shared" si="9"/>
        <v>0.27191016</v>
      </c>
      <c r="S572" s="39">
        <f t="shared" si="10"/>
        <v>0.01762830154</v>
      </c>
      <c r="T572" s="40">
        <f t="shared" si="11"/>
        <v>0.3598999094</v>
      </c>
      <c r="U572" s="40">
        <f t="shared" si="12"/>
        <v>0.4657977754</v>
      </c>
      <c r="V572" s="40">
        <f t="shared" si="13"/>
        <v>0.4657977754</v>
      </c>
      <c r="W572" s="39">
        <f t="shared" si="14"/>
        <v>0.4834260769</v>
      </c>
      <c r="X572" s="41">
        <f t="shared" si="15"/>
        <v>0.5342022246</v>
      </c>
      <c r="Y572" s="41">
        <f t="shared" si="16"/>
        <v>0.5165739231</v>
      </c>
      <c r="Z572" s="40">
        <f t="shared" si="17"/>
        <v>45</v>
      </c>
      <c r="AA572" s="40">
        <f t="shared" si="18"/>
        <v>52</v>
      </c>
      <c r="AB572" s="40">
        <f t="shared" si="19"/>
        <v>24</v>
      </c>
      <c r="AC572" s="40">
        <f t="shared" si="20"/>
        <v>21</v>
      </c>
      <c r="AD572" s="40">
        <f t="shared" si="21"/>
        <v>27</v>
      </c>
      <c r="AE572" s="40">
        <f t="shared" si="22"/>
        <v>25</v>
      </c>
      <c r="AF572" s="40">
        <f t="shared" si="23"/>
        <v>1.285714286</v>
      </c>
      <c r="AG572" s="40">
        <f t="shared" si="24"/>
        <v>1.48</v>
      </c>
      <c r="AH572" s="40">
        <f t="shared" si="25"/>
        <v>31</v>
      </c>
      <c r="AI572" s="40">
        <f t="shared" si="26"/>
        <v>27</v>
      </c>
      <c r="AJ572" s="40">
        <f t="shared" si="27"/>
        <v>40</v>
      </c>
      <c r="AK572" s="40">
        <f t="shared" si="40"/>
        <v>37</v>
      </c>
      <c r="AL572" s="18">
        <f t="shared" si="28"/>
        <v>848</v>
      </c>
      <c r="AM572" s="40">
        <f t="shared" si="29"/>
        <v>135</v>
      </c>
      <c r="AN572" s="42">
        <f t="shared" si="30"/>
        <v>0.1591981132</v>
      </c>
      <c r="AO572" s="42">
        <f t="shared" si="31"/>
        <v>0.2087264151</v>
      </c>
      <c r="AP572" s="43">
        <f t="shared" si="32"/>
        <v>0.2711864407</v>
      </c>
      <c r="AQ572" s="43">
        <f t="shared" si="33"/>
        <v>0.5536723164</v>
      </c>
      <c r="AR572" s="43">
        <f t="shared" si="34"/>
        <v>0.5480225989</v>
      </c>
      <c r="AS572" s="43">
        <f t="shared" si="35"/>
        <v>0.5259259259</v>
      </c>
      <c r="AT572" s="43">
        <f t="shared" si="36"/>
        <v>0.5037037037</v>
      </c>
      <c r="AU572" s="43">
        <f t="shared" si="37"/>
        <v>0.4296296296</v>
      </c>
      <c r="AV572" s="44">
        <f t="shared" si="38"/>
        <v>0</v>
      </c>
      <c r="AW572" s="45">
        <f t="shared" si="39"/>
        <v>-23</v>
      </c>
      <c r="AX572" s="45">
        <v>43.0</v>
      </c>
      <c r="AY572" s="45"/>
    </row>
    <row r="573">
      <c r="A573" s="60"/>
      <c r="B573" s="60"/>
      <c r="C573" s="60"/>
      <c r="D573" s="46">
        <v>571.0</v>
      </c>
      <c r="E573" s="25"/>
      <c r="F573" s="26">
        <v>7592.0</v>
      </c>
      <c r="G573" s="18">
        <v>3258.0</v>
      </c>
      <c r="H573" s="15">
        <f t="shared" si="5"/>
        <v>727</v>
      </c>
      <c r="I573" s="28">
        <v>61.0</v>
      </c>
      <c r="J573" s="29">
        <v>141.0</v>
      </c>
      <c r="K573" s="30">
        <v>72.0</v>
      </c>
      <c r="L573" s="31">
        <v>246.0</v>
      </c>
      <c r="M573" s="32">
        <v>101.0</v>
      </c>
      <c r="N573" s="33">
        <v>106.0</v>
      </c>
      <c r="O573" s="39">
        <f t="shared" si="6"/>
        <v>0.5120772947</v>
      </c>
      <c r="P573" s="39">
        <f t="shared" si="7"/>
        <v>0.698019802</v>
      </c>
      <c r="Q573" s="40">
        <f t="shared" si="8"/>
        <v>0.6540512548</v>
      </c>
      <c r="R573" s="17">
        <f t="shared" si="9"/>
        <v>0.2320512548</v>
      </c>
      <c r="S573" s="39">
        <f t="shared" si="10"/>
        <v>0.0439685472</v>
      </c>
      <c r="T573" s="40">
        <f t="shared" si="11"/>
        <v>0.3599222299</v>
      </c>
      <c r="U573" s="40">
        <f t="shared" si="12"/>
        <v>0.3975367534</v>
      </c>
      <c r="V573" s="40">
        <f t="shared" si="13"/>
        <v>0.3975367534</v>
      </c>
      <c r="W573" s="39">
        <f t="shared" si="14"/>
        <v>0.4415053006</v>
      </c>
      <c r="X573" s="41">
        <f t="shared" si="15"/>
        <v>0.6024632466</v>
      </c>
      <c r="Y573" s="41">
        <f t="shared" si="16"/>
        <v>0.5584946994</v>
      </c>
      <c r="Z573" s="40">
        <f t="shared" si="17"/>
        <v>207</v>
      </c>
      <c r="AA573" s="40">
        <f t="shared" si="18"/>
        <v>202</v>
      </c>
      <c r="AB573" s="40">
        <f t="shared" si="19"/>
        <v>125</v>
      </c>
      <c r="AC573" s="40">
        <f t="shared" si="20"/>
        <v>82</v>
      </c>
      <c r="AD573" s="40">
        <f t="shared" si="21"/>
        <v>113</v>
      </c>
      <c r="AE573" s="40">
        <f t="shared" si="22"/>
        <v>89</v>
      </c>
      <c r="AF573" s="40">
        <f t="shared" si="23"/>
        <v>1.292682927</v>
      </c>
      <c r="AG573" s="40">
        <f t="shared" si="24"/>
        <v>1.584269663</v>
      </c>
      <c r="AH573" s="40">
        <f t="shared" si="25"/>
        <v>162</v>
      </c>
      <c r="AI573" s="40">
        <f t="shared" si="26"/>
        <v>106</v>
      </c>
      <c r="AJ573" s="40">
        <f t="shared" si="27"/>
        <v>179</v>
      </c>
      <c r="AK573" s="40">
        <f t="shared" si="40"/>
        <v>141</v>
      </c>
      <c r="AL573" s="18">
        <f t="shared" si="28"/>
        <v>3258</v>
      </c>
      <c r="AM573" s="40">
        <f t="shared" si="29"/>
        <v>588</v>
      </c>
      <c r="AN573" s="42">
        <f t="shared" si="30"/>
        <v>0.1804788214</v>
      </c>
      <c r="AO573" s="42">
        <f t="shared" si="31"/>
        <v>0.2231430325</v>
      </c>
      <c r="AP573" s="43">
        <f t="shared" si="32"/>
        <v>0.3218707015</v>
      </c>
      <c r="AQ573" s="43">
        <f t="shared" si="33"/>
        <v>0.5612104539</v>
      </c>
      <c r="AR573" s="43">
        <f t="shared" si="34"/>
        <v>0.5625859697</v>
      </c>
      <c r="AS573" s="43">
        <f t="shared" si="35"/>
        <v>0.5799319728</v>
      </c>
      <c r="AT573" s="43">
        <f t="shared" si="36"/>
        <v>0.5153061224</v>
      </c>
      <c r="AU573" s="43">
        <f t="shared" si="37"/>
        <v>0.4557823129</v>
      </c>
      <c r="AV573" s="44">
        <f t="shared" si="38"/>
        <v>0</v>
      </c>
      <c r="AW573" s="45">
        <f t="shared" si="39"/>
        <v>-107</v>
      </c>
      <c r="AX573" s="45">
        <v>47.0</v>
      </c>
      <c r="AY573" s="45"/>
    </row>
    <row r="574">
      <c r="A574" s="60"/>
      <c r="B574" s="60"/>
      <c r="C574" s="60"/>
      <c r="D574" s="46">
        <v>572.0</v>
      </c>
      <c r="E574" s="25"/>
      <c r="F574" s="26">
        <v>7595.0</v>
      </c>
      <c r="G574" s="18">
        <v>1017.0</v>
      </c>
      <c r="H574" s="15">
        <f t="shared" si="5"/>
        <v>311</v>
      </c>
      <c r="I574" s="28">
        <v>37.0</v>
      </c>
      <c r="J574" s="29">
        <v>43.0</v>
      </c>
      <c r="K574" s="30">
        <v>47.0</v>
      </c>
      <c r="L574" s="31">
        <v>93.0</v>
      </c>
      <c r="M574" s="32">
        <v>40.0</v>
      </c>
      <c r="N574" s="33">
        <v>51.0</v>
      </c>
      <c r="O574" s="39">
        <f t="shared" si="6"/>
        <v>0.5604395604</v>
      </c>
      <c r="P574" s="39">
        <f t="shared" si="7"/>
        <v>0.5375</v>
      </c>
      <c r="Q574" s="40">
        <f t="shared" si="8"/>
        <v>0.6759752332</v>
      </c>
      <c r="R574" s="17">
        <f t="shared" si="9"/>
        <v>0.2539752332</v>
      </c>
      <c r="S574" s="39">
        <f t="shared" si="10"/>
        <v>-0.1384752332</v>
      </c>
      <c r="T574" s="40">
        <f t="shared" si="11"/>
        <v>0.3599099524</v>
      </c>
      <c r="U574" s="40">
        <f t="shared" si="12"/>
        <v>0.435083854</v>
      </c>
      <c r="V574" s="40">
        <f t="shared" si="13"/>
        <v>0.435083854</v>
      </c>
      <c r="W574" s="39">
        <f t="shared" si="14"/>
        <v>0.2966086208</v>
      </c>
      <c r="X574" s="41">
        <f t="shared" si="15"/>
        <v>0.564916146</v>
      </c>
      <c r="Y574" s="41">
        <f t="shared" si="16"/>
        <v>0.7033913792</v>
      </c>
      <c r="Z574" s="40">
        <f t="shared" si="17"/>
        <v>91</v>
      </c>
      <c r="AA574" s="40">
        <f t="shared" si="18"/>
        <v>80</v>
      </c>
      <c r="AB574" s="40">
        <f t="shared" si="19"/>
        <v>51</v>
      </c>
      <c r="AC574" s="40">
        <f t="shared" si="20"/>
        <v>40</v>
      </c>
      <c r="AD574" s="40">
        <f t="shared" si="21"/>
        <v>56</v>
      </c>
      <c r="AE574" s="40">
        <f t="shared" si="22"/>
        <v>24</v>
      </c>
      <c r="AF574" s="40">
        <f t="shared" si="23"/>
        <v>1.275</v>
      </c>
      <c r="AG574" s="40">
        <f t="shared" si="24"/>
        <v>1.791666667</v>
      </c>
      <c r="AH574" s="40">
        <f t="shared" si="25"/>
        <v>65</v>
      </c>
      <c r="AI574" s="40">
        <f t="shared" si="26"/>
        <v>51</v>
      </c>
      <c r="AJ574" s="40">
        <f t="shared" si="27"/>
        <v>100</v>
      </c>
      <c r="AK574" s="40">
        <f t="shared" si="40"/>
        <v>43</v>
      </c>
      <c r="AL574" s="18">
        <f t="shared" si="28"/>
        <v>1017</v>
      </c>
      <c r="AM574" s="40">
        <f t="shared" si="29"/>
        <v>259</v>
      </c>
      <c r="AN574" s="42">
        <f t="shared" si="30"/>
        <v>0.2546705998</v>
      </c>
      <c r="AO574" s="42">
        <f t="shared" si="31"/>
        <v>0.3058013766</v>
      </c>
      <c r="AP574" s="43">
        <f t="shared" si="32"/>
        <v>0.3987138264</v>
      </c>
      <c r="AQ574" s="43">
        <f t="shared" si="33"/>
        <v>0.5466237942</v>
      </c>
      <c r="AR574" s="43">
        <f t="shared" si="34"/>
        <v>0.5498392283</v>
      </c>
      <c r="AS574" s="43">
        <f t="shared" si="35"/>
        <v>0.6370656371</v>
      </c>
      <c r="AT574" s="43">
        <f t="shared" si="36"/>
        <v>0.416988417</v>
      </c>
      <c r="AU574" s="43">
        <f t="shared" si="37"/>
        <v>0.4478764479</v>
      </c>
      <c r="AV574" s="44">
        <f t="shared" si="38"/>
        <v>0</v>
      </c>
      <c r="AW574" s="45">
        <f t="shared" si="39"/>
        <v>-41</v>
      </c>
      <c r="AX574" s="45">
        <v>47.0</v>
      </c>
      <c r="AY574" s="45"/>
    </row>
    <row r="575">
      <c r="A575" s="60"/>
      <c r="B575" s="60"/>
      <c r="C575" s="60"/>
      <c r="D575" s="46">
        <v>573.0</v>
      </c>
      <c r="E575" s="25"/>
      <c r="F575" s="26">
        <v>7601.0</v>
      </c>
      <c r="G575" s="18">
        <v>3279.0</v>
      </c>
      <c r="H575" s="15">
        <f t="shared" si="5"/>
        <v>879</v>
      </c>
      <c r="I575" s="28">
        <v>95.0</v>
      </c>
      <c r="J575" s="29">
        <v>144.0</v>
      </c>
      <c r="K575" s="30">
        <v>89.0</v>
      </c>
      <c r="L575" s="31">
        <v>262.0</v>
      </c>
      <c r="M575" s="32">
        <v>136.0</v>
      </c>
      <c r="N575" s="33">
        <v>153.0</v>
      </c>
      <c r="O575" s="39">
        <f t="shared" si="6"/>
        <v>0.5294117647</v>
      </c>
      <c r="P575" s="39">
        <f t="shared" si="7"/>
        <v>0.6025104603</v>
      </c>
      <c r="Q575" s="40">
        <f t="shared" si="8"/>
        <v>0.6619092941</v>
      </c>
      <c r="R575" s="17">
        <f t="shared" si="9"/>
        <v>0.2399092941</v>
      </c>
      <c r="S575" s="39">
        <f t="shared" si="10"/>
        <v>-0.05939883387</v>
      </c>
      <c r="T575" s="40">
        <f t="shared" si="11"/>
        <v>0.3599178293</v>
      </c>
      <c r="U575" s="40">
        <f t="shared" si="12"/>
        <v>0.4109946995</v>
      </c>
      <c r="V575" s="40">
        <f t="shared" si="13"/>
        <v>0.4109946995</v>
      </c>
      <c r="W575" s="39">
        <f t="shared" si="14"/>
        <v>0.3515958656</v>
      </c>
      <c r="X575" s="41">
        <f t="shared" si="15"/>
        <v>0.5890053005</v>
      </c>
      <c r="Y575" s="41">
        <f t="shared" si="16"/>
        <v>0.6484041344</v>
      </c>
      <c r="Z575" s="40">
        <f t="shared" si="17"/>
        <v>289</v>
      </c>
      <c r="AA575" s="40">
        <f t="shared" si="18"/>
        <v>239</v>
      </c>
      <c r="AB575" s="40">
        <f t="shared" si="19"/>
        <v>170</v>
      </c>
      <c r="AC575" s="40">
        <f t="shared" si="20"/>
        <v>119</v>
      </c>
      <c r="AD575" s="40">
        <f t="shared" si="21"/>
        <v>155</v>
      </c>
      <c r="AE575" s="40">
        <f t="shared" si="22"/>
        <v>84</v>
      </c>
      <c r="AF575" s="40">
        <f t="shared" si="23"/>
        <v>1.285714286</v>
      </c>
      <c r="AG575" s="40">
        <f t="shared" si="24"/>
        <v>1.714285714</v>
      </c>
      <c r="AH575" s="40">
        <f t="shared" si="25"/>
        <v>219</v>
      </c>
      <c r="AI575" s="40">
        <f t="shared" si="26"/>
        <v>153</v>
      </c>
      <c r="AJ575" s="40">
        <f t="shared" si="27"/>
        <v>266</v>
      </c>
      <c r="AK575" s="40">
        <f t="shared" si="40"/>
        <v>144</v>
      </c>
      <c r="AL575" s="18">
        <f t="shared" si="28"/>
        <v>3279</v>
      </c>
      <c r="AM575" s="40">
        <f t="shared" si="29"/>
        <v>782</v>
      </c>
      <c r="AN575" s="42">
        <f t="shared" si="30"/>
        <v>0.2384873437</v>
      </c>
      <c r="AO575" s="42">
        <f t="shared" si="31"/>
        <v>0.2680695334</v>
      </c>
      <c r="AP575" s="43">
        <f t="shared" si="32"/>
        <v>0.3640500569</v>
      </c>
      <c r="AQ575" s="43">
        <f t="shared" si="33"/>
        <v>0.5608646189</v>
      </c>
      <c r="AR575" s="43">
        <f t="shared" si="34"/>
        <v>0.6006825939</v>
      </c>
      <c r="AS575" s="43">
        <f t="shared" si="35"/>
        <v>0.6202046036</v>
      </c>
      <c r="AT575" s="43">
        <f t="shared" si="36"/>
        <v>0.4641943734</v>
      </c>
      <c r="AU575" s="43">
        <f t="shared" si="37"/>
        <v>0.4757033248</v>
      </c>
      <c r="AV575" s="44">
        <f t="shared" si="38"/>
        <v>0</v>
      </c>
      <c r="AW575" s="45">
        <f t="shared" si="39"/>
        <v>-165</v>
      </c>
      <c r="AX575" s="45">
        <v>48.0</v>
      </c>
      <c r="AY575" s="45"/>
    </row>
    <row r="576">
      <c r="A576" s="60"/>
      <c r="B576" s="60"/>
      <c r="C576" s="60"/>
      <c r="D576" s="46">
        <v>574.0</v>
      </c>
      <c r="E576" s="25"/>
      <c r="F576" s="26">
        <v>7603.0</v>
      </c>
      <c r="G576" s="18">
        <v>2155.0</v>
      </c>
      <c r="H576" s="15">
        <f t="shared" si="5"/>
        <v>559</v>
      </c>
      <c r="I576" s="28">
        <v>49.0</v>
      </c>
      <c r="J576" s="29">
        <v>100.0</v>
      </c>
      <c r="K576" s="30">
        <v>37.0</v>
      </c>
      <c r="L576" s="31">
        <v>171.0</v>
      </c>
      <c r="M576" s="32">
        <v>100.0</v>
      </c>
      <c r="N576" s="33">
        <v>102.0</v>
      </c>
      <c r="O576" s="39">
        <f t="shared" si="6"/>
        <v>0.504950495</v>
      </c>
      <c r="P576" s="39">
        <f t="shared" si="7"/>
        <v>0.6711409396</v>
      </c>
      <c r="Q576" s="40">
        <f t="shared" si="8"/>
        <v>0.6508205966</v>
      </c>
      <c r="R576" s="17">
        <f t="shared" si="9"/>
        <v>0.2288205966</v>
      </c>
      <c r="S576" s="39">
        <f t="shared" si="10"/>
        <v>0.02032034299</v>
      </c>
      <c r="T576" s="40">
        <f t="shared" si="11"/>
        <v>0.3599240392</v>
      </c>
      <c r="U576" s="40">
        <f t="shared" si="12"/>
        <v>0.3920037423</v>
      </c>
      <c r="V576" s="40">
        <f t="shared" si="13"/>
        <v>0.3920037423</v>
      </c>
      <c r="W576" s="39">
        <f t="shared" si="14"/>
        <v>0.4123240852</v>
      </c>
      <c r="X576" s="41">
        <f t="shared" si="15"/>
        <v>0.6079962577</v>
      </c>
      <c r="Y576" s="41">
        <f t="shared" si="16"/>
        <v>0.5876759148</v>
      </c>
      <c r="Z576" s="40">
        <f t="shared" si="17"/>
        <v>202</v>
      </c>
      <c r="AA576" s="40">
        <f t="shared" si="18"/>
        <v>149</v>
      </c>
      <c r="AB576" s="40">
        <f t="shared" si="19"/>
        <v>123</v>
      </c>
      <c r="AC576" s="40">
        <f t="shared" si="20"/>
        <v>79</v>
      </c>
      <c r="AD576" s="40">
        <f t="shared" si="21"/>
        <v>88</v>
      </c>
      <c r="AE576" s="40">
        <f t="shared" si="22"/>
        <v>61</v>
      </c>
      <c r="AF576" s="40">
        <f t="shared" si="23"/>
        <v>1.291139241</v>
      </c>
      <c r="AG576" s="40">
        <f t="shared" si="24"/>
        <v>1.639344262</v>
      </c>
      <c r="AH576" s="40">
        <f t="shared" si="25"/>
        <v>159</v>
      </c>
      <c r="AI576" s="40">
        <f t="shared" si="26"/>
        <v>102</v>
      </c>
      <c r="AJ576" s="40">
        <f t="shared" si="27"/>
        <v>144</v>
      </c>
      <c r="AK576" s="40">
        <f t="shared" si="40"/>
        <v>100</v>
      </c>
      <c r="AL576" s="18">
        <f t="shared" si="28"/>
        <v>2155</v>
      </c>
      <c r="AM576" s="40">
        <f t="shared" si="29"/>
        <v>505</v>
      </c>
      <c r="AN576" s="42">
        <f t="shared" si="30"/>
        <v>0.2343387471</v>
      </c>
      <c r="AO576" s="42">
        <f t="shared" si="31"/>
        <v>0.2593967517</v>
      </c>
      <c r="AP576" s="43">
        <f t="shared" si="32"/>
        <v>0.3327370304</v>
      </c>
      <c r="AQ576" s="43">
        <f t="shared" si="33"/>
        <v>0.572450805</v>
      </c>
      <c r="AR576" s="43">
        <f t="shared" si="34"/>
        <v>0.6279069767</v>
      </c>
      <c r="AS576" s="43">
        <f t="shared" si="35"/>
        <v>0.6</v>
      </c>
      <c r="AT576" s="43">
        <f t="shared" si="36"/>
        <v>0.5128712871</v>
      </c>
      <c r="AU576" s="43">
        <f t="shared" si="37"/>
        <v>0.5168316832</v>
      </c>
      <c r="AV576" s="44">
        <f t="shared" si="38"/>
        <v>0</v>
      </c>
      <c r="AW576" s="45">
        <f t="shared" si="39"/>
        <v>-117</v>
      </c>
      <c r="AX576" s="45">
        <v>48.0</v>
      </c>
      <c r="AY576" s="45"/>
    </row>
    <row r="577">
      <c r="A577" s="60"/>
      <c r="B577" s="60"/>
      <c r="C577" s="60"/>
      <c r="D577" s="46">
        <v>575.0</v>
      </c>
      <c r="E577" s="25"/>
      <c r="F577" s="26">
        <v>7604.0</v>
      </c>
      <c r="G577" s="18">
        <v>2899.0</v>
      </c>
      <c r="H577" s="15">
        <f t="shared" si="5"/>
        <v>687</v>
      </c>
      <c r="I577" s="28">
        <v>71.0</v>
      </c>
      <c r="J577" s="29">
        <v>119.0</v>
      </c>
      <c r="K577" s="30">
        <v>60.0</v>
      </c>
      <c r="L577" s="31">
        <v>236.0</v>
      </c>
      <c r="M577" s="32">
        <v>89.0</v>
      </c>
      <c r="N577" s="33">
        <v>112.0</v>
      </c>
      <c r="O577" s="39">
        <f t="shared" si="6"/>
        <v>0.5572139303</v>
      </c>
      <c r="P577" s="39">
        <f t="shared" si="7"/>
        <v>0.6263157895</v>
      </c>
      <c r="Q577" s="40">
        <f t="shared" si="8"/>
        <v>0.6745129196</v>
      </c>
      <c r="R577" s="17">
        <f t="shared" si="9"/>
        <v>0.2525129196</v>
      </c>
      <c r="S577" s="39">
        <f t="shared" si="10"/>
        <v>-0.04819713011</v>
      </c>
      <c r="T577" s="40">
        <f t="shared" si="11"/>
        <v>0.3599107712</v>
      </c>
      <c r="U577" s="40">
        <f t="shared" si="12"/>
        <v>0.4325795526</v>
      </c>
      <c r="V577" s="40">
        <f t="shared" si="13"/>
        <v>0.4325795526</v>
      </c>
      <c r="W577" s="39">
        <f t="shared" si="14"/>
        <v>0.3843824225</v>
      </c>
      <c r="X577" s="41">
        <f t="shared" si="15"/>
        <v>0.5674204474</v>
      </c>
      <c r="Y577" s="41">
        <f t="shared" si="16"/>
        <v>0.6156175775</v>
      </c>
      <c r="Z577" s="40">
        <f t="shared" si="17"/>
        <v>201</v>
      </c>
      <c r="AA577" s="40">
        <f t="shared" si="18"/>
        <v>190</v>
      </c>
      <c r="AB577" s="40">
        <f t="shared" si="19"/>
        <v>114</v>
      </c>
      <c r="AC577" s="40">
        <f t="shared" si="20"/>
        <v>87</v>
      </c>
      <c r="AD577" s="40">
        <f t="shared" si="21"/>
        <v>117</v>
      </c>
      <c r="AE577" s="40">
        <f t="shared" si="22"/>
        <v>73</v>
      </c>
      <c r="AF577" s="40">
        <f t="shared" si="23"/>
        <v>1.287356322</v>
      </c>
      <c r="AG577" s="40">
        <f t="shared" si="24"/>
        <v>1.630136986</v>
      </c>
      <c r="AH577" s="40">
        <f t="shared" si="25"/>
        <v>147</v>
      </c>
      <c r="AI577" s="40">
        <f t="shared" si="26"/>
        <v>112</v>
      </c>
      <c r="AJ577" s="40">
        <f t="shared" si="27"/>
        <v>191</v>
      </c>
      <c r="AK577" s="40">
        <f t="shared" si="40"/>
        <v>119</v>
      </c>
      <c r="AL577" s="18">
        <f t="shared" si="28"/>
        <v>2899</v>
      </c>
      <c r="AM577" s="40">
        <f t="shared" si="29"/>
        <v>569</v>
      </c>
      <c r="AN577" s="42">
        <f t="shared" si="30"/>
        <v>0.1962745774</v>
      </c>
      <c r="AO577" s="42">
        <f t="shared" si="31"/>
        <v>0.2369782684</v>
      </c>
      <c r="AP577" s="43">
        <f t="shared" si="32"/>
        <v>0.3202328967</v>
      </c>
      <c r="AQ577" s="43">
        <f t="shared" si="33"/>
        <v>0.576419214</v>
      </c>
      <c r="AR577" s="43">
        <f t="shared" si="34"/>
        <v>0.5691411936</v>
      </c>
      <c r="AS577" s="43">
        <f t="shared" si="35"/>
        <v>0.5940246046</v>
      </c>
      <c r="AT577" s="43">
        <f t="shared" si="36"/>
        <v>0.467486819</v>
      </c>
      <c r="AU577" s="43">
        <f t="shared" si="37"/>
        <v>0.4551845343</v>
      </c>
      <c r="AV577" s="44">
        <f t="shared" si="38"/>
        <v>0</v>
      </c>
      <c r="AW577" s="45">
        <f t="shared" si="39"/>
        <v>-118</v>
      </c>
      <c r="AX577" s="45">
        <v>49.0</v>
      </c>
      <c r="AY577" s="45"/>
    </row>
    <row r="578">
      <c r="A578" s="60"/>
      <c r="B578" s="60"/>
      <c r="C578" s="60"/>
      <c r="D578" s="46">
        <v>576.0</v>
      </c>
      <c r="E578" s="25"/>
      <c r="F578" s="26">
        <v>7611.0</v>
      </c>
      <c r="G578" s="18">
        <v>3454.0</v>
      </c>
      <c r="H578" s="15">
        <f t="shared" si="5"/>
        <v>821</v>
      </c>
      <c r="I578" s="28">
        <v>85.0</v>
      </c>
      <c r="J578" s="29">
        <v>148.0</v>
      </c>
      <c r="K578" s="30">
        <v>103.0</v>
      </c>
      <c r="L578" s="31">
        <v>318.0</v>
      </c>
      <c r="M578" s="32">
        <v>84.0</v>
      </c>
      <c r="N578" s="33">
        <v>83.0</v>
      </c>
      <c r="O578" s="39">
        <f t="shared" si="6"/>
        <v>0.497005988</v>
      </c>
      <c r="P578" s="39">
        <f t="shared" si="7"/>
        <v>0.635193133</v>
      </c>
      <c r="Q578" s="40">
        <f t="shared" si="8"/>
        <v>0.6472192992</v>
      </c>
      <c r="R578" s="17">
        <f t="shared" si="9"/>
        <v>0.2252192992</v>
      </c>
      <c r="S578" s="39">
        <f t="shared" si="10"/>
        <v>-0.0120261661</v>
      </c>
      <c r="T578" s="40">
        <f t="shared" si="11"/>
        <v>0.3599260561</v>
      </c>
      <c r="U578" s="40">
        <f t="shared" si="12"/>
        <v>0.3858359009</v>
      </c>
      <c r="V578" s="40">
        <f t="shared" si="13"/>
        <v>0.3858359009</v>
      </c>
      <c r="W578" s="39">
        <f t="shared" si="14"/>
        <v>0.3738097348</v>
      </c>
      <c r="X578" s="41">
        <f t="shared" si="15"/>
        <v>0.6141640991</v>
      </c>
      <c r="Y578" s="41">
        <f t="shared" si="16"/>
        <v>0.6261902652</v>
      </c>
      <c r="Z578" s="40">
        <f t="shared" si="17"/>
        <v>167</v>
      </c>
      <c r="AA578" s="40">
        <f t="shared" si="18"/>
        <v>233</v>
      </c>
      <c r="AB578" s="40">
        <f t="shared" si="19"/>
        <v>103</v>
      </c>
      <c r="AC578" s="40">
        <f t="shared" si="20"/>
        <v>64</v>
      </c>
      <c r="AD578" s="40">
        <f t="shared" si="21"/>
        <v>146</v>
      </c>
      <c r="AE578" s="40">
        <f t="shared" si="22"/>
        <v>87</v>
      </c>
      <c r="AF578" s="40">
        <f t="shared" si="23"/>
        <v>1.296875</v>
      </c>
      <c r="AG578" s="40">
        <f t="shared" si="24"/>
        <v>1.701149425</v>
      </c>
      <c r="AH578" s="40">
        <f t="shared" si="25"/>
        <v>134</v>
      </c>
      <c r="AI578" s="40">
        <f t="shared" si="26"/>
        <v>83</v>
      </c>
      <c r="AJ578" s="40">
        <f t="shared" si="27"/>
        <v>248</v>
      </c>
      <c r="AK578" s="40">
        <f t="shared" si="40"/>
        <v>148</v>
      </c>
      <c r="AL578" s="18">
        <f t="shared" si="28"/>
        <v>3454</v>
      </c>
      <c r="AM578" s="40">
        <f t="shared" si="29"/>
        <v>613</v>
      </c>
      <c r="AN578" s="42">
        <f t="shared" si="30"/>
        <v>0.1774753909</v>
      </c>
      <c r="AO578" s="42">
        <f t="shared" si="31"/>
        <v>0.2376954256</v>
      </c>
      <c r="AP578" s="43">
        <f t="shared" si="32"/>
        <v>0.3313032887</v>
      </c>
      <c r="AQ578" s="43">
        <f t="shared" si="33"/>
        <v>0.5931790499</v>
      </c>
      <c r="AR578" s="43">
        <f t="shared" si="34"/>
        <v>0.4872107186</v>
      </c>
      <c r="AS578" s="43">
        <f t="shared" si="35"/>
        <v>0.6231647635</v>
      </c>
      <c r="AT578" s="43">
        <f t="shared" si="36"/>
        <v>0.4600326264</v>
      </c>
      <c r="AU578" s="43">
        <f t="shared" si="37"/>
        <v>0.3539967374</v>
      </c>
      <c r="AV578" s="44">
        <f t="shared" si="38"/>
        <v>0</v>
      </c>
      <c r="AW578" s="45">
        <f t="shared" si="39"/>
        <v>-110</v>
      </c>
      <c r="AX578" s="45">
        <v>50.0</v>
      </c>
      <c r="AY578" s="45"/>
    </row>
    <row r="579">
      <c r="A579" s="60"/>
      <c r="B579" s="60"/>
      <c r="C579" s="60"/>
      <c r="D579" s="46">
        <v>577.0</v>
      </c>
      <c r="E579" s="25"/>
      <c r="F579" s="26">
        <v>7614.0</v>
      </c>
      <c r="G579" s="18">
        <v>3095.0</v>
      </c>
      <c r="H579" s="15">
        <f t="shared" si="5"/>
        <v>645</v>
      </c>
      <c r="I579" s="28">
        <v>54.0</v>
      </c>
      <c r="J579" s="29">
        <v>135.0</v>
      </c>
      <c r="K579" s="30">
        <v>58.0</v>
      </c>
      <c r="L579" s="31">
        <v>273.0</v>
      </c>
      <c r="M579" s="32">
        <v>67.0</v>
      </c>
      <c r="N579" s="33">
        <v>58.0</v>
      </c>
      <c r="O579" s="39">
        <f t="shared" si="6"/>
        <v>0.464</v>
      </c>
      <c r="P579" s="39">
        <f t="shared" si="7"/>
        <v>0.7142857143</v>
      </c>
      <c r="Q579" s="40">
        <f t="shared" si="8"/>
        <v>0.6322578806</v>
      </c>
      <c r="R579" s="17">
        <f t="shared" si="9"/>
        <v>0.2102578806</v>
      </c>
      <c r="S579" s="39">
        <f t="shared" si="10"/>
        <v>0.08202783371</v>
      </c>
      <c r="T579" s="40">
        <f t="shared" si="11"/>
        <v>0.3599344353</v>
      </c>
      <c r="U579" s="40">
        <f t="shared" si="12"/>
        <v>0.3602113104</v>
      </c>
      <c r="V579" s="40">
        <f t="shared" si="13"/>
        <v>0.3602113104</v>
      </c>
      <c r="W579" s="39">
        <f t="shared" si="14"/>
        <v>0.4422391442</v>
      </c>
      <c r="X579" s="41">
        <f t="shared" si="15"/>
        <v>0.6397886896</v>
      </c>
      <c r="Y579" s="41">
        <f t="shared" si="16"/>
        <v>0.5577608558</v>
      </c>
      <c r="Z579" s="40">
        <f t="shared" si="17"/>
        <v>125</v>
      </c>
      <c r="AA579" s="40">
        <f t="shared" si="18"/>
        <v>189</v>
      </c>
      <c r="AB579" s="40">
        <f t="shared" si="19"/>
        <v>80</v>
      </c>
      <c r="AC579" s="40">
        <f t="shared" si="20"/>
        <v>45</v>
      </c>
      <c r="AD579" s="40">
        <f t="shared" si="21"/>
        <v>105</v>
      </c>
      <c r="AE579" s="40">
        <f t="shared" si="22"/>
        <v>84</v>
      </c>
      <c r="AF579" s="40">
        <f t="shared" si="23"/>
        <v>1.288888889</v>
      </c>
      <c r="AG579" s="40">
        <f t="shared" si="24"/>
        <v>1.607142857</v>
      </c>
      <c r="AH579" s="40">
        <f t="shared" si="25"/>
        <v>103</v>
      </c>
      <c r="AI579" s="40">
        <f t="shared" si="26"/>
        <v>58</v>
      </c>
      <c r="AJ579" s="40">
        <f t="shared" si="27"/>
        <v>169</v>
      </c>
      <c r="AK579" s="40">
        <f t="shared" si="40"/>
        <v>135</v>
      </c>
      <c r="AL579" s="18">
        <f t="shared" si="28"/>
        <v>3095</v>
      </c>
      <c r="AM579" s="40">
        <f t="shared" si="29"/>
        <v>465</v>
      </c>
      <c r="AN579" s="42">
        <f t="shared" si="30"/>
        <v>0.1502423263</v>
      </c>
      <c r="AO579" s="42">
        <f t="shared" si="31"/>
        <v>0.2084006462</v>
      </c>
      <c r="AP579" s="43">
        <f t="shared" si="32"/>
        <v>0.2775193798</v>
      </c>
      <c r="AQ579" s="43">
        <f t="shared" si="33"/>
        <v>0.6108527132</v>
      </c>
      <c r="AR579" s="43">
        <f t="shared" si="34"/>
        <v>0.4868217054</v>
      </c>
      <c r="AS579" s="43">
        <f t="shared" si="35"/>
        <v>0.5849462366</v>
      </c>
      <c r="AT579" s="43">
        <f t="shared" si="36"/>
        <v>0.511827957</v>
      </c>
      <c r="AU579" s="43">
        <f t="shared" si="37"/>
        <v>0.3462365591</v>
      </c>
      <c r="AV579" s="44">
        <f t="shared" si="38"/>
        <v>0</v>
      </c>
      <c r="AW579" s="45">
        <f t="shared" si="39"/>
        <v>-93</v>
      </c>
      <c r="AX579" s="45">
        <v>53.0</v>
      </c>
      <c r="AY579" s="45"/>
    </row>
    <row r="580">
      <c r="A580" s="60"/>
      <c r="B580" s="60"/>
      <c r="C580" s="60"/>
      <c r="D580" s="46">
        <v>578.0</v>
      </c>
      <c r="E580" s="25"/>
      <c r="F580" s="26">
        <v>7622.0</v>
      </c>
      <c r="G580" s="18">
        <v>672.0</v>
      </c>
      <c r="H580" s="15">
        <f t="shared" si="5"/>
        <v>102</v>
      </c>
      <c r="I580" s="28">
        <v>11.0</v>
      </c>
      <c r="J580" s="29">
        <v>26.0</v>
      </c>
      <c r="K580" s="30">
        <v>3.0</v>
      </c>
      <c r="L580" s="31">
        <v>47.0</v>
      </c>
      <c r="M580" s="32">
        <v>9.0</v>
      </c>
      <c r="N580" s="33">
        <v>6.0</v>
      </c>
      <c r="O580" s="39">
        <f t="shared" si="6"/>
        <v>0.4</v>
      </c>
      <c r="P580" s="39">
        <f t="shared" si="7"/>
        <v>0.7027027027</v>
      </c>
      <c r="Q580" s="40">
        <f t="shared" si="8"/>
        <v>0.60324896</v>
      </c>
      <c r="R580" s="17">
        <f t="shared" si="9"/>
        <v>0.18124896</v>
      </c>
      <c r="S580" s="39">
        <f t="shared" si="10"/>
        <v>0.0994537427</v>
      </c>
      <c r="T580" s="40">
        <f t="shared" si="11"/>
        <v>0.3599506831</v>
      </c>
      <c r="U580" s="40">
        <f t="shared" si="12"/>
        <v>0.3105247055</v>
      </c>
      <c r="V580" s="40">
        <f t="shared" si="13"/>
        <v>0.3105247055</v>
      </c>
      <c r="W580" s="39">
        <f t="shared" si="14"/>
        <v>0.4099784482</v>
      </c>
      <c r="X580" s="41">
        <f t="shared" si="15"/>
        <v>0.6894752945</v>
      </c>
      <c r="Y580" s="41">
        <f t="shared" si="16"/>
        <v>0.5900215518</v>
      </c>
      <c r="Z580" s="40">
        <f t="shared" si="17"/>
        <v>15</v>
      </c>
      <c r="AA580" s="40">
        <f t="shared" si="18"/>
        <v>37</v>
      </c>
      <c r="AB580" s="40">
        <f t="shared" si="19"/>
        <v>10</v>
      </c>
      <c r="AC580" s="40">
        <f t="shared" si="20"/>
        <v>5</v>
      </c>
      <c r="AD580" s="40">
        <f t="shared" si="21"/>
        <v>22</v>
      </c>
      <c r="AE580" s="40">
        <f t="shared" si="22"/>
        <v>15</v>
      </c>
      <c r="AF580" s="40">
        <f t="shared" si="23"/>
        <v>1.2</v>
      </c>
      <c r="AG580" s="40">
        <f t="shared" si="24"/>
        <v>1.733333333</v>
      </c>
      <c r="AH580" s="40">
        <f t="shared" si="25"/>
        <v>12</v>
      </c>
      <c r="AI580" s="40">
        <f t="shared" si="26"/>
        <v>6</v>
      </c>
      <c r="AJ580" s="40">
        <f t="shared" si="27"/>
        <v>38</v>
      </c>
      <c r="AK580" s="40">
        <f t="shared" si="40"/>
        <v>26</v>
      </c>
      <c r="AL580" s="18">
        <f t="shared" si="28"/>
        <v>672</v>
      </c>
      <c r="AM580" s="40">
        <f t="shared" si="29"/>
        <v>82</v>
      </c>
      <c r="AN580" s="42">
        <f t="shared" si="30"/>
        <v>0.1220238095</v>
      </c>
      <c r="AO580" s="42">
        <f t="shared" si="31"/>
        <v>0.1517857143</v>
      </c>
      <c r="AP580" s="43">
        <f t="shared" si="32"/>
        <v>0.2254901961</v>
      </c>
      <c r="AQ580" s="43">
        <f t="shared" si="33"/>
        <v>0.6568627451</v>
      </c>
      <c r="AR580" s="43">
        <f t="shared" si="34"/>
        <v>0.5098039216</v>
      </c>
      <c r="AS580" s="43">
        <f t="shared" si="35"/>
        <v>0.6097560976</v>
      </c>
      <c r="AT580" s="43">
        <f t="shared" si="36"/>
        <v>0.4634146341</v>
      </c>
      <c r="AU580" s="43">
        <f t="shared" si="37"/>
        <v>0.2195121951</v>
      </c>
      <c r="AV580" s="44">
        <f t="shared" si="38"/>
        <v>0</v>
      </c>
      <c r="AW580" s="45">
        <f t="shared" si="39"/>
        <v>-27</v>
      </c>
      <c r="AX580" s="45">
        <v>53.0</v>
      </c>
      <c r="AY580" s="45"/>
    </row>
    <row r="581">
      <c r="A581" s="60"/>
      <c r="B581" s="60"/>
      <c r="C581" s="60"/>
      <c r="D581" s="46">
        <v>579.0</v>
      </c>
      <c r="E581" s="25"/>
      <c r="F581" s="26">
        <v>7624.0</v>
      </c>
      <c r="G581" s="18">
        <v>1577.0</v>
      </c>
      <c r="H581" s="15">
        <f t="shared" si="5"/>
        <v>288</v>
      </c>
      <c r="I581" s="28">
        <v>10.0</v>
      </c>
      <c r="J581" s="29">
        <v>35.0</v>
      </c>
      <c r="K581" s="30">
        <v>21.0</v>
      </c>
      <c r="L581" s="31">
        <v>147.0</v>
      </c>
      <c r="M581" s="32">
        <v>28.0</v>
      </c>
      <c r="N581" s="33">
        <v>47.0</v>
      </c>
      <c r="O581" s="39">
        <f t="shared" si="6"/>
        <v>0.6266666667</v>
      </c>
      <c r="P581" s="39">
        <f t="shared" si="7"/>
        <v>0.7777777778</v>
      </c>
      <c r="Q581" s="40">
        <f t="shared" si="8"/>
        <v>0.7060001696</v>
      </c>
      <c r="R581" s="17">
        <f t="shared" si="9"/>
        <v>0.2840001696</v>
      </c>
      <c r="S581" s="39">
        <f t="shared" si="10"/>
        <v>0.07177760818</v>
      </c>
      <c r="T581" s="40">
        <f t="shared" si="11"/>
        <v>0.3598931397</v>
      </c>
      <c r="U581" s="40">
        <f t="shared" si="12"/>
        <v>0.4865013913</v>
      </c>
      <c r="V581" s="40">
        <f t="shared" si="13"/>
        <v>0.4865013913</v>
      </c>
      <c r="W581" s="39">
        <f t="shared" si="14"/>
        <v>0.5582789995</v>
      </c>
      <c r="X581" s="41">
        <f t="shared" si="15"/>
        <v>0.5134986087</v>
      </c>
      <c r="Y581" s="41">
        <f t="shared" si="16"/>
        <v>0.4417210005</v>
      </c>
      <c r="Z581" s="40">
        <f t="shared" si="17"/>
        <v>75</v>
      </c>
      <c r="AA581" s="40">
        <f t="shared" si="18"/>
        <v>45</v>
      </c>
      <c r="AB581" s="40">
        <f t="shared" si="19"/>
        <v>39</v>
      </c>
      <c r="AC581" s="40">
        <f t="shared" si="20"/>
        <v>36</v>
      </c>
      <c r="AD581" s="40">
        <f t="shared" si="21"/>
        <v>20</v>
      </c>
      <c r="AE581" s="40">
        <f t="shared" si="22"/>
        <v>25</v>
      </c>
      <c r="AF581" s="40">
        <f t="shared" si="23"/>
        <v>1.305555556</v>
      </c>
      <c r="AG581" s="40">
        <f t="shared" si="24"/>
        <v>1.4</v>
      </c>
      <c r="AH581" s="40">
        <f t="shared" si="25"/>
        <v>51</v>
      </c>
      <c r="AI581" s="40">
        <f t="shared" si="26"/>
        <v>47</v>
      </c>
      <c r="AJ581" s="40">
        <f t="shared" si="27"/>
        <v>28</v>
      </c>
      <c r="AK581" s="40">
        <f t="shared" si="40"/>
        <v>35</v>
      </c>
      <c r="AL581" s="18">
        <f t="shared" si="28"/>
        <v>1577</v>
      </c>
      <c r="AM581" s="40">
        <f t="shared" si="29"/>
        <v>161</v>
      </c>
      <c r="AN581" s="42">
        <f t="shared" si="30"/>
        <v>0.1020925808</v>
      </c>
      <c r="AO581" s="42">
        <f t="shared" si="31"/>
        <v>0.1826252378</v>
      </c>
      <c r="AP581" s="43">
        <f t="shared" si="32"/>
        <v>0.2048611111</v>
      </c>
      <c r="AQ581" s="43">
        <f t="shared" si="33"/>
        <v>0.6423611111</v>
      </c>
      <c r="AR581" s="43">
        <f t="shared" si="34"/>
        <v>0.4166666667</v>
      </c>
      <c r="AS581" s="43">
        <f t="shared" si="35"/>
        <v>0.4906832298</v>
      </c>
      <c r="AT581" s="43">
        <f t="shared" si="36"/>
        <v>0.5341614907</v>
      </c>
      <c r="AU581" s="43">
        <f t="shared" si="37"/>
        <v>0.6086956522</v>
      </c>
      <c r="AV581" s="44">
        <f t="shared" si="38"/>
        <v>0</v>
      </c>
      <c r="AW581" s="45">
        <f t="shared" si="39"/>
        <v>-20</v>
      </c>
      <c r="AX581" s="45">
        <v>54.0</v>
      </c>
      <c r="AY581" s="45"/>
    </row>
    <row r="582">
      <c r="A582" s="60"/>
      <c r="B582" s="60"/>
      <c r="C582" s="60"/>
      <c r="D582" s="46">
        <v>580.0</v>
      </c>
      <c r="E582" s="25"/>
      <c r="F582" s="26">
        <v>7625.0</v>
      </c>
      <c r="G582" s="18">
        <v>2831.0</v>
      </c>
      <c r="H582" s="15">
        <f t="shared" si="5"/>
        <v>637</v>
      </c>
      <c r="I582" s="28">
        <v>56.0</v>
      </c>
      <c r="J582" s="29">
        <v>117.0</v>
      </c>
      <c r="K582" s="30">
        <v>60.0</v>
      </c>
      <c r="L582" s="31">
        <v>262.0</v>
      </c>
      <c r="M582" s="32">
        <v>52.0</v>
      </c>
      <c r="N582" s="33">
        <v>90.0</v>
      </c>
      <c r="O582" s="39">
        <f t="shared" si="6"/>
        <v>0.6338028169</v>
      </c>
      <c r="P582" s="39">
        <f t="shared" si="7"/>
        <v>0.676300578</v>
      </c>
      <c r="Q582" s="40">
        <f t="shared" si="8"/>
        <v>0.7092355981</v>
      </c>
      <c r="R582" s="17">
        <f t="shared" si="9"/>
        <v>0.2872355981</v>
      </c>
      <c r="S582" s="39">
        <f t="shared" si="10"/>
        <v>-0.03293502006</v>
      </c>
      <c r="T582" s="40">
        <f t="shared" si="11"/>
        <v>0.3598913282</v>
      </c>
      <c r="U582" s="40">
        <f t="shared" si="12"/>
        <v>0.4920418171</v>
      </c>
      <c r="V582" s="40">
        <f t="shared" si="13"/>
        <v>0.4920418171</v>
      </c>
      <c r="W582" s="39">
        <f t="shared" si="14"/>
        <v>0.459106797</v>
      </c>
      <c r="X582" s="41">
        <f t="shared" si="15"/>
        <v>0.5079581829</v>
      </c>
      <c r="Y582" s="41">
        <f t="shared" si="16"/>
        <v>0.540893203</v>
      </c>
      <c r="Z582" s="40">
        <f t="shared" si="17"/>
        <v>142</v>
      </c>
      <c r="AA582" s="40">
        <f t="shared" si="18"/>
        <v>173</v>
      </c>
      <c r="AB582" s="40">
        <f t="shared" si="19"/>
        <v>72</v>
      </c>
      <c r="AC582" s="40">
        <f t="shared" si="20"/>
        <v>70</v>
      </c>
      <c r="AD582" s="40">
        <f t="shared" si="21"/>
        <v>94</v>
      </c>
      <c r="AE582" s="40">
        <f t="shared" si="22"/>
        <v>79</v>
      </c>
      <c r="AF582" s="40">
        <f t="shared" si="23"/>
        <v>1.285714286</v>
      </c>
      <c r="AG582" s="40">
        <f t="shared" si="24"/>
        <v>1.481012658</v>
      </c>
      <c r="AH582" s="40">
        <f t="shared" si="25"/>
        <v>93</v>
      </c>
      <c r="AI582" s="40">
        <f t="shared" si="26"/>
        <v>90</v>
      </c>
      <c r="AJ582" s="40">
        <f t="shared" si="27"/>
        <v>139</v>
      </c>
      <c r="AK582" s="40">
        <f t="shared" si="40"/>
        <v>117</v>
      </c>
      <c r="AL582" s="18">
        <f t="shared" si="28"/>
        <v>2831</v>
      </c>
      <c r="AM582" s="40">
        <f t="shared" si="29"/>
        <v>439</v>
      </c>
      <c r="AN582" s="42">
        <f t="shared" si="30"/>
        <v>0.1550688803</v>
      </c>
      <c r="AO582" s="42">
        <f t="shared" si="31"/>
        <v>0.2250088308</v>
      </c>
      <c r="AP582" s="43">
        <f t="shared" si="32"/>
        <v>0.2637362637</v>
      </c>
      <c r="AQ582" s="43">
        <f t="shared" si="33"/>
        <v>0.5808477237</v>
      </c>
      <c r="AR582" s="43">
        <f t="shared" si="34"/>
        <v>0.4945054945</v>
      </c>
      <c r="AS582" s="43">
        <f t="shared" si="35"/>
        <v>0.5284738041</v>
      </c>
      <c r="AT582" s="43">
        <f t="shared" si="36"/>
        <v>0.4783599089</v>
      </c>
      <c r="AU582" s="43">
        <f t="shared" si="37"/>
        <v>0.416856492</v>
      </c>
      <c r="AV582" s="44">
        <f t="shared" si="38"/>
        <v>0</v>
      </c>
      <c r="AW582" s="45">
        <f t="shared" si="39"/>
        <v>-64</v>
      </c>
      <c r="AX582" s="45">
        <v>55.0</v>
      </c>
      <c r="AY582" s="45"/>
    </row>
    <row r="583">
      <c r="A583" s="60"/>
      <c r="B583" s="60"/>
      <c r="C583" s="60"/>
      <c r="D583" s="46">
        <v>581.0</v>
      </c>
      <c r="E583" s="25"/>
      <c r="F583" s="26">
        <v>7634.0</v>
      </c>
      <c r="G583" s="18">
        <v>1679.0</v>
      </c>
      <c r="H583" s="15">
        <f t="shared" si="5"/>
        <v>433</v>
      </c>
      <c r="I583" s="28">
        <v>40.0</v>
      </c>
      <c r="J583" s="29">
        <v>77.0</v>
      </c>
      <c r="K583" s="30">
        <v>44.0</v>
      </c>
      <c r="L583" s="31">
        <v>178.0</v>
      </c>
      <c r="M583" s="32">
        <v>37.0</v>
      </c>
      <c r="N583" s="33">
        <v>57.0</v>
      </c>
      <c r="O583" s="39">
        <f t="shared" si="6"/>
        <v>0.6063829787</v>
      </c>
      <c r="P583" s="39">
        <f t="shared" si="7"/>
        <v>0.6581196581</v>
      </c>
      <c r="Q583" s="40">
        <f t="shared" si="8"/>
        <v>0.6968040057</v>
      </c>
      <c r="R583" s="17">
        <f t="shared" si="9"/>
        <v>0.2748040057</v>
      </c>
      <c r="S583" s="39">
        <f t="shared" si="10"/>
        <v>-0.03868434754</v>
      </c>
      <c r="T583" s="40">
        <f t="shared" si="11"/>
        <v>0.359898289</v>
      </c>
      <c r="U583" s="40">
        <f t="shared" si="12"/>
        <v>0.4707534166</v>
      </c>
      <c r="V583" s="40">
        <f t="shared" si="13"/>
        <v>0.4707534166</v>
      </c>
      <c r="W583" s="39">
        <f t="shared" si="14"/>
        <v>0.432069069</v>
      </c>
      <c r="X583" s="41">
        <f t="shared" si="15"/>
        <v>0.5292465834</v>
      </c>
      <c r="Y583" s="41">
        <f t="shared" si="16"/>
        <v>0.567930931</v>
      </c>
      <c r="Z583" s="40">
        <f t="shared" si="17"/>
        <v>94</v>
      </c>
      <c r="AA583" s="40">
        <f t="shared" si="18"/>
        <v>117</v>
      </c>
      <c r="AB583" s="40">
        <f t="shared" si="19"/>
        <v>50</v>
      </c>
      <c r="AC583" s="40">
        <f t="shared" si="20"/>
        <v>44</v>
      </c>
      <c r="AD583" s="40">
        <f t="shared" si="21"/>
        <v>66</v>
      </c>
      <c r="AE583" s="40">
        <f t="shared" si="22"/>
        <v>51</v>
      </c>
      <c r="AF583" s="40">
        <f t="shared" si="23"/>
        <v>1.295454545</v>
      </c>
      <c r="AG583" s="40">
        <f t="shared" si="24"/>
        <v>1.509803922</v>
      </c>
      <c r="AH583" s="40">
        <f t="shared" si="25"/>
        <v>65</v>
      </c>
      <c r="AI583" s="40">
        <f t="shared" si="26"/>
        <v>57</v>
      </c>
      <c r="AJ583" s="40">
        <f t="shared" si="27"/>
        <v>100</v>
      </c>
      <c r="AK583" s="40">
        <f t="shared" si="40"/>
        <v>77</v>
      </c>
      <c r="AL583" s="18">
        <f t="shared" si="28"/>
        <v>1679</v>
      </c>
      <c r="AM583" s="40">
        <f t="shared" si="29"/>
        <v>299</v>
      </c>
      <c r="AN583" s="42">
        <f t="shared" si="30"/>
        <v>0.1780821918</v>
      </c>
      <c r="AO583" s="42">
        <f t="shared" si="31"/>
        <v>0.2578916021</v>
      </c>
      <c r="AP583" s="43">
        <f t="shared" si="32"/>
        <v>0.2794457275</v>
      </c>
      <c r="AQ583" s="43">
        <f t="shared" si="33"/>
        <v>0.5889145497</v>
      </c>
      <c r="AR583" s="43">
        <f t="shared" si="34"/>
        <v>0.4872979215</v>
      </c>
      <c r="AS583" s="43">
        <f t="shared" si="35"/>
        <v>0.5518394649</v>
      </c>
      <c r="AT583" s="43">
        <f t="shared" si="36"/>
        <v>0.474916388</v>
      </c>
      <c r="AU583" s="43">
        <f t="shared" si="37"/>
        <v>0.4080267559</v>
      </c>
      <c r="AV583" s="44">
        <f t="shared" si="38"/>
        <v>0</v>
      </c>
      <c r="AW583" s="45">
        <f t="shared" si="39"/>
        <v>-44</v>
      </c>
      <c r="AX583" s="45">
        <v>56.0</v>
      </c>
      <c r="AY583" s="45"/>
    </row>
    <row r="584">
      <c r="A584" s="60"/>
      <c r="B584" s="60"/>
      <c r="C584" s="60"/>
      <c r="D584" s="46">
        <v>582.0</v>
      </c>
      <c r="E584" s="25"/>
      <c r="F584" s="26">
        <v>7641.0</v>
      </c>
      <c r="G584" s="18">
        <v>1702.0</v>
      </c>
      <c r="H584" s="15">
        <f t="shared" si="5"/>
        <v>741</v>
      </c>
      <c r="I584" s="28">
        <v>84.0</v>
      </c>
      <c r="J584" s="29">
        <v>126.0</v>
      </c>
      <c r="K584" s="30">
        <v>76.0</v>
      </c>
      <c r="L584" s="31">
        <v>337.0</v>
      </c>
      <c r="M584" s="32">
        <v>44.0</v>
      </c>
      <c r="N584" s="33">
        <v>74.0</v>
      </c>
      <c r="O584" s="39">
        <f t="shared" si="6"/>
        <v>0.6271186441</v>
      </c>
      <c r="P584" s="39">
        <f t="shared" si="7"/>
        <v>0.6</v>
      </c>
      <c r="Q584" s="40">
        <f t="shared" si="8"/>
        <v>0.7062050888</v>
      </c>
      <c r="R584" s="17">
        <f t="shared" si="9"/>
        <v>0.2842050888</v>
      </c>
      <c r="S584" s="39">
        <f t="shared" si="10"/>
        <v>-0.1062050888</v>
      </c>
      <c r="T584" s="40">
        <f t="shared" si="11"/>
        <v>0.359893025</v>
      </c>
      <c r="U584" s="40">
        <f t="shared" si="12"/>
        <v>0.4868523011</v>
      </c>
      <c r="V584" s="40">
        <f t="shared" si="13"/>
        <v>0.4868523011</v>
      </c>
      <c r="W584" s="39">
        <f t="shared" si="14"/>
        <v>0.3806472124</v>
      </c>
      <c r="X584" s="41">
        <f t="shared" si="15"/>
        <v>0.5131476989</v>
      </c>
      <c r="Y584" s="41">
        <f t="shared" si="16"/>
        <v>0.6193527876</v>
      </c>
      <c r="Z584" s="40">
        <f t="shared" si="17"/>
        <v>118</v>
      </c>
      <c r="AA584" s="40">
        <f t="shared" si="18"/>
        <v>210</v>
      </c>
      <c r="AB584" s="40">
        <f t="shared" si="19"/>
        <v>61</v>
      </c>
      <c r="AC584" s="40">
        <f t="shared" si="20"/>
        <v>57</v>
      </c>
      <c r="AD584" s="40">
        <f t="shared" si="21"/>
        <v>130</v>
      </c>
      <c r="AE584" s="40">
        <f t="shared" si="22"/>
        <v>80</v>
      </c>
      <c r="AF584" s="40">
        <f t="shared" si="23"/>
        <v>1.298245614</v>
      </c>
      <c r="AG584" s="40">
        <f t="shared" si="24"/>
        <v>1.575</v>
      </c>
      <c r="AH584" s="40">
        <f t="shared" si="25"/>
        <v>79</v>
      </c>
      <c r="AI584" s="40">
        <f t="shared" si="26"/>
        <v>74</v>
      </c>
      <c r="AJ584" s="40">
        <f t="shared" si="27"/>
        <v>205</v>
      </c>
      <c r="AK584" s="40">
        <f t="shared" si="40"/>
        <v>126</v>
      </c>
      <c r="AL584" s="18">
        <f t="shared" si="28"/>
        <v>1702</v>
      </c>
      <c r="AM584" s="40">
        <f t="shared" si="29"/>
        <v>484</v>
      </c>
      <c r="AN584" s="42">
        <f t="shared" si="30"/>
        <v>0.2843713278</v>
      </c>
      <c r="AO584" s="42">
        <f t="shared" si="31"/>
        <v>0.4353701528</v>
      </c>
      <c r="AP584" s="43">
        <f t="shared" si="32"/>
        <v>0.2753036437</v>
      </c>
      <c r="AQ584" s="43">
        <f t="shared" si="33"/>
        <v>0.6275303644</v>
      </c>
      <c r="AR584" s="43">
        <f t="shared" si="34"/>
        <v>0.4426450742</v>
      </c>
      <c r="AS584" s="43">
        <f t="shared" si="35"/>
        <v>0.5867768595</v>
      </c>
      <c r="AT584" s="43">
        <f t="shared" si="36"/>
        <v>0.423553719</v>
      </c>
      <c r="AU584" s="43">
        <f t="shared" si="37"/>
        <v>0.3161157025</v>
      </c>
      <c r="AV584" s="44">
        <f t="shared" si="38"/>
        <v>0</v>
      </c>
      <c r="AW584" s="45">
        <f t="shared" si="39"/>
        <v>-80</v>
      </c>
      <c r="AX584" s="45">
        <v>57.0</v>
      </c>
      <c r="AY584" s="45"/>
    </row>
    <row r="585">
      <c r="A585" s="60"/>
      <c r="B585" s="60"/>
      <c r="C585" s="60"/>
      <c r="D585" s="46">
        <v>583.0</v>
      </c>
      <c r="E585" s="25"/>
      <c r="F585" s="26">
        <v>7643.0</v>
      </c>
      <c r="G585" s="18">
        <v>1934.0</v>
      </c>
      <c r="H585" s="15">
        <f t="shared" si="5"/>
        <v>520</v>
      </c>
      <c r="I585" s="28">
        <v>38.0</v>
      </c>
      <c r="J585" s="29">
        <v>78.0</v>
      </c>
      <c r="K585" s="30">
        <v>49.0</v>
      </c>
      <c r="L585" s="31">
        <v>233.0</v>
      </c>
      <c r="M585" s="32">
        <v>43.0</v>
      </c>
      <c r="N585" s="33">
        <v>79.0</v>
      </c>
      <c r="O585" s="39">
        <f t="shared" si="6"/>
        <v>0.6475409836</v>
      </c>
      <c r="P585" s="39">
        <f t="shared" si="7"/>
        <v>0.6724137931</v>
      </c>
      <c r="Q585" s="40">
        <f t="shared" si="8"/>
        <v>0.7154643742</v>
      </c>
      <c r="R585" s="17">
        <f t="shared" si="9"/>
        <v>0.2934643742</v>
      </c>
      <c r="S585" s="39">
        <f t="shared" si="10"/>
        <v>-0.04305058112</v>
      </c>
      <c r="T585" s="40">
        <f t="shared" si="11"/>
        <v>0.3598878406</v>
      </c>
      <c r="U585" s="40">
        <f t="shared" si="12"/>
        <v>0.5027079989</v>
      </c>
      <c r="V585" s="40">
        <f t="shared" si="13"/>
        <v>0.5027079989</v>
      </c>
      <c r="W585" s="39">
        <f t="shared" si="14"/>
        <v>0.4596574178</v>
      </c>
      <c r="X585" s="41">
        <f t="shared" si="15"/>
        <v>0.4972920011</v>
      </c>
      <c r="Y585" s="41">
        <f t="shared" si="16"/>
        <v>0.5403425822</v>
      </c>
      <c r="Z585" s="40">
        <f t="shared" si="17"/>
        <v>122</v>
      </c>
      <c r="AA585" s="40">
        <f t="shared" si="18"/>
        <v>116</v>
      </c>
      <c r="AB585" s="40">
        <f t="shared" si="19"/>
        <v>61</v>
      </c>
      <c r="AC585" s="40">
        <f t="shared" si="20"/>
        <v>61</v>
      </c>
      <c r="AD585" s="40">
        <f t="shared" si="21"/>
        <v>63</v>
      </c>
      <c r="AE585" s="40">
        <f t="shared" si="22"/>
        <v>53</v>
      </c>
      <c r="AF585" s="40">
        <f t="shared" si="23"/>
        <v>1.295081967</v>
      </c>
      <c r="AG585" s="40">
        <f t="shared" si="24"/>
        <v>1.471698113</v>
      </c>
      <c r="AH585" s="40">
        <f t="shared" si="25"/>
        <v>79</v>
      </c>
      <c r="AI585" s="40">
        <f t="shared" si="26"/>
        <v>79</v>
      </c>
      <c r="AJ585" s="40">
        <f t="shared" si="27"/>
        <v>93</v>
      </c>
      <c r="AK585" s="40">
        <f t="shared" si="40"/>
        <v>78</v>
      </c>
      <c r="AL585" s="18">
        <f t="shared" si="28"/>
        <v>1934</v>
      </c>
      <c r="AM585" s="40">
        <f t="shared" si="29"/>
        <v>329</v>
      </c>
      <c r="AN585" s="42">
        <f t="shared" si="30"/>
        <v>0.1701137539</v>
      </c>
      <c r="AO585" s="42">
        <f t="shared" si="31"/>
        <v>0.2688728025</v>
      </c>
      <c r="AP585" s="43">
        <f t="shared" si="32"/>
        <v>0.25</v>
      </c>
      <c r="AQ585" s="43">
        <f t="shared" si="33"/>
        <v>0.6038461538</v>
      </c>
      <c r="AR585" s="43">
        <f t="shared" si="34"/>
        <v>0.4576923077</v>
      </c>
      <c r="AS585" s="43">
        <f t="shared" si="35"/>
        <v>0.5227963526</v>
      </c>
      <c r="AT585" s="43">
        <f t="shared" si="36"/>
        <v>0.4772036474</v>
      </c>
      <c r="AU585" s="43">
        <f t="shared" si="37"/>
        <v>0.4802431611</v>
      </c>
      <c r="AV585" s="44">
        <f t="shared" si="38"/>
        <v>0</v>
      </c>
      <c r="AW585" s="45">
        <f t="shared" si="39"/>
        <v>-42</v>
      </c>
      <c r="AX585" s="45">
        <v>59.0</v>
      </c>
      <c r="AY585" s="45"/>
    </row>
    <row r="586">
      <c r="A586" s="60"/>
      <c r="B586" s="60"/>
      <c r="C586" s="60"/>
      <c r="D586" s="46">
        <v>584.0</v>
      </c>
      <c r="E586" s="25"/>
      <c r="F586" s="26">
        <v>7651.0</v>
      </c>
      <c r="G586" s="18">
        <v>2119.0</v>
      </c>
      <c r="H586" s="15">
        <f t="shared" si="5"/>
        <v>592</v>
      </c>
      <c r="I586" s="28">
        <v>46.0</v>
      </c>
      <c r="J586" s="29">
        <v>105.0</v>
      </c>
      <c r="K586" s="30">
        <v>47.0</v>
      </c>
      <c r="L586" s="31">
        <v>276.0</v>
      </c>
      <c r="M586" s="32">
        <v>49.0</v>
      </c>
      <c r="N586" s="33">
        <v>69.0</v>
      </c>
      <c r="O586" s="39">
        <f t="shared" si="6"/>
        <v>0.5847457627</v>
      </c>
      <c r="P586" s="39">
        <f t="shared" si="7"/>
        <v>0.6953642384</v>
      </c>
      <c r="Q586" s="40">
        <f t="shared" si="8"/>
        <v>0.6869944604</v>
      </c>
      <c r="R586" s="17">
        <f t="shared" si="9"/>
        <v>0.2649944604</v>
      </c>
      <c r="S586" s="39">
        <f t="shared" si="10"/>
        <v>0.008369778054</v>
      </c>
      <c r="T586" s="40">
        <f t="shared" si="11"/>
        <v>0.3599037819</v>
      </c>
      <c r="U586" s="40">
        <f t="shared" si="12"/>
        <v>0.4539546624</v>
      </c>
      <c r="V586" s="40">
        <f t="shared" si="13"/>
        <v>0.4539546624</v>
      </c>
      <c r="W586" s="39">
        <f t="shared" si="14"/>
        <v>0.4623244405</v>
      </c>
      <c r="X586" s="41">
        <f t="shared" si="15"/>
        <v>0.5460453376</v>
      </c>
      <c r="Y586" s="41">
        <f t="shared" si="16"/>
        <v>0.5376755595</v>
      </c>
      <c r="Z586" s="40">
        <f t="shared" si="17"/>
        <v>118</v>
      </c>
      <c r="AA586" s="40">
        <f t="shared" si="18"/>
        <v>151</v>
      </c>
      <c r="AB586" s="40">
        <f t="shared" si="19"/>
        <v>64</v>
      </c>
      <c r="AC586" s="40">
        <f t="shared" si="20"/>
        <v>54</v>
      </c>
      <c r="AD586" s="40">
        <f t="shared" si="21"/>
        <v>81</v>
      </c>
      <c r="AE586" s="40">
        <f t="shared" si="22"/>
        <v>70</v>
      </c>
      <c r="AF586" s="40">
        <f t="shared" si="23"/>
        <v>1.277777778</v>
      </c>
      <c r="AG586" s="40">
        <f t="shared" si="24"/>
        <v>1.5</v>
      </c>
      <c r="AH586" s="40">
        <f t="shared" si="25"/>
        <v>82</v>
      </c>
      <c r="AI586" s="40">
        <f t="shared" si="26"/>
        <v>69</v>
      </c>
      <c r="AJ586" s="40">
        <f t="shared" si="27"/>
        <v>122</v>
      </c>
      <c r="AK586" s="40">
        <f t="shared" si="40"/>
        <v>105</v>
      </c>
      <c r="AL586" s="18">
        <f t="shared" si="28"/>
        <v>2119</v>
      </c>
      <c r="AM586" s="40">
        <f t="shared" si="29"/>
        <v>378</v>
      </c>
      <c r="AN586" s="42">
        <f t="shared" si="30"/>
        <v>0.1783860311</v>
      </c>
      <c r="AO586" s="42">
        <f t="shared" si="31"/>
        <v>0.2793770647</v>
      </c>
      <c r="AP586" s="43">
        <f t="shared" si="32"/>
        <v>0.2398648649</v>
      </c>
      <c r="AQ586" s="43">
        <f t="shared" si="33"/>
        <v>0.6266891892</v>
      </c>
      <c r="AR586" s="43">
        <f t="shared" si="34"/>
        <v>0.4543918919</v>
      </c>
      <c r="AS586" s="43">
        <f t="shared" si="35"/>
        <v>0.5396825397</v>
      </c>
      <c r="AT586" s="43">
        <f t="shared" si="36"/>
        <v>0.4947089947</v>
      </c>
      <c r="AU586" s="43">
        <f t="shared" si="37"/>
        <v>0.3994708995</v>
      </c>
      <c r="AV586" s="44">
        <f t="shared" si="38"/>
        <v>0</v>
      </c>
      <c r="AW586" s="45">
        <f t="shared" si="39"/>
        <v>-62</v>
      </c>
      <c r="AX586" s="45">
        <v>60.0</v>
      </c>
      <c r="AY586" s="45"/>
    </row>
    <row r="587">
      <c r="A587" s="60"/>
      <c r="B587" s="60"/>
      <c r="C587" s="60"/>
      <c r="D587" s="46">
        <v>585.0</v>
      </c>
      <c r="E587" s="25"/>
      <c r="F587" s="26">
        <v>7652.0</v>
      </c>
      <c r="G587" s="18">
        <v>1498.0</v>
      </c>
      <c r="H587" s="15">
        <f t="shared" si="5"/>
        <v>372</v>
      </c>
      <c r="I587" s="28">
        <v>35.0</v>
      </c>
      <c r="J587" s="29">
        <v>82.0</v>
      </c>
      <c r="K587" s="30">
        <v>34.0</v>
      </c>
      <c r="L587" s="31">
        <v>139.0</v>
      </c>
      <c r="M587" s="32">
        <v>35.0</v>
      </c>
      <c r="N587" s="33">
        <v>47.0</v>
      </c>
      <c r="O587" s="39">
        <f t="shared" si="6"/>
        <v>0.5731707317</v>
      </c>
      <c r="P587" s="39">
        <f t="shared" si="7"/>
        <v>0.7008547009</v>
      </c>
      <c r="Q587" s="40">
        <f t="shared" si="8"/>
        <v>0.68174687</v>
      </c>
      <c r="R587" s="17">
        <f t="shared" si="9"/>
        <v>0.25974687</v>
      </c>
      <c r="S587" s="39">
        <f t="shared" si="10"/>
        <v>0.01910783084</v>
      </c>
      <c r="T587" s="40">
        <f t="shared" si="11"/>
        <v>0.3599067204</v>
      </c>
      <c r="U587" s="40">
        <f t="shared" si="12"/>
        <v>0.4449680461</v>
      </c>
      <c r="V587" s="40">
        <f t="shared" si="13"/>
        <v>0.4449680461</v>
      </c>
      <c r="W587" s="39">
        <f t="shared" si="14"/>
        <v>0.464075877</v>
      </c>
      <c r="X587" s="41">
        <f t="shared" si="15"/>
        <v>0.5550319539</v>
      </c>
      <c r="Y587" s="41">
        <f t="shared" si="16"/>
        <v>0.535924123</v>
      </c>
      <c r="Z587" s="40">
        <f t="shared" si="17"/>
        <v>82</v>
      </c>
      <c r="AA587" s="40">
        <f t="shared" si="18"/>
        <v>117</v>
      </c>
      <c r="AB587" s="40">
        <f t="shared" si="19"/>
        <v>46</v>
      </c>
      <c r="AC587" s="40">
        <f t="shared" si="20"/>
        <v>36</v>
      </c>
      <c r="AD587" s="40">
        <f t="shared" si="21"/>
        <v>63</v>
      </c>
      <c r="AE587" s="40">
        <f t="shared" si="22"/>
        <v>54</v>
      </c>
      <c r="AF587" s="40">
        <f t="shared" si="23"/>
        <v>1.305555556</v>
      </c>
      <c r="AG587" s="40">
        <f t="shared" si="24"/>
        <v>1.518518519</v>
      </c>
      <c r="AH587" s="40">
        <f t="shared" si="25"/>
        <v>60</v>
      </c>
      <c r="AI587" s="40">
        <f t="shared" si="26"/>
        <v>47</v>
      </c>
      <c r="AJ587" s="40">
        <f t="shared" si="27"/>
        <v>96</v>
      </c>
      <c r="AK587" s="40">
        <f t="shared" si="40"/>
        <v>82</v>
      </c>
      <c r="AL587" s="18">
        <f t="shared" si="28"/>
        <v>1498</v>
      </c>
      <c r="AM587" s="40">
        <f t="shared" si="29"/>
        <v>285</v>
      </c>
      <c r="AN587" s="42">
        <f t="shared" si="30"/>
        <v>0.1902536716</v>
      </c>
      <c r="AO587" s="42">
        <f t="shared" si="31"/>
        <v>0.2483311081</v>
      </c>
      <c r="AP587" s="43">
        <f t="shared" si="32"/>
        <v>0.2795698925</v>
      </c>
      <c r="AQ587" s="43">
        <f t="shared" si="33"/>
        <v>0.561827957</v>
      </c>
      <c r="AR587" s="43">
        <f t="shared" si="34"/>
        <v>0.5349462366</v>
      </c>
      <c r="AS587" s="43">
        <f t="shared" si="35"/>
        <v>0.5473684211</v>
      </c>
      <c r="AT587" s="43">
        <f t="shared" si="36"/>
        <v>0.498245614</v>
      </c>
      <c r="AU587" s="43">
        <f t="shared" si="37"/>
        <v>0.3754385965</v>
      </c>
      <c r="AV587" s="44">
        <f t="shared" si="38"/>
        <v>0</v>
      </c>
      <c r="AW587" s="45">
        <f t="shared" si="39"/>
        <v>-52</v>
      </c>
      <c r="AX587" s="45">
        <v>62.0</v>
      </c>
      <c r="AY587" s="45"/>
    </row>
    <row r="588">
      <c r="A588" s="60"/>
      <c r="B588" s="60"/>
      <c r="C588" s="60"/>
      <c r="D588" s="46">
        <v>586.0</v>
      </c>
      <c r="E588" s="25"/>
      <c r="F588" s="26">
        <v>7663.0</v>
      </c>
      <c r="G588" s="18">
        <v>959.0</v>
      </c>
      <c r="H588" s="15">
        <f t="shared" si="5"/>
        <v>199</v>
      </c>
      <c r="I588" s="28">
        <v>12.0</v>
      </c>
      <c r="J588" s="29">
        <v>34.0</v>
      </c>
      <c r="K588" s="30">
        <v>17.0</v>
      </c>
      <c r="L588" s="31">
        <v>99.0</v>
      </c>
      <c r="M588" s="32">
        <v>10.0</v>
      </c>
      <c r="N588" s="33">
        <v>27.0</v>
      </c>
      <c r="O588" s="39">
        <f t="shared" si="6"/>
        <v>0.7297297297</v>
      </c>
      <c r="P588" s="39">
        <f t="shared" si="7"/>
        <v>0.7391304348</v>
      </c>
      <c r="Q588" s="40">
        <f t="shared" si="8"/>
        <v>0.7527305142</v>
      </c>
      <c r="R588" s="17">
        <f t="shared" si="9"/>
        <v>0.3307305142</v>
      </c>
      <c r="S588" s="39">
        <f t="shared" si="10"/>
        <v>-0.01360007946</v>
      </c>
      <c r="T588" s="40">
        <f t="shared" si="11"/>
        <v>0.3598669763</v>
      </c>
      <c r="U588" s="40">
        <f t="shared" si="12"/>
        <v>0.5665192634</v>
      </c>
      <c r="V588" s="40">
        <f t="shared" si="13"/>
        <v>0.5665192634</v>
      </c>
      <c r="W588" s="39">
        <f t="shared" si="14"/>
        <v>0.5529191839</v>
      </c>
      <c r="X588" s="41">
        <f t="shared" si="15"/>
        <v>0.4334807366</v>
      </c>
      <c r="Y588" s="41">
        <f t="shared" si="16"/>
        <v>0.4470808161</v>
      </c>
      <c r="Z588" s="40">
        <f t="shared" si="17"/>
        <v>37</v>
      </c>
      <c r="AA588" s="40">
        <f t="shared" si="18"/>
        <v>46</v>
      </c>
      <c r="AB588" s="40">
        <f t="shared" si="19"/>
        <v>16</v>
      </c>
      <c r="AC588" s="40">
        <f t="shared" si="20"/>
        <v>21</v>
      </c>
      <c r="AD588" s="40">
        <f t="shared" si="21"/>
        <v>21</v>
      </c>
      <c r="AE588" s="40">
        <f t="shared" si="22"/>
        <v>25</v>
      </c>
      <c r="AF588" s="40">
        <f t="shared" si="23"/>
        <v>1.285714286</v>
      </c>
      <c r="AG588" s="40">
        <f t="shared" si="24"/>
        <v>1.36</v>
      </c>
      <c r="AH588" s="40">
        <f t="shared" si="25"/>
        <v>21</v>
      </c>
      <c r="AI588" s="40">
        <f t="shared" si="26"/>
        <v>27</v>
      </c>
      <c r="AJ588" s="40">
        <f t="shared" si="27"/>
        <v>29</v>
      </c>
      <c r="AK588" s="40">
        <f t="shared" si="40"/>
        <v>34</v>
      </c>
      <c r="AL588" s="18">
        <f t="shared" si="28"/>
        <v>959</v>
      </c>
      <c r="AM588" s="40">
        <f t="shared" si="29"/>
        <v>111</v>
      </c>
      <c r="AN588" s="42">
        <f t="shared" si="30"/>
        <v>0.1157455683</v>
      </c>
      <c r="AO588" s="42">
        <f t="shared" si="31"/>
        <v>0.2075078206</v>
      </c>
      <c r="AP588" s="43">
        <f t="shared" si="32"/>
        <v>0.1959798995</v>
      </c>
      <c r="AQ588" s="43">
        <f t="shared" si="33"/>
        <v>0.608040201</v>
      </c>
      <c r="AR588" s="43">
        <f t="shared" si="34"/>
        <v>0.4170854271</v>
      </c>
      <c r="AS588" s="43">
        <f t="shared" si="35"/>
        <v>0.4504504505</v>
      </c>
      <c r="AT588" s="43">
        <f t="shared" si="36"/>
        <v>0.4954954955</v>
      </c>
      <c r="AU588" s="43">
        <f t="shared" si="37"/>
        <v>0.4324324324</v>
      </c>
      <c r="AV588" s="44">
        <f t="shared" si="38"/>
        <v>0</v>
      </c>
      <c r="AW588" s="45">
        <f t="shared" si="39"/>
        <v>-11</v>
      </c>
      <c r="AX588" s="45">
        <v>66.0</v>
      </c>
      <c r="AY588" s="45"/>
    </row>
    <row r="589">
      <c r="A589" s="60"/>
      <c r="B589" s="60"/>
      <c r="C589" s="60"/>
      <c r="D589" s="46">
        <v>587.0</v>
      </c>
      <c r="E589" s="25"/>
      <c r="F589" s="26">
        <v>7665.0</v>
      </c>
      <c r="G589" s="18">
        <v>3108.0</v>
      </c>
      <c r="H589" s="15">
        <f t="shared" si="5"/>
        <v>851</v>
      </c>
      <c r="I589" s="28">
        <v>53.0</v>
      </c>
      <c r="J589" s="29">
        <v>156.0</v>
      </c>
      <c r="K589" s="30">
        <v>75.0</v>
      </c>
      <c r="L589" s="31">
        <v>403.0</v>
      </c>
      <c r="M589" s="32">
        <v>60.0</v>
      </c>
      <c r="N589" s="33">
        <v>104.0</v>
      </c>
      <c r="O589" s="39">
        <f t="shared" si="6"/>
        <v>0.6341463415</v>
      </c>
      <c r="P589" s="39">
        <f t="shared" si="7"/>
        <v>0.7464114833</v>
      </c>
      <c r="Q589" s="40">
        <f t="shared" si="8"/>
        <v>0.709391348</v>
      </c>
      <c r="R589" s="17">
        <f t="shared" si="9"/>
        <v>0.287391348</v>
      </c>
      <c r="S589" s="39">
        <f t="shared" si="10"/>
        <v>0.03702013525</v>
      </c>
      <c r="T589" s="40">
        <f t="shared" si="11"/>
        <v>0.3598912409</v>
      </c>
      <c r="U589" s="40">
        <f t="shared" si="12"/>
        <v>0.4923085259</v>
      </c>
      <c r="V589" s="40">
        <f t="shared" si="13"/>
        <v>0.4923085259</v>
      </c>
      <c r="W589" s="39">
        <f t="shared" si="14"/>
        <v>0.5293286611</v>
      </c>
      <c r="X589" s="41">
        <f t="shared" si="15"/>
        <v>0.5076914741</v>
      </c>
      <c r="Y589" s="41">
        <f t="shared" si="16"/>
        <v>0.4706713389</v>
      </c>
      <c r="Z589" s="40">
        <f t="shared" si="17"/>
        <v>164</v>
      </c>
      <c r="AA589" s="40">
        <f t="shared" si="18"/>
        <v>209</v>
      </c>
      <c r="AB589" s="40">
        <f t="shared" si="19"/>
        <v>83</v>
      </c>
      <c r="AC589" s="40">
        <f t="shared" si="20"/>
        <v>81</v>
      </c>
      <c r="AD589" s="40">
        <f t="shared" si="21"/>
        <v>98</v>
      </c>
      <c r="AE589" s="40">
        <f t="shared" si="22"/>
        <v>111</v>
      </c>
      <c r="AF589" s="40">
        <f t="shared" si="23"/>
        <v>1.283950617</v>
      </c>
      <c r="AG589" s="40">
        <f t="shared" si="24"/>
        <v>1.405405405</v>
      </c>
      <c r="AH589" s="40">
        <f t="shared" si="25"/>
        <v>107</v>
      </c>
      <c r="AI589" s="40">
        <f t="shared" si="26"/>
        <v>104</v>
      </c>
      <c r="AJ589" s="40">
        <f t="shared" si="27"/>
        <v>138</v>
      </c>
      <c r="AK589" s="40">
        <f t="shared" si="40"/>
        <v>156</v>
      </c>
      <c r="AL589" s="18">
        <f t="shared" si="28"/>
        <v>3108</v>
      </c>
      <c r="AM589" s="40">
        <f t="shared" si="29"/>
        <v>505</v>
      </c>
      <c r="AN589" s="42">
        <f t="shared" si="30"/>
        <v>0.1624839125</v>
      </c>
      <c r="AO589" s="42">
        <f t="shared" si="31"/>
        <v>0.2738095238</v>
      </c>
      <c r="AP589" s="43">
        <f t="shared" si="32"/>
        <v>0.2209165687</v>
      </c>
      <c r="AQ589" s="43">
        <f t="shared" si="33"/>
        <v>0.6063454759</v>
      </c>
      <c r="AR589" s="43">
        <f t="shared" si="34"/>
        <v>0.4383078731</v>
      </c>
      <c r="AS589" s="43">
        <f t="shared" si="35"/>
        <v>0.4851485149</v>
      </c>
      <c r="AT589" s="43">
        <f t="shared" si="36"/>
        <v>0.5207920792</v>
      </c>
      <c r="AU589" s="43">
        <f t="shared" si="37"/>
        <v>0.4178217822</v>
      </c>
      <c r="AV589" s="44">
        <f t="shared" si="38"/>
        <v>0</v>
      </c>
      <c r="AW589" s="45">
        <f t="shared" si="39"/>
        <v>-57</v>
      </c>
      <c r="AX589" s="45">
        <v>66.0</v>
      </c>
      <c r="AY589" s="45"/>
    </row>
    <row r="590">
      <c r="A590" s="60"/>
      <c r="B590" s="60"/>
      <c r="C590" s="60"/>
      <c r="D590" s="46">
        <v>588.0</v>
      </c>
      <c r="E590" s="25"/>
      <c r="F590" s="26">
        <v>7674.0</v>
      </c>
      <c r="G590" s="18">
        <v>1500.0</v>
      </c>
      <c r="H590" s="15">
        <f t="shared" si="5"/>
        <v>363</v>
      </c>
      <c r="I590" s="28">
        <v>35.0</v>
      </c>
      <c r="J590" s="29">
        <v>55.0</v>
      </c>
      <c r="K590" s="30">
        <v>27.0</v>
      </c>
      <c r="L590" s="31">
        <v>153.0</v>
      </c>
      <c r="M590" s="32">
        <v>30.0</v>
      </c>
      <c r="N590" s="33">
        <v>63.0</v>
      </c>
      <c r="O590" s="39">
        <f t="shared" si="6"/>
        <v>0.6774193548</v>
      </c>
      <c r="P590" s="39">
        <f t="shared" si="7"/>
        <v>0.6111111111</v>
      </c>
      <c r="Q590" s="40">
        <f t="shared" si="8"/>
        <v>0.7290113902</v>
      </c>
      <c r="R590" s="17">
        <f t="shared" si="9"/>
        <v>0.3070113902</v>
      </c>
      <c r="S590" s="39">
        <f t="shared" si="10"/>
        <v>-0.1179002791</v>
      </c>
      <c r="T590" s="40">
        <f t="shared" si="11"/>
        <v>0.3598802557</v>
      </c>
      <c r="U590" s="40">
        <f t="shared" si="12"/>
        <v>0.5259053984</v>
      </c>
      <c r="V590" s="40">
        <f t="shared" si="13"/>
        <v>0.5259053984</v>
      </c>
      <c r="W590" s="39">
        <f t="shared" si="14"/>
        <v>0.4080051192</v>
      </c>
      <c r="X590" s="41">
        <f t="shared" si="15"/>
        <v>0.4740946016</v>
      </c>
      <c r="Y590" s="41">
        <f t="shared" si="16"/>
        <v>0.5919948808</v>
      </c>
      <c r="Z590" s="40">
        <f t="shared" si="17"/>
        <v>93</v>
      </c>
      <c r="AA590" s="40">
        <f t="shared" si="18"/>
        <v>90</v>
      </c>
      <c r="AB590" s="40">
        <f t="shared" si="19"/>
        <v>44</v>
      </c>
      <c r="AC590" s="40">
        <f t="shared" si="20"/>
        <v>49</v>
      </c>
      <c r="AD590" s="40">
        <f t="shared" si="21"/>
        <v>53</v>
      </c>
      <c r="AE590" s="40">
        <f t="shared" si="22"/>
        <v>37</v>
      </c>
      <c r="AF590" s="40">
        <f t="shared" si="23"/>
        <v>1.285714286</v>
      </c>
      <c r="AG590" s="40">
        <f t="shared" si="24"/>
        <v>1.486486486</v>
      </c>
      <c r="AH590" s="40">
        <f t="shared" si="25"/>
        <v>57</v>
      </c>
      <c r="AI590" s="40">
        <f t="shared" si="26"/>
        <v>63</v>
      </c>
      <c r="AJ590" s="40">
        <f t="shared" si="27"/>
        <v>79</v>
      </c>
      <c r="AK590" s="40">
        <f t="shared" si="40"/>
        <v>55</v>
      </c>
      <c r="AL590" s="18">
        <f t="shared" si="28"/>
        <v>1500</v>
      </c>
      <c r="AM590" s="40">
        <f t="shared" si="29"/>
        <v>254</v>
      </c>
      <c r="AN590" s="42">
        <f t="shared" si="30"/>
        <v>0.1693333333</v>
      </c>
      <c r="AO590" s="42">
        <f t="shared" si="31"/>
        <v>0.242</v>
      </c>
      <c r="AP590" s="43">
        <f t="shared" si="32"/>
        <v>0.2534435262</v>
      </c>
      <c r="AQ590" s="43">
        <f t="shared" si="33"/>
        <v>0.6005509642</v>
      </c>
      <c r="AR590" s="43">
        <f t="shared" si="34"/>
        <v>0.5041322314</v>
      </c>
      <c r="AS590" s="43">
        <f t="shared" si="35"/>
        <v>0.5354330709</v>
      </c>
      <c r="AT590" s="43">
        <f t="shared" si="36"/>
        <v>0.4409448819</v>
      </c>
      <c r="AU590" s="43">
        <f t="shared" si="37"/>
        <v>0.4724409449</v>
      </c>
      <c r="AV590" s="44">
        <f t="shared" si="38"/>
        <v>0</v>
      </c>
      <c r="AW590" s="45">
        <f t="shared" si="39"/>
        <v>-44</v>
      </c>
      <c r="AX590" s="45">
        <v>78.0</v>
      </c>
      <c r="AY590" s="45"/>
    </row>
    <row r="591">
      <c r="A591" s="60"/>
      <c r="B591" s="60"/>
      <c r="C591" s="60"/>
      <c r="D591" s="46">
        <v>589.0</v>
      </c>
      <c r="E591" s="25"/>
      <c r="F591" s="26">
        <v>7675.0</v>
      </c>
      <c r="G591" s="18">
        <v>920.0</v>
      </c>
      <c r="H591" s="15">
        <f t="shared" si="5"/>
        <v>238</v>
      </c>
      <c r="I591" s="28">
        <v>28.0</v>
      </c>
      <c r="J591" s="29">
        <v>37.0</v>
      </c>
      <c r="K591" s="30">
        <v>19.0</v>
      </c>
      <c r="L591" s="31">
        <v>94.0</v>
      </c>
      <c r="M591" s="32">
        <v>30.0</v>
      </c>
      <c r="N591" s="33">
        <v>30.0</v>
      </c>
      <c r="O591" s="39">
        <f t="shared" si="6"/>
        <v>0.5</v>
      </c>
      <c r="P591" s="39">
        <f t="shared" si="7"/>
        <v>0.5692307692</v>
      </c>
      <c r="Q591" s="40">
        <f t="shared" si="8"/>
        <v>0.6485765</v>
      </c>
      <c r="R591" s="17">
        <f t="shared" si="9"/>
        <v>0.2265765</v>
      </c>
      <c r="S591" s="39">
        <f t="shared" si="10"/>
        <v>-0.07934573077</v>
      </c>
      <c r="T591" s="40">
        <f t="shared" si="11"/>
        <v>0.359925296</v>
      </c>
      <c r="U591" s="40">
        <f t="shared" si="12"/>
        <v>0.3881603472</v>
      </c>
      <c r="V591" s="40">
        <f t="shared" si="13"/>
        <v>0.3881603472</v>
      </c>
      <c r="W591" s="39">
        <f t="shared" si="14"/>
        <v>0.3088146165</v>
      </c>
      <c r="X591" s="41">
        <f t="shared" si="15"/>
        <v>0.6118396528</v>
      </c>
      <c r="Y591" s="41">
        <f t="shared" si="16"/>
        <v>0.6911853835</v>
      </c>
      <c r="Z591" s="40">
        <f t="shared" si="17"/>
        <v>60</v>
      </c>
      <c r="AA591" s="40">
        <f t="shared" si="18"/>
        <v>65</v>
      </c>
      <c r="AB591" s="40">
        <f t="shared" si="19"/>
        <v>37</v>
      </c>
      <c r="AC591" s="40">
        <f t="shared" si="20"/>
        <v>23</v>
      </c>
      <c r="AD591" s="40">
        <f t="shared" si="21"/>
        <v>45</v>
      </c>
      <c r="AE591" s="40">
        <f t="shared" si="22"/>
        <v>20</v>
      </c>
      <c r="AF591" s="40">
        <f t="shared" si="23"/>
        <v>1.304347826</v>
      </c>
      <c r="AG591" s="40">
        <f t="shared" si="24"/>
        <v>1.85</v>
      </c>
      <c r="AH591" s="40">
        <f t="shared" si="25"/>
        <v>48</v>
      </c>
      <c r="AI591" s="40">
        <f t="shared" si="26"/>
        <v>30</v>
      </c>
      <c r="AJ591" s="40">
        <f t="shared" si="27"/>
        <v>83</v>
      </c>
      <c r="AK591" s="40">
        <f t="shared" si="40"/>
        <v>37</v>
      </c>
      <c r="AL591" s="18">
        <f t="shared" si="28"/>
        <v>920</v>
      </c>
      <c r="AM591" s="40">
        <f t="shared" si="29"/>
        <v>198</v>
      </c>
      <c r="AN591" s="42">
        <f t="shared" si="30"/>
        <v>0.2152173913</v>
      </c>
      <c r="AO591" s="42">
        <f t="shared" si="31"/>
        <v>0.2586956522</v>
      </c>
      <c r="AP591" s="43">
        <f t="shared" si="32"/>
        <v>0.3235294118</v>
      </c>
      <c r="AQ591" s="43">
        <f t="shared" si="33"/>
        <v>0.6386554622</v>
      </c>
      <c r="AR591" s="43">
        <f t="shared" si="34"/>
        <v>0.525210084</v>
      </c>
      <c r="AS591" s="43">
        <f t="shared" si="35"/>
        <v>0.6616161616</v>
      </c>
      <c r="AT591" s="43">
        <f t="shared" si="36"/>
        <v>0.4292929293</v>
      </c>
      <c r="AU591" s="43">
        <f t="shared" si="37"/>
        <v>0.3939393939</v>
      </c>
      <c r="AV591" s="44">
        <f t="shared" si="38"/>
        <v>0</v>
      </c>
      <c r="AW591" s="45">
        <f t="shared" si="39"/>
        <v>-54</v>
      </c>
      <c r="AX591" s="45">
        <v>79.0</v>
      </c>
      <c r="AY591" s="45"/>
    </row>
    <row r="592">
      <c r="A592" s="60"/>
      <c r="B592" s="60"/>
      <c r="C592" s="60"/>
      <c r="D592" s="46">
        <v>590.0</v>
      </c>
      <c r="E592" s="25"/>
      <c r="F592" s="26">
        <v>7683.0</v>
      </c>
      <c r="G592" s="18">
        <v>1512.0</v>
      </c>
      <c r="H592" s="15">
        <f t="shared" si="5"/>
        <v>363</v>
      </c>
      <c r="I592" s="28">
        <v>28.0</v>
      </c>
      <c r="J592" s="29">
        <v>60.0</v>
      </c>
      <c r="K592" s="30">
        <v>22.0</v>
      </c>
      <c r="L592" s="31">
        <v>146.0</v>
      </c>
      <c r="M592" s="32">
        <v>48.0</v>
      </c>
      <c r="N592" s="33">
        <v>59.0</v>
      </c>
      <c r="O592" s="39">
        <f t="shared" si="6"/>
        <v>0.5514018692</v>
      </c>
      <c r="P592" s="39">
        <f t="shared" si="7"/>
        <v>0.6818181818</v>
      </c>
      <c r="Q592" s="40">
        <f t="shared" si="8"/>
        <v>0.6718780842</v>
      </c>
      <c r="R592" s="17">
        <f t="shared" si="9"/>
        <v>0.2498780842</v>
      </c>
      <c r="S592" s="39">
        <f t="shared" si="10"/>
        <v>0.009940097619</v>
      </c>
      <c r="T592" s="40">
        <f t="shared" si="11"/>
        <v>0.3599122467</v>
      </c>
      <c r="U592" s="40">
        <f t="shared" si="12"/>
        <v>0.4280672133</v>
      </c>
      <c r="V592" s="40">
        <f t="shared" si="13"/>
        <v>0.4280672133</v>
      </c>
      <c r="W592" s="39">
        <f t="shared" si="14"/>
        <v>0.438007311</v>
      </c>
      <c r="X592" s="41">
        <f t="shared" si="15"/>
        <v>0.5719327867</v>
      </c>
      <c r="Y592" s="41">
        <f t="shared" si="16"/>
        <v>0.561992689</v>
      </c>
      <c r="Z592" s="40">
        <f t="shared" si="17"/>
        <v>107</v>
      </c>
      <c r="AA592" s="40">
        <f t="shared" si="18"/>
        <v>88</v>
      </c>
      <c r="AB592" s="40">
        <f t="shared" si="19"/>
        <v>61</v>
      </c>
      <c r="AC592" s="40">
        <f t="shared" si="20"/>
        <v>46</v>
      </c>
      <c r="AD592" s="40">
        <f t="shared" si="21"/>
        <v>49</v>
      </c>
      <c r="AE592" s="40">
        <f t="shared" si="22"/>
        <v>39</v>
      </c>
      <c r="AF592" s="40">
        <f t="shared" si="23"/>
        <v>1.282608696</v>
      </c>
      <c r="AG592" s="40">
        <f t="shared" si="24"/>
        <v>1.538461538</v>
      </c>
      <c r="AH592" s="40">
        <f t="shared" si="25"/>
        <v>78</v>
      </c>
      <c r="AI592" s="40">
        <f t="shared" si="26"/>
        <v>59</v>
      </c>
      <c r="AJ592" s="40">
        <f t="shared" si="27"/>
        <v>75</v>
      </c>
      <c r="AK592" s="40">
        <f t="shared" si="40"/>
        <v>60</v>
      </c>
      <c r="AL592" s="18">
        <f t="shared" si="28"/>
        <v>1512</v>
      </c>
      <c r="AM592" s="40">
        <f t="shared" si="29"/>
        <v>272</v>
      </c>
      <c r="AN592" s="42">
        <f t="shared" si="30"/>
        <v>0.1798941799</v>
      </c>
      <c r="AO592" s="42">
        <f t="shared" si="31"/>
        <v>0.2400793651</v>
      </c>
      <c r="AP592" s="43">
        <f t="shared" si="32"/>
        <v>0.2699724518</v>
      </c>
      <c r="AQ592" s="43">
        <f t="shared" si="33"/>
        <v>0.6115702479</v>
      </c>
      <c r="AR592" s="43">
        <f t="shared" si="34"/>
        <v>0.5371900826</v>
      </c>
      <c r="AS592" s="43">
        <f t="shared" si="35"/>
        <v>0.5625</v>
      </c>
      <c r="AT592" s="43">
        <f t="shared" si="36"/>
        <v>0.5073529412</v>
      </c>
      <c r="AU592" s="43">
        <f t="shared" si="37"/>
        <v>0.5036764706</v>
      </c>
      <c r="AV592" s="44">
        <f t="shared" si="38"/>
        <v>0</v>
      </c>
      <c r="AW592" s="45">
        <f t="shared" si="39"/>
        <v>-55</v>
      </c>
      <c r="AX592" s="45">
        <v>85.0</v>
      </c>
      <c r="AY592" s="45"/>
    </row>
    <row r="593">
      <c r="A593" s="60"/>
      <c r="B593" s="60"/>
      <c r="C593" s="60"/>
      <c r="D593" s="46">
        <v>591.0</v>
      </c>
      <c r="E593" s="25"/>
      <c r="F593" s="26">
        <v>7684.0</v>
      </c>
      <c r="G593" s="18">
        <v>2012.0</v>
      </c>
      <c r="H593" s="15">
        <f t="shared" si="5"/>
        <v>439</v>
      </c>
      <c r="I593" s="28">
        <v>25.0</v>
      </c>
      <c r="J593" s="29">
        <v>59.0</v>
      </c>
      <c r="K593" s="30">
        <v>30.0</v>
      </c>
      <c r="L593" s="31">
        <v>211.0</v>
      </c>
      <c r="M593" s="32">
        <v>44.0</v>
      </c>
      <c r="N593" s="33">
        <v>70.0</v>
      </c>
      <c r="O593" s="39">
        <f t="shared" si="6"/>
        <v>0.6140350877</v>
      </c>
      <c r="P593" s="39">
        <f t="shared" si="7"/>
        <v>0.7023809524</v>
      </c>
      <c r="Q593" s="40">
        <f t="shared" si="8"/>
        <v>0.7002732687</v>
      </c>
      <c r="R593" s="17">
        <f t="shared" si="9"/>
        <v>0.2782732687</v>
      </c>
      <c r="S593" s="39">
        <f t="shared" si="10"/>
        <v>0.002107683683</v>
      </c>
      <c r="T593" s="40">
        <f t="shared" si="11"/>
        <v>0.3598963464</v>
      </c>
      <c r="U593" s="40">
        <f t="shared" si="12"/>
        <v>0.4766943995</v>
      </c>
      <c r="V593" s="40">
        <f t="shared" si="13"/>
        <v>0.4766943995</v>
      </c>
      <c r="W593" s="39">
        <f t="shared" si="14"/>
        <v>0.4788020832</v>
      </c>
      <c r="X593" s="41">
        <f t="shared" si="15"/>
        <v>0.5233056005</v>
      </c>
      <c r="Y593" s="41">
        <f t="shared" si="16"/>
        <v>0.5211979168</v>
      </c>
      <c r="Z593" s="40">
        <f t="shared" si="17"/>
        <v>114</v>
      </c>
      <c r="AA593" s="40">
        <f t="shared" si="18"/>
        <v>84</v>
      </c>
      <c r="AB593" s="40">
        <f t="shared" si="19"/>
        <v>60</v>
      </c>
      <c r="AC593" s="40">
        <f t="shared" si="20"/>
        <v>54</v>
      </c>
      <c r="AD593" s="40">
        <f t="shared" si="21"/>
        <v>44</v>
      </c>
      <c r="AE593" s="40">
        <f t="shared" si="22"/>
        <v>40</v>
      </c>
      <c r="AF593" s="40">
        <f t="shared" si="23"/>
        <v>1.296296296</v>
      </c>
      <c r="AG593" s="40">
        <f t="shared" si="24"/>
        <v>1.475</v>
      </c>
      <c r="AH593" s="40">
        <f t="shared" si="25"/>
        <v>78</v>
      </c>
      <c r="AI593" s="40">
        <f t="shared" si="26"/>
        <v>70</v>
      </c>
      <c r="AJ593" s="40">
        <f t="shared" si="27"/>
        <v>65</v>
      </c>
      <c r="AK593" s="40">
        <f t="shared" si="40"/>
        <v>59</v>
      </c>
      <c r="AL593" s="18">
        <f t="shared" si="28"/>
        <v>2012</v>
      </c>
      <c r="AM593" s="40">
        <f t="shared" si="29"/>
        <v>272</v>
      </c>
      <c r="AN593" s="42">
        <f t="shared" si="30"/>
        <v>0.1351888668</v>
      </c>
      <c r="AO593" s="42">
        <f t="shared" si="31"/>
        <v>0.2181908549</v>
      </c>
      <c r="AP593" s="43">
        <f t="shared" si="32"/>
        <v>0.2255125285</v>
      </c>
      <c r="AQ593" s="43">
        <f t="shared" si="33"/>
        <v>0.6378132118</v>
      </c>
      <c r="AR593" s="43">
        <f t="shared" si="34"/>
        <v>0.4510250569</v>
      </c>
      <c r="AS593" s="43">
        <f t="shared" si="35"/>
        <v>0.5257352941</v>
      </c>
      <c r="AT593" s="43">
        <f t="shared" si="36"/>
        <v>0.5036764706</v>
      </c>
      <c r="AU593" s="43">
        <f t="shared" si="37"/>
        <v>0.5441176471</v>
      </c>
      <c r="AV593" s="44">
        <f t="shared" si="38"/>
        <v>0</v>
      </c>
      <c r="AW593" s="45">
        <f t="shared" si="39"/>
        <v>-44</v>
      </c>
      <c r="AX593" s="45">
        <v>86.0</v>
      </c>
      <c r="AY593" s="45"/>
    </row>
    <row r="594">
      <c r="A594" s="60"/>
      <c r="B594" s="60"/>
      <c r="C594" s="60"/>
      <c r="D594" s="46">
        <v>592.0</v>
      </c>
      <c r="E594" s="25"/>
      <c r="F594" s="26">
        <v>7691.0</v>
      </c>
      <c r="G594" s="18">
        <v>2131.0</v>
      </c>
      <c r="H594" s="15">
        <f t="shared" si="5"/>
        <v>648</v>
      </c>
      <c r="I594" s="28">
        <v>63.0</v>
      </c>
      <c r="J594" s="29">
        <v>111.0</v>
      </c>
      <c r="K594" s="30">
        <v>39.0</v>
      </c>
      <c r="L594" s="31">
        <v>243.0</v>
      </c>
      <c r="M594" s="32">
        <v>71.0</v>
      </c>
      <c r="N594" s="33">
        <v>121.0</v>
      </c>
      <c r="O594" s="39">
        <f t="shared" si="6"/>
        <v>0.6302083333</v>
      </c>
      <c r="P594" s="39">
        <f t="shared" si="7"/>
        <v>0.6379310345</v>
      </c>
      <c r="Q594" s="40">
        <f t="shared" si="8"/>
        <v>0.7076059067</v>
      </c>
      <c r="R594" s="17">
        <f t="shared" si="9"/>
        <v>0.2856059067</v>
      </c>
      <c r="S594" s="39">
        <f t="shared" si="10"/>
        <v>-0.06967487226</v>
      </c>
      <c r="T594" s="40">
        <f t="shared" si="11"/>
        <v>0.3598922406</v>
      </c>
      <c r="U594" s="40">
        <f t="shared" si="12"/>
        <v>0.4892510998</v>
      </c>
      <c r="V594" s="40">
        <f t="shared" si="13"/>
        <v>0.4892510998</v>
      </c>
      <c r="W594" s="39">
        <f t="shared" si="14"/>
        <v>0.4195762276</v>
      </c>
      <c r="X594" s="41">
        <f t="shared" si="15"/>
        <v>0.5107489002</v>
      </c>
      <c r="Y594" s="41">
        <f t="shared" si="16"/>
        <v>0.5804237724</v>
      </c>
      <c r="Z594" s="40">
        <f t="shared" si="17"/>
        <v>192</v>
      </c>
      <c r="AA594" s="40">
        <f t="shared" si="18"/>
        <v>174</v>
      </c>
      <c r="AB594" s="40">
        <f t="shared" si="19"/>
        <v>98</v>
      </c>
      <c r="AC594" s="40">
        <f t="shared" si="20"/>
        <v>94</v>
      </c>
      <c r="AD594" s="40">
        <f t="shared" si="21"/>
        <v>101</v>
      </c>
      <c r="AE594" s="40">
        <f t="shared" si="22"/>
        <v>73</v>
      </c>
      <c r="AF594" s="40">
        <f t="shared" si="23"/>
        <v>1.287234043</v>
      </c>
      <c r="AG594" s="40">
        <f t="shared" si="24"/>
        <v>1.520547945</v>
      </c>
      <c r="AH594" s="40">
        <f t="shared" si="25"/>
        <v>126</v>
      </c>
      <c r="AI594" s="40">
        <f t="shared" si="26"/>
        <v>121</v>
      </c>
      <c r="AJ594" s="40">
        <f t="shared" si="27"/>
        <v>154</v>
      </c>
      <c r="AK594" s="40">
        <f t="shared" si="40"/>
        <v>111</v>
      </c>
      <c r="AL594" s="18">
        <f t="shared" si="28"/>
        <v>2131</v>
      </c>
      <c r="AM594" s="40">
        <f t="shared" si="29"/>
        <v>512</v>
      </c>
      <c r="AN594" s="42">
        <f t="shared" si="30"/>
        <v>0.2402627874</v>
      </c>
      <c r="AO594" s="42">
        <f t="shared" si="31"/>
        <v>0.3040825903</v>
      </c>
      <c r="AP594" s="43">
        <f t="shared" si="32"/>
        <v>0.2669753086</v>
      </c>
      <c r="AQ594" s="43">
        <f t="shared" si="33"/>
        <v>0.5817901235</v>
      </c>
      <c r="AR594" s="43">
        <f t="shared" si="34"/>
        <v>0.5648148148</v>
      </c>
      <c r="AS594" s="43">
        <f t="shared" si="35"/>
        <v>0.546875</v>
      </c>
      <c r="AT594" s="43">
        <f t="shared" si="36"/>
        <v>0.462890625</v>
      </c>
      <c r="AU594" s="43">
        <f t="shared" si="37"/>
        <v>0.482421875</v>
      </c>
      <c r="AV594" s="44">
        <f t="shared" si="38"/>
        <v>0</v>
      </c>
      <c r="AW594" s="45">
        <f t="shared" si="39"/>
        <v>-107</v>
      </c>
      <c r="AX594" s="45">
        <v>91.0</v>
      </c>
      <c r="AY594" s="45"/>
    </row>
    <row r="595">
      <c r="A595" s="60"/>
      <c r="B595" s="60"/>
      <c r="C595" s="60"/>
      <c r="D595" s="46">
        <v>593.0</v>
      </c>
      <c r="E595" s="25"/>
      <c r="F595" s="26">
        <v>7705.0</v>
      </c>
      <c r="G595" s="18">
        <v>1261.0</v>
      </c>
      <c r="H595" s="15">
        <f t="shared" si="5"/>
        <v>336</v>
      </c>
      <c r="I595" s="28">
        <v>39.0</v>
      </c>
      <c r="J595" s="29">
        <v>55.0</v>
      </c>
      <c r="K595" s="30">
        <v>29.0</v>
      </c>
      <c r="L595" s="31">
        <v>135.0</v>
      </c>
      <c r="M595" s="32">
        <v>44.0</v>
      </c>
      <c r="N595" s="33">
        <v>34.0</v>
      </c>
      <c r="O595" s="39">
        <f t="shared" si="6"/>
        <v>0.4358974359</v>
      </c>
      <c r="P595" s="39">
        <f t="shared" si="7"/>
        <v>0.585106383</v>
      </c>
      <c r="Q595" s="40">
        <f t="shared" si="8"/>
        <v>0.6195196805</v>
      </c>
      <c r="R595" s="17">
        <f t="shared" si="9"/>
        <v>0.1975196805</v>
      </c>
      <c r="S595" s="39">
        <f t="shared" si="10"/>
        <v>-0.03441329749</v>
      </c>
      <c r="T595" s="40">
        <f t="shared" si="11"/>
        <v>0.3599415697</v>
      </c>
      <c r="U595" s="40">
        <f t="shared" si="12"/>
        <v>0.3383937047</v>
      </c>
      <c r="V595" s="40">
        <f t="shared" si="13"/>
        <v>0.3383937047</v>
      </c>
      <c r="W595" s="39">
        <f t="shared" si="14"/>
        <v>0.3039804072</v>
      </c>
      <c r="X595" s="41">
        <f t="shared" si="15"/>
        <v>0.6616062953</v>
      </c>
      <c r="Y595" s="41">
        <f t="shared" si="16"/>
        <v>0.6960195928</v>
      </c>
      <c r="Z595" s="40">
        <f t="shared" si="17"/>
        <v>78</v>
      </c>
      <c r="AA595" s="40">
        <f t="shared" si="18"/>
        <v>94</v>
      </c>
      <c r="AB595" s="40">
        <f t="shared" si="19"/>
        <v>52</v>
      </c>
      <c r="AC595" s="40">
        <f t="shared" si="20"/>
        <v>26</v>
      </c>
      <c r="AD595" s="40">
        <f t="shared" si="21"/>
        <v>65</v>
      </c>
      <c r="AE595" s="40">
        <f t="shared" si="22"/>
        <v>29</v>
      </c>
      <c r="AF595" s="40">
        <f t="shared" si="23"/>
        <v>1.307692308</v>
      </c>
      <c r="AG595" s="40">
        <f t="shared" si="24"/>
        <v>1.896551724</v>
      </c>
      <c r="AH595" s="40">
        <f t="shared" si="25"/>
        <v>68</v>
      </c>
      <c r="AI595" s="40">
        <f t="shared" si="26"/>
        <v>34</v>
      </c>
      <c r="AJ595" s="40">
        <f t="shared" si="27"/>
        <v>123</v>
      </c>
      <c r="AK595" s="40">
        <f t="shared" si="40"/>
        <v>55</v>
      </c>
      <c r="AL595" s="18">
        <f t="shared" si="28"/>
        <v>1261</v>
      </c>
      <c r="AM595" s="40">
        <f t="shared" si="29"/>
        <v>280</v>
      </c>
      <c r="AN595" s="42">
        <f t="shared" si="30"/>
        <v>0.2220459952</v>
      </c>
      <c r="AO595" s="42">
        <f t="shared" si="31"/>
        <v>0.2664551943</v>
      </c>
      <c r="AP595" s="43">
        <f t="shared" si="32"/>
        <v>0.3333333333</v>
      </c>
      <c r="AQ595" s="43">
        <f t="shared" si="33"/>
        <v>0.6488095238</v>
      </c>
      <c r="AR595" s="43">
        <f t="shared" si="34"/>
        <v>0.5119047619</v>
      </c>
      <c r="AS595" s="43">
        <f t="shared" si="35"/>
        <v>0.6821428571</v>
      </c>
      <c r="AT595" s="43">
        <f t="shared" si="36"/>
        <v>0.4392857143</v>
      </c>
      <c r="AU595" s="43">
        <f t="shared" si="37"/>
        <v>0.3642857143</v>
      </c>
      <c r="AV595" s="44">
        <f t="shared" si="38"/>
        <v>0</v>
      </c>
      <c r="AW595" s="45">
        <f t="shared" si="39"/>
        <v>-79</v>
      </c>
      <c r="AX595" s="45">
        <v>92.0</v>
      </c>
      <c r="AY595" s="45"/>
    </row>
    <row r="596">
      <c r="A596" s="60"/>
      <c r="B596" s="60"/>
      <c r="C596" s="60"/>
      <c r="D596" s="46">
        <v>594.0</v>
      </c>
      <c r="E596" s="25"/>
      <c r="F596" s="26">
        <v>7707.0</v>
      </c>
      <c r="G596" s="18">
        <v>436.0</v>
      </c>
      <c r="H596" s="15">
        <f t="shared" si="5"/>
        <v>119</v>
      </c>
      <c r="I596" s="28">
        <v>8.0</v>
      </c>
      <c r="J596" s="29">
        <v>12.0</v>
      </c>
      <c r="K596" s="30">
        <v>8.0</v>
      </c>
      <c r="L596" s="31">
        <v>64.0</v>
      </c>
      <c r="M596" s="32">
        <v>9.0</v>
      </c>
      <c r="N596" s="33">
        <v>18.0</v>
      </c>
      <c r="O596" s="39">
        <f t="shared" si="6"/>
        <v>0.6666666667</v>
      </c>
      <c r="P596" s="39">
        <f t="shared" si="7"/>
        <v>0.6</v>
      </c>
      <c r="Q596" s="40">
        <f t="shared" si="8"/>
        <v>0.724136</v>
      </c>
      <c r="R596" s="17">
        <f t="shared" si="9"/>
        <v>0.302136</v>
      </c>
      <c r="S596" s="39">
        <f t="shared" si="10"/>
        <v>-0.124136</v>
      </c>
      <c r="T596" s="40">
        <f t="shared" si="11"/>
        <v>0.3598829853</v>
      </c>
      <c r="U596" s="40">
        <f t="shared" si="12"/>
        <v>0.5175570533</v>
      </c>
      <c r="V596" s="40">
        <f t="shared" si="13"/>
        <v>0.5175570533</v>
      </c>
      <c r="W596" s="39">
        <f t="shared" si="14"/>
        <v>0.3934210533</v>
      </c>
      <c r="X596" s="41">
        <f t="shared" si="15"/>
        <v>0.4824429467</v>
      </c>
      <c r="Y596" s="41">
        <f t="shared" si="16"/>
        <v>0.6065789467</v>
      </c>
      <c r="Z596" s="40">
        <f t="shared" si="17"/>
        <v>27</v>
      </c>
      <c r="AA596" s="40">
        <f t="shared" si="18"/>
        <v>20</v>
      </c>
      <c r="AB596" s="40">
        <f t="shared" si="19"/>
        <v>13</v>
      </c>
      <c r="AC596" s="40">
        <f t="shared" si="20"/>
        <v>14</v>
      </c>
      <c r="AD596" s="40">
        <f t="shared" si="21"/>
        <v>12</v>
      </c>
      <c r="AE596" s="40">
        <f t="shared" si="22"/>
        <v>8</v>
      </c>
      <c r="AF596" s="40">
        <f t="shared" si="23"/>
        <v>1.285714286</v>
      </c>
      <c r="AG596" s="40">
        <f t="shared" si="24"/>
        <v>1.5</v>
      </c>
      <c r="AH596" s="40">
        <f t="shared" si="25"/>
        <v>17</v>
      </c>
      <c r="AI596" s="40">
        <f t="shared" si="26"/>
        <v>18</v>
      </c>
      <c r="AJ596" s="40">
        <f t="shared" si="27"/>
        <v>18</v>
      </c>
      <c r="AK596" s="40">
        <f t="shared" si="40"/>
        <v>12</v>
      </c>
      <c r="AL596" s="18">
        <f t="shared" si="28"/>
        <v>436</v>
      </c>
      <c r="AM596" s="40">
        <f t="shared" si="29"/>
        <v>65</v>
      </c>
      <c r="AN596" s="42">
        <f t="shared" si="30"/>
        <v>0.1490825688</v>
      </c>
      <c r="AO596" s="42">
        <f t="shared" si="31"/>
        <v>0.2729357798</v>
      </c>
      <c r="AP596" s="43">
        <f t="shared" si="32"/>
        <v>0.2100840336</v>
      </c>
      <c r="AQ596" s="43">
        <f t="shared" si="33"/>
        <v>0.6806722689</v>
      </c>
      <c r="AR596" s="43">
        <f t="shared" si="34"/>
        <v>0.3949579832</v>
      </c>
      <c r="AS596" s="43">
        <f t="shared" si="35"/>
        <v>0.5384615385</v>
      </c>
      <c r="AT596" s="43">
        <f t="shared" si="36"/>
        <v>0.4461538462</v>
      </c>
      <c r="AU596" s="43">
        <f t="shared" si="37"/>
        <v>0.5384615385</v>
      </c>
      <c r="AV596" s="44">
        <f t="shared" si="38"/>
        <v>0</v>
      </c>
      <c r="AW596" s="45">
        <f t="shared" si="39"/>
        <v>-10</v>
      </c>
      <c r="AX596" s="45">
        <v>93.0</v>
      </c>
      <c r="AY596" s="45"/>
    </row>
    <row r="597">
      <c r="A597" s="60"/>
      <c r="B597" s="60"/>
      <c r="C597" s="60"/>
      <c r="D597" s="46">
        <v>595.0</v>
      </c>
      <c r="E597" s="25"/>
      <c r="F597" s="26">
        <v>7714.0</v>
      </c>
      <c r="G597" s="18">
        <v>1067.0</v>
      </c>
      <c r="H597" s="15">
        <f t="shared" si="5"/>
        <v>159</v>
      </c>
      <c r="I597" s="28">
        <v>8.0</v>
      </c>
      <c r="J597" s="29">
        <v>21.0</v>
      </c>
      <c r="K597" s="30">
        <v>18.0</v>
      </c>
      <c r="L597" s="31">
        <v>85.0</v>
      </c>
      <c r="M597" s="32">
        <v>5.0</v>
      </c>
      <c r="N597" s="33">
        <v>22.0</v>
      </c>
      <c r="O597" s="39">
        <f t="shared" si="6"/>
        <v>0.8148148148</v>
      </c>
      <c r="P597" s="39">
        <f t="shared" si="7"/>
        <v>0.724137931</v>
      </c>
      <c r="Q597" s="40">
        <f t="shared" si="8"/>
        <v>0.7913142716</v>
      </c>
      <c r="R597" s="17">
        <f t="shared" si="9"/>
        <v>0.3693142716</v>
      </c>
      <c r="S597" s="39">
        <f t="shared" si="10"/>
        <v>-0.06717634057</v>
      </c>
      <c r="T597" s="40">
        <f t="shared" si="11"/>
        <v>0.3598453772</v>
      </c>
      <c r="U597" s="40">
        <f t="shared" si="12"/>
        <v>0.6325805141</v>
      </c>
      <c r="V597" s="40">
        <f t="shared" si="13"/>
        <v>0.6325805141</v>
      </c>
      <c r="W597" s="39">
        <f t="shared" si="14"/>
        <v>0.5654041735</v>
      </c>
      <c r="X597" s="41">
        <f t="shared" si="15"/>
        <v>0.3674194859</v>
      </c>
      <c r="Y597" s="41">
        <f t="shared" si="16"/>
        <v>0.4345958265</v>
      </c>
      <c r="Z597" s="40">
        <f t="shared" si="17"/>
        <v>27</v>
      </c>
      <c r="AA597" s="40">
        <f t="shared" si="18"/>
        <v>29</v>
      </c>
      <c r="AB597" s="40">
        <f t="shared" si="19"/>
        <v>10</v>
      </c>
      <c r="AC597" s="40">
        <f t="shared" si="20"/>
        <v>17</v>
      </c>
      <c r="AD597" s="40">
        <f t="shared" si="21"/>
        <v>13</v>
      </c>
      <c r="AE597" s="40">
        <f t="shared" si="22"/>
        <v>16</v>
      </c>
      <c r="AF597" s="40">
        <f t="shared" si="23"/>
        <v>1.294117647</v>
      </c>
      <c r="AG597" s="40">
        <f t="shared" si="24"/>
        <v>1.3125</v>
      </c>
      <c r="AH597" s="40">
        <f t="shared" si="25"/>
        <v>13</v>
      </c>
      <c r="AI597" s="40">
        <f t="shared" si="26"/>
        <v>22</v>
      </c>
      <c r="AJ597" s="40">
        <f t="shared" si="27"/>
        <v>17</v>
      </c>
      <c r="AK597" s="40">
        <f t="shared" si="40"/>
        <v>21</v>
      </c>
      <c r="AL597" s="18">
        <f t="shared" si="28"/>
        <v>1067</v>
      </c>
      <c r="AM597" s="40">
        <f t="shared" si="29"/>
        <v>73</v>
      </c>
      <c r="AN597" s="42">
        <f t="shared" si="30"/>
        <v>0.06841611996</v>
      </c>
      <c r="AO597" s="42">
        <f t="shared" si="31"/>
        <v>0.1490159325</v>
      </c>
      <c r="AP597" s="43">
        <f t="shared" si="32"/>
        <v>0.1949685535</v>
      </c>
      <c r="AQ597" s="43">
        <f t="shared" si="33"/>
        <v>0.6163522013</v>
      </c>
      <c r="AR597" s="43">
        <f t="shared" si="34"/>
        <v>0.3522012579</v>
      </c>
      <c r="AS597" s="43">
        <f t="shared" si="35"/>
        <v>0.4109589041</v>
      </c>
      <c r="AT597" s="43">
        <f t="shared" si="36"/>
        <v>0.4657534247</v>
      </c>
      <c r="AU597" s="43">
        <f t="shared" si="37"/>
        <v>0.4794520548</v>
      </c>
      <c r="AV597" s="44">
        <f t="shared" si="38"/>
        <v>0</v>
      </c>
      <c r="AW597" s="45">
        <f t="shared" si="39"/>
        <v>1</v>
      </c>
      <c r="AX597" s="45">
        <v>96.0</v>
      </c>
      <c r="AY597" s="45"/>
    </row>
    <row r="598">
      <c r="A598" s="60"/>
      <c r="B598" s="60"/>
      <c r="C598" s="60"/>
      <c r="D598" s="46">
        <v>596.0</v>
      </c>
      <c r="E598" s="25"/>
      <c r="F598" s="26">
        <v>7715.0</v>
      </c>
      <c r="G598" s="18">
        <v>1788.0</v>
      </c>
      <c r="H598" s="15">
        <f t="shared" si="5"/>
        <v>358</v>
      </c>
      <c r="I598" s="28">
        <v>33.0</v>
      </c>
      <c r="J598" s="29">
        <v>67.0</v>
      </c>
      <c r="K598" s="30">
        <v>30.0</v>
      </c>
      <c r="L598" s="31">
        <v>150.0</v>
      </c>
      <c r="M598" s="32">
        <v>30.0</v>
      </c>
      <c r="N598" s="33">
        <v>48.0</v>
      </c>
      <c r="O598" s="39">
        <f t="shared" si="6"/>
        <v>0.6153846154</v>
      </c>
      <c r="P598" s="39">
        <f t="shared" si="7"/>
        <v>0.67</v>
      </c>
      <c r="Q598" s="40">
        <f t="shared" si="8"/>
        <v>0.7008851124</v>
      </c>
      <c r="R598" s="17">
        <f t="shared" si="9"/>
        <v>0.2788851124</v>
      </c>
      <c r="S598" s="39">
        <f t="shared" si="10"/>
        <v>-0.03088511243</v>
      </c>
      <c r="T598" s="40">
        <f t="shared" si="11"/>
        <v>0.3598960038</v>
      </c>
      <c r="U598" s="40">
        <f t="shared" si="12"/>
        <v>0.4777421537</v>
      </c>
      <c r="V598" s="40">
        <f t="shared" si="13"/>
        <v>0.4777421537</v>
      </c>
      <c r="W598" s="39">
        <f t="shared" si="14"/>
        <v>0.4468570412</v>
      </c>
      <c r="X598" s="41">
        <f t="shared" si="15"/>
        <v>0.5222578463</v>
      </c>
      <c r="Y598" s="41">
        <f t="shared" si="16"/>
        <v>0.5531429588</v>
      </c>
      <c r="Z598" s="40">
        <f t="shared" si="17"/>
        <v>78</v>
      </c>
      <c r="AA598" s="40">
        <f t="shared" si="18"/>
        <v>100</v>
      </c>
      <c r="AB598" s="40">
        <f t="shared" si="19"/>
        <v>41</v>
      </c>
      <c r="AC598" s="40">
        <f t="shared" si="20"/>
        <v>37</v>
      </c>
      <c r="AD598" s="40">
        <f t="shared" si="21"/>
        <v>55</v>
      </c>
      <c r="AE598" s="40">
        <f t="shared" si="22"/>
        <v>45</v>
      </c>
      <c r="AF598" s="40">
        <f t="shared" si="23"/>
        <v>1.297297297</v>
      </c>
      <c r="AG598" s="40">
        <f t="shared" si="24"/>
        <v>1.488888889</v>
      </c>
      <c r="AH598" s="40">
        <f t="shared" si="25"/>
        <v>53</v>
      </c>
      <c r="AI598" s="40">
        <f t="shared" si="26"/>
        <v>48</v>
      </c>
      <c r="AJ598" s="40">
        <f t="shared" si="27"/>
        <v>82</v>
      </c>
      <c r="AK598" s="40">
        <f t="shared" si="40"/>
        <v>67</v>
      </c>
      <c r="AL598" s="18">
        <f t="shared" si="28"/>
        <v>1788</v>
      </c>
      <c r="AM598" s="40">
        <f t="shared" si="29"/>
        <v>250</v>
      </c>
      <c r="AN598" s="42">
        <f t="shared" si="30"/>
        <v>0.1398210291</v>
      </c>
      <c r="AO598" s="42">
        <f t="shared" si="31"/>
        <v>0.2002237136</v>
      </c>
      <c r="AP598" s="43">
        <f t="shared" si="32"/>
        <v>0.2597765363</v>
      </c>
      <c r="AQ598" s="43">
        <f t="shared" si="33"/>
        <v>0.594972067</v>
      </c>
      <c r="AR598" s="43">
        <f t="shared" si="34"/>
        <v>0.4972067039</v>
      </c>
      <c r="AS598" s="43">
        <f t="shared" si="35"/>
        <v>0.54</v>
      </c>
      <c r="AT598" s="43">
        <f t="shared" si="36"/>
        <v>0.48</v>
      </c>
      <c r="AU598" s="43">
        <f t="shared" si="37"/>
        <v>0.404</v>
      </c>
      <c r="AV598" s="44">
        <f t="shared" si="38"/>
        <v>0</v>
      </c>
      <c r="AW598" s="45">
        <f t="shared" si="39"/>
        <v>-42</v>
      </c>
      <c r="AX598" s="45">
        <v>132.0</v>
      </c>
      <c r="AY598" s="45"/>
    </row>
    <row r="599">
      <c r="A599" s="60"/>
      <c r="B599" s="60"/>
      <c r="C599" s="60"/>
      <c r="D599" s="46">
        <v>597.0</v>
      </c>
      <c r="E599" s="25"/>
      <c r="F599" s="26">
        <v>7723.0</v>
      </c>
      <c r="G599" s="18">
        <v>1764.0</v>
      </c>
      <c r="H599" s="15">
        <f t="shared" si="5"/>
        <v>332</v>
      </c>
      <c r="I599" s="28">
        <v>16.0</v>
      </c>
      <c r="J599" s="29">
        <v>41.0</v>
      </c>
      <c r="K599" s="30">
        <v>31.0</v>
      </c>
      <c r="L599" s="31">
        <v>182.0</v>
      </c>
      <c r="M599" s="32">
        <v>22.0</v>
      </c>
      <c r="N599" s="33">
        <v>40.0</v>
      </c>
      <c r="O599" s="39">
        <f t="shared" si="6"/>
        <v>0.6451612903</v>
      </c>
      <c r="P599" s="39">
        <f t="shared" si="7"/>
        <v>0.7192982456</v>
      </c>
      <c r="Q599" s="40">
        <f t="shared" si="8"/>
        <v>0.7143854318</v>
      </c>
      <c r="R599" s="17">
        <f t="shared" si="9"/>
        <v>0.2923854318</v>
      </c>
      <c r="S599" s="39">
        <f t="shared" si="10"/>
        <v>0.004912813772</v>
      </c>
      <c r="T599" s="40">
        <f t="shared" si="11"/>
        <v>0.3598884447</v>
      </c>
      <c r="U599" s="40">
        <f t="shared" si="12"/>
        <v>0.5008604253</v>
      </c>
      <c r="V599" s="40">
        <f t="shared" si="13"/>
        <v>0.5008604253</v>
      </c>
      <c r="W599" s="39">
        <f t="shared" si="14"/>
        <v>0.5057732391</v>
      </c>
      <c r="X599" s="41">
        <f t="shared" si="15"/>
        <v>0.4991395747</v>
      </c>
      <c r="Y599" s="41">
        <f t="shared" si="16"/>
        <v>0.4942267609</v>
      </c>
      <c r="Z599" s="40">
        <f t="shared" si="17"/>
        <v>62</v>
      </c>
      <c r="AA599" s="40">
        <f t="shared" si="18"/>
        <v>57</v>
      </c>
      <c r="AB599" s="40">
        <f t="shared" si="19"/>
        <v>31</v>
      </c>
      <c r="AC599" s="40">
        <f t="shared" si="20"/>
        <v>31</v>
      </c>
      <c r="AD599" s="40">
        <f t="shared" si="21"/>
        <v>28</v>
      </c>
      <c r="AE599" s="40">
        <f t="shared" si="22"/>
        <v>29</v>
      </c>
      <c r="AF599" s="40">
        <f t="shared" si="23"/>
        <v>1.290322581</v>
      </c>
      <c r="AG599" s="40">
        <f t="shared" si="24"/>
        <v>1.413793103</v>
      </c>
      <c r="AH599" s="40">
        <f t="shared" si="25"/>
        <v>40</v>
      </c>
      <c r="AI599" s="40">
        <f t="shared" si="26"/>
        <v>40</v>
      </c>
      <c r="AJ599" s="40">
        <f t="shared" si="27"/>
        <v>40</v>
      </c>
      <c r="AK599" s="40">
        <f t="shared" si="40"/>
        <v>41</v>
      </c>
      <c r="AL599" s="18">
        <f t="shared" si="28"/>
        <v>1764</v>
      </c>
      <c r="AM599" s="40">
        <f t="shared" si="29"/>
        <v>161</v>
      </c>
      <c r="AN599" s="42">
        <f t="shared" si="30"/>
        <v>0.09126984127</v>
      </c>
      <c r="AO599" s="42">
        <f t="shared" si="31"/>
        <v>0.1882086168</v>
      </c>
      <c r="AP599" s="43">
        <f t="shared" si="32"/>
        <v>0.2078313253</v>
      </c>
      <c r="AQ599" s="43">
        <f t="shared" si="33"/>
        <v>0.6626506024</v>
      </c>
      <c r="AR599" s="43">
        <f t="shared" si="34"/>
        <v>0.3584337349</v>
      </c>
      <c r="AS599" s="43">
        <f t="shared" si="35"/>
        <v>0.4968944099</v>
      </c>
      <c r="AT599" s="43">
        <f t="shared" si="36"/>
        <v>0.5031055901</v>
      </c>
      <c r="AU599" s="43">
        <f t="shared" si="37"/>
        <v>0.4968944099</v>
      </c>
      <c r="AV599" s="44">
        <f t="shared" si="38"/>
        <v>0</v>
      </c>
      <c r="AW599" s="45">
        <f t="shared" si="39"/>
        <v>-11</v>
      </c>
      <c r="AX599" s="45">
        <v>139.0</v>
      </c>
      <c r="AY599" s="45"/>
    </row>
    <row r="600">
      <c r="A600" s="60"/>
      <c r="B600" s="60"/>
      <c r="C600" s="60"/>
      <c r="D600" s="46">
        <v>598.0</v>
      </c>
      <c r="E600" s="25"/>
      <c r="F600" s="26">
        <v>7730.0</v>
      </c>
      <c r="G600" s="18">
        <v>2494.0</v>
      </c>
      <c r="H600" s="15">
        <f t="shared" si="5"/>
        <v>508</v>
      </c>
      <c r="I600" s="28">
        <v>25.0</v>
      </c>
      <c r="J600" s="29">
        <v>74.0</v>
      </c>
      <c r="K600" s="30">
        <v>56.0</v>
      </c>
      <c r="L600" s="31">
        <v>252.0</v>
      </c>
      <c r="M600" s="32">
        <v>38.0</v>
      </c>
      <c r="N600" s="33">
        <v>63.0</v>
      </c>
      <c r="O600" s="39">
        <f t="shared" si="6"/>
        <v>0.6237623762</v>
      </c>
      <c r="P600" s="39">
        <f t="shared" si="7"/>
        <v>0.7474747475</v>
      </c>
      <c r="Q600" s="40">
        <f t="shared" si="8"/>
        <v>0.7046834148</v>
      </c>
      <c r="R600" s="17">
        <f t="shared" si="9"/>
        <v>0.2826834148</v>
      </c>
      <c r="S600" s="39">
        <f t="shared" si="10"/>
        <v>0.04279133271</v>
      </c>
      <c r="T600" s="40">
        <f t="shared" si="11"/>
        <v>0.359893877</v>
      </c>
      <c r="U600" s="40">
        <f t="shared" si="12"/>
        <v>0.4842465359</v>
      </c>
      <c r="V600" s="40">
        <f t="shared" si="13"/>
        <v>0.4842465359</v>
      </c>
      <c r="W600" s="39">
        <f t="shared" si="14"/>
        <v>0.5270378686</v>
      </c>
      <c r="X600" s="41">
        <f t="shared" si="15"/>
        <v>0.5157534641</v>
      </c>
      <c r="Y600" s="41">
        <f t="shared" si="16"/>
        <v>0.4729621314</v>
      </c>
      <c r="Z600" s="40">
        <f t="shared" si="17"/>
        <v>101</v>
      </c>
      <c r="AA600" s="40">
        <f t="shared" si="18"/>
        <v>99</v>
      </c>
      <c r="AB600" s="40">
        <f t="shared" si="19"/>
        <v>52</v>
      </c>
      <c r="AC600" s="40">
        <f t="shared" si="20"/>
        <v>49</v>
      </c>
      <c r="AD600" s="40">
        <f t="shared" si="21"/>
        <v>47</v>
      </c>
      <c r="AE600" s="40">
        <f t="shared" si="22"/>
        <v>52</v>
      </c>
      <c r="AF600" s="40">
        <f t="shared" si="23"/>
        <v>1.285714286</v>
      </c>
      <c r="AG600" s="40">
        <f t="shared" si="24"/>
        <v>1.423076923</v>
      </c>
      <c r="AH600" s="40">
        <f t="shared" si="25"/>
        <v>67</v>
      </c>
      <c r="AI600" s="40">
        <f t="shared" si="26"/>
        <v>63</v>
      </c>
      <c r="AJ600" s="40">
        <f t="shared" si="27"/>
        <v>67</v>
      </c>
      <c r="AK600" s="40">
        <f t="shared" si="40"/>
        <v>74</v>
      </c>
      <c r="AL600" s="18">
        <f t="shared" si="28"/>
        <v>2494</v>
      </c>
      <c r="AM600" s="40">
        <f t="shared" si="29"/>
        <v>271</v>
      </c>
      <c r="AN600" s="42">
        <f t="shared" si="30"/>
        <v>0.1086607859</v>
      </c>
      <c r="AO600" s="42">
        <f t="shared" si="31"/>
        <v>0.2036888532</v>
      </c>
      <c r="AP600" s="43">
        <f t="shared" si="32"/>
        <v>0.2342519685</v>
      </c>
      <c r="AQ600" s="43">
        <f t="shared" si="33"/>
        <v>0.6200787402</v>
      </c>
      <c r="AR600" s="43">
        <f t="shared" si="34"/>
        <v>0.3937007874</v>
      </c>
      <c r="AS600" s="43">
        <f t="shared" si="35"/>
        <v>0.4944649446</v>
      </c>
      <c r="AT600" s="43">
        <f t="shared" si="36"/>
        <v>0.520295203</v>
      </c>
      <c r="AU600" s="43">
        <f t="shared" si="37"/>
        <v>0.479704797</v>
      </c>
      <c r="AV600" s="44">
        <f t="shared" si="38"/>
        <v>0</v>
      </c>
      <c r="AW600" s="45">
        <f t="shared" si="39"/>
        <v>-15</v>
      </c>
      <c r="AX600" s="45">
        <v>149.0</v>
      </c>
      <c r="AY600" s="45"/>
    </row>
    <row r="601">
      <c r="A601" s="60"/>
      <c r="B601" s="60"/>
      <c r="C601" s="60"/>
      <c r="D601" s="46"/>
      <c r="E601" s="25"/>
      <c r="F601" s="26"/>
      <c r="G601" s="18"/>
      <c r="H601" s="15"/>
      <c r="I601" s="28"/>
      <c r="J601" s="29"/>
      <c r="K601" s="30"/>
      <c r="L601" s="31"/>
      <c r="M601" s="32"/>
      <c r="N601" s="33"/>
      <c r="O601" s="39"/>
      <c r="P601" s="39"/>
      <c r="Q601" s="40"/>
      <c r="R601" s="17"/>
      <c r="S601" s="40"/>
      <c r="T601" s="40"/>
      <c r="U601" s="40"/>
      <c r="V601" s="40"/>
      <c r="W601" s="40"/>
      <c r="X601" s="41"/>
      <c r="Y601" s="41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18"/>
      <c r="AM601" s="40"/>
      <c r="AN601" s="42"/>
      <c r="AO601" s="42"/>
      <c r="AP601" s="43"/>
      <c r="AQ601" s="43"/>
      <c r="AR601" s="43"/>
      <c r="AS601" s="43"/>
      <c r="AT601" s="43"/>
      <c r="AU601" s="43"/>
      <c r="AV601" s="44"/>
      <c r="AW601" s="45"/>
      <c r="AX601" s="45"/>
      <c r="AY601" s="45"/>
    </row>
    <row r="602">
      <c r="A602" s="60"/>
      <c r="B602" s="60"/>
      <c r="C602" s="60"/>
      <c r="D602" s="46"/>
      <c r="E602" s="25"/>
      <c r="F602" s="26"/>
      <c r="G602" s="18"/>
      <c r="H602" s="15"/>
      <c r="I602" s="28"/>
      <c r="J602" s="29"/>
      <c r="K602" s="30"/>
      <c r="L602" s="31"/>
      <c r="M602" s="32"/>
      <c r="N602" s="33"/>
      <c r="O602" s="39"/>
      <c r="P602" s="39"/>
      <c r="Q602" s="40"/>
      <c r="R602" s="17"/>
      <c r="S602" s="40"/>
      <c r="T602" s="40"/>
      <c r="U602" s="40"/>
      <c r="V602" s="40"/>
      <c r="W602" s="40"/>
      <c r="X602" s="41"/>
      <c r="Y602" s="41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18"/>
      <c r="AM602" s="40"/>
      <c r="AN602" s="42"/>
      <c r="AO602" s="42"/>
      <c r="AP602" s="43"/>
      <c r="AQ602" s="43"/>
      <c r="AR602" s="43"/>
      <c r="AS602" s="43"/>
      <c r="AT602" s="43"/>
      <c r="AU602" s="43"/>
      <c r="AV602" s="44"/>
      <c r="AW602" s="45"/>
      <c r="AX602" s="45"/>
      <c r="AY602" s="45"/>
    </row>
    <row r="603">
      <c r="A603" s="60"/>
      <c r="B603" s="60"/>
      <c r="C603" s="60"/>
      <c r="D603" s="46"/>
      <c r="E603" s="25"/>
      <c r="F603" s="26"/>
      <c r="G603" s="18"/>
      <c r="H603" s="15"/>
      <c r="I603" s="28"/>
      <c r="J603" s="29"/>
      <c r="K603" s="30"/>
      <c r="L603" s="31"/>
      <c r="M603" s="32"/>
      <c r="N603" s="33"/>
      <c r="O603" s="39"/>
      <c r="P603" s="39"/>
      <c r="Q603" s="40"/>
      <c r="R603" s="17"/>
      <c r="S603" s="40"/>
      <c r="T603" s="40"/>
      <c r="U603" s="40"/>
      <c r="V603" s="40"/>
      <c r="W603" s="40"/>
      <c r="X603" s="41"/>
      <c r="Y603" s="41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18"/>
      <c r="AM603" s="40"/>
      <c r="AN603" s="42"/>
      <c r="AO603" s="42"/>
      <c r="AP603" s="43"/>
      <c r="AQ603" s="43"/>
      <c r="AR603" s="43"/>
      <c r="AS603" s="43"/>
      <c r="AT603" s="43"/>
      <c r="AU603" s="43"/>
      <c r="AV603" s="44"/>
      <c r="AW603" s="45"/>
      <c r="AX603" s="45"/>
      <c r="AY603" s="45"/>
    </row>
    <row r="604">
      <c r="A604" s="60"/>
      <c r="B604" s="60"/>
      <c r="C604" s="60"/>
      <c r="D604" s="46"/>
      <c r="E604" s="25"/>
      <c r="F604" s="26"/>
      <c r="G604" s="18"/>
      <c r="H604" s="15"/>
      <c r="I604" s="28"/>
      <c r="J604" s="29"/>
      <c r="K604" s="30"/>
      <c r="L604" s="31"/>
      <c r="M604" s="32"/>
      <c r="N604" s="33"/>
      <c r="O604" s="39"/>
      <c r="P604" s="39"/>
      <c r="Q604" s="40"/>
      <c r="R604" s="17"/>
      <c r="S604" s="40"/>
      <c r="T604" s="40"/>
      <c r="U604" s="40"/>
      <c r="V604" s="40"/>
      <c r="W604" s="40"/>
      <c r="X604" s="41"/>
      <c r="Y604" s="41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18"/>
      <c r="AM604" s="40"/>
      <c r="AN604" s="42"/>
      <c r="AO604" s="42"/>
      <c r="AP604" s="43"/>
      <c r="AQ604" s="43"/>
      <c r="AR604" s="43"/>
      <c r="AS604" s="43"/>
      <c r="AT604" s="43"/>
      <c r="AU604" s="43"/>
      <c r="AV604" s="44"/>
      <c r="AW604" s="45"/>
      <c r="AX604" s="45"/>
      <c r="AY604" s="45"/>
    </row>
    <row r="605">
      <c r="A605" s="60"/>
      <c r="B605" s="60"/>
      <c r="C605" s="60"/>
      <c r="D605" s="46"/>
      <c r="E605" s="25"/>
      <c r="F605" s="26"/>
      <c r="G605" s="18"/>
      <c r="H605" s="15"/>
      <c r="I605" s="28"/>
      <c r="J605" s="29"/>
      <c r="K605" s="30"/>
      <c r="L605" s="31"/>
      <c r="M605" s="32"/>
      <c r="N605" s="33"/>
      <c r="O605" s="39"/>
      <c r="P605" s="39"/>
      <c r="Q605" s="40"/>
      <c r="R605" s="17"/>
      <c r="S605" s="40"/>
      <c r="T605" s="40"/>
      <c r="U605" s="40"/>
      <c r="V605" s="40"/>
      <c r="W605" s="40"/>
      <c r="X605" s="41"/>
      <c r="Y605" s="41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18"/>
      <c r="AM605" s="40"/>
      <c r="AN605" s="42"/>
      <c r="AO605" s="42"/>
      <c r="AP605" s="43"/>
      <c r="AQ605" s="43"/>
      <c r="AR605" s="43"/>
      <c r="AS605" s="43"/>
      <c r="AT605" s="43"/>
      <c r="AU605" s="43"/>
      <c r="AV605" s="44"/>
      <c r="AW605" s="45"/>
      <c r="AX605" s="45"/>
      <c r="AY605" s="45"/>
    </row>
    <row r="606">
      <c r="A606" s="60"/>
      <c r="B606" s="60"/>
      <c r="C606" s="60"/>
      <c r="D606" s="46"/>
      <c r="E606" s="25"/>
      <c r="F606" s="26"/>
      <c r="G606" s="18"/>
      <c r="H606" s="15"/>
      <c r="I606" s="28"/>
      <c r="J606" s="29"/>
      <c r="K606" s="30"/>
      <c r="L606" s="31"/>
      <c r="M606" s="32"/>
      <c r="N606" s="33"/>
      <c r="O606" s="39"/>
      <c r="P606" s="39"/>
      <c r="Q606" s="40"/>
      <c r="R606" s="17"/>
      <c r="S606" s="40"/>
      <c r="T606" s="40"/>
      <c r="U606" s="40"/>
      <c r="V606" s="40"/>
      <c r="W606" s="40"/>
      <c r="X606" s="41"/>
      <c r="Y606" s="41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18"/>
      <c r="AM606" s="40"/>
      <c r="AN606" s="42"/>
      <c r="AO606" s="42"/>
      <c r="AP606" s="43"/>
      <c r="AQ606" s="43"/>
      <c r="AR606" s="43"/>
      <c r="AS606" s="43"/>
      <c r="AT606" s="43"/>
      <c r="AU606" s="43"/>
      <c r="AV606" s="44"/>
      <c r="AW606" s="45"/>
      <c r="AX606" s="45"/>
      <c r="AY606" s="45"/>
    </row>
    <row r="607">
      <c r="A607" s="60"/>
      <c r="B607" s="60"/>
      <c r="C607" s="60"/>
      <c r="D607" s="46"/>
      <c r="E607" s="25"/>
      <c r="F607" s="26"/>
      <c r="G607" s="18"/>
      <c r="H607" s="15"/>
      <c r="I607" s="28"/>
      <c r="J607" s="29"/>
      <c r="K607" s="30"/>
      <c r="L607" s="31"/>
      <c r="M607" s="32"/>
      <c r="N607" s="33"/>
      <c r="O607" s="39"/>
      <c r="P607" s="39"/>
      <c r="Q607" s="40"/>
      <c r="R607" s="17"/>
      <c r="S607" s="40"/>
      <c r="T607" s="40"/>
      <c r="U607" s="40"/>
      <c r="V607" s="40"/>
      <c r="W607" s="40"/>
      <c r="X607" s="41"/>
      <c r="Y607" s="41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18"/>
      <c r="AM607" s="40"/>
      <c r="AN607" s="42"/>
      <c r="AO607" s="42"/>
      <c r="AP607" s="43"/>
      <c r="AQ607" s="43"/>
      <c r="AR607" s="43"/>
      <c r="AS607" s="43"/>
      <c r="AT607" s="43"/>
      <c r="AU607" s="43"/>
      <c r="AV607" s="44"/>
      <c r="AW607" s="45"/>
      <c r="AX607" s="45"/>
      <c r="AY607" s="45"/>
    </row>
    <row r="608">
      <c r="A608" s="60"/>
      <c r="B608" s="60"/>
      <c r="C608" s="60"/>
      <c r="D608" s="46"/>
      <c r="E608" s="25"/>
      <c r="F608" s="26"/>
      <c r="G608" s="18"/>
      <c r="H608" s="15"/>
      <c r="I608" s="28"/>
      <c r="J608" s="29"/>
      <c r="K608" s="30"/>
      <c r="L608" s="31"/>
      <c r="M608" s="32"/>
      <c r="N608" s="33"/>
      <c r="O608" s="39"/>
      <c r="P608" s="39"/>
      <c r="Q608" s="40"/>
      <c r="R608" s="17"/>
      <c r="S608" s="40"/>
      <c r="T608" s="40"/>
      <c r="U608" s="40"/>
      <c r="V608" s="40"/>
      <c r="W608" s="40"/>
      <c r="X608" s="41"/>
      <c r="Y608" s="41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18"/>
      <c r="AM608" s="40"/>
      <c r="AN608" s="42"/>
      <c r="AO608" s="42"/>
      <c r="AP608" s="43"/>
      <c r="AQ608" s="43"/>
      <c r="AR608" s="43"/>
      <c r="AS608" s="43"/>
      <c r="AT608" s="43"/>
      <c r="AU608" s="43"/>
      <c r="AV608" s="44"/>
      <c r="AW608" s="45"/>
      <c r="AX608" s="45"/>
      <c r="AY608" s="45"/>
    </row>
    <row r="609">
      <c r="A609" s="60"/>
      <c r="B609" s="60"/>
      <c r="C609" s="60"/>
      <c r="D609" s="46"/>
      <c r="E609" s="25"/>
      <c r="F609" s="26"/>
      <c r="G609" s="18"/>
      <c r="H609" s="15"/>
      <c r="I609" s="28"/>
      <c r="J609" s="29"/>
      <c r="K609" s="30"/>
      <c r="L609" s="31"/>
      <c r="M609" s="32"/>
      <c r="N609" s="33"/>
      <c r="O609" s="39"/>
      <c r="P609" s="39"/>
      <c r="Q609" s="40"/>
      <c r="R609" s="17"/>
      <c r="S609" s="40"/>
      <c r="T609" s="40"/>
      <c r="U609" s="40"/>
      <c r="V609" s="40"/>
      <c r="W609" s="40"/>
      <c r="X609" s="41"/>
      <c r="Y609" s="41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18"/>
      <c r="AM609" s="40"/>
      <c r="AN609" s="42"/>
      <c r="AO609" s="42"/>
      <c r="AP609" s="43"/>
      <c r="AQ609" s="43"/>
      <c r="AR609" s="43"/>
      <c r="AS609" s="43"/>
      <c r="AT609" s="43"/>
      <c r="AU609" s="43"/>
      <c r="AV609" s="44"/>
      <c r="AW609" s="45"/>
      <c r="AX609" s="45"/>
      <c r="AY609" s="45"/>
    </row>
    <row r="610">
      <c r="A610" s="60"/>
      <c r="B610" s="60"/>
      <c r="C610" s="60"/>
      <c r="D610" s="46"/>
      <c r="E610" s="25"/>
      <c r="F610" s="26"/>
      <c r="G610" s="18"/>
      <c r="H610" s="15"/>
      <c r="I610" s="28"/>
      <c r="J610" s="29"/>
      <c r="K610" s="30"/>
      <c r="L610" s="31"/>
      <c r="M610" s="32"/>
      <c r="N610" s="33"/>
      <c r="O610" s="39"/>
      <c r="P610" s="39"/>
      <c r="Q610" s="40"/>
      <c r="R610" s="17"/>
      <c r="S610" s="40"/>
      <c r="T610" s="40"/>
      <c r="U610" s="40"/>
      <c r="V610" s="40"/>
      <c r="W610" s="40"/>
      <c r="X610" s="41"/>
      <c r="Y610" s="41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18"/>
      <c r="AM610" s="40"/>
      <c r="AN610" s="42"/>
      <c r="AO610" s="42"/>
      <c r="AP610" s="43"/>
      <c r="AQ610" s="43"/>
      <c r="AR610" s="43"/>
      <c r="AS610" s="43"/>
      <c r="AT610" s="43"/>
      <c r="AU610" s="43"/>
      <c r="AV610" s="44"/>
      <c r="AW610" s="45"/>
      <c r="AX610" s="45"/>
      <c r="AY610" s="45"/>
    </row>
    <row r="611">
      <c r="A611" s="60"/>
      <c r="B611" s="60"/>
      <c r="C611" s="60"/>
      <c r="D611" s="46"/>
      <c r="E611" s="25"/>
      <c r="F611" s="26"/>
      <c r="G611" s="18"/>
      <c r="H611" s="15"/>
      <c r="I611" s="28"/>
      <c r="J611" s="29"/>
      <c r="K611" s="30"/>
      <c r="L611" s="31"/>
      <c r="M611" s="32"/>
      <c r="N611" s="33"/>
      <c r="O611" s="39"/>
      <c r="P611" s="39"/>
      <c r="Q611" s="40"/>
      <c r="R611" s="17"/>
      <c r="S611" s="40"/>
      <c r="T611" s="40"/>
      <c r="U611" s="40"/>
      <c r="V611" s="40"/>
      <c r="W611" s="40"/>
      <c r="X611" s="41"/>
      <c r="Y611" s="41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18"/>
      <c r="AM611" s="40"/>
      <c r="AN611" s="42"/>
      <c r="AO611" s="42"/>
      <c r="AP611" s="43"/>
      <c r="AQ611" s="43"/>
      <c r="AR611" s="43"/>
      <c r="AS611" s="43"/>
      <c r="AT611" s="43"/>
      <c r="AU611" s="43"/>
      <c r="AV611" s="44"/>
      <c r="AW611" s="45"/>
      <c r="AX611" s="45"/>
      <c r="AY611" s="45"/>
    </row>
    <row r="612">
      <c r="A612" s="60"/>
      <c r="B612" s="60"/>
      <c r="C612" s="60"/>
      <c r="D612" s="46"/>
      <c r="E612" s="25"/>
      <c r="F612" s="26"/>
      <c r="G612" s="18"/>
      <c r="H612" s="15"/>
      <c r="I612" s="28"/>
      <c r="J612" s="29"/>
      <c r="K612" s="30"/>
      <c r="L612" s="31"/>
      <c r="M612" s="32"/>
      <c r="N612" s="33"/>
      <c r="O612" s="39"/>
      <c r="P612" s="39"/>
      <c r="Q612" s="40"/>
      <c r="R612" s="17"/>
      <c r="S612" s="40"/>
      <c r="T612" s="40"/>
      <c r="U612" s="40"/>
      <c r="V612" s="40"/>
      <c r="W612" s="40"/>
      <c r="X612" s="41"/>
      <c r="Y612" s="41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18"/>
      <c r="AM612" s="40"/>
      <c r="AN612" s="42"/>
      <c r="AO612" s="42"/>
      <c r="AP612" s="43"/>
      <c r="AQ612" s="43"/>
      <c r="AR612" s="43"/>
      <c r="AS612" s="43"/>
      <c r="AT612" s="43"/>
      <c r="AU612" s="43"/>
      <c r="AV612" s="44"/>
      <c r="AW612" s="45"/>
      <c r="AX612" s="45"/>
      <c r="AY612" s="45"/>
    </row>
    <row r="613">
      <c r="A613" s="60"/>
      <c r="B613" s="60"/>
      <c r="C613" s="60"/>
      <c r="D613" s="46"/>
      <c r="E613" s="25"/>
      <c r="F613" s="26"/>
      <c r="G613" s="18"/>
      <c r="H613" s="15"/>
      <c r="I613" s="28"/>
      <c r="J613" s="29"/>
      <c r="K613" s="30"/>
      <c r="L613" s="31"/>
      <c r="M613" s="32"/>
      <c r="N613" s="33"/>
      <c r="O613" s="39"/>
      <c r="P613" s="39"/>
      <c r="Q613" s="40"/>
      <c r="R613" s="17"/>
      <c r="S613" s="40"/>
      <c r="T613" s="40"/>
      <c r="U613" s="40"/>
      <c r="V613" s="40"/>
      <c r="W613" s="40"/>
      <c r="X613" s="41"/>
      <c r="Y613" s="41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18"/>
      <c r="AM613" s="40"/>
      <c r="AN613" s="42"/>
      <c r="AO613" s="42"/>
      <c r="AP613" s="43"/>
      <c r="AQ613" s="43"/>
      <c r="AR613" s="43"/>
      <c r="AS613" s="43"/>
      <c r="AT613" s="43"/>
      <c r="AU613" s="43"/>
      <c r="AV613" s="44"/>
      <c r="AW613" s="45"/>
      <c r="AX613" s="45"/>
      <c r="AY613" s="45"/>
    </row>
    <row r="614">
      <c r="A614" s="60"/>
      <c r="B614" s="60"/>
      <c r="C614" s="60"/>
      <c r="D614" s="46"/>
      <c r="E614" s="25"/>
      <c r="F614" s="26"/>
      <c r="G614" s="18"/>
      <c r="H614" s="15"/>
      <c r="I614" s="28"/>
      <c r="J614" s="29"/>
      <c r="K614" s="30"/>
      <c r="L614" s="31"/>
      <c r="M614" s="32"/>
      <c r="N614" s="33"/>
      <c r="O614" s="39"/>
      <c r="P614" s="39"/>
      <c r="Q614" s="40"/>
      <c r="R614" s="17"/>
      <c r="S614" s="40"/>
      <c r="T614" s="40"/>
      <c r="U614" s="40"/>
      <c r="V614" s="40"/>
      <c r="W614" s="40"/>
      <c r="X614" s="41"/>
      <c r="Y614" s="41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18"/>
      <c r="AM614" s="40"/>
      <c r="AN614" s="42"/>
      <c r="AO614" s="42"/>
      <c r="AP614" s="43"/>
      <c r="AQ614" s="43"/>
      <c r="AR614" s="43"/>
      <c r="AS614" s="43"/>
      <c r="AT614" s="43"/>
      <c r="AU614" s="43"/>
      <c r="AV614" s="44"/>
      <c r="AW614" s="45"/>
      <c r="AX614" s="45"/>
      <c r="AY614" s="45"/>
    </row>
    <row r="615">
      <c r="A615" s="60"/>
      <c r="B615" s="60"/>
      <c r="C615" s="60"/>
      <c r="D615" s="46"/>
      <c r="E615" s="25"/>
      <c r="F615" s="26"/>
      <c r="G615" s="18"/>
      <c r="H615" s="15"/>
      <c r="I615" s="28"/>
      <c r="J615" s="29"/>
      <c r="K615" s="30"/>
      <c r="L615" s="31"/>
      <c r="M615" s="32"/>
      <c r="N615" s="33"/>
      <c r="O615" s="39"/>
      <c r="P615" s="39"/>
      <c r="Q615" s="40"/>
      <c r="R615" s="17"/>
      <c r="S615" s="40"/>
      <c r="T615" s="40"/>
      <c r="U615" s="40"/>
      <c r="V615" s="40"/>
      <c r="W615" s="40"/>
      <c r="X615" s="41"/>
      <c r="Y615" s="41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18"/>
      <c r="AM615" s="40"/>
      <c r="AN615" s="42"/>
      <c r="AO615" s="42"/>
      <c r="AP615" s="43"/>
      <c r="AQ615" s="43"/>
      <c r="AR615" s="43"/>
      <c r="AS615" s="43"/>
      <c r="AT615" s="43"/>
      <c r="AU615" s="43"/>
      <c r="AV615" s="44"/>
      <c r="AW615" s="45"/>
      <c r="AX615" s="45"/>
      <c r="AY615" s="45"/>
    </row>
    <row r="616">
      <c r="A616" s="60"/>
      <c r="B616" s="60"/>
      <c r="C616" s="60"/>
      <c r="D616" s="46"/>
      <c r="E616" s="25"/>
      <c r="F616" s="26"/>
      <c r="G616" s="18"/>
      <c r="H616" s="15"/>
      <c r="I616" s="28"/>
      <c r="J616" s="29"/>
      <c r="K616" s="30"/>
      <c r="L616" s="31"/>
      <c r="M616" s="32"/>
      <c r="N616" s="33"/>
      <c r="O616" s="39"/>
      <c r="P616" s="39"/>
      <c r="Q616" s="40"/>
      <c r="R616" s="17"/>
      <c r="S616" s="40"/>
      <c r="T616" s="40"/>
      <c r="U616" s="40"/>
      <c r="V616" s="40"/>
      <c r="W616" s="40"/>
      <c r="X616" s="41"/>
      <c r="Y616" s="41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18"/>
      <c r="AM616" s="40"/>
      <c r="AN616" s="42"/>
      <c r="AO616" s="42"/>
      <c r="AP616" s="43"/>
      <c r="AQ616" s="43"/>
      <c r="AR616" s="43"/>
      <c r="AS616" s="43"/>
      <c r="AT616" s="43"/>
      <c r="AU616" s="43"/>
      <c r="AV616" s="44"/>
      <c r="AW616" s="45"/>
      <c r="AX616" s="45"/>
      <c r="AY616" s="45"/>
    </row>
    <row r="617">
      <c r="A617" s="60"/>
      <c r="B617" s="60"/>
      <c r="C617" s="60"/>
      <c r="D617" s="46"/>
      <c r="E617" s="25"/>
      <c r="F617" s="26"/>
      <c r="G617" s="18"/>
      <c r="H617" s="15"/>
      <c r="I617" s="28"/>
      <c r="J617" s="29"/>
      <c r="K617" s="30"/>
      <c r="L617" s="31"/>
      <c r="M617" s="32"/>
      <c r="N617" s="33"/>
      <c r="O617" s="39"/>
      <c r="P617" s="39"/>
      <c r="Q617" s="40"/>
      <c r="R617" s="17"/>
      <c r="S617" s="40"/>
      <c r="T617" s="40"/>
      <c r="U617" s="40"/>
      <c r="V617" s="40"/>
      <c r="W617" s="40"/>
      <c r="X617" s="41"/>
      <c r="Y617" s="41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18"/>
      <c r="AM617" s="40"/>
      <c r="AN617" s="42"/>
      <c r="AO617" s="42"/>
      <c r="AP617" s="43"/>
      <c r="AQ617" s="43"/>
      <c r="AR617" s="43"/>
      <c r="AS617" s="43"/>
      <c r="AT617" s="43"/>
      <c r="AU617" s="43"/>
      <c r="AV617" s="44"/>
      <c r="AW617" s="45"/>
      <c r="AX617" s="45"/>
      <c r="AY617" s="45"/>
    </row>
    <row r="618">
      <c r="A618" s="60"/>
      <c r="B618" s="60"/>
      <c r="C618" s="60"/>
      <c r="D618" s="46"/>
      <c r="E618" s="25"/>
      <c r="F618" s="26"/>
      <c r="G618" s="18"/>
      <c r="H618" s="15"/>
      <c r="I618" s="28"/>
      <c r="J618" s="29"/>
      <c r="K618" s="30"/>
      <c r="L618" s="31"/>
      <c r="M618" s="32"/>
      <c r="N618" s="33"/>
      <c r="O618" s="39"/>
      <c r="P618" s="39"/>
      <c r="Q618" s="40"/>
      <c r="R618" s="17"/>
      <c r="S618" s="40"/>
      <c r="T618" s="40"/>
      <c r="U618" s="40"/>
      <c r="V618" s="40"/>
      <c r="W618" s="40"/>
      <c r="X618" s="41"/>
      <c r="Y618" s="41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18"/>
      <c r="AM618" s="40"/>
      <c r="AN618" s="42"/>
      <c r="AO618" s="42"/>
      <c r="AP618" s="43"/>
      <c r="AQ618" s="43"/>
      <c r="AR618" s="43"/>
      <c r="AS618" s="43"/>
      <c r="AT618" s="43"/>
      <c r="AU618" s="43"/>
      <c r="AV618" s="44"/>
      <c r="AW618" s="45"/>
      <c r="AX618" s="45"/>
      <c r="AY618" s="45"/>
    </row>
    <row r="619">
      <c r="A619" s="60"/>
      <c r="B619" s="60"/>
      <c r="C619" s="60"/>
      <c r="D619" s="46"/>
      <c r="E619" s="25"/>
      <c r="F619" s="26"/>
      <c r="G619" s="18"/>
      <c r="H619" s="15"/>
      <c r="I619" s="28"/>
      <c r="J619" s="29"/>
      <c r="K619" s="30"/>
      <c r="L619" s="31"/>
      <c r="M619" s="32"/>
      <c r="N619" s="33"/>
      <c r="O619" s="39"/>
      <c r="P619" s="39"/>
      <c r="Q619" s="40"/>
      <c r="R619" s="17"/>
      <c r="S619" s="40"/>
      <c r="T619" s="40"/>
      <c r="U619" s="40"/>
      <c r="V619" s="40"/>
      <c r="W619" s="40"/>
      <c r="X619" s="41"/>
      <c r="Y619" s="41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18"/>
      <c r="AM619" s="40"/>
      <c r="AN619" s="42"/>
      <c r="AO619" s="42"/>
      <c r="AP619" s="43"/>
      <c r="AQ619" s="43"/>
      <c r="AR619" s="43"/>
      <c r="AS619" s="43"/>
      <c r="AT619" s="43"/>
      <c r="AU619" s="43"/>
      <c r="AV619" s="44"/>
      <c r="AW619" s="45"/>
      <c r="AX619" s="45"/>
      <c r="AY619" s="45"/>
    </row>
    <row r="620">
      <c r="A620" s="60"/>
      <c r="B620" s="60"/>
      <c r="C620" s="60"/>
      <c r="D620" s="46"/>
      <c r="E620" s="25"/>
      <c r="F620" s="26"/>
      <c r="G620" s="18"/>
      <c r="H620" s="15"/>
      <c r="I620" s="28"/>
      <c r="J620" s="29"/>
      <c r="K620" s="30"/>
      <c r="L620" s="31"/>
      <c r="M620" s="32"/>
      <c r="N620" s="33"/>
      <c r="O620" s="39"/>
      <c r="P620" s="39"/>
      <c r="Q620" s="40"/>
      <c r="R620" s="17"/>
      <c r="S620" s="40"/>
      <c r="T620" s="40"/>
      <c r="U620" s="40"/>
      <c r="V620" s="40"/>
      <c r="W620" s="40"/>
      <c r="X620" s="41"/>
      <c r="Y620" s="41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18"/>
      <c r="AM620" s="40"/>
      <c r="AN620" s="42"/>
      <c r="AO620" s="42"/>
      <c r="AP620" s="43"/>
      <c r="AQ620" s="43"/>
      <c r="AR620" s="43"/>
      <c r="AS620" s="43"/>
      <c r="AT620" s="43"/>
      <c r="AU620" s="43"/>
      <c r="AV620" s="44"/>
      <c r="AW620" s="45"/>
      <c r="AX620" s="45"/>
      <c r="AY620" s="45"/>
    </row>
    <row r="621">
      <c r="A621" s="60"/>
      <c r="B621" s="60"/>
      <c r="C621" s="60"/>
      <c r="D621" s="46"/>
      <c r="E621" s="25"/>
      <c r="F621" s="26"/>
      <c r="G621" s="18"/>
      <c r="H621" s="15"/>
      <c r="I621" s="28"/>
      <c r="J621" s="29"/>
      <c r="K621" s="30"/>
      <c r="L621" s="31"/>
      <c r="M621" s="32"/>
      <c r="N621" s="33"/>
      <c r="O621" s="39"/>
      <c r="P621" s="39"/>
      <c r="Q621" s="40"/>
      <c r="R621" s="17"/>
      <c r="S621" s="40"/>
      <c r="T621" s="40"/>
      <c r="U621" s="40"/>
      <c r="V621" s="40"/>
      <c r="W621" s="40"/>
      <c r="X621" s="41"/>
      <c r="Y621" s="41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18"/>
      <c r="AM621" s="40"/>
      <c r="AN621" s="42"/>
      <c r="AO621" s="42"/>
      <c r="AP621" s="43"/>
      <c r="AQ621" s="43"/>
      <c r="AR621" s="43"/>
      <c r="AS621" s="43"/>
      <c r="AT621" s="43"/>
      <c r="AU621" s="43"/>
      <c r="AV621" s="44"/>
      <c r="AW621" s="45"/>
      <c r="AX621" s="45"/>
      <c r="AY621" s="45"/>
    </row>
    <row r="622">
      <c r="A622" s="60"/>
      <c r="B622" s="60"/>
      <c r="C622" s="60"/>
      <c r="D622" s="46"/>
      <c r="E622" s="25"/>
      <c r="F622" s="26"/>
      <c r="G622" s="18"/>
      <c r="H622" s="15"/>
      <c r="I622" s="28"/>
      <c r="J622" s="29"/>
      <c r="K622" s="30"/>
      <c r="L622" s="31"/>
      <c r="M622" s="32"/>
      <c r="N622" s="33"/>
      <c r="O622" s="39"/>
      <c r="P622" s="39"/>
      <c r="Q622" s="40"/>
      <c r="R622" s="17"/>
      <c r="S622" s="40"/>
      <c r="T622" s="40"/>
      <c r="U622" s="40"/>
      <c r="V622" s="40"/>
      <c r="W622" s="40"/>
      <c r="X622" s="41"/>
      <c r="Y622" s="41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18"/>
      <c r="AM622" s="40"/>
      <c r="AN622" s="42"/>
      <c r="AO622" s="42"/>
      <c r="AP622" s="43"/>
      <c r="AQ622" s="43"/>
      <c r="AR622" s="43"/>
      <c r="AS622" s="43"/>
      <c r="AT622" s="43"/>
      <c r="AU622" s="43"/>
      <c r="AV622" s="44"/>
      <c r="AW622" s="45"/>
      <c r="AX622" s="45"/>
      <c r="AY622" s="45"/>
    </row>
    <row r="623">
      <c r="A623" s="60"/>
      <c r="B623" s="60"/>
      <c r="C623" s="60"/>
      <c r="D623" s="46"/>
      <c r="E623" s="25"/>
      <c r="F623" s="26"/>
      <c r="G623" s="18"/>
      <c r="H623" s="15"/>
      <c r="I623" s="28"/>
      <c r="J623" s="29"/>
      <c r="K623" s="30"/>
      <c r="L623" s="31"/>
      <c r="M623" s="32"/>
      <c r="N623" s="33"/>
      <c r="O623" s="39"/>
      <c r="P623" s="39"/>
      <c r="Q623" s="40"/>
      <c r="R623" s="17"/>
      <c r="S623" s="40"/>
      <c r="T623" s="40"/>
      <c r="U623" s="40"/>
      <c r="V623" s="40"/>
      <c r="W623" s="40"/>
      <c r="X623" s="41"/>
      <c r="Y623" s="41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18"/>
      <c r="AM623" s="40"/>
      <c r="AN623" s="42"/>
      <c r="AO623" s="42"/>
      <c r="AP623" s="43"/>
      <c r="AQ623" s="43"/>
      <c r="AR623" s="43"/>
      <c r="AS623" s="43"/>
      <c r="AT623" s="43"/>
      <c r="AU623" s="43"/>
      <c r="AV623" s="44"/>
      <c r="AW623" s="45"/>
      <c r="AX623" s="45"/>
      <c r="AY623" s="45"/>
    </row>
    <row r="624">
      <c r="A624" s="60"/>
      <c r="B624" s="60"/>
      <c r="C624" s="60"/>
      <c r="D624" s="46"/>
      <c r="E624" s="25"/>
      <c r="F624" s="26"/>
      <c r="G624" s="18"/>
      <c r="H624" s="15"/>
      <c r="I624" s="28"/>
      <c r="J624" s="29"/>
      <c r="K624" s="30"/>
      <c r="L624" s="31"/>
      <c r="M624" s="32"/>
      <c r="N624" s="33"/>
      <c r="O624" s="39"/>
      <c r="P624" s="39"/>
      <c r="Q624" s="40"/>
      <c r="R624" s="17"/>
      <c r="S624" s="40"/>
      <c r="T624" s="40"/>
      <c r="U624" s="40"/>
      <c r="V624" s="40"/>
      <c r="W624" s="40"/>
      <c r="X624" s="41"/>
      <c r="Y624" s="41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18"/>
      <c r="AM624" s="40"/>
      <c r="AN624" s="42"/>
      <c r="AO624" s="42"/>
      <c r="AP624" s="43"/>
      <c r="AQ624" s="43"/>
      <c r="AR624" s="43"/>
      <c r="AS624" s="43"/>
      <c r="AT624" s="43"/>
      <c r="AU624" s="43"/>
      <c r="AV624" s="44"/>
      <c r="AW624" s="45"/>
      <c r="AX624" s="45"/>
      <c r="AY624" s="45"/>
    </row>
    <row r="625">
      <c r="A625" s="60"/>
      <c r="B625" s="60"/>
      <c r="C625" s="60"/>
      <c r="D625" s="46"/>
      <c r="E625" s="25"/>
      <c r="F625" s="26"/>
      <c r="G625" s="18"/>
      <c r="H625" s="15"/>
      <c r="I625" s="28"/>
      <c r="J625" s="29"/>
      <c r="K625" s="30"/>
      <c r="L625" s="31"/>
      <c r="M625" s="32"/>
      <c r="N625" s="33"/>
      <c r="O625" s="39"/>
      <c r="P625" s="39"/>
      <c r="Q625" s="40"/>
      <c r="R625" s="17"/>
      <c r="S625" s="40"/>
      <c r="T625" s="40"/>
      <c r="U625" s="40"/>
      <c r="V625" s="40"/>
      <c r="W625" s="40"/>
      <c r="X625" s="41"/>
      <c r="Y625" s="41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18"/>
      <c r="AM625" s="40"/>
      <c r="AN625" s="42"/>
      <c r="AO625" s="42"/>
      <c r="AP625" s="43"/>
      <c r="AQ625" s="43"/>
      <c r="AR625" s="43"/>
      <c r="AS625" s="43"/>
      <c r="AT625" s="43"/>
      <c r="AU625" s="43"/>
      <c r="AV625" s="44"/>
      <c r="AW625" s="45"/>
      <c r="AX625" s="45"/>
      <c r="AY625" s="45"/>
    </row>
    <row r="626">
      <c r="A626" s="60"/>
      <c r="B626" s="60"/>
      <c r="C626" s="60"/>
      <c r="D626" s="46"/>
      <c r="E626" s="25"/>
      <c r="F626" s="26"/>
      <c r="G626" s="18"/>
      <c r="H626" s="15"/>
      <c r="I626" s="28"/>
      <c r="J626" s="29"/>
      <c r="K626" s="30"/>
      <c r="L626" s="31"/>
      <c r="M626" s="32"/>
      <c r="N626" s="33"/>
      <c r="O626" s="39"/>
      <c r="P626" s="39"/>
      <c r="Q626" s="40"/>
      <c r="R626" s="17"/>
      <c r="S626" s="40"/>
      <c r="T626" s="40"/>
      <c r="U626" s="40"/>
      <c r="V626" s="40"/>
      <c r="W626" s="40"/>
      <c r="X626" s="41"/>
      <c r="Y626" s="41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18"/>
      <c r="AM626" s="40"/>
      <c r="AN626" s="42"/>
      <c r="AO626" s="42"/>
      <c r="AP626" s="43"/>
      <c r="AQ626" s="43"/>
      <c r="AR626" s="43"/>
      <c r="AS626" s="43"/>
      <c r="AT626" s="43"/>
      <c r="AU626" s="43"/>
      <c r="AV626" s="44"/>
      <c r="AW626" s="45"/>
      <c r="AX626" s="45"/>
      <c r="AY626" s="45"/>
    </row>
    <row r="627">
      <c r="A627" s="60"/>
      <c r="B627" s="60"/>
      <c r="C627" s="60"/>
      <c r="D627" s="46"/>
      <c r="E627" s="25"/>
      <c r="F627" s="26"/>
      <c r="G627" s="18"/>
      <c r="H627" s="15"/>
      <c r="I627" s="28"/>
      <c r="J627" s="29"/>
      <c r="K627" s="30"/>
      <c r="L627" s="31"/>
      <c r="M627" s="32"/>
      <c r="N627" s="33"/>
      <c r="O627" s="39"/>
      <c r="P627" s="39"/>
      <c r="Q627" s="40"/>
      <c r="R627" s="17"/>
      <c r="S627" s="40"/>
      <c r="T627" s="40"/>
      <c r="U627" s="40"/>
      <c r="V627" s="40"/>
      <c r="W627" s="40"/>
      <c r="X627" s="41"/>
      <c r="Y627" s="41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18"/>
      <c r="AM627" s="40"/>
      <c r="AN627" s="42"/>
      <c r="AO627" s="42"/>
      <c r="AP627" s="43"/>
      <c r="AQ627" s="43"/>
      <c r="AR627" s="43"/>
      <c r="AS627" s="43"/>
      <c r="AT627" s="43"/>
      <c r="AU627" s="43"/>
      <c r="AV627" s="44"/>
      <c r="AW627" s="45"/>
      <c r="AX627" s="45"/>
      <c r="AY627" s="45"/>
    </row>
    <row r="628">
      <c r="A628" s="60"/>
      <c r="B628" s="60"/>
      <c r="C628" s="60"/>
      <c r="D628" s="46"/>
      <c r="E628" s="25"/>
      <c r="F628" s="26"/>
      <c r="G628" s="18"/>
      <c r="H628" s="15"/>
      <c r="I628" s="28"/>
      <c r="J628" s="29"/>
      <c r="K628" s="30"/>
      <c r="L628" s="31"/>
      <c r="M628" s="32"/>
      <c r="N628" s="33"/>
      <c r="O628" s="39"/>
      <c r="P628" s="39"/>
      <c r="Q628" s="40"/>
      <c r="R628" s="17"/>
      <c r="S628" s="40"/>
      <c r="T628" s="40"/>
      <c r="U628" s="40"/>
      <c r="V628" s="40"/>
      <c r="W628" s="40"/>
      <c r="X628" s="41"/>
      <c r="Y628" s="41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18"/>
      <c r="AM628" s="40"/>
      <c r="AN628" s="42"/>
      <c r="AO628" s="42"/>
      <c r="AP628" s="43"/>
      <c r="AQ628" s="43"/>
      <c r="AR628" s="43"/>
      <c r="AS628" s="43"/>
      <c r="AT628" s="43"/>
      <c r="AU628" s="43"/>
      <c r="AV628" s="44"/>
      <c r="AW628" s="45"/>
      <c r="AX628" s="45"/>
      <c r="AY628" s="45"/>
    </row>
    <row r="629">
      <c r="A629" s="60"/>
      <c r="B629" s="60"/>
      <c r="C629" s="60"/>
      <c r="D629" s="46"/>
      <c r="E629" s="25"/>
      <c r="F629" s="26"/>
      <c r="G629" s="18"/>
      <c r="H629" s="15"/>
      <c r="I629" s="28"/>
      <c r="J629" s="29"/>
      <c r="K629" s="30"/>
      <c r="L629" s="31"/>
      <c r="M629" s="32"/>
      <c r="N629" s="33"/>
      <c r="O629" s="39"/>
      <c r="P629" s="39"/>
      <c r="Q629" s="40"/>
      <c r="R629" s="17"/>
      <c r="S629" s="40"/>
      <c r="T629" s="40"/>
      <c r="U629" s="40"/>
      <c r="V629" s="40"/>
      <c r="W629" s="40"/>
      <c r="X629" s="41"/>
      <c r="Y629" s="41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18"/>
      <c r="AM629" s="40"/>
      <c r="AN629" s="42"/>
      <c r="AO629" s="42"/>
      <c r="AP629" s="43"/>
      <c r="AQ629" s="43"/>
      <c r="AR629" s="43"/>
      <c r="AS629" s="43"/>
      <c r="AT629" s="43"/>
      <c r="AU629" s="43"/>
      <c r="AV629" s="44"/>
      <c r="AW629" s="45"/>
      <c r="AX629" s="45"/>
      <c r="AY629" s="45"/>
    </row>
    <row r="630">
      <c r="A630" s="60"/>
      <c r="B630" s="60"/>
      <c r="C630" s="60"/>
      <c r="D630" s="46"/>
      <c r="E630" s="25"/>
      <c r="F630" s="26"/>
      <c r="G630" s="18"/>
      <c r="H630" s="15"/>
      <c r="I630" s="28"/>
      <c r="J630" s="29"/>
      <c r="K630" s="30"/>
      <c r="L630" s="31"/>
      <c r="M630" s="32"/>
      <c r="N630" s="33"/>
      <c r="O630" s="39"/>
      <c r="P630" s="39"/>
      <c r="Q630" s="40"/>
      <c r="R630" s="17"/>
      <c r="S630" s="40"/>
      <c r="T630" s="40"/>
      <c r="U630" s="40"/>
      <c r="V630" s="40"/>
      <c r="W630" s="40"/>
      <c r="X630" s="41"/>
      <c r="Y630" s="41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18"/>
      <c r="AM630" s="40"/>
      <c r="AN630" s="42"/>
      <c r="AO630" s="42"/>
      <c r="AP630" s="43"/>
      <c r="AQ630" s="43"/>
      <c r="AR630" s="43"/>
      <c r="AS630" s="43"/>
      <c r="AT630" s="43"/>
      <c r="AU630" s="43"/>
      <c r="AV630" s="44"/>
      <c r="AW630" s="45"/>
      <c r="AX630" s="45"/>
      <c r="AY630" s="45"/>
    </row>
    <row r="631">
      <c r="A631" s="60"/>
      <c r="B631" s="60"/>
      <c r="C631" s="60"/>
      <c r="D631" s="46"/>
      <c r="E631" s="25"/>
      <c r="F631" s="26"/>
      <c r="G631" s="18"/>
      <c r="H631" s="15"/>
      <c r="I631" s="28"/>
      <c r="J631" s="29"/>
      <c r="K631" s="30"/>
      <c r="L631" s="31"/>
      <c r="M631" s="32"/>
      <c r="N631" s="33"/>
      <c r="O631" s="39"/>
      <c r="P631" s="39"/>
      <c r="Q631" s="40"/>
      <c r="R631" s="17"/>
      <c r="S631" s="40"/>
      <c r="T631" s="40"/>
      <c r="U631" s="40"/>
      <c r="V631" s="40"/>
      <c r="W631" s="40"/>
      <c r="X631" s="41"/>
      <c r="Y631" s="41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18"/>
      <c r="AM631" s="40"/>
      <c r="AN631" s="42"/>
      <c r="AO631" s="42"/>
      <c r="AP631" s="43"/>
      <c r="AQ631" s="43"/>
      <c r="AR631" s="43"/>
      <c r="AS631" s="43"/>
      <c r="AT631" s="43"/>
      <c r="AU631" s="43"/>
      <c r="AV631" s="44"/>
      <c r="AW631" s="45"/>
      <c r="AX631" s="45"/>
      <c r="AY631" s="45"/>
    </row>
    <row r="632">
      <c r="A632" s="60"/>
      <c r="B632" s="60"/>
      <c r="C632" s="60"/>
      <c r="D632" s="46"/>
      <c r="E632" s="25"/>
      <c r="F632" s="26"/>
      <c r="G632" s="18"/>
      <c r="H632" s="15"/>
      <c r="I632" s="28"/>
      <c r="J632" s="29"/>
      <c r="K632" s="30"/>
      <c r="L632" s="31"/>
      <c r="M632" s="32"/>
      <c r="N632" s="33"/>
      <c r="O632" s="39"/>
      <c r="P632" s="39"/>
      <c r="Q632" s="40"/>
      <c r="R632" s="17"/>
      <c r="S632" s="40"/>
      <c r="T632" s="40"/>
      <c r="U632" s="40"/>
      <c r="V632" s="40"/>
      <c r="W632" s="40"/>
      <c r="X632" s="41"/>
      <c r="Y632" s="41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18"/>
      <c r="AM632" s="40"/>
      <c r="AN632" s="42"/>
      <c r="AO632" s="42"/>
      <c r="AP632" s="43"/>
      <c r="AQ632" s="43"/>
      <c r="AR632" s="43"/>
      <c r="AS632" s="43"/>
      <c r="AT632" s="43"/>
      <c r="AU632" s="43"/>
      <c r="AV632" s="44"/>
      <c r="AW632" s="45"/>
      <c r="AX632" s="45"/>
      <c r="AY632" s="45"/>
    </row>
    <row r="633">
      <c r="A633" s="60"/>
      <c r="B633" s="60"/>
      <c r="C633" s="60"/>
      <c r="D633" s="46"/>
      <c r="E633" s="25"/>
      <c r="F633" s="26"/>
      <c r="G633" s="18"/>
      <c r="H633" s="15"/>
      <c r="I633" s="28"/>
      <c r="J633" s="29"/>
      <c r="K633" s="30"/>
      <c r="L633" s="31"/>
      <c r="M633" s="32"/>
      <c r="N633" s="33"/>
      <c r="O633" s="39"/>
      <c r="P633" s="39"/>
      <c r="Q633" s="40"/>
      <c r="R633" s="17"/>
      <c r="S633" s="40"/>
      <c r="T633" s="40"/>
      <c r="U633" s="40"/>
      <c r="V633" s="40"/>
      <c r="W633" s="40"/>
      <c r="X633" s="41"/>
      <c r="Y633" s="41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18"/>
      <c r="AM633" s="40"/>
      <c r="AN633" s="42"/>
      <c r="AO633" s="42"/>
      <c r="AP633" s="43"/>
      <c r="AQ633" s="43"/>
      <c r="AR633" s="43"/>
      <c r="AS633" s="43"/>
      <c r="AT633" s="43"/>
      <c r="AU633" s="43"/>
      <c r="AV633" s="44"/>
      <c r="AW633" s="45"/>
      <c r="AX633" s="45"/>
      <c r="AY633" s="45"/>
    </row>
    <row r="634">
      <c r="A634" s="60"/>
      <c r="B634" s="60"/>
      <c r="C634" s="60"/>
      <c r="D634" s="46"/>
      <c r="E634" s="25"/>
      <c r="F634" s="26"/>
      <c r="G634" s="18"/>
      <c r="H634" s="15"/>
      <c r="I634" s="28"/>
      <c r="J634" s="29"/>
      <c r="K634" s="30"/>
      <c r="L634" s="31"/>
      <c r="M634" s="32"/>
      <c r="N634" s="33"/>
      <c r="O634" s="39"/>
      <c r="P634" s="39"/>
      <c r="Q634" s="40"/>
      <c r="R634" s="17"/>
      <c r="S634" s="40"/>
      <c r="T634" s="40"/>
      <c r="U634" s="40"/>
      <c r="V634" s="40"/>
      <c r="W634" s="40"/>
      <c r="X634" s="41"/>
      <c r="Y634" s="41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18"/>
      <c r="AM634" s="40"/>
      <c r="AN634" s="42"/>
      <c r="AO634" s="42"/>
      <c r="AP634" s="43"/>
      <c r="AQ634" s="43"/>
      <c r="AR634" s="43"/>
      <c r="AS634" s="43"/>
      <c r="AT634" s="43"/>
      <c r="AU634" s="43"/>
      <c r="AV634" s="44"/>
      <c r="AW634" s="45"/>
      <c r="AX634" s="45"/>
      <c r="AY634" s="45"/>
    </row>
    <row r="635">
      <c r="A635" s="60"/>
      <c r="B635" s="60"/>
      <c r="C635" s="60"/>
      <c r="D635" s="46"/>
      <c r="E635" s="25"/>
      <c r="F635" s="26"/>
      <c r="G635" s="18"/>
      <c r="H635" s="15"/>
      <c r="I635" s="28"/>
      <c r="J635" s="29"/>
      <c r="K635" s="30"/>
      <c r="L635" s="31"/>
      <c r="M635" s="32"/>
      <c r="N635" s="33"/>
      <c r="O635" s="39"/>
      <c r="P635" s="39"/>
      <c r="Q635" s="40"/>
      <c r="R635" s="17"/>
      <c r="S635" s="40"/>
      <c r="T635" s="40"/>
      <c r="U635" s="40"/>
      <c r="V635" s="40"/>
      <c r="W635" s="40"/>
      <c r="X635" s="41"/>
      <c r="Y635" s="41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18"/>
      <c r="AM635" s="40"/>
      <c r="AN635" s="42"/>
      <c r="AO635" s="42"/>
      <c r="AP635" s="43"/>
      <c r="AQ635" s="43"/>
      <c r="AR635" s="43"/>
      <c r="AS635" s="43"/>
      <c r="AT635" s="43"/>
      <c r="AU635" s="43"/>
      <c r="AV635" s="44"/>
      <c r="AW635" s="45"/>
      <c r="AX635" s="45"/>
      <c r="AY635" s="45"/>
    </row>
    <row r="636">
      <c r="A636" s="60"/>
      <c r="B636" s="60"/>
      <c r="C636" s="60"/>
      <c r="D636" s="46"/>
      <c r="E636" s="25"/>
      <c r="F636" s="26"/>
      <c r="G636" s="18"/>
      <c r="H636" s="15"/>
      <c r="I636" s="28"/>
      <c r="J636" s="29"/>
      <c r="K636" s="30"/>
      <c r="L636" s="31"/>
      <c r="M636" s="32"/>
      <c r="N636" s="33"/>
      <c r="O636" s="39"/>
      <c r="P636" s="39"/>
      <c r="Q636" s="40"/>
      <c r="R636" s="17"/>
      <c r="S636" s="40"/>
      <c r="T636" s="40"/>
      <c r="U636" s="40"/>
      <c r="V636" s="40"/>
      <c r="W636" s="40"/>
      <c r="X636" s="41"/>
      <c r="Y636" s="41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18"/>
      <c r="AM636" s="40"/>
      <c r="AN636" s="42"/>
      <c r="AO636" s="42"/>
      <c r="AP636" s="43"/>
      <c r="AQ636" s="43"/>
      <c r="AR636" s="43"/>
      <c r="AS636" s="43"/>
      <c r="AT636" s="43"/>
      <c r="AU636" s="43"/>
      <c r="AV636" s="44"/>
      <c r="AW636" s="45"/>
      <c r="AX636" s="45"/>
      <c r="AY636" s="45"/>
    </row>
    <row r="637">
      <c r="A637" s="60"/>
      <c r="B637" s="60"/>
      <c r="C637" s="60"/>
      <c r="D637" s="46"/>
      <c r="E637" s="25"/>
      <c r="F637" s="26"/>
      <c r="G637" s="18"/>
      <c r="H637" s="15"/>
      <c r="I637" s="28"/>
      <c r="J637" s="29"/>
      <c r="K637" s="30"/>
      <c r="L637" s="31"/>
      <c r="M637" s="32"/>
      <c r="N637" s="33"/>
      <c r="O637" s="39"/>
      <c r="P637" s="39"/>
      <c r="Q637" s="40"/>
      <c r="R637" s="17"/>
      <c r="S637" s="40"/>
      <c r="T637" s="40"/>
      <c r="U637" s="40"/>
      <c r="V637" s="40"/>
      <c r="W637" s="40"/>
      <c r="X637" s="41"/>
      <c r="Y637" s="41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18"/>
      <c r="AM637" s="40"/>
      <c r="AN637" s="42"/>
      <c r="AO637" s="42"/>
      <c r="AP637" s="43"/>
      <c r="AQ637" s="43"/>
      <c r="AR637" s="43"/>
      <c r="AS637" s="43"/>
      <c r="AT637" s="43"/>
      <c r="AU637" s="43"/>
      <c r="AV637" s="44"/>
      <c r="AW637" s="45"/>
      <c r="AX637" s="45"/>
      <c r="AY637" s="45"/>
    </row>
    <row r="638">
      <c r="A638" s="60"/>
      <c r="B638" s="60"/>
      <c r="C638" s="60"/>
      <c r="D638" s="46"/>
      <c r="E638" s="25"/>
      <c r="F638" s="26"/>
      <c r="G638" s="18"/>
      <c r="H638" s="15"/>
      <c r="I638" s="28"/>
      <c r="J638" s="29"/>
      <c r="K638" s="30"/>
      <c r="L638" s="31"/>
      <c r="M638" s="32"/>
      <c r="N638" s="33"/>
      <c r="O638" s="39"/>
      <c r="P638" s="39"/>
      <c r="Q638" s="40"/>
      <c r="R638" s="17"/>
      <c r="S638" s="40"/>
      <c r="T638" s="40"/>
      <c r="U638" s="40"/>
      <c r="V638" s="40"/>
      <c r="W638" s="40"/>
      <c r="X638" s="41"/>
      <c r="Y638" s="41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18"/>
      <c r="AM638" s="40"/>
      <c r="AN638" s="42"/>
      <c r="AO638" s="42"/>
      <c r="AP638" s="43"/>
      <c r="AQ638" s="43"/>
      <c r="AR638" s="43"/>
      <c r="AS638" s="43"/>
      <c r="AT638" s="43"/>
      <c r="AU638" s="43"/>
      <c r="AV638" s="44"/>
      <c r="AW638" s="45"/>
      <c r="AX638" s="45"/>
      <c r="AY638" s="45"/>
    </row>
    <row r="639">
      <c r="A639" s="60"/>
      <c r="B639" s="60"/>
      <c r="C639" s="60"/>
      <c r="D639" s="46"/>
      <c r="E639" s="25"/>
      <c r="F639" s="26"/>
      <c r="G639" s="18"/>
      <c r="H639" s="15"/>
      <c r="I639" s="28"/>
      <c r="J639" s="29"/>
      <c r="K639" s="30"/>
      <c r="L639" s="31"/>
      <c r="M639" s="32"/>
      <c r="N639" s="33"/>
      <c r="O639" s="39"/>
      <c r="P639" s="39"/>
      <c r="Q639" s="40"/>
      <c r="R639" s="17"/>
      <c r="S639" s="40"/>
      <c r="T639" s="40"/>
      <c r="U639" s="40"/>
      <c r="V639" s="40"/>
      <c r="W639" s="40"/>
      <c r="X639" s="41"/>
      <c r="Y639" s="41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18"/>
      <c r="AM639" s="40"/>
      <c r="AN639" s="42"/>
      <c r="AO639" s="42"/>
      <c r="AP639" s="43"/>
      <c r="AQ639" s="43"/>
      <c r="AR639" s="43"/>
      <c r="AS639" s="43"/>
      <c r="AT639" s="43"/>
      <c r="AU639" s="43"/>
      <c r="AV639" s="44"/>
      <c r="AW639" s="45"/>
      <c r="AX639" s="45"/>
      <c r="AY639" s="45"/>
    </row>
    <row r="640">
      <c r="A640" s="60"/>
      <c r="B640" s="60"/>
      <c r="C640" s="60"/>
      <c r="D640" s="46"/>
      <c r="E640" s="25"/>
      <c r="F640" s="26"/>
      <c r="G640" s="18"/>
      <c r="H640" s="15"/>
      <c r="I640" s="28"/>
      <c r="J640" s="29"/>
      <c r="K640" s="30"/>
      <c r="L640" s="31"/>
      <c r="M640" s="32"/>
      <c r="N640" s="33"/>
      <c r="O640" s="39"/>
      <c r="P640" s="39"/>
      <c r="Q640" s="40"/>
      <c r="R640" s="17"/>
      <c r="S640" s="40"/>
      <c r="T640" s="40"/>
      <c r="U640" s="40"/>
      <c r="V640" s="40"/>
      <c r="W640" s="40"/>
      <c r="X640" s="41"/>
      <c r="Y640" s="41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18"/>
      <c r="AM640" s="40"/>
      <c r="AN640" s="42"/>
      <c r="AO640" s="42"/>
      <c r="AP640" s="43"/>
      <c r="AQ640" s="43"/>
      <c r="AR640" s="43"/>
      <c r="AS640" s="43"/>
      <c r="AT640" s="43"/>
      <c r="AU640" s="43"/>
      <c r="AV640" s="44"/>
      <c r="AW640" s="45"/>
      <c r="AX640" s="45"/>
      <c r="AY640" s="45"/>
    </row>
    <row r="641">
      <c r="A641" s="60"/>
      <c r="B641" s="60"/>
      <c r="C641" s="60"/>
      <c r="D641" s="46"/>
      <c r="E641" s="25"/>
      <c r="F641" s="26"/>
      <c r="G641" s="18"/>
      <c r="H641" s="15"/>
      <c r="I641" s="28"/>
      <c r="J641" s="29"/>
      <c r="K641" s="30"/>
      <c r="L641" s="31"/>
      <c r="M641" s="32"/>
      <c r="N641" s="33"/>
      <c r="O641" s="39"/>
      <c r="P641" s="39"/>
      <c r="Q641" s="40"/>
      <c r="R641" s="17"/>
      <c r="S641" s="40"/>
      <c r="T641" s="40"/>
      <c r="U641" s="40"/>
      <c r="V641" s="40"/>
      <c r="W641" s="40"/>
      <c r="X641" s="41"/>
      <c r="Y641" s="41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18"/>
      <c r="AM641" s="40"/>
      <c r="AN641" s="42"/>
      <c r="AO641" s="42"/>
      <c r="AP641" s="43"/>
      <c r="AQ641" s="43"/>
      <c r="AR641" s="43"/>
      <c r="AS641" s="43"/>
      <c r="AT641" s="43"/>
      <c r="AU641" s="43"/>
      <c r="AV641" s="44"/>
      <c r="AW641" s="45"/>
      <c r="AX641" s="45"/>
      <c r="AY641" s="45"/>
    </row>
    <row r="642">
      <c r="A642" s="60"/>
      <c r="B642" s="60"/>
      <c r="C642" s="60"/>
      <c r="D642" s="46"/>
      <c r="E642" s="25"/>
      <c r="F642" s="26"/>
      <c r="G642" s="18"/>
      <c r="H642" s="15"/>
      <c r="I642" s="28"/>
      <c r="J642" s="29"/>
      <c r="K642" s="30"/>
      <c r="L642" s="31"/>
      <c r="M642" s="32"/>
      <c r="N642" s="33"/>
      <c r="O642" s="39"/>
      <c r="P642" s="39"/>
      <c r="Q642" s="40"/>
      <c r="R642" s="17"/>
      <c r="S642" s="40"/>
      <c r="T642" s="40"/>
      <c r="U642" s="40"/>
      <c r="V642" s="40"/>
      <c r="W642" s="40"/>
      <c r="X642" s="41"/>
      <c r="Y642" s="41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18"/>
      <c r="AM642" s="40"/>
      <c r="AN642" s="42"/>
      <c r="AO642" s="42"/>
      <c r="AP642" s="43"/>
      <c r="AQ642" s="43"/>
      <c r="AR642" s="43"/>
      <c r="AS642" s="43"/>
      <c r="AT642" s="43"/>
      <c r="AU642" s="43"/>
      <c r="AV642" s="44"/>
      <c r="AW642" s="45"/>
      <c r="AX642" s="45"/>
      <c r="AY642" s="45"/>
    </row>
    <row r="643">
      <c r="A643" s="60"/>
      <c r="B643" s="60"/>
      <c r="C643" s="60"/>
      <c r="D643" s="46"/>
      <c r="E643" s="25"/>
      <c r="F643" s="26"/>
      <c r="G643" s="18"/>
      <c r="H643" s="15"/>
      <c r="I643" s="28"/>
      <c r="J643" s="29"/>
      <c r="K643" s="30"/>
      <c r="L643" s="31"/>
      <c r="M643" s="32"/>
      <c r="N643" s="33"/>
      <c r="O643" s="39"/>
      <c r="P643" s="39"/>
      <c r="Q643" s="40"/>
      <c r="R643" s="17"/>
      <c r="S643" s="40"/>
      <c r="T643" s="40"/>
      <c r="U643" s="40"/>
      <c r="V643" s="40"/>
      <c r="W643" s="40"/>
      <c r="X643" s="41"/>
      <c r="Y643" s="41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18"/>
      <c r="AM643" s="40"/>
      <c r="AN643" s="42"/>
      <c r="AO643" s="42"/>
      <c r="AP643" s="43"/>
      <c r="AQ643" s="43"/>
      <c r="AR643" s="43"/>
      <c r="AS643" s="43"/>
      <c r="AT643" s="43"/>
      <c r="AU643" s="43"/>
      <c r="AV643" s="44"/>
      <c r="AW643" s="45"/>
      <c r="AX643" s="45"/>
      <c r="AY643" s="45"/>
    </row>
    <row r="644">
      <c r="A644" s="60"/>
      <c r="B644" s="60"/>
      <c r="C644" s="60"/>
      <c r="D644" s="46"/>
      <c r="E644" s="25"/>
      <c r="F644" s="26"/>
      <c r="G644" s="18"/>
      <c r="H644" s="15"/>
      <c r="I644" s="28"/>
      <c r="J644" s="29"/>
      <c r="K644" s="30"/>
      <c r="L644" s="31"/>
      <c r="M644" s="32"/>
      <c r="N644" s="33"/>
      <c r="O644" s="39"/>
      <c r="P644" s="39"/>
      <c r="Q644" s="40"/>
      <c r="R644" s="17"/>
      <c r="S644" s="40"/>
      <c r="T644" s="40"/>
      <c r="U644" s="40"/>
      <c r="V644" s="40"/>
      <c r="W644" s="40"/>
      <c r="X644" s="41"/>
      <c r="Y644" s="41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18"/>
      <c r="AM644" s="40"/>
      <c r="AN644" s="42"/>
      <c r="AO644" s="42"/>
      <c r="AP644" s="43"/>
      <c r="AQ644" s="43"/>
      <c r="AR644" s="43"/>
      <c r="AS644" s="43"/>
      <c r="AT644" s="43"/>
      <c r="AU644" s="43"/>
      <c r="AV644" s="44"/>
      <c r="AW644" s="45"/>
      <c r="AX644" s="45"/>
      <c r="AY644" s="45"/>
    </row>
    <row r="645">
      <c r="A645" s="60"/>
      <c r="B645" s="60"/>
      <c r="C645" s="60"/>
      <c r="D645" s="46"/>
      <c r="E645" s="25"/>
      <c r="F645" s="26"/>
      <c r="G645" s="18"/>
      <c r="H645" s="15"/>
      <c r="I645" s="28"/>
      <c r="J645" s="29"/>
      <c r="K645" s="30"/>
      <c r="L645" s="31"/>
      <c r="M645" s="32"/>
      <c r="N645" s="33"/>
      <c r="O645" s="39"/>
      <c r="P645" s="39"/>
      <c r="Q645" s="40"/>
      <c r="R645" s="17"/>
      <c r="S645" s="40"/>
      <c r="T645" s="40"/>
      <c r="U645" s="40"/>
      <c r="V645" s="40"/>
      <c r="W645" s="40"/>
      <c r="X645" s="41"/>
      <c r="Y645" s="41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18"/>
      <c r="AM645" s="40"/>
      <c r="AN645" s="42"/>
      <c r="AO645" s="42"/>
      <c r="AP645" s="43"/>
      <c r="AQ645" s="43"/>
      <c r="AR645" s="43"/>
      <c r="AS645" s="43"/>
      <c r="AT645" s="43"/>
      <c r="AU645" s="43"/>
      <c r="AV645" s="44"/>
      <c r="AW645" s="45"/>
      <c r="AX645" s="45"/>
      <c r="AY645" s="45"/>
    </row>
    <row r="646">
      <c r="A646" s="60"/>
      <c r="B646" s="60"/>
      <c r="C646" s="60"/>
      <c r="D646" s="46"/>
      <c r="E646" s="25"/>
      <c r="F646" s="26"/>
      <c r="G646" s="18"/>
      <c r="H646" s="15"/>
      <c r="I646" s="28"/>
      <c r="J646" s="29"/>
      <c r="K646" s="30"/>
      <c r="L646" s="31"/>
      <c r="M646" s="32"/>
      <c r="N646" s="33"/>
      <c r="O646" s="39"/>
      <c r="P646" s="39"/>
      <c r="Q646" s="40"/>
      <c r="R646" s="17"/>
      <c r="S646" s="40"/>
      <c r="T646" s="40"/>
      <c r="U646" s="40"/>
      <c r="V646" s="40"/>
      <c r="W646" s="40"/>
      <c r="X646" s="41"/>
      <c r="Y646" s="41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18"/>
      <c r="AM646" s="40"/>
      <c r="AN646" s="42"/>
      <c r="AO646" s="42"/>
      <c r="AP646" s="43"/>
      <c r="AQ646" s="43"/>
      <c r="AR646" s="43"/>
      <c r="AS646" s="43"/>
      <c r="AT646" s="43"/>
      <c r="AU646" s="43"/>
      <c r="AV646" s="44"/>
      <c r="AW646" s="45"/>
      <c r="AX646" s="45"/>
      <c r="AY646" s="45"/>
    </row>
    <row r="647">
      <c r="A647" s="60"/>
      <c r="B647" s="60"/>
      <c r="C647" s="60"/>
      <c r="D647" s="46"/>
      <c r="E647" s="25"/>
      <c r="F647" s="26"/>
      <c r="G647" s="18"/>
      <c r="H647" s="15"/>
      <c r="I647" s="28"/>
      <c r="J647" s="29"/>
      <c r="K647" s="30"/>
      <c r="L647" s="31"/>
      <c r="M647" s="32"/>
      <c r="N647" s="33"/>
      <c r="O647" s="39"/>
      <c r="P647" s="39"/>
      <c r="Q647" s="40"/>
      <c r="R647" s="17"/>
      <c r="S647" s="40"/>
      <c r="T647" s="40"/>
      <c r="U647" s="40"/>
      <c r="V647" s="40"/>
      <c r="W647" s="40"/>
      <c r="X647" s="41"/>
      <c r="Y647" s="41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18"/>
      <c r="AM647" s="40"/>
      <c r="AN647" s="42"/>
      <c r="AO647" s="42"/>
      <c r="AP647" s="43"/>
      <c r="AQ647" s="43"/>
      <c r="AR647" s="43"/>
      <c r="AS647" s="43"/>
      <c r="AT647" s="43"/>
      <c r="AU647" s="43"/>
      <c r="AV647" s="44"/>
      <c r="AW647" s="45"/>
      <c r="AX647" s="45"/>
      <c r="AY647" s="45"/>
    </row>
    <row r="648">
      <c r="A648" s="60"/>
      <c r="B648" s="60"/>
      <c r="C648" s="60"/>
      <c r="D648" s="46"/>
      <c r="E648" s="25"/>
      <c r="F648" s="26"/>
      <c r="G648" s="18"/>
      <c r="H648" s="15"/>
      <c r="I648" s="28"/>
      <c r="J648" s="29"/>
      <c r="K648" s="30"/>
      <c r="L648" s="31"/>
      <c r="M648" s="32"/>
      <c r="N648" s="33"/>
      <c r="O648" s="39"/>
      <c r="P648" s="39"/>
      <c r="Q648" s="40"/>
      <c r="R648" s="17"/>
      <c r="S648" s="40"/>
      <c r="T648" s="40"/>
      <c r="U648" s="40"/>
      <c r="V648" s="40"/>
      <c r="W648" s="40"/>
      <c r="X648" s="41"/>
      <c r="Y648" s="41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18"/>
      <c r="AM648" s="40"/>
      <c r="AN648" s="42"/>
      <c r="AO648" s="42"/>
      <c r="AP648" s="43"/>
      <c r="AQ648" s="43"/>
      <c r="AR648" s="43"/>
      <c r="AS648" s="43"/>
      <c r="AT648" s="43"/>
      <c r="AU648" s="43"/>
      <c r="AV648" s="44"/>
      <c r="AW648" s="45"/>
      <c r="AX648" s="45"/>
      <c r="AY648" s="45"/>
    </row>
    <row r="649">
      <c r="A649" s="60"/>
      <c r="B649" s="60"/>
      <c r="C649" s="60"/>
      <c r="D649" s="46"/>
      <c r="E649" s="25"/>
      <c r="F649" s="26"/>
      <c r="G649" s="18"/>
      <c r="H649" s="15"/>
      <c r="I649" s="28"/>
      <c r="J649" s="29"/>
      <c r="K649" s="30"/>
      <c r="L649" s="31"/>
      <c r="M649" s="32"/>
      <c r="N649" s="33"/>
      <c r="O649" s="39"/>
      <c r="P649" s="39"/>
      <c r="Q649" s="40"/>
      <c r="R649" s="17"/>
      <c r="S649" s="40"/>
      <c r="T649" s="40"/>
      <c r="U649" s="40"/>
      <c r="V649" s="40"/>
      <c r="W649" s="40"/>
      <c r="X649" s="41"/>
      <c r="Y649" s="41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18"/>
      <c r="AM649" s="40"/>
      <c r="AN649" s="42"/>
      <c r="AO649" s="42"/>
      <c r="AP649" s="43"/>
      <c r="AQ649" s="43"/>
      <c r="AR649" s="43"/>
      <c r="AS649" s="43"/>
      <c r="AT649" s="43"/>
      <c r="AU649" s="43"/>
      <c r="AV649" s="44"/>
      <c r="AW649" s="45"/>
      <c r="AX649" s="45"/>
      <c r="AY649" s="45"/>
    </row>
    <row r="650">
      <c r="A650" s="60"/>
      <c r="B650" s="60"/>
      <c r="C650" s="60"/>
      <c r="D650" s="46"/>
      <c r="E650" s="25"/>
      <c r="F650" s="26"/>
      <c r="G650" s="18"/>
      <c r="H650" s="15"/>
      <c r="I650" s="28"/>
      <c r="J650" s="29"/>
      <c r="K650" s="30"/>
      <c r="L650" s="31"/>
      <c r="M650" s="32"/>
      <c r="N650" s="33"/>
      <c r="O650" s="39"/>
      <c r="P650" s="39"/>
      <c r="Q650" s="40"/>
      <c r="R650" s="17"/>
      <c r="S650" s="40"/>
      <c r="T650" s="40"/>
      <c r="U650" s="40"/>
      <c r="V650" s="40"/>
      <c r="W650" s="40"/>
      <c r="X650" s="41"/>
      <c r="Y650" s="41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18"/>
      <c r="AM650" s="40"/>
      <c r="AN650" s="42"/>
      <c r="AO650" s="42"/>
      <c r="AP650" s="43"/>
      <c r="AQ650" s="43"/>
      <c r="AR650" s="43"/>
      <c r="AS650" s="43"/>
      <c r="AT650" s="43"/>
      <c r="AU650" s="43"/>
      <c r="AV650" s="44"/>
      <c r="AW650" s="45"/>
      <c r="AX650" s="45"/>
      <c r="AY650" s="45"/>
    </row>
    <row r="651">
      <c r="A651" s="60"/>
      <c r="B651" s="60"/>
      <c r="C651" s="60"/>
      <c r="D651" s="46"/>
      <c r="E651" s="25"/>
      <c r="F651" s="26"/>
      <c r="G651" s="18"/>
      <c r="H651" s="15"/>
      <c r="I651" s="28"/>
      <c r="J651" s="29"/>
      <c r="K651" s="30"/>
      <c r="L651" s="31"/>
      <c r="M651" s="32"/>
      <c r="N651" s="33"/>
      <c r="O651" s="39"/>
      <c r="P651" s="39"/>
      <c r="Q651" s="40"/>
      <c r="R651" s="17"/>
      <c r="S651" s="40"/>
      <c r="T651" s="40"/>
      <c r="U651" s="40"/>
      <c r="V651" s="40"/>
      <c r="W651" s="40"/>
      <c r="X651" s="41"/>
      <c r="Y651" s="41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18"/>
      <c r="AM651" s="40"/>
      <c r="AN651" s="42"/>
      <c r="AO651" s="42"/>
      <c r="AP651" s="43"/>
      <c r="AQ651" s="43"/>
      <c r="AR651" s="43"/>
      <c r="AS651" s="43"/>
      <c r="AT651" s="43"/>
      <c r="AU651" s="43"/>
      <c r="AV651" s="44"/>
      <c r="AW651" s="45"/>
      <c r="AX651" s="45"/>
      <c r="AY651" s="45"/>
    </row>
    <row r="652">
      <c r="A652" s="60"/>
      <c r="B652" s="60"/>
      <c r="C652" s="60"/>
      <c r="D652" s="46"/>
      <c r="E652" s="25"/>
      <c r="F652" s="26"/>
      <c r="G652" s="18"/>
      <c r="H652" s="15"/>
      <c r="I652" s="28"/>
      <c r="J652" s="29"/>
      <c r="K652" s="30"/>
      <c r="L652" s="31"/>
      <c r="M652" s="32"/>
      <c r="N652" s="33"/>
      <c r="O652" s="39"/>
      <c r="P652" s="39"/>
      <c r="Q652" s="40"/>
      <c r="R652" s="17"/>
      <c r="S652" s="40"/>
      <c r="T652" s="40"/>
      <c r="U652" s="40"/>
      <c r="V652" s="40"/>
      <c r="W652" s="40"/>
      <c r="X652" s="41"/>
      <c r="Y652" s="41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18"/>
      <c r="AM652" s="40"/>
      <c r="AN652" s="42"/>
      <c r="AO652" s="42"/>
      <c r="AP652" s="43"/>
      <c r="AQ652" s="43"/>
      <c r="AR652" s="43"/>
      <c r="AS652" s="43"/>
      <c r="AT652" s="43"/>
      <c r="AU652" s="43"/>
      <c r="AV652" s="44"/>
      <c r="AW652" s="45"/>
      <c r="AX652" s="45"/>
      <c r="AY652" s="45"/>
    </row>
    <row r="653">
      <c r="A653" s="60"/>
      <c r="B653" s="60"/>
      <c r="C653" s="60"/>
      <c r="D653" s="46"/>
      <c r="E653" s="25"/>
      <c r="F653" s="26"/>
      <c r="G653" s="18"/>
      <c r="H653" s="15"/>
      <c r="I653" s="28"/>
      <c r="J653" s="29"/>
      <c r="K653" s="30"/>
      <c r="L653" s="31"/>
      <c r="M653" s="32"/>
      <c r="N653" s="33"/>
      <c r="O653" s="39"/>
      <c r="P653" s="39"/>
      <c r="Q653" s="40"/>
      <c r="R653" s="17"/>
      <c r="S653" s="40"/>
      <c r="T653" s="40"/>
      <c r="U653" s="40"/>
      <c r="V653" s="40"/>
      <c r="W653" s="40"/>
      <c r="X653" s="41"/>
      <c r="Y653" s="41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18"/>
      <c r="AM653" s="40"/>
      <c r="AN653" s="42"/>
      <c r="AO653" s="42"/>
      <c r="AP653" s="43"/>
      <c r="AQ653" s="43"/>
      <c r="AR653" s="43"/>
      <c r="AS653" s="43"/>
      <c r="AT653" s="43"/>
      <c r="AU653" s="43"/>
      <c r="AV653" s="44"/>
      <c r="AW653" s="45"/>
      <c r="AX653" s="45"/>
      <c r="AY653" s="45"/>
    </row>
    <row r="654">
      <c r="A654" s="60"/>
      <c r="B654" s="60"/>
      <c r="C654" s="60"/>
      <c r="D654" s="46"/>
      <c r="E654" s="25"/>
      <c r="F654" s="26"/>
      <c r="G654" s="18"/>
      <c r="H654" s="15"/>
      <c r="I654" s="28"/>
      <c r="J654" s="29"/>
      <c r="K654" s="30"/>
      <c r="L654" s="31"/>
      <c r="M654" s="32"/>
      <c r="N654" s="33"/>
      <c r="O654" s="39"/>
      <c r="P654" s="39"/>
      <c r="Q654" s="40"/>
      <c r="R654" s="17"/>
      <c r="S654" s="40"/>
      <c r="T654" s="40"/>
      <c r="U654" s="40"/>
      <c r="V654" s="40"/>
      <c r="W654" s="40"/>
      <c r="X654" s="41"/>
      <c r="Y654" s="41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18"/>
      <c r="AM654" s="40"/>
      <c r="AN654" s="42"/>
      <c r="AO654" s="42"/>
      <c r="AP654" s="43"/>
      <c r="AQ654" s="43"/>
      <c r="AR654" s="43"/>
      <c r="AS654" s="43"/>
      <c r="AT654" s="43"/>
      <c r="AU654" s="43"/>
      <c r="AV654" s="44"/>
      <c r="AW654" s="45"/>
      <c r="AX654" s="45"/>
      <c r="AY654" s="45"/>
    </row>
    <row r="655">
      <c r="A655" s="60"/>
      <c r="B655" s="60"/>
      <c r="C655" s="60"/>
      <c r="D655" s="46"/>
      <c r="E655" s="25"/>
      <c r="F655" s="26"/>
      <c r="G655" s="18"/>
      <c r="H655" s="15"/>
      <c r="I655" s="28"/>
      <c r="J655" s="29"/>
      <c r="K655" s="30"/>
      <c r="L655" s="31"/>
      <c r="M655" s="32"/>
      <c r="N655" s="33"/>
      <c r="O655" s="39"/>
      <c r="P655" s="39"/>
      <c r="Q655" s="40"/>
      <c r="R655" s="17"/>
      <c r="S655" s="40"/>
      <c r="T655" s="40"/>
      <c r="U655" s="40"/>
      <c r="V655" s="40"/>
      <c r="W655" s="40"/>
      <c r="X655" s="41"/>
      <c r="Y655" s="41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18"/>
      <c r="AM655" s="40"/>
      <c r="AN655" s="42"/>
      <c r="AO655" s="42"/>
      <c r="AP655" s="43"/>
      <c r="AQ655" s="43"/>
      <c r="AR655" s="43"/>
      <c r="AS655" s="43"/>
      <c r="AT655" s="43"/>
      <c r="AU655" s="43"/>
      <c r="AV655" s="44"/>
      <c r="AW655" s="45"/>
      <c r="AX655" s="45"/>
      <c r="AY655" s="45"/>
    </row>
    <row r="656">
      <c r="A656" s="60"/>
      <c r="B656" s="60"/>
      <c r="C656" s="60"/>
      <c r="D656" s="46"/>
      <c r="E656" s="25"/>
      <c r="F656" s="26"/>
      <c r="G656" s="18"/>
      <c r="H656" s="15"/>
      <c r="I656" s="28"/>
      <c r="J656" s="29"/>
      <c r="K656" s="30"/>
      <c r="L656" s="31"/>
      <c r="M656" s="32"/>
      <c r="N656" s="33"/>
      <c r="O656" s="39"/>
      <c r="P656" s="39"/>
      <c r="Q656" s="40"/>
      <c r="R656" s="17"/>
      <c r="S656" s="40"/>
      <c r="T656" s="40"/>
      <c r="U656" s="40"/>
      <c r="V656" s="40"/>
      <c r="W656" s="40"/>
      <c r="X656" s="41"/>
      <c r="Y656" s="41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18"/>
      <c r="AM656" s="40"/>
      <c r="AN656" s="42"/>
      <c r="AO656" s="42"/>
      <c r="AP656" s="43"/>
      <c r="AQ656" s="43"/>
      <c r="AR656" s="43"/>
      <c r="AS656" s="43"/>
      <c r="AT656" s="43"/>
      <c r="AU656" s="43"/>
      <c r="AV656" s="44"/>
      <c r="AW656" s="45"/>
      <c r="AX656" s="45"/>
      <c r="AY656" s="45"/>
    </row>
    <row r="657">
      <c r="A657" s="60"/>
      <c r="B657" s="60"/>
      <c r="C657" s="60"/>
      <c r="D657" s="46"/>
      <c r="E657" s="25"/>
      <c r="F657" s="26"/>
      <c r="G657" s="18"/>
      <c r="H657" s="15"/>
      <c r="I657" s="28"/>
      <c r="J657" s="29"/>
      <c r="K657" s="30"/>
      <c r="L657" s="31"/>
      <c r="M657" s="32"/>
      <c r="N657" s="33"/>
      <c r="O657" s="39"/>
      <c r="P657" s="39"/>
      <c r="Q657" s="40"/>
      <c r="R657" s="17"/>
      <c r="S657" s="40"/>
      <c r="T657" s="40"/>
      <c r="U657" s="40"/>
      <c r="V657" s="40"/>
      <c r="W657" s="40"/>
      <c r="X657" s="41"/>
      <c r="Y657" s="41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18"/>
      <c r="AM657" s="40"/>
      <c r="AN657" s="42"/>
      <c r="AO657" s="42"/>
      <c r="AP657" s="43"/>
      <c r="AQ657" s="43"/>
      <c r="AR657" s="43"/>
      <c r="AS657" s="43"/>
      <c r="AT657" s="43"/>
      <c r="AU657" s="43"/>
      <c r="AV657" s="44"/>
      <c r="AW657" s="45"/>
      <c r="AX657" s="45"/>
      <c r="AY657" s="45"/>
    </row>
    <row r="658">
      <c r="A658" s="60"/>
      <c r="B658" s="60"/>
      <c r="C658" s="60"/>
      <c r="D658" s="46"/>
      <c r="E658" s="25"/>
      <c r="F658" s="26"/>
      <c r="G658" s="18"/>
      <c r="H658" s="15"/>
      <c r="I658" s="28"/>
      <c r="J658" s="29"/>
      <c r="K658" s="30"/>
      <c r="L658" s="31"/>
      <c r="M658" s="32"/>
      <c r="N658" s="33"/>
      <c r="O658" s="39"/>
      <c r="P658" s="39"/>
      <c r="Q658" s="40"/>
      <c r="R658" s="17"/>
      <c r="S658" s="40"/>
      <c r="T658" s="40"/>
      <c r="U658" s="40"/>
      <c r="V658" s="40"/>
      <c r="W658" s="40"/>
      <c r="X658" s="41"/>
      <c r="Y658" s="41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18"/>
      <c r="AM658" s="40"/>
      <c r="AN658" s="42"/>
      <c r="AO658" s="42"/>
      <c r="AP658" s="43"/>
      <c r="AQ658" s="43"/>
      <c r="AR658" s="43"/>
      <c r="AS658" s="43"/>
      <c r="AT658" s="43"/>
      <c r="AU658" s="43"/>
      <c r="AV658" s="44"/>
      <c r="AW658" s="45"/>
      <c r="AX658" s="45"/>
      <c r="AY658" s="45"/>
    </row>
    <row r="659">
      <c r="A659" s="60"/>
      <c r="B659" s="60"/>
      <c r="C659" s="60"/>
      <c r="D659" s="46"/>
      <c r="E659" s="25"/>
      <c r="F659" s="26"/>
      <c r="G659" s="18"/>
      <c r="H659" s="15"/>
      <c r="I659" s="28"/>
      <c r="J659" s="29"/>
      <c r="K659" s="30"/>
      <c r="L659" s="31"/>
      <c r="M659" s="32"/>
      <c r="N659" s="33"/>
      <c r="O659" s="39"/>
      <c r="P659" s="39"/>
      <c r="Q659" s="40"/>
      <c r="R659" s="17"/>
      <c r="S659" s="40"/>
      <c r="T659" s="40"/>
      <c r="U659" s="40"/>
      <c r="V659" s="40"/>
      <c r="W659" s="40"/>
      <c r="X659" s="41"/>
      <c r="Y659" s="41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18"/>
      <c r="AM659" s="40"/>
      <c r="AN659" s="42"/>
      <c r="AO659" s="42"/>
      <c r="AP659" s="43"/>
      <c r="AQ659" s="43"/>
      <c r="AR659" s="43"/>
      <c r="AS659" s="43"/>
      <c r="AT659" s="43"/>
      <c r="AU659" s="43"/>
      <c r="AV659" s="44"/>
      <c r="AW659" s="45"/>
      <c r="AX659" s="45"/>
      <c r="AY659" s="45"/>
    </row>
    <row r="660">
      <c r="A660" s="60"/>
      <c r="B660" s="60"/>
      <c r="C660" s="60"/>
      <c r="D660" s="46"/>
      <c r="E660" s="25"/>
      <c r="F660" s="26"/>
      <c r="G660" s="18"/>
      <c r="H660" s="15"/>
      <c r="I660" s="28"/>
      <c r="J660" s="29"/>
      <c r="K660" s="30"/>
      <c r="L660" s="31"/>
      <c r="M660" s="32"/>
      <c r="N660" s="33"/>
      <c r="O660" s="39"/>
      <c r="P660" s="39"/>
      <c r="Q660" s="40"/>
      <c r="R660" s="17"/>
      <c r="S660" s="40"/>
      <c r="T660" s="40"/>
      <c r="U660" s="40"/>
      <c r="V660" s="40"/>
      <c r="W660" s="40"/>
      <c r="X660" s="41"/>
      <c r="Y660" s="41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18"/>
      <c r="AM660" s="40"/>
      <c r="AN660" s="42"/>
      <c r="AO660" s="42"/>
      <c r="AP660" s="43"/>
      <c r="AQ660" s="43"/>
      <c r="AR660" s="43"/>
      <c r="AS660" s="43"/>
      <c r="AT660" s="43"/>
      <c r="AU660" s="43"/>
      <c r="AV660" s="44"/>
      <c r="AW660" s="45"/>
      <c r="AX660" s="45"/>
      <c r="AY660" s="45"/>
    </row>
    <row r="661">
      <c r="A661" s="60"/>
      <c r="B661" s="60"/>
      <c r="C661" s="60"/>
      <c r="D661" s="46"/>
      <c r="E661" s="25"/>
      <c r="F661" s="26"/>
      <c r="G661" s="18"/>
      <c r="H661" s="15"/>
      <c r="I661" s="28"/>
      <c r="J661" s="29"/>
      <c r="K661" s="30"/>
      <c r="L661" s="31"/>
      <c r="M661" s="32"/>
      <c r="N661" s="33"/>
      <c r="O661" s="39"/>
      <c r="P661" s="39"/>
      <c r="Q661" s="40"/>
      <c r="R661" s="17"/>
      <c r="S661" s="40"/>
      <c r="T661" s="40"/>
      <c r="U661" s="40"/>
      <c r="V661" s="40"/>
      <c r="W661" s="40"/>
      <c r="X661" s="41"/>
      <c r="Y661" s="41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18"/>
      <c r="AM661" s="40"/>
      <c r="AN661" s="42"/>
      <c r="AO661" s="42"/>
      <c r="AP661" s="43"/>
      <c r="AQ661" s="43"/>
      <c r="AR661" s="43"/>
      <c r="AS661" s="43"/>
      <c r="AT661" s="43"/>
      <c r="AU661" s="43"/>
      <c r="AV661" s="44"/>
      <c r="AW661" s="45"/>
      <c r="AX661" s="45"/>
      <c r="AY661" s="45"/>
    </row>
    <row r="662">
      <c r="A662" s="60"/>
      <c r="B662" s="60"/>
      <c r="C662" s="60"/>
      <c r="D662" s="46"/>
      <c r="E662" s="25"/>
      <c r="F662" s="26"/>
      <c r="G662" s="18"/>
      <c r="H662" s="15"/>
      <c r="I662" s="28"/>
      <c r="J662" s="29"/>
      <c r="K662" s="30"/>
      <c r="L662" s="31"/>
      <c r="M662" s="32"/>
      <c r="N662" s="33"/>
      <c r="O662" s="39"/>
      <c r="P662" s="39"/>
      <c r="Q662" s="40"/>
      <c r="R662" s="17"/>
      <c r="S662" s="40"/>
      <c r="T662" s="40"/>
      <c r="U662" s="40"/>
      <c r="V662" s="40"/>
      <c r="W662" s="40"/>
      <c r="X662" s="41"/>
      <c r="Y662" s="41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18"/>
      <c r="AM662" s="40"/>
      <c r="AN662" s="42"/>
      <c r="AO662" s="42"/>
      <c r="AP662" s="43"/>
      <c r="AQ662" s="43"/>
      <c r="AR662" s="43"/>
      <c r="AS662" s="43"/>
      <c r="AT662" s="43"/>
      <c r="AU662" s="43"/>
      <c r="AV662" s="44"/>
      <c r="AW662" s="45"/>
      <c r="AX662" s="45"/>
      <c r="AY662" s="45"/>
    </row>
    <row r="663">
      <c r="A663" s="60"/>
      <c r="B663" s="60"/>
      <c r="C663" s="60"/>
      <c r="D663" s="46"/>
      <c r="E663" s="25"/>
      <c r="F663" s="26"/>
      <c r="G663" s="18"/>
      <c r="H663" s="15"/>
      <c r="I663" s="28"/>
      <c r="J663" s="29"/>
      <c r="K663" s="30"/>
      <c r="L663" s="31"/>
      <c r="M663" s="32"/>
      <c r="N663" s="33"/>
      <c r="O663" s="39"/>
      <c r="P663" s="39"/>
      <c r="Q663" s="40"/>
      <c r="R663" s="17"/>
      <c r="S663" s="40"/>
      <c r="T663" s="40"/>
      <c r="U663" s="40"/>
      <c r="V663" s="40"/>
      <c r="W663" s="40"/>
      <c r="X663" s="41"/>
      <c r="Y663" s="41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18"/>
      <c r="AM663" s="40"/>
      <c r="AN663" s="42"/>
      <c r="AO663" s="42"/>
      <c r="AP663" s="43"/>
      <c r="AQ663" s="43"/>
      <c r="AR663" s="43"/>
      <c r="AS663" s="43"/>
      <c r="AT663" s="43"/>
      <c r="AU663" s="43"/>
      <c r="AV663" s="44"/>
      <c r="AW663" s="45"/>
      <c r="AX663" s="45"/>
      <c r="AY663" s="45"/>
    </row>
    <row r="664">
      <c r="A664" s="60"/>
      <c r="B664" s="60"/>
      <c r="C664" s="60"/>
      <c r="D664" s="46"/>
      <c r="E664" s="25"/>
      <c r="F664" s="26"/>
      <c r="G664" s="18"/>
      <c r="H664" s="15"/>
      <c r="I664" s="28"/>
      <c r="J664" s="29"/>
      <c r="K664" s="30"/>
      <c r="L664" s="31"/>
      <c r="M664" s="32"/>
      <c r="N664" s="33"/>
      <c r="O664" s="39"/>
      <c r="P664" s="39"/>
      <c r="Q664" s="40"/>
      <c r="R664" s="17"/>
      <c r="S664" s="40"/>
      <c r="T664" s="40"/>
      <c r="U664" s="40"/>
      <c r="V664" s="40"/>
      <c r="W664" s="40"/>
      <c r="X664" s="41"/>
      <c r="Y664" s="41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18"/>
      <c r="AM664" s="40"/>
      <c r="AN664" s="42"/>
      <c r="AO664" s="42"/>
      <c r="AP664" s="43"/>
      <c r="AQ664" s="43"/>
      <c r="AR664" s="43"/>
      <c r="AS664" s="43"/>
      <c r="AT664" s="43"/>
      <c r="AU664" s="43"/>
      <c r="AV664" s="44"/>
      <c r="AW664" s="45"/>
      <c r="AX664" s="45"/>
      <c r="AY664" s="45"/>
    </row>
    <row r="665">
      <c r="A665" s="60"/>
      <c r="B665" s="60"/>
      <c r="C665" s="60"/>
      <c r="D665" s="46"/>
      <c r="E665" s="25"/>
      <c r="F665" s="26"/>
      <c r="G665" s="18"/>
      <c r="H665" s="15"/>
      <c r="I665" s="28"/>
      <c r="J665" s="29"/>
      <c r="K665" s="30"/>
      <c r="L665" s="31"/>
      <c r="M665" s="32"/>
      <c r="N665" s="33"/>
      <c r="O665" s="39"/>
      <c r="P665" s="39"/>
      <c r="Q665" s="40"/>
      <c r="R665" s="17"/>
      <c r="S665" s="40"/>
      <c r="T665" s="40"/>
      <c r="U665" s="40"/>
      <c r="V665" s="40"/>
      <c r="W665" s="40"/>
      <c r="X665" s="41"/>
      <c r="Y665" s="41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18"/>
      <c r="AM665" s="40"/>
      <c r="AN665" s="42"/>
      <c r="AO665" s="42"/>
      <c r="AP665" s="43"/>
      <c r="AQ665" s="43"/>
      <c r="AR665" s="43"/>
      <c r="AS665" s="43"/>
      <c r="AT665" s="43"/>
      <c r="AU665" s="43"/>
      <c r="AV665" s="44"/>
      <c r="AW665" s="45"/>
      <c r="AX665" s="45"/>
      <c r="AY665" s="45"/>
    </row>
    <row r="666">
      <c r="A666" s="60"/>
      <c r="B666" s="60"/>
      <c r="C666" s="60"/>
      <c r="D666" s="46"/>
      <c r="E666" s="25"/>
      <c r="F666" s="26"/>
      <c r="G666" s="18"/>
      <c r="H666" s="15"/>
      <c r="I666" s="28"/>
      <c r="J666" s="29"/>
      <c r="K666" s="30"/>
      <c r="L666" s="31"/>
      <c r="M666" s="32"/>
      <c r="N666" s="33"/>
      <c r="O666" s="39"/>
      <c r="P666" s="39"/>
      <c r="Q666" s="40"/>
      <c r="R666" s="17"/>
      <c r="S666" s="40"/>
      <c r="T666" s="40"/>
      <c r="U666" s="40"/>
      <c r="V666" s="40"/>
      <c r="W666" s="40"/>
      <c r="X666" s="41"/>
      <c r="Y666" s="41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18"/>
      <c r="AM666" s="40"/>
      <c r="AN666" s="42"/>
      <c r="AO666" s="42"/>
      <c r="AP666" s="43"/>
      <c r="AQ666" s="43"/>
      <c r="AR666" s="43"/>
      <c r="AS666" s="43"/>
      <c r="AT666" s="43"/>
      <c r="AU666" s="43"/>
      <c r="AV666" s="44"/>
      <c r="AW666" s="45"/>
      <c r="AX666" s="45"/>
      <c r="AY666" s="45"/>
    </row>
    <row r="667">
      <c r="A667" s="60"/>
      <c r="B667" s="60"/>
      <c r="C667" s="60"/>
      <c r="D667" s="46"/>
      <c r="E667" s="25"/>
      <c r="F667" s="26"/>
      <c r="G667" s="18"/>
      <c r="H667" s="15"/>
      <c r="I667" s="28"/>
      <c r="J667" s="29"/>
      <c r="K667" s="30"/>
      <c r="L667" s="31"/>
      <c r="M667" s="32"/>
      <c r="N667" s="33"/>
      <c r="O667" s="39"/>
      <c r="P667" s="39"/>
      <c r="Q667" s="40"/>
      <c r="R667" s="17"/>
      <c r="S667" s="40"/>
      <c r="T667" s="40"/>
      <c r="U667" s="40"/>
      <c r="V667" s="40"/>
      <c r="W667" s="40"/>
      <c r="X667" s="41"/>
      <c r="Y667" s="41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18"/>
      <c r="AM667" s="40"/>
      <c r="AN667" s="42"/>
      <c r="AO667" s="42"/>
      <c r="AP667" s="43"/>
      <c r="AQ667" s="43"/>
      <c r="AR667" s="43"/>
      <c r="AS667" s="43"/>
      <c r="AT667" s="43"/>
      <c r="AU667" s="43"/>
      <c r="AV667" s="44"/>
      <c r="AW667" s="45"/>
      <c r="AX667" s="45"/>
      <c r="AY667" s="45"/>
    </row>
    <row r="668">
      <c r="A668" s="60"/>
      <c r="B668" s="60"/>
      <c r="C668" s="60"/>
      <c r="D668" s="46"/>
      <c r="E668" s="25"/>
      <c r="F668" s="26"/>
      <c r="G668" s="18"/>
      <c r="H668" s="15"/>
      <c r="I668" s="28"/>
      <c r="J668" s="29"/>
      <c r="K668" s="30"/>
      <c r="L668" s="31"/>
      <c r="M668" s="32"/>
      <c r="N668" s="33"/>
      <c r="O668" s="39"/>
      <c r="P668" s="39"/>
      <c r="Q668" s="40"/>
      <c r="R668" s="17"/>
      <c r="S668" s="40"/>
      <c r="T668" s="40"/>
      <c r="U668" s="40"/>
      <c r="V668" s="40"/>
      <c r="W668" s="40"/>
      <c r="X668" s="41"/>
      <c r="Y668" s="41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18"/>
      <c r="AM668" s="40"/>
      <c r="AN668" s="42"/>
      <c r="AO668" s="42"/>
      <c r="AP668" s="43"/>
      <c r="AQ668" s="43"/>
      <c r="AR668" s="43"/>
      <c r="AS668" s="43"/>
      <c r="AT668" s="43"/>
      <c r="AU668" s="43"/>
      <c r="AV668" s="44"/>
      <c r="AW668" s="45"/>
      <c r="AX668" s="45"/>
      <c r="AY668" s="45"/>
    </row>
    <row r="669">
      <c r="A669" s="60"/>
      <c r="B669" s="60"/>
      <c r="C669" s="60"/>
      <c r="D669" s="46"/>
      <c r="E669" s="25"/>
      <c r="F669" s="26"/>
      <c r="G669" s="18"/>
      <c r="H669" s="15"/>
      <c r="I669" s="28"/>
      <c r="J669" s="29"/>
      <c r="K669" s="30"/>
      <c r="L669" s="31"/>
      <c r="M669" s="32"/>
      <c r="N669" s="33"/>
      <c r="O669" s="39"/>
      <c r="P669" s="39"/>
      <c r="Q669" s="40"/>
      <c r="R669" s="17"/>
      <c r="S669" s="40"/>
      <c r="T669" s="40"/>
      <c r="U669" s="40"/>
      <c r="V669" s="40"/>
      <c r="W669" s="40"/>
      <c r="X669" s="41"/>
      <c r="Y669" s="41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18"/>
      <c r="AM669" s="40"/>
      <c r="AN669" s="42"/>
      <c r="AO669" s="42"/>
      <c r="AP669" s="43"/>
      <c r="AQ669" s="43"/>
      <c r="AR669" s="43"/>
      <c r="AS669" s="43"/>
      <c r="AT669" s="43"/>
      <c r="AU669" s="43"/>
      <c r="AV669" s="44"/>
      <c r="AW669" s="45"/>
      <c r="AX669" s="45"/>
      <c r="AY669" s="45"/>
    </row>
    <row r="670">
      <c r="A670" s="60"/>
      <c r="B670" s="60"/>
      <c r="C670" s="60"/>
      <c r="D670" s="46"/>
      <c r="E670" s="25"/>
      <c r="F670" s="26"/>
      <c r="G670" s="18"/>
      <c r="H670" s="15"/>
      <c r="I670" s="28"/>
      <c r="J670" s="29"/>
      <c r="K670" s="30"/>
      <c r="L670" s="31"/>
      <c r="M670" s="32"/>
      <c r="N670" s="33"/>
      <c r="O670" s="39"/>
      <c r="P670" s="39"/>
      <c r="Q670" s="40"/>
      <c r="R670" s="17"/>
      <c r="S670" s="40"/>
      <c r="T670" s="40"/>
      <c r="U670" s="40"/>
      <c r="V670" s="40"/>
      <c r="W670" s="40"/>
      <c r="X670" s="41"/>
      <c r="Y670" s="41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18"/>
      <c r="AM670" s="40"/>
      <c r="AN670" s="42"/>
      <c r="AO670" s="42"/>
      <c r="AP670" s="43"/>
      <c r="AQ670" s="43"/>
      <c r="AR670" s="43"/>
      <c r="AS670" s="43"/>
      <c r="AT670" s="43"/>
      <c r="AU670" s="43"/>
      <c r="AV670" s="44"/>
      <c r="AW670" s="45"/>
      <c r="AX670" s="45"/>
      <c r="AY670" s="45"/>
    </row>
    <row r="671">
      <c r="A671" s="60"/>
      <c r="B671" s="60"/>
      <c r="C671" s="60"/>
      <c r="D671" s="46"/>
      <c r="E671" s="25"/>
      <c r="F671" s="26"/>
      <c r="G671" s="18"/>
      <c r="H671" s="15"/>
      <c r="I671" s="28"/>
      <c r="J671" s="29"/>
      <c r="K671" s="30"/>
      <c r="L671" s="31"/>
      <c r="M671" s="32"/>
      <c r="N671" s="33"/>
      <c r="O671" s="39"/>
      <c r="P671" s="39"/>
      <c r="Q671" s="40"/>
      <c r="R671" s="17"/>
      <c r="S671" s="40"/>
      <c r="T671" s="40"/>
      <c r="U671" s="40"/>
      <c r="V671" s="40"/>
      <c r="W671" s="40"/>
      <c r="X671" s="41"/>
      <c r="Y671" s="41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18"/>
      <c r="AM671" s="40"/>
      <c r="AN671" s="42"/>
      <c r="AO671" s="42"/>
      <c r="AP671" s="43"/>
      <c r="AQ671" s="43"/>
      <c r="AR671" s="43"/>
      <c r="AS671" s="43"/>
      <c r="AT671" s="43"/>
      <c r="AU671" s="43"/>
      <c r="AV671" s="44"/>
      <c r="AW671" s="45"/>
      <c r="AX671" s="45"/>
      <c r="AY671" s="45"/>
    </row>
    <row r="672">
      <c r="A672" s="60"/>
      <c r="B672" s="60"/>
      <c r="C672" s="60"/>
      <c r="D672" s="46"/>
      <c r="E672" s="25"/>
      <c r="F672" s="26"/>
      <c r="G672" s="18"/>
      <c r="H672" s="15"/>
      <c r="I672" s="28"/>
      <c r="J672" s="29"/>
      <c r="K672" s="30"/>
      <c r="L672" s="31"/>
      <c r="M672" s="32"/>
      <c r="N672" s="33"/>
      <c r="O672" s="39"/>
      <c r="P672" s="39"/>
      <c r="Q672" s="40"/>
      <c r="R672" s="17"/>
      <c r="S672" s="40"/>
      <c r="T672" s="40"/>
      <c r="U672" s="40"/>
      <c r="V672" s="40"/>
      <c r="W672" s="40"/>
      <c r="X672" s="41"/>
      <c r="Y672" s="41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18"/>
      <c r="AM672" s="40"/>
      <c r="AN672" s="42"/>
      <c r="AO672" s="42"/>
      <c r="AP672" s="43"/>
      <c r="AQ672" s="43"/>
      <c r="AR672" s="43"/>
      <c r="AS672" s="43"/>
      <c r="AT672" s="43"/>
      <c r="AU672" s="43"/>
      <c r="AV672" s="44"/>
      <c r="AW672" s="45"/>
      <c r="AX672" s="45"/>
      <c r="AY672" s="45"/>
    </row>
    <row r="673">
      <c r="A673" s="60"/>
      <c r="B673" s="60"/>
      <c r="C673" s="60"/>
      <c r="D673" s="46"/>
      <c r="E673" s="25"/>
      <c r="F673" s="26"/>
      <c r="G673" s="18"/>
      <c r="H673" s="15"/>
      <c r="I673" s="28"/>
      <c r="J673" s="29"/>
      <c r="K673" s="30"/>
      <c r="L673" s="31"/>
      <c r="M673" s="32"/>
      <c r="N673" s="33"/>
      <c r="O673" s="39"/>
      <c r="P673" s="39"/>
      <c r="Q673" s="40"/>
      <c r="R673" s="17"/>
      <c r="S673" s="40"/>
      <c r="T673" s="40"/>
      <c r="U673" s="40"/>
      <c r="V673" s="40"/>
      <c r="W673" s="40"/>
      <c r="X673" s="41"/>
      <c r="Y673" s="41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18"/>
      <c r="AM673" s="40"/>
      <c r="AN673" s="42"/>
      <c r="AO673" s="42"/>
      <c r="AP673" s="43"/>
      <c r="AQ673" s="43"/>
      <c r="AR673" s="43"/>
      <c r="AS673" s="43"/>
      <c r="AT673" s="43"/>
      <c r="AU673" s="43"/>
      <c r="AV673" s="44"/>
      <c r="AW673" s="45"/>
      <c r="AX673" s="45"/>
      <c r="AY673" s="45"/>
    </row>
    <row r="674">
      <c r="A674" s="60"/>
      <c r="B674" s="60"/>
      <c r="C674" s="60"/>
      <c r="D674" s="46"/>
      <c r="E674" s="25"/>
      <c r="F674" s="26"/>
      <c r="G674" s="18"/>
      <c r="H674" s="15"/>
      <c r="I674" s="28"/>
      <c r="J674" s="29"/>
      <c r="K674" s="30"/>
      <c r="L674" s="31"/>
      <c r="M674" s="32"/>
      <c r="N674" s="33"/>
      <c r="O674" s="39"/>
      <c r="P674" s="39"/>
      <c r="Q674" s="40"/>
      <c r="R674" s="17"/>
      <c r="S674" s="40"/>
      <c r="T674" s="40"/>
      <c r="U674" s="40"/>
      <c r="V674" s="40"/>
      <c r="W674" s="40"/>
      <c r="X674" s="41"/>
      <c r="Y674" s="41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18"/>
      <c r="AM674" s="40"/>
      <c r="AN674" s="42"/>
      <c r="AO674" s="42"/>
      <c r="AP674" s="43"/>
      <c r="AQ674" s="43"/>
      <c r="AR674" s="43"/>
      <c r="AS674" s="43"/>
      <c r="AT674" s="43"/>
      <c r="AU674" s="43"/>
      <c r="AV674" s="44"/>
      <c r="AW674" s="45"/>
      <c r="AX674" s="45"/>
      <c r="AY674" s="45"/>
    </row>
    <row r="675">
      <c r="A675" s="60"/>
      <c r="B675" s="60"/>
      <c r="C675" s="60"/>
      <c r="D675" s="46"/>
      <c r="E675" s="25"/>
      <c r="F675" s="26"/>
      <c r="G675" s="18"/>
      <c r="H675" s="15"/>
      <c r="I675" s="28"/>
      <c r="J675" s="29"/>
      <c r="K675" s="30"/>
      <c r="L675" s="31"/>
      <c r="M675" s="32"/>
      <c r="N675" s="33"/>
      <c r="O675" s="39"/>
      <c r="P675" s="39"/>
      <c r="Q675" s="40"/>
      <c r="R675" s="17"/>
      <c r="S675" s="40"/>
      <c r="T675" s="40"/>
      <c r="U675" s="40"/>
      <c r="V675" s="40"/>
      <c r="W675" s="40"/>
      <c r="X675" s="41"/>
      <c r="Y675" s="41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18"/>
      <c r="AM675" s="40"/>
      <c r="AN675" s="42"/>
      <c r="AO675" s="42"/>
      <c r="AP675" s="43"/>
      <c r="AQ675" s="43"/>
      <c r="AR675" s="43"/>
      <c r="AS675" s="43"/>
      <c r="AT675" s="43"/>
      <c r="AU675" s="43"/>
      <c r="AV675" s="44"/>
      <c r="AW675" s="45"/>
      <c r="AX675" s="45"/>
      <c r="AY675" s="45"/>
    </row>
    <row r="676">
      <c r="A676" s="60"/>
      <c r="B676" s="60"/>
      <c r="C676" s="60"/>
      <c r="D676" s="46"/>
      <c r="E676" s="25"/>
      <c r="F676" s="26"/>
      <c r="G676" s="18"/>
      <c r="H676" s="15"/>
      <c r="I676" s="28"/>
      <c r="J676" s="29"/>
      <c r="K676" s="30"/>
      <c r="L676" s="31"/>
      <c r="M676" s="32"/>
      <c r="N676" s="33"/>
      <c r="O676" s="39"/>
      <c r="P676" s="39"/>
      <c r="Q676" s="40"/>
      <c r="R676" s="17"/>
      <c r="S676" s="40"/>
      <c r="T676" s="40"/>
      <c r="U676" s="40"/>
      <c r="V676" s="40"/>
      <c r="W676" s="40"/>
      <c r="X676" s="41"/>
      <c r="Y676" s="41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18"/>
      <c r="AM676" s="40"/>
      <c r="AN676" s="42"/>
      <c r="AO676" s="42"/>
      <c r="AP676" s="43"/>
      <c r="AQ676" s="43"/>
      <c r="AR676" s="43"/>
      <c r="AS676" s="43"/>
      <c r="AT676" s="43"/>
      <c r="AU676" s="43"/>
      <c r="AV676" s="44"/>
      <c r="AW676" s="45"/>
      <c r="AX676" s="45"/>
      <c r="AY676" s="45"/>
    </row>
    <row r="677">
      <c r="A677" s="60"/>
      <c r="B677" s="60"/>
      <c r="C677" s="60"/>
      <c r="D677" s="46"/>
      <c r="E677" s="25"/>
      <c r="F677" s="26"/>
      <c r="G677" s="18"/>
      <c r="H677" s="15"/>
      <c r="I677" s="28"/>
      <c r="J677" s="29"/>
      <c r="K677" s="30"/>
      <c r="L677" s="31"/>
      <c r="M677" s="32"/>
      <c r="N677" s="33"/>
      <c r="O677" s="39"/>
      <c r="P677" s="39"/>
      <c r="Q677" s="40"/>
      <c r="R677" s="17"/>
      <c r="S677" s="40"/>
      <c r="T677" s="40"/>
      <c r="U677" s="40"/>
      <c r="V677" s="40"/>
      <c r="W677" s="40"/>
      <c r="X677" s="41"/>
      <c r="Y677" s="41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18"/>
      <c r="AM677" s="40"/>
      <c r="AN677" s="42"/>
      <c r="AO677" s="42"/>
      <c r="AP677" s="43"/>
      <c r="AQ677" s="43"/>
      <c r="AR677" s="43"/>
      <c r="AS677" s="43"/>
      <c r="AT677" s="43"/>
      <c r="AU677" s="43"/>
      <c r="AV677" s="44"/>
      <c r="AW677" s="45"/>
      <c r="AX677" s="45"/>
      <c r="AY677" s="45"/>
    </row>
    <row r="678">
      <c r="A678" s="60"/>
      <c r="B678" s="60"/>
      <c r="C678" s="60"/>
      <c r="D678" s="46"/>
      <c r="E678" s="25"/>
      <c r="F678" s="26"/>
      <c r="G678" s="18"/>
      <c r="H678" s="15"/>
      <c r="I678" s="28"/>
      <c r="J678" s="29"/>
      <c r="K678" s="30"/>
      <c r="L678" s="31"/>
      <c r="M678" s="32"/>
      <c r="N678" s="33"/>
      <c r="O678" s="39"/>
      <c r="P678" s="39"/>
      <c r="Q678" s="40"/>
      <c r="R678" s="17"/>
      <c r="S678" s="40"/>
      <c r="T678" s="40"/>
      <c r="U678" s="40"/>
      <c r="V678" s="40"/>
      <c r="W678" s="40"/>
      <c r="X678" s="41"/>
      <c r="Y678" s="41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18"/>
      <c r="AM678" s="40"/>
      <c r="AN678" s="42"/>
      <c r="AO678" s="42"/>
      <c r="AP678" s="43"/>
      <c r="AQ678" s="43"/>
      <c r="AR678" s="43"/>
      <c r="AS678" s="43"/>
      <c r="AT678" s="43"/>
      <c r="AU678" s="43"/>
      <c r="AV678" s="44"/>
      <c r="AW678" s="45"/>
      <c r="AX678" s="45"/>
      <c r="AY678" s="45"/>
    </row>
    <row r="679">
      <c r="A679" s="60"/>
      <c r="B679" s="60"/>
      <c r="C679" s="60"/>
      <c r="D679" s="46"/>
      <c r="E679" s="25"/>
      <c r="F679" s="26"/>
      <c r="G679" s="18"/>
      <c r="H679" s="15"/>
      <c r="I679" s="28"/>
      <c r="J679" s="29"/>
      <c r="K679" s="30"/>
      <c r="L679" s="31"/>
      <c r="M679" s="32"/>
      <c r="N679" s="33"/>
      <c r="O679" s="39"/>
      <c r="P679" s="39"/>
      <c r="Q679" s="40"/>
      <c r="R679" s="17"/>
      <c r="S679" s="40"/>
      <c r="T679" s="40"/>
      <c r="U679" s="40"/>
      <c r="V679" s="40"/>
      <c r="W679" s="40"/>
      <c r="X679" s="41"/>
      <c r="Y679" s="41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18"/>
      <c r="AM679" s="40"/>
      <c r="AN679" s="42"/>
      <c r="AO679" s="42"/>
      <c r="AP679" s="43"/>
      <c r="AQ679" s="43"/>
      <c r="AR679" s="43"/>
      <c r="AS679" s="43"/>
      <c r="AT679" s="43"/>
      <c r="AU679" s="43"/>
      <c r="AV679" s="44"/>
      <c r="AW679" s="45"/>
      <c r="AX679" s="45"/>
      <c r="AY679" s="45"/>
    </row>
    <row r="680">
      <c r="A680" s="60"/>
      <c r="B680" s="60"/>
      <c r="C680" s="60"/>
      <c r="D680" s="46"/>
      <c r="E680" s="25"/>
      <c r="F680" s="26"/>
      <c r="G680" s="18"/>
      <c r="H680" s="15"/>
      <c r="I680" s="28"/>
      <c r="J680" s="29"/>
      <c r="K680" s="30"/>
      <c r="L680" s="31"/>
      <c r="M680" s="32"/>
      <c r="N680" s="33"/>
      <c r="O680" s="39"/>
      <c r="P680" s="39"/>
      <c r="Q680" s="40"/>
      <c r="R680" s="17"/>
      <c r="S680" s="40"/>
      <c r="T680" s="40"/>
      <c r="U680" s="40"/>
      <c r="V680" s="40"/>
      <c r="W680" s="40"/>
      <c r="X680" s="41"/>
      <c r="Y680" s="41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18"/>
      <c r="AM680" s="40"/>
      <c r="AN680" s="42"/>
      <c r="AO680" s="42"/>
      <c r="AP680" s="43"/>
      <c r="AQ680" s="43"/>
      <c r="AR680" s="43"/>
      <c r="AS680" s="43"/>
      <c r="AT680" s="43"/>
      <c r="AU680" s="43"/>
      <c r="AV680" s="44"/>
      <c r="AW680" s="45"/>
      <c r="AX680" s="45"/>
      <c r="AY680" s="45"/>
    </row>
    <row r="681">
      <c r="A681" s="60"/>
      <c r="B681" s="60"/>
      <c r="C681" s="60"/>
      <c r="D681" s="46"/>
      <c r="E681" s="25"/>
      <c r="F681" s="26"/>
      <c r="G681" s="18"/>
      <c r="H681" s="15"/>
      <c r="I681" s="28"/>
      <c r="J681" s="29"/>
      <c r="K681" s="30"/>
      <c r="L681" s="31"/>
      <c r="M681" s="32"/>
      <c r="N681" s="33"/>
      <c r="O681" s="39"/>
      <c r="P681" s="39"/>
      <c r="Q681" s="40"/>
      <c r="R681" s="17"/>
      <c r="S681" s="40"/>
      <c r="T681" s="40"/>
      <c r="U681" s="40"/>
      <c r="V681" s="40"/>
      <c r="W681" s="40"/>
      <c r="X681" s="41"/>
      <c r="Y681" s="41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18"/>
      <c r="AM681" s="40"/>
      <c r="AN681" s="42"/>
      <c r="AO681" s="42"/>
      <c r="AP681" s="43"/>
      <c r="AQ681" s="43"/>
      <c r="AR681" s="43"/>
      <c r="AS681" s="43"/>
      <c r="AT681" s="43"/>
      <c r="AU681" s="43"/>
      <c r="AV681" s="44"/>
      <c r="AW681" s="45"/>
      <c r="AX681" s="45"/>
      <c r="AY681" s="45"/>
    </row>
    <row r="682">
      <c r="A682" s="60"/>
      <c r="B682" s="60"/>
      <c r="C682" s="60"/>
      <c r="D682" s="46"/>
      <c r="E682" s="25"/>
      <c r="F682" s="26"/>
      <c r="G682" s="18"/>
      <c r="H682" s="15"/>
      <c r="I682" s="28"/>
      <c r="J682" s="29"/>
      <c r="K682" s="30"/>
      <c r="L682" s="31"/>
      <c r="M682" s="32"/>
      <c r="N682" s="33"/>
      <c r="O682" s="39"/>
      <c r="P682" s="39"/>
      <c r="Q682" s="40"/>
      <c r="R682" s="17"/>
      <c r="S682" s="40"/>
      <c r="T682" s="40"/>
      <c r="U682" s="40"/>
      <c r="V682" s="40"/>
      <c r="W682" s="40"/>
      <c r="X682" s="41"/>
      <c r="Y682" s="41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18"/>
      <c r="AM682" s="40"/>
      <c r="AN682" s="42"/>
      <c r="AO682" s="42"/>
      <c r="AP682" s="43"/>
      <c r="AQ682" s="43"/>
      <c r="AR682" s="43"/>
      <c r="AS682" s="43"/>
      <c r="AT682" s="43"/>
      <c r="AU682" s="43"/>
      <c r="AV682" s="44"/>
      <c r="AW682" s="45"/>
      <c r="AX682" s="45"/>
      <c r="AY682" s="45"/>
    </row>
    <row r="683">
      <c r="A683" s="60"/>
      <c r="B683" s="60"/>
      <c r="C683" s="60"/>
      <c r="D683" s="46"/>
      <c r="E683" s="25"/>
      <c r="F683" s="26"/>
      <c r="G683" s="18"/>
      <c r="H683" s="15"/>
      <c r="I683" s="28"/>
      <c r="J683" s="29"/>
      <c r="K683" s="30"/>
      <c r="L683" s="31"/>
      <c r="M683" s="32"/>
      <c r="N683" s="33"/>
      <c r="O683" s="39"/>
      <c r="P683" s="39"/>
      <c r="Q683" s="40"/>
      <c r="R683" s="17"/>
      <c r="S683" s="40"/>
      <c r="T683" s="40"/>
      <c r="U683" s="40"/>
      <c r="V683" s="40"/>
      <c r="W683" s="40"/>
      <c r="X683" s="41"/>
      <c r="Y683" s="41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18"/>
      <c r="AM683" s="40"/>
      <c r="AN683" s="42"/>
      <c r="AO683" s="42"/>
      <c r="AP683" s="43"/>
      <c r="AQ683" s="43"/>
      <c r="AR683" s="43"/>
      <c r="AS683" s="43"/>
      <c r="AT683" s="43"/>
      <c r="AU683" s="43"/>
      <c r="AV683" s="44"/>
      <c r="AW683" s="45"/>
      <c r="AX683" s="45"/>
      <c r="AY683" s="45"/>
    </row>
    <row r="684">
      <c r="A684" s="60"/>
      <c r="B684" s="60"/>
      <c r="C684" s="60"/>
      <c r="D684" s="46"/>
      <c r="E684" s="25"/>
      <c r="F684" s="26"/>
      <c r="G684" s="18"/>
      <c r="H684" s="15"/>
      <c r="I684" s="28"/>
      <c r="J684" s="29"/>
      <c r="K684" s="30"/>
      <c r="L684" s="31"/>
      <c r="M684" s="32"/>
      <c r="N684" s="33"/>
      <c r="O684" s="39"/>
      <c r="P684" s="39"/>
      <c r="Q684" s="40"/>
      <c r="R684" s="17"/>
      <c r="S684" s="40"/>
      <c r="T684" s="40"/>
      <c r="U684" s="40"/>
      <c r="V684" s="40"/>
      <c r="W684" s="40"/>
      <c r="X684" s="41"/>
      <c r="Y684" s="41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18"/>
      <c r="AM684" s="40"/>
      <c r="AN684" s="42"/>
      <c r="AO684" s="42"/>
      <c r="AP684" s="43"/>
      <c r="AQ684" s="43"/>
      <c r="AR684" s="43"/>
      <c r="AS684" s="43"/>
      <c r="AT684" s="43"/>
      <c r="AU684" s="43"/>
      <c r="AV684" s="44"/>
      <c r="AW684" s="45"/>
      <c r="AX684" s="45"/>
      <c r="AY684" s="45"/>
    </row>
    <row r="685">
      <c r="A685" s="60"/>
      <c r="B685" s="60"/>
      <c r="C685" s="60"/>
      <c r="D685" s="46"/>
      <c r="E685" s="25"/>
      <c r="F685" s="26"/>
      <c r="G685" s="18"/>
      <c r="H685" s="15"/>
      <c r="I685" s="28"/>
      <c r="J685" s="29"/>
      <c r="K685" s="30"/>
      <c r="L685" s="31"/>
      <c r="M685" s="32"/>
      <c r="N685" s="33"/>
      <c r="O685" s="39"/>
      <c r="P685" s="39"/>
      <c r="Q685" s="40"/>
      <c r="R685" s="17"/>
      <c r="S685" s="40"/>
      <c r="T685" s="40"/>
      <c r="U685" s="40"/>
      <c r="V685" s="40"/>
      <c r="W685" s="40"/>
      <c r="X685" s="41"/>
      <c r="Y685" s="41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18"/>
      <c r="AM685" s="40"/>
      <c r="AN685" s="42"/>
      <c r="AO685" s="42"/>
      <c r="AP685" s="43"/>
      <c r="AQ685" s="43"/>
      <c r="AR685" s="43"/>
      <c r="AS685" s="43"/>
      <c r="AT685" s="43"/>
      <c r="AU685" s="43"/>
      <c r="AV685" s="44"/>
      <c r="AW685" s="45"/>
      <c r="AX685" s="45"/>
      <c r="AY685" s="45"/>
    </row>
    <row r="686">
      <c r="A686" s="60"/>
      <c r="B686" s="60"/>
      <c r="C686" s="60"/>
      <c r="D686" s="46"/>
      <c r="E686" s="25"/>
      <c r="F686" s="26"/>
      <c r="G686" s="18"/>
      <c r="H686" s="15"/>
      <c r="I686" s="28"/>
      <c r="J686" s="29"/>
      <c r="K686" s="30"/>
      <c r="L686" s="31"/>
      <c r="M686" s="32"/>
      <c r="N686" s="33"/>
      <c r="O686" s="39"/>
      <c r="P686" s="39"/>
      <c r="Q686" s="40"/>
      <c r="R686" s="17"/>
      <c r="S686" s="40"/>
      <c r="T686" s="40"/>
      <c r="U686" s="40"/>
      <c r="V686" s="40"/>
      <c r="W686" s="40"/>
      <c r="X686" s="41"/>
      <c r="Y686" s="41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18"/>
      <c r="AM686" s="40"/>
      <c r="AN686" s="42"/>
      <c r="AO686" s="42"/>
      <c r="AP686" s="43"/>
      <c r="AQ686" s="43"/>
      <c r="AR686" s="43"/>
      <c r="AS686" s="43"/>
      <c r="AT686" s="43"/>
      <c r="AU686" s="43"/>
      <c r="AV686" s="44"/>
      <c r="AW686" s="45"/>
      <c r="AX686" s="45"/>
      <c r="AY686" s="45"/>
    </row>
    <row r="687">
      <c r="A687" s="60"/>
      <c r="B687" s="60"/>
      <c r="C687" s="60"/>
      <c r="D687" s="46"/>
      <c r="E687" s="25"/>
      <c r="F687" s="26"/>
      <c r="G687" s="18"/>
      <c r="H687" s="15"/>
      <c r="I687" s="28"/>
      <c r="J687" s="29"/>
      <c r="K687" s="30"/>
      <c r="L687" s="31"/>
      <c r="M687" s="32"/>
      <c r="N687" s="33"/>
      <c r="O687" s="39"/>
      <c r="P687" s="39"/>
      <c r="Q687" s="40"/>
      <c r="R687" s="17"/>
      <c r="S687" s="40"/>
      <c r="T687" s="40"/>
      <c r="U687" s="40"/>
      <c r="V687" s="40"/>
      <c r="W687" s="40"/>
      <c r="X687" s="41"/>
      <c r="Y687" s="41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18"/>
      <c r="AM687" s="40"/>
      <c r="AN687" s="42"/>
      <c r="AO687" s="42"/>
      <c r="AP687" s="43"/>
      <c r="AQ687" s="43"/>
      <c r="AR687" s="43"/>
      <c r="AS687" s="43"/>
      <c r="AT687" s="43"/>
      <c r="AU687" s="43"/>
      <c r="AV687" s="44"/>
      <c r="AW687" s="45"/>
      <c r="AX687" s="45"/>
      <c r="AY687" s="45"/>
    </row>
    <row r="688">
      <c r="A688" s="60"/>
      <c r="B688" s="60"/>
      <c r="C688" s="60"/>
      <c r="D688" s="46"/>
      <c r="E688" s="25"/>
      <c r="F688" s="26"/>
      <c r="G688" s="18"/>
      <c r="H688" s="15"/>
      <c r="I688" s="28"/>
      <c r="J688" s="29"/>
      <c r="K688" s="30"/>
      <c r="L688" s="31"/>
      <c r="M688" s="32"/>
      <c r="N688" s="33"/>
      <c r="O688" s="39"/>
      <c r="P688" s="39"/>
      <c r="Q688" s="40"/>
      <c r="R688" s="17"/>
      <c r="S688" s="40"/>
      <c r="T688" s="40"/>
      <c r="U688" s="40"/>
      <c r="V688" s="40"/>
      <c r="W688" s="40"/>
      <c r="X688" s="41"/>
      <c r="Y688" s="41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18"/>
      <c r="AM688" s="40"/>
      <c r="AN688" s="42"/>
      <c r="AO688" s="42"/>
      <c r="AP688" s="43"/>
      <c r="AQ688" s="43"/>
      <c r="AR688" s="43"/>
      <c r="AS688" s="43"/>
      <c r="AT688" s="43"/>
      <c r="AU688" s="43"/>
      <c r="AV688" s="44"/>
      <c r="AW688" s="45"/>
      <c r="AX688" s="45"/>
      <c r="AY688" s="45"/>
    </row>
    <row r="689">
      <c r="A689" s="60"/>
      <c r="B689" s="60"/>
      <c r="C689" s="60"/>
      <c r="D689" s="46"/>
      <c r="E689" s="25"/>
      <c r="F689" s="26"/>
      <c r="G689" s="18"/>
      <c r="H689" s="15"/>
      <c r="I689" s="28"/>
      <c r="J689" s="29"/>
      <c r="K689" s="30"/>
      <c r="L689" s="31"/>
      <c r="M689" s="32"/>
      <c r="N689" s="33"/>
      <c r="O689" s="39"/>
      <c r="P689" s="39"/>
      <c r="Q689" s="40"/>
      <c r="R689" s="17"/>
      <c r="S689" s="40"/>
      <c r="T689" s="40"/>
      <c r="U689" s="40"/>
      <c r="V689" s="40"/>
      <c r="W689" s="40"/>
      <c r="X689" s="41"/>
      <c r="Y689" s="41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18"/>
      <c r="AM689" s="40"/>
      <c r="AN689" s="42"/>
      <c r="AO689" s="42"/>
      <c r="AP689" s="43"/>
      <c r="AQ689" s="43"/>
      <c r="AR689" s="43"/>
      <c r="AS689" s="43"/>
      <c r="AT689" s="43"/>
      <c r="AU689" s="43"/>
      <c r="AV689" s="44"/>
      <c r="AW689" s="45"/>
      <c r="AX689" s="45"/>
      <c r="AY689" s="45"/>
    </row>
    <row r="690">
      <c r="A690" s="60"/>
      <c r="B690" s="60"/>
      <c r="C690" s="60"/>
      <c r="D690" s="46"/>
      <c r="E690" s="25"/>
      <c r="F690" s="26"/>
      <c r="G690" s="18"/>
      <c r="H690" s="15"/>
      <c r="I690" s="28"/>
      <c r="J690" s="29"/>
      <c r="K690" s="30"/>
      <c r="L690" s="31"/>
      <c r="M690" s="32"/>
      <c r="N690" s="33"/>
      <c r="O690" s="39"/>
      <c r="P690" s="39"/>
      <c r="Q690" s="40"/>
      <c r="R690" s="17"/>
      <c r="S690" s="40"/>
      <c r="T690" s="40"/>
      <c r="U690" s="40"/>
      <c r="V690" s="40"/>
      <c r="W690" s="40"/>
      <c r="X690" s="41"/>
      <c r="Y690" s="41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18"/>
      <c r="AM690" s="40"/>
      <c r="AN690" s="42"/>
      <c r="AO690" s="42"/>
      <c r="AP690" s="43"/>
      <c r="AQ690" s="43"/>
      <c r="AR690" s="43"/>
      <c r="AS690" s="43"/>
      <c r="AT690" s="43"/>
      <c r="AU690" s="43"/>
      <c r="AV690" s="44"/>
      <c r="AW690" s="45"/>
      <c r="AX690" s="45"/>
      <c r="AY690" s="45"/>
    </row>
    <row r="691">
      <c r="A691" s="60"/>
      <c r="B691" s="60"/>
      <c r="C691" s="60"/>
      <c r="D691" s="46"/>
      <c r="E691" s="25"/>
      <c r="F691" s="26"/>
      <c r="G691" s="18"/>
      <c r="H691" s="15"/>
      <c r="I691" s="28"/>
      <c r="J691" s="29"/>
      <c r="K691" s="30"/>
      <c r="L691" s="31"/>
      <c r="M691" s="32"/>
      <c r="N691" s="33"/>
      <c r="O691" s="39"/>
      <c r="P691" s="39"/>
      <c r="Q691" s="40"/>
      <c r="R691" s="17"/>
      <c r="S691" s="40"/>
      <c r="T691" s="40"/>
      <c r="U691" s="40"/>
      <c r="V691" s="40"/>
      <c r="W691" s="40"/>
      <c r="X691" s="41"/>
      <c r="Y691" s="41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18"/>
      <c r="AM691" s="40"/>
      <c r="AN691" s="42"/>
      <c r="AO691" s="42"/>
      <c r="AP691" s="43"/>
      <c r="AQ691" s="43"/>
      <c r="AR691" s="43"/>
      <c r="AS691" s="43"/>
      <c r="AT691" s="43"/>
      <c r="AU691" s="43"/>
      <c r="AV691" s="44"/>
      <c r="AW691" s="45"/>
      <c r="AX691" s="45"/>
      <c r="AY691" s="45"/>
    </row>
    <row r="692">
      <c r="A692" s="60"/>
      <c r="B692" s="60"/>
      <c r="C692" s="60"/>
      <c r="D692" s="46"/>
      <c r="E692" s="25"/>
      <c r="F692" s="26"/>
      <c r="G692" s="18"/>
      <c r="H692" s="15"/>
      <c r="I692" s="28"/>
      <c r="J692" s="29"/>
      <c r="K692" s="30"/>
      <c r="L692" s="31"/>
      <c r="M692" s="32"/>
      <c r="N692" s="33"/>
      <c r="O692" s="39"/>
      <c r="P692" s="39"/>
      <c r="Q692" s="40"/>
      <c r="R692" s="17"/>
      <c r="S692" s="40"/>
      <c r="T692" s="40"/>
      <c r="U692" s="40"/>
      <c r="V692" s="40"/>
      <c r="W692" s="40"/>
      <c r="X692" s="41"/>
      <c r="Y692" s="41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18"/>
      <c r="AM692" s="40"/>
      <c r="AN692" s="42"/>
      <c r="AO692" s="42"/>
      <c r="AP692" s="43"/>
      <c r="AQ692" s="43"/>
      <c r="AR692" s="43"/>
      <c r="AS692" s="43"/>
      <c r="AT692" s="43"/>
      <c r="AU692" s="43"/>
      <c r="AV692" s="44"/>
      <c r="AW692" s="45"/>
      <c r="AX692" s="45"/>
      <c r="AY692" s="45"/>
    </row>
    <row r="693">
      <c r="A693" s="60"/>
      <c r="B693" s="60"/>
      <c r="C693" s="60"/>
      <c r="D693" s="46"/>
      <c r="E693" s="25"/>
      <c r="F693" s="26"/>
      <c r="G693" s="18"/>
      <c r="H693" s="15"/>
      <c r="I693" s="28"/>
      <c r="J693" s="29"/>
      <c r="K693" s="30"/>
      <c r="L693" s="31"/>
      <c r="M693" s="32"/>
      <c r="N693" s="33"/>
      <c r="O693" s="39"/>
      <c r="P693" s="39"/>
      <c r="Q693" s="40"/>
      <c r="R693" s="17"/>
      <c r="S693" s="40"/>
      <c r="T693" s="40"/>
      <c r="U693" s="40"/>
      <c r="V693" s="40"/>
      <c r="W693" s="40"/>
      <c r="X693" s="41"/>
      <c r="Y693" s="41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18"/>
      <c r="AM693" s="40"/>
      <c r="AN693" s="42"/>
      <c r="AO693" s="42"/>
      <c r="AP693" s="43"/>
      <c r="AQ693" s="43"/>
      <c r="AR693" s="43"/>
      <c r="AS693" s="43"/>
      <c r="AT693" s="43"/>
      <c r="AU693" s="43"/>
      <c r="AV693" s="44"/>
      <c r="AW693" s="45"/>
      <c r="AX693" s="45"/>
      <c r="AY693" s="45"/>
    </row>
    <row r="694">
      <c r="A694" s="60"/>
      <c r="B694" s="60"/>
      <c r="C694" s="60"/>
      <c r="D694" s="46"/>
      <c r="E694" s="25"/>
      <c r="F694" s="26"/>
      <c r="G694" s="18"/>
      <c r="H694" s="15"/>
      <c r="I694" s="28"/>
      <c r="J694" s="29"/>
      <c r="K694" s="30"/>
      <c r="L694" s="31"/>
      <c r="M694" s="32"/>
      <c r="N694" s="33"/>
      <c r="O694" s="39"/>
      <c r="P694" s="39"/>
      <c r="Q694" s="40"/>
      <c r="R694" s="17"/>
      <c r="S694" s="40"/>
      <c r="T694" s="40"/>
      <c r="U694" s="40"/>
      <c r="V694" s="40"/>
      <c r="W694" s="40"/>
      <c r="X694" s="41"/>
      <c r="Y694" s="41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18"/>
      <c r="AM694" s="40"/>
      <c r="AN694" s="42"/>
      <c r="AO694" s="42"/>
      <c r="AP694" s="43"/>
      <c r="AQ694" s="43"/>
      <c r="AR694" s="43"/>
      <c r="AS694" s="43"/>
      <c r="AT694" s="43"/>
      <c r="AU694" s="43"/>
      <c r="AV694" s="44"/>
      <c r="AW694" s="45"/>
      <c r="AX694" s="45"/>
      <c r="AY694" s="45"/>
    </row>
    <row r="695">
      <c r="A695" s="60"/>
      <c r="B695" s="60"/>
      <c r="C695" s="60"/>
      <c r="D695" s="46"/>
      <c r="E695" s="25"/>
      <c r="F695" s="26"/>
      <c r="G695" s="18"/>
      <c r="H695" s="15"/>
      <c r="I695" s="28"/>
      <c r="J695" s="29"/>
      <c r="K695" s="30"/>
      <c r="L695" s="31"/>
      <c r="M695" s="32"/>
      <c r="N695" s="33"/>
      <c r="O695" s="39"/>
      <c r="P695" s="39"/>
      <c r="Q695" s="40"/>
      <c r="R695" s="17"/>
      <c r="S695" s="40"/>
      <c r="T695" s="40"/>
      <c r="U695" s="40"/>
      <c r="V695" s="40"/>
      <c r="W695" s="40"/>
      <c r="X695" s="41"/>
      <c r="Y695" s="41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18"/>
      <c r="AM695" s="40"/>
      <c r="AN695" s="42"/>
      <c r="AO695" s="42"/>
      <c r="AP695" s="43"/>
      <c r="AQ695" s="43"/>
      <c r="AR695" s="43"/>
      <c r="AS695" s="43"/>
      <c r="AT695" s="43"/>
      <c r="AU695" s="43"/>
      <c r="AV695" s="44"/>
      <c r="AW695" s="45"/>
      <c r="AX695" s="45"/>
      <c r="AY695" s="45"/>
    </row>
    <row r="696">
      <c r="A696" s="60"/>
      <c r="B696" s="60"/>
      <c r="C696" s="60"/>
      <c r="D696" s="46"/>
      <c r="E696" s="25"/>
      <c r="F696" s="26"/>
      <c r="G696" s="18"/>
      <c r="H696" s="15"/>
      <c r="I696" s="28"/>
      <c r="J696" s="29"/>
      <c r="K696" s="30"/>
      <c r="L696" s="31"/>
      <c r="M696" s="32"/>
      <c r="N696" s="33"/>
      <c r="O696" s="39"/>
      <c r="P696" s="39"/>
      <c r="Q696" s="40"/>
      <c r="R696" s="17"/>
      <c r="S696" s="40"/>
      <c r="T696" s="40"/>
      <c r="U696" s="40"/>
      <c r="V696" s="40"/>
      <c r="W696" s="40"/>
      <c r="X696" s="41"/>
      <c r="Y696" s="41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18"/>
      <c r="AM696" s="40"/>
      <c r="AN696" s="42"/>
      <c r="AO696" s="42"/>
      <c r="AP696" s="43"/>
      <c r="AQ696" s="43"/>
      <c r="AR696" s="43"/>
      <c r="AS696" s="43"/>
      <c r="AT696" s="43"/>
      <c r="AU696" s="43"/>
      <c r="AV696" s="44"/>
      <c r="AW696" s="45"/>
      <c r="AX696" s="45"/>
      <c r="AY696" s="45"/>
    </row>
    <row r="697">
      <c r="A697" s="60"/>
      <c r="B697" s="60"/>
      <c r="C697" s="60"/>
      <c r="D697" s="46"/>
      <c r="E697" s="25"/>
      <c r="F697" s="26"/>
      <c r="G697" s="18"/>
      <c r="H697" s="15"/>
      <c r="I697" s="28"/>
      <c r="J697" s="29"/>
      <c r="K697" s="30"/>
      <c r="L697" s="31"/>
      <c r="M697" s="32"/>
      <c r="N697" s="33"/>
      <c r="O697" s="39"/>
      <c r="P697" s="39"/>
      <c r="Q697" s="40"/>
      <c r="R697" s="17"/>
      <c r="S697" s="40"/>
      <c r="T697" s="40"/>
      <c r="U697" s="40"/>
      <c r="V697" s="40"/>
      <c r="W697" s="40"/>
      <c r="X697" s="41"/>
      <c r="Y697" s="41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18"/>
      <c r="AM697" s="40"/>
      <c r="AN697" s="42"/>
      <c r="AO697" s="42"/>
      <c r="AP697" s="43"/>
      <c r="AQ697" s="43"/>
      <c r="AR697" s="43"/>
      <c r="AS697" s="43"/>
      <c r="AT697" s="43"/>
      <c r="AU697" s="43"/>
      <c r="AV697" s="44"/>
      <c r="AW697" s="45"/>
      <c r="AX697" s="45"/>
      <c r="AY697" s="45"/>
    </row>
    <row r="698">
      <c r="A698" s="60"/>
      <c r="B698" s="60"/>
      <c r="C698" s="60"/>
      <c r="D698" s="46"/>
      <c r="E698" s="25"/>
      <c r="F698" s="26"/>
      <c r="G698" s="18"/>
      <c r="H698" s="15"/>
      <c r="I698" s="28"/>
      <c r="J698" s="29"/>
      <c r="K698" s="30"/>
      <c r="L698" s="31"/>
      <c r="M698" s="32"/>
      <c r="N698" s="33"/>
      <c r="O698" s="39"/>
      <c r="P698" s="39"/>
      <c r="Q698" s="40"/>
      <c r="R698" s="17"/>
      <c r="S698" s="40"/>
      <c r="T698" s="40"/>
      <c r="U698" s="40"/>
      <c r="V698" s="40"/>
      <c r="W698" s="40"/>
      <c r="X698" s="41"/>
      <c r="Y698" s="41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18"/>
      <c r="AM698" s="40"/>
      <c r="AN698" s="42"/>
      <c r="AO698" s="42"/>
      <c r="AP698" s="43"/>
      <c r="AQ698" s="43"/>
      <c r="AR698" s="43"/>
      <c r="AS698" s="43"/>
      <c r="AT698" s="43"/>
      <c r="AU698" s="43"/>
      <c r="AV698" s="44"/>
      <c r="AW698" s="45"/>
      <c r="AX698" s="45"/>
      <c r="AY698" s="45"/>
    </row>
    <row r="699">
      <c r="A699" s="60"/>
      <c r="B699" s="60"/>
      <c r="C699" s="60"/>
      <c r="D699" s="46"/>
      <c r="E699" s="25"/>
      <c r="F699" s="26"/>
      <c r="G699" s="18"/>
      <c r="H699" s="15"/>
      <c r="I699" s="28"/>
      <c r="J699" s="29"/>
      <c r="K699" s="30"/>
      <c r="L699" s="31"/>
      <c r="M699" s="32"/>
      <c r="N699" s="33"/>
      <c r="O699" s="39"/>
      <c r="P699" s="39"/>
      <c r="Q699" s="40"/>
      <c r="R699" s="17"/>
      <c r="S699" s="40"/>
      <c r="T699" s="40"/>
      <c r="U699" s="40"/>
      <c r="V699" s="40"/>
      <c r="W699" s="40"/>
      <c r="X699" s="41"/>
      <c r="Y699" s="41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18"/>
      <c r="AM699" s="40"/>
      <c r="AN699" s="42"/>
      <c r="AO699" s="42"/>
      <c r="AP699" s="43"/>
      <c r="AQ699" s="43"/>
      <c r="AR699" s="43"/>
      <c r="AS699" s="43"/>
      <c r="AT699" s="43"/>
      <c r="AU699" s="43"/>
      <c r="AV699" s="44"/>
      <c r="AW699" s="45"/>
      <c r="AX699" s="45"/>
      <c r="AY699" s="45"/>
    </row>
    <row r="700">
      <c r="A700" s="60"/>
      <c r="B700" s="60"/>
      <c r="C700" s="60"/>
      <c r="D700" s="46"/>
      <c r="E700" s="25"/>
      <c r="F700" s="26"/>
      <c r="G700" s="18"/>
      <c r="H700" s="15"/>
      <c r="I700" s="28"/>
      <c r="J700" s="29"/>
      <c r="K700" s="30"/>
      <c r="L700" s="31"/>
      <c r="M700" s="32"/>
      <c r="N700" s="33"/>
      <c r="O700" s="39"/>
      <c r="P700" s="39"/>
      <c r="Q700" s="40"/>
      <c r="R700" s="17"/>
      <c r="S700" s="40"/>
      <c r="T700" s="40"/>
      <c r="U700" s="40"/>
      <c r="V700" s="40"/>
      <c r="W700" s="40"/>
      <c r="X700" s="41"/>
      <c r="Y700" s="41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18"/>
      <c r="AM700" s="40"/>
      <c r="AN700" s="42"/>
      <c r="AO700" s="42"/>
      <c r="AP700" s="43"/>
      <c r="AQ700" s="43"/>
      <c r="AR700" s="43"/>
      <c r="AS700" s="43"/>
      <c r="AT700" s="43"/>
      <c r="AU700" s="43"/>
      <c r="AV700" s="44"/>
      <c r="AW700" s="45"/>
      <c r="AX700" s="45"/>
      <c r="AY700" s="45"/>
    </row>
    <row r="701">
      <c r="A701" s="60"/>
      <c r="B701" s="60"/>
      <c r="C701" s="60"/>
      <c r="D701" s="46"/>
      <c r="E701" s="25"/>
      <c r="F701" s="26"/>
      <c r="G701" s="18"/>
      <c r="H701" s="15"/>
      <c r="I701" s="28"/>
      <c r="J701" s="29"/>
      <c r="K701" s="30"/>
      <c r="L701" s="31"/>
      <c r="M701" s="32"/>
      <c r="N701" s="33"/>
      <c r="O701" s="39"/>
      <c r="P701" s="39"/>
      <c r="Q701" s="40"/>
      <c r="R701" s="17"/>
      <c r="S701" s="40"/>
      <c r="T701" s="40"/>
      <c r="U701" s="40"/>
      <c r="V701" s="40"/>
      <c r="W701" s="40"/>
      <c r="X701" s="41"/>
      <c r="Y701" s="41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18"/>
      <c r="AM701" s="40"/>
      <c r="AN701" s="42"/>
      <c r="AO701" s="42"/>
      <c r="AP701" s="43"/>
      <c r="AQ701" s="43"/>
      <c r="AR701" s="43"/>
      <c r="AS701" s="43"/>
      <c r="AT701" s="43"/>
      <c r="AU701" s="43"/>
      <c r="AV701" s="44"/>
      <c r="AW701" s="45"/>
      <c r="AX701" s="45"/>
      <c r="AY701" s="45"/>
    </row>
    <row r="702">
      <c r="A702" s="60"/>
      <c r="B702" s="60"/>
      <c r="C702" s="60"/>
      <c r="D702" s="46"/>
      <c r="E702" s="25"/>
      <c r="F702" s="26"/>
      <c r="G702" s="18"/>
      <c r="H702" s="15"/>
      <c r="I702" s="28"/>
      <c r="J702" s="29"/>
      <c r="K702" s="30"/>
      <c r="L702" s="31"/>
      <c r="M702" s="32"/>
      <c r="N702" s="33"/>
      <c r="O702" s="39"/>
      <c r="P702" s="39"/>
      <c r="Q702" s="40"/>
      <c r="R702" s="17"/>
      <c r="S702" s="40"/>
      <c r="T702" s="40"/>
      <c r="U702" s="40"/>
      <c r="V702" s="40"/>
      <c r="W702" s="40"/>
      <c r="X702" s="41"/>
      <c r="Y702" s="41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18"/>
      <c r="AM702" s="40"/>
      <c r="AN702" s="42"/>
      <c r="AO702" s="42"/>
      <c r="AP702" s="43"/>
      <c r="AQ702" s="43"/>
      <c r="AR702" s="43"/>
      <c r="AS702" s="43"/>
      <c r="AT702" s="43"/>
      <c r="AU702" s="43"/>
      <c r="AV702" s="44"/>
      <c r="AW702" s="45"/>
      <c r="AX702" s="45"/>
      <c r="AY702" s="45"/>
    </row>
    <row r="703">
      <c r="A703" s="60"/>
      <c r="B703" s="60"/>
      <c r="C703" s="60"/>
      <c r="D703" s="46"/>
      <c r="E703" s="25"/>
      <c r="F703" s="26"/>
      <c r="G703" s="18"/>
      <c r="H703" s="15"/>
      <c r="I703" s="28"/>
      <c r="J703" s="29"/>
      <c r="K703" s="30"/>
      <c r="L703" s="31"/>
      <c r="M703" s="32"/>
      <c r="N703" s="33"/>
      <c r="O703" s="39"/>
      <c r="P703" s="39"/>
      <c r="Q703" s="40"/>
      <c r="R703" s="17"/>
      <c r="S703" s="40"/>
      <c r="T703" s="40"/>
      <c r="U703" s="40"/>
      <c r="V703" s="40"/>
      <c r="W703" s="40"/>
      <c r="X703" s="41"/>
      <c r="Y703" s="41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18"/>
      <c r="AM703" s="40"/>
      <c r="AN703" s="42"/>
      <c r="AO703" s="42"/>
      <c r="AP703" s="43"/>
      <c r="AQ703" s="43"/>
      <c r="AR703" s="43"/>
      <c r="AS703" s="43"/>
      <c r="AT703" s="43"/>
      <c r="AU703" s="43"/>
      <c r="AV703" s="44"/>
      <c r="AW703" s="45"/>
      <c r="AX703" s="45"/>
      <c r="AY703" s="45"/>
    </row>
    <row r="704">
      <c r="A704" s="60"/>
      <c r="B704" s="60"/>
      <c r="C704" s="60"/>
      <c r="D704" s="46"/>
      <c r="E704" s="25"/>
      <c r="F704" s="26"/>
      <c r="G704" s="18"/>
      <c r="H704" s="15"/>
      <c r="I704" s="28"/>
      <c r="J704" s="29"/>
      <c r="K704" s="30"/>
      <c r="L704" s="31"/>
      <c r="M704" s="32"/>
      <c r="N704" s="33"/>
      <c r="O704" s="39"/>
      <c r="P704" s="39"/>
      <c r="Q704" s="40"/>
      <c r="R704" s="17"/>
      <c r="S704" s="40"/>
      <c r="T704" s="40"/>
      <c r="U704" s="40"/>
      <c r="V704" s="40"/>
      <c r="W704" s="40"/>
      <c r="X704" s="41"/>
      <c r="Y704" s="41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18"/>
      <c r="AM704" s="40"/>
      <c r="AN704" s="42"/>
      <c r="AO704" s="42"/>
      <c r="AP704" s="43"/>
      <c r="AQ704" s="43"/>
      <c r="AR704" s="43"/>
      <c r="AS704" s="43"/>
      <c r="AT704" s="43"/>
      <c r="AU704" s="43"/>
      <c r="AV704" s="44"/>
      <c r="AW704" s="45"/>
      <c r="AX704" s="45"/>
      <c r="AY704" s="45"/>
    </row>
    <row r="705">
      <c r="A705" s="60"/>
      <c r="B705" s="60"/>
      <c r="C705" s="60"/>
      <c r="D705" s="46"/>
      <c r="E705" s="25"/>
      <c r="F705" s="26"/>
      <c r="G705" s="18"/>
      <c r="H705" s="15"/>
      <c r="I705" s="28"/>
      <c r="J705" s="29"/>
      <c r="K705" s="30"/>
      <c r="L705" s="31"/>
      <c r="M705" s="32"/>
      <c r="N705" s="33"/>
      <c r="O705" s="39"/>
      <c r="P705" s="39"/>
      <c r="Q705" s="40"/>
      <c r="R705" s="17"/>
      <c r="S705" s="40"/>
      <c r="T705" s="40"/>
      <c r="U705" s="40"/>
      <c r="V705" s="40"/>
      <c r="W705" s="40"/>
      <c r="X705" s="41"/>
      <c r="Y705" s="41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18"/>
      <c r="AM705" s="40"/>
      <c r="AN705" s="42"/>
      <c r="AO705" s="42"/>
      <c r="AP705" s="43"/>
      <c r="AQ705" s="43"/>
      <c r="AR705" s="43"/>
      <c r="AS705" s="43"/>
      <c r="AT705" s="43"/>
      <c r="AU705" s="43"/>
      <c r="AV705" s="44"/>
      <c r="AW705" s="45"/>
      <c r="AX705" s="45"/>
      <c r="AY705" s="45"/>
    </row>
    <row r="706">
      <c r="A706" s="60"/>
      <c r="B706" s="60"/>
      <c r="C706" s="60"/>
      <c r="D706" s="46"/>
      <c r="E706" s="25"/>
      <c r="F706" s="26"/>
      <c r="G706" s="18"/>
      <c r="H706" s="15"/>
      <c r="I706" s="28"/>
      <c r="J706" s="29"/>
      <c r="K706" s="30"/>
      <c r="L706" s="31"/>
      <c r="M706" s="32"/>
      <c r="N706" s="33"/>
      <c r="O706" s="39"/>
      <c r="P706" s="39"/>
      <c r="Q706" s="40"/>
      <c r="R706" s="17"/>
      <c r="S706" s="40"/>
      <c r="T706" s="40"/>
      <c r="U706" s="40"/>
      <c r="V706" s="40"/>
      <c r="W706" s="40"/>
      <c r="X706" s="41"/>
      <c r="Y706" s="41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18"/>
      <c r="AM706" s="40"/>
      <c r="AN706" s="42"/>
      <c r="AO706" s="42"/>
      <c r="AP706" s="43"/>
      <c r="AQ706" s="43"/>
      <c r="AR706" s="43"/>
      <c r="AS706" s="43"/>
      <c r="AT706" s="43"/>
      <c r="AU706" s="43"/>
      <c r="AV706" s="44"/>
      <c r="AW706" s="45"/>
      <c r="AX706" s="45"/>
      <c r="AY706" s="45"/>
    </row>
    <row r="707">
      <c r="A707" s="60"/>
      <c r="B707" s="60"/>
      <c r="C707" s="60"/>
      <c r="D707" s="46"/>
      <c r="E707" s="25"/>
      <c r="F707" s="26"/>
      <c r="G707" s="18"/>
      <c r="H707" s="15"/>
      <c r="I707" s="28"/>
      <c r="J707" s="29"/>
      <c r="K707" s="30"/>
      <c r="L707" s="31"/>
      <c r="M707" s="32"/>
      <c r="N707" s="33"/>
      <c r="O707" s="39"/>
      <c r="P707" s="39"/>
      <c r="Q707" s="40"/>
      <c r="R707" s="17"/>
      <c r="S707" s="40"/>
      <c r="T707" s="40"/>
      <c r="U707" s="40"/>
      <c r="V707" s="40"/>
      <c r="W707" s="40"/>
      <c r="X707" s="41"/>
      <c r="Y707" s="41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18"/>
      <c r="AM707" s="40"/>
      <c r="AN707" s="42"/>
      <c r="AO707" s="42"/>
      <c r="AP707" s="43"/>
      <c r="AQ707" s="43"/>
      <c r="AR707" s="43"/>
      <c r="AS707" s="43"/>
      <c r="AT707" s="43"/>
      <c r="AU707" s="43"/>
      <c r="AV707" s="44"/>
      <c r="AW707" s="45"/>
      <c r="AX707" s="45"/>
      <c r="AY707" s="45"/>
    </row>
    <row r="708">
      <c r="A708" s="60"/>
      <c r="B708" s="60"/>
      <c r="C708" s="60"/>
      <c r="D708" s="46"/>
      <c r="E708" s="25"/>
      <c r="F708" s="26"/>
      <c r="G708" s="18"/>
      <c r="H708" s="15"/>
      <c r="I708" s="28"/>
      <c r="J708" s="29"/>
      <c r="K708" s="30"/>
      <c r="L708" s="31"/>
      <c r="M708" s="32"/>
      <c r="N708" s="33"/>
      <c r="O708" s="39"/>
      <c r="P708" s="39"/>
      <c r="Q708" s="40"/>
      <c r="R708" s="17"/>
      <c r="S708" s="40"/>
      <c r="T708" s="40"/>
      <c r="U708" s="40"/>
      <c r="V708" s="40"/>
      <c r="W708" s="40"/>
      <c r="X708" s="41"/>
      <c r="Y708" s="41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18"/>
      <c r="AM708" s="40"/>
      <c r="AN708" s="42"/>
      <c r="AO708" s="42"/>
      <c r="AP708" s="43"/>
      <c r="AQ708" s="43"/>
      <c r="AR708" s="43"/>
      <c r="AS708" s="43"/>
      <c r="AT708" s="43"/>
      <c r="AU708" s="43"/>
      <c r="AV708" s="44"/>
      <c r="AW708" s="45"/>
      <c r="AX708" s="45"/>
      <c r="AY708" s="45"/>
    </row>
    <row r="709">
      <c r="A709" s="60"/>
      <c r="B709" s="60"/>
      <c r="C709" s="60"/>
      <c r="D709" s="46"/>
      <c r="E709" s="25"/>
      <c r="F709" s="26"/>
      <c r="G709" s="18"/>
      <c r="H709" s="15"/>
      <c r="I709" s="28"/>
      <c r="J709" s="29"/>
      <c r="K709" s="30"/>
      <c r="L709" s="31"/>
      <c r="M709" s="32"/>
      <c r="N709" s="33"/>
      <c r="O709" s="39"/>
      <c r="P709" s="39"/>
      <c r="Q709" s="40"/>
      <c r="R709" s="17"/>
      <c r="S709" s="40"/>
      <c r="T709" s="40"/>
      <c r="U709" s="40"/>
      <c r="V709" s="40"/>
      <c r="W709" s="40"/>
      <c r="X709" s="41"/>
      <c r="Y709" s="41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18"/>
      <c r="AM709" s="40"/>
      <c r="AN709" s="42"/>
      <c r="AO709" s="42"/>
      <c r="AP709" s="43"/>
      <c r="AQ709" s="43"/>
      <c r="AR709" s="43"/>
      <c r="AS709" s="43"/>
      <c r="AT709" s="43"/>
      <c r="AU709" s="43"/>
      <c r="AV709" s="44"/>
      <c r="AW709" s="45"/>
      <c r="AX709" s="45"/>
      <c r="AY709" s="45"/>
    </row>
    <row r="710">
      <c r="A710" s="60"/>
      <c r="B710" s="60"/>
      <c r="C710" s="60"/>
      <c r="D710" s="46"/>
      <c r="E710" s="25"/>
      <c r="F710" s="26"/>
      <c r="G710" s="18"/>
      <c r="H710" s="15"/>
      <c r="I710" s="28"/>
      <c r="J710" s="29"/>
      <c r="K710" s="30"/>
      <c r="L710" s="31"/>
      <c r="M710" s="32"/>
      <c r="N710" s="33"/>
      <c r="O710" s="39"/>
      <c r="P710" s="39"/>
      <c r="Q710" s="40"/>
      <c r="R710" s="17"/>
      <c r="S710" s="40"/>
      <c r="T710" s="40"/>
      <c r="U710" s="40"/>
      <c r="V710" s="40"/>
      <c r="W710" s="40"/>
      <c r="X710" s="41"/>
      <c r="Y710" s="41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18"/>
      <c r="AM710" s="40"/>
      <c r="AN710" s="42"/>
      <c r="AO710" s="42"/>
      <c r="AP710" s="43"/>
      <c r="AQ710" s="43"/>
      <c r="AR710" s="43"/>
      <c r="AS710" s="43"/>
      <c r="AT710" s="43"/>
      <c r="AU710" s="43"/>
      <c r="AV710" s="44"/>
      <c r="AW710" s="45"/>
      <c r="AX710" s="45"/>
      <c r="AY710" s="45"/>
    </row>
    <row r="711">
      <c r="A711" s="60"/>
      <c r="B711" s="60"/>
      <c r="C711" s="60"/>
      <c r="D711" s="46"/>
      <c r="E711" s="25"/>
      <c r="F711" s="26"/>
      <c r="G711" s="18"/>
      <c r="H711" s="15"/>
      <c r="I711" s="28"/>
      <c r="J711" s="29"/>
      <c r="K711" s="30"/>
      <c r="L711" s="31"/>
      <c r="M711" s="32"/>
      <c r="N711" s="33"/>
      <c r="O711" s="39"/>
      <c r="P711" s="39"/>
      <c r="Q711" s="40"/>
      <c r="R711" s="17"/>
      <c r="S711" s="40"/>
      <c r="T711" s="40"/>
      <c r="U711" s="40"/>
      <c r="V711" s="40"/>
      <c r="W711" s="40"/>
      <c r="X711" s="41"/>
      <c r="Y711" s="41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18"/>
      <c r="AM711" s="40"/>
      <c r="AN711" s="42"/>
      <c r="AO711" s="42"/>
      <c r="AP711" s="43"/>
      <c r="AQ711" s="43"/>
      <c r="AR711" s="43"/>
      <c r="AS711" s="43"/>
      <c r="AT711" s="43"/>
      <c r="AU711" s="43"/>
      <c r="AV711" s="44"/>
      <c r="AW711" s="45"/>
      <c r="AX711" s="45"/>
      <c r="AY711" s="45"/>
    </row>
    <row r="712">
      <c r="A712" s="60"/>
      <c r="B712" s="60"/>
      <c r="C712" s="60"/>
      <c r="D712" s="46"/>
      <c r="E712" s="25"/>
      <c r="F712" s="26"/>
      <c r="G712" s="18"/>
      <c r="H712" s="15"/>
      <c r="I712" s="28"/>
      <c r="J712" s="29"/>
      <c r="K712" s="30"/>
      <c r="L712" s="31"/>
      <c r="M712" s="32"/>
      <c r="N712" s="33"/>
      <c r="O712" s="39"/>
      <c r="P712" s="39"/>
      <c r="Q712" s="40"/>
      <c r="R712" s="17"/>
      <c r="S712" s="40"/>
      <c r="T712" s="40"/>
      <c r="U712" s="40"/>
      <c r="V712" s="40"/>
      <c r="W712" s="40"/>
      <c r="X712" s="41"/>
      <c r="Y712" s="41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18"/>
      <c r="AM712" s="40"/>
      <c r="AN712" s="42"/>
      <c r="AO712" s="42"/>
      <c r="AP712" s="43"/>
      <c r="AQ712" s="43"/>
      <c r="AR712" s="43"/>
      <c r="AS712" s="43"/>
      <c r="AT712" s="43"/>
      <c r="AU712" s="43"/>
      <c r="AV712" s="44"/>
      <c r="AW712" s="45"/>
      <c r="AX712" s="45"/>
      <c r="AY712" s="45"/>
    </row>
    <row r="713">
      <c r="A713" s="60"/>
      <c r="B713" s="60"/>
      <c r="C713" s="60"/>
      <c r="D713" s="46"/>
      <c r="E713" s="25"/>
      <c r="F713" s="26"/>
      <c r="G713" s="18"/>
      <c r="H713" s="15"/>
      <c r="I713" s="28"/>
      <c r="J713" s="29"/>
      <c r="K713" s="30"/>
      <c r="L713" s="31"/>
      <c r="M713" s="32"/>
      <c r="N713" s="33"/>
      <c r="O713" s="39"/>
      <c r="P713" s="39"/>
      <c r="Q713" s="40"/>
      <c r="R713" s="17"/>
      <c r="S713" s="40"/>
      <c r="T713" s="40"/>
      <c r="U713" s="40"/>
      <c r="V713" s="40"/>
      <c r="W713" s="40"/>
      <c r="X713" s="41"/>
      <c r="Y713" s="41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18"/>
      <c r="AM713" s="40"/>
      <c r="AN713" s="42"/>
      <c r="AO713" s="42"/>
      <c r="AP713" s="43"/>
      <c r="AQ713" s="43"/>
      <c r="AR713" s="43"/>
      <c r="AS713" s="43"/>
      <c r="AT713" s="43"/>
      <c r="AU713" s="43"/>
      <c r="AV713" s="44"/>
      <c r="AW713" s="45"/>
      <c r="AX713" s="45"/>
      <c r="AY713" s="45"/>
    </row>
    <row r="714">
      <c r="A714" s="60"/>
      <c r="B714" s="60"/>
      <c r="C714" s="60"/>
      <c r="D714" s="46"/>
      <c r="E714" s="25"/>
      <c r="F714" s="26"/>
      <c r="G714" s="18"/>
      <c r="H714" s="15"/>
      <c r="I714" s="28"/>
      <c r="J714" s="29"/>
      <c r="K714" s="30"/>
      <c r="L714" s="31"/>
      <c r="M714" s="32"/>
      <c r="N714" s="33"/>
      <c r="O714" s="39"/>
      <c r="P714" s="39"/>
      <c r="Q714" s="40"/>
      <c r="R714" s="17"/>
      <c r="S714" s="40"/>
      <c r="T714" s="40"/>
      <c r="U714" s="40"/>
      <c r="V714" s="40"/>
      <c r="W714" s="40"/>
      <c r="X714" s="41"/>
      <c r="Y714" s="41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18"/>
      <c r="AM714" s="40"/>
      <c r="AN714" s="42"/>
      <c r="AO714" s="42"/>
      <c r="AP714" s="43"/>
      <c r="AQ714" s="43"/>
      <c r="AR714" s="43"/>
      <c r="AS714" s="43"/>
      <c r="AT714" s="43"/>
      <c r="AU714" s="43"/>
      <c r="AV714" s="44"/>
      <c r="AW714" s="45"/>
      <c r="AX714" s="45"/>
      <c r="AY714" s="45"/>
    </row>
    <row r="715">
      <c r="A715" s="60"/>
      <c r="B715" s="60"/>
      <c r="C715" s="60"/>
      <c r="D715" s="46"/>
      <c r="E715" s="25"/>
      <c r="F715" s="26"/>
      <c r="G715" s="18"/>
      <c r="H715" s="15"/>
      <c r="I715" s="28"/>
      <c r="J715" s="29"/>
      <c r="K715" s="30"/>
      <c r="L715" s="31"/>
      <c r="M715" s="32"/>
      <c r="N715" s="33"/>
      <c r="O715" s="39"/>
      <c r="P715" s="39"/>
      <c r="Q715" s="40"/>
      <c r="R715" s="17"/>
      <c r="S715" s="40"/>
      <c r="T715" s="40"/>
      <c r="U715" s="40"/>
      <c r="V715" s="40"/>
      <c r="W715" s="40"/>
      <c r="X715" s="41"/>
      <c r="Y715" s="41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18"/>
      <c r="AM715" s="40"/>
      <c r="AN715" s="42"/>
      <c r="AO715" s="42"/>
      <c r="AP715" s="43"/>
      <c r="AQ715" s="43"/>
      <c r="AR715" s="43"/>
      <c r="AS715" s="43"/>
      <c r="AT715" s="43"/>
      <c r="AU715" s="43"/>
      <c r="AV715" s="44"/>
      <c r="AW715" s="45"/>
      <c r="AX715" s="45"/>
      <c r="AY715" s="45"/>
    </row>
    <row r="716">
      <c r="A716" s="60"/>
      <c r="B716" s="60"/>
      <c r="C716" s="60"/>
      <c r="D716" s="46"/>
      <c r="E716" s="25"/>
      <c r="F716" s="26"/>
      <c r="G716" s="18"/>
      <c r="H716" s="15"/>
      <c r="I716" s="28"/>
      <c r="J716" s="29"/>
      <c r="K716" s="30"/>
      <c r="L716" s="31"/>
      <c r="M716" s="32"/>
      <c r="N716" s="33"/>
      <c r="O716" s="39"/>
      <c r="P716" s="39"/>
      <c r="Q716" s="40"/>
      <c r="R716" s="17"/>
      <c r="S716" s="40"/>
      <c r="T716" s="40"/>
      <c r="U716" s="40"/>
      <c r="V716" s="40"/>
      <c r="W716" s="40"/>
      <c r="X716" s="41"/>
      <c r="Y716" s="41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18"/>
      <c r="AM716" s="40"/>
      <c r="AN716" s="42"/>
      <c r="AO716" s="42"/>
      <c r="AP716" s="43"/>
      <c r="AQ716" s="43"/>
      <c r="AR716" s="43"/>
      <c r="AS716" s="43"/>
      <c r="AT716" s="43"/>
      <c r="AU716" s="43"/>
      <c r="AV716" s="44"/>
      <c r="AW716" s="45"/>
      <c r="AX716" s="45"/>
      <c r="AY716" s="45"/>
    </row>
    <row r="717">
      <c r="A717" s="60"/>
      <c r="B717" s="60"/>
      <c r="C717" s="60"/>
      <c r="D717" s="46"/>
      <c r="E717" s="25"/>
      <c r="F717" s="26"/>
      <c r="G717" s="18"/>
      <c r="H717" s="15"/>
      <c r="I717" s="28"/>
      <c r="J717" s="29"/>
      <c r="K717" s="30"/>
      <c r="L717" s="31"/>
      <c r="M717" s="32"/>
      <c r="N717" s="33"/>
      <c r="O717" s="39"/>
      <c r="P717" s="39"/>
      <c r="Q717" s="40"/>
      <c r="R717" s="17"/>
      <c r="S717" s="40"/>
      <c r="T717" s="40"/>
      <c r="U717" s="40"/>
      <c r="V717" s="40"/>
      <c r="W717" s="40"/>
      <c r="X717" s="41"/>
      <c r="Y717" s="41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18"/>
      <c r="AM717" s="40"/>
      <c r="AN717" s="42"/>
      <c r="AO717" s="42"/>
      <c r="AP717" s="43"/>
      <c r="AQ717" s="43"/>
      <c r="AR717" s="43"/>
      <c r="AS717" s="43"/>
      <c r="AT717" s="43"/>
      <c r="AU717" s="43"/>
      <c r="AV717" s="44"/>
      <c r="AW717" s="45"/>
      <c r="AX717" s="45"/>
      <c r="AY717" s="45"/>
    </row>
    <row r="718">
      <c r="A718" s="60"/>
      <c r="B718" s="60"/>
      <c r="C718" s="60"/>
      <c r="D718" s="46"/>
      <c r="E718" s="25"/>
      <c r="F718" s="26"/>
      <c r="G718" s="18"/>
      <c r="H718" s="15"/>
      <c r="I718" s="28"/>
      <c r="J718" s="29"/>
      <c r="K718" s="30"/>
      <c r="L718" s="31"/>
      <c r="M718" s="32"/>
      <c r="N718" s="33"/>
      <c r="O718" s="39"/>
      <c r="P718" s="39"/>
      <c r="Q718" s="40"/>
      <c r="R718" s="17"/>
      <c r="S718" s="40"/>
      <c r="T718" s="40"/>
      <c r="U718" s="40"/>
      <c r="V718" s="40"/>
      <c r="W718" s="40"/>
      <c r="X718" s="41"/>
      <c r="Y718" s="41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18"/>
      <c r="AM718" s="40"/>
      <c r="AN718" s="42"/>
      <c r="AO718" s="42"/>
      <c r="AP718" s="43"/>
      <c r="AQ718" s="43"/>
      <c r="AR718" s="43"/>
      <c r="AS718" s="43"/>
      <c r="AT718" s="43"/>
      <c r="AU718" s="43"/>
      <c r="AV718" s="44"/>
      <c r="AW718" s="45"/>
      <c r="AX718" s="45"/>
      <c r="AY718" s="45"/>
    </row>
    <row r="719">
      <c r="A719" s="60"/>
      <c r="B719" s="60"/>
      <c r="C719" s="60"/>
      <c r="D719" s="46"/>
      <c r="E719" s="25"/>
      <c r="F719" s="26"/>
      <c r="G719" s="18"/>
      <c r="H719" s="15"/>
      <c r="I719" s="28"/>
      <c r="J719" s="29"/>
      <c r="K719" s="30"/>
      <c r="L719" s="31"/>
      <c r="M719" s="32"/>
      <c r="N719" s="33"/>
      <c r="O719" s="39"/>
      <c r="P719" s="39"/>
      <c r="Q719" s="40"/>
      <c r="R719" s="17"/>
      <c r="S719" s="40"/>
      <c r="T719" s="40"/>
      <c r="U719" s="40"/>
      <c r="V719" s="40"/>
      <c r="W719" s="40"/>
      <c r="X719" s="41"/>
      <c r="Y719" s="41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18"/>
      <c r="AM719" s="40"/>
      <c r="AN719" s="42"/>
      <c r="AO719" s="42"/>
      <c r="AP719" s="43"/>
      <c r="AQ719" s="43"/>
      <c r="AR719" s="43"/>
      <c r="AS719" s="43"/>
      <c r="AT719" s="43"/>
      <c r="AU719" s="43"/>
      <c r="AV719" s="44"/>
      <c r="AW719" s="45"/>
      <c r="AX719" s="45"/>
      <c r="AY719" s="45"/>
    </row>
    <row r="720">
      <c r="A720" s="60"/>
      <c r="B720" s="60"/>
      <c r="C720" s="60"/>
      <c r="D720" s="46"/>
      <c r="E720" s="25"/>
      <c r="F720" s="26"/>
      <c r="G720" s="18"/>
      <c r="H720" s="15"/>
      <c r="I720" s="28"/>
      <c r="J720" s="29"/>
      <c r="K720" s="30"/>
      <c r="L720" s="31"/>
      <c r="M720" s="32"/>
      <c r="N720" s="33"/>
      <c r="O720" s="39"/>
      <c r="P720" s="39"/>
      <c r="Q720" s="40"/>
      <c r="R720" s="17"/>
      <c r="S720" s="40"/>
      <c r="T720" s="40"/>
      <c r="U720" s="40"/>
      <c r="V720" s="40"/>
      <c r="W720" s="40"/>
      <c r="X720" s="41"/>
      <c r="Y720" s="41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18"/>
      <c r="AM720" s="40"/>
      <c r="AN720" s="42"/>
      <c r="AO720" s="42"/>
      <c r="AP720" s="43"/>
      <c r="AQ720" s="43"/>
      <c r="AR720" s="43"/>
      <c r="AS720" s="43"/>
      <c r="AT720" s="43"/>
      <c r="AU720" s="43"/>
      <c r="AV720" s="44"/>
      <c r="AW720" s="45"/>
      <c r="AX720" s="45"/>
      <c r="AY720" s="45"/>
    </row>
    <row r="721">
      <c r="A721" s="60"/>
      <c r="B721" s="60"/>
      <c r="C721" s="60"/>
      <c r="D721" s="46"/>
      <c r="E721" s="25"/>
      <c r="F721" s="26"/>
      <c r="G721" s="18"/>
      <c r="H721" s="15"/>
      <c r="I721" s="28"/>
      <c r="J721" s="29"/>
      <c r="K721" s="30"/>
      <c r="L721" s="31"/>
      <c r="M721" s="32"/>
      <c r="N721" s="33"/>
      <c r="O721" s="39"/>
      <c r="P721" s="39"/>
      <c r="Q721" s="40"/>
      <c r="R721" s="17"/>
      <c r="S721" s="40"/>
      <c r="T721" s="40"/>
      <c r="U721" s="40"/>
      <c r="V721" s="40"/>
      <c r="W721" s="40"/>
      <c r="X721" s="41"/>
      <c r="Y721" s="41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18"/>
      <c r="AM721" s="40"/>
      <c r="AN721" s="42"/>
      <c r="AO721" s="42"/>
      <c r="AP721" s="43"/>
      <c r="AQ721" s="43"/>
      <c r="AR721" s="43"/>
      <c r="AS721" s="43"/>
      <c r="AT721" s="43"/>
      <c r="AU721" s="43"/>
      <c r="AV721" s="44"/>
      <c r="AW721" s="45"/>
      <c r="AX721" s="45"/>
      <c r="AY721" s="45"/>
    </row>
    <row r="722">
      <c r="A722" s="60"/>
      <c r="B722" s="60"/>
      <c r="C722" s="60"/>
      <c r="D722" s="46"/>
      <c r="E722" s="25"/>
      <c r="F722" s="26"/>
      <c r="G722" s="18"/>
      <c r="H722" s="15"/>
      <c r="I722" s="28"/>
      <c r="J722" s="29"/>
      <c r="K722" s="30"/>
      <c r="L722" s="31"/>
      <c r="M722" s="32"/>
      <c r="N722" s="33"/>
      <c r="O722" s="39"/>
      <c r="P722" s="39"/>
      <c r="Q722" s="40"/>
      <c r="R722" s="17"/>
      <c r="S722" s="40"/>
      <c r="T722" s="40"/>
      <c r="U722" s="40"/>
      <c r="V722" s="40"/>
      <c r="W722" s="40"/>
      <c r="X722" s="41"/>
      <c r="Y722" s="41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18"/>
      <c r="AM722" s="40"/>
      <c r="AN722" s="42"/>
      <c r="AO722" s="42"/>
      <c r="AP722" s="43"/>
      <c r="AQ722" s="43"/>
      <c r="AR722" s="43"/>
      <c r="AS722" s="43"/>
      <c r="AT722" s="43"/>
      <c r="AU722" s="43"/>
      <c r="AV722" s="44"/>
      <c r="AW722" s="45"/>
      <c r="AX722" s="45"/>
      <c r="AY722" s="45"/>
    </row>
    <row r="723">
      <c r="A723" s="60"/>
      <c r="B723" s="60"/>
      <c r="C723" s="60"/>
      <c r="D723" s="46"/>
      <c r="E723" s="25"/>
      <c r="F723" s="26"/>
      <c r="G723" s="18"/>
      <c r="H723" s="15"/>
      <c r="I723" s="28"/>
      <c r="J723" s="29"/>
      <c r="K723" s="30"/>
      <c r="L723" s="31"/>
      <c r="M723" s="32"/>
      <c r="N723" s="33"/>
      <c r="O723" s="39"/>
      <c r="P723" s="39"/>
      <c r="Q723" s="40"/>
      <c r="R723" s="17"/>
      <c r="S723" s="40"/>
      <c r="T723" s="40"/>
      <c r="U723" s="40"/>
      <c r="V723" s="40"/>
      <c r="W723" s="40"/>
      <c r="X723" s="41"/>
      <c r="Y723" s="41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18"/>
      <c r="AM723" s="40"/>
      <c r="AN723" s="42"/>
      <c r="AO723" s="42"/>
      <c r="AP723" s="43"/>
      <c r="AQ723" s="43"/>
      <c r="AR723" s="43"/>
      <c r="AS723" s="43"/>
      <c r="AT723" s="43"/>
      <c r="AU723" s="43"/>
      <c r="AV723" s="44"/>
      <c r="AW723" s="45"/>
      <c r="AX723" s="45"/>
      <c r="AY723" s="45"/>
    </row>
    <row r="724">
      <c r="A724" s="60"/>
      <c r="B724" s="60"/>
      <c r="C724" s="60"/>
      <c r="D724" s="46"/>
      <c r="E724" s="25"/>
      <c r="F724" s="26"/>
      <c r="G724" s="18"/>
      <c r="H724" s="15"/>
      <c r="I724" s="28"/>
      <c r="J724" s="29"/>
      <c r="K724" s="30"/>
      <c r="L724" s="31"/>
      <c r="M724" s="32"/>
      <c r="N724" s="33"/>
      <c r="O724" s="39"/>
      <c r="P724" s="39"/>
      <c r="Q724" s="40"/>
      <c r="R724" s="17"/>
      <c r="S724" s="40"/>
      <c r="T724" s="40"/>
      <c r="U724" s="40"/>
      <c r="V724" s="40"/>
      <c r="W724" s="40"/>
      <c r="X724" s="41"/>
      <c r="Y724" s="41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18"/>
      <c r="AM724" s="40"/>
      <c r="AN724" s="42"/>
      <c r="AO724" s="42"/>
      <c r="AP724" s="43"/>
      <c r="AQ724" s="43"/>
      <c r="AR724" s="43"/>
      <c r="AS724" s="43"/>
      <c r="AT724" s="43"/>
      <c r="AU724" s="43"/>
      <c r="AV724" s="44"/>
      <c r="AW724" s="45"/>
      <c r="AX724" s="45"/>
      <c r="AY724" s="45"/>
    </row>
    <row r="725">
      <c r="A725" s="60"/>
      <c r="B725" s="60"/>
      <c r="C725" s="60"/>
      <c r="D725" s="46"/>
      <c r="E725" s="25"/>
      <c r="F725" s="26"/>
      <c r="G725" s="18"/>
      <c r="H725" s="15"/>
      <c r="I725" s="28"/>
      <c r="J725" s="29"/>
      <c r="K725" s="30"/>
      <c r="L725" s="31"/>
      <c r="M725" s="32"/>
      <c r="N725" s="33"/>
      <c r="O725" s="39"/>
      <c r="P725" s="39"/>
      <c r="Q725" s="40"/>
      <c r="R725" s="17"/>
      <c r="S725" s="40"/>
      <c r="T725" s="40"/>
      <c r="U725" s="40"/>
      <c r="V725" s="40"/>
      <c r="W725" s="40"/>
      <c r="X725" s="41"/>
      <c r="Y725" s="41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18"/>
      <c r="AM725" s="40"/>
      <c r="AN725" s="42"/>
      <c r="AO725" s="42"/>
      <c r="AP725" s="43"/>
      <c r="AQ725" s="43"/>
      <c r="AR725" s="43"/>
      <c r="AS725" s="43"/>
      <c r="AT725" s="43"/>
      <c r="AU725" s="43"/>
      <c r="AV725" s="44"/>
      <c r="AW725" s="45"/>
      <c r="AX725" s="45"/>
      <c r="AY725" s="45"/>
    </row>
    <row r="726">
      <c r="A726" s="60"/>
      <c r="B726" s="60"/>
      <c r="C726" s="60"/>
      <c r="D726" s="46"/>
      <c r="E726" s="25"/>
      <c r="F726" s="26"/>
      <c r="G726" s="18"/>
      <c r="H726" s="15"/>
      <c r="I726" s="28"/>
      <c r="J726" s="29"/>
      <c r="K726" s="30"/>
      <c r="L726" s="31"/>
      <c r="M726" s="32"/>
      <c r="N726" s="33"/>
      <c r="O726" s="39"/>
      <c r="P726" s="39"/>
      <c r="Q726" s="40"/>
      <c r="R726" s="17"/>
      <c r="S726" s="40"/>
      <c r="T726" s="40"/>
      <c r="U726" s="40"/>
      <c r="V726" s="40"/>
      <c r="W726" s="40"/>
      <c r="X726" s="41"/>
      <c r="Y726" s="41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18"/>
      <c r="AM726" s="40"/>
      <c r="AN726" s="42"/>
      <c r="AO726" s="42"/>
      <c r="AP726" s="43"/>
      <c r="AQ726" s="43"/>
      <c r="AR726" s="43"/>
      <c r="AS726" s="43"/>
      <c r="AT726" s="43"/>
      <c r="AU726" s="43"/>
      <c r="AV726" s="44"/>
      <c r="AW726" s="45"/>
      <c r="AX726" s="45"/>
      <c r="AY726" s="45"/>
    </row>
    <row r="727">
      <c r="A727" s="60"/>
      <c r="B727" s="60"/>
      <c r="C727" s="60"/>
      <c r="D727" s="46"/>
      <c r="E727" s="25"/>
      <c r="F727" s="26"/>
      <c r="G727" s="18"/>
      <c r="H727" s="15"/>
      <c r="I727" s="28"/>
      <c r="J727" s="29"/>
      <c r="K727" s="30"/>
      <c r="L727" s="31"/>
      <c r="M727" s="32"/>
      <c r="N727" s="33"/>
      <c r="O727" s="39"/>
      <c r="P727" s="39"/>
      <c r="Q727" s="40"/>
      <c r="R727" s="17"/>
      <c r="S727" s="40"/>
      <c r="T727" s="40"/>
      <c r="U727" s="40"/>
      <c r="V727" s="40"/>
      <c r="W727" s="40"/>
      <c r="X727" s="41"/>
      <c r="Y727" s="41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18"/>
      <c r="AM727" s="40"/>
      <c r="AN727" s="42"/>
      <c r="AO727" s="42"/>
      <c r="AP727" s="43"/>
      <c r="AQ727" s="43"/>
      <c r="AR727" s="43"/>
      <c r="AS727" s="43"/>
      <c r="AT727" s="43"/>
      <c r="AU727" s="43"/>
      <c r="AV727" s="44"/>
      <c r="AW727" s="45"/>
      <c r="AX727" s="45"/>
      <c r="AY727" s="45"/>
    </row>
    <row r="728">
      <c r="A728" s="60"/>
      <c r="B728" s="60"/>
      <c r="C728" s="60"/>
      <c r="D728" s="46"/>
      <c r="E728" s="25"/>
      <c r="F728" s="26"/>
      <c r="G728" s="18"/>
      <c r="H728" s="15"/>
      <c r="I728" s="28"/>
      <c r="J728" s="29"/>
      <c r="K728" s="30"/>
      <c r="L728" s="31"/>
      <c r="M728" s="32"/>
      <c r="N728" s="33"/>
      <c r="O728" s="39"/>
      <c r="P728" s="39"/>
      <c r="Q728" s="40"/>
      <c r="R728" s="17"/>
      <c r="S728" s="40"/>
      <c r="T728" s="40"/>
      <c r="U728" s="40"/>
      <c r="V728" s="40"/>
      <c r="W728" s="40"/>
      <c r="X728" s="41"/>
      <c r="Y728" s="41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18"/>
      <c r="AM728" s="40"/>
      <c r="AN728" s="42"/>
      <c r="AO728" s="42"/>
      <c r="AP728" s="43"/>
      <c r="AQ728" s="43"/>
      <c r="AR728" s="43"/>
      <c r="AS728" s="43"/>
      <c r="AT728" s="43"/>
      <c r="AU728" s="43"/>
      <c r="AV728" s="44"/>
      <c r="AW728" s="45"/>
      <c r="AX728" s="45"/>
      <c r="AY728" s="45"/>
    </row>
    <row r="729">
      <c r="A729" s="60"/>
      <c r="B729" s="60"/>
      <c r="C729" s="60"/>
      <c r="D729" s="46"/>
      <c r="E729" s="25"/>
      <c r="F729" s="26"/>
      <c r="G729" s="18"/>
      <c r="H729" s="15"/>
      <c r="I729" s="28"/>
      <c r="J729" s="29"/>
      <c r="K729" s="30"/>
      <c r="L729" s="31"/>
      <c r="M729" s="32"/>
      <c r="N729" s="33"/>
      <c r="O729" s="39"/>
      <c r="P729" s="39"/>
      <c r="Q729" s="40"/>
      <c r="R729" s="17"/>
      <c r="S729" s="40"/>
      <c r="T729" s="40"/>
      <c r="U729" s="40"/>
      <c r="V729" s="40"/>
      <c r="W729" s="40"/>
      <c r="X729" s="41"/>
      <c r="Y729" s="41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18"/>
      <c r="AM729" s="40"/>
      <c r="AN729" s="42"/>
      <c r="AO729" s="42"/>
      <c r="AP729" s="43"/>
      <c r="AQ729" s="43"/>
      <c r="AR729" s="43"/>
      <c r="AS729" s="43"/>
      <c r="AT729" s="43"/>
      <c r="AU729" s="43"/>
      <c r="AV729" s="44"/>
      <c r="AW729" s="45"/>
      <c r="AX729" s="45"/>
      <c r="AY729" s="45"/>
    </row>
    <row r="730">
      <c r="A730" s="60"/>
      <c r="B730" s="60"/>
      <c r="C730" s="60"/>
      <c r="D730" s="46"/>
      <c r="E730" s="25"/>
      <c r="F730" s="26"/>
      <c r="G730" s="18"/>
      <c r="H730" s="15"/>
      <c r="I730" s="28"/>
      <c r="J730" s="29"/>
      <c r="K730" s="30"/>
      <c r="L730" s="31"/>
      <c r="M730" s="32"/>
      <c r="N730" s="33"/>
      <c r="O730" s="39"/>
      <c r="P730" s="39"/>
      <c r="Q730" s="40"/>
      <c r="R730" s="17"/>
      <c r="S730" s="40"/>
      <c r="T730" s="40"/>
      <c r="U730" s="40"/>
      <c r="V730" s="40"/>
      <c r="W730" s="40"/>
      <c r="X730" s="41"/>
      <c r="Y730" s="41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18"/>
      <c r="AM730" s="40"/>
      <c r="AN730" s="42"/>
      <c r="AO730" s="42"/>
      <c r="AP730" s="43"/>
      <c r="AQ730" s="43"/>
      <c r="AR730" s="43"/>
      <c r="AS730" s="43"/>
      <c r="AT730" s="43"/>
      <c r="AU730" s="43"/>
      <c r="AV730" s="44"/>
      <c r="AW730" s="45"/>
      <c r="AX730" s="45"/>
      <c r="AY730" s="45"/>
    </row>
    <row r="731">
      <c r="A731" s="60"/>
      <c r="B731" s="60"/>
      <c r="C731" s="60"/>
      <c r="D731" s="46"/>
      <c r="E731" s="25"/>
      <c r="F731" s="26"/>
      <c r="G731" s="18"/>
      <c r="H731" s="15"/>
      <c r="I731" s="28"/>
      <c r="J731" s="29"/>
      <c r="K731" s="30"/>
      <c r="L731" s="31"/>
      <c r="M731" s="32"/>
      <c r="N731" s="33"/>
      <c r="O731" s="39"/>
      <c r="P731" s="39"/>
      <c r="Q731" s="40"/>
      <c r="R731" s="17"/>
      <c r="S731" s="40"/>
      <c r="T731" s="40"/>
      <c r="U731" s="40"/>
      <c r="V731" s="40"/>
      <c r="W731" s="40"/>
      <c r="X731" s="41"/>
      <c r="Y731" s="41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18"/>
      <c r="AM731" s="40"/>
      <c r="AN731" s="42"/>
      <c r="AO731" s="42"/>
      <c r="AP731" s="43"/>
      <c r="AQ731" s="43"/>
      <c r="AR731" s="43"/>
      <c r="AS731" s="43"/>
      <c r="AT731" s="43"/>
      <c r="AU731" s="43"/>
      <c r="AV731" s="44"/>
      <c r="AW731" s="45"/>
      <c r="AX731" s="45"/>
      <c r="AY731" s="45"/>
    </row>
    <row r="732">
      <c r="A732" s="60"/>
      <c r="B732" s="60"/>
      <c r="C732" s="60"/>
      <c r="D732" s="46"/>
      <c r="E732" s="25"/>
      <c r="F732" s="26"/>
      <c r="G732" s="18"/>
      <c r="H732" s="15"/>
      <c r="I732" s="28"/>
      <c r="J732" s="29"/>
      <c r="K732" s="30"/>
      <c r="L732" s="31"/>
      <c r="M732" s="32"/>
      <c r="N732" s="33"/>
      <c r="O732" s="39"/>
      <c r="P732" s="39"/>
      <c r="Q732" s="40"/>
      <c r="R732" s="17"/>
      <c r="S732" s="40"/>
      <c r="T732" s="40"/>
      <c r="U732" s="40"/>
      <c r="V732" s="40"/>
      <c r="W732" s="40"/>
      <c r="X732" s="41"/>
      <c r="Y732" s="41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18"/>
      <c r="AM732" s="40"/>
      <c r="AN732" s="42"/>
      <c r="AO732" s="42"/>
      <c r="AP732" s="43"/>
      <c r="AQ732" s="43"/>
      <c r="AR732" s="43"/>
      <c r="AS732" s="43"/>
      <c r="AT732" s="43"/>
      <c r="AU732" s="43"/>
      <c r="AV732" s="44"/>
      <c r="AW732" s="45"/>
      <c r="AX732" s="45"/>
      <c r="AY732" s="45"/>
    </row>
    <row r="733">
      <c r="A733" s="60"/>
      <c r="B733" s="60"/>
      <c r="C733" s="60"/>
      <c r="D733" s="46"/>
      <c r="E733" s="25"/>
      <c r="F733" s="26"/>
      <c r="G733" s="18"/>
      <c r="H733" s="15"/>
      <c r="I733" s="28"/>
      <c r="J733" s="29"/>
      <c r="K733" s="30"/>
      <c r="L733" s="31"/>
      <c r="M733" s="32"/>
      <c r="N733" s="33"/>
      <c r="O733" s="39"/>
      <c r="P733" s="39"/>
      <c r="Q733" s="40"/>
      <c r="R733" s="17"/>
      <c r="S733" s="40"/>
      <c r="T733" s="40"/>
      <c r="U733" s="40"/>
      <c r="V733" s="40"/>
      <c r="W733" s="40"/>
      <c r="X733" s="41"/>
      <c r="Y733" s="41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18"/>
      <c r="AM733" s="40"/>
      <c r="AN733" s="42"/>
      <c r="AO733" s="42"/>
      <c r="AP733" s="43"/>
      <c r="AQ733" s="43"/>
      <c r="AR733" s="43"/>
      <c r="AS733" s="43"/>
      <c r="AT733" s="43"/>
      <c r="AU733" s="43"/>
      <c r="AV733" s="44"/>
      <c r="AW733" s="45"/>
      <c r="AX733" s="45"/>
      <c r="AY733" s="45"/>
    </row>
    <row r="734">
      <c r="A734" s="60"/>
      <c r="B734" s="60"/>
      <c r="C734" s="60"/>
      <c r="D734" s="46"/>
      <c r="E734" s="25"/>
      <c r="F734" s="26"/>
      <c r="G734" s="18"/>
      <c r="H734" s="15"/>
      <c r="I734" s="28"/>
      <c r="J734" s="29"/>
      <c r="K734" s="30"/>
      <c r="L734" s="31"/>
      <c r="M734" s="32"/>
      <c r="N734" s="33"/>
      <c r="O734" s="39"/>
      <c r="P734" s="39"/>
      <c r="Q734" s="40"/>
      <c r="R734" s="17"/>
      <c r="S734" s="40"/>
      <c r="T734" s="40"/>
      <c r="U734" s="40"/>
      <c r="V734" s="40"/>
      <c r="W734" s="40"/>
      <c r="X734" s="41"/>
      <c r="Y734" s="41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18"/>
      <c r="AM734" s="40"/>
      <c r="AN734" s="42"/>
      <c r="AO734" s="42"/>
      <c r="AP734" s="43"/>
      <c r="AQ734" s="43"/>
      <c r="AR734" s="43"/>
      <c r="AS734" s="43"/>
      <c r="AT734" s="43"/>
      <c r="AU734" s="43"/>
      <c r="AV734" s="44"/>
      <c r="AW734" s="45"/>
      <c r="AX734" s="45"/>
      <c r="AY734" s="45"/>
    </row>
    <row r="735">
      <c r="A735" s="60"/>
      <c r="B735" s="60"/>
      <c r="C735" s="60"/>
      <c r="D735" s="46"/>
      <c r="E735" s="25"/>
      <c r="F735" s="26"/>
      <c r="G735" s="18"/>
      <c r="H735" s="15"/>
      <c r="I735" s="28"/>
      <c r="J735" s="29"/>
      <c r="K735" s="30"/>
      <c r="L735" s="31"/>
      <c r="M735" s="32"/>
      <c r="N735" s="33"/>
      <c r="O735" s="39"/>
      <c r="P735" s="39"/>
      <c r="Q735" s="40"/>
      <c r="R735" s="17"/>
      <c r="S735" s="40"/>
      <c r="T735" s="40"/>
      <c r="U735" s="40"/>
      <c r="V735" s="40"/>
      <c r="W735" s="40"/>
      <c r="X735" s="41"/>
      <c r="Y735" s="41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18"/>
      <c r="AM735" s="40"/>
      <c r="AN735" s="42"/>
      <c r="AO735" s="42"/>
      <c r="AP735" s="43"/>
      <c r="AQ735" s="43"/>
      <c r="AR735" s="43"/>
      <c r="AS735" s="43"/>
      <c r="AT735" s="43"/>
      <c r="AU735" s="43"/>
      <c r="AV735" s="44"/>
      <c r="AW735" s="45"/>
      <c r="AX735" s="45"/>
      <c r="AY735" s="45"/>
    </row>
    <row r="736">
      <c r="A736" s="60"/>
      <c r="B736" s="60"/>
      <c r="C736" s="60"/>
      <c r="D736" s="46"/>
      <c r="E736" s="25"/>
      <c r="F736" s="26"/>
      <c r="G736" s="18"/>
      <c r="H736" s="15"/>
      <c r="I736" s="28"/>
      <c r="J736" s="29"/>
      <c r="K736" s="30"/>
      <c r="L736" s="31"/>
      <c r="M736" s="32"/>
      <c r="N736" s="33"/>
      <c r="O736" s="39"/>
      <c r="P736" s="39"/>
      <c r="Q736" s="40"/>
      <c r="R736" s="17"/>
      <c r="S736" s="40"/>
      <c r="T736" s="40"/>
      <c r="U736" s="40"/>
      <c r="V736" s="40"/>
      <c r="W736" s="40"/>
      <c r="X736" s="41"/>
      <c r="Y736" s="41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18"/>
      <c r="AM736" s="40"/>
      <c r="AN736" s="42"/>
      <c r="AO736" s="42"/>
      <c r="AP736" s="43"/>
      <c r="AQ736" s="43"/>
      <c r="AR736" s="43"/>
      <c r="AS736" s="43"/>
      <c r="AT736" s="43"/>
      <c r="AU736" s="43"/>
      <c r="AV736" s="44"/>
      <c r="AW736" s="45"/>
      <c r="AX736" s="45"/>
      <c r="AY736" s="45"/>
    </row>
    <row r="737">
      <c r="A737" s="60"/>
      <c r="B737" s="60"/>
      <c r="C737" s="60"/>
      <c r="D737" s="46"/>
      <c r="E737" s="25"/>
      <c r="F737" s="26"/>
      <c r="G737" s="18"/>
      <c r="H737" s="15"/>
      <c r="I737" s="28"/>
      <c r="J737" s="29"/>
      <c r="K737" s="30"/>
      <c r="L737" s="31"/>
      <c r="M737" s="32"/>
      <c r="N737" s="33"/>
      <c r="O737" s="39"/>
      <c r="P737" s="39"/>
      <c r="Q737" s="40"/>
      <c r="R737" s="17"/>
      <c r="S737" s="40"/>
      <c r="T737" s="40"/>
      <c r="U737" s="40"/>
      <c r="V737" s="40"/>
      <c r="W737" s="40"/>
      <c r="X737" s="41"/>
      <c r="Y737" s="41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18"/>
      <c r="AM737" s="40"/>
      <c r="AN737" s="42"/>
      <c r="AO737" s="42"/>
      <c r="AP737" s="43"/>
      <c r="AQ737" s="43"/>
      <c r="AR737" s="43"/>
      <c r="AS737" s="43"/>
      <c r="AT737" s="43"/>
      <c r="AU737" s="43"/>
      <c r="AV737" s="44"/>
      <c r="AW737" s="45"/>
      <c r="AX737" s="45"/>
      <c r="AY737" s="45"/>
    </row>
    <row r="738">
      <c r="A738" s="60"/>
      <c r="B738" s="60"/>
      <c r="C738" s="60"/>
      <c r="D738" s="46"/>
      <c r="E738" s="25"/>
      <c r="F738" s="26"/>
      <c r="G738" s="18"/>
      <c r="H738" s="15"/>
      <c r="I738" s="28"/>
      <c r="J738" s="29"/>
      <c r="K738" s="30"/>
      <c r="L738" s="31"/>
      <c r="M738" s="32"/>
      <c r="N738" s="33"/>
      <c r="O738" s="39"/>
      <c r="P738" s="39"/>
      <c r="Q738" s="40"/>
      <c r="R738" s="17"/>
      <c r="S738" s="40"/>
      <c r="T738" s="40"/>
      <c r="U738" s="40"/>
      <c r="V738" s="40"/>
      <c r="W738" s="40"/>
      <c r="X738" s="41"/>
      <c r="Y738" s="41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18"/>
      <c r="AM738" s="40"/>
      <c r="AN738" s="42"/>
      <c r="AO738" s="42"/>
      <c r="AP738" s="43"/>
      <c r="AQ738" s="43"/>
      <c r="AR738" s="43"/>
      <c r="AS738" s="43"/>
      <c r="AT738" s="43"/>
      <c r="AU738" s="43"/>
      <c r="AV738" s="44"/>
      <c r="AW738" s="45"/>
      <c r="AX738" s="45"/>
      <c r="AY738" s="45"/>
    </row>
    <row r="739">
      <c r="A739" s="60"/>
      <c r="B739" s="60"/>
      <c r="C739" s="60"/>
      <c r="D739" s="46"/>
      <c r="E739" s="25"/>
      <c r="F739" s="26"/>
      <c r="G739" s="18"/>
      <c r="H739" s="15"/>
      <c r="I739" s="28"/>
      <c r="J739" s="29"/>
      <c r="K739" s="30"/>
      <c r="L739" s="31"/>
      <c r="M739" s="32"/>
      <c r="N739" s="33"/>
      <c r="O739" s="39"/>
      <c r="P739" s="39"/>
      <c r="Q739" s="40"/>
      <c r="R739" s="17"/>
      <c r="S739" s="40"/>
      <c r="T739" s="40"/>
      <c r="U739" s="40"/>
      <c r="V739" s="40"/>
      <c r="W739" s="40"/>
      <c r="X739" s="41"/>
      <c r="Y739" s="41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18"/>
      <c r="AM739" s="40"/>
      <c r="AN739" s="42"/>
      <c r="AO739" s="42"/>
      <c r="AP739" s="43"/>
      <c r="AQ739" s="43"/>
      <c r="AR739" s="43"/>
      <c r="AS739" s="43"/>
      <c r="AT739" s="43"/>
      <c r="AU739" s="43"/>
      <c r="AV739" s="44"/>
      <c r="AW739" s="45"/>
      <c r="AX739" s="45"/>
      <c r="AY739" s="45"/>
    </row>
    <row r="740">
      <c r="A740" s="60"/>
      <c r="B740" s="60"/>
      <c r="C740" s="60"/>
      <c r="D740" s="46"/>
      <c r="E740" s="25"/>
      <c r="F740" s="26"/>
      <c r="G740" s="18"/>
      <c r="H740" s="15"/>
      <c r="I740" s="28"/>
      <c r="J740" s="29"/>
      <c r="K740" s="30"/>
      <c r="L740" s="31"/>
      <c r="M740" s="32"/>
      <c r="N740" s="33"/>
      <c r="O740" s="39"/>
      <c r="P740" s="39"/>
      <c r="Q740" s="40"/>
      <c r="R740" s="17"/>
      <c r="S740" s="40"/>
      <c r="T740" s="40"/>
      <c r="U740" s="40"/>
      <c r="V740" s="40"/>
      <c r="W740" s="40"/>
      <c r="X740" s="41"/>
      <c r="Y740" s="41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18"/>
      <c r="AM740" s="40"/>
      <c r="AN740" s="42"/>
      <c r="AO740" s="42"/>
      <c r="AP740" s="43"/>
      <c r="AQ740" s="43"/>
      <c r="AR740" s="43"/>
      <c r="AS740" s="43"/>
      <c r="AT740" s="43"/>
      <c r="AU740" s="43"/>
      <c r="AV740" s="44"/>
      <c r="AW740" s="45"/>
      <c r="AX740" s="45"/>
      <c r="AY740" s="45"/>
    </row>
    <row r="741">
      <c r="A741" s="60"/>
      <c r="B741" s="60"/>
      <c r="C741" s="60"/>
      <c r="D741" s="46"/>
      <c r="E741" s="25"/>
      <c r="F741" s="26"/>
      <c r="G741" s="18"/>
      <c r="H741" s="15"/>
      <c r="I741" s="28"/>
      <c r="J741" s="29"/>
      <c r="K741" s="30"/>
      <c r="L741" s="31"/>
      <c r="M741" s="32"/>
      <c r="N741" s="33"/>
      <c r="O741" s="39"/>
      <c r="P741" s="39"/>
      <c r="Q741" s="40"/>
      <c r="R741" s="17"/>
      <c r="S741" s="40"/>
      <c r="T741" s="40"/>
      <c r="U741" s="40"/>
      <c r="V741" s="40"/>
      <c r="W741" s="40"/>
      <c r="X741" s="41"/>
      <c r="Y741" s="41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18"/>
      <c r="AM741" s="40"/>
      <c r="AN741" s="42"/>
      <c r="AO741" s="42"/>
      <c r="AP741" s="43"/>
      <c r="AQ741" s="43"/>
      <c r="AR741" s="43"/>
      <c r="AS741" s="43"/>
      <c r="AT741" s="43"/>
      <c r="AU741" s="43"/>
      <c r="AV741" s="44"/>
      <c r="AW741" s="45"/>
      <c r="AX741" s="45"/>
      <c r="AY741" s="45"/>
    </row>
    <row r="742">
      <c r="A742" s="60"/>
      <c r="B742" s="60"/>
      <c r="C742" s="60"/>
      <c r="D742" s="46"/>
      <c r="E742" s="25"/>
      <c r="F742" s="26"/>
      <c r="G742" s="18"/>
      <c r="H742" s="15"/>
      <c r="I742" s="28"/>
      <c r="J742" s="29"/>
      <c r="K742" s="30"/>
      <c r="L742" s="31"/>
      <c r="M742" s="32"/>
      <c r="N742" s="33"/>
      <c r="O742" s="39"/>
      <c r="P742" s="39"/>
      <c r="Q742" s="40"/>
      <c r="R742" s="17"/>
      <c r="S742" s="40"/>
      <c r="T742" s="40"/>
      <c r="U742" s="40"/>
      <c r="V742" s="40"/>
      <c r="W742" s="40"/>
      <c r="X742" s="41"/>
      <c r="Y742" s="41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18"/>
      <c r="AM742" s="40"/>
      <c r="AN742" s="42"/>
      <c r="AO742" s="42"/>
      <c r="AP742" s="43"/>
      <c r="AQ742" s="43"/>
      <c r="AR742" s="43"/>
      <c r="AS742" s="43"/>
      <c r="AT742" s="43"/>
      <c r="AU742" s="43"/>
      <c r="AV742" s="44"/>
      <c r="AW742" s="45"/>
      <c r="AX742" s="45"/>
      <c r="AY742" s="45"/>
    </row>
    <row r="743">
      <c r="A743" s="60"/>
      <c r="B743" s="60"/>
      <c r="C743" s="60"/>
      <c r="D743" s="46"/>
      <c r="E743" s="25"/>
      <c r="F743" s="26"/>
      <c r="G743" s="18"/>
      <c r="H743" s="15"/>
      <c r="I743" s="28"/>
      <c r="J743" s="29"/>
      <c r="K743" s="30"/>
      <c r="L743" s="31"/>
      <c r="M743" s="32"/>
      <c r="N743" s="33"/>
      <c r="O743" s="39"/>
      <c r="P743" s="39"/>
      <c r="Q743" s="40"/>
      <c r="R743" s="17"/>
      <c r="S743" s="40"/>
      <c r="T743" s="40"/>
      <c r="U743" s="40"/>
      <c r="V743" s="40"/>
      <c r="W743" s="40"/>
      <c r="X743" s="41"/>
      <c r="Y743" s="41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18"/>
      <c r="AM743" s="40"/>
      <c r="AN743" s="42"/>
      <c r="AO743" s="42"/>
      <c r="AP743" s="43"/>
      <c r="AQ743" s="43"/>
      <c r="AR743" s="43"/>
      <c r="AS743" s="43"/>
      <c r="AT743" s="43"/>
      <c r="AU743" s="43"/>
      <c r="AV743" s="44"/>
      <c r="AW743" s="45"/>
      <c r="AX743" s="45"/>
      <c r="AY743" s="45"/>
    </row>
    <row r="744">
      <c r="A744" s="60"/>
      <c r="B744" s="60"/>
      <c r="C744" s="60"/>
      <c r="D744" s="46"/>
      <c r="E744" s="25"/>
      <c r="F744" s="26"/>
      <c r="G744" s="18"/>
      <c r="H744" s="15"/>
      <c r="I744" s="28"/>
      <c r="J744" s="29"/>
      <c r="K744" s="30"/>
      <c r="L744" s="31"/>
      <c r="M744" s="32"/>
      <c r="N744" s="33"/>
      <c r="O744" s="39"/>
      <c r="P744" s="39"/>
      <c r="Q744" s="40"/>
      <c r="R744" s="17"/>
      <c r="S744" s="40"/>
      <c r="T744" s="40"/>
      <c r="U744" s="40"/>
      <c r="V744" s="40"/>
      <c r="W744" s="40"/>
      <c r="X744" s="41"/>
      <c r="Y744" s="41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18"/>
      <c r="AM744" s="40"/>
      <c r="AN744" s="42"/>
      <c r="AO744" s="42"/>
      <c r="AP744" s="43"/>
      <c r="AQ744" s="43"/>
      <c r="AR744" s="43"/>
      <c r="AS744" s="43"/>
      <c r="AT744" s="43"/>
      <c r="AU744" s="43"/>
      <c r="AV744" s="44"/>
      <c r="AW744" s="45"/>
      <c r="AX744" s="45"/>
      <c r="AY744" s="45"/>
    </row>
    <row r="745">
      <c r="A745" s="60"/>
      <c r="B745" s="60"/>
      <c r="C745" s="60"/>
      <c r="D745" s="46"/>
      <c r="E745" s="25"/>
      <c r="F745" s="26"/>
      <c r="G745" s="18"/>
      <c r="H745" s="15"/>
      <c r="I745" s="28"/>
      <c r="J745" s="29"/>
      <c r="K745" s="30"/>
      <c r="L745" s="31"/>
      <c r="M745" s="32"/>
      <c r="N745" s="33"/>
      <c r="O745" s="39"/>
      <c r="P745" s="39"/>
      <c r="Q745" s="40"/>
      <c r="R745" s="17"/>
      <c r="S745" s="40"/>
      <c r="T745" s="40"/>
      <c r="U745" s="40"/>
      <c r="V745" s="40"/>
      <c r="W745" s="40"/>
      <c r="X745" s="41"/>
      <c r="Y745" s="41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18"/>
      <c r="AM745" s="40"/>
      <c r="AN745" s="42"/>
      <c r="AO745" s="42"/>
      <c r="AP745" s="43"/>
      <c r="AQ745" s="43"/>
      <c r="AR745" s="43"/>
      <c r="AS745" s="43"/>
      <c r="AT745" s="43"/>
      <c r="AU745" s="43"/>
      <c r="AV745" s="44"/>
      <c r="AW745" s="45"/>
      <c r="AX745" s="45"/>
      <c r="AY745" s="45"/>
    </row>
    <row r="746">
      <c r="A746" s="60"/>
      <c r="B746" s="60"/>
      <c r="C746" s="60"/>
      <c r="D746" s="46"/>
      <c r="E746" s="25"/>
      <c r="F746" s="26"/>
      <c r="G746" s="18"/>
      <c r="H746" s="15"/>
      <c r="I746" s="28"/>
      <c r="J746" s="29"/>
      <c r="K746" s="30"/>
      <c r="L746" s="31"/>
      <c r="M746" s="32"/>
      <c r="N746" s="33"/>
      <c r="O746" s="39"/>
      <c r="P746" s="39"/>
      <c r="Q746" s="40"/>
      <c r="R746" s="17"/>
      <c r="S746" s="40"/>
      <c r="T746" s="40"/>
      <c r="U746" s="40"/>
      <c r="V746" s="40"/>
      <c r="W746" s="40"/>
      <c r="X746" s="41"/>
      <c r="Y746" s="41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18"/>
      <c r="AM746" s="40"/>
      <c r="AN746" s="42"/>
      <c r="AO746" s="42"/>
      <c r="AP746" s="43"/>
      <c r="AQ746" s="43"/>
      <c r="AR746" s="43"/>
      <c r="AS746" s="43"/>
      <c r="AT746" s="43"/>
      <c r="AU746" s="43"/>
      <c r="AV746" s="44"/>
      <c r="AW746" s="45"/>
      <c r="AX746" s="45"/>
      <c r="AY746" s="45"/>
    </row>
    <row r="747">
      <c r="A747" s="60"/>
      <c r="B747" s="60"/>
      <c r="C747" s="60"/>
      <c r="D747" s="46"/>
      <c r="E747" s="25"/>
      <c r="F747" s="26"/>
      <c r="G747" s="18"/>
      <c r="H747" s="15"/>
      <c r="I747" s="28"/>
      <c r="J747" s="29"/>
      <c r="K747" s="30"/>
      <c r="L747" s="31"/>
      <c r="M747" s="32"/>
      <c r="N747" s="33"/>
      <c r="O747" s="39"/>
      <c r="P747" s="39"/>
      <c r="Q747" s="40"/>
      <c r="R747" s="17"/>
      <c r="S747" s="40"/>
      <c r="T747" s="40"/>
      <c r="U747" s="40"/>
      <c r="V747" s="40"/>
      <c r="W747" s="40"/>
      <c r="X747" s="41"/>
      <c r="Y747" s="41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18"/>
      <c r="AM747" s="40"/>
      <c r="AN747" s="42"/>
      <c r="AO747" s="42"/>
      <c r="AP747" s="43"/>
      <c r="AQ747" s="43"/>
      <c r="AR747" s="43"/>
      <c r="AS747" s="43"/>
      <c r="AT747" s="43"/>
      <c r="AU747" s="43"/>
      <c r="AV747" s="44"/>
      <c r="AW747" s="45"/>
      <c r="AX747" s="45"/>
      <c r="AY747" s="45"/>
    </row>
    <row r="748">
      <c r="A748" s="60"/>
      <c r="B748" s="60"/>
      <c r="C748" s="60"/>
      <c r="D748" s="46"/>
      <c r="E748" s="25"/>
      <c r="F748" s="26"/>
      <c r="G748" s="18"/>
      <c r="H748" s="15"/>
      <c r="I748" s="28"/>
      <c r="J748" s="29"/>
      <c r="K748" s="30"/>
      <c r="L748" s="31"/>
      <c r="M748" s="32"/>
      <c r="N748" s="33"/>
      <c r="O748" s="39"/>
      <c r="P748" s="39"/>
      <c r="Q748" s="40"/>
      <c r="R748" s="17"/>
      <c r="S748" s="40"/>
      <c r="T748" s="40"/>
      <c r="U748" s="40"/>
      <c r="V748" s="40"/>
      <c r="W748" s="40"/>
      <c r="X748" s="41"/>
      <c r="Y748" s="41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18"/>
      <c r="AM748" s="40"/>
      <c r="AN748" s="42"/>
      <c r="AO748" s="42"/>
      <c r="AP748" s="43"/>
      <c r="AQ748" s="43"/>
      <c r="AR748" s="43"/>
      <c r="AS748" s="43"/>
      <c r="AT748" s="43"/>
      <c r="AU748" s="43"/>
      <c r="AV748" s="44"/>
      <c r="AW748" s="45"/>
      <c r="AX748" s="45"/>
      <c r="AY748" s="45"/>
    </row>
    <row r="749">
      <c r="A749" s="60"/>
      <c r="B749" s="60"/>
      <c r="C749" s="60"/>
      <c r="D749" s="46"/>
      <c r="E749" s="25"/>
      <c r="F749" s="26"/>
      <c r="G749" s="18"/>
      <c r="H749" s="15"/>
      <c r="I749" s="28"/>
      <c r="J749" s="29"/>
      <c r="K749" s="30"/>
      <c r="L749" s="31"/>
      <c r="M749" s="32"/>
      <c r="N749" s="33"/>
      <c r="O749" s="39"/>
      <c r="P749" s="39"/>
      <c r="Q749" s="40"/>
      <c r="R749" s="17"/>
      <c r="S749" s="40"/>
      <c r="T749" s="40"/>
      <c r="U749" s="40"/>
      <c r="V749" s="40"/>
      <c r="W749" s="40"/>
      <c r="X749" s="41"/>
      <c r="Y749" s="41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18"/>
      <c r="AM749" s="40"/>
      <c r="AN749" s="42"/>
      <c r="AO749" s="42"/>
      <c r="AP749" s="43"/>
      <c r="AQ749" s="43"/>
      <c r="AR749" s="43"/>
      <c r="AS749" s="43"/>
      <c r="AT749" s="43"/>
      <c r="AU749" s="43"/>
      <c r="AV749" s="44"/>
      <c r="AW749" s="45"/>
      <c r="AX749" s="45"/>
      <c r="AY749" s="45"/>
    </row>
    <row r="750">
      <c r="A750" s="60"/>
      <c r="B750" s="60"/>
      <c r="C750" s="60"/>
      <c r="D750" s="46"/>
      <c r="E750" s="25"/>
      <c r="F750" s="26"/>
      <c r="G750" s="18"/>
      <c r="H750" s="15"/>
      <c r="I750" s="28"/>
      <c r="J750" s="29"/>
      <c r="K750" s="30"/>
      <c r="L750" s="31"/>
      <c r="M750" s="32"/>
      <c r="N750" s="33"/>
      <c r="O750" s="39"/>
      <c r="P750" s="39"/>
      <c r="Q750" s="40"/>
      <c r="R750" s="17"/>
      <c r="S750" s="40"/>
      <c r="T750" s="40"/>
      <c r="U750" s="40"/>
      <c r="V750" s="40"/>
      <c r="W750" s="40"/>
      <c r="X750" s="41"/>
      <c r="Y750" s="41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18"/>
      <c r="AM750" s="40"/>
      <c r="AN750" s="42"/>
      <c r="AO750" s="42"/>
      <c r="AP750" s="43"/>
      <c r="AQ750" s="43"/>
      <c r="AR750" s="43"/>
      <c r="AS750" s="43"/>
      <c r="AT750" s="43"/>
      <c r="AU750" s="43"/>
      <c r="AV750" s="44"/>
      <c r="AW750" s="45"/>
      <c r="AX750" s="45"/>
      <c r="AY750" s="45"/>
    </row>
    <row r="751">
      <c r="A751" s="60"/>
      <c r="B751" s="60"/>
      <c r="C751" s="60"/>
      <c r="D751" s="46"/>
      <c r="E751" s="25"/>
      <c r="F751" s="26"/>
      <c r="G751" s="18"/>
      <c r="H751" s="15"/>
      <c r="I751" s="28"/>
      <c r="J751" s="29"/>
      <c r="K751" s="30"/>
      <c r="L751" s="31"/>
      <c r="M751" s="32"/>
      <c r="N751" s="33"/>
      <c r="O751" s="39"/>
      <c r="P751" s="39"/>
      <c r="Q751" s="40"/>
      <c r="R751" s="17"/>
      <c r="S751" s="40"/>
      <c r="T751" s="40"/>
      <c r="U751" s="40"/>
      <c r="V751" s="40"/>
      <c r="W751" s="40"/>
      <c r="X751" s="41"/>
      <c r="Y751" s="41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18"/>
      <c r="AM751" s="40"/>
      <c r="AN751" s="42"/>
      <c r="AO751" s="42"/>
      <c r="AP751" s="43"/>
      <c r="AQ751" s="43"/>
      <c r="AR751" s="43"/>
      <c r="AS751" s="43"/>
      <c r="AT751" s="43"/>
      <c r="AU751" s="43"/>
      <c r="AV751" s="44"/>
      <c r="AW751" s="45"/>
      <c r="AX751" s="45"/>
      <c r="AY751" s="45"/>
    </row>
    <row r="752">
      <c r="A752" s="60"/>
      <c r="B752" s="60"/>
      <c r="C752" s="60"/>
      <c r="D752" s="46"/>
      <c r="E752" s="25"/>
      <c r="F752" s="26"/>
      <c r="G752" s="18"/>
      <c r="H752" s="15"/>
      <c r="I752" s="28"/>
      <c r="J752" s="29"/>
      <c r="K752" s="30"/>
      <c r="L752" s="31"/>
      <c r="M752" s="32"/>
      <c r="N752" s="33"/>
      <c r="O752" s="39"/>
      <c r="P752" s="39"/>
      <c r="Q752" s="40"/>
      <c r="R752" s="17"/>
      <c r="S752" s="40"/>
      <c r="T752" s="40"/>
      <c r="U752" s="40"/>
      <c r="V752" s="40"/>
      <c r="W752" s="40"/>
      <c r="X752" s="41"/>
      <c r="Y752" s="41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18"/>
      <c r="AM752" s="40"/>
      <c r="AN752" s="42"/>
      <c r="AO752" s="42"/>
      <c r="AP752" s="43"/>
      <c r="AQ752" s="43"/>
      <c r="AR752" s="43"/>
      <c r="AS752" s="43"/>
      <c r="AT752" s="43"/>
      <c r="AU752" s="43"/>
      <c r="AV752" s="44"/>
      <c r="AW752" s="45"/>
      <c r="AX752" s="45"/>
      <c r="AY752" s="45"/>
    </row>
    <row r="753">
      <c r="A753" s="60"/>
      <c r="B753" s="60"/>
      <c r="C753" s="60"/>
      <c r="D753" s="46"/>
      <c r="E753" s="25"/>
      <c r="F753" s="26"/>
      <c r="G753" s="18"/>
      <c r="H753" s="15"/>
      <c r="I753" s="28"/>
      <c r="J753" s="29"/>
      <c r="K753" s="30"/>
      <c r="L753" s="31"/>
      <c r="M753" s="32"/>
      <c r="N753" s="33"/>
      <c r="O753" s="39"/>
      <c r="P753" s="39"/>
      <c r="Q753" s="40"/>
      <c r="R753" s="17"/>
      <c r="S753" s="40"/>
      <c r="T753" s="40"/>
      <c r="U753" s="40"/>
      <c r="V753" s="40"/>
      <c r="W753" s="40"/>
      <c r="X753" s="41"/>
      <c r="Y753" s="41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18"/>
      <c r="AM753" s="40"/>
      <c r="AN753" s="42"/>
      <c r="AO753" s="42"/>
      <c r="AP753" s="43"/>
      <c r="AQ753" s="43"/>
      <c r="AR753" s="43"/>
      <c r="AS753" s="43"/>
      <c r="AT753" s="43"/>
      <c r="AU753" s="43"/>
      <c r="AV753" s="44"/>
      <c r="AW753" s="45"/>
      <c r="AX753" s="45"/>
      <c r="AY753" s="45"/>
    </row>
    <row r="754">
      <c r="A754" s="60"/>
      <c r="B754" s="60"/>
      <c r="C754" s="60"/>
      <c r="D754" s="46"/>
      <c r="E754" s="25"/>
      <c r="F754" s="26"/>
      <c r="G754" s="18"/>
      <c r="H754" s="15"/>
      <c r="I754" s="28"/>
      <c r="J754" s="29"/>
      <c r="K754" s="30"/>
      <c r="L754" s="31"/>
      <c r="M754" s="32"/>
      <c r="N754" s="33"/>
      <c r="O754" s="39"/>
      <c r="P754" s="39"/>
      <c r="Q754" s="40"/>
      <c r="R754" s="17"/>
      <c r="S754" s="40"/>
      <c r="T754" s="40"/>
      <c r="U754" s="40"/>
      <c r="V754" s="40"/>
      <c r="W754" s="40"/>
      <c r="X754" s="41"/>
      <c r="Y754" s="41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18"/>
      <c r="AM754" s="40"/>
      <c r="AN754" s="42"/>
      <c r="AO754" s="42"/>
      <c r="AP754" s="43"/>
      <c r="AQ754" s="43"/>
      <c r="AR754" s="43"/>
      <c r="AS754" s="43"/>
      <c r="AT754" s="43"/>
      <c r="AU754" s="43"/>
      <c r="AV754" s="44"/>
      <c r="AW754" s="45"/>
      <c r="AX754" s="45"/>
      <c r="AY754" s="45"/>
    </row>
    <row r="755">
      <c r="A755" s="60"/>
      <c r="B755" s="60"/>
      <c r="C755" s="60"/>
      <c r="D755" s="46"/>
      <c r="E755" s="25"/>
      <c r="F755" s="26"/>
      <c r="G755" s="18"/>
      <c r="H755" s="15"/>
      <c r="I755" s="28"/>
      <c r="J755" s="29"/>
      <c r="K755" s="30"/>
      <c r="L755" s="31"/>
      <c r="M755" s="32"/>
      <c r="N755" s="33"/>
      <c r="O755" s="39"/>
      <c r="P755" s="39"/>
      <c r="Q755" s="40"/>
      <c r="R755" s="17"/>
      <c r="S755" s="40"/>
      <c r="T755" s="40"/>
      <c r="U755" s="40"/>
      <c r="V755" s="40"/>
      <c r="W755" s="40"/>
      <c r="X755" s="41"/>
      <c r="Y755" s="41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18"/>
      <c r="AM755" s="40"/>
      <c r="AN755" s="42"/>
      <c r="AO755" s="42"/>
      <c r="AP755" s="43"/>
      <c r="AQ755" s="43"/>
      <c r="AR755" s="43"/>
      <c r="AS755" s="43"/>
      <c r="AT755" s="43"/>
      <c r="AU755" s="43"/>
      <c r="AV755" s="44"/>
      <c r="AW755" s="45"/>
      <c r="AX755" s="45"/>
      <c r="AY755" s="45"/>
    </row>
    <row r="756">
      <c r="A756" s="60"/>
      <c r="B756" s="60"/>
      <c r="C756" s="60"/>
      <c r="D756" s="46"/>
      <c r="E756" s="25"/>
      <c r="F756" s="26"/>
      <c r="G756" s="18"/>
      <c r="H756" s="15"/>
      <c r="I756" s="28"/>
      <c r="J756" s="29"/>
      <c r="K756" s="30"/>
      <c r="L756" s="31"/>
      <c r="M756" s="32"/>
      <c r="N756" s="33"/>
      <c r="O756" s="39"/>
      <c r="P756" s="39"/>
      <c r="Q756" s="40"/>
      <c r="R756" s="17"/>
      <c r="S756" s="40"/>
      <c r="T756" s="40"/>
      <c r="U756" s="40"/>
      <c r="V756" s="40"/>
      <c r="W756" s="40"/>
      <c r="X756" s="41"/>
      <c r="Y756" s="41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18"/>
      <c r="AM756" s="40"/>
      <c r="AN756" s="42"/>
      <c r="AO756" s="42"/>
      <c r="AP756" s="43"/>
      <c r="AQ756" s="43"/>
      <c r="AR756" s="43"/>
      <c r="AS756" s="43"/>
      <c r="AT756" s="43"/>
      <c r="AU756" s="43"/>
      <c r="AV756" s="44"/>
      <c r="AW756" s="45"/>
      <c r="AX756" s="45"/>
      <c r="AY756" s="45"/>
    </row>
    <row r="757">
      <c r="A757" s="60"/>
      <c r="B757" s="60"/>
      <c r="C757" s="60"/>
      <c r="D757" s="46"/>
      <c r="E757" s="25"/>
      <c r="F757" s="26"/>
      <c r="G757" s="18"/>
      <c r="H757" s="15"/>
      <c r="I757" s="28"/>
      <c r="J757" s="29"/>
      <c r="K757" s="30"/>
      <c r="L757" s="31"/>
      <c r="M757" s="32"/>
      <c r="N757" s="33"/>
      <c r="O757" s="39"/>
      <c r="P757" s="39"/>
      <c r="Q757" s="40"/>
      <c r="R757" s="17"/>
      <c r="S757" s="40"/>
      <c r="T757" s="40"/>
      <c r="U757" s="40"/>
      <c r="V757" s="40"/>
      <c r="W757" s="40"/>
      <c r="X757" s="41"/>
      <c r="Y757" s="41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18"/>
      <c r="AM757" s="40"/>
      <c r="AN757" s="42"/>
      <c r="AO757" s="42"/>
      <c r="AP757" s="43"/>
      <c r="AQ757" s="43"/>
      <c r="AR757" s="43"/>
      <c r="AS757" s="43"/>
      <c r="AT757" s="43"/>
      <c r="AU757" s="43"/>
      <c r="AV757" s="44"/>
      <c r="AW757" s="45"/>
      <c r="AX757" s="45"/>
      <c r="AY757" s="45"/>
    </row>
    <row r="758">
      <c r="A758" s="60"/>
      <c r="B758" s="60"/>
      <c r="C758" s="60"/>
      <c r="D758" s="46"/>
      <c r="E758" s="25"/>
      <c r="F758" s="26"/>
      <c r="G758" s="18"/>
      <c r="H758" s="15"/>
      <c r="I758" s="28"/>
      <c r="J758" s="29"/>
      <c r="K758" s="30"/>
      <c r="L758" s="31"/>
      <c r="M758" s="32"/>
      <c r="N758" s="33"/>
      <c r="O758" s="39"/>
      <c r="P758" s="39"/>
      <c r="Q758" s="40"/>
      <c r="R758" s="17"/>
      <c r="S758" s="40"/>
      <c r="T758" s="40"/>
      <c r="U758" s="40"/>
      <c r="V758" s="40"/>
      <c r="W758" s="40"/>
      <c r="X758" s="41"/>
      <c r="Y758" s="41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18"/>
      <c r="AM758" s="40"/>
      <c r="AN758" s="42"/>
      <c r="AO758" s="42"/>
      <c r="AP758" s="43"/>
      <c r="AQ758" s="43"/>
      <c r="AR758" s="43"/>
      <c r="AS758" s="43"/>
      <c r="AT758" s="43"/>
      <c r="AU758" s="43"/>
      <c r="AV758" s="44"/>
      <c r="AW758" s="45"/>
      <c r="AX758" s="45"/>
      <c r="AY758" s="45"/>
    </row>
    <row r="759">
      <c r="A759" s="60"/>
      <c r="B759" s="60"/>
      <c r="C759" s="60"/>
      <c r="D759" s="46"/>
      <c r="E759" s="25"/>
      <c r="F759" s="26"/>
      <c r="G759" s="18"/>
      <c r="H759" s="15"/>
      <c r="I759" s="28"/>
      <c r="J759" s="29"/>
      <c r="K759" s="30"/>
      <c r="L759" s="31"/>
      <c r="M759" s="32"/>
      <c r="N759" s="33"/>
      <c r="O759" s="39"/>
      <c r="P759" s="39"/>
      <c r="Q759" s="40"/>
      <c r="R759" s="17"/>
      <c r="S759" s="40"/>
      <c r="T759" s="40"/>
      <c r="U759" s="40"/>
      <c r="V759" s="40"/>
      <c r="W759" s="40"/>
      <c r="X759" s="41"/>
      <c r="Y759" s="41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18"/>
      <c r="AM759" s="40"/>
      <c r="AN759" s="42"/>
      <c r="AO759" s="42"/>
      <c r="AP759" s="43"/>
      <c r="AQ759" s="43"/>
      <c r="AR759" s="43"/>
      <c r="AS759" s="43"/>
      <c r="AT759" s="43"/>
      <c r="AU759" s="43"/>
      <c r="AV759" s="44"/>
      <c r="AW759" s="45"/>
      <c r="AX759" s="45"/>
      <c r="AY759" s="45"/>
    </row>
    <row r="760">
      <c r="A760" s="60"/>
      <c r="B760" s="60"/>
      <c r="C760" s="60"/>
      <c r="D760" s="46"/>
      <c r="E760" s="25"/>
      <c r="F760" s="26"/>
      <c r="G760" s="18"/>
      <c r="H760" s="15"/>
      <c r="I760" s="28"/>
      <c r="J760" s="29"/>
      <c r="K760" s="30"/>
      <c r="L760" s="31"/>
      <c r="M760" s="32"/>
      <c r="N760" s="33"/>
      <c r="O760" s="39"/>
      <c r="P760" s="39"/>
      <c r="Q760" s="40"/>
      <c r="R760" s="17"/>
      <c r="S760" s="40"/>
      <c r="T760" s="40"/>
      <c r="U760" s="40"/>
      <c r="V760" s="40"/>
      <c r="W760" s="40"/>
      <c r="X760" s="41"/>
      <c r="Y760" s="41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18"/>
      <c r="AM760" s="40"/>
      <c r="AN760" s="42"/>
      <c r="AO760" s="42"/>
      <c r="AP760" s="43"/>
      <c r="AQ760" s="43"/>
      <c r="AR760" s="43"/>
      <c r="AS760" s="43"/>
      <c r="AT760" s="43"/>
      <c r="AU760" s="43"/>
      <c r="AV760" s="44"/>
      <c r="AW760" s="45"/>
      <c r="AX760" s="45"/>
      <c r="AY760" s="45"/>
    </row>
    <row r="761">
      <c r="A761" s="60"/>
      <c r="B761" s="60"/>
      <c r="C761" s="60"/>
      <c r="D761" s="46"/>
      <c r="E761" s="25"/>
      <c r="F761" s="26"/>
      <c r="G761" s="18"/>
      <c r="H761" s="15"/>
      <c r="I761" s="28"/>
      <c r="J761" s="29"/>
      <c r="K761" s="30"/>
      <c r="L761" s="31"/>
      <c r="M761" s="32"/>
      <c r="N761" s="33"/>
      <c r="O761" s="39"/>
      <c r="P761" s="39"/>
      <c r="Q761" s="40"/>
      <c r="R761" s="17"/>
      <c r="S761" s="40"/>
      <c r="T761" s="40"/>
      <c r="U761" s="40"/>
      <c r="V761" s="40"/>
      <c r="W761" s="40"/>
      <c r="X761" s="41"/>
      <c r="Y761" s="41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18"/>
      <c r="AM761" s="40"/>
      <c r="AN761" s="42"/>
      <c r="AO761" s="42"/>
      <c r="AP761" s="43"/>
      <c r="AQ761" s="43"/>
      <c r="AR761" s="43"/>
      <c r="AS761" s="43"/>
      <c r="AT761" s="43"/>
      <c r="AU761" s="43"/>
      <c r="AV761" s="44"/>
      <c r="AW761" s="45"/>
      <c r="AX761" s="45"/>
      <c r="AY761" s="45"/>
    </row>
    <row r="762">
      <c r="A762" s="60"/>
      <c r="B762" s="60"/>
      <c r="C762" s="60"/>
      <c r="D762" s="46"/>
      <c r="E762" s="25"/>
      <c r="F762" s="26"/>
      <c r="G762" s="18"/>
      <c r="H762" s="15"/>
      <c r="I762" s="28"/>
      <c r="J762" s="29"/>
      <c r="K762" s="30"/>
      <c r="L762" s="31"/>
      <c r="M762" s="32"/>
      <c r="N762" s="33"/>
      <c r="O762" s="39"/>
      <c r="P762" s="39"/>
      <c r="Q762" s="40"/>
      <c r="R762" s="17"/>
      <c r="S762" s="40"/>
      <c r="T762" s="40"/>
      <c r="U762" s="40"/>
      <c r="V762" s="40"/>
      <c r="W762" s="40"/>
      <c r="X762" s="41"/>
      <c r="Y762" s="41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18"/>
      <c r="AM762" s="40"/>
      <c r="AN762" s="42"/>
      <c r="AO762" s="42"/>
      <c r="AP762" s="43"/>
      <c r="AQ762" s="43"/>
      <c r="AR762" s="43"/>
      <c r="AS762" s="43"/>
      <c r="AT762" s="43"/>
      <c r="AU762" s="43"/>
      <c r="AV762" s="44"/>
      <c r="AW762" s="45"/>
      <c r="AX762" s="45"/>
      <c r="AY762" s="45"/>
    </row>
    <row r="763">
      <c r="A763" s="60"/>
      <c r="B763" s="60"/>
      <c r="C763" s="60"/>
      <c r="D763" s="46"/>
      <c r="E763" s="25"/>
      <c r="F763" s="26"/>
      <c r="G763" s="18"/>
      <c r="H763" s="15"/>
      <c r="I763" s="28"/>
      <c r="J763" s="29"/>
      <c r="K763" s="30"/>
      <c r="L763" s="31"/>
      <c r="M763" s="32"/>
      <c r="N763" s="33"/>
      <c r="O763" s="39"/>
      <c r="P763" s="39"/>
      <c r="Q763" s="40"/>
      <c r="R763" s="17"/>
      <c r="S763" s="40"/>
      <c r="T763" s="40"/>
      <c r="U763" s="40"/>
      <c r="V763" s="40"/>
      <c r="W763" s="40"/>
      <c r="X763" s="41"/>
      <c r="Y763" s="41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18"/>
      <c r="AM763" s="40"/>
      <c r="AN763" s="42"/>
      <c r="AO763" s="42"/>
      <c r="AP763" s="43"/>
      <c r="AQ763" s="43"/>
      <c r="AR763" s="43"/>
      <c r="AS763" s="43"/>
      <c r="AT763" s="43"/>
      <c r="AU763" s="43"/>
      <c r="AV763" s="44"/>
      <c r="AW763" s="45"/>
      <c r="AX763" s="45"/>
      <c r="AY763" s="45"/>
    </row>
    <row r="764">
      <c r="A764" s="60"/>
      <c r="B764" s="60"/>
      <c r="C764" s="60"/>
      <c r="D764" s="46"/>
      <c r="E764" s="25"/>
      <c r="F764" s="26"/>
      <c r="G764" s="18"/>
      <c r="H764" s="15"/>
      <c r="I764" s="28"/>
      <c r="J764" s="29"/>
      <c r="K764" s="30"/>
      <c r="L764" s="31"/>
      <c r="M764" s="32"/>
      <c r="N764" s="33"/>
      <c r="O764" s="39"/>
      <c r="P764" s="39"/>
      <c r="Q764" s="40"/>
      <c r="R764" s="17"/>
      <c r="S764" s="40"/>
      <c r="T764" s="40"/>
      <c r="U764" s="40"/>
      <c r="V764" s="40"/>
      <c r="W764" s="40"/>
      <c r="X764" s="41"/>
      <c r="Y764" s="41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18"/>
      <c r="AM764" s="40"/>
      <c r="AN764" s="42"/>
      <c r="AO764" s="42"/>
      <c r="AP764" s="43"/>
      <c r="AQ764" s="43"/>
      <c r="AR764" s="43"/>
      <c r="AS764" s="43"/>
      <c r="AT764" s="43"/>
      <c r="AU764" s="43"/>
      <c r="AV764" s="44"/>
      <c r="AW764" s="45"/>
      <c r="AX764" s="45"/>
      <c r="AY764" s="45"/>
    </row>
    <row r="765">
      <c r="A765" s="60"/>
      <c r="B765" s="60"/>
      <c r="C765" s="60"/>
      <c r="D765" s="46"/>
      <c r="E765" s="25"/>
      <c r="F765" s="26"/>
      <c r="G765" s="18"/>
      <c r="H765" s="15"/>
      <c r="I765" s="28"/>
      <c r="J765" s="29"/>
      <c r="K765" s="30"/>
      <c r="L765" s="31"/>
      <c r="M765" s="32"/>
      <c r="N765" s="33"/>
      <c r="O765" s="39"/>
      <c r="P765" s="39"/>
      <c r="Q765" s="40"/>
      <c r="R765" s="17"/>
      <c r="S765" s="40"/>
      <c r="T765" s="40"/>
      <c r="U765" s="40"/>
      <c r="V765" s="40"/>
      <c r="W765" s="40"/>
      <c r="X765" s="41"/>
      <c r="Y765" s="41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18"/>
      <c r="AM765" s="40"/>
      <c r="AN765" s="42"/>
      <c r="AO765" s="42"/>
      <c r="AP765" s="43"/>
      <c r="AQ765" s="43"/>
      <c r="AR765" s="43"/>
      <c r="AS765" s="43"/>
      <c r="AT765" s="43"/>
      <c r="AU765" s="43"/>
      <c r="AV765" s="44"/>
      <c r="AW765" s="45"/>
      <c r="AX765" s="45"/>
      <c r="AY765" s="45"/>
    </row>
    <row r="766">
      <c r="A766" s="60"/>
      <c r="B766" s="60"/>
      <c r="C766" s="60"/>
      <c r="D766" s="46"/>
      <c r="E766" s="25"/>
      <c r="F766" s="26"/>
      <c r="G766" s="18"/>
      <c r="H766" s="15"/>
      <c r="I766" s="28"/>
      <c r="J766" s="29"/>
      <c r="K766" s="30"/>
      <c r="L766" s="31"/>
      <c r="M766" s="32"/>
      <c r="N766" s="33"/>
      <c r="O766" s="39"/>
      <c r="P766" s="39"/>
      <c r="Q766" s="40"/>
      <c r="R766" s="17"/>
      <c r="S766" s="40"/>
      <c r="T766" s="40"/>
      <c r="U766" s="40"/>
      <c r="V766" s="40"/>
      <c r="W766" s="40"/>
      <c r="X766" s="41"/>
      <c r="Y766" s="41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18"/>
      <c r="AM766" s="40"/>
      <c r="AN766" s="42"/>
      <c r="AO766" s="42"/>
      <c r="AP766" s="43"/>
      <c r="AQ766" s="43"/>
      <c r="AR766" s="43"/>
      <c r="AS766" s="43"/>
      <c r="AT766" s="43"/>
      <c r="AU766" s="43"/>
      <c r="AV766" s="44"/>
      <c r="AW766" s="45"/>
      <c r="AX766" s="45"/>
      <c r="AY766" s="45"/>
    </row>
    <row r="767">
      <c r="A767" s="60"/>
      <c r="B767" s="60"/>
      <c r="C767" s="60"/>
      <c r="D767" s="46"/>
      <c r="E767" s="25"/>
      <c r="F767" s="26"/>
      <c r="G767" s="18"/>
      <c r="H767" s="15"/>
      <c r="I767" s="28"/>
      <c r="J767" s="29"/>
      <c r="K767" s="30"/>
      <c r="L767" s="31"/>
      <c r="M767" s="32"/>
      <c r="N767" s="33"/>
      <c r="O767" s="39"/>
      <c r="P767" s="39"/>
      <c r="Q767" s="40"/>
      <c r="R767" s="17"/>
      <c r="S767" s="40"/>
      <c r="T767" s="40"/>
      <c r="U767" s="40"/>
      <c r="V767" s="40"/>
      <c r="W767" s="40"/>
      <c r="X767" s="41"/>
      <c r="Y767" s="41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18"/>
      <c r="AM767" s="40"/>
      <c r="AN767" s="42"/>
      <c r="AO767" s="42"/>
      <c r="AP767" s="43"/>
      <c r="AQ767" s="43"/>
      <c r="AR767" s="43"/>
      <c r="AS767" s="43"/>
      <c r="AT767" s="43"/>
      <c r="AU767" s="43"/>
      <c r="AV767" s="44"/>
      <c r="AW767" s="45"/>
      <c r="AX767" s="45"/>
      <c r="AY767" s="45"/>
    </row>
    <row r="768">
      <c r="A768" s="60"/>
      <c r="B768" s="60"/>
      <c r="C768" s="60"/>
      <c r="D768" s="46"/>
      <c r="E768" s="25"/>
      <c r="F768" s="26"/>
      <c r="G768" s="18"/>
      <c r="H768" s="15"/>
      <c r="I768" s="28"/>
      <c r="J768" s="29"/>
      <c r="K768" s="30"/>
      <c r="L768" s="31"/>
      <c r="M768" s="32"/>
      <c r="N768" s="33"/>
      <c r="O768" s="39"/>
      <c r="P768" s="39"/>
      <c r="Q768" s="40"/>
      <c r="R768" s="17"/>
      <c r="S768" s="40"/>
      <c r="T768" s="40"/>
      <c r="U768" s="40"/>
      <c r="V768" s="40"/>
      <c r="W768" s="40"/>
      <c r="X768" s="41"/>
      <c r="Y768" s="41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18"/>
      <c r="AM768" s="40"/>
      <c r="AN768" s="42"/>
      <c r="AO768" s="42"/>
      <c r="AP768" s="43"/>
      <c r="AQ768" s="43"/>
      <c r="AR768" s="43"/>
      <c r="AS768" s="43"/>
      <c r="AT768" s="43"/>
      <c r="AU768" s="43"/>
      <c r="AV768" s="44"/>
      <c r="AW768" s="45"/>
      <c r="AX768" s="45"/>
      <c r="AY768" s="45"/>
    </row>
    <row r="769">
      <c r="A769" s="60"/>
      <c r="B769" s="60"/>
      <c r="C769" s="60"/>
      <c r="D769" s="46"/>
      <c r="E769" s="25"/>
      <c r="F769" s="26"/>
      <c r="G769" s="18"/>
      <c r="H769" s="15"/>
      <c r="I769" s="28"/>
      <c r="J769" s="29"/>
      <c r="K769" s="30"/>
      <c r="L769" s="31"/>
      <c r="M769" s="32"/>
      <c r="N769" s="33"/>
      <c r="O769" s="39"/>
      <c r="P769" s="39"/>
      <c r="Q769" s="40"/>
      <c r="R769" s="17"/>
      <c r="S769" s="40"/>
      <c r="T769" s="40"/>
      <c r="U769" s="40"/>
      <c r="V769" s="40"/>
      <c r="W769" s="40"/>
      <c r="X769" s="41"/>
      <c r="Y769" s="41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18"/>
      <c r="AM769" s="40"/>
      <c r="AN769" s="42"/>
      <c r="AO769" s="42"/>
      <c r="AP769" s="43"/>
      <c r="AQ769" s="43"/>
      <c r="AR769" s="43"/>
      <c r="AS769" s="43"/>
      <c r="AT769" s="43"/>
      <c r="AU769" s="43"/>
      <c r="AV769" s="44"/>
      <c r="AW769" s="45"/>
      <c r="AX769" s="45"/>
      <c r="AY769" s="45"/>
    </row>
    <row r="770">
      <c r="A770" s="60"/>
      <c r="B770" s="60"/>
      <c r="C770" s="60"/>
      <c r="D770" s="46"/>
      <c r="E770" s="25"/>
      <c r="F770" s="26"/>
      <c r="G770" s="18"/>
      <c r="H770" s="15"/>
      <c r="I770" s="28"/>
      <c r="J770" s="29"/>
      <c r="K770" s="30"/>
      <c r="L770" s="31"/>
      <c r="M770" s="32"/>
      <c r="N770" s="33"/>
      <c r="O770" s="39"/>
      <c r="P770" s="39"/>
      <c r="Q770" s="40"/>
      <c r="R770" s="17"/>
      <c r="S770" s="40"/>
      <c r="T770" s="40"/>
      <c r="U770" s="40"/>
      <c r="V770" s="40"/>
      <c r="W770" s="40"/>
      <c r="X770" s="41"/>
      <c r="Y770" s="41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18"/>
      <c r="AM770" s="40"/>
      <c r="AN770" s="42"/>
      <c r="AO770" s="42"/>
      <c r="AP770" s="43"/>
      <c r="AQ770" s="43"/>
      <c r="AR770" s="43"/>
      <c r="AS770" s="43"/>
      <c r="AT770" s="43"/>
      <c r="AU770" s="43"/>
      <c r="AV770" s="44"/>
      <c r="AW770" s="45"/>
      <c r="AX770" s="45"/>
      <c r="AY770" s="45"/>
    </row>
    <row r="771">
      <c r="A771" s="60"/>
      <c r="B771" s="60"/>
      <c r="C771" s="60"/>
      <c r="D771" s="46"/>
      <c r="E771" s="25"/>
      <c r="F771" s="26"/>
      <c r="G771" s="18"/>
      <c r="H771" s="15"/>
      <c r="I771" s="28"/>
      <c r="J771" s="29"/>
      <c r="K771" s="30"/>
      <c r="L771" s="31"/>
      <c r="M771" s="32"/>
      <c r="N771" s="33"/>
      <c r="O771" s="39"/>
      <c r="P771" s="39"/>
      <c r="Q771" s="40"/>
      <c r="R771" s="17"/>
      <c r="S771" s="40"/>
      <c r="T771" s="40"/>
      <c r="U771" s="40"/>
      <c r="V771" s="40"/>
      <c r="W771" s="40"/>
      <c r="X771" s="41"/>
      <c r="Y771" s="41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18"/>
      <c r="AM771" s="40"/>
      <c r="AN771" s="42"/>
      <c r="AO771" s="42"/>
      <c r="AP771" s="43"/>
      <c r="AQ771" s="43"/>
      <c r="AR771" s="43"/>
      <c r="AS771" s="43"/>
      <c r="AT771" s="43"/>
      <c r="AU771" s="43"/>
      <c r="AV771" s="44"/>
      <c r="AW771" s="45"/>
      <c r="AX771" s="45"/>
      <c r="AY771" s="45"/>
    </row>
    <row r="772">
      <c r="A772" s="60"/>
      <c r="B772" s="60"/>
      <c r="C772" s="60"/>
      <c r="D772" s="46"/>
      <c r="E772" s="25"/>
      <c r="F772" s="26"/>
      <c r="G772" s="18"/>
      <c r="H772" s="15"/>
      <c r="I772" s="28"/>
      <c r="J772" s="29"/>
      <c r="K772" s="30"/>
      <c r="L772" s="31"/>
      <c r="M772" s="32"/>
      <c r="N772" s="33"/>
      <c r="O772" s="39"/>
      <c r="P772" s="39"/>
      <c r="Q772" s="40"/>
      <c r="R772" s="17"/>
      <c r="S772" s="40"/>
      <c r="T772" s="40"/>
      <c r="U772" s="40"/>
      <c r="V772" s="40"/>
      <c r="W772" s="40"/>
      <c r="X772" s="41"/>
      <c r="Y772" s="41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18"/>
      <c r="AM772" s="40"/>
      <c r="AN772" s="42"/>
      <c r="AO772" s="42"/>
      <c r="AP772" s="43"/>
      <c r="AQ772" s="43"/>
      <c r="AR772" s="43"/>
      <c r="AS772" s="43"/>
      <c r="AT772" s="43"/>
      <c r="AU772" s="43"/>
      <c r="AV772" s="44"/>
      <c r="AW772" s="45"/>
      <c r="AX772" s="45"/>
      <c r="AY772" s="45"/>
    </row>
    <row r="773">
      <c r="A773" s="60"/>
      <c r="B773" s="60"/>
      <c r="C773" s="60"/>
      <c r="D773" s="46"/>
      <c r="E773" s="25"/>
      <c r="F773" s="26"/>
      <c r="G773" s="18"/>
      <c r="H773" s="15"/>
      <c r="I773" s="28"/>
      <c r="J773" s="29"/>
      <c r="K773" s="30"/>
      <c r="L773" s="31"/>
      <c r="M773" s="32"/>
      <c r="N773" s="33"/>
      <c r="O773" s="39"/>
      <c r="P773" s="39"/>
      <c r="Q773" s="40"/>
      <c r="R773" s="17"/>
      <c r="S773" s="40"/>
      <c r="T773" s="40"/>
      <c r="U773" s="40"/>
      <c r="V773" s="40"/>
      <c r="W773" s="40"/>
      <c r="X773" s="41"/>
      <c r="Y773" s="41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18"/>
      <c r="AM773" s="40"/>
      <c r="AN773" s="42"/>
      <c r="AO773" s="42"/>
      <c r="AP773" s="43"/>
      <c r="AQ773" s="43"/>
      <c r="AR773" s="43"/>
      <c r="AS773" s="43"/>
      <c r="AT773" s="43"/>
      <c r="AU773" s="43"/>
      <c r="AV773" s="44"/>
      <c r="AW773" s="45"/>
      <c r="AX773" s="45"/>
      <c r="AY773" s="45"/>
    </row>
    <row r="774">
      <c r="A774" s="60"/>
      <c r="B774" s="60"/>
      <c r="C774" s="60"/>
      <c r="D774" s="46"/>
      <c r="E774" s="25"/>
      <c r="F774" s="26"/>
      <c r="G774" s="18"/>
      <c r="H774" s="15"/>
      <c r="I774" s="28"/>
      <c r="J774" s="29"/>
      <c r="K774" s="30"/>
      <c r="L774" s="31"/>
      <c r="M774" s="32"/>
      <c r="N774" s="33"/>
      <c r="O774" s="39"/>
      <c r="P774" s="39"/>
      <c r="Q774" s="40"/>
      <c r="R774" s="17"/>
      <c r="S774" s="40"/>
      <c r="T774" s="40"/>
      <c r="U774" s="40"/>
      <c r="V774" s="40"/>
      <c r="W774" s="40"/>
      <c r="X774" s="41"/>
      <c r="Y774" s="41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18"/>
      <c r="AM774" s="40"/>
      <c r="AN774" s="42"/>
      <c r="AO774" s="42"/>
      <c r="AP774" s="43"/>
      <c r="AQ774" s="43"/>
      <c r="AR774" s="43"/>
      <c r="AS774" s="43"/>
      <c r="AT774" s="43"/>
      <c r="AU774" s="43"/>
      <c r="AV774" s="44"/>
      <c r="AW774" s="45"/>
      <c r="AX774" s="45"/>
      <c r="AY774" s="45"/>
    </row>
    <row r="775">
      <c r="A775" s="60"/>
      <c r="B775" s="60"/>
      <c r="C775" s="60"/>
      <c r="D775" s="46"/>
      <c r="E775" s="25"/>
      <c r="F775" s="26"/>
      <c r="G775" s="18"/>
      <c r="H775" s="15"/>
      <c r="I775" s="28"/>
      <c r="J775" s="29"/>
      <c r="K775" s="30"/>
      <c r="L775" s="31"/>
      <c r="M775" s="32"/>
      <c r="N775" s="33"/>
      <c r="O775" s="39"/>
      <c r="P775" s="39"/>
      <c r="Q775" s="40"/>
      <c r="R775" s="17"/>
      <c r="S775" s="40"/>
      <c r="T775" s="40"/>
      <c r="U775" s="40"/>
      <c r="V775" s="40"/>
      <c r="W775" s="40"/>
      <c r="X775" s="41"/>
      <c r="Y775" s="41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18"/>
      <c r="AM775" s="40"/>
      <c r="AN775" s="42"/>
      <c r="AO775" s="42"/>
      <c r="AP775" s="43"/>
      <c r="AQ775" s="43"/>
      <c r="AR775" s="43"/>
      <c r="AS775" s="43"/>
      <c r="AT775" s="43"/>
      <c r="AU775" s="43"/>
      <c r="AV775" s="44"/>
      <c r="AW775" s="45"/>
      <c r="AX775" s="45"/>
      <c r="AY775" s="45"/>
    </row>
    <row r="776">
      <c r="A776" s="60"/>
      <c r="B776" s="60"/>
      <c r="C776" s="60"/>
      <c r="D776" s="46"/>
      <c r="E776" s="25"/>
      <c r="F776" s="26"/>
      <c r="G776" s="18"/>
      <c r="H776" s="15"/>
      <c r="I776" s="28"/>
      <c r="J776" s="29"/>
      <c r="K776" s="30"/>
      <c r="L776" s="31"/>
      <c r="M776" s="32"/>
      <c r="N776" s="33"/>
      <c r="O776" s="39"/>
      <c r="P776" s="39"/>
      <c r="Q776" s="40"/>
      <c r="R776" s="17"/>
      <c r="S776" s="40"/>
      <c r="T776" s="40"/>
      <c r="U776" s="40"/>
      <c r="V776" s="40"/>
      <c r="W776" s="40"/>
      <c r="X776" s="41"/>
      <c r="Y776" s="41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18"/>
      <c r="AM776" s="40"/>
      <c r="AN776" s="42"/>
      <c r="AO776" s="42"/>
      <c r="AP776" s="43"/>
      <c r="AQ776" s="43"/>
      <c r="AR776" s="43"/>
      <c r="AS776" s="43"/>
      <c r="AT776" s="43"/>
      <c r="AU776" s="43"/>
      <c r="AV776" s="44"/>
      <c r="AW776" s="45"/>
      <c r="AX776" s="45"/>
      <c r="AY776" s="45"/>
    </row>
    <row r="777">
      <c r="A777" s="60"/>
      <c r="B777" s="60"/>
      <c r="C777" s="60"/>
      <c r="D777" s="46"/>
      <c r="E777" s="25"/>
      <c r="F777" s="26"/>
      <c r="G777" s="18"/>
      <c r="H777" s="15"/>
      <c r="I777" s="28"/>
      <c r="J777" s="29"/>
      <c r="K777" s="30"/>
      <c r="L777" s="31"/>
      <c r="M777" s="32"/>
      <c r="N777" s="33"/>
      <c r="O777" s="39"/>
      <c r="P777" s="39"/>
      <c r="Q777" s="40"/>
      <c r="R777" s="17"/>
      <c r="S777" s="40"/>
      <c r="T777" s="40"/>
      <c r="U777" s="40"/>
      <c r="V777" s="40"/>
      <c r="W777" s="40"/>
      <c r="X777" s="41"/>
      <c r="Y777" s="41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18"/>
      <c r="AM777" s="40"/>
      <c r="AN777" s="42"/>
      <c r="AO777" s="42"/>
      <c r="AP777" s="43"/>
      <c r="AQ777" s="43"/>
      <c r="AR777" s="43"/>
      <c r="AS777" s="43"/>
      <c r="AT777" s="43"/>
      <c r="AU777" s="43"/>
      <c r="AV777" s="44"/>
      <c r="AW777" s="45"/>
      <c r="AX777" s="45"/>
      <c r="AY777" s="45"/>
    </row>
    <row r="778">
      <c r="A778" s="60"/>
      <c r="B778" s="60"/>
      <c r="C778" s="60"/>
      <c r="D778" s="46"/>
      <c r="E778" s="25"/>
      <c r="F778" s="26"/>
      <c r="G778" s="18"/>
      <c r="H778" s="15"/>
      <c r="I778" s="28"/>
      <c r="J778" s="29"/>
      <c r="K778" s="30"/>
      <c r="L778" s="31"/>
      <c r="M778" s="32"/>
      <c r="N778" s="33"/>
      <c r="O778" s="39"/>
      <c r="P778" s="39"/>
      <c r="Q778" s="40"/>
      <c r="R778" s="17"/>
      <c r="S778" s="40"/>
      <c r="T778" s="40"/>
      <c r="U778" s="40"/>
      <c r="V778" s="40"/>
      <c r="W778" s="40"/>
      <c r="X778" s="41"/>
      <c r="Y778" s="41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18"/>
      <c r="AM778" s="40"/>
      <c r="AN778" s="42"/>
      <c r="AO778" s="42"/>
      <c r="AP778" s="43"/>
      <c r="AQ778" s="43"/>
      <c r="AR778" s="43"/>
      <c r="AS778" s="43"/>
      <c r="AT778" s="43"/>
      <c r="AU778" s="43"/>
      <c r="AV778" s="44"/>
      <c r="AW778" s="45"/>
      <c r="AX778" s="45"/>
      <c r="AY778" s="45"/>
    </row>
    <row r="779">
      <c r="A779" s="60"/>
      <c r="B779" s="60"/>
      <c r="C779" s="60"/>
      <c r="D779" s="46"/>
      <c r="E779" s="25"/>
      <c r="F779" s="26"/>
      <c r="G779" s="18"/>
      <c r="H779" s="15"/>
      <c r="I779" s="28"/>
      <c r="J779" s="29"/>
      <c r="K779" s="30"/>
      <c r="L779" s="31"/>
      <c r="M779" s="32"/>
      <c r="N779" s="33"/>
      <c r="O779" s="39"/>
      <c r="P779" s="39"/>
      <c r="Q779" s="40"/>
      <c r="R779" s="17"/>
      <c r="S779" s="40"/>
      <c r="T779" s="40"/>
      <c r="U779" s="40"/>
      <c r="V779" s="40"/>
      <c r="W779" s="40"/>
      <c r="X779" s="41"/>
      <c r="Y779" s="41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18"/>
      <c r="AM779" s="40"/>
      <c r="AN779" s="42"/>
      <c r="AO779" s="42"/>
      <c r="AP779" s="43"/>
      <c r="AQ779" s="43"/>
      <c r="AR779" s="43"/>
      <c r="AS779" s="43"/>
      <c r="AT779" s="43"/>
      <c r="AU779" s="43"/>
      <c r="AV779" s="44"/>
      <c r="AW779" s="45"/>
      <c r="AX779" s="45"/>
      <c r="AY779" s="45"/>
    </row>
    <row r="780">
      <c r="A780" s="60"/>
      <c r="B780" s="60"/>
      <c r="C780" s="60"/>
      <c r="D780" s="46"/>
      <c r="E780" s="25"/>
      <c r="F780" s="26"/>
      <c r="G780" s="18"/>
      <c r="H780" s="15"/>
      <c r="I780" s="28"/>
      <c r="J780" s="29"/>
      <c r="K780" s="30"/>
      <c r="L780" s="31"/>
      <c r="M780" s="32"/>
      <c r="N780" s="33"/>
      <c r="O780" s="39"/>
      <c r="P780" s="39"/>
      <c r="Q780" s="40"/>
      <c r="R780" s="17"/>
      <c r="S780" s="40"/>
      <c r="T780" s="40"/>
      <c r="U780" s="40"/>
      <c r="V780" s="40"/>
      <c r="W780" s="40"/>
      <c r="X780" s="41"/>
      <c r="Y780" s="41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18"/>
      <c r="AM780" s="40"/>
      <c r="AN780" s="42"/>
      <c r="AO780" s="42"/>
      <c r="AP780" s="43"/>
      <c r="AQ780" s="43"/>
      <c r="AR780" s="43"/>
      <c r="AS780" s="43"/>
      <c r="AT780" s="43"/>
      <c r="AU780" s="43"/>
      <c r="AV780" s="44"/>
      <c r="AW780" s="45"/>
      <c r="AX780" s="45"/>
      <c r="AY780" s="45"/>
    </row>
    <row r="781">
      <c r="A781" s="60"/>
      <c r="B781" s="60"/>
      <c r="C781" s="60"/>
      <c r="D781" s="46"/>
      <c r="E781" s="25"/>
      <c r="F781" s="26"/>
      <c r="G781" s="18"/>
      <c r="H781" s="15"/>
      <c r="I781" s="28"/>
      <c r="J781" s="29"/>
      <c r="K781" s="30"/>
      <c r="L781" s="31"/>
      <c r="M781" s="32"/>
      <c r="N781" s="33"/>
      <c r="O781" s="39"/>
      <c r="P781" s="39"/>
      <c r="Q781" s="40"/>
      <c r="R781" s="17"/>
      <c r="S781" s="40"/>
      <c r="T781" s="40"/>
      <c r="U781" s="40"/>
      <c r="V781" s="40"/>
      <c r="W781" s="40"/>
      <c r="X781" s="41"/>
      <c r="Y781" s="41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18"/>
      <c r="AM781" s="40"/>
      <c r="AN781" s="42"/>
      <c r="AO781" s="42"/>
      <c r="AP781" s="43"/>
      <c r="AQ781" s="43"/>
      <c r="AR781" s="43"/>
      <c r="AS781" s="43"/>
      <c r="AT781" s="43"/>
      <c r="AU781" s="43"/>
      <c r="AV781" s="44"/>
      <c r="AW781" s="45"/>
      <c r="AX781" s="45"/>
      <c r="AY781" s="45"/>
    </row>
    <row r="782">
      <c r="A782" s="60"/>
      <c r="B782" s="60"/>
      <c r="C782" s="60"/>
      <c r="D782" s="46"/>
      <c r="E782" s="25"/>
      <c r="F782" s="26"/>
      <c r="G782" s="18"/>
      <c r="H782" s="15"/>
      <c r="I782" s="28"/>
      <c r="J782" s="29"/>
      <c r="K782" s="30"/>
      <c r="L782" s="31"/>
      <c r="M782" s="32"/>
      <c r="N782" s="33"/>
      <c r="O782" s="39"/>
      <c r="P782" s="39"/>
      <c r="Q782" s="40"/>
      <c r="R782" s="17"/>
      <c r="S782" s="40"/>
      <c r="T782" s="40"/>
      <c r="U782" s="40"/>
      <c r="V782" s="40"/>
      <c r="W782" s="40"/>
      <c r="X782" s="41"/>
      <c r="Y782" s="41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18"/>
      <c r="AM782" s="40"/>
      <c r="AN782" s="42"/>
      <c r="AO782" s="42"/>
      <c r="AP782" s="43"/>
      <c r="AQ782" s="43"/>
      <c r="AR782" s="43"/>
      <c r="AS782" s="43"/>
      <c r="AT782" s="43"/>
      <c r="AU782" s="43"/>
      <c r="AV782" s="44"/>
      <c r="AW782" s="45"/>
      <c r="AX782" s="45"/>
      <c r="AY782" s="45"/>
    </row>
    <row r="783">
      <c r="A783" s="60"/>
      <c r="B783" s="60"/>
      <c r="C783" s="60"/>
      <c r="D783" s="46"/>
      <c r="E783" s="25"/>
      <c r="F783" s="26"/>
      <c r="G783" s="18"/>
      <c r="H783" s="15"/>
      <c r="I783" s="28"/>
      <c r="J783" s="29"/>
      <c r="K783" s="30"/>
      <c r="L783" s="31"/>
      <c r="M783" s="32"/>
      <c r="N783" s="33"/>
      <c r="O783" s="39"/>
      <c r="P783" s="39"/>
      <c r="Q783" s="40"/>
      <c r="R783" s="17"/>
      <c r="S783" s="40"/>
      <c r="T783" s="40"/>
      <c r="U783" s="40"/>
      <c r="V783" s="40"/>
      <c r="W783" s="40"/>
      <c r="X783" s="41"/>
      <c r="Y783" s="41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18"/>
      <c r="AM783" s="40"/>
      <c r="AN783" s="42"/>
      <c r="AO783" s="42"/>
      <c r="AP783" s="43"/>
      <c r="AQ783" s="43"/>
      <c r="AR783" s="43"/>
      <c r="AS783" s="43"/>
      <c r="AT783" s="43"/>
      <c r="AU783" s="43"/>
      <c r="AV783" s="44"/>
      <c r="AW783" s="45"/>
      <c r="AX783" s="45"/>
      <c r="AY783" s="45"/>
    </row>
    <row r="784">
      <c r="A784" s="60"/>
      <c r="B784" s="60"/>
      <c r="C784" s="60"/>
      <c r="D784" s="46"/>
      <c r="E784" s="25"/>
      <c r="F784" s="26"/>
      <c r="G784" s="18"/>
      <c r="H784" s="15"/>
      <c r="I784" s="28"/>
      <c r="J784" s="29"/>
      <c r="K784" s="30"/>
      <c r="L784" s="31"/>
      <c r="M784" s="32"/>
      <c r="N784" s="33"/>
      <c r="O784" s="39"/>
      <c r="P784" s="39"/>
      <c r="Q784" s="40"/>
      <c r="R784" s="17"/>
      <c r="S784" s="40"/>
      <c r="T784" s="40"/>
      <c r="U784" s="40"/>
      <c r="V784" s="40"/>
      <c r="W784" s="40"/>
      <c r="X784" s="41"/>
      <c r="Y784" s="41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18"/>
      <c r="AM784" s="40"/>
      <c r="AN784" s="42"/>
      <c r="AO784" s="42"/>
      <c r="AP784" s="43"/>
      <c r="AQ784" s="43"/>
      <c r="AR784" s="43"/>
      <c r="AS784" s="43"/>
      <c r="AT784" s="43"/>
      <c r="AU784" s="43"/>
      <c r="AV784" s="44"/>
      <c r="AW784" s="45"/>
      <c r="AX784" s="45"/>
      <c r="AY784" s="45"/>
    </row>
    <row r="785">
      <c r="A785" s="60"/>
      <c r="B785" s="60"/>
      <c r="C785" s="60"/>
      <c r="D785" s="46"/>
      <c r="E785" s="25"/>
      <c r="F785" s="26"/>
      <c r="G785" s="18"/>
      <c r="H785" s="15"/>
      <c r="I785" s="28"/>
      <c r="J785" s="29"/>
      <c r="K785" s="30"/>
      <c r="L785" s="31"/>
      <c r="M785" s="32"/>
      <c r="N785" s="33"/>
      <c r="O785" s="39"/>
      <c r="P785" s="39"/>
      <c r="Q785" s="40"/>
      <c r="R785" s="17"/>
      <c r="S785" s="40"/>
      <c r="T785" s="40"/>
      <c r="U785" s="40"/>
      <c r="V785" s="40"/>
      <c r="W785" s="40"/>
      <c r="X785" s="41"/>
      <c r="Y785" s="41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18"/>
      <c r="AM785" s="40"/>
      <c r="AN785" s="42"/>
      <c r="AO785" s="42"/>
      <c r="AP785" s="43"/>
      <c r="AQ785" s="43"/>
      <c r="AR785" s="43"/>
      <c r="AS785" s="43"/>
      <c r="AT785" s="43"/>
      <c r="AU785" s="43"/>
      <c r="AV785" s="44"/>
      <c r="AW785" s="45"/>
      <c r="AX785" s="45"/>
      <c r="AY785" s="45"/>
    </row>
    <row r="786">
      <c r="A786" s="60"/>
      <c r="B786" s="60"/>
      <c r="C786" s="60"/>
      <c r="D786" s="46"/>
      <c r="E786" s="25"/>
      <c r="F786" s="26"/>
      <c r="G786" s="18"/>
      <c r="H786" s="15"/>
      <c r="I786" s="28"/>
      <c r="J786" s="29"/>
      <c r="K786" s="30"/>
      <c r="L786" s="31"/>
      <c r="M786" s="32"/>
      <c r="N786" s="33"/>
      <c r="O786" s="39"/>
      <c r="P786" s="39"/>
      <c r="Q786" s="40"/>
      <c r="R786" s="17"/>
      <c r="S786" s="40"/>
      <c r="T786" s="40"/>
      <c r="U786" s="40"/>
      <c r="V786" s="40"/>
      <c r="W786" s="40"/>
      <c r="X786" s="41"/>
      <c r="Y786" s="41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18"/>
      <c r="AM786" s="40"/>
      <c r="AN786" s="42"/>
      <c r="AO786" s="42"/>
      <c r="AP786" s="43"/>
      <c r="AQ786" s="43"/>
      <c r="AR786" s="43"/>
      <c r="AS786" s="43"/>
      <c r="AT786" s="43"/>
      <c r="AU786" s="43"/>
      <c r="AV786" s="44"/>
      <c r="AW786" s="45"/>
      <c r="AX786" s="45"/>
      <c r="AY786" s="45"/>
    </row>
    <row r="787">
      <c r="A787" s="60"/>
      <c r="B787" s="60"/>
      <c r="C787" s="60"/>
      <c r="D787" s="46"/>
      <c r="E787" s="25"/>
      <c r="F787" s="26"/>
      <c r="G787" s="18"/>
      <c r="H787" s="15"/>
      <c r="I787" s="28"/>
      <c r="J787" s="29"/>
      <c r="K787" s="30"/>
      <c r="L787" s="31"/>
      <c r="M787" s="32"/>
      <c r="N787" s="33"/>
      <c r="O787" s="39"/>
      <c r="P787" s="39"/>
      <c r="Q787" s="40"/>
      <c r="R787" s="17"/>
      <c r="S787" s="40"/>
      <c r="T787" s="40"/>
      <c r="U787" s="40"/>
      <c r="V787" s="40"/>
      <c r="W787" s="40"/>
      <c r="X787" s="41"/>
      <c r="Y787" s="41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18"/>
      <c r="AM787" s="40"/>
      <c r="AN787" s="42"/>
      <c r="AO787" s="42"/>
      <c r="AP787" s="43"/>
      <c r="AQ787" s="43"/>
      <c r="AR787" s="43"/>
      <c r="AS787" s="43"/>
      <c r="AT787" s="43"/>
      <c r="AU787" s="43"/>
      <c r="AV787" s="44"/>
      <c r="AW787" s="45"/>
      <c r="AX787" s="45"/>
      <c r="AY787" s="45"/>
    </row>
    <row r="788">
      <c r="A788" s="60"/>
      <c r="B788" s="60"/>
      <c r="C788" s="60"/>
      <c r="D788" s="46"/>
      <c r="E788" s="25"/>
      <c r="F788" s="26"/>
      <c r="G788" s="18"/>
      <c r="H788" s="15"/>
      <c r="I788" s="28"/>
      <c r="J788" s="29"/>
      <c r="K788" s="30"/>
      <c r="L788" s="31"/>
      <c r="M788" s="32"/>
      <c r="N788" s="33"/>
      <c r="O788" s="39"/>
      <c r="P788" s="39"/>
      <c r="Q788" s="40"/>
      <c r="R788" s="17"/>
      <c r="S788" s="40"/>
      <c r="T788" s="40"/>
      <c r="U788" s="40"/>
      <c r="V788" s="40"/>
      <c r="W788" s="40"/>
      <c r="X788" s="41"/>
      <c r="Y788" s="41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18"/>
      <c r="AM788" s="40"/>
      <c r="AN788" s="42"/>
      <c r="AO788" s="42"/>
      <c r="AP788" s="43"/>
      <c r="AQ788" s="43"/>
      <c r="AR788" s="43"/>
      <c r="AS788" s="43"/>
      <c r="AT788" s="43"/>
      <c r="AU788" s="43"/>
      <c r="AV788" s="44"/>
      <c r="AW788" s="45"/>
      <c r="AX788" s="45"/>
      <c r="AY788" s="45"/>
    </row>
    <row r="789">
      <c r="A789" s="60"/>
      <c r="B789" s="60"/>
      <c r="C789" s="60"/>
      <c r="D789" s="46"/>
      <c r="E789" s="25"/>
      <c r="F789" s="26"/>
      <c r="G789" s="18"/>
      <c r="H789" s="15"/>
      <c r="I789" s="28"/>
      <c r="J789" s="29"/>
      <c r="K789" s="30"/>
      <c r="L789" s="31"/>
      <c r="M789" s="32"/>
      <c r="N789" s="33"/>
      <c r="O789" s="39"/>
      <c r="P789" s="39"/>
      <c r="Q789" s="40"/>
      <c r="R789" s="17"/>
      <c r="S789" s="40"/>
      <c r="T789" s="40"/>
      <c r="U789" s="40"/>
      <c r="V789" s="40"/>
      <c r="W789" s="40"/>
      <c r="X789" s="41"/>
      <c r="Y789" s="41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18"/>
      <c r="AM789" s="40"/>
      <c r="AN789" s="42"/>
      <c r="AO789" s="42"/>
      <c r="AP789" s="43"/>
      <c r="AQ789" s="43"/>
      <c r="AR789" s="43"/>
      <c r="AS789" s="43"/>
      <c r="AT789" s="43"/>
      <c r="AU789" s="43"/>
      <c r="AV789" s="44"/>
      <c r="AW789" s="45"/>
      <c r="AX789" s="45"/>
      <c r="AY789" s="45"/>
    </row>
    <row r="790">
      <c r="A790" s="60"/>
      <c r="B790" s="60"/>
      <c r="C790" s="60"/>
      <c r="D790" s="46"/>
      <c r="E790" s="25"/>
      <c r="F790" s="26"/>
      <c r="G790" s="18"/>
      <c r="H790" s="15"/>
      <c r="I790" s="28"/>
      <c r="J790" s="29"/>
      <c r="K790" s="30"/>
      <c r="L790" s="31"/>
      <c r="M790" s="32"/>
      <c r="N790" s="33"/>
      <c r="O790" s="39"/>
      <c r="P790" s="39"/>
      <c r="Q790" s="40"/>
      <c r="R790" s="17"/>
      <c r="S790" s="40"/>
      <c r="T790" s="40"/>
      <c r="U790" s="40"/>
      <c r="V790" s="40"/>
      <c r="W790" s="40"/>
      <c r="X790" s="41"/>
      <c r="Y790" s="41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18"/>
      <c r="AM790" s="40"/>
      <c r="AN790" s="42"/>
      <c r="AO790" s="42"/>
      <c r="AP790" s="43"/>
      <c r="AQ790" s="43"/>
      <c r="AR790" s="43"/>
      <c r="AS790" s="43"/>
      <c r="AT790" s="43"/>
      <c r="AU790" s="43"/>
      <c r="AV790" s="44"/>
      <c r="AW790" s="45"/>
      <c r="AX790" s="45"/>
      <c r="AY790" s="45"/>
    </row>
    <row r="791">
      <c r="A791" s="60"/>
      <c r="B791" s="60"/>
      <c r="C791" s="60"/>
      <c r="D791" s="46"/>
      <c r="E791" s="25"/>
      <c r="F791" s="26"/>
      <c r="G791" s="18"/>
      <c r="H791" s="15"/>
      <c r="I791" s="28"/>
      <c r="J791" s="29"/>
      <c r="K791" s="30"/>
      <c r="L791" s="31"/>
      <c r="M791" s="32"/>
      <c r="N791" s="33"/>
      <c r="O791" s="39"/>
      <c r="P791" s="39"/>
      <c r="Q791" s="40"/>
      <c r="R791" s="17"/>
      <c r="S791" s="40"/>
      <c r="T791" s="40"/>
      <c r="U791" s="40"/>
      <c r="V791" s="40"/>
      <c r="W791" s="40"/>
      <c r="X791" s="41"/>
      <c r="Y791" s="41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18"/>
      <c r="AM791" s="40"/>
      <c r="AN791" s="42"/>
      <c r="AO791" s="42"/>
      <c r="AP791" s="43"/>
      <c r="AQ791" s="43"/>
      <c r="AR791" s="43"/>
      <c r="AS791" s="43"/>
      <c r="AT791" s="43"/>
      <c r="AU791" s="43"/>
      <c r="AV791" s="44"/>
      <c r="AW791" s="45"/>
      <c r="AX791" s="45"/>
      <c r="AY791" s="45"/>
    </row>
    <row r="792">
      <c r="A792" s="60"/>
      <c r="B792" s="60"/>
      <c r="C792" s="60"/>
      <c r="D792" s="46"/>
      <c r="E792" s="25"/>
      <c r="F792" s="26"/>
      <c r="G792" s="18"/>
      <c r="H792" s="15"/>
      <c r="I792" s="28"/>
      <c r="J792" s="29"/>
      <c r="K792" s="30"/>
      <c r="L792" s="31"/>
      <c r="M792" s="32"/>
      <c r="N792" s="33"/>
      <c r="O792" s="39"/>
      <c r="P792" s="39"/>
      <c r="Q792" s="40"/>
      <c r="R792" s="17"/>
      <c r="S792" s="40"/>
      <c r="T792" s="40"/>
      <c r="U792" s="40"/>
      <c r="V792" s="40"/>
      <c r="W792" s="40"/>
      <c r="X792" s="41"/>
      <c r="Y792" s="41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18"/>
      <c r="AM792" s="40"/>
      <c r="AN792" s="42"/>
      <c r="AO792" s="42"/>
      <c r="AP792" s="43"/>
      <c r="AQ792" s="43"/>
      <c r="AR792" s="43"/>
      <c r="AS792" s="43"/>
      <c r="AT792" s="43"/>
      <c r="AU792" s="43"/>
      <c r="AV792" s="44"/>
      <c r="AW792" s="45"/>
      <c r="AX792" s="45"/>
      <c r="AY792" s="45"/>
    </row>
    <row r="793">
      <c r="A793" s="60"/>
      <c r="B793" s="60"/>
      <c r="C793" s="60"/>
      <c r="D793" s="46"/>
      <c r="E793" s="25"/>
      <c r="F793" s="26"/>
      <c r="G793" s="18"/>
      <c r="H793" s="15"/>
      <c r="I793" s="28"/>
      <c r="J793" s="29"/>
      <c r="K793" s="30"/>
      <c r="L793" s="31"/>
      <c r="M793" s="32"/>
      <c r="N793" s="33"/>
      <c r="O793" s="39"/>
      <c r="P793" s="39"/>
      <c r="Q793" s="40"/>
      <c r="R793" s="17"/>
      <c r="S793" s="40"/>
      <c r="T793" s="40"/>
      <c r="U793" s="40"/>
      <c r="V793" s="40"/>
      <c r="W793" s="40"/>
      <c r="X793" s="41"/>
      <c r="Y793" s="41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18"/>
      <c r="AM793" s="40"/>
      <c r="AN793" s="42"/>
      <c r="AO793" s="42"/>
      <c r="AP793" s="43"/>
      <c r="AQ793" s="43"/>
      <c r="AR793" s="43"/>
      <c r="AS793" s="43"/>
      <c r="AT793" s="43"/>
      <c r="AU793" s="43"/>
      <c r="AV793" s="44"/>
      <c r="AW793" s="45"/>
      <c r="AX793" s="45"/>
      <c r="AY793" s="45"/>
    </row>
    <row r="794">
      <c r="A794" s="60"/>
      <c r="B794" s="60"/>
      <c r="C794" s="60"/>
      <c r="D794" s="46"/>
      <c r="E794" s="25"/>
      <c r="F794" s="26"/>
      <c r="G794" s="18"/>
      <c r="H794" s="15"/>
      <c r="I794" s="28"/>
      <c r="J794" s="29"/>
      <c r="K794" s="30"/>
      <c r="L794" s="31"/>
      <c r="M794" s="32"/>
      <c r="N794" s="33"/>
      <c r="O794" s="39"/>
      <c r="P794" s="39"/>
      <c r="Q794" s="40"/>
      <c r="R794" s="17"/>
      <c r="S794" s="40"/>
      <c r="T794" s="40"/>
      <c r="U794" s="40"/>
      <c r="V794" s="40"/>
      <c r="W794" s="40"/>
      <c r="X794" s="41"/>
      <c r="Y794" s="41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18"/>
      <c r="AM794" s="40"/>
      <c r="AN794" s="42"/>
      <c r="AO794" s="42"/>
      <c r="AP794" s="43"/>
      <c r="AQ794" s="43"/>
      <c r="AR794" s="43"/>
      <c r="AS794" s="43"/>
      <c r="AT794" s="43"/>
      <c r="AU794" s="43"/>
      <c r="AV794" s="44"/>
      <c r="AW794" s="45"/>
      <c r="AX794" s="45"/>
      <c r="AY794" s="45"/>
    </row>
    <row r="795">
      <c r="A795" s="60"/>
      <c r="B795" s="60"/>
      <c r="C795" s="60"/>
      <c r="D795" s="46"/>
      <c r="E795" s="25"/>
      <c r="F795" s="26"/>
      <c r="G795" s="18"/>
      <c r="H795" s="15"/>
      <c r="I795" s="28"/>
      <c r="J795" s="29"/>
      <c r="K795" s="30"/>
      <c r="L795" s="31"/>
      <c r="M795" s="32"/>
      <c r="N795" s="33"/>
      <c r="O795" s="39"/>
      <c r="P795" s="39"/>
      <c r="Q795" s="40"/>
      <c r="R795" s="17"/>
      <c r="S795" s="40"/>
      <c r="T795" s="40"/>
      <c r="U795" s="40"/>
      <c r="V795" s="40"/>
      <c r="W795" s="40"/>
      <c r="X795" s="41"/>
      <c r="Y795" s="41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18"/>
      <c r="AM795" s="40"/>
      <c r="AN795" s="42"/>
      <c r="AO795" s="42"/>
      <c r="AP795" s="43"/>
      <c r="AQ795" s="43"/>
      <c r="AR795" s="43"/>
      <c r="AS795" s="43"/>
      <c r="AT795" s="43"/>
      <c r="AU795" s="43"/>
      <c r="AV795" s="44"/>
      <c r="AW795" s="45"/>
      <c r="AX795" s="45"/>
      <c r="AY795" s="45"/>
    </row>
    <row r="796">
      <c r="A796" s="60"/>
      <c r="B796" s="60"/>
      <c r="C796" s="60"/>
      <c r="D796" s="46"/>
      <c r="E796" s="25"/>
      <c r="F796" s="26"/>
      <c r="G796" s="18"/>
      <c r="H796" s="15"/>
      <c r="I796" s="28"/>
      <c r="J796" s="29"/>
      <c r="K796" s="30"/>
      <c r="L796" s="31"/>
      <c r="M796" s="32"/>
      <c r="N796" s="33"/>
      <c r="O796" s="39"/>
      <c r="P796" s="39"/>
      <c r="Q796" s="40"/>
      <c r="R796" s="17"/>
      <c r="S796" s="40"/>
      <c r="T796" s="40"/>
      <c r="U796" s="40"/>
      <c r="V796" s="40"/>
      <c r="W796" s="40"/>
      <c r="X796" s="41"/>
      <c r="Y796" s="41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18"/>
      <c r="AM796" s="40"/>
      <c r="AN796" s="42"/>
      <c r="AO796" s="42"/>
      <c r="AP796" s="43"/>
      <c r="AQ796" s="43"/>
      <c r="AR796" s="43"/>
      <c r="AS796" s="43"/>
      <c r="AT796" s="43"/>
      <c r="AU796" s="43"/>
      <c r="AV796" s="44"/>
      <c r="AW796" s="45"/>
      <c r="AX796" s="45"/>
      <c r="AY796" s="45"/>
    </row>
    <row r="797">
      <c r="A797" s="60"/>
      <c r="B797" s="60"/>
      <c r="C797" s="60"/>
      <c r="D797" s="46"/>
      <c r="E797" s="25"/>
      <c r="F797" s="26"/>
      <c r="G797" s="18"/>
      <c r="H797" s="15"/>
      <c r="I797" s="28"/>
      <c r="J797" s="29"/>
      <c r="K797" s="30"/>
      <c r="L797" s="31"/>
      <c r="M797" s="32"/>
      <c r="N797" s="33"/>
      <c r="O797" s="39"/>
      <c r="P797" s="39"/>
      <c r="Q797" s="40"/>
      <c r="R797" s="17"/>
      <c r="S797" s="40"/>
      <c r="T797" s="40"/>
      <c r="U797" s="40"/>
      <c r="V797" s="40"/>
      <c r="W797" s="40"/>
      <c r="X797" s="41"/>
      <c r="Y797" s="41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18"/>
      <c r="AM797" s="40"/>
      <c r="AN797" s="42"/>
      <c r="AO797" s="42"/>
      <c r="AP797" s="43"/>
      <c r="AQ797" s="43"/>
      <c r="AR797" s="43"/>
      <c r="AS797" s="43"/>
      <c r="AT797" s="43"/>
      <c r="AU797" s="43"/>
      <c r="AV797" s="44"/>
      <c r="AW797" s="45"/>
      <c r="AX797" s="45"/>
      <c r="AY797" s="45"/>
    </row>
    <row r="798">
      <c r="A798" s="60"/>
      <c r="B798" s="60"/>
      <c r="C798" s="60"/>
      <c r="D798" s="46"/>
      <c r="E798" s="25"/>
      <c r="F798" s="26"/>
      <c r="G798" s="18"/>
      <c r="H798" s="15"/>
      <c r="I798" s="28"/>
      <c r="J798" s="29"/>
      <c r="K798" s="30"/>
      <c r="L798" s="31"/>
      <c r="M798" s="32"/>
      <c r="N798" s="33"/>
      <c r="O798" s="39"/>
      <c r="P798" s="39"/>
      <c r="Q798" s="40"/>
      <c r="R798" s="17"/>
      <c r="S798" s="40"/>
      <c r="T798" s="40"/>
      <c r="U798" s="40"/>
      <c r="V798" s="40"/>
      <c r="W798" s="40"/>
      <c r="X798" s="41"/>
      <c r="Y798" s="41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18"/>
      <c r="AM798" s="40"/>
      <c r="AN798" s="42"/>
      <c r="AO798" s="42"/>
      <c r="AP798" s="43"/>
      <c r="AQ798" s="43"/>
      <c r="AR798" s="43"/>
      <c r="AS798" s="43"/>
      <c r="AT798" s="43"/>
      <c r="AU798" s="43"/>
      <c r="AV798" s="44"/>
      <c r="AW798" s="45"/>
      <c r="AX798" s="45"/>
      <c r="AY798" s="45"/>
    </row>
    <row r="799">
      <c r="A799" s="60"/>
      <c r="B799" s="60"/>
      <c r="C799" s="60"/>
      <c r="D799" s="46"/>
      <c r="E799" s="25"/>
      <c r="F799" s="26"/>
      <c r="G799" s="18"/>
      <c r="H799" s="15"/>
      <c r="I799" s="28"/>
      <c r="J799" s="29"/>
      <c r="K799" s="30"/>
      <c r="L799" s="31"/>
      <c r="M799" s="32"/>
      <c r="N799" s="33"/>
      <c r="O799" s="39"/>
      <c r="P799" s="39"/>
      <c r="Q799" s="40"/>
      <c r="R799" s="17"/>
      <c r="S799" s="40"/>
      <c r="T799" s="40"/>
      <c r="U799" s="40"/>
      <c r="V799" s="40"/>
      <c r="W799" s="40"/>
      <c r="X799" s="41"/>
      <c r="Y799" s="41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18"/>
      <c r="AM799" s="40"/>
      <c r="AN799" s="42"/>
      <c r="AO799" s="42"/>
      <c r="AP799" s="43"/>
      <c r="AQ799" s="43"/>
      <c r="AR799" s="43"/>
      <c r="AS799" s="43"/>
      <c r="AT799" s="43"/>
      <c r="AU799" s="43"/>
      <c r="AV799" s="44"/>
      <c r="AW799" s="45"/>
      <c r="AX799" s="45"/>
      <c r="AY799" s="45"/>
    </row>
    <row r="800">
      <c r="A800" s="60"/>
      <c r="B800" s="60"/>
      <c r="C800" s="60"/>
      <c r="D800" s="46"/>
      <c r="E800" s="25"/>
      <c r="F800" s="26"/>
      <c r="G800" s="18"/>
      <c r="H800" s="15"/>
      <c r="I800" s="28"/>
      <c r="J800" s="29"/>
      <c r="K800" s="30"/>
      <c r="L800" s="31"/>
      <c r="M800" s="32"/>
      <c r="N800" s="33"/>
      <c r="O800" s="39"/>
      <c r="P800" s="39"/>
      <c r="Q800" s="40"/>
      <c r="R800" s="17"/>
      <c r="S800" s="40"/>
      <c r="T800" s="40"/>
      <c r="U800" s="40"/>
      <c r="V800" s="40"/>
      <c r="W800" s="40"/>
      <c r="X800" s="41"/>
      <c r="Y800" s="41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18"/>
      <c r="AM800" s="40"/>
      <c r="AN800" s="42"/>
      <c r="AO800" s="42"/>
      <c r="AP800" s="43"/>
      <c r="AQ800" s="43"/>
      <c r="AR800" s="43"/>
      <c r="AS800" s="43"/>
      <c r="AT800" s="43"/>
      <c r="AU800" s="43"/>
      <c r="AV800" s="44"/>
      <c r="AW800" s="45"/>
      <c r="AX800" s="45"/>
      <c r="AY800" s="45"/>
    </row>
    <row r="801">
      <c r="A801" s="60"/>
      <c r="B801" s="60"/>
      <c r="C801" s="60"/>
      <c r="D801" s="46"/>
      <c r="E801" s="25"/>
      <c r="F801" s="26"/>
      <c r="G801" s="18"/>
      <c r="H801" s="15"/>
      <c r="I801" s="28"/>
      <c r="J801" s="29"/>
      <c r="K801" s="30"/>
      <c r="L801" s="31"/>
      <c r="M801" s="32"/>
      <c r="N801" s="33"/>
      <c r="O801" s="39"/>
      <c r="P801" s="39"/>
      <c r="Q801" s="40"/>
      <c r="R801" s="17"/>
      <c r="S801" s="40"/>
      <c r="T801" s="40"/>
      <c r="U801" s="40"/>
      <c r="V801" s="40"/>
      <c r="W801" s="40"/>
      <c r="X801" s="41"/>
      <c r="Y801" s="41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18"/>
      <c r="AM801" s="40"/>
      <c r="AN801" s="42"/>
      <c r="AO801" s="42"/>
      <c r="AP801" s="43"/>
      <c r="AQ801" s="43"/>
      <c r="AR801" s="43"/>
      <c r="AS801" s="43"/>
      <c r="AT801" s="43"/>
      <c r="AU801" s="43"/>
      <c r="AV801" s="44"/>
      <c r="AW801" s="45"/>
      <c r="AX801" s="45"/>
      <c r="AY801" s="45"/>
    </row>
    <row r="802">
      <c r="A802" s="60"/>
      <c r="B802" s="60"/>
      <c r="C802" s="60"/>
      <c r="D802" s="46"/>
      <c r="E802" s="25"/>
      <c r="F802" s="26"/>
      <c r="G802" s="18"/>
      <c r="H802" s="15"/>
      <c r="I802" s="28"/>
      <c r="J802" s="29"/>
      <c r="K802" s="30"/>
      <c r="L802" s="31"/>
      <c r="M802" s="32"/>
      <c r="N802" s="33"/>
      <c r="O802" s="39"/>
      <c r="P802" s="39"/>
      <c r="Q802" s="40"/>
      <c r="R802" s="17"/>
      <c r="S802" s="40"/>
      <c r="T802" s="40"/>
      <c r="U802" s="40"/>
      <c r="V802" s="40"/>
      <c r="W802" s="40"/>
      <c r="X802" s="41"/>
      <c r="Y802" s="41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18"/>
      <c r="AM802" s="40"/>
      <c r="AN802" s="42"/>
      <c r="AO802" s="42"/>
      <c r="AP802" s="43"/>
      <c r="AQ802" s="43"/>
      <c r="AR802" s="43"/>
      <c r="AS802" s="43"/>
      <c r="AT802" s="43"/>
      <c r="AU802" s="43"/>
      <c r="AV802" s="44"/>
      <c r="AW802" s="45"/>
      <c r="AX802" s="45"/>
      <c r="AY802" s="45"/>
    </row>
    <row r="803">
      <c r="A803" s="60"/>
      <c r="B803" s="60"/>
      <c r="C803" s="60"/>
      <c r="D803" s="46"/>
      <c r="E803" s="25"/>
      <c r="F803" s="26"/>
      <c r="G803" s="18"/>
      <c r="H803" s="15"/>
      <c r="I803" s="28"/>
      <c r="J803" s="29"/>
      <c r="K803" s="30"/>
      <c r="L803" s="31"/>
      <c r="M803" s="32"/>
      <c r="N803" s="33"/>
      <c r="O803" s="39"/>
      <c r="P803" s="39"/>
      <c r="Q803" s="40"/>
      <c r="R803" s="17"/>
      <c r="S803" s="40"/>
      <c r="T803" s="40"/>
      <c r="U803" s="40"/>
      <c r="V803" s="40"/>
      <c r="W803" s="40"/>
      <c r="X803" s="41"/>
      <c r="Y803" s="41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18"/>
      <c r="AM803" s="40"/>
      <c r="AN803" s="42"/>
      <c r="AO803" s="42"/>
      <c r="AP803" s="43"/>
      <c r="AQ803" s="43"/>
      <c r="AR803" s="43"/>
      <c r="AS803" s="43"/>
      <c r="AT803" s="43"/>
      <c r="AU803" s="43"/>
      <c r="AV803" s="44"/>
      <c r="AW803" s="45"/>
      <c r="AX803" s="45"/>
      <c r="AY803" s="45"/>
    </row>
    <row r="804">
      <c r="A804" s="60"/>
      <c r="B804" s="60"/>
      <c r="C804" s="60"/>
      <c r="D804" s="46"/>
      <c r="E804" s="25"/>
      <c r="F804" s="26"/>
      <c r="G804" s="18"/>
      <c r="H804" s="15"/>
      <c r="I804" s="28"/>
      <c r="J804" s="29"/>
      <c r="K804" s="30"/>
      <c r="L804" s="31"/>
      <c r="M804" s="32"/>
      <c r="N804" s="33"/>
      <c r="O804" s="39"/>
      <c r="P804" s="39"/>
      <c r="Q804" s="40"/>
      <c r="R804" s="17"/>
      <c r="S804" s="40"/>
      <c r="T804" s="40"/>
      <c r="U804" s="40"/>
      <c r="V804" s="40"/>
      <c r="W804" s="40"/>
      <c r="X804" s="41"/>
      <c r="Y804" s="41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18"/>
      <c r="AM804" s="40"/>
      <c r="AN804" s="42"/>
      <c r="AO804" s="42"/>
      <c r="AP804" s="43"/>
      <c r="AQ804" s="43"/>
      <c r="AR804" s="43"/>
      <c r="AS804" s="43"/>
      <c r="AT804" s="43"/>
      <c r="AU804" s="43"/>
      <c r="AV804" s="44"/>
      <c r="AW804" s="45"/>
      <c r="AX804" s="45"/>
      <c r="AY804" s="45"/>
    </row>
    <row r="805">
      <c r="A805" s="60"/>
      <c r="B805" s="60"/>
      <c r="C805" s="60"/>
      <c r="D805" s="46"/>
      <c r="E805" s="25"/>
      <c r="F805" s="26"/>
      <c r="G805" s="18"/>
      <c r="H805" s="15"/>
      <c r="I805" s="28"/>
      <c r="J805" s="29"/>
      <c r="K805" s="30"/>
      <c r="L805" s="31"/>
      <c r="M805" s="32"/>
      <c r="N805" s="33"/>
      <c r="O805" s="39"/>
      <c r="P805" s="39"/>
      <c r="Q805" s="40"/>
      <c r="R805" s="17"/>
      <c r="S805" s="40"/>
      <c r="T805" s="40"/>
      <c r="U805" s="40"/>
      <c r="V805" s="40"/>
      <c r="W805" s="40"/>
      <c r="X805" s="41"/>
      <c r="Y805" s="41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18"/>
      <c r="AM805" s="40"/>
      <c r="AN805" s="42"/>
      <c r="AO805" s="42"/>
      <c r="AP805" s="43"/>
      <c r="AQ805" s="43"/>
      <c r="AR805" s="43"/>
      <c r="AS805" s="43"/>
      <c r="AT805" s="43"/>
      <c r="AU805" s="43"/>
      <c r="AV805" s="44"/>
      <c r="AW805" s="45"/>
      <c r="AX805" s="45"/>
      <c r="AY805" s="45"/>
    </row>
    <row r="806">
      <c r="A806" s="60"/>
      <c r="B806" s="60"/>
      <c r="C806" s="60"/>
      <c r="D806" s="46"/>
      <c r="E806" s="25"/>
      <c r="F806" s="26"/>
      <c r="G806" s="18"/>
      <c r="H806" s="15"/>
      <c r="I806" s="28"/>
      <c r="J806" s="29"/>
      <c r="K806" s="30"/>
      <c r="L806" s="31"/>
      <c r="M806" s="32"/>
      <c r="N806" s="33"/>
      <c r="O806" s="39"/>
      <c r="P806" s="39"/>
      <c r="Q806" s="40"/>
      <c r="R806" s="17"/>
      <c r="S806" s="40"/>
      <c r="T806" s="40"/>
      <c r="U806" s="40"/>
      <c r="V806" s="40"/>
      <c r="W806" s="40"/>
      <c r="X806" s="41"/>
      <c r="Y806" s="41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18"/>
      <c r="AM806" s="40"/>
      <c r="AN806" s="42"/>
      <c r="AO806" s="42"/>
      <c r="AP806" s="43"/>
      <c r="AQ806" s="43"/>
      <c r="AR806" s="43"/>
      <c r="AS806" s="43"/>
      <c r="AT806" s="43"/>
      <c r="AU806" s="43"/>
      <c r="AV806" s="44"/>
      <c r="AW806" s="45"/>
      <c r="AX806" s="45"/>
      <c r="AY806" s="45"/>
    </row>
    <row r="807">
      <c r="A807" s="60"/>
      <c r="B807" s="60"/>
      <c r="C807" s="60"/>
      <c r="D807" s="46"/>
      <c r="E807" s="25"/>
      <c r="F807" s="26"/>
      <c r="G807" s="18"/>
      <c r="H807" s="15"/>
      <c r="I807" s="28"/>
      <c r="J807" s="29"/>
      <c r="K807" s="30"/>
      <c r="L807" s="31"/>
      <c r="M807" s="32"/>
      <c r="N807" s="33"/>
      <c r="O807" s="39"/>
      <c r="P807" s="39"/>
      <c r="Q807" s="40"/>
      <c r="R807" s="17"/>
      <c r="S807" s="40"/>
      <c r="T807" s="40"/>
      <c r="U807" s="40"/>
      <c r="V807" s="40"/>
      <c r="W807" s="40"/>
      <c r="X807" s="41"/>
      <c r="Y807" s="41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18"/>
      <c r="AM807" s="40"/>
      <c r="AN807" s="42"/>
      <c r="AO807" s="42"/>
      <c r="AP807" s="43"/>
      <c r="AQ807" s="43"/>
      <c r="AR807" s="43"/>
      <c r="AS807" s="43"/>
      <c r="AT807" s="43"/>
      <c r="AU807" s="43"/>
      <c r="AV807" s="44"/>
      <c r="AW807" s="45"/>
      <c r="AX807" s="45"/>
      <c r="AY807" s="45"/>
    </row>
    <row r="808">
      <c r="A808" s="60"/>
      <c r="B808" s="60"/>
      <c r="C808" s="60"/>
      <c r="D808" s="46"/>
      <c r="E808" s="25"/>
      <c r="F808" s="26"/>
      <c r="G808" s="18"/>
      <c r="H808" s="15"/>
      <c r="I808" s="28"/>
      <c r="J808" s="29"/>
      <c r="K808" s="30"/>
      <c r="L808" s="31"/>
      <c r="M808" s="32"/>
      <c r="N808" s="33"/>
      <c r="O808" s="39"/>
      <c r="P808" s="39"/>
      <c r="Q808" s="40"/>
      <c r="R808" s="17"/>
      <c r="S808" s="40"/>
      <c r="T808" s="40"/>
      <c r="U808" s="40"/>
      <c r="V808" s="40"/>
      <c r="W808" s="40"/>
      <c r="X808" s="41"/>
      <c r="Y808" s="41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18"/>
      <c r="AM808" s="40"/>
      <c r="AN808" s="42"/>
      <c r="AO808" s="42"/>
      <c r="AP808" s="43"/>
      <c r="AQ808" s="43"/>
      <c r="AR808" s="43"/>
      <c r="AS808" s="43"/>
      <c r="AT808" s="43"/>
      <c r="AU808" s="43"/>
      <c r="AV808" s="44"/>
      <c r="AW808" s="45"/>
      <c r="AX808" s="45"/>
      <c r="AY808" s="45"/>
    </row>
    <row r="809">
      <c r="A809" s="60"/>
      <c r="B809" s="60"/>
      <c r="C809" s="60"/>
      <c r="D809" s="46"/>
      <c r="E809" s="25"/>
      <c r="F809" s="26"/>
      <c r="G809" s="18"/>
      <c r="H809" s="15"/>
      <c r="I809" s="28"/>
      <c r="J809" s="29"/>
      <c r="K809" s="30"/>
      <c r="L809" s="31"/>
      <c r="M809" s="32"/>
      <c r="N809" s="33"/>
      <c r="O809" s="39"/>
      <c r="P809" s="39"/>
      <c r="Q809" s="40"/>
      <c r="R809" s="17"/>
      <c r="S809" s="40"/>
      <c r="T809" s="40"/>
      <c r="U809" s="40"/>
      <c r="V809" s="40"/>
      <c r="W809" s="40"/>
      <c r="X809" s="41"/>
      <c r="Y809" s="41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18"/>
      <c r="AM809" s="40"/>
      <c r="AN809" s="42"/>
      <c r="AO809" s="42"/>
      <c r="AP809" s="43"/>
      <c r="AQ809" s="43"/>
      <c r="AR809" s="43"/>
      <c r="AS809" s="43"/>
      <c r="AT809" s="43"/>
      <c r="AU809" s="43"/>
      <c r="AV809" s="44"/>
      <c r="AW809" s="45"/>
      <c r="AX809" s="45"/>
      <c r="AY809" s="45"/>
    </row>
    <row r="810">
      <c r="A810" s="60"/>
      <c r="B810" s="60"/>
      <c r="C810" s="60"/>
      <c r="D810" s="46"/>
      <c r="E810" s="25"/>
      <c r="F810" s="26"/>
      <c r="G810" s="18"/>
      <c r="H810" s="15"/>
      <c r="I810" s="28"/>
      <c r="J810" s="29"/>
      <c r="K810" s="30"/>
      <c r="L810" s="31"/>
      <c r="M810" s="32"/>
      <c r="N810" s="33"/>
      <c r="O810" s="39"/>
      <c r="P810" s="39"/>
      <c r="Q810" s="40"/>
      <c r="R810" s="17"/>
      <c r="S810" s="40"/>
      <c r="T810" s="40"/>
      <c r="U810" s="40"/>
      <c r="V810" s="40"/>
      <c r="W810" s="40"/>
      <c r="X810" s="41"/>
      <c r="Y810" s="41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18"/>
      <c r="AM810" s="40"/>
      <c r="AN810" s="42"/>
      <c r="AO810" s="42"/>
      <c r="AP810" s="43"/>
      <c r="AQ810" s="43"/>
      <c r="AR810" s="43"/>
      <c r="AS810" s="43"/>
      <c r="AT810" s="43"/>
      <c r="AU810" s="43"/>
      <c r="AV810" s="44"/>
      <c r="AW810" s="45"/>
      <c r="AX810" s="45"/>
      <c r="AY810" s="45"/>
    </row>
    <row r="811">
      <c r="A811" s="60"/>
      <c r="B811" s="60"/>
      <c r="C811" s="60"/>
      <c r="D811" s="46"/>
      <c r="E811" s="25"/>
      <c r="F811" s="26"/>
      <c r="G811" s="18"/>
      <c r="H811" s="15"/>
      <c r="I811" s="28"/>
      <c r="J811" s="29"/>
      <c r="K811" s="30"/>
      <c r="L811" s="31"/>
      <c r="M811" s="32"/>
      <c r="N811" s="33"/>
      <c r="O811" s="39"/>
      <c r="P811" s="39"/>
      <c r="Q811" s="40"/>
      <c r="R811" s="17"/>
      <c r="S811" s="40"/>
      <c r="T811" s="40"/>
      <c r="U811" s="40"/>
      <c r="V811" s="40"/>
      <c r="W811" s="40"/>
      <c r="X811" s="41"/>
      <c r="Y811" s="41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18"/>
      <c r="AM811" s="40"/>
      <c r="AN811" s="42"/>
      <c r="AO811" s="42"/>
      <c r="AP811" s="43"/>
      <c r="AQ811" s="43"/>
      <c r="AR811" s="43"/>
      <c r="AS811" s="43"/>
      <c r="AT811" s="43"/>
      <c r="AU811" s="43"/>
      <c r="AV811" s="44"/>
      <c r="AW811" s="45"/>
      <c r="AX811" s="45"/>
      <c r="AY811" s="45"/>
    </row>
    <row r="812">
      <c r="A812" s="60"/>
      <c r="B812" s="60"/>
      <c r="C812" s="60"/>
      <c r="D812" s="46"/>
      <c r="E812" s="25"/>
      <c r="F812" s="26"/>
      <c r="G812" s="18"/>
      <c r="H812" s="15"/>
      <c r="I812" s="28"/>
      <c r="J812" s="29"/>
      <c r="K812" s="30"/>
      <c r="L812" s="31"/>
      <c r="M812" s="32"/>
      <c r="N812" s="33"/>
      <c r="O812" s="39"/>
      <c r="P812" s="39"/>
      <c r="Q812" s="40"/>
      <c r="R812" s="17"/>
      <c r="S812" s="40"/>
      <c r="T812" s="40"/>
      <c r="U812" s="40"/>
      <c r="V812" s="40"/>
      <c r="W812" s="40"/>
      <c r="X812" s="41"/>
      <c r="Y812" s="41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18"/>
      <c r="AM812" s="40"/>
      <c r="AN812" s="42"/>
      <c r="AO812" s="42"/>
      <c r="AP812" s="43"/>
      <c r="AQ812" s="43"/>
      <c r="AR812" s="43"/>
      <c r="AS812" s="43"/>
      <c r="AT812" s="43"/>
      <c r="AU812" s="43"/>
      <c r="AV812" s="44"/>
      <c r="AW812" s="45"/>
      <c r="AX812" s="45"/>
      <c r="AY812" s="45"/>
    </row>
    <row r="813">
      <c r="A813" s="60"/>
      <c r="B813" s="60"/>
      <c r="C813" s="60"/>
      <c r="D813" s="46"/>
      <c r="E813" s="25"/>
      <c r="F813" s="26"/>
      <c r="G813" s="18"/>
      <c r="H813" s="15"/>
      <c r="I813" s="28"/>
      <c r="J813" s="29"/>
      <c r="K813" s="30"/>
      <c r="L813" s="31"/>
      <c r="M813" s="32"/>
      <c r="N813" s="33"/>
      <c r="O813" s="39"/>
      <c r="P813" s="39"/>
      <c r="Q813" s="40"/>
      <c r="R813" s="17"/>
      <c r="S813" s="40"/>
      <c r="T813" s="40"/>
      <c r="U813" s="40"/>
      <c r="V813" s="40"/>
      <c r="W813" s="40"/>
      <c r="X813" s="41"/>
      <c r="Y813" s="41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18"/>
      <c r="AM813" s="40"/>
      <c r="AN813" s="42"/>
      <c r="AO813" s="42"/>
      <c r="AP813" s="43"/>
      <c r="AQ813" s="43"/>
      <c r="AR813" s="43"/>
      <c r="AS813" s="43"/>
      <c r="AT813" s="43"/>
      <c r="AU813" s="43"/>
      <c r="AV813" s="44"/>
      <c r="AW813" s="45"/>
      <c r="AX813" s="45"/>
      <c r="AY813" s="45"/>
    </row>
    <row r="814">
      <c r="A814" s="60"/>
      <c r="B814" s="60"/>
      <c r="C814" s="60"/>
      <c r="D814" s="46"/>
      <c r="E814" s="25"/>
      <c r="F814" s="26"/>
      <c r="G814" s="18"/>
      <c r="H814" s="15"/>
      <c r="I814" s="28"/>
      <c r="J814" s="29"/>
      <c r="K814" s="30"/>
      <c r="L814" s="31"/>
      <c r="M814" s="32"/>
      <c r="N814" s="33"/>
      <c r="O814" s="39"/>
      <c r="P814" s="39"/>
      <c r="Q814" s="40"/>
      <c r="R814" s="17"/>
      <c r="S814" s="40"/>
      <c r="T814" s="40"/>
      <c r="U814" s="40"/>
      <c r="V814" s="40"/>
      <c r="W814" s="40"/>
      <c r="X814" s="41"/>
      <c r="Y814" s="41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18"/>
      <c r="AM814" s="40"/>
      <c r="AN814" s="42"/>
      <c r="AO814" s="42"/>
      <c r="AP814" s="43"/>
      <c r="AQ814" s="43"/>
      <c r="AR814" s="43"/>
      <c r="AS814" s="43"/>
      <c r="AT814" s="43"/>
      <c r="AU814" s="43"/>
      <c r="AV814" s="44"/>
      <c r="AW814" s="45"/>
      <c r="AX814" s="45"/>
      <c r="AY814" s="45"/>
    </row>
    <row r="815">
      <c r="A815" s="60"/>
      <c r="B815" s="60"/>
      <c r="C815" s="60"/>
      <c r="D815" s="46"/>
      <c r="E815" s="25"/>
      <c r="F815" s="26"/>
      <c r="G815" s="18"/>
      <c r="H815" s="15"/>
      <c r="I815" s="28"/>
      <c r="J815" s="29"/>
      <c r="K815" s="30"/>
      <c r="L815" s="31"/>
      <c r="M815" s="32"/>
      <c r="N815" s="33"/>
      <c r="O815" s="39"/>
      <c r="P815" s="39"/>
      <c r="Q815" s="40"/>
      <c r="R815" s="17"/>
      <c r="S815" s="40"/>
      <c r="T815" s="40"/>
      <c r="U815" s="40"/>
      <c r="V815" s="40"/>
      <c r="W815" s="40"/>
      <c r="X815" s="41"/>
      <c r="Y815" s="41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18"/>
      <c r="AM815" s="40"/>
      <c r="AN815" s="42"/>
      <c r="AO815" s="42"/>
      <c r="AP815" s="43"/>
      <c r="AQ815" s="43"/>
      <c r="AR815" s="43"/>
      <c r="AS815" s="43"/>
      <c r="AT815" s="43"/>
      <c r="AU815" s="43"/>
      <c r="AV815" s="44"/>
      <c r="AW815" s="45"/>
      <c r="AX815" s="45"/>
      <c r="AY815" s="45"/>
    </row>
    <row r="816">
      <c r="A816" s="60"/>
      <c r="B816" s="60"/>
      <c r="C816" s="60"/>
      <c r="D816" s="46"/>
      <c r="E816" s="25"/>
      <c r="F816" s="26"/>
      <c r="G816" s="18"/>
      <c r="H816" s="15"/>
      <c r="I816" s="28"/>
      <c r="J816" s="29"/>
      <c r="K816" s="30"/>
      <c r="L816" s="31"/>
      <c r="M816" s="32"/>
      <c r="N816" s="33"/>
      <c r="O816" s="39"/>
      <c r="P816" s="39"/>
      <c r="Q816" s="40"/>
      <c r="R816" s="17"/>
      <c r="S816" s="40"/>
      <c r="T816" s="40"/>
      <c r="U816" s="40"/>
      <c r="V816" s="40"/>
      <c r="W816" s="40"/>
      <c r="X816" s="41"/>
      <c r="Y816" s="41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18"/>
      <c r="AM816" s="40"/>
      <c r="AN816" s="42"/>
      <c r="AO816" s="42"/>
      <c r="AP816" s="43"/>
      <c r="AQ816" s="43"/>
      <c r="AR816" s="43"/>
      <c r="AS816" s="43"/>
      <c r="AT816" s="43"/>
      <c r="AU816" s="43"/>
      <c r="AV816" s="44"/>
      <c r="AW816" s="45"/>
      <c r="AX816" s="45"/>
      <c r="AY816" s="45"/>
    </row>
    <row r="817">
      <c r="A817" s="60"/>
      <c r="B817" s="60"/>
      <c r="C817" s="60"/>
      <c r="D817" s="46"/>
      <c r="E817" s="25"/>
      <c r="F817" s="26"/>
      <c r="G817" s="18"/>
      <c r="H817" s="15"/>
      <c r="I817" s="28"/>
      <c r="J817" s="29"/>
      <c r="K817" s="30"/>
      <c r="L817" s="31"/>
      <c r="M817" s="32"/>
      <c r="N817" s="33"/>
      <c r="O817" s="39"/>
      <c r="P817" s="39"/>
      <c r="Q817" s="40"/>
      <c r="R817" s="17"/>
      <c r="S817" s="40"/>
      <c r="T817" s="40"/>
      <c r="U817" s="40"/>
      <c r="V817" s="40"/>
      <c r="W817" s="40"/>
      <c r="X817" s="41"/>
      <c r="Y817" s="41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18"/>
      <c r="AM817" s="40"/>
      <c r="AN817" s="42"/>
      <c r="AO817" s="42"/>
      <c r="AP817" s="43"/>
      <c r="AQ817" s="43"/>
      <c r="AR817" s="43"/>
      <c r="AS817" s="43"/>
      <c r="AT817" s="43"/>
      <c r="AU817" s="43"/>
      <c r="AV817" s="44"/>
      <c r="AW817" s="45"/>
      <c r="AX817" s="45"/>
      <c r="AY817" s="45"/>
    </row>
    <row r="818">
      <c r="A818" s="60"/>
      <c r="B818" s="60"/>
      <c r="C818" s="60"/>
      <c r="D818" s="46"/>
      <c r="E818" s="25"/>
      <c r="F818" s="26"/>
      <c r="G818" s="18"/>
      <c r="H818" s="15"/>
      <c r="I818" s="28"/>
      <c r="J818" s="29"/>
      <c r="K818" s="30"/>
      <c r="L818" s="31"/>
      <c r="M818" s="32"/>
      <c r="N818" s="33"/>
      <c r="O818" s="39"/>
      <c r="P818" s="39"/>
      <c r="Q818" s="40"/>
      <c r="R818" s="17"/>
      <c r="S818" s="40"/>
      <c r="T818" s="40"/>
      <c r="U818" s="40"/>
      <c r="V818" s="40"/>
      <c r="W818" s="40"/>
      <c r="X818" s="41"/>
      <c r="Y818" s="41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18"/>
      <c r="AM818" s="40"/>
      <c r="AN818" s="42"/>
      <c r="AO818" s="42"/>
      <c r="AP818" s="43"/>
      <c r="AQ818" s="43"/>
      <c r="AR818" s="43"/>
      <c r="AS818" s="43"/>
      <c r="AT818" s="43"/>
      <c r="AU818" s="43"/>
      <c r="AV818" s="44"/>
      <c r="AW818" s="45"/>
      <c r="AX818" s="45"/>
      <c r="AY818" s="45"/>
    </row>
    <row r="819">
      <c r="A819" s="60"/>
      <c r="B819" s="60"/>
      <c r="C819" s="60"/>
      <c r="D819" s="46"/>
      <c r="E819" s="25"/>
      <c r="F819" s="26"/>
      <c r="G819" s="18"/>
      <c r="H819" s="15"/>
      <c r="I819" s="28"/>
      <c r="J819" s="29"/>
      <c r="K819" s="30"/>
      <c r="L819" s="31"/>
      <c r="M819" s="32"/>
      <c r="N819" s="33"/>
      <c r="O819" s="39"/>
      <c r="P819" s="39"/>
      <c r="Q819" s="40"/>
      <c r="R819" s="17"/>
      <c r="S819" s="40"/>
      <c r="T819" s="40"/>
      <c r="U819" s="40"/>
      <c r="V819" s="40"/>
      <c r="W819" s="40"/>
      <c r="X819" s="41"/>
      <c r="Y819" s="41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18"/>
      <c r="AM819" s="40"/>
      <c r="AN819" s="42"/>
      <c r="AO819" s="42"/>
      <c r="AP819" s="43"/>
      <c r="AQ819" s="43"/>
      <c r="AR819" s="43"/>
      <c r="AS819" s="43"/>
      <c r="AT819" s="43"/>
      <c r="AU819" s="43"/>
      <c r="AV819" s="44"/>
      <c r="AW819" s="45"/>
      <c r="AX819" s="45"/>
      <c r="AY819" s="45"/>
    </row>
    <row r="820">
      <c r="A820" s="60"/>
      <c r="B820" s="60"/>
      <c r="C820" s="60"/>
      <c r="D820" s="46"/>
      <c r="E820" s="25"/>
      <c r="F820" s="26"/>
      <c r="G820" s="18"/>
      <c r="H820" s="15"/>
      <c r="I820" s="28"/>
      <c r="J820" s="29"/>
      <c r="K820" s="30"/>
      <c r="L820" s="31"/>
      <c r="M820" s="32"/>
      <c r="N820" s="33"/>
      <c r="O820" s="39"/>
      <c r="P820" s="39"/>
      <c r="Q820" s="40"/>
      <c r="R820" s="17"/>
      <c r="S820" s="40"/>
      <c r="T820" s="40"/>
      <c r="U820" s="40"/>
      <c r="V820" s="40"/>
      <c r="W820" s="40"/>
      <c r="X820" s="41"/>
      <c r="Y820" s="41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18"/>
      <c r="AM820" s="40"/>
      <c r="AN820" s="42"/>
      <c r="AO820" s="42"/>
      <c r="AP820" s="43"/>
      <c r="AQ820" s="43"/>
      <c r="AR820" s="43"/>
      <c r="AS820" s="43"/>
      <c r="AT820" s="43"/>
      <c r="AU820" s="43"/>
      <c r="AV820" s="44"/>
      <c r="AW820" s="45"/>
      <c r="AX820" s="45"/>
      <c r="AY820" s="45"/>
    </row>
    <row r="821">
      <c r="A821" s="60"/>
      <c r="B821" s="60"/>
      <c r="C821" s="60"/>
      <c r="D821" s="46"/>
      <c r="E821" s="25"/>
      <c r="F821" s="26"/>
      <c r="G821" s="18"/>
      <c r="H821" s="15"/>
      <c r="I821" s="28"/>
      <c r="J821" s="29"/>
      <c r="K821" s="30"/>
      <c r="L821" s="31"/>
      <c r="M821" s="32"/>
      <c r="N821" s="33"/>
      <c r="O821" s="39"/>
      <c r="P821" s="39"/>
      <c r="Q821" s="40"/>
      <c r="R821" s="17"/>
      <c r="S821" s="40"/>
      <c r="T821" s="40"/>
      <c r="U821" s="40"/>
      <c r="V821" s="40"/>
      <c r="W821" s="40"/>
      <c r="X821" s="41"/>
      <c r="Y821" s="41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18"/>
      <c r="AM821" s="40"/>
      <c r="AN821" s="42"/>
      <c r="AO821" s="42"/>
      <c r="AP821" s="43"/>
      <c r="AQ821" s="43"/>
      <c r="AR821" s="43"/>
      <c r="AS821" s="43"/>
      <c r="AT821" s="43"/>
      <c r="AU821" s="43"/>
      <c r="AV821" s="44"/>
      <c r="AW821" s="45"/>
      <c r="AX821" s="45"/>
      <c r="AY821" s="45"/>
    </row>
    <row r="822">
      <c r="A822" s="60"/>
      <c r="B822" s="60"/>
      <c r="C822" s="60"/>
      <c r="D822" s="46"/>
      <c r="E822" s="25"/>
      <c r="F822" s="26"/>
      <c r="G822" s="18"/>
      <c r="H822" s="15"/>
      <c r="I822" s="28"/>
      <c r="J822" s="29"/>
      <c r="K822" s="30"/>
      <c r="L822" s="31"/>
      <c r="M822" s="32"/>
      <c r="N822" s="33"/>
      <c r="O822" s="39"/>
      <c r="P822" s="39"/>
      <c r="Q822" s="40"/>
      <c r="R822" s="17"/>
      <c r="S822" s="40"/>
      <c r="T822" s="40"/>
      <c r="U822" s="40"/>
      <c r="V822" s="40"/>
      <c r="W822" s="40"/>
      <c r="X822" s="41"/>
      <c r="Y822" s="41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18"/>
      <c r="AM822" s="40"/>
      <c r="AN822" s="42"/>
      <c r="AO822" s="42"/>
      <c r="AP822" s="43"/>
      <c r="AQ822" s="43"/>
      <c r="AR822" s="43"/>
      <c r="AS822" s="43"/>
      <c r="AT822" s="43"/>
      <c r="AU822" s="43"/>
      <c r="AV822" s="44"/>
      <c r="AW822" s="45"/>
      <c r="AX822" s="45"/>
      <c r="AY822" s="45"/>
    </row>
    <row r="823">
      <c r="A823" s="60"/>
      <c r="B823" s="60"/>
      <c r="C823" s="60"/>
      <c r="D823" s="46"/>
      <c r="E823" s="25"/>
      <c r="F823" s="26"/>
      <c r="G823" s="18"/>
      <c r="H823" s="15"/>
      <c r="I823" s="28"/>
      <c r="J823" s="29"/>
      <c r="K823" s="30"/>
      <c r="L823" s="31"/>
      <c r="M823" s="32"/>
      <c r="N823" s="33"/>
      <c r="O823" s="39"/>
      <c r="P823" s="39"/>
      <c r="Q823" s="40"/>
      <c r="R823" s="17"/>
      <c r="S823" s="40"/>
      <c r="T823" s="40"/>
      <c r="U823" s="40"/>
      <c r="V823" s="40"/>
      <c r="W823" s="40"/>
      <c r="X823" s="41"/>
      <c r="Y823" s="41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18"/>
      <c r="AM823" s="40"/>
      <c r="AN823" s="42"/>
      <c r="AO823" s="42"/>
      <c r="AP823" s="43"/>
      <c r="AQ823" s="43"/>
      <c r="AR823" s="43"/>
      <c r="AS823" s="43"/>
      <c r="AT823" s="43"/>
      <c r="AU823" s="43"/>
      <c r="AV823" s="44"/>
      <c r="AW823" s="45"/>
      <c r="AX823" s="45"/>
      <c r="AY823" s="45"/>
    </row>
    <row r="824">
      <c r="A824" s="60"/>
      <c r="B824" s="60"/>
      <c r="C824" s="60"/>
      <c r="D824" s="46"/>
      <c r="E824" s="25"/>
      <c r="F824" s="26"/>
      <c r="G824" s="18"/>
      <c r="H824" s="15"/>
      <c r="I824" s="28"/>
      <c r="J824" s="29"/>
      <c r="K824" s="30"/>
      <c r="L824" s="31"/>
      <c r="M824" s="32"/>
      <c r="N824" s="33"/>
      <c r="O824" s="39"/>
      <c r="P824" s="39"/>
      <c r="Q824" s="40"/>
      <c r="R824" s="17"/>
      <c r="S824" s="40"/>
      <c r="T824" s="40"/>
      <c r="U824" s="40"/>
      <c r="V824" s="40"/>
      <c r="W824" s="40"/>
      <c r="X824" s="41"/>
      <c r="Y824" s="41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18"/>
      <c r="AM824" s="40"/>
      <c r="AN824" s="42"/>
      <c r="AO824" s="42"/>
      <c r="AP824" s="43"/>
      <c r="AQ824" s="43"/>
      <c r="AR824" s="43"/>
      <c r="AS824" s="43"/>
      <c r="AT824" s="43"/>
      <c r="AU824" s="43"/>
      <c r="AV824" s="44"/>
      <c r="AW824" s="45"/>
      <c r="AX824" s="45"/>
      <c r="AY824" s="45"/>
    </row>
    <row r="825">
      <c r="A825" s="60"/>
      <c r="B825" s="60"/>
      <c r="C825" s="60"/>
      <c r="D825" s="46"/>
      <c r="E825" s="25"/>
      <c r="F825" s="26"/>
      <c r="G825" s="18"/>
      <c r="H825" s="15"/>
      <c r="I825" s="28"/>
      <c r="J825" s="29"/>
      <c r="K825" s="30"/>
      <c r="L825" s="31"/>
      <c r="M825" s="32"/>
      <c r="N825" s="33"/>
      <c r="O825" s="39"/>
      <c r="P825" s="39"/>
      <c r="Q825" s="40"/>
      <c r="R825" s="17"/>
      <c r="S825" s="40"/>
      <c r="T825" s="40"/>
      <c r="U825" s="40"/>
      <c r="V825" s="40"/>
      <c r="W825" s="40"/>
      <c r="X825" s="41"/>
      <c r="Y825" s="41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18"/>
      <c r="AM825" s="40"/>
      <c r="AN825" s="42"/>
      <c r="AO825" s="42"/>
      <c r="AP825" s="43"/>
      <c r="AQ825" s="43"/>
      <c r="AR825" s="43"/>
      <c r="AS825" s="43"/>
      <c r="AT825" s="43"/>
      <c r="AU825" s="43"/>
      <c r="AV825" s="44"/>
      <c r="AW825" s="45"/>
      <c r="AX825" s="45"/>
      <c r="AY825" s="45"/>
    </row>
    <row r="826">
      <c r="A826" s="60"/>
      <c r="B826" s="60"/>
      <c r="C826" s="60"/>
      <c r="D826" s="46"/>
      <c r="E826" s="25"/>
      <c r="F826" s="26"/>
      <c r="G826" s="18"/>
      <c r="H826" s="15"/>
      <c r="I826" s="28"/>
      <c r="J826" s="29"/>
      <c r="K826" s="30"/>
      <c r="L826" s="31"/>
      <c r="M826" s="32"/>
      <c r="N826" s="33"/>
      <c r="O826" s="39"/>
      <c r="P826" s="39"/>
      <c r="Q826" s="40"/>
      <c r="R826" s="17"/>
      <c r="S826" s="40"/>
      <c r="T826" s="40"/>
      <c r="U826" s="40"/>
      <c r="V826" s="40"/>
      <c r="W826" s="40"/>
      <c r="X826" s="41"/>
      <c r="Y826" s="41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18"/>
      <c r="AM826" s="40"/>
      <c r="AN826" s="42"/>
      <c r="AO826" s="42"/>
      <c r="AP826" s="43"/>
      <c r="AQ826" s="43"/>
      <c r="AR826" s="43"/>
      <c r="AS826" s="43"/>
      <c r="AT826" s="43"/>
      <c r="AU826" s="43"/>
      <c r="AV826" s="44"/>
      <c r="AW826" s="45"/>
      <c r="AX826" s="45"/>
      <c r="AY826" s="45"/>
    </row>
    <row r="827">
      <c r="A827" s="60"/>
      <c r="B827" s="60"/>
      <c r="C827" s="60"/>
      <c r="D827" s="46"/>
      <c r="E827" s="25"/>
      <c r="F827" s="26"/>
      <c r="G827" s="18"/>
      <c r="H827" s="15"/>
      <c r="I827" s="28"/>
      <c r="J827" s="29"/>
      <c r="K827" s="30"/>
      <c r="L827" s="31"/>
      <c r="M827" s="32"/>
      <c r="N827" s="33"/>
      <c r="O827" s="39"/>
      <c r="P827" s="39"/>
      <c r="Q827" s="40"/>
      <c r="R827" s="17"/>
      <c r="S827" s="40"/>
      <c r="T827" s="40"/>
      <c r="U827" s="40"/>
      <c r="V827" s="40"/>
      <c r="W827" s="40"/>
      <c r="X827" s="41"/>
      <c r="Y827" s="41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18"/>
      <c r="AM827" s="40"/>
      <c r="AN827" s="42"/>
      <c r="AO827" s="42"/>
      <c r="AP827" s="43"/>
      <c r="AQ827" s="43"/>
      <c r="AR827" s="43"/>
      <c r="AS827" s="43"/>
      <c r="AT827" s="43"/>
      <c r="AU827" s="43"/>
      <c r="AV827" s="44"/>
      <c r="AW827" s="45"/>
      <c r="AX827" s="45"/>
      <c r="AY827" s="45"/>
    </row>
    <row r="828">
      <c r="A828" s="60"/>
      <c r="B828" s="60"/>
      <c r="C828" s="60"/>
      <c r="D828" s="46"/>
      <c r="E828" s="25"/>
      <c r="F828" s="26"/>
      <c r="G828" s="18"/>
      <c r="H828" s="15"/>
      <c r="I828" s="28"/>
      <c r="J828" s="29"/>
      <c r="K828" s="30"/>
      <c r="L828" s="31"/>
      <c r="M828" s="32"/>
      <c r="N828" s="33"/>
      <c r="O828" s="39"/>
      <c r="P828" s="39"/>
      <c r="Q828" s="40"/>
      <c r="R828" s="17"/>
      <c r="S828" s="40"/>
      <c r="T828" s="40"/>
      <c r="U828" s="40"/>
      <c r="V828" s="40"/>
      <c r="W828" s="40"/>
      <c r="X828" s="41"/>
      <c r="Y828" s="41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18"/>
      <c r="AM828" s="40"/>
      <c r="AN828" s="42"/>
      <c r="AO828" s="42"/>
      <c r="AP828" s="43"/>
      <c r="AQ828" s="43"/>
      <c r="AR828" s="43"/>
      <c r="AS828" s="43"/>
      <c r="AT828" s="43"/>
      <c r="AU828" s="43"/>
      <c r="AV828" s="44"/>
      <c r="AW828" s="45"/>
      <c r="AX828" s="45"/>
      <c r="AY828" s="45"/>
    </row>
    <row r="829">
      <c r="A829" s="60"/>
      <c r="B829" s="60"/>
      <c r="C829" s="60"/>
      <c r="D829" s="46"/>
      <c r="E829" s="25"/>
      <c r="F829" s="26"/>
      <c r="G829" s="18"/>
      <c r="H829" s="15"/>
      <c r="I829" s="28"/>
      <c r="J829" s="29"/>
      <c r="K829" s="30"/>
      <c r="L829" s="31"/>
      <c r="M829" s="32"/>
      <c r="N829" s="33"/>
      <c r="O829" s="39"/>
      <c r="P829" s="39"/>
      <c r="Q829" s="40"/>
      <c r="R829" s="17"/>
      <c r="S829" s="40"/>
      <c r="T829" s="40"/>
      <c r="U829" s="40"/>
      <c r="V829" s="40"/>
      <c r="W829" s="40"/>
      <c r="X829" s="41"/>
      <c r="Y829" s="41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18"/>
      <c r="AM829" s="40"/>
      <c r="AN829" s="42"/>
      <c r="AO829" s="42"/>
      <c r="AP829" s="43"/>
      <c r="AQ829" s="43"/>
      <c r="AR829" s="43"/>
      <c r="AS829" s="43"/>
      <c r="AT829" s="43"/>
      <c r="AU829" s="43"/>
      <c r="AV829" s="44"/>
      <c r="AW829" s="45"/>
      <c r="AX829" s="45"/>
      <c r="AY829" s="45"/>
    </row>
    <row r="830">
      <c r="A830" s="60"/>
      <c r="B830" s="60"/>
      <c r="C830" s="60"/>
      <c r="D830" s="46"/>
      <c r="E830" s="25"/>
      <c r="F830" s="26"/>
      <c r="G830" s="18"/>
      <c r="H830" s="15"/>
      <c r="I830" s="28"/>
      <c r="J830" s="29"/>
      <c r="K830" s="30"/>
      <c r="L830" s="31"/>
      <c r="M830" s="32"/>
      <c r="N830" s="33"/>
      <c r="O830" s="39"/>
      <c r="P830" s="39"/>
      <c r="Q830" s="40"/>
      <c r="R830" s="17"/>
      <c r="S830" s="40"/>
      <c r="T830" s="40"/>
      <c r="U830" s="40"/>
      <c r="V830" s="40"/>
      <c r="W830" s="40"/>
      <c r="X830" s="41"/>
      <c r="Y830" s="41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18"/>
      <c r="AM830" s="40"/>
      <c r="AN830" s="42"/>
      <c r="AO830" s="42"/>
      <c r="AP830" s="43"/>
      <c r="AQ830" s="43"/>
      <c r="AR830" s="43"/>
      <c r="AS830" s="43"/>
      <c r="AT830" s="43"/>
      <c r="AU830" s="43"/>
      <c r="AV830" s="44"/>
      <c r="AW830" s="45"/>
      <c r="AX830" s="45"/>
      <c r="AY830" s="45"/>
    </row>
    <row r="831">
      <c r="A831" s="60"/>
      <c r="B831" s="60"/>
      <c r="C831" s="60"/>
      <c r="D831" s="46"/>
      <c r="E831" s="25"/>
      <c r="F831" s="26"/>
      <c r="G831" s="18"/>
      <c r="H831" s="15"/>
      <c r="I831" s="28"/>
      <c r="J831" s="29"/>
      <c r="K831" s="30"/>
      <c r="L831" s="31"/>
      <c r="M831" s="32"/>
      <c r="N831" s="33"/>
      <c r="O831" s="39"/>
      <c r="P831" s="39"/>
      <c r="Q831" s="40"/>
      <c r="R831" s="17"/>
      <c r="S831" s="40"/>
      <c r="T831" s="40"/>
      <c r="U831" s="40"/>
      <c r="V831" s="40"/>
      <c r="W831" s="40"/>
      <c r="X831" s="41"/>
      <c r="Y831" s="41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18"/>
      <c r="AM831" s="40"/>
      <c r="AN831" s="42"/>
      <c r="AO831" s="42"/>
      <c r="AP831" s="43"/>
      <c r="AQ831" s="43"/>
      <c r="AR831" s="43"/>
      <c r="AS831" s="43"/>
      <c r="AT831" s="43"/>
      <c r="AU831" s="43"/>
      <c r="AV831" s="44"/>
      <c r="AW831" s="45"/>
      <c r="AX831" s="45"/>
      <c r="AY831" s="45"/>
    </row>
    <row r="832">
      <c r="A832" s="60"/>
      <c r="B832" s="60"/>
      <c r="C832" s="60"/>
      <c r="D832" s="46"/>
      <c r="E832" s="25"/>
      <c r="F832" s="26"/>
      <c r="G832" s="18"/>
      <c r="H832" s="15"/>
      <c r="I832" s="28"/>
      <c r="J832" s="29"/>
      <c r="K832" s="30"/>
      <c r="L832" s="31"/>
      <c r="M832" s="32"/>
      <c r="N832" s="33"/>
      <c r="O832" s="39"/>
      <c r="P832" s="39"/>
      <c r="Q832" s="40"/>
      <c r="R832" s="17"/>
      <c r="S832" s="40"/>
      <c r="T832" s="40"/>
      <c r="U832" s="40"/>
      <c r="V832" s="40"/>
      <c r="W832" s="40"/>
      <c r="X832" s="41"/>
      <c r="Y832" s="41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18"/>
      <c r="AM832" s="40"/>
      <c r="AN832" s="42"/>
      <c r="AO832" s="42"/>
      <c r="AP832" s="43"/>
      <c r="AQ832" s="43"/>
      <c r="AR832" s="43"/>
      <c r="AS832" s="43"/>
      <c r="AT832" s="43"/>
      <c r="AU832" s="43"/>
      <c r="AV832" s="44"/>
      <c r="AW832" s="45"/>
      <c r="AX832" s="45"/>
      <c r="AY832" s="45"/>
    </row>
    <row r="833">
      <c r="A833" s="60"/>
      <c r="B833" s="60"/>
      <c r="C833" s="60"/>
      <c r="D833" s="46"/>
      <c r="E833" s="25"/>
      <c r="F833" s="26"/>
      <c r="G833" s="18"/>
      <c r="H833" s="15"/>
      <c r="I833" s="28"/>
      <c r="J833" s="29"/>
      <c r="K833" s="30"/>
      <c r="L833" s="31"/>
      <c r="M833" s="32"/>
      <c r="N833" s="33"/>
      <c r="O833" s="39"/>
      <c r="P833" s="39"/>
      <c r="Q833" s="40"/>
      <c r="R833" s="17"/>
      <c r="S833" s="40"/>
      <c r="T833" s="40"/>
      <c r="U833" s="40"/>
      <c r="V833" s="40"/>
      <c r="W833" s="40"/>
      <c r="X833" s="41"/>
      <c r="Y833" s="41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18"/>
      <c r="AM833" s="40"/>
      <c r="AN833" s="42"/>
      <c r="AO833" s="42"/>
      <c r="AP833" s="43"/>
      <c r="AQ833" s="43"/>
      <c r="AR833" s="43"/>
      <c r="AS833" s="43"/>
      <c r="AT833" s="43"/>
      <c r="AU833" s="43"/>
      <c r="AV833" s="44"/>
      <c r="AW833" s="45"/>
      <c r="AX833" s="45"/>
      <c r="AY833" s="45"/>
    </row>
    <row r="834">
      <c r="A834" s="60"/>
      <c r="B834" s="60"/>
      <c r="C834" s="60"/>
      <c r="D834" s="46"/>
      <c r="E834" s="25"/>
      <c r="F834" s="26"/>
      <c r="G834" s="18"/>
      <c r="H834" s="15"/>
      <c r="I834" s="28"/>
      <c r="J834" s="29"/>
      <c r="K834" s="30"/>
      <c r="L834" s="31"/>
      <c r="M834" s="32"/>
      <c r="N834" s="33"/>
      <c r="O834" s="39"/>
      <c r="P834" s="39"/>
      <c r="Q834" s="40"/>
      <c r="R834" s="17"/>
      <c r="S834" s="40"/>
      <c r="T834" s="40"/>
      <c r="U834" s="40"/>
      <c r="V834" s="40"/>
      <c r="W834" s="40"/>
      <c r="X834" s="41"/>
      <c r="Y834" s="41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18"/>
      <c r="AM834" s="40"/>
      <c r="AN834" s="42"/>
      <c r="AO834" s="42"/>
      <c r="AP834" s="43"/>
      <c r="AQ834" s="43"/>
      <c r="AR834" s="43"/>
      <c r="AS834" s="43"/>
      <c r="AT834" s="43"/>
      <c r="AU834" s="43"/>
      <c r="AV834" s="44"/>
      <c r="AW834" s="45"/>
      <c r="AX834" s="45"/>
      <c r="AY834" s="45"/>
    </row>
    <row r="835">
      <c r="A835" s="60"/>
      <c r="B835" s="60"/>
      <c r="C835" s="60"/>
      <c r="D835" s="46"/>
      <c r="E835" s="25"/>
      <c r="F835" s="26"/>
      <c r="G835" s="18"/>
      <c r="H835" s="15"/>
      <c r="I835" s="28"/>
      <c r="J835" s="29"/>
      <c r="K835" s="30"/>
      <c r="L835" s="31"/>
      <c r="M835" s="32"/>
      <c r="N835" s="33"/>
      <c r="O835" s="39"/>
      <c r="P835" s="39"/>
      <c r="Q835" s="40"/>
      <c r="R835" s="17"/>
      <c r="S835" s="40"/>
      <c r="T835" s="40"/>
      <c r="U835" s="40"/>
      <c r="V835" s="40"/>
      <c r="W835" s="40"/>
      <c r="X835" s="41"/>
      <c r="Y835" s="41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18"/>
      <c r="AM835" s="40"/>
      <c r="AN835" s="42"/>
      <c r="AO835" s="42"/>
      <c r="AP835" s="43"/>
      <c r="AQ835" s="43"/>
      <c r="AR835" s="43"/>
      <c r="AS835" s="43"/>
      <c r="AT835" s="43"/>
      <c r="AU835" s="43"/>
      <c r="AV835" s="44"/>
      <c r="AW835" s="45"/>
      <c r="AX835" s="45"/>
      <c r="AY835" s="45"/>
    </row>
    <row r="836">
      <c r="A836" s="60"/>
      <c r="B836" s="60"/>
      <c r="C836" s="60"/>
      <c r="D836" s="46"/>
      <c r="E836" s="25"/>
      <c r="F836" s="26"/>
      <c r="G836" s="18"/>
      <c r="H836" s="15"/>
      <c r="I836" s="28"/>
      <c r="J836" s="29"/>
      <c r="K836" s="30"/>
      <c r="L836" s="31"/>
      <c r="M836" s="32"/>
      <c r="N836" s="33"/>
      <c r="O836" s="39"/>
      <c r="P836" s="39"/>
      <c r="Q836" s="40"/>
      <c r="R836" s="17"/>
      <c r="S836" s="40"/>
      <c r="T836" s="40"/>
      <c r="U836" s="40"/>
      <c r="V836" s="40"/>
      <c r="W836" s="40"/>
      <c r="X836" s="41"/>
      <c r="Y836" s="41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18"/>
      <c r="AM836" s="40"/>
      <c r="AN836" s="42"/>
      <c r="AO836" s="42"/>
      <c r="AP836" s="43"/>
      <c r="AQ836" s="43"/>
      <c r="AR836" s="43"/>
      <c r="AS836" s="43"/>
      <c r="AT836" s="43"/>
      <c r="AU836" s="43"/>
      <c r="AV836" s="44"/>
      <c r="AW836" s="45"/>
      <c r="AX836" s="45"/>
      <c r="AY836" s="45"/>
    </row>
    <row r="837">
      <c r="A837" s="60"/>
      <c r="B837" s="60"/>
      <c r="C837" s="60"/>
      <c r="D837" s="46"/>
      <c r="E837" s="25"/>
      <c r="F837" s="26"/>
      <c r="G837" s="18"/>
      <c r="H837" s="15"/>
      <c r="I837" s="28"/>
      <c r="J837" s="29"/>
      <c r="K837" s="30"/>
      <c r="L837" s="31"/>
      <c r="M837" s="32"/>
      <c r="N837" s="33"/>
      <c r="O837" s="39"/>
      <c r="P837" s="39"/>
      <c r="Q837" s="40"/>
      <c r="R837" s="17"/>
      <c r="S837" s="40"/>
      <c r="T837" s="40"/>
      <c r="U837" s="40"/>
      <c r="V837" s="40"/>
      <c r="W837" s="40"/>
      <c r="X837" s="41"/>
      <c r="Y837" s="41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18"/>
      <c r="AM837" s="40"/>
      <c r="AN837" s="42"/>
      <c r="AO837" s="42"/>
      <c r="AP837" s="43"/>
      <c r="AQ837" s="43"/>
      <c r="AR837" s="43"/>
      <c r="AS837" s="43"/>
      <c r="AT837" s="43"/>
      <c r="AU837" s="43"/>
      <c r="AV837" s="44"/>
      <c r="AW837" s="45"/>
      <c r="AX837" s="45"/>
      <c r="AY837" s="45"/>
    </row>
    <row r="838">
      <c r="A838" s="60"/>
      <c r="B838" s="60"/>
      <c r="C838" s="60"/>
      <c r="D838" s="46"/>
      <c r="E838" s="25"/>
      <c r="F838" s="26"/>
      <c r="G838" s="18"/>
      <c r="H838" s="15"/>
      <c r="I838" s="28"/>
      <c r="J838" s="29"/>
      <c r="K838" s="30"/>
      <c r="L838" s="31"/>
      <c r="M838" s="32"/>
      <c r="N838" s="33"/>
      <c r="O838" s="39"/>
      <c r="P838" s="39"/>
      <c r="Q838" s="40"/>
      <c r="R838" s="17"/>
      <c r="S838" s="40"/>
      <c r="T838" s="40"/>
      <c r="U838" s="40"/>
      <c r="V838" s="40"/>
      <c r="W838" s="40"/>
      <c r="X838" s="41"/>
      <c r="Y838" s="41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18"/>
      <c r="AM838" s="40"/>
      <c r="AN838" s="42"/>
      <c r="AO838" s="42"/>
      <c r="AP838" s="43"/>
      <c r="AQ838" s="43"/>
      <c r="AR838" s="43"/>
      <c r="AS838" s="43"/>
      <c r="AT838" s="43"/>
      <c r="AU838" s="43"/>
      <c r="AV838" s="44"/>
      <c r="AW838" s="45"/>
      <c r="AX838" s="45"/>
      <c r="AY838" s="45"/>
    </row>
    <row r="839">
      <c r="A839" s="60"/>
      <c r="B839" s="60"/>
      <c r="C839" s="60"/>
      <c r="D839" s="46"/>
      <c r="E839" s="25"/>
      <c r="F839" s="26"/>
      <c r="G839" s="18"/>
      <c r="H839" s="15"/>
      <c r="I839" s="28"/>
      <c r="J839" s="29"/>
      <c r="K839" s="30"/>
      <c r="L839" s="31"/>
      <c r="M839" s="32"/>
      <c r="N839" s="33"/>
      <c r="O839" s="39"/>
      <c r="P839" s="39"/>
      <c r="Q839" s="40"/>
      <c r="R839" s="17"/>
      <c r="S839" s="40"/>
      <c r="T839" s="40"/>
      <c r="U839" s="40"/>
      <c r="V839" s="40"/>
      <c r="W839" s="40"/>
      <c r="X839" s="41"/>
      <c r="Y839" s="41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18"/>
      <c r="AM839" s="40"/>
      <c r="AN839" s="42"/>
      <c r="AO839" s="42"/>
      <c r="AP839" s="43"/>
      <c r="AQ839" s="43"/>
      <c r="AR839" s="43"/>
      <c r="AS839" s="43"/>
      <c r="AT839" s="43"/>
      <c r="AU839" s="43"/>
      <c r="AV839" s="44"/>
      <c r="AW839" s="45"/>
      <c r="AX839" s="45"/>
      <c r="AY839" s="45"/>
    </row>
    <row r="840">
      <c r="A840" s="60"/>
      <c r="B840" s="60"/>
      <c r="C840" s="60"/>
      <c r="D840" s="46"/>
      <c r="E840" s="25"/>
      <c r="F840" s="26"/>
      <c r="G840" s="18"/>
      <c r="H840" s="15"/>
      <c r="I840" s="28"/>
      <c r="J840" s="29"/>
      <c r="K840" s="30"/>
      <c r="L840" s="31"/>
      <c r="M840" s="32"/>
      <c r="N840" s="33"/>
      <c r="O840" s="39"/>
      <c r="P840" s="39"/>
      <c r="Q840" s="40"/>
      <c r="R840" s="17"/>
      <c r="S840" s="40"/>
      <c r="T840" s="40"/>
      <c r="U840" s="40"/>
      <c r="V840" s="40"/>
      <c r="W840" s="40"/>
      <c r="X840" s="41"/>
      <c r="Y840" s="41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18"/>
      <c r="AM840" s="40"/>
      <c r="AN840" s="42"/>
      <c r="AO840" s="42"/>
      <c r="AP840" s="43"/>
      <c r="AQ840" s="43"/>
      <c r="AR840" s="43"/>
      <c r="AS840" s="43"/>
      <c r="AT840" s="43"/>
      <c r="AU840" s="43"/>
      <c r="AV840" s="44"/>
      <c r="AW840" s="45"/>
      <c r="AX840" s="45"/>
      <c r="AY840" s="45"/>
    </row>
    <row r="841">
      <c r="A841" s="60"/>
      <c r="B841" s="60"/>
      <c r="C841" s="60"/>
      <c r="D841" s="46"/>
      <c r="E841" s="25"/>
      <c r="F841" s="26"/>
      <c r="G841" s="18"/>
      <c r="H841" s="15"/>
      <c r="I841" s="28"/>
      <c r="J841" s="29"/>
      <c r="K841" s="30"/>
      <c r="L841" s="31"/>
      <c r="M841" s="32"/>
      <c r="N841" s="33"/>
      <c r="O841" s="39"/>
      <c r="P841" s="39"/>
      <c r="Q841" s="40"/>
      <c r="R841" s="17"/>
      <c r="S841" s="40"/>
      <c r="T841" s="40"/>
      <c r="U841" s="40"/>
      <c r="V841" s="40"/>
      <c r="W841" s="40"/>
      <c r="X841" s="41"/>
      <c r="Y841" s="41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18"/>
      <c r="AM841" s="40"/>
      <c r="AN841" s="42"/>
      <c r="AO841" s="42"/>
      <c r="AP841" s="43"/>
      <c r="AQ841" s="43"/>
      <c r="AR841" s="43"/>
      <c r="AS841" s="43"/>
      <c r="AT841" s="43"/>
      <c r="AU841" s="43"/>
      <c r="AV841" s="44"/>
      <c r="AW841" s="45"/>
      <c r="AX841" s="45"/>
      <c r="AY841" s="45"/>
    </row>
    <row r="842">
      <c r="A842" s="60"/>
      <c r="B842" s="60"/>
      <c r="C842" s="60"/>
      <c r="D842" s="46"/>
      <c r="E842" s="25"/>
      <c r="F842" s="26"/>
      <c r="G842" s="18"/>
      <c r="H842" s="15"/>
      <c r="I842" s="28"/>
      <c r="J842" s="29"/>
      <c r="K842" s="30"/>
      <c r="L842" s="31"/>
      <c r="M842" s="32"/>
      <c r="N842" s="33"/>
      <c r="O842" s="39"/>
      <c r="P842" s="39"/>
      <c r="Q842" s="40"/>
      <c r="R842" s="17"/>
      <c r="S842" s="40"/>
      <c r="T842" s="40"/>
      <c r="U842" s="40"/>
      <c r="V842" s="40"/>
      <c r="W842" s="40"/>
      <c r="X842" s="41"/>
      <c r="Y842" s="41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18"/>
      <c r="AM842" s="40"/>
      <c r="AN842" s="42"/>
      <c r="AO842" s="42"/>
      <c r="AP842" s="43"/>
      <c r="AQ842" s="43"/>
      <c r="AR842" s="43"/>
      <c r="AS842" s="43"/>
      <c r="AT842" s="43"/>
      <c r="AU842" s="43"/>
      <c r="AV842" s="44"/>
      <c r="AW842" s="45"/>
      <c r="AX842" s="45"/>
      <c r="AY842" s="45"/>
    </row>
    <row r="843">
      <c r="A843" s="60"/>
      <c r="B843" s="60"/>
      <c r="C843" s="60"/>
      <c r="D843" s="46"/>
      <c r="E843" s="25"/>
      <c r="F843" s="26"/>
      <c r="G843" s="18"/>
      <c r="H843" s="15"/>
      <c r="I843" s="28"/>
      <c r="J843" s="29"/>
      <c r="K843" s="30"/>
      <c r="L843" s="31"/>
      <c r="M843" s="32"/>
      <c r="N843" s="33"/>
      <c r="O843" s="39"/>
      <c r="P843" s="39"/>
      <c r="Q843" s="40"/>
      <c r="R843" s="17"/>
      <c r="S843" s="40"/>
      <c r="T843" s="40"/>
      <c r="U843" s="40"/>
      <c r="V843" s="40"/>
      <c r="W843" s="40"/>
      <c r="X843" s="41"/>
      <c r="Y843" s="41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18"/>
      <c r="AM843" s="40"/>
      <c r="AN843" s="42"/>
      <c r="AO843" s="42"/>
      <c r="AP843" s="43"/>
      <c r="AQ843" s="43"/>
      <c r="AR843" s="43"/>
      <c r="AS843" s="43"/>
      <c r="AT843" s="43"/>
      <c r="AU843" s="43"/>
      <c r="AV843" s="44"/>
      <c r="AW843" s="45"/>
      <c r="AX843" s="45"/>
      <c r="AY843" s="45"/>
    </row>
    <row r="844">
      <c r="A844" s="60"/>
      <c r="B844" s="60"/>
      <c r="C844" s="60"/>
      <c r="D844" s="46"/>
      <c r="E844" s="25"/>
      <c r="F844" s="26"/>
      <c r="G844" s="18"/>
      <c r="H844" s="15"/>
      <c r="I844" s="28"/>
      <c r="J844" s="29"/>
      <c r="K844" s="30"/>
      <c r="L844" s="31"/>
      <c r="M844" s="32"/>
      <c r="N844" s="33"/>
      <c r="O844" s="39"/>
      <c r="P844" s="39"/>
      <c r="Q844" s="40"/>
      <c r="R844" s="17"/>
      <c r="S844" s="40"/>
      <c r="T844" s="40"/>
      <c r="U844" s="40"/>
      <c r="V844" s="40"/>
      <c r="W844" s="40"/>
      <c r="X844" s="41"/>
      <c r="Y844" s="41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18"/>
      <c r="AM844" s="40"/>
      <c r="AN844" s="42"/>
      <c r="AO844" s="42"/>
      <c r="AP844" s="43"/>
      <c r="AQ844" s="43"/>
      <c r="AR844" s="43"/>
      <c r="AS844" s="43"/>
      <c r="AT844" s="43"/>
      <c r="AU844" s="43"/>
      <c r="AV844" s="44"/>
      <c r="AW844" s="45"/>
      <c r="AX844" s="45"/>
      <c r="AY844" s="45"/>
    </row>
    <row r="845">
      <c r="A845" s="60"/>
      <c r="B845" s="60"/>
      <c r="C845" s="60"/>
      <c r="D845" s="46"/>
      <c r="E845" s="25"/>
      <c r="F845" s="26"/>
      <c r="G845" s="18"/>
      <c r="H845" s="15"/>
      <c r="I845" s="28"/>
      <c r="J845" s="29"/>
      <c r="K845" s="30"/>
      <c r="L845" s="31"/>
      <c r="M845" s="32"/>
      <c r="N845" s="33"/>
      <c r="O845" s="39"/>
      <c r="P845" s="39"/>
      <c r="Q845" s="40"/>
      <c r="R845" s="17"/>
      <c r="S845" s="40"/>
      <c r="T845" s="40"/>
      <c r="U845" s="40"/>
      <c r="V845" s="40"/>
      <c r="W845" s="40"/>
      <c r="X845" s="41"/>
      <c r="Y845" s="41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18"/>
      <c r="AM845" s="40"/>
      <c r="AN845" s="42"/>
      <c r="AO845" s="42"/>
      <c r="AP845" s="43"/>
      <c r="AQ845" s="43"/>
      <c r="AR845" s="43"/>
      <c r="AS845" s="43"/>
      <c r="AT845" s="43"/>
      <c r="AU845" s="43"/>
      <c r="AV845" s="44"/>
      <c r="AW845" s="45"/>
      <c r="AX845" s="45"/>
      <c r="AY845" s="45"/>
    </row>
    <row r="846">
      <c r="A846" s="60"/>
      <c r="B846" s="60"/>
      <c r="C846" s="60"/>
      <c r="D846" s="46"/>
      <c r="E846" s="25"/>
      <c r="F846" s="26"/>
      <c r="G846" s="18"/>
      <c r="H846" s="15"/>
      <c r="I846" s="28"/>
      <c r="J846" s="29"/>
      <c r="K846" s="30"/>
      <c r="L846" s="31"/>
      <c r="M846" s="32"/>
      <c r="N846" s="33"/>
      <c r="O846" s="39"/>
      <c r="P846" s="39"/>
      <c r="Q846" s="40"/>
      <c r="R846" s="17"/>
      <c r="S846" s="40"/>
      <c r="T846" s="40"/>
      <c r="U846" s="40"/>
      <c r="V846" s="40"/>
      <c r="W846" s="40"/>
      <c r="X846" s="41"/>
      <c r="Y846" s="41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18"/>
      <c r="AM846" s="40"/>
      <c r="AN846" s="42"/>
      <c r="AO846" s="42"/>
      <c r="AP846" s="43"/>
      <c r="AQ846" s="43"/>
      <c r="AR846" s="43"/>
      <c r="AS846" s="43"/>
      <c r="AT846" s="43"/>
      <c r="AU846" s="43"/>
      <c r="AV846" s="44"/>
      <c r="AW846" s="45"/>
      <c r="AX846" s="45"/>
      <c r="AY846" s="45"/>
    </row>
    <row r="847">
      <c r="A847" s="60"/>
      <c r="B847" s="60"/>
      <c r="C847" s="60"/>
      <c r="D847" s="46"/>
      <c r="E847" s="25"/>
      <c r="F847" s="26"/>
      <c r="G847" s="18"/>
      <c r="H847" s="15"/>
      <c r="I847" s="28"/>
      <c r="J847" s="29"/>
      <c r="K847" s="30"/>
      <c r="L847" s="31"/>
      <c r="M847" s="32"/>
      <c r="N847" s="33"/>
      <c r="O847" s="39"/>
      <c r="P847" s="39"/>
      <c r="Q847" s="40"/>
      <c r="R847" s="17"/>
      <c r="S847" s="40"/>
      <c r="T847" s="40"/>
      <c r="U847" s="40"/>
      <c r="V847" s="40"/>
      <c r="W847" s="40"/>
      <c r="X847" s="41"/>
      <c r="Y847" s="41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18"/>
      <c r="AM847" s="40"/>
      <c r="AN847" s="42"/>
      <c r="AO847" s="42"/>
      <c r="AP847" s="43"/>
      <c r="AQ847" s="43"/>
      <c r="AR847" s="43"/>
      <c r="AS847" s="43"/>
      <c r="AT847" s="43"/>
      <c r="AU847" s="43"/>
      <c r="AV847" s="44"/>
      <c r="AW847" s="45"/>
      <c r="AX847" s="45"/>
      <c r="AY847" s="45"/>
    </row>
    <row r="848">
      <c r="A848" s="60"/>
      <c r="B848" s="60"/>
      <c r="C848" s="60"/>
      <c r="D848" s="46"/>
      <c r="E848" s="25"/>
      <c r="F848" s="26"/>
      <c r="G848" s="18"/>
      <c r="H848" s="15"/>
      <c r="I848" s="28"/>
      <c r="J848" s="29"/>
      <c r="K848" s="30"/>
      <c r="L848" s="31"/>
      <c r="M848" s="32"/>
      <c r="N848" s="33"/>
      <c r="O848" s="39"/>
      <c r="P848" s="39"/>
      <c r="Q848" s="40"/>
      <c r="R848" s="17"/>
      <c r="S848" s="40"/>
      <c r="T848" s="40"/>
      <c r="U848" s="40"/>
      <c r="V848" s="40"/>
      <c r="W848" s="40"/>
      <c r="X848" s="41"/>
      <c r="Y848" s="41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18"/>
      <c r="AM848" s="40"/>
      <c r="AN848" s="42"/>
      <c r="AO848" s="42"/>
      <c r="AP848" s="43"/>
      <c r="AQ848" s="43"/>
      <c r="AR848" s="43"/>
      <c r="AS848" s="43"/>
      <c r="AT848" s="43"/>
      <c r="AU848" s="43"/>
      <c r="AV848" s="44"/>
      <c r="AW848" s="45"/>
      <c r="AX848" s="45"/>
      <c r="AY848" s="45"/>
    </row>
    <row r="849">
      <c r="A849" s="60"/>
      <c r="B849" s="60"/>
      <c r="C849" s="60"/>
      <c r="D849" s="46"/>
      <c r="E849" s="25"/>
      <c r="F849" s="26"/>
      <c r="G849" s="18"/>
      <c r="H849" s="15"/>
      <c r="I849" s="28"/>
      <c r="J849" s="29"/>
      <c r="K849" s="30"/>
      <c r="L849" s="31"/>
      <c r="M849" s="32"/>
      <c r="N849" s="33"/>
      <c r="O849" s="39"/>
      <c r="P849" s="39"/>
      <c r="Q849" s="40"/>
      <c r="R849" s="17"/>
      <c r="S849" s="40"/>
      <c r="T849" s="40"/>
      <c r="U849" s="40"/>
      <c r="V849" s="40"/>
      <c r="W849" s="40"/>
      <c r="X849" s="41"/>
      <c r="Y849" s="41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18"/>
      <c r="AM849" s="40"/>
      <c r="AN849" s="42"/>
      <c r="AO849" s="42"/>
      <c r="AP849" s="43"/>
      <c r="AQ849" s="43"/>
      <c r="AR849" s="43"/>
      <c r="AS849" s="43"/>
      <c r="AT849" s="43"/>
      <c r="AU849" s="43"/>
      <c r="AV849" s="44"/>
      <c r="AW849" s="45"/>
      <c r="AX849" s="45"/>
      <c r="AY849" s="45"/>
    </row>
    <row r="850">
      <c r="A850" s="60"/>
      <c r="B850" s="60"/>
      <c r="C850" s="60"/>
      <c r="D850" s="46"/>
      <c r="E850" s="25"/>
      <c r="F850" s="26"/>
      <c r="G850" s="18"/>
      <c r="H850" s="15"/>
      <c r="I850" s="28"/>
      <c r="J850" s="29"/>
      <c r="K850" s="30"/>
      <c r="L850" s="31"/>
      <c r="M850" s="32"/>
      <c r="N850" s="33"/>
      <c r="O850" s="39"/>
      <c r="P850" s="39"/>
      <c r="Q850" s="40"/>
      <c r="R850" s="17"/>
      <c r="S850" s="40"/>
      <c r="T850" s="40"/>
      <c r="U850" s="40"/>
      <c r="V850" s="40"/>
      <c r="W850" s="40"/>
      <c r="X850" s="41"/>
      <c r="Y850" s="41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18"/>
      <c r="AM850" s="40"/>
      <c r="AN850" s="42"/>
      <c r="AO850" s="42"/>
      <c r="AP850" s="43"/>
      <c r="AQ850" s="43"/>
      <c r="AR850" s="43"/>
      <c r="AS850" s="43"/>
      <c r="AT850" s="43"/>
      <c r="AU850" s="43"/>
      <c r="AV850" s="44"/>
      <c r="AW850" s="45"/>
      <c r="AX850" s="45"/>
      <c r="AY850" s="45"/>
    </row>
    <row r="851">
      <c r="A851" s="60"/>
      <c r="B851" s="60"/>
      <c r="C851" s="60"/>
      <c r="D851" s="46"/>
      <c r="E851" s="25"/>
      <c r="F851" s="26"/>
      <c r="G851" s="18"/>
      <c r="H851" s="15"/>
      <c r="I851" s="28"/>
      <c r="J851" s="29"/>
      <c r="K851" s="30"/>
      <c r="L851" s="31"/>
      <c r="M851" s="32"/>
      <c r="N851" s="33"/>
      <c r="O851" s="39"/>
      <c r="P851" s="39"/>
      <c r="Q851" s="40"/>
      <c r="R851" s="17"/>
      <c r="S851" s="40"/>
      <c r="T851" s="40"/>
      <c r="U851" s="40"/>
      <c r="V851" s="40"/>
      <c r="W851" s="40"/>
      <c r="X851" s="41"/>
      <c r="Y851" s="41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18"/>
      <c r="AM851" s="40"/>
      <c r="AN851" s="42"/>
      <c r="AO851" s="42"/>
      <c r="AP851" s="43"/>
      <c r="AQ851" s="43"/>
      <c r="AR851" s="43"/>
      <c r="AS851" s="43"/>
      <c r="AT851" s="43"/>
      <c r="AU851" s="43"/>
      <c r="AV851" s="44"/>
      <c r="AW851" s="45"/>
      <c r="AX851" s="45"/>
      <c r="AY851" s="45"/>
    </row>
    <row r="852">
      <c r="A852" s="60"/>
      <c r="B852" s="60"/>
      <c r="C852" s="60"/>
      <c r="D852" s="46"/>
      <c r="E852" s="25"/>
      <c r="F852" s="26"/>
      <c r="G852" s="18"/>
      <c r="H852" s="15"/>
      <c r="I852" s="28"/>
      <c r="J852" s="29"/>
      <c r="K852" s="30"/>
      <c r="L852" s="31"/>
      <c r="M852" s="32"/>
      <c r="N852" s="33"/>
      <c r="O852" s="39"/>
      <c r="P852" s="39"/>
      <c r="Q852" s="40"/>
      <c r="R852" s="17"/>
      <c r="S852" s="40"/>
      <c r="T852" s="40"/>
      <c r="U852" s="40"/>
      <c r="V852" s="40"/>
      <c r="W852" s="40"/>
      <c r="X852" s="41"/>
      <c r="Y852" s="41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18"/>
      <c r="AM852" s="40"/>
      <c r="AN852" s="42"/>
      <c r="AO852" s="42"/>
      <c r="AP852" s="43"/>
      <c r="AQ852" s="43"/>
      <c r="AR852" s="43"/>
      <c r="AS852" s="43"/>
      <c r="AT852" s="43"/>
      <c r="AU852" s="43"/>
      <c r="AV852" s="44"/>
      <c r="AW852" s="45"/>
      <c r="AX852" s="45"/>
      <c r="AY852" s="45"/>
    </row>
    <row r="853">
      <c r="A853" s="60"/>
      <c r="B853" s="60"/>
      <c r="C853" s="60"/>
      <c r="D853" s="46"/>
      <c r="E853" s="25"/>
      <c r="F853" s="26"/>
      <c r="G853" s="18"/>
      <c r="H853" s="15"/>
      <c r="I853" s="28"/>
      <c r="J853" s="29"/>
      <c r="K853" s="30"/>
      <c r="L853" s="31"/>
      <c r="M853" s="32"/>
      <c r="N853" s="33"/>
      <c r="O853" s="39"/>
      <c r="P853" s="39"/>
      <c r="Q853" s="40"/>
      <c r="R853" s="17"/>
      <c r="S853" s="40"/>
      <c r="T853" s="40"/>
      <c r="U853" s="40"/>
      <c r="V853" s="40"/>
      <c r="W853" s="40"/>
      <c r="X853" s="41"/>
      <c r="Y853" s="41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18"/>
      <c r="AM853" s="40"/>
      <c r="AN853" s="42"/>
      <c r="AO853" s="42"/>
      <c r="AP853" s="43"/>
      <c r="AQ853" s="43"/>
      <c r="AR853" s="43"/>
      <c r="AS853" s="43"/>
      <c r="AT853" s="43"/>
      <c r="AU853" s="43"/>
      <c r="AV853" s="44"/>
      <c r="AW853" s="45"/>
      <c r="AX853" s="45"/>
      <c r="AY853" s="45"/>
    </row>
    <row r="854">
      <c r="A854" s="60"/>
      <c r="B854" s="60"/>
      <c r="C854" s="60"/>
      <c r="D854" s="46"/>
      <c r="E854" s="25"/>
      <c r="F854" s="26"/>
      <c r="G854" s="18"/>
      <c r="H854" s="15"/>
      <c r="I854" s="28"/>
      <c r="J854" s="29"/>
      <c r="K854" s="30"/>
      <c r="L854" s="31"/>
      <c r="M854" s="32"/>
      <c r="N854" s="33"/>
      <c r="O854" s="39"/>
      <c r="P854" s="39"/>
      <c r="Q854" s="40"/>
      <c r="R854" s="17"/>
      <c r="S854" s="40"/>
      <c r="T854" s="40"/>
      <c r="U854" s="40"/>
      <c r="V854" s="40"/>
      <c r="W854" s="40"/>
      <c r="X854" s="41"/>
      <c r="Y854" s="41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18"/>
      <c r="AM854" s="40"/>
      <c r="AN854" s="42"/>
      <c r="AO854" s="42"/>
      <c r="AP854" s="43"/>
      <c r="AQ854" s="43"/>
      <c r="AR854" s="43"/>
      <c r="AS854" s="43"/>
      <c r="AT854" s="43"/>
      <c r="AU854" s="43"/>
      <c r="AV854" s="44"/>
      <c r="AW854" s="45"/>
      <c r="AX854" s="45"/>
      <c r="AY854" s="45"/>
    </row>
    <row r="855">
      <c r="A855" s="60"/>
      <c r="B855" s="60"/>
      <c r="C855" s="60"/>
      <c r="D855" s="46"/>
      <c r="E855" s="25"/>
      <c r="F855" s="26"/>
      <c r="G855" s="18"/>
      <c r="H855" s="15"/>
      <c r="I855" s="28"/>
      <c r="J855" s="29"/>
      <c r="K855" s="30"/>
      <c r="L855" s="31"/>
      <c r="M855" s="32"/>
      <c r="N855" s="33"/>
      <c r="O855" s="39"/>
      <c r="P855" s="39"/>
      <c r="Q855" s="40"/>
      <c r="R855" s="17"/>
      <c r="S855" s="40"/>
      <c r="T855" s="40"/>
      <c r="U855" s="40"/>
      <c r="V855" s="40"/>
      <c r="W855" s="40"/>
      <c r="X855" s="41"/>
      <c r="Y855" s="41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18"/>
      <c r="AM855" s="40"/>
      <c r="AN855" s="42"/>
      <c r="AO855" s="42"/>
      <c r="AP855" s="43"/>
      <c r="AQ855" s="43"/>
      <c r="AR855" s="43"/>
      <c r="AS855" s="43"/>
      <c r="AT855" s="43"/>
      <c r="AU855" s="43"/>
      <c r="AV855" s="44"/>
      <c r="AW855" s="45"/>
      <c r="AX855" s="45"/>
      <c r="AY855" s="45"/>
    </row>
    <row r="856">
      <c r="A856" s="60"/>
      <c r="B856" s="60"/>
      <c r="C856" s="60"/>
      <c r="D856" s="46"/>
      <c r="E856" s="25"/>
      <c r="F856" s="26"/>
      <c r="G856" s="18"/>
      <c r="H856" s="15"/>
      <c r="I856" s="28"/>
      <c r="J856" s="29"/>
      <c r="K856" s="30"/>
      <c r="L856" s="31"/>
      <c r="M856" s="32"/>
      <c r="N856" s="33"/>
      <c r="O856" s="39"/>
      <c r="P856" s="39"/>
      <c r="Q856" s="40"/>
      <c r="R856" s="17"/>
      <c r="S856" s="40"/>
      <c r="T856" s="40"/>
      <c r="U856" s="40"/>
      <c r="V856" s="40"/>
      <c r="W856" s="40"/>
      <c r="X856" s="41"/>
      <c r="Y856" s="41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18"/>
      <c r="AM856" s="40"/>
      <c r="AN856" s="42"/>
      <c r="AO856" s="42"/>
      <c r="AP856" s="43"/>
      <c r="AQ856" s="43"/>
      <c r="AR856" s="43"/>
      <c r="AS856" s="43"/>
      <c r="AT856" s="43"/>
      <c r="AU856" s="43"/>
      <c r="AV856" s="44"/>
      <c r="AW856" s="45"/>
      <c r="AX856" s="45"/>
      <c r="AY856" s="45"/>
    </row>
    <row r="857">
      <c r="A857" s="60"/>
      <c r="B857" s="60"/>
      <c r="C857" s="60"/>
      <c r="D857" s="46"/>
      <c r="E857" s="25"/>
      <c r="F857" s="26"/>
      <c r="G857" s="18"/>
      <c r="H857" s="15"/>
      <c r="I857" s="28"/>
      <c r="J857" s="29"/>
      <c r="K857" s="30"/>
      <c r="L857" s="31"/>
      <c r="M857" s="32"/>
      <c r="N857" s="33"/>
      <c r="O857" s="39"/>
      <c r="P857" s="39"/>
      <c r="Q857" s="40"/>
      <c r="R857" s="17"/>
      <c r="S857" s="40"/>
      <c r="T857" s="40"/>
      <c r="U857" s="40"/>
      <c r="V857" s="40"/>
      <c r="W857" s="40"/>
      <c r="X857" s="41"/>
      <c r="Y857" s="41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18"/>
      <c r="AM857" s="40"/>
      <c r="AN857" s="42"/>
      <c r="AO857" s="42"/>
      <c r="AP857" s="43"/>
      <c r="AQ857" s="43"/>
      <c r="AR857" s="43"/>
      <c r="AS857" s="43"/>
      <c r="AT857" s="43"/>
      <c r="AU857" s="43"/>
      <c r="AV857" s="44"/>
      <c r="AW857" s="45"/>
      <c r="AX857" s="45"/>
      <c r="AY857" s="45"/>
    </row>
    <row r="858">
      <c r="A858" s="60"/>
      <c r="B858" s="60"/>
      <c r="C858" s="60"/>
      <c r="D858" s="46"/>
      <c r="E858" s="25"/>
      <c r="F858" s="26"/>
      <c r="G858" s="18"/>
      <c r="H858" s="15"/>
      <c r="I858" s="28"/>
      <c r="J858" s="29"/>
      <c r="K858" s="30"/>
      <c r="L858" s="31"/>
      <c r="M858" s="32"/>
      <c r="N858" s="33"/>
      <c r="O858" s="39"/>
      <c r="P858" s="39"/>
      <c r="Q858" s="40"/>
      <c r="R858" s="17"/>
      <c r="S858" s="40"/>
      <c r="T858" s="40"/>
      <c r="U858" s="40"/>
      <c r="V858" s="40"/>
      <c r="W858" s="40"/>
      <c r="X858" s="41"/>
      <c r="Y858" s="41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18"/>
      <c r="AM858" s="40"/>
      <c r="AN858" s="42"/>
      <c r="AO858" s="42"/>
      <c r="AP858" s="43"/>
      <c r="AQ858" s="43"/>
      <c r="AR858" s="43"/>
      <c r="AS858" s="43"/>
      <c r="AT858" s="43"/>
      <c r="AU858" s="43"/>
      <c r="AV858" s="44"/>
      <c r="AW858" s="45"/>
      <c r="AX858" s="45"/>
      <c r="AY858" s="45"/>
    </row>
    <row r="859">
      <c r="A859" s="60"/>
      <c r="B859" s="60"/>
      <c r="C859" s="60"/>
      <c r="D859" s="46"/>
      <c r="E859" s="25"/>
      <c r="F859" s="26"/>
      <c r="G859" s="18"/>
      <c r="H859" s="15"/>
      <c r="I859" s="28"/>
      <c r="J859" s="29"/>
      <c r="K859" s="30"/>
      <c r="L859" s="31"/>
      <c r="M859" s="32"/>
      <c r="N859" s="33"/>
      <c r="O859" s="39"/>
      <c r="P859" s="39"/>
      <c r="Q859" s="40"/>
      <c r="R859" s="17"/>
      <c r="S859" s="40"/>
      <c r="T859" s="40"/>
      <c r="U859" s="40"/>
      <c r="V859" s="40"/>
      <c r="W859" s="40"/>
      <c r="X859" s="41"/>
      <c r="Y859" s="41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18"/>
      <c r="AM859" s="40"/>
      <c r="AN859" s="42"/>
      <c r="AO859" s="42"/>
      <c r="AP859" s="43"/>
      <c r="AQ859" s="43"/>
      <c r="AR859" s="43"/>
      <c r="AS859" s="43"/>
      <c r="AT859" s="43"/>
      <c r="AU859" s="43"/>
      <c r="AV859" s="44"/>
      <c r="AW859" s="45"/>
      <c r="AX859" s="45"/>
      <c r="AY859" s="45"/>
    </row>
    <row r="860">
      <c r="A860" s="60"/>
      <c r="B860" s="60"/>
      <c r="C860" s="60"/>
      <c r="D860" s="46"/>
      <c r="E860" s="25"/>
      <c r="F860" s="26"/>
      <c r="G860" s="18"/>
      <c r="H860" s="15"/>
      <c r="I860" s="28"/>
      <c r="J860" s="29"/>
      <c r="K860" s="30"/>
      <c r="L860" s="31"/>
      <c r="M860" s="32"/>
      <c r="N860" s="33"/>
      <c r="O860" s="39"/>
      <c r="P860" s="39"/>
      <c r="Q860" s="40"/>
      <c r="R860" s="17"/>
      <c r="S860" s="40"/>
      <c r="T860" s="40"/>
      <c r="U860" s="40"/>
      <c r="V860" s="40"/>
      <c r="W860" s="40"/>
      <c r="X860" s="41"/>
      <c r="Y860" s="41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18"/>
      <c r="AM860" s="40"/>
      <c r="AN860" s="42"/>
      <c r="AO860" s="42"/>
      <c r="AP860" s="43"/>
      <c r="AQ860" s="43"/>
      <c r="AR860" s="43"/>
      <c r="AS860" s="43"/>
      <c r="AT860" s="43"/>
      <c r="AU860" s="43"/>
      <c r="AV860" s="44"/>
      <c r="AW860" s="45"/>
      <c r="AX860" s="45"/>
      <c r="AY860" s="45"/>
    </row>
    <row r="861">
      <c r="A861" s="60"/>
      <c r="B861" s="60"/>
      <c r="C861" s="60"/>
      <c r="D861" s="46"/>
      <c r="E861" s="25"/>
      <c r="F861" s="26"/>
      <c r="G861" s="18"/>
      <c r="H861" s="15"/>
      <c r="I861" s="28"/>
      <c r="J861" s="29"/>
      <c r="K861" s="30"/>
      <c r="L861" s="31"/>
      <c r="M861" s="32"/>
      <c r="N861" s="33"/>
      <c r="O861" s="39"/>
      <c r="P861" s="39"/>
      <c r="Q861" s="40"/>
      <c r="R861" s="17"/>
      <c r="S861" s="40"/>
      <c r="T861" s="40"/>
      <c r="U861" s="40"/>
      <c r="V861" s="40"/>
      <c r="W861" s="40"/>
      <c r="X861" s="41"/>
      <c r="Y861" s="41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18"/>
      <c r="AM861" s="40"/>
      <c r="AN861" s="42"/>
      <c r="AO861" s="42"/>
      <c r="AP861" s="43"/>
      <c r="AQ861" s="43"/>
      <c r="AR861" s="43"/>
      <c r="AS861" s="43"/>
      <c r="AT861" s="43"/>
      <c r="AU861" s="43"/>
      <c r="AV861" s="44"/>
      <c r="AW861" s="45"/>
      <c r="AX861" s="45"/>
      <c r="AY861" s="45"/>
    </row>
    <row r="862">
      <c r="A862" s="60"/>
      <c r="B862" s="60"/>
      <c r="C862" s="60"/>
      <c r="D862" s="46"/>
      <c r="E862" s="25"/>
      <c r="F862" s="26"/>
      <c r="G862" s="18"/>
      <c r="H862" s="15"/>
      <c r="I862" s="28"/>
      <c r="J862" s="29"/>
      <c r="K862" s="30"/>
      <c r="L862" s="31"/>
      <c r="M862" s="32"/>
      <c r="N862" s="33"/>
      <c r="O862" s="39"/>
      <c r="P862" s="39"/>
      <c r="Q862" s="40"/>
      <c r="R862" s="17"/>
      <c r="S862" s="40"/>
      <c r="T862" s="40"/>
      <c r="U862" s="40"/>
      <c r="V862" s="40"/>
      <c r="W862" s="40"/>
      <c r="X862" s="41"/>
      <c r="Y862" s="41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18"/>
      <c r="AM862" s="40"/>
      <c r="AN862" s="42"/>
      <c r="AO862" s="42"/>
      <c r="AP862" s="43"/>
      <c r="AQ862" s="43"/>
      <c r="AR862" s="43"/>
      <c r="AS862" s="43"/>
      <c r="AT862" s="43"/>
      <c r="AU862" s="43"/>
      <c r="AV862" s="44"/>
      <c r="AW862" s="45"/>
      <c r="AX862" s="45"/>
      <c r="AY862" s="45"/>
    </row>
    <row r="863">
      <c r="A863" s="60"/>
      <c r="B863" s="60"/>
      <c r="C863" s="60"/>
      <c r="D863" s="46"/>
      <c r="E863" s="25"/>
      <c r="F863" s="26"/>
      <c r="G863" s="18"/>
      <c r="H863" s="15"/>
      <c r="I863" s="28"/>
      <c r="J863" s="29"/>
      <c r="K863" s="30"/>
      <c r="L863" s="31"/>
      <c r="M863" s="32"/>
      <c r="N863" s="33"/>
      <c r="O863" s="39"/>
      <c r="P863" s="39"/>
      <c r="Q863" s="40"/>
      <c r="R863" s="17"/>
      <c r="S863" s="40"/>
      <c r="T863" s="40"/>
      <c r="U863" s="40"/>
      <c r="V863" s="40"/>
      <c r="W863" s="40"/>
      <c r="X863" s="41"/>
      <c r="Y863" s="41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18"/>
      <c r="AM863" s="40"/>
      <c r="AN863" s="42"/>
      <c r="AO863" s="42"/>
      <c r="AP863" s="43"/>
      <c r="AQ863" s="43"/>
      <c r="AR863" s="43"/>
      <c r="AS863" s="43"/>
      <c r="AT863" s="43"/>
      <c r="AU863" s="43"/>
      <c r="AV863" s="44"/>
      <c r="AW863" s="45"/>
      <c r="AX863" s="45"/>
      <c r="AY863" s="45"/>
    </row>
    <row r="864">
      <c r="A864" s="60"/>
      <c r="B864" s="60"/>
      <c r="C864" s="60"/>
      <c r="D864" s="46"/>
      <c r="E864" s="25"/>
      <c r="F864" s="26"/>
      <c r="G864" s="18"/>
      <c r="H864" s="15"/>
      <c r="I864" s="28"/>
      <c r="J864" s="29"/>
      <c r="K864" s="30"/>
      <c r="L864" s="31"/>
      <c r="M864" s="32"/>
      <c r="N864" s="33"/>
      <c r="O864" s="39"/>
      <c r="P864" s="39"/>
      <c r="Q864" s="40"/>
      <c r="R864" s="17"/>
      <c r="S864" s="40"/>
      <c r="T864" s="40"/>
      <c r="U864" s="40"/>
      <c r="V864" s="40"/>
      <c r="W864" s="40"/>
      <c r="X864" s="41"/>
      <c r="Y864" s="41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18"/>
      <c r="AM864" s="40"/>
      <c r="AN864" s="42"/>
      <c r="AO864" s="42"/>
      <c r="AP864" s="43"/>
      <c r="AQ864" s="43"/>
      <c r="AR864" s="43"/>
      <c r="AS864" s="43"/>
      <c r="AT864" s="43"/>
      <c r="AU864" s="43"/>
      <c r="AV864" s="44"/>
      <c r="AW864" s="45"/>
      <c r="AX864" s="45"/>
      <c r="AY864" s="45"/>
    </row>
    <row r="865">
      <c r="A865" s="60"/>
      <c r="B865" s="60"/>
      <c r="C865" s="60"/>
      <c r="D865" s="46"/>
      <c r="E865" s="25"/>
      <c r="F865" s="26"/>
      <c r="G865" s="18"/>
      <c r="H865" s="15"/>
      <c r="I865" s="28"/>
      <c r="J865" s="29"/>
      <c r="K865" s="30"/>
      <c r="L865" s="31"/>
      <c r="M865" s="32"/>
      <c r="N865" s="33"/>
      <c r="O865" s="39"/>
      <c r="P865" s="39"/>
      <c r="Q865" s="40"/>
      <c r="R865" s="17"/>
      <c r="S865" s="40"/>
      <c r="T865" s="40"/>
      <c r="U865" s="40"/>
      <c r="V865" s="40"/>
      <c r="W865" s="40"/>
      <c r="X865" s="41"/>
      <c r="Y865" s="41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18"/>
      <c r="AM865" s="40"/>
      <c r="AN865" s="42"/>
      <c r="AO865" s="42"/>
      <c r="AP865" s="43"/>
      <c r="AQ865" s="43"/>
      <c r="AR865" s="43"/>
      <c r="AS865" s="43"/>
      <c r="AT865" s="43"/>
      <c r="AU865" s="43"/>
      <c r="AV865" s="44"/>
      <c r="AW865" s="45"/>
      <c r="AX865" s="45"/>
      <c r="AY865" s="45"/>
    </row>
    <row r="866">
      <c r="A866" s="60"/>
      <c r="B866" s="60"/>
      <c r="C866" s="60"/>
      <c r="D866" s="46"/>
      <c r="E866" s="25"/>
      <c r="F866" s="26"/>
      <c r="G866" s="18"/>
      <c r="H866" s="15"/>
      <c r="I866" s="28"/>
      <c r="J866" s="29"/>
      <c r="K866" s="30"/>
      <c r="L866" s="31"/>
      <c r="M866" s="32"/>
      <c r="N866" s="33"/>
      <c r="O866" s="39"/>
      <c r="P866" s="39"/>
      <c r="Q866" s="40"/>
      <c r="R866" s="17"/>
      <c r="S866" s="40"/>
      <c r="T866" s="40"/>
      <c r="U866" s="40"/>
      <c r="V866" s="40"/>
      <c r="W866" s="40"/>
      <c r="X866" s="41"/>
      <c r="Y866" s="41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18"/>
      <c r="AM866" s="40"/>
      <c r="AN866" s="42"/>
      <c r="AO866" s="42"/>
      <c r="AP866" s="43"/>
      <c r="AQ866" s="43"/>
      <c r="AR866" s="43"/>
      <c r="AS866" s="43"/>
      <c r="AT866" s="43"/>
      <c r="AU866" s="43"/>
      <c r="AV866" s="44"/>
      <c r="AW866" s="45"/>
      <c r="AX866" s="45"/>
      <c r="AY866" s="45"/>
    </row>
    <row r="867">
      <c r="A867" s="60"/>
      <c r="B867" s="60"/>
      <c r="C867" s="60"/>
      <c r="D867" s="46"/>
      <c r="E867" s="25"/>
      <c r="F867" s="26"/>
      <c r="G867" s="18"/>
      <c r="H867" s="15"/>
      <c r="I867" s="28"/>
      <c r="J867" s="29"/>
      <c r="K867" s="30"/>
      <c r="L867" s="31"/>
      <c r="M867" s="32"/>
      <c r="N867" s="33"/>
      <c r="O867" s="39"/>
      <c r="P867" s="39"/>
      <c r="Q867" s="40"/>
      <c r="R867" s="17"/>
      <c r="S867" s="40"/>
      <c r="T867" s="40"/>
      <c r="U867" s="40"/>
      <c r="V867" s="40"/>
      <c r="W867" s="40"/>
      <c r="X867" s="41"/>
      <c r="Y867" s="41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18"/>
      <c r="AM867" s="40"/>
      <c r="AN867" s="42"/>
      <c r="AO867" s="42"/>
      <c r="AP867" s="43"/>
      <c r="AQ867" s="43"/>
      <c r="AR867" s="43"/>
      <c r="AS867" s="43"/>
      <c r="AT867" s="43"/>
      <c r="AU867" s="43"/>
      <c r="AV867" s="44"/>
      <c r="AW867" s="45"/>
      <c r="AX867" s="45"/>
      <c r="AY867" s="45"/>
    </row>
    <row r="868">
      <c r="A868" s="60"/>
      <c r="B868" s="60"/>
      <c r="C868" s="60"/>
      <c r="D868" s="46"/>
      <c r="E868" s="25"/>
      <c r="F868" s="26"/>
      <c r="G868" s="18"/>
      <c r="H868" s="15"/>
      <c r="I868" s="28"/>
      <c r="J868" s="29"/>
      <c r="K868" s="30"/>
      <c r="L868" s="31"/>
      <c r="M868" s="32"/>
      <c r="N868" s="33"/>
      <c r="O868" s="39"/>
      <c r="P868" s="39"/>
      <c r="Q868" s="40"/>
      <c r="R868" s="17"/>
      <c r="S868" s="40"/>
      <c r="T868" s="40"/>
      <c r="U868" s="40"/>
      <c r="V868" s="40"/>
      <c r="W868" s="40"/>
      <c r="X868" s="41"/>
      <c r="Y868" s="41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18"/>
      <c r="AM868" s="40"/>
      <c r="AN868" s="42"/>
      <c r="AO868" s="42"/>
      <c r="AP868" s="43"/>
      <c r="AQ868" s="43"/>
      <c r="AR868" s="43"/>
      <c r="AS868" s="43"/>
      <c r="AT868" s="43"/>
      <c r="AU868" s="43"/>
      <c r="AV868" s="44"/>
      <c r="AW868" s="45"/>
      <c r="AX868" s="45"/>
      <c r="AY868" s="45"/>
    </row>
    <row r="869">
      <c r="A869" s="60"/>
      <c r="B869" s="60"/>
      <c r="C869" s="60"/>
      <c r="D869" s="46"/>
      <c r="E869" s="25"/>
      <c r="F869" s="26"/>
      <c r="G869" s="18"/>
      <c r="H869" s="15"/>
      <c r="I869" s="28"/>
      <c r="J869" s="29"/>
      <c r="K869" s="30"/>
      <c r="L869" s="31"/>
      <c r="M869" s="32"/>
      <c r="N869" s="33"/>
      <c r="O869" s="39"/>
      <c r="P869" s="39"/>
      <c r="Q869" s="40"/>
      <c r="R869" s="17"/>
      <c r="S869" s="40"/>
      <c r="T869" s="40"/>
      <c r="U869" s="40"/>
      <c r="V869" s="40"/>
      <c r="W869" s="40"/>
      <c r="X869" s="41"/>
      <c r="Y869" s="41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18"/>
      <c r="AM869" s="40"/>
      <c r="AN869" s="42"/>
      <c r="AO869" s="42"/>
      <c r="AP869" s="43"/>
      <c r="AQ869" s="43"/>
      <c r="AR869" s="43"/>
      <c r="AS869" s="43"/>
      <c r="AT869" s="43"/>
      <c r="AU869" s="43"/>
      <c r="AV869" s="44"/>
      <c r="AW869" s="45"/>
      <c r="AX869" s="45"/>
      <c r="AY869" s="45"/>
    </row>
    <row r="870">
      <c r="A870" s="60"/>
      <c r="B870" s="60"/>
      <c r="C870" s="60"/>
      <c r="D870" s="46"/>
      <c r="E870" s="25"/>
      <c r="F870" s="26"/>
      <c r="G870" s="18"/>
      <c r="H870" s="15"/>
      <c r="I870" s="28"/>
      <c r="J870" s="29"/>
      <c r="K870" s="30"/>
      <c r="L870" s="31"/>
      <c r="M870" s="32"/>
      <c r="N870" s="33"/>
      <c r="O870" s="39"/>
      <c r="P870" s="39"/>
      <c r="Q870" s="40"/>
      <c r="R870" s="17"/>
      <c r="S870" s="40"/>
      <c r="T870" s="40"/>
      <c r="U870" s="40"/>
      <c r="V870" s="40"/>
      <c r="W870" s="40"/>
      <c r="X870" s="41"/>
      <c r="Y870" s="41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18"/>
      <c r="AM870" s="40"/>
      <c r="AN870" s="42"/>
      <c r="AO870" s="42"/>
      <c r="AP870" s="43"/>
      <c r="AQ870" s="43"/>
      <c r="AR870" s="43"/>
      <c r="AS870" s="43"/>
      <c r="AT870" s="43"/>
      <c r="AU870" s="43"/>
      <c r="AV870" s="44"/>
      <c r="AW870" s="45"/>
      <c r="AX870" s="45"/>
      <c r="AY870" s="45"/>
    </row>
    <row r="871">
      <c r="A871" s="60"/>
      <c r="B871" s="60"/>
      <c r="C871" s="60"/>
      <c r="D871" s="46"/>
      <c r="E871" s="25"/>
      <c r="F871" s="26"/>
      <c r="G871" s="18"/>
      <c r="H871" s="15"/>
      <c r="I871" s="28"/>
      <c r="J871" s="29"/>
      <c r="K871" s="30"/>
      <c r="L871" s="31"/>
      <c r="M871" s="32"/>
      <c r="N871" s="33"/>
      <c r="O871" s="39"/>
      <c r="P871" s="39"/>
      <c r="Q871" s="40"/>
      <c r="R871" s="17"/>
      <c r="S871" s="40"/>
      <c r="T871" s="40"/>
      <c r="U871" s="40"/>
      <c r="V871" s="40"/>
      <c r="W871" s="40"/>
      <c r="X871" s="41"/>
      <c r="Y871" s="41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18"/>
      <c r="AM871" s="40"/>
      <c r="AN871" s="42"/>
      <c r="AO871" s="42"/>
      <c r="AP871" s="43"/>
      <c r="AQ871" s="43"/>
      <c r="AR871" s="43"/>
      <c r="AS871" s="43"/>
      <c r="AT871" s="43"/>
      <c r="AU871" s="43"/>
      <c r="AV871" s="44"/>
      <c r="AW871" s="45"/>
      <c r="AX871" s="45"/>
      <c r="AY871" s="45"/>
    </row>
    <row r="872">
      <c r="A872" s="60"/>
      <c r="B872" s="60"/>
      <c r="C872" s="60"/>
      <c r="D872" s="46"/>
      <c r="E872" s="25"/>
      <c r="F872" s="26"/>
      <c r="G872" s="18"/>
      <c r="H872" s="15"/>
      <c r="I872" s="28"/>
      <c r="J872" s="29"/>
      <c r="K872" s="30"/>
      <c r="L872" s="31"/>
      <c r="M872" s="32"/>
      <c r="N872" s="33"/>
      <c r="O872" s="39"/>
      <c r="P872" s="39"/>
      <c r="Q872" s="40"/>
      <c r="R872" s="17"/>
      <c r="S872" s="40"/>
      <c r="T872" s="40"/>
      <c r="U872" s="40"/>
      <c r="V872" s="40"/>
      <c r="W872" s="40"/>
      <c r="X872" s="41"/>
      <c r="Y872" s="41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18"/>
      <c r="AM872" s="40"/>
      <c r="AN872" s="42"/>
      <c r="AO872" s="42"/>
      <c r="AP872" s="43"/>
      <c r="AQ872" s="43"/>
      <c r="AR872" s="43"/>
      <c r="AS872" s="43"/>
      <c r="AT872" s="43"/>
      <c r="AU872" s="43"/>
      <c r="AV872" s="44"/>
      <c r="AW872" s="45"/>
      <c r="AX872" s="45"/>
      <c r="AY872" s="45"/>
    </row>
    <row r="873">
      <c r="A873" s="60"/>
      <c r="B873" s="60"/>
      <c r="C873" s="60"/>
      <c r="D873" s="46"/>
      <c r="E873" s="25"/>
      <c r="F873" s="26"/>
      <c r="G873" s="18"/>
      <c r="H873" s="15"/>
      <c r="I873" s="28"/>
      <c r="J873" s="29"/>
      <c r="K873" s="30"/>
      <c r="L873" s="31"/>
      <c r="M873" s="32"/>
      <c r="N873" s="33"/>
      <c r="O873" s="39"/>
      <c r="P873" s="39"/>
      <c r="Q873" s="40"/>
      <c r="R873" s="17"/>
      <c r="S873" s="40"/>
      <c r="T873" s="40"/>
      <c r="U873" s="40"/>
      <c r="V873" s="40"/>
      <c r="W873" s="40"/>
      <c r="X873" s="41"/>
      <c r="Y873" s="41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18"/>
      <c r="AM873" s="40"/>
      <c r="AN873" s="42"/>
      <c r="AO873" s="42"/>
      <c r="AP873" s="43"/>
      <c r="AQ873" s="43"/>
      <c r="AR873" s="43"/>
      <c r="AS873" s="43"/>
      <c r="AT873" s="43"/>
      <c r="AU873" s="43"/>
      <c r="AV873" s="44"/>
      <c r="AW873" s="45"/>
      <c r="AX873" s="45"/>
      <c r="AY873" s="45"/>
    </row>
    <row r="874">
      <c r="A874" s="60"/>
      <c r="B874" s="60"/>
      <c r="C874" s="60"/>
      <c r="D874" s="46"/>
      <c r="E874" s="25"/>
      <c r="F874" s="26"/>
      <c r="G874" s="18"/>
      <c r="H874" s="15"/>
      <c r="I874" s="28"/>
      <c r="J874" s="29"/>
      <c r="K874" s="30"/>
      <c r="L874" s="31"/>
      <c r="M874" s="32"/>
      <c r="N874" s="33"/>
      <c r="O874" s="39"/>
      <c r="P874" s="39"/>
      <c r="Q874" s="40"/>
      <c r="R874" s="17"/>
      <c r="S874" s="40"/>
      <c r="T874" s="40"/>
      <c r="U874" s="40"/>
      <c r="V874" s="40"/>
      <c r="W874" s="40"/>
      <c r="X874" s="41"/>
      <c r="Y874" s="41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18"/>
      <c r="AM874" s="40"/>
      <c r="AN874" s="42"/>
      <c r="AO874" s="42"/>
      <c r="AP874" s="43"/>
      <c r="AQ874" s="43"/>
      <c r="AR874" s="43"/>
      <c r="AS874" s="43"/>
      <c r="AT874" s="43"/>
      <c r="AU874" s="43"/>
      <c r="AV874" s="44"/>
      <c r="AW874" s="45"/>
      <c r="AX874" s="45"/>
      <c r="AY874" s="45"/>
    </row>
    <row r="875">
      <c r="A875" s="60"/>
      <c r="B875" s="60"/>
      <c r="C875" s="60"/>
      <c r="D875" s="46"/>
      <c r="E875" s="25"/>
      <c r="F875" s="26"/>
      <c r="G875" s="18"/>
      <c r="H875" s="15"/>
      <c r="I875" s="28"/>
      <c r="J875" s="29"/>
      <c r="K875" s="30"/>
      <c r="L875" s="31"/>
      <c r="M875" s="32"/>
      <c r="N875" s="33"/>
      <c r="O875" s="39"/>
      <c r="P875" s="39"/>
      <c r="Q875" s="40"/>
      <c r="R875" s="17"/>
      <c r="S875" s="40"/>
      <c r="T875" s="40"/>
      <c r="U875" s="40"/>
      <c r="V875" s="40"/>
      <c r="W875" s="40"/>
      <c r="X875" s="41"/>
      <c r="Y875" s="41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18"/>
      <c r="AM875" s="40"/>
      <c r="AN875" s="42"/>
      <c r="AO875" s="42"/>
      <c r="AP875" s="43"/>
      <c r="AQ875" s="43"/>
      <c r="AR875" s="43"/>
      <c r="AS875" s="43"/>
      <c r="AT875" s="43"/>
      <c r="AU875" s="43"/>
      <c r="AV875" s="44"/>
      <c r="AW875" s="45"/>
      <c r="AX875" s="45"/>
      <c r="AY875" s="45"/>
    </row>
    <row r="876">
      <c r="A876" s="60"/>
      <c r="B876" s="60"/>
      <c r="C876" s="60"/>
      <c r="D876" s="46"/>
      <c r="E876" s="25"/>
      <c r="F876" s="26"/>
      <c r="G876" s="18"/>
      <c r="H876" s="15"/>
      <c r="I876" s="28"/>
      <c r="J876" s="29"/>
      <c r="K876" s="30"/>
      <c r="L876" s="31"/>
      <c r="M876" s="32"/>
      <c r="N876" s="33"/>
      <c r="O876" s="39"/>
      <c r="P876" s="39"/>
      <c r="Q876" s="40"/>
      <c r="R876" s="17"/>
      <c r="S876" s="40"/>
      <c r="T876" s="40"/>
      <c r="U876" s="40"/>
      <c r="V876" s="40"/>
      <c r="W876" s="40"/>
      <c r="X876" s="41"/>
      <c r="Y876" s="41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18"/>
      <c r="AM876" s="40"/>
      <c r="AN876" s="42"/>
      <c r="AO876" s="42"/>
      <c r="AP876" s="43"/>
      <c r="AQ876" s="43"/>
      <c r="AR876" s="43"/>
      <c r="AS876" s="43"/>
      <c r="AT876" s="43"/>
      <c r="AU876" s="43"/>
      <c r="AV876" s="44"/>
      <c r="AW876" s="45"/>
      <c r="AX876" s="45"/>
      <c r="AY876" s="45"/>
    </row>
    <row r="877">
      <c r="A877" s="60"/>
      <c r="B877" s="60"/>
      <c r="C877" s="60"/>
      <c r="D877" s="46"/>
      <c r="E877" s="25"/>
      <c r="F877" s="26"/>
      <c r="G877" s="18"/>
      <c r="H877" s="15"/>
      <c r="I877" s="28"/>
      <c r="J877" s="29"/>
      <c r="K877" s="30"/>
      <c r="L877" s="31"/>
      <c r="M877" s="32"/>
      <c r="N877" s="33"/>
      <c r="O877" s="39"/>
      <c r="P877" s="39"/>
      <c r="Q877" s="40"/>
      <c r="R877" s="17"/>
      <c r="S877" s="40"/>
      <c r="T877" s="40"/>
      <c r="U877" s="40"/>
      <c r="V877" s="40"/>
      <c r="W877" s="40"/>
      <c r="X877" s="41"/>
      <c r="Y877" s="41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18"/>
      <c r="AM877" s="40"/>
      <c r="AN877" s="42"/>
      <c r="AO877" s="42"/>
      <c r="AP877" s="43"/>
      <c r="AQ877" s="43"/>
      <c r="AR877" s="43"/>
      <c r="AS877" s="43"/>
      <c r="AT877" s="43"/>
      <c r="AU877" s="43"/>
      <c r="AV877" s="44"/>
      <c r="AW877" s="45"/>
      <c r="AX877" s="45"/>
      <c r="AY877" s="45"/>
    </row>
    <row r="878">
      <c r="A878" s="60"/>
      <c r="B878" s="60"/>
      <c r="C878" s="60"/>
      <c r="D878" s="46"/>
      <c r="E878" s="25"/>
      <c r="F878" s="26"/>
      <c r="G878" s="18"/>
      <c r="H878" s="15"/>
      <c r="I878" s="28"/>
      <c r="J878" s="29"/>
      <c r="K878" s="30"/>
      <c r="L878" s="31"/>
      <c r="M878" s="32"/>
      <c r="N878" s="33"/>
      <c r="O878" s="39"/>
      <c r="P878" s="39"/>
      <c r="Q878" s="40"/>
      <c r="R878" s="17"/>
      <c r="S878" s="40"/>
      <c r="T878" s="40"/>
      <c r="U878" s="40"/>
      <c r="V878" s="40"/>
      <c r="W878" s="40"/>
      <c r="X878" s="41"/>
      <c r="Y878" s="41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18"/>
      <c r="AM878" s="40"/>
      <c r="AN878" s="42"/>
      <c r="AO878" s="42"/>
      <c r="AP878" s="43"/>
      <c r="AQ878" s="43"/>
      <c r="AR878" s="43"/>
      <c r="AS878" s="43"/>
      <c r="AT878" s="43"/>
      <c r="AU878" s="43"/>
      <c r="AV878" s="44"/>
      <c r="AW878" s="45"/>
      <c r="AX878" s="45"/>
      <c r="AY878" s="45"/>
    </row>
    <row r="879">
      <c r="A879" s="60"/>
      <c r="B879" s="60"/>
      <c r="C879" s="60"/>
      <c r="D879" s="46"/>
      <c r="E879" s="25"/>
      <c r="F879" s="26"/>
      <c r="G879" s="18"/>
      <c r="H879" s="15"/>
      <c r="I879" s="28"/>
      <c r="J879" s="29"/>
      <c r="K879" s="30"/>
      <c r="L879" s="31"/>
      <c r="M879" s="32"/>
      <c r="N879" s="33"/>
      <c r="O879" s="39"/>
      <c r="P879" s="39"/>
      <c r="Q879" s="40"/>
      <c r="R879" s="17"/>
      <c r="S879" s="40"/>
      <c r="T879" s="40"/>
      <c r="U879" s="40"/>
      <c r="V879" s="40"/>
      <c r="W879" s="40"/>
      <c r="X879" s="41"/>
      <c r="Y879" s="41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18"/>
      <c r="AM879" s="40"/>
      <c r="AN879" s="42"/>
      <c r="AO879" s="42"/>
      <c r="AP879" s="43"/>
      <c r="AQ879" s="43"/>
      <c r="AR879" s="43"/>
      <c r="AS879" s="43"/>
      <c r="AT879" s="43"/>
      <c r="AU879" s="43"/>
      <c r="AV879" s="44"/>
      <c r="AW879" s="45"/>
      <c r="AX879" s="45"/>
      <c r="AY879" s="45"/>
    </row>
    <row r="880">
      <c r="A880" s="60"/>
      <c r="B880" s="60"/>
      <c r="C880" s="60"/>
      <c r="D880" s="46"/>
      <c r="E880" s="25"/>
      <c r="F880" s="26"/>
      <c r="G880" s="18"/>
      <c r="H880" s="15"/>
      <c r="I880" s="28"/>
      <c r="J880" s="29"/>
      <c r="K880" s="30"/>
      <c r="L880" s="31"/>
      <c r="M880" s="32"/>
      <c r="N880" s="33"/>
      <c r="O880" s="39"/>
      <c r="P880" s="39"/>
      <c r="Q880" s="40"/>
      <c r="R880" s="17"/>
      <c r="S880" s="40"/>
      <c r="T880" s="40"/>
      <c r="U880" s="40"/>
      <c r="V880" s="40"/>
      <c r="W880" s="40"/>
      <c r="X880" s="41"/>
      <c r="Y880" s="41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18"/>
      <c r="AM880" s="40"/>
      <c r="AN880" s="42"/>
      <c r="AO880" s="42"/>
      <c r="AP880" s="43"/>
      <c r="AQ880" s="43"/>
      <c r="AR880" s="43"/>
      <c r="AS880" s="43"/>
      <c r="AT880" s="43"/>
      <c r="AU880" s="43"/>
      <c r="AV880" s="44"/>
      <c r="AW880" s="45"/>
      <c r="AX880" s="45"/>
      <c r="AY880" s="45"/>
    </row>
    <row r="881">
      <c r="A881" s="60"/>
      <c r="B881" s="60"/>
      <c r="C881" s="60"/>
      <c r="D881" s="46"/>
      <c r="E881" s="25"/>
      <c r="F881" s="26"/>
      <c r="G881" s="18"/>
      <c r="H881" s="15"/>
      <c r="I881" s="28"/>
      <c r="J881" s="29"/>
      <c r="K881" s="30"/>
      <c r="L881" s="31"/>
      <c r="M881" s="32"/>
      <c r="N881" s="33"/>
      <c r="O881" s="39"/>
      <c r="P881" s="39"/>
      <c r="Q881" s="40"/>
      <c r="R881" s="17"/>
      <c r="S881" s="40"/>
      <c r="T881" s="40"/>
      <c r="U881" s="40"/>
      <c r="V881" s="40"/>
      <c r="W881" s="40"/>
      <c r="X881" s="41"/>
      <c r="Y881" s="41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18"/>
      <c r="AM881" s="40"/>
      <c r="AN881" s="42"/>
      <c r="AO881" s="42"/>
      <c r="AP881" s="43"/>
      <c r="AQ881" s="43"/>
      <c r="AR881" s="43"/>
      <c r="AS881" s="43"/>
      <c r="AT881" s="43"/>
      <c r="AU881" s="43"/>
      <c r="AV881" s="44"/>
      <c r="AW881" s="45"/>
      <c r="AX881" s="45"/>
      <c r="AY881" s="45"/>
    </row>
    <row r="882">
      <c r="A882" s="60"/>
      <c r="B882" s="60"/>
      <c r="C882" s="60"/>
      <c r="D882" s="46"/>
      <c r="E882" s="25"/>
      <c r="F882" s="26"/>
      <c r="G882" s="18"/>
      <c r="H882" s="15"/>
      <c r="I882" s="28"/>
      <c r="J882" s="29"/>
      <c r="K882" s="30"/>
      <c r="L882" s="31"/>
      <c r="M882" s="32"/>
      <c r="N882" s="33"/>
      <c r="O882" s="39"/>
      <c r="P882" s="39"/>
      <c r="Q882" s="40"/>
      <c r="R882" s="17"/>
      <c r="S882" s="40"/>
      <c r="T882" s="40"/>
      <c r="U882" s="40"/>
      <c r="V882" s="40"/>
      <c r="W882" s="40"/>
      <c r="X882" s="41"/>
      <c r="Y882" s="41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18"/>
      <c r="AM882" s="40"/>
      <c r="AN882" s="42"/>
      <c r="AO882" s="42"/>
      <c r="AP882" s="43"/>
      <c r="AQ882" s="43"/>
      <c r="AR882" s="43"/>
      <c r="AS882" s="43"/>
      <c r="AT882" s="43"/>
      <c r="AU882" s="43"/>
      <c r="AV882" s="44"/>
      <c r="AW882" s="45"/>
      <c r="AX882" s="45"/>
      <c r="AY882" s="45"/>
    </row>
    <row r="883">
      <c r="A883" s="60"/>
      <c r="B883" s="60"/>
      <c r="C883" s="60"/>
      <c r="D883" s="46"/>
      <c r="E883" s="25"/>
      <c r="F883" s="26"/>
      <c r="G883" s="18"/>
      <c r="H883" s="15"/>
      <c r="I883" s="28"/>
      <c r="J883" s="29"/>
      <c r="K883" s="30"/>
      <c r="L883" s="31"/>
      <c r="M883" s="32"/>
      <c r="N883" s="33"/>
      <c r="O883" s="39"/>
      <c r="P883" s="39"/>
      <c r="Q883" s="40"/>
      <c r="R883" s="17"/>
      <c r="S883" s="40"/>
      <c r="T883" s="40"/>
      <c r="U883" s="40"/>
      <c r="V883" s="40"/>
      <c r="W883" s="40"/>
      <c r="X883" s="41"/>
      <c r="Y883" s="41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18"/>
      <c r="AM883" s="40"/>
      <c r="AN883" s="42"/>
      <c r="AO883" s="42"/>
      <c r="AP883" s="43"/>
      <c r="AQ883" s="43"/>
      <c r="AR883" s="43"/>
      <c r="AS883" s="43"/>
      <c r="AT883" s="43"/>
      <c r="AU883" s="43"/>
      <c r="AV883" s="44"/>
      <c r="AW883" s="45"/>
      <c r="AX883" s="45"/>
      <c r="AY883" s="45"/>
    </row>
    <row r="884">
      <c r="A884" s="60"/>
      <c r="B884" s="60"/>
      <c r="C884" s="60"/>
      <c r="D884" s="46"/>
      <c r="E884" s="25"/>
      <c r="F884" s="26"/>
      <c r="G884" s="18"/>
      <c r="H884" s="15"/>
      <c r="I884" s="28"/>
      <c r="J884" s="29"/>
      <c r="K884" s="30"/>
      <c r="L884" s="31"/>
      <c r="M884" s="32"/>
      <c r="N884" s="33"/>
      <c r="O884" s="39"/>
      <c r="P884" s="39"/>
      <c r="Q884" s="40"/>
      <c r="R884" s="17"/>
      <c r="S884" s="40"/>
      <c r="T884" s="40"/>
      <c r="U884" s="40"/>
      <c r="V884" s="40"/>
      <c r="W884" s="40"/>
      <c r="X884" s="41"/>
      <c r="Y884" s="41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18"/>
      <c r="AM884" s="40"/>
      <c r="AN884" s="42"/>
      <c r="AO884" s="42"/>
      <c r="AP884" s="43"/>
      <c r="AQ884" s="43"/>
      <c r="AR884" s="43"/>
      <c r="AS884" s="43"/>
      <c r="AT884" s="43"/>
      <c r="AU884" s="43"/>
      <c r="AV884" s="44"/>
      <c r="AW884" s="45"/>
      <c r="AX884" s="45"/>
      <c r="AY884" s="45"/>
    </row>
    <row r="885">
      <c r="A885" s="60"/>
      <c r="B885" s="60"/>
      <c r="C885" s="60"/>
      <c r="D885" s="46"/>
      <c r="E885" s="25"/>
      <c r="F885" s="26"/>
      <c r="G885" s="18"/>
      <c r="H885" s="15"/>
      <c r="I885" s="28"/>
      <c r="J885" s="29"/>
      <c r="K885" s="30"/>
      <c r="L885" s="31"/>
      <c r="M885" s="32"/>
      <c r="N885" s="33"/>
      <c r="O885" s="39"/>
      <c r="P885" s="39"/>
      <c r="Q885" s="40"/>
      <c r="R885" s="17"/>
      <c r="S885" s="40"/>
      <c r="T885" s="40"/>
      <c r="U885" s="40"/>
      <c r="V885" s="40"/>
      <c r="W885" s="40"/>
      <c r="X885" s="41"/>
      <c r="Y885" s="41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18"/>
      <c r="AM885" s="40"/>
      <c r="AN885" s="42"/>
      <c r="AO885" s="42"/>
      <c r="AP885" s="43"/>
      <c r="AQ885" s="43"/>
      <c r="AR885" s="43"/>
      <c r="AS885" s="43"/>
      <c r="AT885" s="43"/>
      <c r="AU885" s="43"/>
      <c r="AV885" s="44"/>
      <c r="AW885" s="45"/>
      <c r="AX885" s="45"/>
      <c r="AY885" s="45"/>
    </row>
    <row r="886">
      <c r="A886" s="60"/>
      <c r="B886" s="60"/>
      <c r="C886" s="60"/>
      <c r="D886" s="46"/>
      <c r="E886" s="25"/>
      <c r="F886" s="26"/>
      <c r="G886" s="18"/>
      <c r="H886" s="15"/>
      <c r="I886" s="28"/>
      <c r="J886" s="29"/>
      <c r="K886" s="30"/>
      <c r="L886" s="31"/>
      <c r="M886" s="32"/>
      <c r="N886" s="33"/>
      <c r="O886" s="39"/>
      <c r="P886" s="39"/>
      <c r="Q886" s="40"/>
      <c r="R886" s="17"/>
      <c r="S886" s="40"/>
      <c r="T886" s="40"/>
      <c r="U886" s="40"/>
      <c r="V886" s="40"/>
      <c r="W886" s="40"/>
      <c r="X886" s="41"/>
      <c r="Y886" s="41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18"/>
      <c r="AM886" s="40"/>
      <c r="AN886" s="42"/>
      <c r="AO886" s="42"/>
      <c r="AP886" s="43"/>
      <c r="AQ886" s="43"/>
      <c r="AR886" s="43"/>
      <c r="AS886" s="43"/>
      <c r="AT886" s="43"/>
      <c r="AU886" s="43"/>
      <c r="AV886" s="44"/>
      <c r="AW886" s="45"/>
      <c r="AX886" s="45"/>
      <c r="AY886" s="45"/>
    </row>
    <row r="887">
      <c r="A887" s="60"/>
      <c r="B887" s="60"/>
      <c r="C887" s="60"/>
      <c r="D887" s="46"/>
      <c r="E887" s="25"/>
      <c r="F887" s="26"/>
      <c r="G887" s="18"/>
      <c r="H887" s="15"/>
      <c r="I887" s="28"/>
      <c r="J887" s="29"/>
      <c r="K887" s="30"/>
      <c r="L887" s="31"/>
      <c r="M887" s="32"/>
      <c r="N887" s="33"/>
      <c r="O887" s="39"/>
      <c r="P887" s="39"/>
      <c r="Q887" s="40"/>
      <c r="R887" s="17"/>
      <c r="S887" s="40"/>
      <c r="T887" s="40"/>
      <c r="U887" s="40"/>
      <c r="V887" s="40"/>
      <c r="W887" s="40"/>
      <c r="X887" s="41"/>
      <c r="Y887" s="41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18"/>
      <c r="AM887" s="40"/>
      <c r="AN887" s="42"/>
      <c r="AO887" s="42"/>
      <c r="AP887" s="43"/>
      <c r="AQ887" s="43"/>
      <c r="AR887" s="43"/>
      <c r="AS887" s="43"/>
      <c r="AT887" s="43"/>
      <c r="AU887" s="43"/>
      <c r="AV887" s="44"/>
      <c r="AW887" s="45"/>
      <c r="AX887" s="45"/>
      <c r="AY887" s="45"/>
    </row>
    <row r="888">
      <c r="A888" s="60"/>
      <c r="B888" s="60"/>
      <c r="C888" s="60"/>
      <c r="D888" s="46"/>
      <c r="E888" s="25"/>
      <c r="F888" s="26"/>
      <c r="G888" s="18"/>
      <c r="H888" s="15"/>
      <c r="I888" s="28"/>
      <c r="J888" s="29"/>
      <c r="K888" s="30"/>
      <c r="L888" s="31"/>
      <c r="M888" s="32"/>
      <c r="N888" s="33"/>
      <c r="O888" s="39"/>
      <c r="P888" s="39"/>
      <c r="Q888" s="40"/>
      <c r="R888" s="17"/>
      <c r="S888" s="40"/>
      <c r="T888" s="40"/>
      <c r="U888" s="40"/>
      <c r="V888" s="40"/>
      <c r="W888" s="40"/>
      <c r="X888" s="41"/>
      <c r="Y888" s="41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18"/>
      <c r="AM888" s="40"/>
      <c r="AN888" s="42"/>
      <c r="AO888" s="42"/>
      <c r="AP888" s="43"/>
      <c r="AQ888" s="43"/>
      <c r="AR888" s="43"/>
      <c r="AS888" s="43"/>
      <c r="AT888" s="43"/>
      <c r="AU888" s="43"/>
      <c r="AV888" s="44"/>
      <c r="AW888" s="45"/>
      <c r="AX888" s="45"/>
      <c r="AY888" s="45"/>
    </row>
    <row r="889">
      <c r="A889" s="60"/>
      <c r="B889" s="60"/>
      <c r="C889" s="60"/>
      <c r="D889" s="46"/>
      <c r="E889" s="25"/>
      <c r="F889" s="26"/>
      <c r="G889" s="18"/>
      <c r="H889" s="15"/>
      <c r="I889" s="28"/>
      <c r="J889" s="29"/>
      <c r="K889" s="30"/>
      <c r="L889" s="31"/>
      <c r="M889" s="32"/>
      <c r="N889" s="33"/>
      <c r="O889" s="39"/>
      <c r="P889" s="39"/>
      <c r="Q889" s="40"/>
      <c r="R889" s="17"/>
      <c r="S889" s="40"/>
      <c r="T889" s="40"/>
      <c r="U889" s="40"/>
      <c r="V889" s="40"/>
      <c r="W889" s="40"/>
      <c r="X889" s="41"/>
      <c r="Y889" s="41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18"/>
      <c r="AM889" s="40"/>
      <c r="AN889" s="42"/>
      <c r="AO889" s="42"/>
      <c r="AP889" s="43"/>
      <c r="AQ889" s="43"/>
      <c r="AR889" s="43"/>
      <c r="AS889" s="43"/>
      <c r="AT889" s="43"/>
      <c r="AU889" s="43"/>
      <c r="AV889" s="44"/>
      <c r="AW889" s="45"/>
      <c r="AX889" s="45"/>
      <c r="AY889" s="45"/>
    </row>
    <row r="890">
      <c r="A890" s="60"/>
      <c r="B890" s="60"/>
      <c r="C890" s="60"/>
      <c r="D890" s="46"/>
      <c r="E890" s="25"/>
      <c r="F890" s="26"/>
      <c r="G890" s="18"/>
      <c r="H890" s="15"/>
      <c r="I890" s="28"/>
      <c r="J890" s="29"/>
      <c r="K890" s="30"/>
      <c r="L890" s="31"/>
      <c r="M890" s="32"/>
      <c r="N890" s="33"/>
      <c r="O890" s="39"/>
      <c r="P890" s="39"/>
      <c r="Q890" s="40"/>
      <c r="R890" s="17"/>
      <c r="S890" s="40"/>
      <c r="T890" s="40"/>
      <c r="U890" s="40"/>
      <c r="V890" s="40"/>
      <c r="W890" s="40"/>
      <c r="X890" s="41"/>
      <c r="Y890" s="41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18"/>
      <c r="AM890" s="40"/>
      <c r="AN890" s="42"/>
      <c r="AO890" s="42"/>
      <c r="AP890" s="43"/>
      <c r="AQ890" s="43"/>
      <c r="AR890" s="43"/>
      <c r="AS890" s="43"/>
      <c r="AT890" s="43"/>
      <c r="AU890" s="43"/>
      <c r="AV890" s="44"/>
      <c r="AW890" s="45"/>
      <c r="AX890" s="45"/>
      <c r="AY890" s="45"/>
    </row>
    <row r="891">
      <c r="A891" s="60"/>
      <c r="B891" s="60"/>
      <c r="C891" s="60"/>
      <c r="D891" s="46"/>
      <c r="E891" s="25"/>
      <c r="F891" s="26"/>
      <c r="G891" s="18"/>
      <c r="H891" s="15"/>
      <c r="I891" s="28"/>
      <c r="J891" s="29"/>
      <c r="K891" s="30"/>
      <c r="L891" s="31"/>
      <c r="M891" s="32"/>
      <c r="N891" s="33"/>
      <c r="O891" s="39"/>
      <c r="P891" s="39"/>
      <c r="Q891" s="40"/>
      <c r="R891" s="17"/>
      <c r="S891" s="40"/>
      <c r="T891" s="40"/>
      <c r="U891" s="40"/>
      <c r="V891" s="40"/>
      <c r="W891" s="40"/>
      <c r="X891" s="41"/>
      <c r="Y891" s="41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18"/>
      <c r="AM891" s="40"/>
      <c r="AN891" s="42"/>
      <c r="AO891" s="42"/>
      <c r="AP891" s="43"/>
      <c r="AQ891" s="43"/>
      <c r="AR891" s="43"/>
      <c r="AS891" s="43"/>
      <c r="AT891" s="43"/>
      <c r="AU891" s="43"/>
      <c r="AV891" s="44"/>
      <c r="AW891" s="45"/>
      <c r="AX891" s="45"/>
      <c r="AY891" s="45"/>
    </row>
    <row r="892">
      <c r="A892" s="60"/>
      <c r="B892" s="60"/>
      <c r="C892" s="60"/>
      <c r="D892" s="46"/>
      <c r="E892" s="25"/>
      <c r="F892" s="26"/>
      <c r="G892" s="18"/>
      <c r="H892" s="15"/>
      <c r="I892" s="28"/>
      <c r="J892" s="29"/>
      <c r="K892" s="30"/>
      <c r="L892" s="31"/>
      <c r="M892" s="32"/>
      <c r="N892" s="33"/>
      <c r="O892" s="39"/>
      <c r="P892" s="39"/>
      <c r="Q892" s="40"/>
      <c r="R892" s="17"/>
      <c r="S892" s="40"/>
      <c r="T892" s="40"/>
      <c r="U892" s="40"/>
      <c r="V892" s="40"/>
      <c r="W892" s="40"/>
      <c r="X892" s="41"/>
      <c r="Y892" s="41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18"/>
      <c r="AM892" s="40"/>
      <c r="AN892" s="42"/>
      <c r="AO892" s="42"/>
      <c r="AP892" s="43"/>
      <c r="AQ892" s="43"/>
      <c r="AR892" s="43"/>
      <c r="AS892" s="43"/>
      <c r="AT892" s="43"/>
      <c r="AU892" s="43"/>
      <c r="AV892" s="44"/>
      <c r="AW892" s="45"/>
      <c r="AX892" s="45"/>
      <c r="AY892" s="45"/>
    </row>
    <row r="893">
      <c r="A893" s="60"/>
      <c r="B893" s="60"/>
      <c r="C893" s="60"/>
      <c r="D893" s="46"/>
      <c r="E893" s="25"/>
      <c r="F893" s="26"/>
      <c r="G893" s="18"/>
      <c r="H893" s="15"/>
      <c r="I893" s="28"/>
      <c r="J893" s="29"/>
      <c r="K893" s="30"/>
      <c r="L893" s="31"/>
      <c r="M893" s="32"/>
      <c r="N893" s="33"/>
      <c r="O893" s="39"/>
      <c r="P893" s="39"/>
      <c r="Q893" s="40"/>
      <c r="R893" s="17"/>
      <c r="S893" s="40"/>
      <c r="T893" s="40"/>
      <c r="U893" s="40"/>
      <c r="V893" s="40"/>
      <c r="W893" s="40"/>
      <c r="X893" s="41"/>
      <c r="Y893" s="41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18"/>
      <c r="AM893" s="40"/>
      <c r="AN893" s="42"/>
      <c r="AO893" s="42"/>
      <c r="AP893" s="43"/>
      <c r="AQ893" s="43"/>
      <c r="AR893" s="43"/>
      <c r="AS893" s="43"/>
      <c r="AT893" s="43"/>
      <c r="AU893" s="43"/>
      <c r="AV893" s="44"/>
      <c r="AW893" s="45"/>
      <c r="AX893" s="45"/>
      <c r="AY893" s="45"/>
    </row>
    <row r="894">
      <c r="A894" s="60"/>
      <c r="B894" s="60"/>
      <c r="C894" s="60"/>
      <c r="D894" s="46"/>
      <c r="E894" s="25"/>
      <c r="F894" s="26"/>
      <c r="G894" s="18"/>
      <c r="H894" s="15"/>
      <c r="I894" s="28"/>
      <c r="J894" s="29"/>
      <c r="K894" s="30"/>
      <c r="L894" s="31"/>
      <c r="M894" s="32"/>
      <c r="N894" s="33"/>
      <c r="O894" s="39"/>
      <c r="P894" s="39"/>
      <c r="Q894" s="40"/>
      <c r="R894" s="17"/>
      <c r="S894" s="40"/>
      <c r="T894" s="40"/>
      <c r="U894" s="40"/>
      <c r="V894" s="40"/>
      <c r="W894" s="40"/>
      <c r="X894" s="41"/>
      <c r="Y894" s="41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18"/>
      <c r="AM894" s="40"/>
      <c r="AN894" s="42"/>
      <c r="AO894" s="42"/>
      <c r="AP894" s="43"/>
      <c r="AQ894" s="43"/>
      <c r="AR894" s="43"/>
      <c r="AS894" s="43"/>
      <c r="AT894" s="43"/>
      <c r="AU894" s="43"/>
      <c r="AV894" s="44"/>
      <c r="AW894" s="45"/>
      <c r="AX894" s="45"/>
      <c r="AY894" s="45"/>
    </row>
    <row r="895">
      <c r="A895" s="60"/>
      <c r="B895" s="60"/>
      <c r="C895" s="60"/>
      <c r="D895" s="46"/>
      <c r="E895" s="25"/>
      <c r="F895" s="26"/>
      <c r="G895" s="18"/>
      <c r="H895" s="15"/>
      <c r="I895" s="28"/>
      <c r="J895" s="29"/>
      <c r="K895" s="30"/>
      <c r="L895" s="31"/>
      <c r="M895" s="32"/>
      <c r="N895" s="33"/>
      <c r="O895" s="39"/>
      <c r="P895" s="39"/>
      <c r="Q895" s="40"/>
      <c r="R895" s="17"/>
      <c r="S895" s="40"/>
      <c r="T895" s="40"/>
      <c r="U895" s="40"/>
      <c r="V895" s="40"/>
      <c r="W895" s="40"/>
      <c r="X895" s="41"/>
      <c r="Y895" s="41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18"/>
      <c r="AM895" s="40"/>
      <c r="AN895" s="42"/>
      <c r="AO895" s="42"/>
      <c r="AP895" s="43"/>
      <c r="AQ895" s="43"/>
      <c r="AR895" s="43"/>
      <c r="AS895" s="43"/>
      <c r="AT895" s="43"/>
      <c r="AU895" s="43"/>
      <c r="AV895" s="44"/>
      <c r="AW895" s="45"/>
      <c r="AX895" s="45"/>
      <c r="AY895" s="45"/>
    </row>
    <row r="896">
      <c r="A896" s="60"/>
      <c r="B896" s="60"/>
      <c r="C896" s="60"/>
      <c r="D896" s="46"/>
      <c r="E896" s="25"/>
      <c r="F896" s="26"/>
      <c r="G896" s="18"/>
      <c r="H896" s="15"/>
      <c r="I896" s="28"/>
      <c r="J896" s="29"/>
      <c r="K896" s="30"/>
      <c r="L896" s="31"/>
      <c r="M896" s="32"/>
      <c r="N896" s="33"/>
      <c r="O896" s="39"/>
      <c r="P896" s="39"/>
      <c r="Q896" s="40"/>
      <c r="R896" s="17"/>
      <c r="S896" s="40"/>
      <c r="T896" s="40"/>
      <c r="U896" s="40"/>
      <c r="V896" s="40"/>
      <c r="W896" s="40"/>
      <c r="X896" s="41"/>
      <c r="Y896" s="41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18"/>
      <c r="AM896" s="40"/>
      <c r="AN896" s="42"/>
      <c r="AO896" s="42"/>
      <c r="AP896" s="43"/>
      <c r="AQ896" s="43"/>
      <c r="AR896" s="43"/>
      <c r="AS896" s="43"/>
      <c r="AT896" s="43"/>
      <c r="AU896" s="43"/>
      <c r="AV896" s="44"/>
      <c r="AW896" s="45"/>
      <c r="AX896" s="45"/>
      <c r="AY896" s="45"/>
    </row>
    <row r="897">
      <c r="A897" s="60"/>
      <c r="B897" s="60"/>
      <c r="C897" s="60"/>
      <c r="D897" s="46"/>
      <c r="E897" s="25"/>
      <c r="F897" s="26"/>
      <c r="G897" s="18"/>
      <c r="H897" s="15"/>
      <c r="I897" s="28"/>
      <c r="J897" s="29"/>
      <c r="K897" s="30"/>
      <c r="L897" s="31"/>
      <c r="M897" s="32"/>
      <c r="N897" s="33"/>
      <c r="O897" s="39"/>
      <c r="P897" s="39"/>
      <c r="Q897" s="40"/>
      <c r="R897" s="17"/>
      <c r="S897" s="40"/>
      <c r="T897" s="40"/>
      <c r="U897" s="40"/>
      <c r="V897" s="40"/>
      <c r="W897" s="40"/>
      <c r="X897" s="41"/>
      <c r="Y897" s="41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18"/>
      <c r="AM897" s="40"/>
      <c r="AN897" s="42"/>
      <c r="AO897" s="42"/>
      <c r="AP897" s="43"/>
      <c r="AQ897" s="43"/>
      <c r="AR897" s="43"/>
      <c r="AS897" s="43"/>
      <c r="AT897" s="43"/>
      <c r="AU897" s="43"/>
      <c r="AV897" s="44"/>
      <c r="AW897" s="45"/>
      <c r="AX897" s="45"/>
      <c r="AY897" s="45"/>
    </row>
    <row r="898">
      <c r="A898" s="60"/>
      <c r="B898" s="60"/>
      <c r="C898" s="60"/>
      <c r="D898" s="46"/>
      <c r="E898" s="25"/>
      <c r="F898" s="26"/>
      <c r="G898" s="18"/>
      <c r="H898" s="15"/>
      <c r="I898" s="28"/>
      <c r="J898" s="29"/>
      <c r="K898" s="30"/>
      <c r="L898" s="31"/>
      <c r="M898" s="32"/>
      <c r="N898" s="33"/>
      <c r="O898" s="39"/>
      <c r="P898" s="39"/>
      <c r="Q898" s="40"/>
      <c r="R898" s="17"/>
      <c r="S898" s="40"/>
      <c r="T898" s="40"/>
      <c r="U898" s="40"/>
      <c r="V898" s="40"/>
      <c r="W898" s="40"/>
      <c r="X898" s="41"/>
      <c r="Y898" s="41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18"/>
      <c r="AM898" s="40"/>
      <c r="AN898" s="42"/>
      <c r="AO898" s="42"/>
      <c r="AP898" s="43"/>
      <c r="AQ898" s="43"/>
      <c r="AR898" s="43"/>
      <c r="AS898" s="43"/>
      <c r="AT898" s="43"/>
      <c r="AU898" s="43"/>
      <c r="AV898" s="44"/>
      <c r="AW898" s="45"/>
      <c r="AX898" s="45"/>
      <c r="AY898" s="45"/>
    </row>
    <row r="899">
      <c r="A899" s="60"/>
      <c r="B899" s="60"/>
      <c r="C899" s="60"/>
      <c r="D899" s="46"/>
      <c r="E899" s="25"/>
      <c r="F899" s="26"/>
      <c r="G899" s="18"/>
      <c r="H899" s="15"/>
      <c r="I899" s="28"/>
      <c r="J899" s="29"/>
      <c r="K899" s="30"/>
      <c r="L899" s="31"/>
      <c r="M899" s="32"/>
      <c r="N899" s="33"/>
      <c r="O899" s="39"/>
      <c r="P899" s="39"/>
      <c r="Q899" s="40"/>
      <c r="R899" s="17"/>
      <c r="S899" s="40"/>
      <c r="T899" s="40"/>
      <c r="U899" s="40"/>
      <c r="V899" s="40"/>
      <c r="W899" s="40"/>
      <c r="X899" s="41"/>
      <c r="Y899" s="41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18"/>
      <c r="AM899" s="40"/>
      <c r="AN899" s="42"/>
      <c r="AO899" s="42"/>
      <c r="AP899" s="43"/>
      <c r="AQ899" s="43"/>
      <c r="AR899" s="43"/>
      <c r="AS899" s="43"/>
      <c r="AT899" s="43"/>
      <c r="AU899" s="43"/>
      <c r="AV899" s="44"/>
      <c r="AW899" s="45"/>
      <c r="AX899" s="45"/>
      <c r="AY899" s="45"/>
    </row>
    <row r="900">
      <c r="A900" s="60"/>
      <c r="B900" s="60"/>
      <c r="C900" s="60"/>
      <c r="D900" s="46"/>
      <c r="E900" s="25"/>
      <c r="F900" s="26"/>
      <c r="G900" s="18"/>
      <c r="H900" s="15"/>
      <c r="I900" s="28"/>
      <c r="J900" s="29"/>
      <c r="K900" s="30"/>
      <c r="L900" s="31"/>
      <c r="M900" s="32"/>
      <c r="N900" s="33"/>
      <c r="O900" s="39"/>
      <c r="P900" s="39"/>
      <c r="Q900" s="40"/>
      <c r="R900" s="17"/>
      <c r="S900" s="40"/>
      <c r="T900" s="40"/>
      <c r="U900" s="40"/>
      <c r="V900" s="40"/>
      <c r="W900" s="40"/>
      <c r="X900" s="41"/>
      <c r="Y900" s="41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18"/>
      <c r="AM900" s="40"/>
      <c r="AN900" s="42"/>
      <c r="AO900" s="42"/>
      <c r="AP900" s="43"/>
      <c r="AQ900" s="43"/>
      <c r="AR900" s="43"/>
      <c r="AS900" s="43"/>
      <c r="AT900" s="43"/>
      <c r="AU900" s="43"/>
      <c r="AV900" s="44"/>
      <c r="AW900" s="45"/>
      <c r="AX900" s="45"/>
      <c r="AY900" s="45"/>
    </row>
    <row r="901">
      <c r="A901" s="60"/>
      <c r="B901" s="60"/>
      <c r="C901" s="60"/>
      <c r="D901" s="46"/>
      <c r="E901" s="25"/>
      <c r="F901" s="26"/>
      <c r="G901" s="18"/>
      <c r="H901" s="15"/>
      <c r="I901" s="28"/>
      <c r="J901" s="29"/>
      <c r="K901" s="30"/>
      <c r="L901" s="31"/>
      <c r="M901" s="32"/>
      <c r="N901" s="33"/>
      <c r="O901" s="39"/>
      <c r="P901" s="39"/>
      <c r="Q901" s="40"/>
      <c r="R901" s="17"/>
      <c r="S901" s="40"/>
      <c r="T901" s="40"/>
      <c r="U901" s="40"/>
      <c r="V901" s="40"/>
      <c r="W901" s="40"/>
      <c r="X901" s="41"/>
      <c r="Y901" s="41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18"/>
      <c r="AM901" s="40"/>
      <c r="AN901" s="42"/>
      <c r="AO901" s="42"/>
      <c r="AP901" s="43"/>
      <c r="AQ901" s="43"/>
      <c r="AR901" s="43"/>
      <c r="AS901" s="43"/>
      <c r="AT901" s="43"/>
      <c r="AU901" s="43"/>
      <c r="AV901" s="44"/>
      <c r="AW901" s="45"/>
      <c r="AX901" s="45"/>
      <c r="AY901" s="45"/>
    </row>
    <row r="902">
      <c r="A902" s="60"/>
      <c r="B902" s="60"/>
      <c r="C902" s="60"/>
      <c r="D902" s="46"/>
      <c r="E902" s="25"/>
      <c r="F902" s="26"/>
      <c r="G902" s="18"/>
      <c r="H902" s="15"/>
      <c r="I902" s="28"/>
      <c r="J902" s="29"/>
      <c r="K902" s="30"/>
      <c r="L902" s="31"/>
      <c r="M902" s="32"/>
      <c r="N902" s="33"/>
      <c r="O902" s="39"/>
      <c r="P902" s="39"/>
      <c r="Q902" s="40"/>
      <c r="R902" s="17"/>
      <c r="S902" s="40"/>
      <c r="T902" s="40"/>
      <c r="U902" s="40"/>
      <c r="V902" s="40"/>
      <c r="W902" s="40"/>
      <c r="X902" s="41"/>
      <c r="Y902" s="41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18"/>
      <c r="AM902" s="40"/>
      <c r="AN902" s="42"/>
      <c r="AO902" s="42"/>
      <c r="AP902" s="43"/>
      <c r="AQ902" s="43"/>
      <c r="AR902" s="43"/>
      <c r="AS902" s="43"/>
      <c r="AT902" s="43"/>
      <c r="AU902" s="43"/>
      <c r="AV902" s="44"/>
      <c r="AW902" s="45"/>
      <c r="AX902" s="45"/>
      <c r="AY902" s="45"/>
    </row>
    <row r="903">
      <c r="A903" s="60"/>
      <c r="B903" s="60"/>
      <c r="C903" s="60"/>
      <c r="D903" s="46"/>
      <c r="E903" s="25"/>
      <c r="F903" s="26"/>
      <c r="G903" s="18"/>
      <c r="H903" s="15"/>
      <c r="I903" s="28"/>
      <c r="J903" s="29"/>
      <c r="K903" s="30"/>
      <c r="L903" s="31"/>
      <c r="M903" s="32"/>
      <c r="N903" s="33"/>
      <c r="O903" s="39"/>
      <c r="P903" s="39"/>
      <c r="Q903" s="40"/>
      <c r="R903" s="17"/>
      <c r="S903" s="40"/>
      <c r="T903" s="40"/>
      <c r="U903" s="40"/>
      <c r="V903" s="40"/>
      <c r="W903" s="40"/>
      <c r="X903" s="41"/>
      <c r="Y903" s="41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18"/>
      <c r="AM903" s="40"/>
      <c r="AN903" s="42"/>
      <c r="AO903" s="42"/>
      <c r="AP903" s="43"/>
      <c r="AQ903" s="43"/>
      <c r="AR903" s="43"/>
      <c r="AS903" s="43"/>
      <c r="AT903" s="43"/>
      <c r="AU903" s="43"/>
      <c r="AV903" s="44"/>
      <c r="AW903" s="45"/>
      <c r="AX903" s="45"/>
      <c r="AY903" s="45"/>
    </row>
    <row r="904">
      <c r="A904" s="60"/>
      <c r="B904" s="60"/>
      <c r="C904" s="60"/>
      <c r="D904" s="46"/>
      <c r="E904" s="25"/>
      <c r="F904" s="26"/>
      <c r="G904" s="18"/>
      <c r="H904" s="15"/>
      <c r="I904" s="28"/>
      <c r="J904" s="29"/>
      <c r="K904" s="30"/>
      <c r="L904" s="31"/>
      <c r="M904" s="32"/>
      <c r="N904" s="33"/>
      <c r="O904" s="39"/>
      <c r="P904" s="39"/>
      <c r="Q904" s="40"/>
      <c r="R904" s="17"/>
      <c r="S904" s="40"/>
      <c r="T904" s="40"/>
      <c r="U904" s="40"/>
      <c r="V904" s="40"/>
      <c r="W904" s="40"/>
      <c r="X904" s="41"/>
      <c r="Y904" s="41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18"/>
      <c r="AM904" s="40"/>
      <c r="AN904" s="42"/>
      <c r="AO904" s="42"/>
      <c r="AP904" s="43"/>
      <c r="AQ904" s="43"/>
      <c r="AR904" s="43"/>
      <c r="AS904" s="43"/>
      <c r="AT904" s="43"/>
      <c r="AU904" s="43"/>
      <c r="AV904" s="44"/>
      <c r="AW904" s="45"/>
      <c r="AX904" s="45"/>
      <c r="AY904" s="45"/>
    </row>
    <row r="905">
      <c r="A905" s="60"/>
      <c r="B905" s="60"/>
      <c r="C905" s="60"/>
      <c r="D905" s="46"/>
      <c r="E905" s="25"/>
      <c r="F905" s="26"/>
      <c r="G905" s="18"/>
      <c r="H905" s="15"/>
      <c r="I905" s="28"/>
      <c r="J905" s="29"/>
      <c r="K905" s="30"/>
      <c r="L905" s="31"/>
      <c r="M905" s="32"/>
      <c r="N905" s="33"/>
      <c r="O905" s="39"/>
      <c r="P905" s="39"/>
      <c r="Q905" s="40"/>
      <c r="R905" s="17"/>
      <c r="S905" s="40"/>
      <c r="T905" s="40"/>
      <c r="U905" s="40"/>
      <c r="V905" s="40"/>
      <c r="W905" s="40"/>
      <c r="X905" s="41"/>
      <c r="Y905" s="41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18"/>
      <c r="AM905" s="40"/>
      <c r="AN905" s="42"/>
      <c r="AO905" s="42"/>
      <c r="AP905" s="43"/>
      <c r="AQ905" s="43"/>
      <c r="AR905" s="43"/>
      <c r="AS905" s="43"/>
      <c r="AT905" s="43"/>
      <c r="AU905" s="43"/>
      <c r="AV905" s="44"/>
      <c r="AW905" s="45"/>
      <c r="AX905" s="45"/>
      <c r="AY905" s="45"/>
    </row>
    <row r="906">
      <c r="A906" s="60"/>
      <c r="B906" s="60"/>
      <c r="C906" s="60"/>
      <c r="D906" s="46"/>
      <c r="E906" s="25"/>
      <c r="F906" s="26"/>
      <c r="G906" s="18"/>
      <c r="H906" s="15"/>
      <c r="I906" s="28"/>
      <c r="J906" s="29"/>
      <c r="K906" s="30"/>
      <c r="L906" s="31"/>
      <c r="M906" s="32"/>
      <c r="N906" s="33"/>
      <c r="O906" s="39"/>
      <c r="P906" s="39"/>
      <c r="Q906" s="40"/>
      <c r="R906" s="17"/>
      <c r="S906" s="40"/>
      <c r="T906" s="40"/>
      <c r="U906" s="40"/>
      <c r="V906" s="40"/>
      <c r="W906" s="40"/>
      <c r="X906" s="41"/>
      <c r="Y906" s="41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18"/>
      <c r="AM906" s="40"/>
      <c r="AN906" s="42"/>
      <c r="AO906" s="42"/>
      <c r="AP906" s="43"/>
      <c r="AQ906" s="43"/>
      <c r="AR906" s="43"/>
      <c r="AS906" s="43"/>
      <c r="AT906" s="43"/>
      <c r="AU906" s="43"/>
      <c r="AV906" s="44"/>
      <c r="AW906" s="45"/>
      <c r="AX906" s="45"/>
      <c r="AY906" s="45"/>
    </row>
    <row r="907">
      <c r="A907" s="60"/>
      <c r="B907" s="60"/>
      <c r="C907" s="60"/>
      <c r="D907" s="46"/>
      <c r="E907" s="25"/>
      <c r="F907" s="26"/>
      <c r="G907" s="18"/>
      <c r="H907" s="15"/>
      <c r="I907" s="28"/>
      <c r="J907" s="29"/>
      <c r="K907" s="30"/>
      <c r="L907" s="31"/>
      <c r="M907" s="32"/>
      <c r="N907" s="33"/>
      <c r="O907" s="39"/>
      <c r="P907" s="39"/>
      <c r="Q907" s="40"/>
      <c r="R907" s="17"/>
      <c r="S907" s="40"/>
      <c r="T907" s="40"/>
      <c r="U907" s="40"/>
      <c r="V907" s="40"/>
      <c r="W907" s="40"/>
      <c r="X907" s="41"/>
      <c r="Y907" s="41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18"/>
      <c r="AM907" s="40"/>
      <c r="AN907" s="42"/>
      <c r="AO907" s="42"/>
      <c r="AP907" s="43"/>
      <c r="AQ907" s="43"/>
      <c r="AR907" s="43"/>
      <c r="AS907" s="43"/>
      <c r="AT907" s="43"/>
      <c r="AU907" s="43"/>
      <c r="AV907" s="44"/>
      <c r="AW907" s="45"/>
      <c r="AX907" s="45"/>
      <c r="AY907" s="45"/>
    </row>
    <row r="908">
      <c r="A908" s="60"/>
      <c r="B908" s="60"/>
      <c r="C908" s="60"/>
      <c r="D908" s="46"/>
      <c r="E908" s="25"/>
      <c r="F908" s="26"/>
      <c r="G908" s="18"/>
      <c r="H908" s="15"/>
      <c r="I908" s="28"/>
      <c r="J908" s="29"/>
      <c r="K908" s="30"/>
      <c r="L908" s="31"/>
      <c r="M908" s="32"/>
      <c r="N908" s="33"/>
      <c r="O908" s="39"/>
      <c r="P908" s="39"/>
      <c r="Q908" s="40"/>
      <c r="R908" s="17"/>
      <c r="S908" s="40"/>
      <c r="T908" s="40"/>
      <c r="U908" s="40"/>
      <c r="V908" s="40"/>
      <c r="W908" s="40"/>
      <c r="X908" s="41"/>
      <c r="Y908" s="41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18"/>
      <c r="AM908" s="40"/>
      <c r="AN908" s="42"/>
      <c r="AO908" s="42"/>
      <c r="AP908" s="43"/>
      <c r="AQ908" s="43"/>
      <c r="AR908" s="43"/>
      <c r="AS908" s="43"/>
      <c r="AT908" s="43"/>
      <c r="AU908" s="43"/>
      <c r="AV908" s="44"/>
      <c r="AW908" s="45"/>
      <c r="AX908" s="45"/>
      <c r="AY908" s="45"/>
    </row>
    <row r="909">
      <c r="A909" s="60"/>
      <c r="B909" s="60"/>
      <c r="C909" s="60"/>
      <c r="D909" s="46"/>
      <c r="E909" s="25"/>
      <c r="F909" s="26"/>
      <c r="G909" s="18"/>
      <c r="H909" s="15"/>
      <c r="I909" s="28"/>
      <c r="J909" s="29"/>
      <c r="K909" s="30"/>
      <c r="L909" s="31"/>
      <c r="M909" s="32"/>
      <c r="N909" s="33"/>
      <c r="O909" s="39"/>
      <c r="P909" s="39"/>
      <c r="Q909" s="40"/>
      <c r="R909" s="17"/>
      <c r="S909" s="40"/>
      <c r="T909" s="40"/>
      <c r="U909" s="40"/>
      <c r="V909" s="40"/>
      <c r="W909" s="40"/>
      <c r="X909" s="41"/>
      <c r="Y909" s="41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18"/>
      <c r="AM909" s="40"/>
      <c r="AN909" s="42"/>
      <c r="AO909" s="42"/>
      <c r="AP909" s="43"/>
      <c r="AQ909" s="43"/>
      <c r="AR909" s="43"/>
      <c r="AS909" s="43"/>
      <c r="AT909" s="43"/>
      <c r="AU909" s="43"/>
      <c r="AV909" s="44"/>
      <c r="AW909" s="45"/>
      <c r="AX909" s="45"/>
      <c r="AY909" s="45"/>
    </row>
    <row r="910">
      <c r="A910" s="60"/>
      <c r="B910" s="60"/>
      <c r="C910" s="60"/>
      <c r="D910" s="46"/>
      <c r="E910" s="25"/>
      <c r="F910" s="26"/>
      <c r="G910" s="18"/>
      <c r="H910" s="15"/>
      <c r="I910" s="28"/>
      <c r="J910" s="29"/>
      <c r="K910" s="30"/>
      <c r="L910" s="31"/>
      <c r="M910" s="32"/>
      <c r="N910" s="33"/>
      <c r="O910" s="39"/>
      <c r="P910" s="39"/>
      <c r="Q910" s="40"/>
      <c r="R910" s="17"/>
      <c r="S910" s="40"/>
      <c r="T910" s="40"/>
      <c r="U910" s="40"/>
      <c r="V910" s="40"/>
      <c r="W910" s="40"/>
      <c r="X910" s="41"/>
      <c r="Y910" s="41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18"/>
      <c r="AM910" s="40"/>
      <c r="AN910" s="42"/>
      <c r="AO910" s="42"/>
      <c r="AP910" s="43"/>
      <c r="AQ910" s="43"/>
      <c r="AR910" s="43"/>
      <c r="AS910" s="43"/>
      <c r="AT910" s="43"/>
      <c r="AU910" s="43"/>
      <c r="AV910" s="44"/>
      <c r="AW910" s="45"/>
      <c r="AX910" s="45"/>
      <c r="AY910" s="45"/>
    </row>
    <row r="911">
      <c r="A911" s="60"/>
      <c r="B911" s="60"/>
      <c r="C911" s="60"/>
      <c r="D911" s="46"/>
      <c r="E911" s="25"/>
      <c r="F911" s="26"/>
      <c r="G911" s="18"/>
      <c r="H911" s="15"/>
      <c r="I911" s="28"/>
      <c r="J911" s="29"/>
      <c r="K911" s="30"/>
      <c r="L911" s="31"/>
      <c r="M911" s="32"/>
      <c r="N911" s="33"/>
      <c r="O911" s="39"/>
      <c r="P911" s="39"/>
      <c r="Q911" s="40"/>
      <c r="R911" s="17"/>
      <c r="S911" s="40"/>
      <c r="T911" s="40"/>
      <c r="U911" s="40"/>
      <c r="V911" s="40"/>
      <c r="W911" s="40"/>
      <c r="X911" s="41"/>
      <c r="Y911" s="41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18"/>
      <c r="AM911" s="40"/>
      <c r="AN911" s="42"/>
      <c r="AO911" s="42"/>
      <c r="AP911" s="43"/>
      <c r="AQ911" s="43"/>
      <c r="AR911" s="43"/>
      <c r="AS911" s="43"/>
      <c r="AT911" s="43"/>
      <c r="AU911" s="43"/>
      <c r="AV911" s="44"/>
      <c r="AW911" s="45"/>
      <c r="AX911" s="45"/>
      <c r="AY911" s="45"/>
    </row>
    <row r="912">
      <c r="A912" s="60"/>
      <c r="B912" s="60"/>
      <c r="C912" s="60"/>
      <c r="D912" s="46"/>
      <c r="E912" s="25"/>
      <c r="F912" s="26"/>
      <c r="G912" s="18"/>
      <c r="H912" s="15"/>
      <c r="I912" s="28"/>
      <c r="J912" s="29"/>
      <c r="K912" s="30"/>
      <c r="L912" s="31"/>
      <c r="M912" s="32"/>
      <c r="N912" s="33"/>
      <c r="O912" s="39"/>
      <c r="P912" s="39"/>
      <c r="Q912" s="40"/>
      <c r="R912" s="17"/>
      <c r="S912" s="40"/>
      <c r="T912" s="40"/>
      <c r="U912" s="40"/>
      <c r="V912" s="40"/>
      <c r="W912" s="40"/>
      <c r="X912" s="41"/>
      <c r="Y912" s="41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18"/>
      <c r="AM912" s="40"/>
      <c r="AN912" s="42"/>
      <c r="AO912" s="42"/>
      <c r="AP912" s="43"/>
      <c r="AQ912" s="43"/>
      <c r="AR912" s="43"/>
      <c r="AS912" s="43"/>
      <c r="AT912" s="43"/>
      <c r="AU912" s="43"/>
      <c r="AV912" s="44"/>
      <c r="AW912" s="45"/>
      <c r="AX912" s="45"/>
      <c r="AY912" s="45"/>
    </row>
    <row r="913">
      <c r="A913" s="60"/>
      <c r="B913" s="60"/>
      <c r="C913" s="60"/>
      <c r="D913" s="46"/>
      <c r="E913" s="25"/>
      <c r="F913" s="26"/>
      <c r="G913" s="18"/>
      <c r="H913" s="15"/>
      <c r="I913" s="28"/>
      <c r="J913" s="29"/>
      <c r="K913" s="30"/>
      <c r="L913" s="31"/>
      <c r="M913" s="32"/>
      <c r="N913" s="33"/>
      <c r="O913" s="39"/>
      <c r="P913" s="39"/>
      <c r="Q913" s="40"/>
      <c r="R913" s="17"/>
      <c r="S913" s="40"/>
      <c r="T913" s="40"/>
      <c r="U913" s="40"/>
      <c r="V913" s="40"/>
      <c r="W913" s="40"/>
      <c r="X913" s="41"/>
      <c r="Y913" s="41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18"/>
      <c r="AM913" s="40"/>
      <c r="AN913" s="42"/>
      <c r="AO913" s="42"/>
      <c r="AP913" s="43"/>
      <c r="AQ913" s="43"/>
      <c r="AR913" s="43"/>
      <c r="AS913" s="43"/>
      <c r="AT913" s="43"/>
      <c r="AU913" s="43"/>
      <c r="AV913" s="44"/>
      <c r="AW913" s="45"/>
      <c r="AX913" s="45"/>
      <c r="AY913" s="45"/>
    </row>
    <row r="914">
      <c r="A914" s="60"/>
      <c r="B914" s="60"/>
      <c r="C914" s="60"/>
      <c r="D914" s="46"/>
      <c r="E914" s="25"/>
      <c r="F914" s="26"/>
      <c r="G914" s="18"/>
      <c r="H914" s="15"/>
      <c r="I914" s="28"/>
      <c r="J914" s="29"/>
      <c r="K914" s="30"/>
      <c r="L914" s="31"/>
      <c r="M914" s="32"/>
      <c r="N914" s="33"/>
      <c r="O914" s="39"/>
      <c r="P914" s="39"/>
      <c r="Q914" s="40"/>
      <c r="R914" s="17"/>
      <c r="S914" s="40"/>
      <c r="T914" s="40"/>
      <c r="U914" s="40"/>
      <c r="V914" s="40"/>
      <c r="W914" s="40"/>
      <c r="X914" s="41"/>
      <c r="Y914" s="41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18"/>
      <c r="AM914" s="40"/>
      <c r="AN914" s="42"/>
      <c r="AO914" s="42"/>
      <c r="AP914" s="43"/>
      <c r="AQ914" s="43"/>
      <c r="AR914" s="43"/>
      <c r="AS914" s="43"/>
      <c r="AT914" s="43"/>
      <c r="AU914" s="43"/>
      <c r="AV914" s="44"/>
      <c r="AW914" s="45"/>
      <c r="AX914" s="45"/>
      <c r="AY914" s="45"/>
    </row>
    <row r="915">
      <c r="A915" s="60"/>
      <c r="B915" s="60"/>
      <c r="C915" s="60"/>
      <c r="D915" s="46"/>
      <c r="E915" s="25"/>
      <c r="F915" s="26"/>
      <c r="G915" s="18"/>
      <c r="H915" s="15"/>
      <c r="I915" s="28"/>
      <c r="J915" s="29"/>
      <c r="K915" s="30"/>
      <c r="L915" s="31"/>
      <c r="M915" s="32"/>
      <c r="N915" s="33"/>
      <c r="O915" s="39"/>
      <c r="P915" s="39"/>
      <c r="Q915" s="40"/>
      <c r="R915" s="17"/>
      <c r="S915" s="40"/>
      <c r="T915" s="40"/>
      <c r="U915" s="40"/>
      <c r="V915" s="40"/>
      <c r="W915" s="40"/>
      <c r="X915" s="41"/>
      <c r="Y915" s="41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18"/>
      <c r="AM915" s="40"/>
      <c r="AN915" s="42"/>
      <c r="AO915" s="42"/>
      <c r="AP915" s="43"/>
      <c r="AQ915" s="43"/>
      <c r="AR915" s="43"/>
      <c r="AS915" s="43"/>
      <c r="AT915" s="43"/>
      <c r="AU915" s="43"/>
      <c r="AV915" s="44"/>
      <c r="AW915" s="45"/>
      <c r="AX915" s="45"/>
      <c r="AY915" s="45"/>
    </row>
    <row r="916">
      <c r="A916" s="60"/>
      <c r="B916" s="60"/>
      <c r="C916" s="60"/>
      <c r="D916" s="46"/>
      <c r="E916" s="25"/>
      <c r="F916" s="26"/>
      <c r="G916" s="18"/>
      <c r="H916" s="15"/>
      <c r="I916" s="28"/>
      <c r="J916" s="29"/>
      <c r="K916" s="30"/>
      <c r="L916" s="31"/>
      <c r="M916" s="32"/>
      <c r="N916" s="33"/>
      <c r="O916" s="39"/>
      <c r="P916" s="39"/>
      <c r="Q916" s="40"/>
      <c r="R916" s="17"/>
      <c r="S916" s="40"/>
      <c r="T916" s="40"/>
      <c r="U916" s="40"/>
      <c r="V916" s="40"/>
      <c r="W916" s="40"/>
      <c r="X916" s="41"/>
      <c r="Y916" s="41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18"/>
      <c r="AM916" s="40"/>
      <c r="AN916" s="42"/>
      <c r="AO916" s="42"/>
      <c r="AP916" s="43"/>
      <c r="AQ916" s="43"/>
      <c r="AR916" s="43"/>
      <c r="AS916" s="43"/>
      <c r="AT916" s="43"/>
      <c r="AU916" s="43"/>
      <c r="AV916" s="44"/>
      <c r="AW916" s="45"/>
      <c r="AX916" s="45"/>
      <c r="AY916" s="45"/>
    </row>
    <row r="917">
      <c r="A917" s="60"/>
      <c r="B917" s="60"/>
      <c r="C917" s="60"/>
      <c r="D917" s="46"/>
      <c r="E917" s="25"/>
      <c r="F917" s="26"/>
      <c r="G917" s="18"/>
      <c r="H917" s="15"/>
      <c r="I917" s="28"/>
      <c r="J917" s="29"/>
      <c r="K917" s="30"/>
      <c r="L917" s="31"/>
      <c r="M917" s="32"/>
      <c r="N917" s="33"/>
      <c r="O917" s="39"/>
      <c r="P917" s="39"/>
      <c r="Q917" s="40"/>
      <c r="R917" s="17"/>
      <c r="S917" s="40"/>
      <c r="T917" s="40"/>
      <c r="U917" s="40"/>
      <c r="V917" s="40"/>
      <c r="W917" s="40"/>
      <c r="X917" s="41"/>
      <c r="Y917" s="41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18"/>
      <c r="AM917" s="40"/>
      <c r="AN917" s="42"/>
      <c r="AO917" s="42"/>
      <c r="AP917" s="43"/>
      <c r="AQ917" s="43"/>
      <c r="AR917" s="43"/>
      <c r="AS917" s="43"/>
      <c r="AT917" s="43"/>
      <c r="AU917" s="43"/>
      <c r="AV917" s="44"/>
      <c r="AW917" s="45"/>
      <c r="AX917" s="45"/>
      <c r="AY917" s="45"/>
    </row>
    <row r="918">
      <c r="A918" s="60"/>
      <c r="B918" s="60"/>
      <c r="C918" s="60"/>
      <c r="D918" s="46"/>
      <c r="E918" s="25"/>
      <c r="F918" s="26"/>
      <c r="G918" s="18"/>
      <c r="H918" s="15"/>
      <c r="I918" s="28"/>
      <c r="J918" s="29"/>
      <c r="K918" s="30"/>
      <c r="L918" s="31"/>
      <c r="M918" s="32"/>
      <c r="N918" s="33"/>
      <c r="O918" s="39"/>
      <c r="P918" s="39"/>
      <c r="Q918" s="40"/>
      <c r="R918" s="17"/>
      <c r="S918" s="40"/>
      <c r="T918" s="40"/>
      <c r="U918" s="40"/>
      <c r="V918" s="40"/>
      <c r="W918" s="40"/>
      <c r="X918" s="41"/>
      <c r="Y918" s="41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18"/>
      <c r="AM918" s="40"/>
      <c r="AN918" s="42"/>
      <c r="AO918" s="42"/>
      <c r="AP918" s="43"/>
      <c r="AQ918" s="43"/>
      <c r="AR918" s="43"/>
      <c r="AS918" s="43"/>
      <c r="AT918" s="43"/>
      <c r="AU918" s="43"/>
      <c r="AV918" s="44"/>
      <c r="AW918" s="45"/>
      <c r="AX918" s="45"/>
      <c r="AY918" s="45"/>
    </row>
    <row r="919">
      <c r="A919" s="60"/>
      <c r="B919" s="60"/>
      <c r="C919" s="60"/>
      <c r="D919" s="46"/>
      <c r="E919" s="25"/>
      <c r="F919" s="26"/>
      <c r="G919" s="18"/>
      <c r="H919" s="15"/>
      <c r="I919" s="28"/>
      <c r="J919" s="29"/>
      <c r="K919" s="30"/>
      <c r="L919" s="31"/>
      <c r="M919" s="32"/>
      <c r="N919" s="33"/>
      <c r="O919" s="39"/>
      <c r="P919" s="39"/>
      <c r="Q919" s="40"/>
      <c r="R919" s="17"/>
      <c r="S919" s="40"/>
      <c r="T919" s="40"/>
      <c r="U919" s="40"/>
      <c r="V919" s="40"/>
      <c r="W919" s="40"/>
      <c r="X919" s="41"/>
      <c r="Y919" s="41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18"/>
      <c r="AM919" s="40"/>
      <c r="AN919" s="42"/>
      <c r="AO919" s="42"/>
      <c r="AP919" s="43"/>
      <c r="AQ919" s="43"/>
      <c r="AR919" s="43"/>
      <c r="AS919" s="43"/>
      <c r="AT919" s="43"/>
      <c r="AU919" s="43"/>
      <c r="AV919" s="44"/>
      <c r="AW919" s="45"/>
      <c r="AX919" s="45"/>
      <c r="AY919" s="45"/>
    </row>
    <row r="920">
      <c r="A920" s="60"/>
      <c r="B920" s="60"/>
      <c r="C920" s="60"/>
      <c r="D920" s="46"/>
      <c r="E920" s="25"/>
      <c r="F920" s="26"/>
      <c r="G920" s="18"/>
      <c r="H920" s="15"/>
      <c r="I920" s="28"/>
      <c r="J920" s="29"/>
      <c r="K920" s="30"/>
      <c r="L920" s="31"/>
      <c r="M920" s="32"/>
      <c r="N920" s="33"/>
      <c r="O920" s="39"/>
      <c r="P920" s="39"/>
      <c r="Q920" s="40"/>
      <c r="R920" s="17"/>
      <c r="S920" s="40"/>
      <c r="T920" s="40"/>
      <c r="U920" s="40"/>
      <c r="V920" s="40"/>
      <c r="W920" s="40"/>
      <c r="X920" s="41"/>
      <c r="Y920" s="41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18"/>
      <c r="AM920" s="40"/>
      <c r="AN920" s="42"/>
      <c r="AO920" s="42"/>
      <c r="AP920" s="43"/>
      <c r="AQ920" s="43"/>
      <c r="AR920" s="43"/>
      <c r="AS920" s="43"/>
      <c r="AT920" s="43"/>
      <c r="AU920" s="43"/>
      <c r="AV920" s="44"/>
      <c r="AW920" s="45"/>
      <c r="AX920" s="45"/>
      <c r="AY920" s="45"/>
    </row>
    <row r="921">
      <c r="A921" s="60"/>
      <c r="B921" s="60"/>
      <c r="C921" s="60"/>
      <c r="D921" s="46"/>
      <c r="E921" s="25"/>
      <c r="F921" s="26"/>
      <c r="G921" s="18"/>
      <c r="H921" s="15"/>
      <c r="I921" s="28"/>
      <c r="J921" s="29"/>
      <c r="K921" s="30"/>
      <c r="L921" s="31"/>
      <c r="M921" s="32"/>
      <c r="N921" s="33"/>
      <c r="O921" s="39"/>
      <c r="P921" s="39"/>
      <c r="Q921" s="40"/>
      <c r="R921" s="17"/>
      <c r="S921" s="40"/>
      <c r="T921" s="40"/>
      <c r="U921" s="40"/>
      <c r="V921" s="40"/>
      <c r="W921" s="40"/>
      <c r="X921" s="41"/>
      <c r="Y921" s="41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18"/>
      <c r="AM921" s="40"/>
      <c r="AN921" s="42"/>
      <c r="AO921" s="42"/>
      <c r="AP921" s="43"/>
      <c r="AQ921" s="43"/>
      <c r="AR921" s="43"/>
      <c r="AS921" s="43"/>
      <c r="AT921" s="43"/>
      <c r="AU921" s="43"/>
      <c r="AV921" s="44"/>
      <c r="AW921" s="45"/>
      <c r="AX921" s="45"/>
      <c r="AY921" s="45"/>
    </row>
    <row r="922">
      <c r="A922" s="60"/>
      <c r="B922" s="60"/>
      <c r="C922" s="60"/>
      <c r="D922" s="46"/>
      <c r="E922" s="25"/>
      <c r="F922" s="26"/>
      <c r="G922" s="18"/>
      <c r="H922" s="15"/>
      <c r="I922" s="28"/>
      <c r="J922" s="29"/>
      <c r="K922" s="30"/>
      <c r="L922" s="31"/>
      <c r="M922" s="32"/>
      <c r="N922" s="33"/>
      <c r="O922" s="39"/>
      <c r="P922" s="39"/>
      <c r="Q922" s="40"/>
      <c r="R922" s="17"/>
      <c r="S922" s="40"/>
      <c r="T922" s="40"/>
      <c r="U922" s="40"/>
      <c r="V922" s="40"/>
      <c r="W922" s="40"/>
      <c r="X922" s="41"/>
      <c r="Y922" s="41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18"/>
      <c r="AM922" s="40"/>
      <c r="AN922" s="42"/>
      <c r="AO922" s="42"/>
      <c r="AP922" s="43"/>
      <c r="AQ922" s="43"/>
      <c r="AR922" s="43"/>
      <c r="AS922" s="43"/>
      <c r="AT922" s="43"/>
      <c r="AU922" s="43"/>
      <c r="AV922" s="44"/>
      <c r="AW922" s="45"/>
      <c r="AX922" s="45"/>
      <c r="AY922" s="45"/>
    </row>
    <row r="923">
      <c r="A923" s="60"/>
      <c r="B923" s="60"/>
      <c r="C923" s="60"/>
      <c r="D923" s="46"/>
      <c r="E923" s="25"/>
      <c r="F923" s="26"/>
      <c r="G923" s="18"/>
      <c r="H923" s="15"/>
      <c r="I923" s="28"/>
      <c r="J923" s="29"/>
      <c r="K923" s="30"/>
      <c r="L923" s="31"/>
      <c r="M923" s="32"/>
      <c r="N923" s="33"/>
      <c r="O923" s="39"/>
      <c r="P923" s="39"/>
      <c r="Q923" s="40"/>
      <c r="R923" s="17"/>
      <c r="S923" s="40"/>
      <c r="T923" s="40"/>
      <c r="U923" s="40"/>
      <c r="V923" s="40"/>
      <c r="W923" s="40"/>
      <c r="X923" s="41"/>
      <c r="Y923" s="41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18"/>
      <c r="AM923" s="40"/>
      <c r="AN923" s="42"/>
      <c r="AO923" s="42"/>
      <c r="AP923" s="43"/>
      <c r="AQ923" s="43"/>
      <c r="AR923" s="43"/>
      <c r="AS923" s="43"/>
      <c r="AT923" s="43"/>
      <c r="AU923" s="43"/>
      <c r="AV923" s="44"/>
      <c r="AW923" s="45"/>
      <c r="AX923" s="45"/>
      <c r="AY923" s="45"/>
    </row>
    <row r="924">
      <c r="A924" s="60"/>
      <c r="B924" s="60"/>
      <c r="C924" s="60"/>
      <c r="D924" s="46"/>
      <c r="E924" s="25"/>
      <c r="F924" s="26"/>
      <c r="G924" s="18"/>
      <c r="H924" s="15"/>
      <c r="I924" s="28"/>
      <c r="J924" s="29"/>
      <c r="K924" s="30"/>
      <c r="L924" s="31"/>
      <c r="M924" s="32"/>
      <c r="N924" s="33"/>
      <c r="O924" s="39"/>
      <c r="P924" s="39"/>
      <c r="Q924" s="40"/>
      <c r="R924" s="17"/>
      <c r="S924" s="40"/>
      <c r="T924" s="40"/>
      <c r="U924" s="40"/>
      <c r="V924" s="40"/>
      <c r="W924" s="40"/>
      <c r="X924" s="41"/>
      <c r="Y924" s="41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18"/>
      <c r="AM924" s="40"/>
      <c r="AN924" s="42"/>
      <c r="AO924" s="42"/>
      <c r="AP924" s="43"/>
      <c r="AQ924" s="43"/>
      <c r="AR924" s="43"/>
      <c r="AS924" s="43"/>
      <c r="AT924" s="43"/>
      <c r="AU924" s="43"/>
      <c r="AV924" s="44"/>
      <c r="AW924" s="45"/>
      <c r="AX924" s="45"/>
      <c r="AY924" s="45"/>
    </row>
    <row r="925">
      <c r="A925" s="60"/>
      <c r="B925" s="60"/>
      <c r="C925" s="60"/>
      <c r="D925" s="46"/>
      <c r="E925" s="25"/>
      <c r="F925" s="26"/>
      <c r="G925" s="18"/>
      <c r="H925" s="15"/>
      <c r="I925" s="28"/>
      <c r="J925" s="29"/>
      <c r="K925" s="30"/>
      <c r="L925" s="31"/>
      <c r="M925" s="32"/>
      <c r="N925" s="33"/>
      <c r="O925" s="39"/>
      <c r="P925" s="39"/>
      <c r="Q925" s="40"/>
      <c r="R925" s="17"/>
      <c r="S925" s="40"/>
      <c r="T925" s="40"/>
      <c r="U925" s="40"/>
      <c r="V925" s="40"/>
      <c r="W925" s="40"/>
      <c r="X925" s="41"/>
      <c r="Y925" s="41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18"/>
      <c r="AM925" s="40"/>
      <c r="AN925" s="42"/>
      <c r="AO925" s="42"/>
      <c r="AP925" s="43"/>
      <c r="AQ925" s="43"/>
      <c r="AR925" s="43"/>
      <c r="AS925" s="43"/>
      <c r="AT925" s="43"/>
      <c r="AU925" s="43"/>
      <c r="AV925" s="44"/>
      <c r="AW925" s="45"/>
      <c r="AX925" s="45"/>
      <c r="AY925" s="45"/>
    </row>
    <row r="926">
      <c r="A926" s="60"/>
      <c r="B926" s="60"/>
      <c r="C926" s="60"/>
      <c r="D926" s="46"/>
      <c r="E926" s="25"/>
      <c r="F926" s="26"/>
      <c r="G926" s="18"/>
      <c r="H926" s="15"/>
      <c r="I926" s="28"/>
      <c r="J926" s="29"/>
      <c r="K926" s="30"/>
      <c r="L926" s="31"/>
      <c r="M926" s="32"/>
      <c r="N926" s="33"/>
      <c r="O926" s="39"/>
      <c r="P926" s="39"/>
      <c r="Q926" s="40"/>
      <c r="R926" s="17"/>
      <c r="S926" s="40"/>
      <c r="T926" s="40"/>
      <c r="U926" s="40"/>
      <c r="V926" s="40"/>
      <c r="W926" s="40"/>
      <c r="X926" s="41"/>
      <c r="Y926" s="41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18"/>
      <c r="AM926" s="40"/>
      <c r="AN926" s="42"/>
      <c r="AO926" s="42"/>
      <c r="AP926" s="43"/>
      <c r="AQ926" s="43"/>
      <c r="AR926" s="43"/>
      <c r="AS926" s="43"/>
      <c r="AT926" s="43"/>
      <c r="AU926" s="43"/>
      <c r="AV926" s="44"/>
      <c r="AW926" s="45"/>
      <c r="AX926" s="45"/>
      <c r="AY926" s="45"/>
    </row>
    <row r="927">
      <c r="A927" s="60"/>
      <c r="B927" s="60"/>
      <c r="C927" s="60"/>
      <c r="D927" s="46"/>
      <c r="E927" s="25"/>
      <c r="F927" s="26"/>
      <c r="G927" s="18"/>
      <c r="H927" s="15"/>
      <c r="I927" s="28"/>
      <c r="J927" s="29"/>
      <c r="K927" s="30"/>
      <c r="L927" s="31"/>
      <c r="M927" s="32"/>
      <c r="N927" s="33"/>
      <c r="O927" s="39"/>
      <c r="P927" s="39"/>
      <c r="Q927" s="40"/>
      <c r="R927" s="17"/>
      <c r="S927" s="40"/>
      <c r="T927" s="40"/>
      <c r="U927" s="40"/>
      <c r="V927" s="40"/>
      <c r="W927" s="40"/>
      <c r="X927" s="41"/>
      <c r="Y927" s="41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18"/>
      <c r="AM927" s="40"/>
      <c r="AN927" s="42"/>
      <c r="AO927" s="42"/>
      <c r="AP927" s="43"/>
      <c r="AQ927" s="43"/>
      <c r="AR927" s="43"/>
      <c r="AS927" s="43"/>
      <c r="AT927" s="43"/>
      <c r="AU927" s="43"/>
      <c r="AV927" s="44"/>
      <c r="AW927" s="45"/>
      <c r="AX927" s="45"/>
      <c r="AY927" s="45"/>
    </row>
    <row r="928">
      <c r="A928" s="60"/>
      <c r="B928" s="60"/>
      <c r="C928" s="60"/>
      <c r="D928" s="46"/>
      <c r="E928" s="25"/>
      <c r="F928" s="26"/>
      <c r="G928" s="18"/>
      <c r="H928" s="15"/>
      <c r="I928" s="28"/>
      <c r="J928" s="29"/>
      <c r="K928" s="30"/>
      <c r="L928" s="31"/>
      <c r="M928" s="32"/>
      <c r="N928" s="33"/>
      <c r="O928" s="39"/>
      <c r="P928" s="39"/>
      <c r="Q928" s="40"/>
      <c r="R928" s="17"/>
      <c r="S928" s="40"/>
      <c r="T928" s="40"/>
      <c r="U928" s="40"/>
      <c r="V928" s="40"/>
      <c r="W928" s="40"/>
      <c r="X928" s="41"/>
      <c r="Y928" s="41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18"/>
      <c r="AM928" s="40"/>
      <c r="AN928" s="42"/>
      <c r="AO928" s="42"/>
      <c r="AP928" s="43"/>
      <c r="AQ928" s="43"/>
      <c r="AR928" s="43"/>
      <c r="AS928" s="43"/>
      <c r="AT928" s="43"/>
      <c r="AU928" s="43"/>
      <c r="AV928" s="44"/>
      <c r="AW928" s="45"/>
      <c r="AX928" s="45"/>
      <c r="AY928" s="45"/>
    </row>
    <row r="929">
      <c r="A929" s="60"/>
      <c r="B929" s="60"/>
      <c r="C929" s="60"/>
      <c r="D929" s="46"/>
      <c r="E929" s="25"/>
      <c r="F929" s="26"/>
      <c r="G929" s="18"/>
      <c r="H929" s="15"/>
      <c r="I929" s="28"/>
      <c r="J929" s="29"/>
      <c r="K929" s="30"/>
      <c r="L929" s="31"/>
      <c r="M929" s="32"/>
      <c r="N929" s="33"/>
      <c r="O929" s="39"/>
      <c r="P929" s="39"/>
      <c r="Q929" s="40"/>
      <c r="R929" s="17"/>
      <c r="S929" s="40"/>
      <c r="T929" s="40"/>
      <c r="U929" s="40"/>
      <c r="V929" s="40"/>
      <c r="W929" s="40"/>
      <c r="X929" s="41"/>
      <c r="Y929" s="41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18"/>
      <c r="AM929" s="40"/>
      <c r="AN929" s="42"/>
      <c r="AO929" s="42"/>
      <c r="AP929" s="43"/>
      <c r="AQ929" s="43"/>
      <c r="AR929" s="43"/>
      <c r="AS929" s="43"/>
      <c r="AT929" s="43"/>
      <c r="AU929" s="43"/>
      <c r="AV929" s="44"/>
      <c r="AW929" s="45"/>
      <c r="AX929" s="45"/>
      <c r="AY929" s="45"/>
    </row>
    <row r="930">
      <c r="A930" s="60"/>
      <c r="B930" s="60"/>
      <c r="C930" s="60"/>
      <c r="D930" s="46"/>
      <c r="E930" s="25"/>
      <c r="F930" s="26"/>
      <c r="G930" s="18"/>
      <c r="H930" s="15"/>
      <c r="I930" s="28"/>
      <c r="J930" s="29"/>
      <c r="K930" s="30"/>
      <c r="L930" s="31"/>
      <c r="M930" s="32"/>
      <c r="N930" s="33"/>
      <c r="O930" s="39"/>
      <c r="P930" s="39"/>
      <c r="Q930" s="40"/>
      <c r="R930" s="17"/>
      <c r="S930" s="40"/>
      <c r="T930" s="40"/>
      <c r="U930" s="40"/>
      <c r="V930" s="40"/>
      <c r="W930" s="40"/>
      <c r="X930" s="41"/>
      <c r="Y930" s="41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18"/>
      <c r="AM930" s="40"/>
      <c r="AN930" s="42"/>
      <c r="AO930" s="42"/>
      <c r="AP930" s="43"/>
      <c r="AQ930" s="43"/>
      <c r="AR930" s="43"/>
      <c r="AS930" s="43"/>
      <c r="AT930" s="43"/>
      <c r="AU930" s="43"/>
      <c r="AV930" s="44"/>
      <c r="AW930" s="45"/>
      <c r="AX930" s="45"/>
      <c r="AY930" s="45"/>
    </row>
    <row r="931">
      <c r="A931" s="60"/>
      <c r="B931" s="60"/>
      <c r="C931" s="60"/>
      <c r="D931" s="46"/>
      <c r="E931" s="25"/>
      <c r="F931" s="26"/>
      <c r="G931" s="18"/>
      <c r="H931" s="15"/>
      <c r="I931" s="28"/>
      <c r="J931" s="29"/>
      <c r="K931" s="30"/>
      <c r="L931" s="31"/>
      <c r="M931" s="32"/>
      <c r="N931" s="33"/>
      <c r="O931" s="39"/>
      <c r="P931" s="39"/>
      <c r="Q931" s="40"/>
      <c r="R931" s="17"/>
      <c r="S931" s="40"/>
      <c r="T931" s="40"/>
      <c r="U931" s="40"/>
      <c r="V931" s="40"/>
      <c r="W931" s="40"/>
      <c r="X931" s="41"/>
      <c r="Y931" s="41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18"/>
      <c r="AM931" s="40"/>
      <c r="AN931" s="42"/>
      <c r="AO931" s="42"/>
      <c r="AP931" s="43"/>
      <c r="AQ931" s="43"/>
      <c r="AR931" s="43"/>
      <c r="AS931" s="43"/>
      <c r="AT931" s="43"/>
      <c r="AU931" s="43"/>
      <c r="AV931" s="44"/>
      <c r="AW931" s="45"/>
      <c r="AX931" s="45"/>
      <c r="AY931" s="45"/>
    </row>
    <row r="932">
      <c r="A932" s="60"/>
      <c r="B932" s="60"/>
      <c r="C932" s="60"/>
      <c r="D932" s="46"/>
      <c r="E932" s="25"/>
      <c r="F932" s="26"/>
      <c r="G932" s="18"/>
      <c r="H932" s="15"/>
      <c r="I932" s="28"/>
      <c r="J932" s="29"/>
      <c r="K932" s="30"/>
      <c r="L932" s="31"/>
      <c r="M932" s="32"/>
      <c r="N932" s="33"/>
      <c r="O932" s="39"/>
      <c r="P932" s="39"/>
      <c r="Q932" s="40"/>
      <c r="R932" s="17"/>
      <c r="S932" s="40"/>
      <c r="T932" s="40"/>
      <c r="U932" s="40"/>
      <c r="V932" s="40"/>
      <c r="W932" s="40"/>
      <c r="X932" s="41"/>
      <c r="Y932" s="41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18"/>
      <c r="AM932" s="40"/>
      <c r="AN932" s="42"/>
      <c r="AO932" s="42"/>
      <c r="AP932" s="43"/>
      <c r="AQ932" s="43"/>
      <c r="AR932" s="43"/>
      <c r="AS932" s="43"/>
      <c r="AT932" s="43"/>
      <c r="AU932" s="43"/>
      <c r="AV932" s="44"/>
      <c r="AW932" s="45"/>
      <c r="AX932" s="45"/>
      <c r="AY932" s="45"/>
    </row>
    <row r="933">
      <c r="A933" s="60"/>
      <c r="B933" s="60"/>
      <c r="C933" s="60"/>
      <c r="D933" s="46"/>
      <c r="E933" s="25"/>
      <c r="F933" s="26"/>
      <c r="G933" s="18"/>
      <c r="H933" s="15"/>
      <c r="I933" s="28"/>
      <c r="J933" s="29"/>
      <c r="K933" s="30"/>
      <c r="L933" s="31"/>
      <c r="M933" s="32"/>
      <c r="N933" s="33"/>
      <c r="O933" s="39"/>
      <c r="P933" s="39"/>
      <c r="Q933" s="40"/>
      <c r="R933" s="17"/>
      <c r="S933" s="40"/>
      <c r="T933" s="40"/>
      <c r="U933" s="40"/>
      <c r="V933" s="40"/>
      <c r="W933" s="40"/>
      <c r="X933" s="41"/>
      <c r="Y933" s="41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18"/>
      <c r="AM933" s="40"/>
      <c r="AN933" s="42"/>
      <c r="AO933" s="42"/>
      <c r="AP933" s="43"/>
      <c r="AQ933" s="43"/>
      <c r="AR933" s="43"/>
      <c r="AS933" s="43"/>
      <c r="AT933" s="43"/>
      <c r="AU933" s="43"/>
      <c r="AV933" s="44"/>
      <c r="AW933" s="45"/>
      <c r="AX933" s="45"/>
      <c r="AY933" s="45"/>
    </row>
    <row r="934">
      <c r="A934" s="60"/>
      <c r="B934" s="60"/>
      <c r="C934" s="60"/>
      <c r="D934" s="46"/>
      <c r="E934" s="25"/>
      <c r="F934" s="26"/>
      <c r="G934" s="18"/>
      <c r="H934" s="15"/>
      <c r="I934" s="28"/>
      <c r="J934" s="29"/>
      <c r="K934" s="30"/>
      <c r="L934" s="31"/>
      <c r="M934" s="32"/>
      <c r="N934" s="33"/>
      <c r="O934" s="39"/>
      <c r="P934" s="39"/>
      <c r="Q934" s="40"/>
      <c r="R934" s="17"/>
      <c r="S934" s="40"/>
      <c r="T934" s="40"/>
      <c r="U934" s="40"/>
      <c r="V934" s="40"/>
      <c r="W934" s="40"/>
      <c r="X934" s="41"/>
      <c r="Y934" s="41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18"/>
      <c r="AM934" s="40"/>
      <c r="AN934" s="42"/>
      <c r="AO934" s="42"/>
      <c r="AP934" s="43"/>
      <c r="AQ934" s="43"/>
      <c r="AR934" s="43"/>
      <c r="AS934" s="43"/>
      <c r="AT934" s="43"/>
      <c r="AU934" s="43"/>
      <c r="AV934" s="44"/>
      <c r="AW934" s="45"/>
      <c r="AX934" s="45"/>
      <c r="AY934" s="45"/>
    </row>
    <row r="935">
      <c r="A935" s="60"/>
      <c r="B935" s="60"/>
      <c r="C935" s="60"/>
      <c r="D935" s="46"/>
      <c r="E935" s="25"/>
      <c r="F935" s="26"/>
      <c r="G935" s="18"/>
      <c r="H935" s="15"/>
      <c r="I935" s="28"/>
      <c r="J935" s="29"/>
      <c r="K935" s="30"/>
      <c r="L935" s="31"/>
      <c r="M935" s="32"/>
      <c r="N935" s="33"/>
      <c r="O935" s="39"/>
      <c r="P935" s="39"/>
      <c r="Q935" s="40"/>
      <c r="R935" s="17"/>
      <c r="S935" s="40"/>
      <c r="T935" s="40"/>
      <c r="U935" s="40"/>
      <c r="V935" s="40"/>
      <c r="W935" s="40"/>
      <c r="X935" s="41"/>
      <c r="Y935" s="41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18"/>
      <c r="AM935" s="40"/>
      <c r="AN935" s="42"/>
      <c r="AO935" s="42"/>
      <c r="AP935" s="43"/>
      <c r="AQ935" s="43"/>
      <c r="AR935" s="43"/>
      <c r="AS935" s="43"/>
      <c r="AT935" s="43"/>
      <c r="AU935" s="43"/>
      <c r="AV935" s="44"/>
      <c r="AW935" s="45"/>
      <c r="AX935" s="45"/>
      <c r="AY935" s="45"/>
    </row>
    <row r="936">
      <c r="A936" s="60"/>
      <c r="B936" s="60"/>
      <c r="C936" s="60"/>
      <c r="D936" s="46"/>
      <c r="E936" s="25"/>
      <c r="F936" s="26"/>
      <c r="G936" s="18"/>
      <c r="H936" s="15"/>
      <c r="I936" s="28"/>
      <c r="J936" s="29"/>
      <c r="K936" s="30"/>
      <c r="L936" s="31"/>
      <c r="M936" s="32"/>
      <c r="N936" s="33"/>
      <c r="O936" s="39"/>
      <c r="P936" s="39"/>
      <c r="Q936" s="40"/>
      <c r="R936" s="17"/>
      <c r="S936" s="40"/>
      <c r="T936" s="40"/>
      <c r="U936" s="40"/>
      <c r="V936" s="40"/>
      <c r="W936" s="40"/>
      <c r="X936" s="41"/>
      <c r="Y936" s="41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18"/>
      <c r="AM936" s="40"/>
      <c r="AN936" s="42"/>
      <c r="AO936" s="42"/>
      <c r="AP936" s="43"/>
      <c r="AQ936" s="43"/>
      <c r="AR936" s="43"/>
      <c r="AS936" s="43"/>
      <c r="AT936" s="43"/>
      <c r="AU936" s="43"/>
      <c r="AV936" s="44"/>
      <c r="AW936" s="45"/>
      <c r="AX936" s="45"/>
      <c r="AY936" s="45"/>
    </row>
    <row r="937">
      <c r="A937" s="60"/>
      <c r="B937" s="60"/>
      <c r="C937" s="60"/>
      <c r="D937" s="46"/>
      <c r="E937" s="25"/>
      <c r="F937" s="26"/>
      <c r="G937" s="18"/>
      <c r="H937" s="15"/>
      <c r="I937" s="28"/>
      <c r="J937" s="29"/>
      <c r="K937" s="30"/>
      <c r="L937" s="31"/>
      <c r="M937" s="32"/>
      <c r="N937" s="33"/>
      <c r="O937" s="39"/>
      <c r="P937" s="39"/>
      <c r="Q937" s="40"/>
      <c r="R937" s="17"/>
      <c r="S937" s="40"/>
      <c r="T937" s="40"/>
      <c r="U937" s="40"/>
      <c r="V937" s="40"/>
      <c r="W937" s="40"/>
      <c r="X937" s="41"/>
      <c r="Y937" s="41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18"/>
      <c r="AM937" s="40"/>
      <c r="AN937" s="42"/>
      <c r="AO937" s="42"/>
      <c r="AP937" s="43"/>
      <c r="AQ937" s="43"/>
      <c r="AR937" s="43"/>
      <c r="AS937" s="43"/>
      <c r="AT937" s="43"/>
      <c r="AU937" s="43"/>
      <c r="AV937" s="44"/>
      <c r="AW937" s="45"/>
      <c r="AX937" s="45"/>
      <c r="AY937" s="45"/>
    </row>
    <row r="938">
      <c r="A938" s="60"/>
      <c r="B938" s="60"/>
      <c r="C938" s="60"/>
      <c r="D938" s="46"/>
      <c r="E938" s="25"/>
      <c r="F938" s="26"/>
      <c r="G938" s="18"/>
      <c r="H938" s="15"/>
      <c r="I938" s="28"/>
      <c r="J938" s="29"/>
      <c r="K938" s="30"/>
      <c r="L938" s="31"/>
      <c r="M938" s="32"/>
      <c r="N938" s="33"/>
      <c r="O938" s="39"/>
      <c r="P938" s="39"/>
      <c r="Q938" s="40"/>
      <c r="R938" s="17"/>
      <c r="S938" s="40"/>
      <c r="T938" s="40"/>
      <c r="U938" s="40"/>
      <c r="V938" s="40"/>
      <c r="W938" s="40"/>
      <c r="X938" s="41"/>
      <c r="Y938" s="41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18"/>
      <c r="AM938" s="40"/>
      <c r="AN938" s="42"/>
      <c r="AO938" s="42"/>
      <c r="AP938" s="43"/>
      <c r="AQ938" s="43"/>
      <c r="AR938" s="43"/>
      <c r="AS938" s="43"/>
      <c r="AT938" s="43"/>
      <c r="AU938" s="43"/>
      <c r="AV938" s="44"/>
      <c r="AW938" s="45"/>
      <c r="AX938" s="45"/>
      <c r="AY938" s="45"/>
    </row>
    <row r="939">
      <c r="A939" s="60"/>
      <c r="B939" s="60"/>
      <c r="C939" s="60"/>
      <c r="D939" s="46"/>
      <c r="E939" s="25"/>
      <c r="F939" s="26"/>
      <c r="G939" s="18"/>
      <c r="H939" s="15"/>
      <c r="I939" s="28"/>
      <c r="J939" s="29"/>
      <c r="K939" s="30"/>
      <c r="L939" s="31"/>
      <c r="M939" s="32"/>
      <c r="N939" s="33"/>
      <c r="O939" s="39"/>
      <c r="P939" s="39"/>
      <c r="Q939" s="40"/>
      <c r="R939" s="17"/>
      <c r="S939" s="40"/>
      <c r="T939" s="40"/>
      <c r="U939" s="40"/>
      <c r="V939" s="40"/>
      <c r="W939" s="40"/>
      <c r="X939" s="41"/>
      <c r="Y939" s="41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18"/>
      <c r="AM939" s="40"/>
      <c r="AN939" s="42"/>
      <c r="AO939" s="42"/>
      <c r="AP939" s="43"/>
      <c r="AQ939" s="43"/>
      <c r="AR939" s="43"/>
      <c r="AS939" s="43"/>
      <c r="AT939" s="43"/>
      <c r="AU939" s="43"/>
      <c r="AV939" s="44"/>
      <c r="AW939" s="45"/>
      <c r="AX939" s="45"/>
      <c r="AY939" s="45"/>
    </row>
    <row r="940">
      <c r="A940" s="60"/>
      <c r="B940" s="60"/>
      <c r="C940" s="60"/>
      <c r="D940" s="46"/>
      <c r="E940" s="25"/>
      <c r="F940" s="26"/>
      <c r="G940" s="18"/>
      <c r="H940" s="15"/>
      <c r="I940" s="28"/>
      <c r="J940" s="29"/>
      <c r="K940" s="30"/>
      <c r="L940" s="31"/>
      <c r="M940" s="32"/>
      <c r="N940" s="33"/>
      <c r="O940" s="39"/>
      <c r="P940" s="39"/>
      <c r="Q940" s="40"/>
      <c r="R940" s="17"/>
      <c r="S940" s="40"/>
      <c r="T940" s="40"/>
      <c r="U940" s="40"/>
      <c r="V940" s="40"/>
      <c r="W940" s="40"/>
      <c r="X940" s="41"/>
      <c r="Y940" s="41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18"/>
      <c r="AM940" s="40"/>
      <c r="AN940" s="42"/>
      <c r="AO940" s="42"/>
      <c r="AP940" s="43"/>
      <c r="AQ940" s="43"/>
      <c r="AR940" s="43"/>
      <c r="AS940" s="43"/>
      <c r="AT940" s="43"/>
      <c r="AU940" s="43"/>
      <c r="AV940" s="44"/>
      <c r="AW940" s="45"/>
      <c r="AX940" s="45"/>
      <c r="AY940" s="45"/>
    </row>
    <row r="941">
      <c r="A941" s="60"/>
      <c r="B941" s="60"/>
      <c r="C941" s="60"/>
      <c r="D941" s="46"/>
      <c r="E941" s="25"/>
      <c r="F941" s="26"/>
      <c r="G941" s="18"/>
      <c r="H941" s="15"/>
      <c r="I941" s="28"/>
      <c r="J941" s="29"/>
      <c r="K941" s="30"/>
      <c r="L941" s="31"/>
      <c r="M941" s="32"/>
      <c r="N941" s="33"/>
      <c r="O941" s="39"/>
      <c r="P941" s="39"/>
      <c r="Q941" s="40"/>
      <c r="R941" s="17"/>
      <c r="S941" s="40"/>
      <c r="T941" s="40"/>
      <c r="U941" s="40"/>
      <c r="V941" s="40"/>
      <c r="W941" s="40"/>
      <c r="X941" s="41"/>
      <c r="Y941" s="41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18"/>
      <c r="AM941" s="40"/>
      <c r="AN941" s="42"/>
      <c r="AO941" s="42"/>
      <c r="AP941" s="43"/>
      <c r="AQ941" s="43"/>
      <c r="AR941" s="43"/>
      <c r="AS941" s="43"/>
      <c r="AT941" s="43"/>
      <c r="AU941" s="43"/>
      <c r="AV941" s="44"/>
      <c r="AW941" s="45"/>
      <c r="AX941" s="45"/>
      <c r="AY941" s="45"/>
    </row>
    <row r="942">
      <c r="A942" s="60"/>
      <c r="B942" s="60"/>
      <c r="C942" s="60"/>
      <c r="D942" s="46"/>
      <c r="E942" s="25"/>
      <c r="F942" s="26"/>
      <c r="G942" s="18"/>
      <c r="H942" s="15"/>
      <c r="I942" s="28"/>
      <c r="J942" s="29"/>
      <c r="K942" s="30"/>
      <c r="L942" s="31"/>
      <c r="M942" s="32"/>
      <c r="N942" s="33"/>
      <c r="O942" s="39"/>
      <c r="P942" s="39"/>
      <c r="Q942" s="40"/>
      <c r="R942" s="17"/>
      <c r="S942" s="40"/>
      <c r="T942" s="40"/>
      <c r="U942" s="40"/>
      <c r="V942" s="40"/>
      <c r="W942" s="40"/>
      <c r="X942" s="41"/>
      <c r="Y942" s="41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18"/>
      <c r="AM942" s="40"/>
      <c r="AN942" s="42"/>
      <c r="AO942" s="42"/>
      <c r="AP942" s="43"/>
      <c r="AQ942" s="43"/>
      <c r="AR942" s="43"/>
      <c r="AS942" s="43"/>
      <c r="AT942" s="43"/>
      <c r="AU942" s="43"/>
      <c r="AV942" s="44"/>
      <c r="AW942" s="45"/>
      <c r="AX942" s="45"/>
      <c r="AY942" s="45"/>
    </row>
    <row r="943">
      <c r="A943" s="60"/>
      <c r="B943" s="60"/>
      <c r="C943" s="60"/>
      <c r="D943" s="46"/>
      <c r="E943" s="25"/>
      <c r="F943" s="26"/>
      <c r="G943" s="18"/>
      <c r="H943" s="15"/>
      <c r="I943" s="28"/>
      <c r="J943" s="29"/>
      <c r="K943" s="30"/>
      <c r="L943" s="31"/>
      <c r="M943" s="32"/>
      <c r="N943" s="33"/>
      <c r="O943" s="39"/>
      <c r="P943" s="39"/>
      <c r="Q943" s="40"/>
      <c r="R943" s="17"/>
      <c r="S943" s="40"/>
      <c r="T943" s="40"/>
      <c r="U943" s="40"/>
      <c r="V943" s="40"/>
      <c r="W943" s="40"/>
      <c r="X943" s="41"/>
      <c r="Y943" s="41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18"/>
      <c r="AM943" s="40"/>
      <c r="AN943" s="42"/>
      <c r="AO943" s="42"/>
      <c r="AP943" s="43"/>
      <c r="AQ943" s="43"/>
      <c r="AR943" s="43"/>
      <c r="AS943" s="43"/>
      <c r="AT943" s="43"/>
      <c r="AU943" s="43"/>
      <c r="AV943" s="44"/>
      <c r="AW943" s="45"/>
      <c r="AX943" s="45"/>
      <c r="AY943" s="45"/>
    </row>
    <row r="944">
      <c r="A944" s="60"/>
      <c r="B944" s="60"/>
      <c r="C944" s="60"/>
      <c r="D944" s="46"/>
      <c r="E944" s="25"/>
      <c r="F944" s="26"/>
      <c r="G944" s="18"/>
      <c r="H944" s="15"/>
      <c r="I944" s="28"/>
      <c r="J944" s="29"/>
      <c r="K944" s="30"/>
      <c r="L944" s="31"/>
      <c r="M944" s="32"/>
      <c r="N944" s="33"/>
      <c r="O944" s="39"/>
      <c r="P944" s="39"/>
      <c r="Q944" s="40"/>
      <c r="R944" s="17"/>
      <c r="S944" s="40"/>
      <c r="T944" s="40"/>
      <c r="U944" s="40"/>
      <c r="V944" s="40"/>
      <c r="W944" s="40"/>
      <c r="X944" s="41"/>
      <c r="Y944" s="41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18"/>
      <c r="AM944" s="40"/>
      <c r="AN944" s="42"/>
      <c r="AO944" s="42"/>
      <c r="AP944" s="43"/>
      <c r="AQ944" s="43"/>
      <c r="AR944" s="43"/>
      <c r="AS944" s="43"/>
      <c r="AT944" s="43"/>
      <c r="AU944" s="43"/>
      <c r="AV944" s="44"/>
      <c r="AW944" s="45"/>
      <c r="AX944" s="45"/>
      <c r="AY944" s="45"/>
    </row>
    <row r="945">
      <c r="A945" s="60"/>
      <c r="B945" s="60"/>
      <c r="C945" s="60"/>
      <c r="D945" s="46"/>
      <c r="E945" s="25"/>
      <c r="F945" s="26"/>
      <c r="G945" s="18"/>
      <c r="H945" s="15"/>
      <c r="I945" s="28"/>
      <c r="J945" s="29"/>
      <c r="K945" s="30"/>
      <c r="L945" s="31"/>
      <c r="M945" s="32"/>
      <c r="N945" s="33"/>
      <c r="O945" s="39"/>
      <c r="P945" s="39"/>
      <c r="Q945" s="40"/>
      <c r="R945" s="17"/>
      <c r="S945" s="40"/>
      <c r="T945" s="40"/>
      <c r="U945" s="40"/>
      <c r="V945" s="40"/>
      <c r="W945" s="40"/>
      <c r="X945" s="41"/>
      <c r="Y945" s="41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18"/>
      <c r="AM945" s="40"/>
      <c r="AN945" s="42"/>
      <c r="AO945" s="42"/>
      <c r="AP945" s="43"/>
      <c r="AQ945" s="43"/>
      <c r="AR945" s="43"/>
      <c r="AS945" s="43"/>
      <c r="AT945" s="43"/>
      <c r="AU945" s="43"/>
      <c r="AV945" s="44"/>
      <c r="AW945" s="45"/>
      <c r="AX945" s="45"/>
      <c r="AY945" s="45"/>
    </row>
    <row r="946">
      <c r="A946" s="60"/>
      <c r="B946" s="60"/>
      <c r="C946" s="60"/>
      <c r="D946" s="46"/>
      <c r="E946" s="25"/>
      <c r="F946" s="26"/>
      <c r="G946" s="18"/>
      <c r="H946" s="15"/>
      <c r="I946" s="28"/>
      <c r="J946" s="29"/>
      <c r="K946" s="30"/>
      <c r="L946" s="31"/>
      <c r="M946" s="32"/>
      <c r="N946" s="33"/>
      <c r="O946" s="39"/>
      <c r="P946" s="39"/>
      <c r="Q946" s="40"/>
      <c r="R946" s="17"/>
      <c r="S946" s="40"/>
      <c r="T946" s="40"/>
      <c r="U946" s="40"/>
      <c r="V946" s="40"/>
      <c r="W946" s="40"/>
      <c r="X946" s="41"/>
      <c r="Y946" s="41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18"/>
      <c r="AM946" s="40"/>
      <c r="AN946" s="42"/>
      <c r="AO946" s="42"/>
      <c r="AP946" s="43"/>
      <c r="AQ946" s="43"/>
      <c r="AR946" s="43"/>
      <c r="AS946" s="43"/>
      <c r="AT946" s="43"/>
      <c r="AU946" s="43"/>
      <c r="AV946" s="44"/>
      <c r="AW946" s="45"/>
      <c r="AX946" s="45"/>
      <c r="AY946" s="45"/>
    </row>
    <row r="947">
      <c r="A947" s="60"/>
      <c r="B947" s="60"/>
      <c r="C947" s="60"/>
      <c r="D947" s="46"/>
      <c r="E947" s="25"/>
      <c r="F947" s="26"/>
      <c r="G947" s="18"/>
      <c r="H947" s="15"/>
      <c r="I947" s="28"/>
      <c r="J947" s="29"/>
      <c r="K947" s="30"/>
      <c r="L947" s="31"/>
      <c r="M947" s="32"/>
      <c r="N947" s="33"/>
      <c r="O947" s="39"/>
      <c r="P947" s="39"/>
      <c r="Q947" s="40"/>
      <c r="R947" s="17"/>
      <c r="S947" s="40"/>
      <c r="T947" s="40"/>
      <c r="U947" s="40"/>
      <c r="V947" s="40"/>
      <c r="W947" s="40"/>
      <c r="X947" s="41"/>
      <c r="Y947" s="41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18"/>
      <c r="AM947" s="40"/>
      <c r="AN947" s="42"/>
      <c r="AO947" s="42"/>
      <c r="AP947" s="43"/>
      <c r="AQ947" s="43"/>
      <c r="AR947" s="43"/>
      <c r="AS947" s="43"/>
      <c r="AT947" s="43"/>
      <c r="AU947" s="43"/>
      <c r="AV947" s="44"/>
      <c r="AW947" s="45"/>
      <c r="AX947" s="45"/>
      <c r="AY947" s="45"/>
    </row>
    <row r="948">
      <c r="A948" s="60"/>
      <c r="B948" s="60"/>
      <c r="C948" s="60"/>
      <c r="D948" s="46"/>
      <c r="E948" s="25"/>
      <c r="F948" s="26"/>
      <c r="G948" s="18"/>
      <c r="H948" s="15"/>
      <c r="I948" s="28"/>
      <c r="J948" s="29"/>
      <c r="K948" s="30"/>
      <c r="L948" s="31"/>
      <c r="M948" s="32"/>
      <c r="N948" s="33"/>
      <c r="O948" s="39"/>
      <c r="P948" s="39"/>
      <c r="Q948" s="40"/>
      <c r="R948" s="17"/>
      <c r="S948" s="40"/>
      <c r="T948" s="40"/>
      <c r="U948" s="40"/>
      <c r="V948" s="40"/>
      <c r="W948" s="40"/>
      <c r="X948" s="41"/>
      <c r="Y948" s="41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18"/>
      <c r="AM948" s="40"/>
      <c r="AN948" s="42"/>
      <c r="AO948" s="42"/>
      <c r="AP948" s="43"/>
      <c r="AQ948" s="43"/>
      <c r="AR948" s="43"/>
      <c r="AS948" s="43"/>
      <c r="AT948" s="43"/>
      <c r="AU948" s="43"/>
      <c r="AV948" s="44"/>
      <c r="AW948" s="45"/>
      <c r="AX948" s="45"/>
      <c r="AY948" s="45"/>
    </row>
    <row r="949">
      <c r="A949" s="60"/>
      <c r="B949" s="60"/>
      <c r="C949" s="60"/>
      <c r="D949" s="46"/>
      <c r="E949" s="25"/>
      <c r="F949" s="26"/>
      <c r="G949" s="18"/>
      <c r="H949" s="15"/>
      <c r="I949" s="28"/>
      <c r="J949" s="29"/>
      <c r="K949" s="30"/>
      <c r="L949" s="31"/>
      <c r="M949" s="32"/>
      <c r="N949" s="33"/>
      <c r="O949" s="39"/>
      <c r="P949" s="39"/>
      <c r="Q949" s="40"/>
      <c r="R949" s="17"/>
      <c r="S949" s="40"/>
      <c r="T949" s="40"/>
      <c r="U949" s="40"/>
      <c r="V949" s="40"/>
      <c r="W949" s="40"/>
      <c r="X949" s="41"/>
      <c r="Y949" s="41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18"/>
      <c r="AM949" s="40"/>
      <c r="AN949" s="42"/>
      <c r="AO949" s="42"/>
      <c r="AP949" s="43"/>
      <c r="AQ949" s="43"/>
      <c r="AR949" s="43"/>
      <c r="AS949" s="43"/>
      <c r="AT949" s="43"/>
      <c r="AU949" s="43"/>
      <c r="AV949" s="44"/>
      <c r="AW949" s="45"/>
      <c r="AX949" s="45"/>
      <c r="AY949" s="45"/>
    </row>
    <row r="950">
      <c r="A950" s="60"/>
      <c r="B950" s="60"/>
      <c r="C950" s="60"/>
      <c r="D950" s="46"/>
      <c r="E950" s="25"/>
      <c r="F950" s="26"/>
      <c r="G950" s="18"/>
      <c r="H950" s="15"/>
      <c r="I950" s="28"/>
      <c r="J950" s="29"/>
      <c r="K950" s="30"/>
      <c r="L950" s="31"/>
      <c r="M950" s="32"/>
      <c r="N950" s="33"/>
      <c r="O950" s="39"/>
      <c r="P950" s="39"/>
      <c r="Q950" s="40"/>
      <c r="R950" s="17"/>
      <c r="S950" s="40"/>
      <c r="T950" s="40"/>
      <c r="U950" s="40"/>
      <c r="V950" s="40"/>
      <c r="W950" s="40"/>
      <c r="X950" s="41"/>
      <c r="Y950" s="41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18"/>
      <c r="AM950" s="40"/>
      <c r="AN950" s="42"/>
      <c r="AO950" s="42"/>
      <c r="AP950" s="43"/>
      <c r="AQ950" s="43"/>
      <c r="AR950" s="43"/>
      <c r="AS950" s="43"/>
      <c r="AT950" s="43"/>
      <c r="AU950" s="43"/>
      <c r="AV950" s="44"/>
      <c r="AW950" s="45"/>
      <c r="AX950" s="45"/>
      <c r="AY950" s="45"/>
    </row>
    <row r="951">
      <c r="A951" s="60"/>
      <c r="B951" s="60"/>
      <c r="C951" s="60"/>
      <c r="D951" s="46"/>
      <c r="E951" s="25"/>
      <c r="F951" s="26"/>
      <c r="G951" s="18"/>
      <c r="H951" s="15"/>
      <c r="I951" s="28"/>
      <c r="J951" s="29"/>
      <c r="K951" s="30"/>
      <c r="L951" s="31"/>
      <c r="M951" s="32"/>
      <c r="N951" s="33"/>
      <c r="O951" s="39"/>
      <c r="P951" s="39"/>
      <c r="Q951" s="40"/>
      <c r="R951" s="17"/>
      <c r="S951" s="40"/>
      <c r="T951" s="40"/>
      <c r="U951" s="40"/>
      <c r="V951" s="40"/>
      <c r="W951" s="40"/>
      <c r="X951" s="41"/>
      <c r="Y951" s="41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18"/>
      <c r="AM951" s="40"/>
      <c r="AN951" s="42"/>
      <c r="AO951" s="42"/>
      <c r="AP951" s="43"/>
      <c r="AQ951" s="43"/>
      <c r="AR951" s="43"/>
      <c r="AS951" s="43"/>
      <c r="AT951" s="43"/>
      <c r="AU951" s="43"/>
      <c r="AV951" s="44"/>
      <c r="AW951" s="45"/>
      <c r="AX951" s="45"/>
      <c r="AY951" s="45"/>
    </row>
    <row r="952">
      <c r="A952" s="60"/>
      <c r="B952" s="60"/>
      <c r="C952" s="60"/>
      <c r="D952" s="46"/>
      <c r="E952" s="25"/>
      <c r="F952" s="26"/>
      <c r="G952" s="18"/>
      <c r="H952" s="15"/>
      <c r="I952" s="28"/>
      <c r="J952" s="29"/>
      <c r="K952" s="30"/>
      <c r="L952" s="31"/>
      <c r="M952" s="32"/>
      <c r="N952" s="33"/>
      <c r="O952" s="39"/>
      <c r="P952" s="39"/>
      <c r="Q952" s="40"/>
      <c r="R952" s="17"/>
      <c r="S952" s="40"/>
      <c r="T952" s="40"/>
      <c r="U952" s="40"/>
      <c r="V952" s="40"/>
      <c r="W952" s="40"/>
      <c r="X952" s="41"/>
      <c r="Y952" s="41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18"/>
      <c r="AM952" s="40"/>
      <c r="AN952" s="42"/>
      <c r="AO952" s="42"/>
      <c r="AP952" s="43"/>
      <c r="AQ952" s="43"/>
      <c r="AR952" s="43"/>
      <c r="AS952" s="43"/>
      <c r="AT952" s="43"/>
      <c r="AU952" s="43"/>
      <c r="AV952" s="44"/>
      <c r="AW952" s="45"/>
      <c r="AX952" s="45"/>
      <c r="AY952" s="45"/>
    </row>
    <row r="953">
      <c r="A953" s="60"/>
      <c r="B953" s="60"/>
      <c r="C953" s="60"/>
      <c r="D953" s="46"/>
      <c r="E953" s="25"/>
      <c r="F953" s="26"/>
      <c r="G953" s="18"/>
      <c r="H953" s="15"/>
      <c r="I953" s="28"/>
      <c r="J953" s="29"/>
      <c r="K953" s="30"/>
      <c r="L953" s="31"/>
      <c r="M953" s="32"/>
      <c r="N953" s="33"/>
      <c r="O953" s="39"/>
      <c r="P953" s="39"/>
      <c r="Q953" s="40"/>
      <c r="R953" s="17"/>
      <c r="S953" s="40"/>
      <c r="T953" s="40"/>
      <c r="U953" s="40"/>
      <c r="V953" s="40"/>
      <c r="W953" s="40"/>
      <c r="X953" s="41"/>
      <c r="Y953" s="41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18"/>
      <c r="AM953" s="40"/>
      <c r="AN953" s="42"/>
      <c r="AO953" s="42"/>
      <c r="AP953" s="43"/>
      <c r="AQ953" s="43"/>
      <c r="AR953" s="43"/>
      <c r="AS953" s="43"/>
      <c r="AT953" s="43"/>
      <c r="AU953" s="43"/>
      <c r="AV953" s="44"/>
      <c r="AW953" s="45"/>
      <c r="AX953" s="45"/>
      <c r="AY953" s="45"/>
    </row>
    <row r="954">
      <c r="A954" s="60"/>
      <c r="B954" s="60"/>
      <c r="C954" s="60"/>
      <c r="D954" s="46"/>
      <c r="E954" s="25"/>
      <c r="F954" s="26"/>
      <c r="G954" s="18"/>
      <c r="H954" s="15"/>
      <c r="I954" s="28"/>
      <c r="J954" s="29"/>
      <c r="K954" s="30"/>
      <c r="L954" s="31"/>
      <c r="M954" s="32"/>
      <c r="N954" s="33"/>
      <c r="O954" s="39"/>
      <c r="P954" s="39"/>
      <c r="Q954" s="40"/>
      <c r="R954" s="17"/>
      <c r="S954" s="40"/>
      <c r="T954" s="40"/>
      <c r="U954" s="40"/>
      <c r="V954" s="40"/>
      <c r="W954" s="40"/>
      <c r="X954" s="41"/>
      <c r="Y954" s="41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18"/>
      <c r="AM954" s="40"/>
      <c r="AN954" s="42"/>
      <c r="AO954" s="42"/>
      <c r="AP954" s="43"/>
      <c r="AQ954" s="43"/>
      <c r="AR954" s="43"/>
      <c r="AS954" s="43"/>
      <c r="AT954" s="43"/>
      <c r="AU954" s="43"/>
      <c r="AV954" s="44"/>
      <c r="AW954" s="45"/>
      <c r="AX954" s="45"/>
      <c r="AY954" s="45"/>
    </row>
    <row r="955">
      <c r="A955" s="60"/>
      <c r="B955" s="60"/>
      <c r="C955" s="60"/>
      <c r="D955" s="46"/>
      <c r="E955" s="25"/>
      <c r="F955" s="26"/>
      <c r="G955" s="18"/>
      <c r="H955" s="15"/>
      <c r="I955" s="28"/>
      <c r="J955" s="29"/>
      <c r="K955" s="30"/>
      <c r="L955" s="31"/>
      <c r="M955" s="32"/>
      <c r="N955" s="33"/>
      <c r="O955" s="39"/>
      <c r="P955" s="39"/>
      <c r="Q955" s="40"/>
      <c r="R955" s="17"/>
      <c r="S955" s="40"/>
      <c r="T955" s="40"/>
      <c r="U955" s="40"/>
      <c r="V955" s="40"/>
      <c r="W955" s="40"/>
      <c r="X955" s="41"/>
      <c r="Y955" s="41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18"/>
      <c r="AM955" s="40"/>
      <c r="AN955" s="42"/>
      <c r="AO955" s="42"/>
      <c r="AP955" s="43"/>
      <c r="AQ955" s="43"/>
      <c r="AR955" s="43"/>
      <c r="AS955" s="43"/>
      <c r="AT955" s="43"/>
      <c r="AU955" s="43"/>
      <c r="AV955" s="44"/>
      <c r="AW955" s="45"/>
      <c r="AX955" s="45"/>
      <c r="AY955" s="45"/>
    </row>
    <row r="956">
      <c r="A956" s="60"/>
      <c r="B956" s="60"/>
      <c r="C956" s="60"/>
      <c r="D956" s="46"/>
      <c r="E956" s="25"/>
      <c r="F956" s="26"/>
      <c r="G956" s="18"/>
      <c r="H956" s="15"/>
      <c r="I956" s="28"/>
      <c r="J956" s="29"/>
      <c r="K956" s="30"/>
      <c r="L956" s="31"/>
      <c r="M956" s="32"/>
      <c r="N956" s="33"/>
      <c r="O956" s="39"/>
      <c r="P956" s="39"/>
      <c r="Q956" s="40"/>
      <c r="R956" s="17"/>
      <c r="S956" s="40"/>
      <c r="T956" s="40"/>
      <c r="U956" s="40"/>
      <c r="V956" s="40"/>
      <c r="W956" s="40"/>
      <c r="X956" s="41"/>
      <c r="Y956" s="41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18"/>
      <c r="AM956" s="40"/>
      <c r="AN956" s="42"/>
      <c r="AO956" s="42"/>
      <c r="AP956" s="43"/>
      <c r="AQ956" s="43"/>
      <c r="AR956" s="43"/>
      <c r="AS956" s="43"/>
      <c r="AT956" s="43"/>
      <c r="AU956" s="43"/>
      <c r="AV956" s="44"/>
      <c r="AW956" s="45"/>
      <c r="AX956" s="45"/>
      <c r="AY956" s="45"/>
    </row>
    <row r="957">
      <c r="A957" s="60"/>
      <c r="B957" s="60"/>
      <c r="C957" s="60"/>
      <c r="D957" s="46"/>
      <c r="E957" s="25"/>
      <c r="F957" s="26"/>
      <c r="G957" s="18"/>
      <c r="H957" s="15"/>
      <c r="I957" s="28"/>
      <c r="J957" s="29"/>
      <c r="K957" s="30"/>
      <c r="L957" s="31"/>
      <c r="M957" s="32"/>
      <c r="N957" s="33"/>
      <c r="O957" s="39"/>
      <c r="P957" s="39"/>
      <c r="Q957" s="40"/>
      <c r="R957" s="17"/>
      <c r="S957" s="40"/>
      <c r="T957" s="40"/>
      <c r="U957" s="40"/>
      <c r="V957" s="40"/>
      <c r="W957" s="40"/>
      <c r="X957" s="41"/>
      <c r="Y957" s="41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18"/>
      <c r="AM957" s="40"/>
      <c r="AN957" s="42"/>
      <c r="AO957" s="42"/>
      <c r="AP957" s="43"/>
      <c r="AQ957" s="43"/>
      <c r="AR957" s="43"/>
      <c r="AS957" s="43"/>
      <c r="AT957" s="43"/>
      <c r="AU957" s="43"/>
      <c r="AV957" s="44"/>
      <c r="AW957" s="45"/>
      <c r="AX957" s="45"/>
      <c r="AY957" s="45"/>
    </row>
    <row r="958">
      <c r="A958" s="60"/>
      <c r="B958" s="60"/>
      <c r="C958" s="60"/>
      <c r="D958" s="46"/>
      <c r="E958" s="25"/>
      <c r="F958" s="26"/>
      <c r="G958" s="18"/>
      <c r="H958" s="15"/>
      <c r="I958" s="28"/>
      <c r="J958" s="29"/>
      <c r="K958" s="30"/>
      <c r="L958" s="31"/>
      <c r="M958" s="32"/>
      <c r="N958" s="33"/>
      <c r="O958" s="39"/>
      <c r="P958" s="39"/>
      <c r="Q958" s="40"/>
      <c r="R958" s="17"/>
      <c r="S958" s="40"/>
      <c r="T958" s="40"/>
      <c r="U958" s="40"/>
      <c r="V958" s="40"/>
      <c r="W958" s="40"/>
      <c r="X958" s="41"/>
      <c r="Y958" s="41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18"/>
      <c r="AM958" s="40"/>
      <c r="AN958" s="42"/>
      <c r="AO958" s="42"/>
      <c r="AP958" s="43"/>
      <c r="AQ958" s="43"/>
      <c r="AR958" s="43"/>
      <c r="AS958" s="43"/>
      <c r="AT958" s="43"/>
      <c r="AU958" s="43"/>
      <c r="AV958" s="44"/>
      <c r="AW958" s="45"/>
      <c r="AX958" s="45"/>
      <c r="AY958" s="45"/>
    </row>
    <row r="959">
      <c r="A959" s="60"/>
      <c r="B959" s="60"/>
      <c r="C959" s="60"/>
      <c r="D959" s="46"/>
      <c r="E959" s="25"/>
      <c r="F959" s="26"/>
      <c r="G959" s="18"/>
      <c r="H959" s="15"/>
      <c r="I959" s="28"/>
      <c r="J959" s="29"/>
      <c r="K959" s="30"/>
      <c r="L959" s="31"/>
      <c r="M959" s="32"/>
      <c r="N959" s="33"/>
      <c r="O959" s="39"/>
      <c r="P959" s="39"/>
      <c r="Q959" s="40"/>
      <c r="R959" s="17"/>
      <c r="S959" s="40"/>
      <c r="T959" s="40"/>
      <c r="U959" s="40"/>
      <c r="V959" s="40"/>
      <c r="W959" s="40"/>
      <c r="X959" s="41"/>
      <c r="Y959" s="41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18"/>
      <c r="AM959" s="40"/>
      <c r="AN959" s="42"/>
      <c r="AO959" s="42"/>
      <c r="AP959" s="43"/>
      <c r="AQ959" s="43"/>
      <c r="AR959" s="43"/>
      <c r="AS959" s="43"/>
      <c r="AT959" s="43"/>
      <c r="AU959" s="43"/>
      <c r="AV959" s="44"/>
      <c r="AW959" s="45"/>
      <c r="AX959" s="45"/>
      <c r="AY959" s="45"/>
    </row>
    <row r="960">
      <c r="A960" s="60"/>
      <c r="B960" s="60"/>
      <c r="C960" s="60"/>
      <c r="D960" s="46"/>
      <c r="E960" s="25"/>
      <c r="F960" s="26"/>
      <c r="G960" s="18"/>
      <c r="H960" s="15"/>
      <c r="I960" s="28"/>
      <c r="J960" s="29"/>
      <c r="K960" s="30"/>
      <c r="L960" s="31"/>
      <c r="M960" s="32"/>
      <c r="N960" s="33"/>
      <c r="O960" s="39"/>
      <c r="P960" s="39"/>
      <c r="Q960" s="40"/>
      <c r="R960" s="17"/>
      <c r="S960" s="40"/>
      <c r="T960" s="40"/>
      <c r="U960" s="40"/>
      <c r="V960" s="40"/>
      <c r="W960" s="40"/>
      <c r="X960" s="41"/>
      <c r="Y960" s="41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18"/>
      <c r="AM960" s="40"/>
      <c r="AN960" s="42"/>
      <c r="AO960" s="42"/>
      <c r="AP960" s="43"/>
      <c r="AQ960" s="43"/>
      <c r="AR960" s="43"/>
      <c r="AS960" s="43"/>
      <c r="AT960" s="43"/>
      <c r="AU960" s="43"/>
      <c r="AV960" s="44"/>
      <c r="AW960" s="45"/>
      <c r="AX960" s="45"/>
      <c r="AY960" s="45"/>
    </row>
    <row r="961">
      <c r="A961" s="60"/>
      <c r="B961" s="60"/>
      <c r="C961" s="60"/>
      <c r="D961" s="46"/>
      <c r="E961" s="25"/>
      <c r="F961" s="26"/>
      <c r="G961" s="18"/>
      <c r="H961" s="15"/>
      <c r="I961" s="28"/>
      <c r="J961" s="29"/>
      <c r="K961" s="30"/>
      <c r="L961" s="31"/>
      <c r="M961" s="32"/>
      <c r="N961" s="33"/>
      <c r="O961" s="39"/>
      <c r="P961" s="39"/>
      <c r="Q961" s="40"/>
      <c r="R961" s="17"/>
      <c r="S961" s="40"/>
      <c r="T961" s="40"/>
      <c r="U961" s="40"/>
      <c r="V961" s="40"/>
      <c r="W961" s="40"/>
      <c r="X961" s="41"/>
      <c r="Y961" s="41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18"/>
      <c r="AM961" s="40"/>
      <c r="AN961" s="42"/>
      <c r="AO961" s="42"/>
      <c r="AP961" s="43"/>
      <c r="AQ961" s="43"/>
      <c r="AR961" s="43"/>
      <c r="AS961" s="43"/>
      <c r="AT961" s="43"/>
      <c r="AU961" s="43"/>
      <c r="AV961" s="44"/>
      <c r="AW961" s="45"/>
      <c r="AX961" s="45"/>
      <c r="AY961" s="45"/>
    </row>
    <row r="962">
      <c r="A962" s="60"/>
      <c r="B962" s="60"/>
      <c r="C962" s="60"/>
      <c r="D962" s="46"/>
      <c r="E962" s="25"/>
      <c r="F962" s="26"/>
      <c r="G962" s="18"/>
      <c r="H962" s="15"/>
      <c r="I962" s="28"/>
      <c r="J962" s="29"/>
      <c r="K962" s="30"/>
      <c r="L962" s="31"/>
      <c r="M962" s="32"/>
      <c r="N962" s="33"/>
      <c r="O962" s="39"/>
      <c r="P962" s="39"/>
      <c r="Q962" s="40"/>
      <c r="R962" s="17"/>
      <c r="S962" s="40"/>
      <c r="T962" s="40"/>
      <c r="U962" s="40"/>
      <c r="V962" s="40"/>
      <c r="W962" s="40"/>
      <c r="X962" s="41"/>
      <c r="Y962" s="41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18"/>
      <c r="AM962" s="40"/>
      <c r="AN962" s="42"/>
      <c r="AO962" s="42"/>
      <c r="AP962" s="43"/>
      <c r="AQ962" s="43"/>
      <c r="AR962" s="43"/>
      <c r="AS962" s="43"/>
      <c r="AT962" s="43"/>
      <c r="AU962" s="43"/>
      <c r="AV962" s="44"/>
      <c r="AW962" s="45"/>
      <c r="AX962" s="45"/>
      <c r="AY962" s="45"/>
    </row>
    <row r="963">
      <c r="A963" s="60"/>
      <c r="B963" s="60"/>
      <c r="C963" s="60"/>
      <c r="D963" s="46"/>
      <c r="E963" s="25"/>
      <c r="F963" s="26"/>
      <c r="G963" s="18"/>
      <c r="H963" s="15"/>
      <c r="I963" s="28"/>
      <c r="J963" s="29"/>
      <c r="K963" s="30"/>
      <c r="L963" s="31"/>
      <c r="M963" s="32"/>
      <c r="N963" s="33"/>
      <c r="O963" s="39"/>
      <c r="P963" s="39"/>
      <c r="Q963" s="40"/>
      <c r="R963" s="17"/>
      <c r="S963" s="40"/>
      <c r="T963" s="40"/>
      <c r="U963" s="40"/>
      <c r="V963" s="40"/>
      <c r="W963" s="40"/>
      <c r="X963" s="41"/>
      <c r="Y963" s="41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18"/>
      <c r="AM963" s="40"/>
      <c r="AN963" s="42"/>
      <c r="AO963" s="42"/>
      <c r="AP963" s="43"/>
      <c r="AQ963" s="43"/>
      <c r="AR963" s="43"/>
      <c r="AS963" s="43"/>
      <c r="AT963" s="43"/>
      <c r="AU963" s="43"/>
      <c r="AV963" s="44"/>
      <c r="AW963" s="45"/>
      <c r="AX963" s="45"/>
      <c r="AY963" s="45"/>
    </row>
    <row r="964">
      <c r="A964" s="60"/>
      <c r="B964" s="60"/>
      <c r="C964" s="60"/>
      <c r="D964" s="46"/>
      <c r="E964" s="25"/>
      <c r="F964" s="26"/>
      <c r="G964" s="18"/>
      <c r="H964" s="15"/>
      <c r="I964" s="28"/>
      <c r="J964" s="29"/>
      <c r="K964" s="30"/>
      <c r="L964" s="31"/>
      <c r="M964" s="32"/>
      <c r="N964" s="33"/>
      <c r="O964" s="39"/>
      <c r="P964" s="39"/>
      <c r="Q964" s="40"/>
      <c r="R964" s="17"/>
      <c r="S964" s="40"/>
      <c r="T964" s="40"/>
      <c r="U964" s="40"/>
      <c r="V964" s="40"/>
      <c r="W964" s="40"/>
      <c r="X964" s="41"/>
      <c r="Y964" s="41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18"/>
      <c r="AM964" s="40"/>
      <c r="AN964" s="42"/>
      <c r="AO964" s="42"/>
      <c r="AP964" s="43"/>
      <c r="AQ964" s="43"/>
      <c r="AR964" s="43"/>
      <c r="AS964" s="43"/>
      <c r="AT964" s="43"/>
      <c r="AU964" s="43"/>
      <c r="AV964" s="44"/>
      <c r="AW964" s="45"/>
      <c r="AX964" s="45"/>
      <c r="AY964" s="45"/>
    </row>
    <row r="965">
      <c r="A965" s="60"/>
      <c r="B965" s="60"/>
      <c r="C965" s="60"/>
      <c r="D965" s="46"/>
      <c r="E965" s="25"/>
      <c r="F965" s="26"/>
      <c r="G965" s="18"/>
      <c r="H965" s="15"/>
      <c r="I965" s="28"/>
      <c r="J965" s="29"/>
      <c r="K965" s="30"/>
      <c r="L965" s="31"/>
      <c r="M965" s="32"/>
      <c r="N965" s="33"/>
      <c r="O965" s="39"/>
      <c r="P965" s="39"/>
      <c r="Q965" s="40"/>
      <c r="R965" s="17"/>
      <c r="S965" s="40"/>
      <c r="T965" s="40"/>
      <c r="U965" s="40"/>
      <c r="V965" s="40"/>
      <c r="W965" s="40"/>
      <c r="X965" s="41"/>
      <c r="Y965" s="41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18"/>
      <c r="AM965" s="40"/>
      <c r="AN965" s="42"/>
      <c r="AO965" s="42"/>
      <c r="AP965" s="43"/>
      <c r="AQ965" s="43"/>
      <c r="AR965" s="43"/>
      <c r="AS965" s="43"/>
      <c r="AT965" s="43"/>
      <c r="AU965" s="43"/>
      <c r="AV965" s="44"/>
      <c r="AW965" s="45"/>
      <c r="AX965" s="45"/>
      <c r="AY965" s="45"/>
    </row>
    <row r="966">
      <c r="A966" s="60"/>
      <c r="B966" s="60"/>
      <c r="C966" s="60"/>
      <c r="D966" s="46"/>
      <c r="E966" s="25"/>
      <c r="F966" s="26"/>
      <c r="G966" s="18"/>
      <c r="H966" s="15"/>
      <c r="I966" s="28"/>
      <c r="J966" s="29"/>
      <c r="K966" s="30"/>
      <c r="L966" s="31"/>
      <c r="M966" s="32"/>
      <c r="N966" s="33"/>
      <c r="O966" s="39"/>
      <c r="P966" s="39"/>
      <c r="Q966" s="40"/>
      <c r="R966" s="17"/>
      <c r="S966" s="40"/>
      <c r="T966" s="40"/>
      <c r="U966" s="40"/>
      <c r="V966" s="40"/>
      <c r="W966" s="40"/>
      <c r="X966" s="41"/>
      <c r="Y966" s="41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18"/>
      <c r="AM966" s="40"/>
      <c r="AN966" s="42"/>
      <c r="AO966" s="42"/>
      <c r="AP966" s="43"/>
      <c r="AQ966" s="43"/>
      <c r="AR966" s="43"/>
      <c r="AS966" s="43"/>
      <c r="AT966" s="43"/>
      <c r="AU966" s="43"/>
      <c r="AV966" s="44"/>
      <c r="AW966" s="45"/>
      <c r="AX966" s="45"/>
      <c r="AY966" s="45"/>
    </row>
    <row r="967">
      <c r="A967" s="60"/>
      <c r="B967" s="60"/>
      <c r="C967" s="60"/>
      <c r="D967" s="46"/>
      <c r="E967" s="25"/>
      <c r="F967" s="26"/>
      <c r="G967" s="18"/>
      <c r="H967" s="15"/>
      <c r="I967" s="28"/>
      <c r="J967" s="29"/>
      <c r="K967" s="30"/>
      <c r="L967" s="31"/>
      <c r="M967" s="32"/>
      <c r="N967" s="33"/>
      <c r="O967" s="39"/>
      <c r="P967" s="39"/>
      <c r="Q967" s="40"/>
      <c r="R967" s="17"/>
      <c r="S967" s="40"/>
      <c r="T967" s="40"/>
      <c r="U967" s="40"/>
      <c r="V967" s="40"/>
      <c r="W967" s="40"/>
      <c r="X967" s="41"/>
      <c r="Y967" s="41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18"/>
      <c r="AM967" s="40"/>
      <c r="AN967" s="42"/>
      <c r="AO967" s="42"/>
      <c r="AP967" s="43"/>
      <c r="AQ967" s="43"/>
      <c r="AR967" s="43"/>
      <c r="AS967" s="43"/>
      <c r="AT967" s="43"/>
      <c r="AU967" s="43"/>
      <c r="AV967" s="44"/>
      <c r="AW967" s="45"/>
      <c r="AX967" s="45"/>
      <c r="AY967" s="45"/>
    </row>
    <row r="968">
      <c r="A968" s="60"/>
      <c r="B968" s="60"/>
      <c r="C968" s="60"/>
      <c r="D968" s="46"/>
      <c r="E968" s="25"/>
      <c r="F968" s="26"/>
      <c r="G968" s="18"/>
      <c r="H968" s="15"/>
      <c r="I968" s="28"/>
      <c r="J968" s="29"/>
      <c r="K968" s="30"/>
      <c r="L968" s="31"/>
      <c r="M968" s="32"/>
      <c r="N968" s="33"/>
      <c r="O968" s="39"/>
      <c r="P968" s="39"/>
      <c r="Q968" s="40"/>
      <c r="R968" s="17"/>
      <c r="S968" s="40"/>
      <c r="T968" s="40"/>
      <c r="U968" s="40"/>
      <c r="V968" s="40"/>
      <c r="W968" s="40"/>
      <c r="X968" s="41"/>
      <c r="Y968" s="41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18"/>
      <c r="AM968" s="40"/>
      <c r="AN968" s="42"/>
      <c r="AO968" s="42"/>
      <c r="AP968" s="43"/>
      <c r="AQ968" s="43"/>
      <c r="AR968" s="43"/>
      <c r="AS968" s="43"/>
      <c r="AT968" s="43"/>
      <c r="AU968" s="43"/>
      <c r="AV968" s="44"/>
      <c r="AW968" s="45"/>
      <c r="AX968" s="45"/>
      <c r="AY968" s="45"/>
    </row>
    <row r="969">
      <c r="A969" s="60"/>
      <c r="B969" s="60"/>
      <c r="C969" s="60"/>
      <c r="D969" s="46"/>
      <c r="E969" s="25"/>
      <c r="F969" s="26"/>
      <c r="G969" s="18"/>
      <c r="H969" s="15"/>
      <c r="I969" s="28"/>
      <c r="J969" s="29"/>
      <c r="K969" s="30"/>
      <c r="L969" s="31"/>
      <c r="M969" s="32"/>
      <c r="N969" s="33"/>
      <c r="O969" s="39"/>
      <c r="P969" s="39"/>
      <c r="Q969" s="40"/>
      <c r="R969" s="17"/>
      <c r="S969" s="40"/>
      <c r="T969" s="40"/>
      <c r="U969" s="40"/>
      <c r="V969" s="40"/>
      <c r="W969" s="40"/>
      <c r="X969" s="41"/>
      <c r="Y969" s="41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18"/>
      <c r="AM969" s="40"/>
      <c r="AN969" s="42"/>
      <c r="AO969" s="42"/>
      <c r="AP969" s="43"/>
      <c r="AQ969" s="43"/>
      <c r="AR969" s="43"/>
      <c r="AS969" s="43"/>
      <c r="AT969" s="43"/>
      <c r="AU969" s="43"/>
      <c r="AV969" s="44"/>
      <c r="AW969" s="45"/>
      <c r="AX969" s="45"/>
      <c r="AY969" s="45"/>
    </row>
    <row r="970">
      <c r="A970" s="60"/>
      <c r="B970" s="60"/>
      <c r="C970" s="60"/>
      <c r="D970" s="46"/>
      <c r="E970" s="25"/>
      <c r="F970" s="26"/>
      <c r="G970" s="18"/>
      <c r="H970" s="15"/>
      <c r="I970" s="28"/>
      <c r="J970" s="29"/>
      <c r="K970" s="30"/>
      <c r="L970" s="31"/>
      <c r="M970" s="32"/>
      <c r="N970" s="33"/>
      <c r="O970" s="39"/>
      <c r="P970" s="39"/>
      <c r="Q970" s="40"/>
      <c r="R970" s="17"/>
      <c r="S970" s="40"/>
      <c r="T970" s="40"/>
      <c r="U970" s="40"/>
      <c r="V970" s="40"/>
      <c r="W970" s="40"/>
      <c r="X970" s="41"/>
      <c r="Y970" s="41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18"/>
      <c r="AM970" s="40"/>
      <c r="AN970" s="42"/>
      <c r="AO970" s="42"/>
      <c r="AP970" s="43"/>
      <c r="AQ970" s="43"/>
      <c r="AR970" s="43"/>
      <c r="AS970" s="43"/>
      <c r="AT970" s="43"/>
      <c r="AU970" s="43"/>
      <c r="AV970" s="44"/>
      <c r="AW970" s="45"/>
      <c r="AX970" s="45"/>
      <c r="AY970" s="45"/>
    </row>
    <row r="971">
      <c r="A971" s="60"/>
      <c r="B971" s="60"/>
      <c r="C971" s="60"/>
      <c r="D971" s="46"/>
      <c r="E971" s="25"/>
      <c r="F971" s="26"/>
      <c r="G971" s="18"/>
      <c r="H971" s="15"/>
      <c r="I971" s="28"/>
      <c r="J971" s="29"/>
      <c r="K971" s="30"/>
      <c r="L971" s="31"/>
      <c r="M971" s="32"/>
      <c r="N971" s="33"/>
      <c r="O971" s="39"/>
      <c r="P971" s="39"/>
      <c r="Q971" s="40"/>
      <c r="R971" s="17"/>
      <c r="S971" s="40"/>
      <c r="T971" s="40"/>
      <c r="U971" s="40"/>
      <c r="V971" s="40"/>
      <c r="W971" s="40"/>
      <c r="X971" s="41"/>
      <c r="Y971" s="41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18"/>
      <c r="AM971" s="40"/>
      <c r="AN971" s="42"/>
      <c r="AO971" s="42"/>
      <c r="AP971" s="43"/>
      <c r="AQ971" s="43"/>
      <c r="AR971" s="43"/>
      <c r="AS971" s="43"/>
      <c r="AT971" s="43"/>
      <c r="AU971" s="43"/>
      <c r="AV971" s="44"/>
      <c r="AW971" s="45"/>
      <c r="AX971" s="45"/>
      <c r="AY971" s="45"/>
    </row>
    <row r="972">
      <c r="A972" s="60"/>
      <c r="B972" s="60"/>
      <c r="C972" s="60"/>
      <c r="D972" s="46"/>
      <c r="E972" s="25"/>
      <c r="F972" s="26"/>
      <c r="G972" s="18"/>
      <c r="H972" s="15"/>
      <c r="I972" s="28"/>
      <c r="J972" s="29"/>
      <c r="K972" s="30"/>
      <c r="L972" s="31"/>
      <c r="M972" s="32"/>
      <c r="N972" s="33"/>
      <c r="O972" s="39"/>
      <c r="P972" s="39"/>
      <c r="Q972" s="40"/>
      <c r="R972" s="17"/>
      <c r="S972" s="40"/>
      <c r="T972" s="40"/>
      <c r="U972" s="40"/>
      <c r="V972" s="40"/>
      <c r="W972" s="40"/>
      <c r="X972" s="41"/>
      <c r="Y972" s="41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18"/>
      <c r="AM972" s="40"/>
      <c r="AN972" s="42"/>
      <c r="AO972" s="42"/>
      <c r="AP972" s="43"/>
      <c r="AQ972" s="43"/>
      <c r="AR972" s="43"/>
      <c r="AS972" s="43"/>
      <c r="AT972" s="43"/>
      <c r="AU972" s="43"/>
      <c r="AV972" s="44"/>
      <c r="AW972" s="45"/>
      <c r="AX972" s="45"/>
      <c r="AY972" s="45"/>
    </row>
    <row r="973">
      <c r="A973" s="60"/>
      <c r="B973" s="60"/>
      <c r="C973" s="60"/>
      <c r="D973" s="46"/>
      <c r="E973" s="25"/>
      <c r="F973" s="26"/>
      <c r="G973" s="18"/>
      <c r="H973" s="15"/>
      <c r="I973" s="28"/>
      <c r="J973" s="29"/>
      <c r="K973" s="30"/>
      <c r="L973" s="31"/>
      <c r="M973" s="32"/>
      <c r="N973" s="33"/>
      <c r="O973" s="39"/>
      <c r="P973" s="39"/>
      <c r="Q973" s="40"/>
      <c r="R973" s="17"/>
      <c r="S973" s="40"/>
      <c r="T973" s="40"/>
      <c r="U973" s="40"/>
      <c r="V973" s="40"/>
      <c r="W973" s="40"/>
      <c r="X973" s="41"/>
      <c r="Y973" s="41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18"/>
      <c r="AM973" s="40"/>
      <c r="AN973" s="42"/>
      <c r="AO973" s="42"/>
      <c r="AP973" s="43"/>
      <c r="AQ973" s="43"/>
      <c r="AR973" s="43"/>
      <c r="AS973" s="43"/>
      <c r="AT973" s="43"/>
      <c r="AU973" s="43"/>
      <c r="AV973" s="44"/>
      <c r="AW973" s="45"/>
      <c r="AX973" s="45"/>
      <c r="AY973" s="45"/>
    </row>
    <row r="974">
      <c r="A974" s="60"/>
      <c r="B974" s="60"/>
      <c r="C974" s="60"/>
      <c r="D974" s="46"/>
      <c r="E974" s="25"/>
      <c r="F974" s="26"/>
      <c r="G974" s="18"/>
      <c r="H974" s="15"/>
      <c r="I974" s="28"/>
      <c r="J974" s="29"/>
      <c r="K974" s="30"/>
      <c r="L974" s="31"/>
      <c r="M974" s="32"/>
      <c r="N974" s="33"/>
      <c r="O974" s="39"/>
      <c r="P974" s="39"/>
      <c r="Q974" s="40"/>
      <c r="R974" s="17"/>
      <c r="S974" s="40"/>
      <c r="T974" s="40"/>
      <c r="U974" s="40"/>
      <c r="V974" s="40"/>
      <c r="W974" s="40"/>
      <c r="X974" s="41"/>
      <c r="Y974" s="41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18"/>
      <c r="AM974" s="40"/>
      <c r="AN974" s="42"/>
      <c r="AO974" s="42"/>
      <c r="AP974" s="43"/>
      <c r="AQ974" s="43"/>
      <c r="AR974" s="43"/>
      <c r="AS974" s="43"/>
      <c r="AT974" s="43"/>
      <c r="AU974" s="43"/>
      <c r="AV974" s="44"/>
      <c r="AW974" s="45"/>
      <c r="AX974" s="45"/>
      <c r="AY974" s="45"/>
    </row>
    <row r="975">
      <c r="A975" s="60"/>
      <c r="B975" s="60"/>
      <c r="C975" s="60"/>
      <c r="D975" s="46"/>
      <c r="E975" s="25"/>
      <c r="F975" s="26"/>
      <c r="G975" s="18"/>
      <c r="H975" s="15"/>
      <c r="I975" s="28"/>
      <c r="J975" s="29"/>
      <c r="K975" s="30"/>
      <c r="L975" s="31"/>
      <c r="M975" s="32"/>
      <c r="N975" s="33"/>
      <c r="O975" s="39"/>
      <c r="P975" s="39"/>
      <c r="Q975" s="40"/>
      <c r="R975" s="17"/>
      <c r="S975" s="40"/>
      <c r="T975" s="40"/>
      <c r="U975" s="40"/>
      <c r="V975" s="40"/>
      <c r="W975" s="40"/>
      <c r="X975" s="41"/>
      <c r="Y975" s="41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18"/>
      <c r="AM975" s="40"/>
      <c r="AN975" s="42"/>
      <c r="AO975" s="42"/>
      <c r="AP975" s="43"/>
      <c r="AQ975" s="43"/>
      <c r="AR975" s="43"/>
      <c r="AS975" s="43"/>
      <c r="AT975" s="43"/>
      <c r="AU975" s="43"/>
      <c r="AV975" s="44"/>
      <c r="AW975" s="45"/>
      <c r="AX975" s="45"/>
      <c r="AY975" s="45"/>
    </row>
    <row r="976">
      <c r="A976" s="60"/>
      <c r="B976" s="60"/>
      <c r="C976" s="60"/>
      <c r="D976" s="46"/>
      <c r="E976" s="25"/>
      <c r="F976" s="26"/>
      <c r="G976" s="18"/>
      <c r="H976" s="15"/>
      <c r="I976" s="28"/>
      <c r="J976" s="29"/>
      <c r="K976" s="30"/>
      <c r="L976" s="31"/>
      <c r="M976" s="32"/>
      <c r="N976" s="33"/>
      <c r="O976" s="39"/>
      <c r="P976" s="39"/>
      <c r="Q976" s="40"/>
      <c r="R976" s="17"/>
      <c r="S976" s="40"/>
      <c r="T976" s="40"/>
      <c r="U976" s="40"/>
      <c r="V976" s="40"/>
      <c r="W976" s="40"/>
      <c r="X976" s="41"/>
      <c r="Y976" s="41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18"/>
      <c r="AM976" s="40"/>
      <c r="AN976" s="42"/>
      <c r="AO976" s="42"/>
      <c r="AP976" s="43"/>
      <c r="AQ976" s="43"/>
      <c r="AR976" s="43"/>
      <c r="AS976" s="43"/>
      <c r="AT976" s="43"/>
      <c r="AU976" s="43"/>
      <c r="AV976" s="44"/>
      <c r="AW976" s="45"/>
      <c r="AX976" s="45"/>
      <c r="AY976" s="45"/>
    </row>
    <row r="977">
      <c r="A977" s="60"/>
      <c r="B977" s="60"/>
      <c r="C977" s="60"/>
      <c r="D977" s="46"/>
      <c r="E977" s="25"/>
      <c r="F977" s="26"/>
      <c r="G977" s="18"/>
      <c r="H977" s="15"/>
      <c r="I977" s="28"/>
      <c r="J977" s="29"/>
      <c r="K977" s="30"/>
      <c r="L977" s="31"/>
      <c r="M977" s="32"/>
      <c r="N977" s="33"/>
      <c r="O977" s="39"/>
      <c r="P977" s="39"/>
      <c r="Q977" s="40"/>
      <c r="R977" s="17"/>
      <c r="S977" s="40"/>
      <c r="T977" s="40"/>
      <c r="U977" s="40"/>
      <c r="V977" s="40"/>
      <c r="W977" s="40"/>
      <c r="X977" s="41"/>
      <c r="Y977" s="41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18"/>
      <c r="AM977" s="40"/>
      <c r="AN977" s="42"/>
      <c r="AO977" s="42"/>
      <c r="AP977" s="43"/>
      <c r="AQ977" s="43"/>
      <c r="AR977" s="43"/>
      <c r="AS977" s="43"/>
      <c r="AT977" s="43"/>
      <c r="AU977" s="43"/>
      <c r="AV977" s="44"/>
      <c r="AW977" s="45"/>
      <c r="AX977" s="45"/>
      <c r="AY977" s="45"/>
    </row>
    <row r="978">
      <c r="A978" s="60"/>
      <c r="B978" s="60"/>
      <c r="C978" s="60"/>
      <c r="D978" s="46"/>
      <c r="E978" s="25"/>
      <c r="F978" s="26"/>
      <c r="G978" s="18"/>
      <c r="H978" s="15"/>
      <c r="I978" s="28"/>
      <c r="J978" s="29"/>
      <c r="K978" s="30"/>
      <c r="L978" s="31"/>
      <c r="M978" s="32"/>
      <c r="N978" s="33"/>
      <c r="O978" s="39"/>
      <c r="P978" s="39"/>
      <c r="Q978" s="40"/>
      <c r="R978" s="17"/>
      <c r="S978" s="40"/>
      <c r="T978" s="40"/>
      <c r="U978" s="40"/>
      <c r="V978" s="40"/>
      <c r="W978" s="40"/>
      <c r="X978" s="41"/>
      <c r="Y978" s="41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18"/>
      <c r="AM978" s="40"/>
      <c r="AN978" s="42"/>
      <c r="AO978" s="42"/>
      <c r="AP978" s="43"/>
      <c r="AQ978" s="43"/>
      <c r="AR978" s="43"/>
      <c r="AS978" s="43"/>
      <c r="AT978" s="43"/>
      <c r="AU978" s="43"/>
      <c r="AV978" s="44"/>
      <c r="AW978" s="45"/>
      <c r="AX978" s="45"/>
      <c r="AY978" s="45"/>
    </row>
    <row r="979">
      <c r="A979" s="60"/>
      <c r="B979" s="60"/>
      <c r="C979" s="60"/>
      <c r="D979" s="46"/>
      <c r="E979" s="25"/>
      <c r="F979" s="26"/>
      <c r="G979" s="18"/>
      <c r="H979" s="15"/>
      <c r="I979" s="28"/>
      <c r="J979" s="29"/>
      <c r="K979" s="30"/>
      <c r="L979" s="31"/>
      <c r="M979" s="32"/>
      <c r="N979" s="33"/>
      <c r="O979" s="39"/>
      <c r="P979" s="39"/>
      <c r="Q979" s="40"/>
      <c r="R979" s="17"/>
      <c r="S979" s="40"/>
      <c r="T979" s="40"/>
      <c r="U979" s="40"/>
      <c r="V979" s="40"/>
      <c r="W979" s="40"/>
      <c r="X979" s="41"/>
      <c r="Y979" s="41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18"/>
      <c r="AM979" s="40"/>
      <c r="AN979" s="42"/>
      <c r="AO979" s="42"/>
      <c r="AP979" s="43"/>
      <c r="AQ979" s="43"/>
      <c r="AR979" s="43"/>
      <c r="AS979" s="43"/>
      <c r="AT979" s="43"/>
      <c r="AU979" s="43"/>
      <c r="AV979" s="44"/>
      <c r="AW979" s="45"/>
      <c r="AX979" s="45"/>
      <c r="AY979" s="45"/>
    </row>
    <row r="980">
      <c r="A980" s="60"/>
      <c r="B980" s="60"/>
      <c r="C980" s="60"/>
      <c r="D980" s="46"/>
      <c r="E980" s="25"/>
      <c r="F980" s="26"/>
      <c r="G980" s="18"/>
      <c r="H980" s="15"/>
      <c r="I980" s="28"/>
      <c r="J980" s="29"/>
      <c r="K980" s="30"/>
      <c r="L980" s="31"/>
      <c r="M980" s="32"/>
      <c r="N980" s="33"/>
      <c r="O980" s="39"/>
      <c r="P980" s="39"/>
      <c r="Q980" s="40"/>
      <c r="R980" s="17"/>
      <c r="S980" s="40"/>
      <c r="T980" s="40"/>
      <c r="U980" s="40"/>
      <c r="V980" s="40"/>
      <c r="W980" s="40"/>
      <c r="X980" s="41"/>
      <c r="Y980" s="41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18"/>
      <c r="AM980" s="40"/>
      <c r="AN980" s="42"/>
      <c r="AO980" s="42"/>
      <c r="AP980" s="43"/>
      <c r="AQ980" s="43"/>
      <c r="AR980" s="43"/>
      <c r="AS980" s="43"/>
      <c r="AT980" s="43"/>
      <c r="AU980" s="43"/>
      <c r="AV980" s="44"/>
      <c r="AW980" s="45"/>
      <c r="AX980" s="45"/>
      <c r="AY980" s="45"/>
    </row>
    <row r="981">
      <c r="A981" s="60"/>
      <c r="B981" s="60"/>
      <c r="C981" s="60"/>
      <c r="D981" s="46"/>
      <c r="E981" s="25"/>
      <c r="F981" s="26"/>
      <c r="G981" s="18"/>
      <c r="H981" s="15"/>
      <c r="I981" s="28"/>
      <c r="J981" s="29"/>
      <c r="K981" s="30"/>
      <c r="L981" s="31"/>
      <c r="M981" s="32"/>
      <c r="N981" s="33"/>
      <c r="O981" s="39"/>
      <c r="P981" s="39"/>
      <c r="Q981" s="40"/>
      <c r="R981" s="17"/>
      <c r="S981" s="40"/>
      <c r="T981" s="40"/>
      <c r="U981" s="40"/>
      <c r="V981" s="40"/>
      <c r="W981" s="40"/>
      <c r="X981" s="41"/>
      <c r="Y981" s="41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18"/>
      <c r="AM981" s="40"/>
      <c r="AN981" s="42"/>
      <c r="AO981" s="42"/>
      <c r="AP981" s="43"/>
      <c r="AQ981" s="43"/>
      <c r="AR981" s="43"/>
      <c r="AS981" s="43"/>
      <c r="AT981" s="43"/>
      <c r="AU981" s="43"/>
      <c r="AV981" s="44"/>
      <c r="AW981" s="45"/>
      <c r="AX981" s="45"/>
      <c r="AY981" s="45"/>
    </row>
    <row r="982">
      <c r="A982" s="60"/>
      <c r="B982" s="60"/>
      <c r="C982" s="60"/>
      <c r="D982" s="46"/>
      <c r="E982" s="25"/>
      <c r="F982" s="26"/>
      <c r="G982" s="18"/>
      <c r="H982" s="15"/>
      <c r="I982" s="28"/>
      <c r="J982" s="29"/>
      <c r="K982" s="30"/>
      <c r="L982" s="31"/>
      <c r="M982" s="32"/>
      <c r="N982" s="33"/>
      <c r="O982" s="39"/>
      <c r="P982" s="39"/>
      <c r="Q982" s="40"/>
      <c r="R982" s="17"/>
      <c r="S982" s="40"/>
      <c r="T982" s="40"/>
      <c r="U982" s="40"/>
      <c r="V982" s="40"/>
      <c r="W982" s="40"/>
      <c r="X982" s="41"/>
      <c r="Y982" s="41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18"/>
      <c r="AM982" s="40"/>
      <c r="AN982" s="42"/>
      <c r="AO982" s="42"/>
      <c r="AP982" s="43"/>
      <c r="AQ982" s="43"/>
      <c r="AR982" s="43"/>
      <c r="AS982" s="43"/>
      <c r="AT982" s="43"/>
      <c r="AU982" s="43"/>
      <c r="AV982" s="44"/>
      <c r="AW982" s="45"/>
      <c r="AX982" s="45"/>
      <c r="AY982" s="45"/>
    </row>
    <row r="983">
      <c r="A983" s="60"/>
      <c r="B983" s="60"/>
      <c r="C983" s="60"/>
      <c r="D983" s="46"/>
      <c r="E983" s="25"/>
      <c r="F983" s="26"/>
      <c r="G983" s="18"/>
      <c r="H983" s="15"/>
      <c r="I983" s="28"/>
      <c r="J983" s="29"/>
      <c r="K983" s="30"/>
      <c r="L983" s="31"/>
      <c r="M983" s="32"/>
      <c r="N983" s="33"/>
      <c r="O983" s="39"/>
      <c r="P983" s="39"/>
      <c r="Q983" s="40"/>
      <c r="R983" s="17"/>
      <c r="S983" s="40"/>
      <c r="T983" s="40"/>
      <c r="U983" s="40"/>
      <c r="V983" s="40"/>
      <c r="W983" s="40"/>
      <c r="X983" s="41"/>
      <c r="Y983" s="41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18"/>
      <c r="AM983" s="40"/>
      <c r="AN983" s="42"/>
      <c r="AO983" s="42"/>
      <c r="AP983" s="43"/>
      <c r="AQ983" s="43"/>
      <c r="AR983" s="43"/>
      <c r="AS983" s="43"/>
      <c r="AT983" s="43"/>
      <c r="AU983" s="43"/>
      <c r="AV983" s="44"/>
      <c r="AW983" s="45"/>
      <c r="AX983" s="45"/>
      <c r="AY983" s="45"/>
    </row>
    <row r="984">
      <c r="A984" s="60"/>
      <c r="B984" s="60"/>
      <c r="C984" s="60"/>
      <c r="D984" s="46"/>
      <c r="E984" s="25"/>
      <c r="F984" s="26"/>
      <c r="G984" s="18"/>
      <c r="H984" s="15"/>
      <c r="I984" s="28"/>
      <c r="J984" s="29"/>
      <c r="K984" s="30"/>
      <c r="L984" s="31"/>
      <c r="M984" s="32"/>
      <c r="N984" s="33"/>
      <c r="O984" s="39"/>
      <c r="P984" s="39"/>
      <c r="Q984" s="40"/>
      <c r="R984" s="17"/>
      <c r="S984" s="40"/>
      <c r="T984" s="40"/>
      <c r="U984" s="40"/>
      <c r="V984" s="40"/>
      <c r="W984" s="40"/>
      <c r="X984" s="41"/>
      <c r="Y984" s="41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18"/>
      <c r="AM984" s="40"/>
      <c r="AN984" s="42"/>
      <c r="AO984" s="42"/>
      <c r="AP984" s="43"/>
      <c r="AQ984" s="43"/>
      <c r="AR984" s="43"/>
      <c r="AS984" s="43"/>
      <c r="AT984" s="43"/>
      <c r="AU984" s="43"/>
      <c r="AV984" s="44"/>
      <c r="AW984" s="45"/>
      <c r="AX984" s="45"/>
      <c r="AY984" s="45"/>
    </row>
    <row r="985">
      <c r="A985" s="60"/>
      <c r="B985" s="60"/>
      <c r="C985" s="60"/>
      <c r="D985" s="46"/>
      <c r="E985" s="25"/>
      <c r="F985" s="26"/>
      <c r="G985" s="18"/>
      <c r="H985" s="15"/>
      <c r="I985" s="28"/>
      <c r="J985" s="29"/>
      <c r="K985" s="30"/>
      <c r="L985" s="31"/>
      <c r="M985" s="32"/>
      <c r="N985" s="33"/>
      <c r="O985" s="39"/>
      <c r="P985" s="39"/>
      <c r="Q985" s="40"/>
      <c r="R985" s="17"/>
      <c r="S985" s="40"/>
      <c r="T985" s="40"/>
      <c r="U985" s="40"/>
      <c r="V985" s="40"/>
      <c r="W985" s="40"/>
      <c r="X985" s="41"/>
      <c r="Y985" s="41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18"/>
      <c r="AM985" s="40"/>
      <c r="AN985" s="42"/>
      <c r="AO985" s="42"/>
      <c r="AP985" s="43"/>
      <c r="AQ985" s="43"/>
      <c r="AR985" s="43"/>
      <c r="AS985" s="43"/>
      <c r="AT985" s="43"/>
      <c r="AU985" s="43"/>
      <c r="AV985" s="44"/>
      <c r="AW985" s="45"/>
      <c r="AX985" s="45"/>
      <c r="AY985" s="45"/>
    </row>
    <row r="986">
      <c r="A986" s="60"/>
      <c r="B986" s="60"/>
      <c r="C986" s="60"/>
      <c r="D986" s="46"/>
      <c r="E986" s="25"/>
      <c r="F986" s="26"/>
      <c r="G986" s="18"/>
      <c r="H986" s="15"/>
      <c r="I986" s="28"/>
      <c r="J986" s="29"/>
      <c r="K986" s="30"/>
      <c r="L986" s="31"/>
      <c r="M986" s="32"/>
      <c r="N986" s="33"/>
      <c r="O986" s="39"/>
      <c r="P986" s="39"/>
      <c r="Q986" s="40"/>
      <c r="R986" s="17"/>
      <c r="S986" s="40"/>
      <c r="T986" s="40"/>
      <c r="U986" s="40"/>
      <c r="V986" s="40"/>
      <c r="W986" s="40"/>
      <c r="X986" s="41"/>
      <c r="Y986" s="41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18"/>
      <c r="AM986" s="40"/>
      <c r="AN986" s="42"/>
      <c r="AO986" s="42"/>
      <c r="AP986" s="43"/>
      <c r="AQ986" s="43"/>
      <c r="AR986" s="43"/>
      <c r="AS986" s="43"/>
      <c r="AT986" s="43"/>
      <c r="AU986" s="43"/>
      <c r="AV986" s="44"/>
      <c r="AW986" s="45"/>
      <c r="AX986" s="45"/>
      <c r="AY986" s="45"/>
    </row>
    <row r="987">
      <c r="A987" s="60"/>
      <c r="B987" s="60"/>
      <c r="C987" s="60"/>
      <c r="D987" s="46"/>
      <c r="E987" s="25"/>
      <c r="F987" s="26"/>
      <c r="G987" s="18"/>
      <c r="H987" s="15"/>
      <c r="I987" s="28"/>
      <c r="J987" s="29"/>
      <c r="K987" s="30"/>
      <c r="L987" s="31"/>
      <c r="M987" s="32"/>
      <c r="N987" s="33"/>
      <c r="O987" s="39"/>
      <c r="P987" s="39"/>
      <c r="Q987" s="40"/>
      <c r="R987" s="17"/>
      <c r="S987" s="40"/>
      <c r="T987" s="40"/>
      <c r="U987" s="40"/>
      <c r="V987" s="40"/>
      <c r="W987" s="40"/>
      <c r="X987" s="41"/>
      <c r="Y987" s="41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18"/>
      <c r="AM987" s="40"/>
      <c r="AN987" s="42"/>
      <c r="AO987" s="42"/>
      <c r="AP987" s="43"/>
      <c r="AQ987" s="43"/>
      <c r="AR987" s="43"/>
      <c r="AS987" s="43"/>
      <c r="AT987" s="43"/>
      <c r="AU987" s="43"/>
      <c r="AV987" s="44"/>
      <c r="AW987" s="45"/>
      <c r="AX987" s="45"/>
      <c r="AY987" s="45"/>
    </row>
    <row r="988">
      <c r="A988" s="60"/>
      <c r="B988" s="60"/>
      <c r="C988" s="60"/>
      <c r="D988" s="46"/>
      <c r="E988" s="25"/>
      <c r="F988" s="26"/>
      <c r="G988" s="18"/>
      <c r="H988" s="15"/>
      <c r="I988" s="28"/>
      <c r="J988" s="29"/>
      <c r="K988" s="30"/>
      <c r="L988" s="31"/>
      <c r="M988" s="32"/>
      <c r="N988" s="33"/>
      <c r="O988" s="39"/>
      <c r="P988" s="39"/>
      <c r="Q988" s="40"/>
      <c r="R988" s="17"/>
      <c r="S988" s="40"/>
      <c r="T988" s="40"/>
      <c r="U988" s="40"/>
      <c r="V988" s="40"/>
      <c r="W988" s="40"/>
      <c r="X988" s="41"/>
      <c r="Y988" s="41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18"/>
      <c r="AM988" s="40"/>
      <c r="AN988" s="42"/>
      <c r="AO988" s="42"/>
      <c r="AP988" s="43"/>
      <c r="AQ988" s="43"/>
      <c r="AR988" s="43"/>
      <c r="AS988" s="43"/>
      <c r="AT988" s="43"/>
      <c r="AU988" s="43"/>
      <c r="AV988" s="44"/>
      <c r="AW988" s="45"/>
      <c r="AX988" s="45"/>
      <c r="AY988" s="45"/>
    </row>
    <row r="989">
      <c r="A989" s="60"/>
      <c r="B989" s="60"/>
      <c r="C989" s="60"/>
      <c r="D989" s="46"/>
      <c r="E989" s="25"/>
      <c r="F989" s="26"/>
      <c r="G989" s="18"/>
      <c r="H989" s="15"/>
      <c r="I989" s="28"/>
      <c r="J989" s="29"/>
      <c r="K989" s="30"/>
      <c r="L989" s="31"/>
      <c r="M989" s="32"/>
      <c r="N989" s="33"/>
      <c r="O989" s="39"/>
      <c r="P989" s="39"/>
      <c r="Q989" s="40"/>
      <c r="R989" s="17"/>
      <c r="S989" s="40"/>
      <c r="T989" s="40"/>
      <c r="U989" s="40"/>
      <c r="V989" s="40"/>
      <c r="W989" s="40"/>
      <c r="X989" s="41"/>
      <c r="Y989" s="41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18"/>
      <c r="AM989" s="40"/>
      <c r="AN989" s="42"/>
      <c r="AO989" s="42"/>
      <c r="AP989" s="43"/>
      <c r="AQ989" s="43"/>
      <c r="AR989" s="43"/>
      <c r="AS989" s="43"/>
      <c r="AT989" s="43"/>
      <c r="AU989" s="43"/>
      <c r="AV989" s="44"/>
      <c r="AW989" s="45"/>
      <c r="AX989" s="45"/>
      <c r="AY989" s="45"/>
    </row>
    <row r="990">
      <c r="A990" s="60"/>
      <c r="B990" s="60"/>
      <c r="C990" s="60"/>
      <c r="D990" s="46"/>
      <c r="E990" s="25"/>
      <c r="F990" s="26"/>
      <c r="G990" s="18"/>
      <c r="H990" s="15"/>
      <c r="I990" s="28"/>
      <c r="J990" s="29"/>
      <c r="K990" s="30"/>
      <c r="L990" s="31"/>
      <c r="M990" s="32"/>
      <c r="N990" s="33"/>
      <c r="O990" s="39"/>
      <c r="P990" s="39"/>
      <c r="Q990" s="40"/>
      <c r="R990" s="17"/>
      <c r="S990" s="40"/>
      <c r="T990" s="40"/>
      <c r="U990" s="40"/>
      <c r="V990" s="40"/>
      <c r="W990" s="40"/>
      <c r="X990" s="41"/>
      <c r="Y990" s="41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18"/>
      <c r="AM990" s="40"/>
      <c r="AN990" s="42"/>
      <c r="AO990" s="42"/>
      <c r="AP990" s="43"/>
      <c r="AQ990" s="43"/>
      <c r="AR990" s="43"/>
      <c r="AS990" s="43"/>
      <c r="AT990" s="43"/>
      <c r="AU990" s="43"/>
      <c r="AV990" s="44"/>
      <c r="AW990" s="45"/>
      <c r="AX990" s="45"/>
      <c r="AY990" s="45"/>
    </row>
    <row r="991">
      <c r="A991" s="60"/>
      <c r="B991" s="60"/>
      <c r="C991" s="60"/>
      <c r="D991" s="46"/>
      <c r="E991" s="25"/>
      <c r="F991" s="26"/>
      <c r="G991" s="18"/>
      <c r="H991" s="15"/>
      <c r="I991" s="28"/>
      <c r="J991" s="29"/>
      <c r="K991" s="30"/>
      <c r="L991" s="31"/>
      <c r="M991" s="32"/>
      <c r="N991" s="33"/>
      <c r="O991" s="39"/>
      <c r="P991" s="39"/>
      <c r="Q991" s="40"/>
      <c r="R991" s="17"/>
      <c r="S991" s="40"/>
      <c r="T991" s="40"/>
      <c r="U991" s="40"/>
      <c r="V991" s="40"/>
      <c r="W991" s="40"/>
      <c r="X991" s="41"/>
      <c r="Y991" s="41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18"/>
      <c r="AM991" s="40"/>
      <c r="AN991" s="42"/>
      <c r="AO991" s="42"/>
      <c r="AP991" s="43"/>
      <c r="AQ991" s="43"/>
      <c r="AR991" s="43"/>
      <c r="AS991" s="43"/>
      <c r="AT991" s="43"/>
      <c r="AU991" s="43"/>
      <c r="AV991" s="44"/>
      <c r="AW991" s="45"/>
      <c r="AX991" s="45"/>
      <c r="AY991" s="45"/>
    </row>
    <row r="992">
      <c r="A992" s="60"/>
      <c r="B992" s="60"/>
      <c r="C992" s="60"/>
      <c r="D992" s="46"/>
      <c r="E992" s="25"/>
      <c r="F992" s="26"/>
      <c r="G992" s="18"/>
      <c r="H992" s="15"/>
      <c r="I992" s="28"/>
      <c r="J992" s="29"/>
      <c r="K992" s="30"/>
      <c r="L992" s="31"/>
      <c r="M992" s="32"/>
      <c r="N992" s="33"/>
      <c r="O992" s="39"/>
      <c r="P992" s="39"/>
      <c r="Q992" s="40"/>
      <c r="R992" s="17"/>
      <c r="S992" s="40"/>
      <c r="T992" s="40"/>
      <c r="U992" s="40"/>
      <c r="V992" s="40"/>
      <c r="W992" s="40"/>
      <c r="X992" s="41"/>
      <c r="Y992" s="41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18"/>
      <c r="AM992" s="40"/>
      <c r="AN992" s="42"/>
      <c r="AO992" s="42"/>
      <c r="AP992" s="43"/>
      <c r="AQ992" s="43"/>
      <c r="AR992" s="43"/>
      <c r="AS992" s="43"/>
      <c r="AT992" s="43"/>
      <c r="AU992" s="43"/>
      <c r="AV992" s="44"/>
      <c r="AW992" s="45"/>
      <c r="AX992" s="45"/>
      <c r="AY992" s="45"/>
    </row>
    <row r="993">
      <c r="A993" s="60"/>
      <c r="B993" s="60"/>
      <c r="C993" s="60"/>
      <c r="D993" s="46"/>
      <c r="E993" s="25"/>
      <c r="F993" s="26"/>
      <c r="G993" s="18"/>
      <c r="H993" s="15"/>
      <c r="I993" s="28"/>
      <c r="J993" s="29"/>
      <c r="K993" s="30"/>
      <c r="L993" s="31"/>
      <c r="M993" s="32"/>
      <c r="N993" s="33"/>
      <c r="O993" s="39"/>
      <c r="P993" s="39"/>
      <c r="Q993" s="40"/>
      <c r="R993" s="17"/>
      <c r="S993" s="40"/>
      <c r="T993" s="40"/>
      <c r="U993" s="40"/>
      <c r="V993" s="40"/>
      <c r="W993" s="40"/>
      <c r="X993" s="41"/>
      <c r="Y993" s="41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18"/>
      <c r="AM993" s="40"/>
      <c r="AN993" s="42"/>
      <c r="AO993" s="42"/>
      <c r="AP993" s="43"/>
      <c r="AQ993" s="43"/>
      <c r="AR993" s="43"/>
      <c r="AS993" s="43"/>
      <c r="AT993" s="43"/>
      <c r="AU993" s="43"/>
      <c r="AV993" s="44"/>
      <c r="AW993" s="45"/>
      <c r="AX993" s="45"/>
      <c r="AY993" s="45"/>
    </row>
    <row r="994">
      <c r="A994" s="60"/>
      <c r="B994" s="60"/>
      <c r="C994" s="60"/>
      <c r="D994" s="46"/>
      <c r="E994" s="25"/>
      <c r="F994" s="26"/>
      <c r="G994" s="18"/>
      <c r="H994" s="15"/>
      <c r="I994" s="28"/>
      <c r="J994" s="29"/>
      <c r="K994" s="30"/>
      <c r="L994" s="31"/>
      <c r="M994" s="32"/>
      <c r="N994" s="33"/>
      <c r="O994" s="39"/>
      <c r="P994" s="39"/>
      <c r="Q994" s="40"/>
      <c r="R994" s="17"/>
      <c r="S994" s="40"/>
      <c r="T994" s="40"/>
      <c r="U994" s="40"/>
      <c r="V994" s="40"/>
      <c r="W994" s="40"/>
      <c r="X994" s="41"/>
      <c r="Y994" s="41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18"/>
      <c r="AM994" s="40"/>
      <c r="AN994" s="42"/>
      <c r="AO994" s="42"/>
      <c r="AP994" s="43"/>
      <c r="AQ994" s="43"/>
      <c r="AR994" s="43"/>
      <c r="AS994" s="43"/>
      <c r="AT994" s="43"/>
      <c r="AU994" s="43"/>
      <c r="AV994" s="44"/>
      <c r="AW994" s="45"/>
      <c r="AX994" s="45"/>
      <c r="AY994" s="45"/>
    </row>
    <row r="995">
      <c r="A995" s="60"/>
      <c r="B995" s="60"/>
      <c r="C995" s="60"/>
      <c r="D995" s="46"/>
      <c r="E995" s="25"/>
      <c r="F995" s="26"/>
      <c r="G995" s="18"/>
      <c r="H995" s="15"/>
      <c r="I995" s="28"/>
      <c r="J995" s="29"/>
      <c r="K995" s="30"/>
      <c r="L995" s="31"/>
      <c r="M995" s="32"/>
      <c r="N995" s="33"/>
      <c r="O995" s="39"/>
      <c r="P995" s="39"/>
      <c r="Q995" s="40"/>
      <c r="R995" s="17"/>
      <c r="S995" s="40"/>
      <c r="T995" s="40"/>
      <c r="U995" s="40"/>
      <c r="V995" s="40"/>
      <c r="W995" s="40"/>
      <c r="X995" s="41"/>
      <c r="Y995" s="41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18"/>
      <c r="AM995" s="40"/>
      <c r="AN995" s="42"/>
      <c r="AO995" s="42"/>
      <c r="AP995" s="43"/>
      <c r="AQ995" s="43"/>
      <c r="AR995" s="43"/>
      <c r="AS995" s="43"/>
      <c r="AT995" s="43"/>
      <c r="AU995" s="43"/>
      <c r="AV995" s="44"/>
      <c r="AW995" s="45"/>
      <c r="AX995" s="45"/>
      <c r="AY995" s="45"/>
    </row>
    <row r="996">
      <c r="A996" s="60"/>
      <c r="B996" s="60"/>
      <c r="C996" s="60"/>
      <c r="D996" s="46"/>
      <c r="E996" s="25"/>
      <c r="F996" s="26"/>
      <c r="G996" s="18"/>
      <c r="H996" s="15"/>
      <c r="I996" s="28"/>
      <c r="J996" s="29"/>
      <c r="K996" s="30"/>
      <c r="L996" s="31"/>
      <c r="M996" s="32"/>
      <c r="N996" s="33"/>
      <c r="O996" s="39"/>
      <c r="P996" s="39"/>
      <c r="Q996" s="40"/>
      <c r="R996" s="17"/>
      <c r="S996" s="40"/>
      <c r="T996" s="40"/>
      <c r="U996" s="40"/>
      <c r="V996" s="40"/>
      <c r="W996" s="40"/>
      <c r="X996" s="41"/>
      <c r="Y996" s="41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18"/>
      <c r="AM996" s="40"/>
      <c r="AN996" s="42"/>
      <c r="AO996" s="42"/>
      <c r="AP996" s="43"/>
      <c r="AQ996" s="43"/>
      <c r="AR996" s="43"/>
      <c r="AS996" s="43"/>
      <c r="AT996" s="43"/>
      <c r="AU996" s="43"/>
      <c r="AV996" s="44"/>
      <c r="AW996" s="45"/>
      <c r="AX996" s="45"/>
      <c r="AY996" s="45"/>
    </row>
    <row r="997">
      <c r="A997" s="60"/>
      <c r="B997" s="60"/>
      <c r="C997" s="60"/>
      <c r="D997" s="46"/>
      <c r="E997" s="25"/>
      <c r="F997" s="26"/>
      <c r="G997" s="18"/>
      <c r="H997" s="15"/>
      <c r="I997" s="28"/>
      <c r="J997" s="29"/>
      <c r="K997" s="30"/>
      <c r="L997" s="31"/>
      <c r="M997" s="32"/>
      <c r="N997" s="33"/>
      <c r="O997" s="39"/>
      <c r="P997" s="39"/>
      <c r="Q997" s="40"/>
      <c r="R997" s="17"/>
      <c r="S997" s="40"/>
      <c r="T997" s="40"/>
      <c r="U997" s="40"/>
      <c r="V997" s="40"/>
      <c r="W997" s="40"/>
      <c r="X997" s="41"/>
      <c r="Y997" s="41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18"/>
      <c r="AM997" s="40"/>
      <c r="AN997" s="42"/>
      <c r="AO997" s="42"/>
      <c r="AP997" s="43"/>
      <c r="AQ997" s="43"/>
      <c r="AR997" s="43"/>
      <c r="AS997" s="43"/>
      <c r="AT997" s="43"/>
      <c r="AU997" s="43"/>
      <c r="AV997" s="44"/>
      <c r="AW997" s="45"/>
      <c r="AX997" s="45"/>
      <c r="AY997" s="45"/>
    </row>
    <row r="998">
      <c r="A998" s="60"/>
      <c r="B998" s="60"/>
      <c r="C998" s="60"/>
      <c r="D998" s="46"/>
      <c r="E998" s="25"/>
      <c r="F998" s="26"/>
      <c r="G998" s="18"/>
      <c r="H998" s="15"/>
      <c r="I998" s="28"/>
      <c r="J998" s="29"/>
      <c r="K998" s="30"/>
      <c r="L998" s="31"/>
      <c r="M998" s="32"/>
      <c r="N998" s="33"/>
      <c r="O998" s="39"/>
      <c r="P998" s="39"/>
      <c r="Q998" s="40"/>
      <c r="R998" s="17"/>
      <c r="S998" s="40"/>
      <c r="T998" s="40"/>
      <c r="U998" s="40"/>
      <c r="V998" s="40"/>
      <c r="W998" s="40"/>
      <c r="X998" s="41"/>
      <c r="Y998" s="41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18"/>
      <c r="AM998" s="40"/>
      <c r="AN998" s="42"/>
      <c r="AO998" s="42"/>
      <c r="AP998" s="43"/>
      <c r="AQ998" s="43"/>
      <c r="AR998" s="43"/>
      <c r="AS998" s="43"/>
      <c r="AT998" s="43"/>
      <c r="AU998" s="43"/>
      <c r="AV998" s="44"/>
      <c r="AW998" s="45"/>
      <c r="AX998" s="45"/>
      <c r="AY998" s="45"/>
    </row>
    <row r="999">
      <c r="A999" s="60"/>
      <c r="B999" s="60"/>
      <c r="C999" s="60"/>
      <c r="D999" s="46"/>
      <c r="E999" s="25"/>
      <c r="F999" s="26"/>
      <c r="G999" s="18"/>
      <c r="H999" s="15"/>
      <c r="I999" s="28"/>
      <c r="J999" s="29"/>
      <c r="K999" s="30"/>
      <c r="L999" s="31"/>
      <c r="M999" s="32"/>
      <c r="N999" s="33"/>
      <c r="O999" s="39"/>
      <c r="P999" s="39"/>
      <c r="Q999" s="40"/>
      <c r="R999" s="17"/>
      <c r="S999" s="40"/>
      <c r="T999" s="40"/>
      <c r="U999" s="40"/>
      <c r="V999" s="40"/>
      <c r="W999" s="40"/>
      <c r="X999" s="41"/>
      <c r="Y999" s="41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18"/>
      <c r="AM999" s="40"/>
      <c r="AN999" s="42"/>
      <c r="AO999" s="42"/>
      <c r="AP999" s="43"/>
      <c r="AQ999" s="43"/>
      <c r="AR999" s="43"/>
      <c r="AS999" s="43"/>
      <c r="AT999" s="43"/>
      <c r="AU999" s="43"/>
      <c r="AV999" s="44"/>
      <c r="AW999" s="45"/>
      <c r="AX999" s="45"/>
      <c r="AY999" s="45"/>
    </row>
    <row r="1000">
      <c r="A1000" s="60"/>
      <c r="B1000" s="60"/>
      <c r="C1000" s="60"/>
      <c r="D1000" s="46"/>
      <c r="E1000" s="25"/>
      <c r="F1000" s="26"/>
      <c r="G1000" s="18"/>
      <c r="H1000" s="15"/>
      <c r="I1000" s="28"/>
      <c r="J1000" s="29"/>
      <c r="K1000" s="30"/>
      <c r="L1000" s="31"/>
      <c r="M1000" s="32"/>
      <c r="N1000" s="33"/>
      <c r="O1000" s="39"/>
      <c r="P1000" s="39"/>
      <c r="Q1000" s="40"/>
      <c r="R1000" s="17"/>
      <c r="S1000" s="40"/>
      <c r="T1000" s="40"/>
      <c r="U1000" s="40"/>
      <c r="V1000" s="40"/>
      <c r="W1000" s="40"/>
      <c r="X1000" s="41"/>
      <c r="Y1000" s="41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18"/>
      <c r="AM1000" s="40"/>
      <c r="AN1000" s="42"/>
      <c r="AO1000" s="42"/>
      <c r="AP1000" s="43"/>
      <c r="AQ1000" s="43"/>
      <c r="AR1000" s="43"/>
      <c r="AS1000" s="43"/>
      <c r="AT1000" s="43"/>
      <c r="AU1000" s="43"/>
      <c r="AV1000" s="44"/>
      <c r="AW1000" s="45"/>
      <c r="AX1000" s="45"/>
      <c r="AY1000" s="45"/>
    </row>
    <row r="1001">
      <c r="A1001" s="60"/>
      <c r="B1001" s="60"/>
      <c r="C1001" s="60"/>
      <c r="D1001" s="46"/>
      <c r="E1001" s="25"/>
      <c r="F1001" s="26"/>
      <c r="G1001" s="18"/>
      <c r="H1001" s="15"/>
      <c r="I1001" s="28"/>
      <c r="J1001" s="29"/>
      <c r="K1001" s="30"/>
      <c r="L1001" s="31"/>
      <c r="M1001" s="32"/>
      <c r="N1001" s="33"/>
      <c r="O1001" s="39"/>
      <c r="P1001" s="39"/>
      <c r="Q1001" s="40"/>
      <c r="R1001" s="17"/>
      <c r="S1001" s="40"/>
      <c r="T1001" s="40"/>
      <c r="U1001" s="40"/>
      <c r="V1001" s="40"/>
      <c r="W1001" s="40"/>
      <c r="X1001" s="41"/>
      <c r="Y1001" s="41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18"/>
      <c r="AM1001" s="40"/>
      <c r="AN1001" s="42"/>
      <c r="AO1001" s="42"/>
      <c r="AP1001" s="43"/>
      <c r="AQ1001" s="43"/>
      <c r="AR1001" s="43"/>
      <c r="AS1001" s="43"/>
      <c r="AT1001" s="43"/>
      <c r="AU1001" s="43"/>
      <c r="AV1001" s="44"/>
      <c r="AW1001" s="45"/>
      <c r="AX1001" s="45"/>
      <c r="AY1001" s="45"/>
    </row>
    <row r="1002">
      <c r="A1002" s="60"/>
      <c r="B1002" s="60"/>
      <c r="C1002" s="60"/>
      <c r="D1002" s="46"/>
      <c r="E1002" s="25"/>
      <c r="F1002" s="26"/>
      <c r="G1002" s="18"/>
      <c r="H1002" s="15"/>
      <c r="I1002" s="28"/>
      <c r="J1002" s="29"/>
      <c r="K1002" s="30"/>
      <c r="L1002" s="31"/>
      <c r="M1002" s="32"/>
      <c r="N1002" s="33"/>
      <c r="O1002" s="39"/>
      <c r="P1002" s="39"/>
      <c r="Q1002" s="40"/>
      <c r="R1002" s="17"/>
      <c r="S1002" s="40"/>
      <c r="T1002" s="40"/>
      <c r="U1002" s="40"/>
      <c r="V1002" s="40"/>
      <c r="W1002" s="40"/>
      <c r="X1002" s="41"/>
      <c r="Y1002" s="41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18"/>
      <c r="AM1002" s="40"/>
      <c r="AN1002" s="42"/>
      <c r="AO1002" s="42"/>
      <c r="AP1002" s="43"/>
      <c r="AQ1002" s="43"/>
      <c r="AR1002" s="43"/>
      <c r="AS1002" s="43"/>
      <c r="AT1002" s="43"/>
      <c r="AU1002" s="43"/>
      <c r="AV1002" s="44"/>
      <c r="AW1002" s="45"/>
      <c r="AX1002" s="45"/>
      <c r="AY1002" s="45"/>
    </row>
    <row r="1003">
      <c r="A1003" s="60"/>
      <c r="B1003" s="60"/>
      <c r="C1003" s="60"/>
      <c r="D1003" s="46"/>
      <c r="E1003" s="25"/>
      <c r="F1003" s="26"/>
      <c r="G1003" s="18"/>
      <c r="H1003" s="15"/>
      <c r="I1003" s="28"/>
      <c r="J1003" s="29"/>
      <c r="K1003" s="30"/>
      <c r="L1003" s="31"/>
      <c r="M1003" s="32"/>
      <c r="N1003" s="33"/>
      <c r="O1003" s="39"/>
      <c r="P1003" s="39"/>
      <c r="Q1003" s="40"/>
      <c r="R1003" s="17"/>
      <c r="S1003" s="40"/>
      <c r="T1003" s="40"/>
      <c r="U1003" s="40"/>
      <c r="V1003" s="40"/>
      <c r="W1003" s="40"/>
      <c r="X1003" s="41"/>
      <c r="Y1003" s="41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18"/>
      <c r="AM1003" s="40"/>
      <c r="AN1003" s="42"/>
      <c r="AO1003" s="42"/>
      <c r="AP1003" s="43"/>
      <c r="AQ1003" s="43"/>
      <c r="AR1003" s="43"/>
      <c r="AS1003" s="43"/>
      <c r="AT1003" s="43"/>
      <c r="AU1003" s="43"/>
      <c r="AV1003" s="44"/>
      <c r="AW1003" s="45"/>
      <c r="AX1003" s="45"/>
      <c r="AY1003" s="45"/>
    </row>
    <row r="1004">
      <c r="A1004" s="60"/>
      <c r="B1004" s="60"/>
      <c r="C1004" s="60"/>
      <c r="D1004" s="46"/>
      <c r="E1004" s="25"/>
      <c r="F1004" s="26"/>
      <c r="G1004" s="18"/>
      <c r="H1004" s="15"/>
      <c r="I1004" s="28"/>
      <c r="J1004" s="29"/>
      <c r="K1004" s="30"/>
      <c r="L1004" s="31"/>
      <c r="M1004" s="32"/>
      <c r="N1004" s="33"/>
      <c r="O1004" s="39"/>
      <c r="P1004" s="39"/>
      <c r="Q1004" s="40"/>
      <c r="R1004" s="17"/>
      <c r="S1004" s="40"/>
      <c r="T1004" s="40"/>
      <c r="U1004" s="40"/>
      <c r="V1004" s="40"/>
      <c r="W1004" s="40"/>
      <c r="X1004" s="41"/>
      <c r="Y1004" s="41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18"/>
      <c r="AM1004" s="40"/>
      <c r="AN1004" s="42"/>
      <c r="AO1004" s="42"/>
      <c r="AP1004" s="43"/>
      <c r="AQ1004" s="43"/>
      <c r="AR1004" s="43"/>
      <c r="AS1004" s="43"/>
      <c r="AT1004" s="43"/>
      <c r="AU1004" s="43"/>
      <c r="AV1004" s="44"/>
      <c r="AW1004" s="45"/>
      <c r="AX1004" s="45"/>
      <c r="AY1004" s="45"/>
    </row>
    <row r="1005">
      <c r="A1005" s="60"/>
      <c r="B1005" s="60"/>
      <c r="C1005" s="60"/>
      <c r="D1005" s="46"/>
      <c r="E1005" s="25"/>
      <c r="F1005" s="26"/>
      <c r="G1005" s="18"/>
      <c r="H1005" s="15"/>
      <c r="I1005" s="28"/>
      <c r="J1005" s="29"/>
      <c r="K1005" s="30"/>
      <c r="L1005" s="31"/>
      <c r="M1005" s="32"/>
      <c r="N1005" s="33"/>
      <c r="O1005" s="39"/>
      <c r="P1005" s="39"/>
      <c r="Q1005" s="40"/>
      <c r="R1005" s="17"/>
      <c r="S1005" s="40"/>
      <c r="T1005" s="40"/>
      <c r="U1005" s="40"/>
      <c r="V1005" s="40"/>
      <c r="W1005" s="40"/>
      <c r="X1005" s="41"/>
      <c r="Y1005" s="41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18"/>
      <c r="AM1005" s="40"/>
      <c r="AN1005" s="42"/>
      <c r="AO1005" s="42"/>
      <c r="AP1005" s="43"/>
      <c r="AQ1005" s="43"/>
      <c r="AR1005" s="43"/>
      <c r="AS1005" s="43"/>
      <c r="AT1005" s="43"/>
      <c r="AU1005" s="43"/>
      <c r="AV1005" s="44"/>
      <c r="AW1005" s="45"/>
      <c r="AX1005" s="45"/>
      <c r="AY1005" s="45"/>
    </row>
    <row r="1006">
      <c r="A1006" s="60"/>
      <c r="B1006" s="60"/>
      <c r="C1006" s="60"/>
      <c r="D1006" s="46"/>
      <c r="E1006" s="25"/>
      <c r="F1006" s="26"/>
      <c r="G1006" s="18"/>
      <c r="H1006" s="15"/>
      <c r="I1006" s="28"/>
      <c r="J1006" s="29"/>
      <c r="K1006" s="30"/>
      <c r="L1006" s="31"/>
      <c r="M1006" s="32"/>
      <c r="N1006" s="33"/>
      <c r="O1006" s="39"/>
      <c r="P1006" s="39"/>
      <c r="Q1006" s="40"/>
      <c r="R1006" s="17"/>
      <c r="S1006" s="40"/>
      <c r="T1006" s="40"/>
      <c r="U1006" s="40"/>
      <c r="V1006" s="40"/>
      <c r="W1006" s="40"/>
      <c r="X1006" s="41"/>
      <c r="Y1006" s="41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18"/>
      <c r="AM1006" s="40"/>
      <c r="AN1006" s="42"/>
      <c r="AO1006" s="42"/>
      <c r="AP1006" s="43"/>
      <c r="AQ1006" s="43"/>
      <c r="AR1006" s="43"/>
      <c r="AS1006" s="43"/>
      <c r="AT1006" s="43"/>
      <c r="AU1006" s="43"/>
      <c r="AV1006" s="44"/>
      <c r="AW1006" s="45"/>
      <c r="AX1006" s="45"/>
      <c r="AY1006" s="45"/>
    </row>
    <row r="1007">
      <c r="A1007" s="60"/>
      <c r="B1007" s="60"/>
      <c r="C1007" s="60"/>
      <c r="D1007" s="46"/>
      <c r="E1007" s="25"/>
      <c r="F1007" s="26"/>
      <c r="G1007" s="18"/>
      <c r="H1007" s="15"/>
      <c r="I1007" s="28"/>
      <c r="J1007" s="29"/>
      <c r="K1007" s="30"/>
      <c r="L1007" s="31"/>
      <c r="M1007" s="32"/>
      <c r="N1007" s="33"/>
      <c r="O1007" s="39"/>
      <c r="P1007" s="39"/>
      <c r="Q1007" s="40"/>
      <c r="R1007" s="17"/>
      <c r="S1007" s="40"/>
      <c r="T1007" s="40"/>
      <c r="U1007" s="40"/>
      <c r="V1007" s="40"/>
      <c r="W1007" s="40"/>
      <c r="X1007" s="41"/>
      <c r="Y1007" s="41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18"/>
      <c r="AM1007" s="40"/>
      <c r="AN1007" s="42"/>
      <c r="AO1007" s="42"/>
      <c r="AP1007" s="43"/>
      <c r="AQ1007" s="43"/>
      <c r="AR1007" s="43"/>
      <c r="AS1007" s="43"/>
      <c r="AT1007" s="43"/>
      <c r="AU1007" s="43"/>
      <c r="AV1007" s="44"/>
      <c r="AW1007" s="45"/>
      <c r="AX1007" s="45"/>
      <c r="AY1007" s="45"/>
    </row>
    <row r="1008">
      <c r="A1008" s="60"/>
      <c r="B1008" s="60"/>
      <c r="C1008" s="60"/>
      <c r="D1008" s="46"/>
      <c r="E1008" s="25"/>
      <c r="F1008" s="26"/>
      <c r="G1008" s="18"/>
      <c r="H1008" s="15"/>
      <c r="I1008" s="28"/>
      <c r="J1008" s="29"/>
      <c r="K1008" s="30"/>
      <c r="L1008" s="31"/>
      <c r="M1008" s="32"/>
      <c r="N1008" s="33"/>
      <c r="O1008" s="39"/>
      <c r="P1008" s="39"/>
      <c r="Q1008" s="40"/>
      <c r="R1008" s="17"/>
      <c r="S1008" s="40"/>
      <c r="T1008" s="40"/>
      <c r="U1008" s="40"/>
      <c r="V1008" s="40"/>
      <c r="W1008" s="40"/>
      <c r="X1008" s="41"/>
      <c r="Y1008" s="41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18"/>
      <c r="AM1008" s="40"/>
      <c r="AN1008" s="42"/>
      <c r="AO1008" s="42"/>
      <c r="AP1008" s="43"/>
      <c r="AQ1008" s="43"/>
      <c r="AR1008" s="43"/>
      <c r="AS1008" s="43"/>
      <c r="AT1008" s="43"/>
      <c r="AU1008" s="43"/>
      <c r="AV1008" s="44"/>
      <c r="AW1008" s="45"/>
      <c r="AX1008" s="45"/>
      <c r="AY1008" s="45"/>
    </row>
    <row r="1009">
      <c r="A1009" s="60"/>
      <c r="B1009" s="60"/>
      <c r="C1009" s="60"/>
      <c r="D1009" s="46"/>
      <c r="E1009" s="25"/>
      <c r="F1009" s="26"/>
      <c r="G1009" s="18"/>
      <c r="H1009" s="15"/>
      <c r="I1009" s="28"/>
      <c r="J1009" s="29"/>
      <c r="K1009" s="30"/>
      <c r="L1009" s="31"/>
      <c r="M1009" s="32"/>
      <c r="N1009" s="33"/>
      <c r="O1009" s="39"/>
      <c r="P1009" s="39"/>
      <c r="Q1009" s="40"/>
      <c r="R1009" s="17"/>
      <c r="S1009" s="40"/>
      <c r="T1009" s="40"/>
      <c r="U1009" s="40"/>
      <c r="V1009" s="40"/>
      <c r="W1009" s="40"/>
      <c r="X1009" s="41"/>
      <c r="Y1009" s="41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18"/>
      <c r="AM1009" s="40"/>
      <c r="AN1009" s="42"/>
      <c r="AO1009" s="42"/>
      <c r="AP1009" s="43"/>
      <c r="AQ1009" s="43"/>
      <c r="AR1009" s="43"/>
      <c r="AS1009" s="43"/>
      <c r="AT1009" s="43"/>
      <c r="AU1009" s="43"/>
      <c r="AV1009" s="44"/>
      <c r="AW1009" s="45"/>
      <c r="AX1009" s="45"/>
      <c r="AY1009" s="45"/>
    </row>
    <row r="1010">
      <c r="A1010" s="60"/>
      <c r="B1010" s="60"/>
      <c r="C1010" s="60"/>
      <c r="D1010" s="46"/>
      <c r="E1010" s="25"/>
      <c r="F1010" s="26"/>
      <c r="G1010" s="18"/>
      <c r="H1010" s="15"/>
      <c r="I1010" s="28"/>
      <c r="J1010" s="29"/>
      <c r="K1010" s="30"/>
      <c r="L1010" s="31"/>
      <c r="M1010" s="32"/>
      <c r="N1010" s="33"/>
      <c r="O1010" s="39"/>
      <c r="P1010" s="39"/>
      <c r="Q1010" s="40"/>
      <c r="R1010" s="17"/>
      <c r="S1010" s="40"/>
      <c r="T1010" s="40"/>
      <c r="U1010" s="40"/>
      <c r="V1010" s="40"/>
      <c r="W1010" s="40"/>
      <c r="X1010" s="41"/>
      <c r="Y1010" s="41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18"/>
      <c r="AM1010" s="40"/>
      <c r="AN1010" s="42"/>
      <c r="AO1010" s="42"/>
      <c r="AP1010" s="43"/>
      <c r="AQ1010" s="43"/>
      <c r="AR1010" s="43"/>
      <c r="AS1010" s="43"/>
      <c r="AT1010" s="43"/>
      <c r="AU1010" s="43"/>
      <c r="AV1010" s="44"/>
      <c r="AW1010" s="45"/>
      <c r="AX1010" s="45"/>
      <c r="AY1010" s="45"/>
    </row>
    <row r="1011">
      <c r="A1011" s="60"/>
      <c r="B1011" s="60"/>
      <c r="C1011" s="60"/>
      <c r="D1011" s="46"/>
      <c r="E1011" s="25"/>
      <c r="F1011" s="26"/>
      <c r="G1011" s="18"/>
      <c r="H1011" s="15"/>
      <c r="I1011" s="28"/>
      <c r="J1011" s="29"/>
      <c r="K1011" s="30"/>
      <c r="L1011" s="31"/>
      <c r="M1011" s="32"/>
      <c r="N1011" s="33"/>
      <c r="O1011" s="39"/>
      <c r="P1011" s="39"/>
      <c r="Q1011" s="40"/>
      <c r="R1011" s="17"/>
      <c r="S1011" s="40"/>
      <c r="T1011" s="40"/>
      <c r="U1011" s="40"/>
      <c r="V1011" s="40"/>
      <c r="W1011" s="40"/>
      <c r="X1011" s="41"/>
      <c r="Y1011" s="41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18"/>
      <c r="AM1011" s="40"/>
      <c r="AN1011" s="42"/>
      <c r="AO1011" s="42"/>
      <c r="AP1011" s="43"/>
      <c r="AQ1011" s="43"/>
      <c r="AR1011" s="43"/>
      <c r="AS1011" s="43"/>
      <c r="AT1011" s="43"/>
      <c r="AU1011" s="43"/>
      <c r="AV1011" s="44"/>
      <c r="AW1011" s="45"/>
      <c r="AX1011" s="45"/>
      <c r="AY1011" s="45"/>
    </row>
    <row r="1012">
      <c r="A1012" s="60"/>
      <c r="B1012" s="60"/>
      <c r="C1012" s="60"/>
      <c r="D1012" s="46"/>
      <c r="E1012" s="25"/>
      <c r="F1012" s="26"/>
      <c r="G1012" s="18"/>
      <c r="H1012" s="15"/>
      <c r="I1012" s="28"/>
      <c r="J1012" s="29"/>
      <c r="K1012" s="30"/>
      <c r="L1012" s="31"/>
      <c r="M1012" s="32"/>
      <c r="N1012" s="33"/>
      <c r="O1012" s="39"/>
      <c r="P1012" s="39"/>
      <c r="Q1012" s="40"/>
      <c r="R1012" s="17"/>
      <c r="S1012" s="40"/>
      <c r="T1012" s="40"/>
      <c r="U1012" s="40"/>
      <c r="V1012" s="40"/>
      <c r="W1012" s="40"/>
      <c r="X1012" s="41"/>
      <c r="Y1012" s="41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18"/>
      <c r="AM1012" s="40"/>
      <c r="AN1012" s="42"/>
      <c r="AO1012" s="42"/>
      <c r="AP1012" s="43"/>
      <c r="AQ1012" s="43"/>
      <c r="AR1012" s="43"/>
      <c r="AS1012" s="43"/>
      <c r="AT1012" s="43"/>
      <c r="AU1012" s="43"/>
      <c r="AV1012" s="44"/>
      <c r="AW1012" s="45"/>
      <c r="AX1012" s="45"/>
      <c r="AY1012" s="45"/>
    </row>
    <row r="1013">
      <c r="A1013" s="60"/>
      <c r="B1013" s="60"/>
      <c r="C1013" s="60"/>
      <c r="D1013" s="46"/>
      <c r="E1013" s="25"/>
      <c r="F1013" s="26"/>
      <c r="G1013" s="18"/>
      <c r="H1013" s="15"/>
      <c r="I1013" s="28"/>
      <c r="J1013" s="29"/>
      <c r="K1013" s="30"/>
      <c r="L1013" s="31"/>
      <c r="M1013" s="32"/>
      <c r="N1013" s="33"/>
      <c r="O1013" s="39"/>
      <c r="P1013" s="39"/>
      <c r="Q1013" s="40"/>
      <c r="R1013" s="17"/>
      <c r="S1013" s="40"/>
      <c r="T1013" s="40"/>
      <c r="U1013" s="40"/>
      <c r="V1013" s="40"/>
      <c r="W1013" s="40"/>
      <c r="X1013" s="41"/>
      <c r="Y1013" s="41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18"/>
      <c r="AM1013" s="40"/>
      <c r="AN1013" s="42"/>
      <c r="AO1013" s="42"/>
      <c r="AP1013" s="43"/>
      <c r="AQ1013" s="43"/>
      <c r="AR1013" s="43"/>
      <c r="AS1013" s="43"/>
      <c r="AT1013" s="43"/>
      <c r="AU1013" s="43"/>
      <c r="AV1013" s="44"/>
      <c r="AW1013" s="45"/>
      <c r="AX1013" s="45"/>
      <c r="AY1013" s="45"/>
    </row>
    <row r="1014">
      <c r="A1014" s="60"/>
      <c r="B1014" s="60"/>
      <c r="C1014" s="60"/>
      <c r="D1014" s="46"/>
      <c r="E1014" s="25"/>
      <c r="F1014" s="26"/>
      <c r="G1014" s="18"/>
      <c r="H1014" s="15"/>
      <c r="I1014" s="28"/>
      <c r="J1014" s="29"/>
      <c r="K1014" s="30"/>
      <c r="L1014" s="31"/>
      <c r="M1014" s="32"/>
      <c r="N1014" s="33"/>
      <c r="O1014" s="39"/>
      <c r="P1014" s="39"/>
      <c r="Q1014" s="40"/>
      <c r="R1014" s="17"/>
      <c r="S1014" s="40"/>
      <c r="T1014" s="40"/>
      <c r="U1014" s="40"/>
      <c r="V1014" s="40"/>
      <c r="W1014" s="40"/>
      <c r="X1014" s="41"/>
      <c r="Y1014" s="41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18"/>
      <c r="AM1014" s="40"/>
      <c r="AN1014" s="42"/>
      <c r="AO1014" s="42"/>
      <c r="AP1014" s="43"/>
      <c r="AQ1014" s="43"/>
      <c r="AR1014" s="43"/>
      <c r="AS1014" s="43"/>
      <c r="AT1014" s="43"/>
      <c r="AU1014" s="43"/>
      <c r="AV1014" s="44"/>
      <c r="AW1014" s="45"/>
      <c r="AX1014" s="45"/>
      <c r="AY1014" s="45"/>
    </row>
    <row r="1015">
      <c r="A1015" s="60"/>
      <c r="B1015" s="60"/>
      <c r="C1015" s="60"/>
      <c r="D1015" s="46"/>
      <c r="E1015" s="25"/>
      <c r="F1015" s="26"/>
      <c r="G1015" s="18"/>
      <c r="H1015" s="15"/>
      <c r="I1015" s="28"/>
      <c r="J1015" s="29"/>
      <c r="K1015" s="30"/>
      <c r="L1015" s="31"/>
      <c r="M1015" s="32"/>
      <c r="N1015" s="33"/>
      <c r="O1015" s="39"/>
      <c r="P1015" s="39"/>
      <c r="Q1015" s="40"/>
      <c r="R1015" s="17"/>
      <c r="S1015" s="40"/>
      <c r="T1015" s="40"/>
      <c r="U1015" s="40"/>
      <c r="V1015" s="40"/>
      <c r="W1015" s="40"/>
      <c r="X1015" s="41"/>
      <c r="Y1015" s="41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18"/>
      <c r="AM1015" s="40"/>
      <c r="AN1015" s="42"/>
      <c r="AO1015" s="42"/>
      <c r="AP1015" s="43"/>
      <c r="AQ1015" s="43"/>
      <c r="AR1015" s="43"/>
      <c r="AS1015" s="43"/>
      <c r="AT1015" s="43"/>
      <c r="AU1015" s="43"/>
      <c r="AV1015" s="44"/>
      <c r="AW1015" s="45"/>
      <c r="AX1015" s="45"/>
      <c r="AY1015" s="45"/>
    </row>
    <row r="1016">
      <c r="A1016" s="60"/>
      <c r="B1016" s="60"/>
      <c r="C1016" s="60"/>
      <c r="D1016" s="46"/>
      <c r="E1016" s="25"/>
      <c r="F1016" s="26"/>
      <c r="G1016" s="18"/>
      <c r="H1016" s="15"/>
      <c r="I1016" s="28"/>
      <c r="J1016" s="29"/>
      <c r="K1016" s="30"/>
      <c r="L1016" s="31"/>
      <c r="M1016" s="32"/>
      <c r="N1016" s="33"/>
      <c r="O1016" s="39"/>
      <c r="P1016" s="39"/>
      <c r="Q1016" s="40"/>
      <c r="R1016" s="17"/>
      <c r="S1016" s="40"/>
      <c r="T1016" s="40"/>
      <c r="U1016" s="40"/>
      <c r="V1016" s="40"/>
      <c r="W1016" s="40"/>
      <c r="X1016" s="41"/>
      <c r="Y1016" s="41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18"/>
      <c r="AM1016" s="40"/>
      <c r="AN1016" s="42"/>
      <c r="AO1016" s="42"/>
      <c r="AP1016" s="43"/>
      <c r="AQ1016" s="43"/>
      <c r="AR1016" s="43"/>
      <c r="AS1016" s="43"/>
      <c r="AT1016" s="43"/>
      <c r="AU1016" s="43"/>
      <c r="AV1016" s="44"/>
      <c r="AW1016" s="45"/>
      <c r="AX1016" s="45"/>
      <c r="AY1016" s="45"/>
    </row>
    <row r="1017">
      <c r="A1017" s="60"/>
      <c r="B1017" s="60"/>
      <c r="C1017" s="60"/>
      <c r="D1017" s="46"/>
      <c r="E1017" s="25"/>
      <c r="F1017" s="26"/>
      <c r="G1017" s="18"/>
      <c r="H1017" s="15"/>
      <c r="I1017" s="28"/>
      <c r="J1017" s="29"/>
      <c r="K1017" s="30"/>
      <c r="L1017" s="31"/>
      <c r="M1017" s="32"/>
      <c r="N1017" s="33"/>
      <c r="O1017" s="39"/>
      <c r="P1017" s="39"/>
      <c r="Q1017" s="40"/>
      <c r="R1017" s="17"/>
      <c r="S1017" s="40"/>
      <c r="T1017" s="40"/>
      <c r="U1017" s="40"/>
      <c r="V1017" s="40"/>
      <c r="W1017" s="40"/>
      <c r="X1017" s="41"/>
      <c r="Y1017" s="41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18"/>
      <c r="AM1017" s="40"/>
      <c r="AN1017" s="42"/>
      <c r="AO1017" s="42"/>
      <c r="AP1017" s="43"/>
      <c r="AQ1017" s="43"/>
      <c r="AR1017" s="43"/>
      <c r="AS1017" s="43"/>
      <c r="AT1017" s="43"/>
      <c r="AU1017" s="43"/>
      <c r="AV1017" s="44"/>
      <c r="AW1017" s="45"/>
      <c r="AX1017" s="45"/>
      <c r="AY1017" s="45"/>
    </row>
    <row r="1018">
      <c r="A1018" s="60"/>
      <c r="B1018" s="60"/>
      <c r="C1018" s="60"/>
      <c r="D1018" s="46"/>
      <c r="E1018" s="25"/>
      <c r="F1018" s="26"/>
      <c r="G1018" s="18"/>
      <c r="H1018" s="15"/>
      <c r="I1018" s="28"/>
      <c r="J1018" s="29"/>
      <c r="K1018" s="30"/>
      <c r="L1018" s="31"/>
      <c r="M1018" s="32"/>
      <c r="N1018" s="33"/>
      <c r="O1018" s="39"/>
      <c r="P1018" s="39"/>
      <c r="Q1018" s="40"/>
      <c r="R1018" s="17"/>
      <c r="S1018" s="40"/>
      <c r="T1018" s="40"/>
      <c r="U1018" s="40"/>
      <c r="V1018" s="40"/>
      <c r="W1018" s="40"/>
      <c r="X1018" s="41"/>
      <c r="Y1018" s="41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18"/>
      <c r="AM1018" s="40"/>
      <c r="AN1018" s="42"/>
      <c r="AO1018" s="42"/>
      <c r="AP1018" s="43"/>
      <c r="AQ1018" s="43"/>
      <c r="AR1018" s="43"/>
      <c r="AS1018" s="43"/>
      <c r="AT1018" s="43"/>
      <c r="AU1018" s="43"/>
      <c r="AV1018" s="44"/>
      <c r="AW1018" s="45"/>
      <c r="AX1018" s="45"/>
      <c r="AY1018" s="45"/>
    </row>
    <row r="1019">
      <c r="A1019" s="60"/>
      <c r="B1019" s="60"/>
      <c r="C1019" s="60"/>
      <c r="D1019" s="46"/>
      <c r="E1019" s="25"/>
      <c r="F1019" s="26"/>
      <c r="G1019" s="18"/>
      <c r="H1019" s="15"/>
      <c r="I1019" s="28"/>
      <c r="J1019" s="29"/>
      <c r="K1019" s="30"/>
      <c r="L1019" s="31"/>
      <c r="M1019" s="32"/>
      <c r="N1019" s="33"/>
      <c r="O1019" s="39"/>
      <c r="P1019" s="39"/>
      <c r="Q1019" s="40"/>
      <c r="R1019" s="17"/>
      <c r="S1019" s="40"/>
      <c r="T1019" s="40"/>
      <c r="U1019" s="40"/>
      <c r="V1019" s="40"/>
      <c r="W1019" s="40"/>
      <c r="X1019" s="41"/>
      <c r="Y1019" s="41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18"/>
      <c r="AM1019" s="40"/>
      <c r="AN1019" s="42"/>
      <c r="AO1019" s="42"/>
      <c r="AP1019" s="43"/>
      <c r="AQ1019" s="43"/>
      <c r="AR1019" s="43"/>
      <c r="AS1019" s="43"/>
      <c r="AT1019" s="43"/>
      <c r="AU1019" s="43"/>
      <c r="AV1019" s="44"/>
      <c r="AW1019" s="45"/>
      <c r="AX1019" s="45"/>
      <c r="AY1019" s="45"/>
    </row>
    <row r="1020">
      <c r="A1020" s="60"/>
      <c r="B1020" s="60"/>
      <c r="C1020" s="60"/>
      <c r="D1020" s="46"/>
      <c r="E1020" s="25"/>
      <c r="F1020" s="26"/>
      <c r="G1020" s="18"/>
      <c r="H1020" s="15"/>
      <c r="I1020" s="28"/>
      <c r="J1020" s="29"/>
      <c r="K1020" s="30"/>
      <c r="L1020" s="31"/>
      <c r="M1020" s="32"/>
      <c r="N1020" s="33"/>
      <c r="O1020" s="39"/>
      <c r="P1020" s="39"/>
      <c r="Q1020" s="40"/>
      <c r="R1020" s="17"/>
      <c r="S1020" s="40"/>
      <c r="T1020" s="40"/>
      <c r="U1020" s="40"/>
      <c r="V1020" s="40"/>
      <c r="W1020" s="40"/>
      <c r="X1020" s="41"/>
      <c r="Y1020" s="41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18"/>
      <c r="AM1020" s="40"/>
      <c r="AN1020" s="42"/>
      <c r="AO1020" s="42"/>
      <c r="AP1020" s="43"/>
      <c r="AQ1020" s="43"/>
      <c r="AR1020" s="43"/>
      <c r="AS1020" s="43"/>
      <c r="AT1020" s="43"/>
      <c r="AU1020" s="43"/>
      <c r="AV1020" s="44"/>
      <c r="AW1020" s="45"/>
      <c r="AX1020" s="45"/>
      <c r="AY1020" s="45"/>
    </row>
    <row r="1021">
      <c r="A1021" s="60"/>
      <c r="B1021" s="60"/>
      <c r="C1021" s="60"/>
      <c r="D1021" s="46"/>
      <c r="E1021" s="25"/>
      <c r="F1021" s="26"/>
      <c r="G1021" s="18"/>
      <c r="H1021" s="15"/>
      <c r="I1021" s="28"/>
      <c r="J1021" s="29"/>
      <c r="K1021" s="30"/>
      <c r="L1021" s="31"/>
      <c r="M1021" s="32"/>
      <c r="N1021" s="33"/>
      <c r="O1021" s="39"/>
      <c r="P1021" s="39"/>
      <c r="Q1021" s="40"/>
      <c r="R1021" s="17"/>
      <c r="S1021" s="40"/>
      <c r="T1021" s="40"/>
      <c r="U1021" s="40"/>
      <c r="V1021" s="40"/>
      <c r="W1021" s="40"/>
      <c r="X1021" s="41"/>
      <c r="Y1021" s="41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18"/>
      <c r="AM1021" s="40"/>
      <c r="AN1021" s="42"/>
      <c r="AO1021" s="42"/>
      <c r="AP1021" s="43"/>
      <c r="AQ1021" s="43"/>
      <c r="AR1021" s="43"/>
      <c r="AS1021" s="43"/>
      <c r="AT1021" s="43"/>
      <c r="AU1021" s="43"/>
      <c r="AV1021" s="44"/>
      <c r="AW1021" s="45"/>
      <c r="AX1021" s="45"/>
      <c r="AY1021" s="45"/>
    </row>
    <row r="1022">
      <c r="A1022" s="60"/>
      <c r="B1022" s="60"/>
      <c r="C1022" s="60"/>
      <c r="D1022" s="46"/>
      <c r="E1022" s="25"/>
      <c r="F1022" s="26"/>
      <c r="G1022" s="18"/>
      <c r="H1022" s="15"/>
      <c r="I1022" s="28"/>
      <c r="J1022" s="29"/>
      <c r="K1022" s="30"/>
      <c r="L1022" s="31"/>
      <c r="M1022" s="32"/>
      <c r="N1022" s="33"/>
      <c r="O1022" s="39"/>
      <c r="P1022" s="39"/>
      <c r="Q1022" s="40"/>
      <c r="R1022" s="17"/>
      <c r="S1022" s="40"/>
      <c r="T1022" s="40"/>
      <c r="U1022" s="40"/>
      <c r="V1022" s="40"/>
      <c r="W1022" s="40"/>
      <c r="X1022" s="41"/>
      <c r="Y1022" s="41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18"/>
      <c r="AM1022" s="40"/>
      <c r="AN1022" s="42"/>
      <c r="AO1022" s="42"/>
      <c r="AP1022" s="43"/>
      <c r="AQ1022" s="43"/>
      <c r="AR1022" s="43"/>
      <c r="AS1022" s="43"/>
      <c r="AT1022" s="43"/>
      <c r="AU1022" s="43"/>
      <c r="AV1022" s="44"/>
      <c r="AW1022" s="45"/>
      <c r="AX1022" s="45"/>
      <c r="AY1022" s="45"/>
    </row>
    <row r="1023">
      <c r="A1023" s="60"/>
      <c r="B1023" s="60"/>
      <c r="C1023" s="60"/>
      <c r="D1023" s="46"/>
      <c r="E1023" s="25"/>
      <c r="F1023" s="26"/>
      <c r="G1023" s="18"/>
      <c r="H1023" s="15"/>
      <c r="I1023" s="28"/>
      <c r="J1023" s="29"/>
      <c r="K1023" s="30"/>
      <c r="L1023" s="31"/>
      <c r="M1023" s="32"/>
      <c r="N1023" s="33"/>
      <c r="O1023" s="39"/>
      <c r="P1023" s="39"/>
      <c r="Q1023" s="40"/>
      <c r="R1023" s="17"/>
      <c r="S1023" s="40"/>
      <c r="T1023" s="40"/>
      <c r="U1023" s="40"/>
      <c r="V1023" s="40"/>
      <c r="W1023" s="40"/>
      <c r="X1023" s="41"/>
      <c r="Y1023" s="41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18"/>
      <c r="AM1023" s="40"/>
      <c r="AN1023" s="42"/>
      <c r="AO1023" s="42"/>
      <c r="AP1023" s="43"/>
      <c r="AQ1023" s="43"/>
      <c r="AR1023" s="43"/>
      <c r="AS1023" s="43"/>
      <c r="AT1023" s="43"/>
      <c r="AU1023" s="43"/>
      <c r="AV1023" s="44"/>
      <c r="AW1023" s="45"/>
      <c r="AX1023" s="45"/>
      <c r="AY1023" s="45"/>
    </row>
    <row r="1024">
      <c r="A1024" s="60"/>
      <c r="B1024" s="60"/>
      <c r="C1024" s="60"/>
      <c r="D1024" s="46"/>
      <c r="E1024" s="25"/>
      <c r="F1024" s="26"/>
      <c r="G1024" s="18"/>
      <c r="H1024" s="15"/>
      <c r="I1024" s="28"/>
      <c r="J1024" s="29"/>
      <c r="K1024" s="30"/>
      <c r="L1024" s="31"/>
      <c r="M1024" s="32"/>
      <c r="N1024" s="33"/>
      <c r="O1024" s="39"/>
      <c r="P1024" s="39"/>
      <c r="Q1024" s="40"/>
      <c r="R1024" s="17"/>
      <c r="S1024" s="40"/>
      <c r="T1024" s="40"/>
      <c r="U1024" s="40"/>
      <c r="V1024" s="40"/>
      <c r="W1024" s="40"/>
      <c r="X1024" s="41"/>
      <c r="Y1024" s="41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18"/>
      <c r="AM1024" s="40"/>
      <c r="AN1024" s="42"/>
      <c r="AO1024" s="42"/>
      <c r="AP1024" s="43"/>
      <c r="AQ1024" s="43"/>
      <c r="AR1024" s="43"/>
      <c r="AS1024" s="43"/>
      <c r="AT1024" s="43"/>
      <c r="AU1024" s="43"/>
      <c r="AV1024" s="44"/>
      <c r="AW1024" s="45"/>
      <c r="AX1024" s="45"/>
      <c r="AY1024" s="45"/>
    </row>
    <row r="1025">
      <c r="A1025" s="60"/>
      <c r="B1025" s="60"/>
      <c r="C1025" s="60"/>
      <c r="D1025" s="46"/>
      <c r="E1025" s="25"/>
      <c r="F1025" s="26"/>
      <c r="G1025" s="18"/>
      <c r="H1025" s="15"/>
      <c r="I1025" s="28"/>
      <c r="J1025" s="29"/>
      <c r="K1025" s="30"/>
      <c r="L1025" s="31"/>
      <c r="M1025" s="32"/>
      <c r="N1025" s="33"/>
      <c r="O1025" s="39"/>
      <c r="P1025" s="39"/>
      <c r="Q1025" s="40"/>
      <c r="R1025" s="17"/>
      <c r="S1025" s="40"/>
      <c r="T1025" s="40"/>
      <c r="U1025" s="40"/>
      <c r="V1025" s="40"/>
      <c r="W1025" s="40"/>
      <c r="X1025" s="41"/>
      <c r="Y1025" s="41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18"/>
      <c r="AM1025" s="40"/>
      <c r="AN1025" s="42"/>
      <c r="AO1025" s="42"/>
      <c r="AP1025" s="43"/>
      <c r="AQ1025" s="43"/>
      <c r="AR1025" s="43"/>
      <c r="AS1025" s="43"/>
      <c r="AT1025" s="43"/>
      <c r="AU1025" s="43"/>
      <c r="AV1025" s="44"/>
      <c r="AW1025" s="45"/>
      <c r="AX1025" s="45"/>
      <c r="AY1025" s="45"/>
    </row>
    <row r="1026">
      <c r="A1026" s="60"/>
      <c r="B1026" s="60"/>
      <c r="C1026" s="60"/>
      <c r="D1026" s="46"/>
      <c r="E1026" s="25"/>
      <c r="F1026" s="26"/>
      <c r="G1026" s="18"/>
      <c r="H1026" s="15"/>
      <c r="I1026" s="28"/>
      <c r="J1026" s="29"/>
      <c r="K1026" s="30"/>
      <c r="L1026" s="31"/>
      <c r="M1026" s="32"/>
      <c r="N1026" s="33"/>
      <c r="O1026" s="39"/>
      <c r="P1026" s="39"/>
      <c r="Q1026" s="40"/>
      <c r="R1026" s="17"/>
      <c r="S1026" s="40"/>
      <c r="T1026" s="40"/>
      <c r="U1026" s="40"/>
      <c r="V1026" s="40"/>
      <c r="W1026" s="40"/>
      <c r="X1026" s="41"/>
      <c r="Y1026" s="41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18"/>
      <c r="AM1026" s="40"/>
      <c r="AN1026" s="42"/>
      <c r="AO1026" s="42"/>
      <c r="AP1026" s="43"/>
      <c r="AQ1026" s="43"/>
      <c r="AR1026" s="43"/>
      <c r="AS1026" s="43"/>
      <c r="AT1026" s="43"/>
      <c r="AU1026" s="43"/>
      <c r="AV1026" s="44"/>
      <c r="AW1026" s="45"/>
      <c r="AX1026" s="45"/>
      <c r="AY1026" s="45"/>
    </row>
    <row r="1027">
      <c r="A1027" s="60"/>
      <c r="B1027" s="60"/>
      <c r="C1027" s="60"/>
      <c r="D1027" s="46"/>
      <c r="E1027" s="25"/>
      <c r="F1027" s="26"/>
      <c r="G1027" s="18"/>
      <c r="H1027" s="15"/>
      <c r="I1027" s="28"/>
      <c r="J1027" s="29"/>
      <c r="K1027" s="30"/>
      <c r="L1027" s="31"/>
      <c r="M1027" s="32"/>
      <c r="N1027" s="33"/>
      <c r="O1027" s="39"/>
      <c r="P1027" s="39"/>
      <c r="Q1027" s="40"/>
      <c r="R1027" s="17"/>
      <c r="S1027" s="40"/>
      <c r="T1027" s="40"/>
      <c r="U1027" s="40"/>
      <c r="V1027" s="40"/>
      <c r="W1027" s="40"/>
      <c r="X1027" s="41"/>
      <c r="Y1027" s="41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18"/>
      <c r="AM1027" s="40"/>
      <c r="AN1027" s="42"/>
      <c r="AO1027" s="42"/>
      <c r="AP1027" s="43"/>
      <c r="AQ1027" s="43"/>
      <c r="AR1027" s="43"/>
      <c r="AS1027" s="43"/>
      <c r="AT1027" s="43"/>
      <c r="AU1027" s="43"/>
      <c r="AV1027" s="44"/>
      <c r="AW1027" s="45"/>
      <c r="AX1027" s="45"/>
      <c r="AY1027" s="45"/>
    </row>
    <row r="1028">
      <c r="A1028" s="60"/>
      <c r="B1028" s="60"/>
      <c r="C1028" s="60"/>
      <c r="D1028" s="46"/>
      <c r="E1028" s="25"/>
      <c r="F1028" s="26"/>
      <c r="G1028" s="18"/>
      <c r="H1028" s="15"/>
      <c r="I1028" s="28"/>
      <c r="J1028" s="29"/>
      <c r="K1028" s="30"/>
      <c r="L1028" s="31"/>
      <c r="M1028" s="32"/>
      <c r="N1028" s="33"/>
      <c r="O1028" s="39"/>
      <c r="P1028" s="39"/>
      <c r="Q1028" s="40"/>
      <c r="R1028" s="17"/>
      <c r="S1028" s="40"/>
      <c r="T1028" s="40"/>
      <c r="U1028" s="40"/>
      <c r="V1028" s="40"/>
      <c r="W1028" s="40"/>
      <c r="X1028" s="41"/>
      <c r="Y1028" s="41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18"/>
      <c r="AM1028" s="40"/>
      <c r="AN1028" s="42"/>
      <c r="AO1028" s="42"/>
      <c r="AP1028" s="43"/>
      <c r="AQ1028" s="43"/>
      <c r="AR1028" s="43"/>
      <c r="AS1028" s="43"/>
      <c r="AT1028" s="43"/>
      <c r="AU1028" s="43"/>
      <c r="AV1028" s="44"/>
      <c r="AW1028" s="45"/>
      <c r="AX1028" s="45"/>
      <c r="AY1028" s="45"/>
    </row>
    <row r="1029">
      <c r="A1029" s="60"/>
      <c r="B1029" s="60"/>
      <c r="C1029" s="60"/>
      <c r="D1029" s="46"/>
      <c r="E1029" s="25"/>
      <c r="F1029" s="26"/>
      <c r="G1029" s="18"/>
      <c r="H1029" s="15"/>
      <c r="I1029" s="28"/>
      <c r="J1029" s="29"/>
      <c r="K1029" s="30"/>
      <c r="L1029" s="31"/>
      <c r="M1029" s="32"/>
      <c r="N1029" s="33"/>
      <c r="O1029" s="39"/>
      <c r="P1029" s="39"/>
      <c r="Q1029" s="40"/>
      <c r="R1029" s="17"/>
      <c r="S1029" s="40"/>
      <c r="T1029" s="40"/>
      <c r="U1029" s="40"/>
      <c r="V1029" s="40"/>
      <c r="W1029" s="40"/>
      <c r="X1029" s="41"/>
      <c r="Y1029" s="41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18"/>
      <c r="AM1029" s="40"/>
      <c r="AN1029" s="42"/>
      <c r="AO1029" s="42"/>
      <c r="AP1029" s="43"/>
      <c r="AQ1029" s="43"/>
      <c r="AR1029" s="43"/>
      <c r="AS1029" s="43"/>
      <c r="AT1029" s="43"/>
      <c r="AU1029" s="43"/>
      <c r="AV1029" s="44"/>
      <c r="AW1029" s="45"/>
      <c r="AX1029" s="45"/>
      <c r="AY1029" s="45"/>
    </row>
    <row r="1030">
      <c r="A1030" s="60"/>
      <c r="B1030" s="60"/>
      <c r="C1030" s="60"/>
      <c r="D1030" s="46"/>
      <c r="E1030" s="25"/>
      <c r="F1030" s="26"/>
      <c r="G1030" s="18"/>
      <c r="H1030" s="15"/>
      <c r="I1030" s="28"/>
      <c r="J1030" s="29"/>
      <c r="K1030" s="30"/>
      <c r="L1030" s="31"/>
      <c r="M1030" s="32"/>
      <c r="N1030" s="33"/>
      <c r="O1030" s="39"/>
      <c r="P1030" s="39"/>
      <c r="Q1030" s="40"/>
      <c r="R1030" s="17"/>
      <c r="S1030" s="40"/>
      <c r="T1030" s="40"/>
      <c r="U1030" s="40"/>
      <c r="V1030" s="40"/>
      <c r="W1030" s="40"/>
      <c r="X1030" s="41"/>
      <c r="Y1030" s="41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18"/>
      <c r="AM1030" s="40"/>
      <c r="AN1030" s="42"/>
      <c r="AO1030" s="42"/>
      <c r="AP1030" s="43"/>
      <c r="AQ1030" s="43"/>
      <c r="AR1030" s="43"/>
      <c r="AS1030" s="43"/>
      <c r="AT1030" s="43"/>
      <c r="AU1030" s="43"/>
      <c r="AV1030" s="44"/>
      <c r="AW1030" s="45"/>
      <c r="AX1030" s="45"/>
      <c r="AY1030" s="45"/>
    </row>
    <row r="1031">
      <c r="A1031" s="60"/>
      <c r="B1031" s="60"/>
      <c r="C1031" s="60"/>
      <c r="D1031" s="46"/>
      <c r="E1031" s="25"/>
      <c r="F1031" s="26"/>
      <c r="G1031" s="18"/>
      <c r="H1031" s="15"/>
      <c r="I1031" s="28"/>
      <c r="J1031" s="29"/>
      <c r="K1031" s="30"/>
      <c r="L1031" s="31"/>
      <c r="M1031" s="32"/>
      <c r="N1031" s="33"/>
      <c r="O1031" s="39"/>
      <c r="P1031" s="39"/>
      <c r="Q1031" s="40"/>
      <c r="R1031" s="17"/>
      <c r="S1031" s="40"/>
      <c r="T1031" s="40"/>
      <c r="U1031" s="40"/>
      <c r="V1031" s="40"/>
      <c r="W1031" s="40"/>
      <c r="X1031" s="41"/>
      <c r="Y1031" s="41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18"/>
      <c r="AM1031" s="40"/>
      <c r="AN1031" s="42"/>
      <c r="AO1031" s="42"/>
      <c r="AP1031" s="43"/>
      <c r="AQ1031" s="43"/>
      <c r="AR1031" s="43"/>
      <c r="AS1031" s="43"/>
      <c r="AT1031" s="43"/>
      <c r="AU1031" s="43"/>
      <c r="AV1031" s="44"/>
      <c r="AW1031" s="45"/>
      <c r="AX1031" s="45"/>
      <c r="AY1031" s="45"/>
    </row>
    <row r="1032">
      <c r="A1032" s="60"/>
      <c r="B1032" s="60"/>
      <c r="C1032" s="60"/>
      <c r="D1032" s="46"/>
      <c r="E1032" s="25"/>
      <c r="F1032" s="26"/>
      <c r="G1032" s="18"/>
      <c r="H1032" s="15"/>
      <c r="I1032" s="28"/>
      <c r="J1032" s="29"/>
      <c r="K1032" s="30"/>
      <c r="L1032" s="31"/>
      <c r="M1032" s="32"/>
      <c r="N1032" s="33"/>
      <c r="O1032" s="39"/>
      <c r="P1032" s="39"/>
      <c r="Q1032" s="40"/>
      <c r="R1032" s="17"/>
      <c r="S1032" s="40"/>
      <c r="T1032" s="40"/>
      <c r="U1032" s="40"/>
      <c r="V1032" s="40"/>
      <c r="W1032" s="40"/>
      <c r="X1032" s="41"/>
      <c r="Y1032" s="41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18"/>
      <c r="AM1032" s="40"/>
      <c r="AN1032" s="42"/>
      <c r="AO1032" s="42"/>
      <c r="AP1032" s="43"/>
      <c r="AQ1032" s="43"/>
      <c r="AR1032" s="43"/>
      <c r="AS1032" s="43"/>
      <c r="AT1032" s="43"/>
      <c r="AU1032" s="43"/>
      <c r="AV1032" s="44"/>
      <c r="AW1032" s="45"/>
      <c r="AX1032" s="45"/>
      <c r="AY1032" s="45"/>
    </row>
    <row r="1033">
      <c r="A1033" s="60"/>
      <c r="B1033" s="60"/>
      <c r="C1033" s="60"/>
      <c r="D1033" s="46"/>
      <c r="E1033" s="25"/>
      <c r="F1033" s="26"/>
      <c r="G1033" s="18"/>
      <c r="H1033" s="15"/>
      <c r="I1033" s="28"/>
      <c r="J1033" s="29"/>
      <c r="K1033" s="30"/>
      <c r="L1033" s="31"/>
      <c r="M1033" s="32"/>
      <c r="N1033" s="33"/>
      <c r="O1033" s="39"/>
      <c r="P1033" s="39"/>
      <c r="Q1033" s="40"/>
      <c r="R1033" s="17"/>
      <c r="S1033" s="40"/>
      <c r="T1033" s="40"/>
      <c r="U1033" s="40"/>
      <c r="V1033" s="40"/>
      <c r="W1033" s="40"/>
      <c r="X1033" s="41"/>
      <c r="Y1033" s="41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18"/>
      <c r="AM1033" s="40"/>
      <c r="AN1033" s="42"/>
      <c r="AO1033" s="42"/>
      <c r="AP1033" s="43"/>
      <c r="AQ1033" s="43"/>
      <c r="AR1033" s="43"/>
      <c r="AS1033" s="43"/>
      <c r="AT1033" s="43"/>
      <c r="AU1033" s="43"/>
      <c r="AV1033" s="44"/>
      <c r="AW1033" s="45"/>
      <c r="AX1033" s="45"/>
      <c r="AY1033" s="45"/>
    </row>
    <row r="1034">
      <c r="A1034" s="60"/>
      <c r="B1034" s="60"/>
      <c r="C1034" s="60"/>
      <c r="D1034" s="46"/>
      <c r="E1034" s="25"/>
      <c r="F1034" s="26"/>
      <c r="G1034" s="18"/>
      <c r="H1034" s="15"/>
      <c r="I1034" s="28"/>
      <c r="J1034" s="29"/>
      <c r="K1034" s="30"/>
      <c r="L1034" s="31"/>
      <c r="M1034" s="32"/>
      <c r="N1034" s="33"/>
      <c r="O1034" s="39"/>
      <c r="P1034" s="39"/>
      <c r="Q1034" s="40"/>
      <c r="R1034" s="17"/>
      <c r="S1034" s="40"/>
      <c r="T1034" s="40"/>
      <c r="U1034" s="40"/>
      <c r="V1034" s="40"/>
      <c r="W1034" s="40"/>
      <c r="X1034" s="41"/>
      <c r="Y1034" s="41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18"/>
      <c r="AM1034" s="40"/>
      <c r="AN1034" s="42"/>
      <c r="AO1034" s="42"/>
      <c r="AP1034" s="43"/>
      <c r="AQ1034" s="43"/>
      <c r="AR1034" s="43"/>
      <c r="AS1034" s="43"/>
      <c r="AT1034" s="43"/>
      <c r="AU1034" s="43"/>
      <c r="AV1034" s="44"/>
      <c r="AW1034" s="45"/>
      <c r="AX1034" s="45"/>
      <c r="AY1034" s="45"/>
    </row>
    <row r="1035">
      <c r="A1035" s="60"/>
      <c r="B1035" s="60"/>
      <c r="C1035" s="60"/>
      <c r="D1035" s="46"/>
      <c r="E1035" s="25"/>
      <c r="F1035" s="26"/>
      <c r="G1035" s="18"/>
      <c r="H1035" s="15"/>
      <c r="I1035" s="28"/>
      <c r="J1035" s="29"/>
      <c r="K1035" s="30"/>
      <c r="L1035" s="31"/>
      <c r="M1035" s="32"/>
      <c r="N1035" s="33"/>
      <c r="O1035" s="39"/>
      <c r="P1035" s="39"/>
      <c r="Q1035" s="40"/>
      <c r="R1035" s="17"/>
      <c r="S1035" s="40"/>
      <c r="T1035" s="40"/>
      <c r="U1035" s="40"/>
      <c r="V1035" s="40"/>
      <c r="W1035" s="40"/>
      <c r="X1035" s="41"/>
      <c r="Y1035" s="41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18"/>
      <c r="AM1035" s="40"/>
      <c r="AN1035" s="42"/>
      <c r="AO1035" s="42"/>
      <c r="AP1035" s="43"/>
      <c r="AQ1035" s="43"/>
      <c r="AR1035" s="43"/>
      <c r="AS1035" s="43"/>
      <c r="AT1035" s="43"/>
      <c r="AU1035" s="43"/>
      <c r="AV1035" s="44"/>
      <c r="AW1035" s="45"/>
      <c r="AX1035" s="45"/>
      <c r="AY1035" s="45"/>
    </row>
    <row r="1036">
      <c r="A1036" s="60"/>
      <c r="B1036" s="60"/>
      <c r="C1036" s="60"/>
      <c r="D1036" s="46"/>
      <c r="E1036" s="25"/>
      <c r="F1036" s="26"/>
      <c r="G1036" s="18"/>
      <c r="H1036" s="15"/>
      <c r="I1036" s="28"/>
      <c r="J1036" s="29"/>
      <c r="K1036" s="30"/>
      <c r="L1036" s="31"/>
      <c r="M1036" s="32"/>
      <c r="N1036" s="33"/>
      <c r="O1036" s="39"/>
      <c r="P1036" s="39"/>
      <c r="Q1036" s="40"/>
      <c r="R1036" s="17"/>
      <c r="S1036" s="40"/>
      <c r="T1036" s="40"/>
      <c r="U1036" s="40"/>
      <c r="V1036" s="40"/>
      <c r="W1036" s="40"/>
      <c r="X1036" s="41"/>
      <c r="Y1036" s="41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18"/>
      <c r="AM1036" s="40"/>
      <c r="AN1036" s="42"/>
      <c r="AO1036" s="42"/>
      <c r="AP1036" s="43"/>
      <c r="AQ1036" s="43"/>
      <c r="AR1036" s="43"/>
      <c r="AS1036" s="43"/>
      <c r="AT1036" s="43"/>
      <c r="AU1036" s="43"/>
      <c r="AV1036" s="44"/>
      <c r="AW1036" s="45"/>
      <c r="AX1036" s="45"/>
      <c r="AY1036" s="45"/>
    </row>
    <row r="1037">
      <c r="A1037" s="60"/>
      <c r="B1037" s="60"/>
      <c r="C1037" s="60"/>
      <c r="D1037" s="46"/>
      <c r="E1037" s="25"/>
      <c r="F1037" s="26"/>
      <c r="G1037" s="18"/>
      <c r="H1037" s="15"/>
      <c r="I1037" s="28"/>
      <c r="J1037" s="29"/>
      <c r="K1037" s="30"/>
      <c r="L1037" s="31"/>
      <c r="M1037" s="32"/>
      <c r="N1037" s="33"/>
      <c r="O1037" s="39"/>
      <c r="P1037" s="39"/>
      <c r="Q1037" s="40"/>
      <c r="R1037" s="17"/>
      <c r="S1037" s="40"/>
      <c r="T1037" s="40"/>
      <c r="U1037" s="40"/>
      <c r="V1037" s="40"/>
      <c r="W1037" s="40"/>
      <c r="X1037" s="41"/>
      <c r="Y1037" s="41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18"/>
      <c r="AM1037" s="40"/>
      <c r="AN1037" s="42"/>
      <c r="AO1037" s="42"/>
      <c r="AP1037" s="43"/>
      <c r="AQ1037" s="43"/>
      <c r="AR1037" s="43"/>
      <c r="AS1037" s="43"/>
      <c r="AT1037" s="43"/>
      <c r="AU1037" s="43"/>
      <c r="AV1037" s="44"/>
      <c r="AW1037" s="45"/>
      <c r="AX1037" s="45"/>
      <c r="AY1037" s="45"/>
    </row>
    <row r="1038">
      <c r="A1038" s="60"/>
      <c r="B1038" s="60"/>
      <c r="C1038" s="60"/>
      <c r="D1038" s="46"/>
      <c r="E1038" s="25"/>
      <c r="F1038" s="26"/>
      <c r="G1038" s="18"/>
      <c r="H1038" s="15"/>
      <c r="I1038" s="28"/>
      <c r="J1038" s="29"/>
      <c r="K1038" s="30"/>
      <c r="L1038" s="31"/>
      <c r="M1038" s="32"/>
      <c r="N1038" s="33"/>
      <c r="O1038" s="39"/>
      <c r="P1038" s="39"/>
      <c r="Q1038" s="40"/>
      <c r="R1038" s="17"/>
      <c r="S1038" s="40"/>
      <c r="T1038" s="40"/>
      <c r="U1038" s="40"/>
      <c r="V1038" s="40"/>
      <c r="W1038" s="40"/>
      <c r="X1038" s="41"/>
      <c r="Y1038" s="41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18"/>
      <c r="AM1038" s="40"/>
      <c r="AN1038" s="42"/>
      <c r="AO1038" s="42"/>
      <c r="AP1038" s="43"/>
      <c r="AQ1038" s="43"/>
      <c r="AR1038" s="43"/>
      <c r="AS1038" s="43"/>
      <c r="AT1038" s="43"/>
      <c r="AU1038" s="43"/>
      <c r="AV1038" s="44"/>
      <c r="AW1038" s="45"/>
      <c r="AX1038" s="45"/>
      <c r="AY1038" s="45"/>
    </row>
    <row r="1039">
      <c r="A1039" s="60"/>
      <c r="B1039" s="60"/>
      <c r="C1039" s="60"/>
      <c r="D1039" s="46"/>
      <c r="E1039" s="25"/>
      <c r="F1039" s="26"/>
      <c r="G1039" s="18"/>
      <c r="H1039" s="15"/>
      <c r="I1039" s="28"/>
      <c r="J1039" s="29"/>
      <c r="K1039" s="30"/>
      <c r="L1039" s="31"/>
      <c r="M1039" s="32"/>
      <c r="N1039" s="33"/>
      <c r="O1039" s="39"/>
      <c r="P1039" s="39"/>
      <c r="Q1039" s="40"/>
      <c r="R1039" s="17"/>
      <c r="S1039" s="40"/>
      <c r="T1039" s="40"/>
      <c r="U1039" s="40"/>
      <c r="V1039" s="40"/>
      <c r="W1039" s="40"/>
      <c r="X1039" s="41"/>
      <c r="Y1039" s="41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18"/>
      <c r="AM1039" s="40"/>
      <c r="AN1039" s="42"/>
      <c r="AO1039" s="42"/>
      <c r="AP1039" s="43"/>
      <c r="AQ1039" s="43"/>
      <c r="AR1039" s="43"/>
      <c r="AS1039" s="43"/>
      <c r="AT1039" s="43"/>
      <c r="AU1039" s="43"/>
      <c r="AV1039" s="44"/>
      <c r="AW1039" s="45"/>
      <c r="AX1039" s="45"/>
      <c r="AY1039" s="45"/>
    </row>
    <row r="1040">
      <c r="A1040" s="60"/>
      <c r="B1040" s="60"/>
      <c r="C1040" s="60"/>
      <c r="D1040" s="46"/>
      <c r="E1040" s="25"/>
      <c r="F1040" s="26"/>
      <c r="G1040" s="18"/>
      <c r="H1040" s="15"/>
      <c r="I1040" s="28"/>
      <c r="J1040" s="29"/>
      <c r="K1040" s="30"/>
      <c r="L1040" s="31"/>
      <c r="M1040" s="32"/>
      <c r="N1040" s="33"/>
      <c r="O1040" s="39"/>
      <c r="P1040" s="39"/>
      <c r="Q1040" s="40"/>
      <c r="R1040" s="17"/>
      <c r="S1040" s="40"/>
      <c r="T1040" s="40"/>
      <c r="U1040" s="40"/>
      <c r="V1040" s="40"/>
      <c r="W1040" s="40"/>
      <c r="X1040" s="41"/>
      <c r="Y1040" s="41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18"/>
      <c r="AM1040" s="40"/>
      <c r="AN1040" s="42"/>
      <c r="AO1040" s="42"/>
      <c r="AP1040" s="43"/>
      <c r="AQ1040" s="43"/>
      <c r="AR1040" s="43"/>
      <c r="AS1040" s="43"/>
      <c r="AT1040" s="43"/>
      <c r="AU1040" s="43"/>
      <c r="AV1040" s="44"/>
      <c r="AW1040" s="45"/>
      <c r="AX1040" s="45"/>
      <c r="AY1040" s="45"/>
    </row>
    <row r="1041">
      <c r="A1041" s="60"/>
      <c r="B1041" s="60"/>
      <c r="C1041" s="60"/>
      <c r="D1041" s="46"/>
      <c r="E1041" s="25"/>
      <c r="F1041" s="26"/>
      <c r="G1041" s="18"/>
      <c r="H1041" s="15"/>
      <c r="I1041" s="28"/>
      <c r="J1041" s="29"/>
      <c r="K1041" s="30"/>
      <c r="L1041" s="31"/>
      <c r="M1041" s="32"/>
      <c r="N1041" s="33"/>
      <c r="O1041" s="39"/>
      <c r="P1041" s="39"/>
      <c r="Q1041" s="40"/>
      <c r="R1041" s="17"/>
      <c r="S1041" s="40"/>
      <c r="T1041" s="40"/>
      <c r="U1041" s="40"/>
      <c r="V1041" s="40"/>
      <c r="W1041" s="40"/>
      <c r="X1041" s="41"/>
      <c r="Y1041" s="41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18"/>
      <c r="AM1041" s="40"/>
      <c r="AN1041" s="42"/>
      <c r="AO1041" s="42"/>
      <c r="AP1041" s="43"/>
      <c r="AQ1041" s="43"/>
      <c r="AR1041" s="43"/>
      <c r="AS1041" s="43"/>
      <c r="AT1041" s="43"/>
      <c r="AU1041" s="43"/>
      <c r="AV1041" s="44"/>
      <c r="AW1041" s="45"/>
      <c r="AX1041" s="45"/>
      <c r="AY1041" s="45"/>
    </row>
    <row r="1042">
      <c r="A1042" s="60"/>
      <c r="B1042" s="60"/>
      <c r="C1042" s="60"/>
      <c r="D1042" s="46"/>
      <c r="E1042" s="25"/>
      <c r="F1042" s="26"/>
      <c r="G1042" s="18"/>
      <c r="H1042" s="15"/>
      <c r="I1042" s="28"/>
      <c r="J1042" s="29"/>
      <c r="K1042" s="30"/>
      <c r="L1042" s="31"/>
      <c r="M1042" s="32"/>
      <c r="N1042" s="33"/>
      <c r="O1042" s="39"/>
      <c r="P1042" s="39"/>
      <c r="Q1042" s="40"/>
      <c r="R1042" s="17"/>
      <c r="S1042" s="40"/>
      <c r="T1042" s="40"/>
      <c r="U1042" s="40"/>
      <c r="V1042" s="40"/>
      <c r="W1042" s="40"/>
      <c r="X1042" s="41"/>
      <c r="Y1042" s="41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18"/>
      <c r="AM1042" s="40"/>
      <c r="AN1042" s="42"/>
      <c r="AO1042" s="42"/>
      <c r="AP1042" s="43"/>
      <c r="AQ1042" s="43"/>
      <c r="AR1042" s="43"/>
      <c r="AS1042" s="43"/>
      <c r="AT1042" s="43"/>
      <c r="AU1042" s="43"/>
      <c r="AV1042" s="44"/>
      <c r="AW1042" s="45"/>
      <c r="AX1042" s="45"/>
      <c r="AY1042" s="45"/>
    </row>
    <row r="1043">
      <c r="A1043" s="60"/>
      <c r="B1043" s="60"/>
      <c r="C1043" s="60"/>
      <c r="D1043" s="46"/>
      <c r="E1043" s="25"/>
      <c r="F1043" s="26"/>
      <c r="G1043" s="18"/>
      <c r="H1043" s="15"/>
      <c r="I1043" s="28"/>
      <c r="J1043" s="29"/>
      <c r="K1043" s="30"/>
      <c r="L1043" s="31"/>
      <c r="M1043" s="32"/>
      <c r="N1043" s="33"/>
      <c r="O1043" s="39"/>
      <c r="P1043" s="39"/>
      <c r="Q1043" s="40"/>
      <c r="R1043" s="17"/>
      <c r="S1043" s="40"/>
      <c r="T1043" s="40"/>
      <c r="U1043" s="40"/>
      <c r="V1043" s="40"/>
      <c r="W1043" s="40"/>
      <c r="X1043" s="41"/>
      <c r="Y1043" s="41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18"/>
      <c r="AM1043" s="40"/>
      <c r="AN1043" s="42"/>
      <c r="AO1043" s="42"/>
      <c r="AP1043" s="43"/>
      <c r="AQ1043" s="43"/>
      <c r="AR1043" s="43"/>
      <c r="AS1043" s="43"/>
      <c r="AT1043" s="43"/>
      <c r="AU1043" s="43"/>
      <c r="AV1043" s="44"/>
      <c r="AW1043" s="45"/>
      <c r="AX1043" s="45"/>
      <c r="AY1043" s="45"/>
    </row>
    <row r="1044">
      <c r="A1044" s="60"/>
      <c r="B1044" s="60"/>
      <c r="C1044" s="60"/>
      <c r="D1044" s="46"/>
      <c r="E1044" s="25"/>
      <c r="F1044" s="26"/>
      <c r="G1044" s="18"/>
      <c r="H1044" s="15"/>
      <c r="I1044" s="28"/>
      <c r="J1044" s="29"/>
      <c r="K1044" s="30"/>
      <c r="L1044" s="31"/>
      <c r="M1044" s="32"/>
      <c r="N1044" s="33"/>
      <c r="O1044" s="39"/>
      <c r="P1044" s="39"/>
      <c r="Q1044" s="40"/>
      <c r="R1044" s="17"/>
      <c r="S1044" s="40"/>
      <c r="T1044" s="40"/>
      <c r="U1044" s="40"/>
      <c r="V1044" s="40"/>
      <c r="W1044" s="40"/>
      <c r="X1044" s="41"/>
      <c r="Y1044" s="41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18"/>
      <c r="AM1044" s="40"/>
      <c r="AN1044" s="42"/>
      <c r="AO1044" s="42"/>
      <c r="AP1044" s="43"/>
      <c r="AQ1044" s="43"/>
      <c r="AR1044" s="43"/>
      <c r="AS1044" s="43"/>
      <c r="AT1044" s="43"/>
      <c r="AU1044" s="43"/>
      <c r="AV1044" s="44"/>
      <c r="AW1044" s="45"/>
      <c r="AX1044" s="45"/>
      <c r="AY1044" s="45"/>
    </row>
    <row r="1045">
      <c r="A1045" s="60"/>
      <c r="B1045" s="60"/>
      <c r="C1045" s="60"/>
      <c r="D1045" s="46"/>
      <c r="E1045" s="25"/>
      <c r="F1045" s="26"/>
      <c r="G1045" s="18"/>
      <c r="H1045" s="15"/>
      <c r="I1045" s="28"/>
      <c r="J1045" s="29"/>
      <c r="K1045" s="30"/>
      <c r="L1045" s="31"/>
      <c r="M1045" s="32"/>
      <c r="N1045" s="33"/>
      <c r="O1045" s="39"/>
      <c r="P1045" s="39"/>
      <c r="Q1045" s="40"/>
      <c r="R1045" s="17"/>
      <c r="S1045" s="40"/>
      <c r="T1045" s="40"/>
      <c r="U1045" s="40"/>
      <c r="V1045" s="40"/>
      <c r="W1045" s="40"/>
      <c r="X1045" s="41"/>
      <c r="Y1045" s="41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18"/>
      <c r="AM1045" s="40"/>
      <c r="AN1045" s="42"/>
      <c r="AO1045" s="42"/>
      <c r="AP1045" s="43"/>
      <c r="AQ1045" s="43"/>
      <c r="AR1045" s="43"/>
      <c r="AS1045" s="43"/>
      <c r="AT1045" s="43"/>
      <c r="AU1045" s="43"/>
      <c r="AV1045" s="44"/>
      <c r="AW1045" s="45"/>
      <c r="AX1045" s="45"/>
      <c r="AY1045" s="45"/>
    </row>
    <row r="1046">
      <c r="A1046" s="60"/>
      <c r="B1046" s="60"/>
      <c r="C1046" s="60"/>
      <c r="D1046" s="46"/>
      <c r="E1046" s="25"/>
      <c r="F1046" s="26"/>
      <c r="G1046" s="18"/>
      <c r="H1046" s="15"/>
      <c r="I1046" s="28"/>
      <c r="J1046" s="29"/>
      <c r="K1046" s="30"/>
      <c r="L1046" s="31"/>
      <c r="M1046" s="32"/>
      <c r="N1046" s="33"/>
      <c r="O1046" s="39"/>
      <c r="P1046" s="39"/>
      <c r="Q1046" s="40"/>
      <c r="R1046" s="17"/>
      <c r="S1046" s="40"/>
      <c r="T1046" s="40"/>
      <c r="U1046" s="40"/>
      <c r="V1046" s="40"/>
      <c r="W1046" s="40"/>
      <c r="X1046" s="41"/>
      <c r="Y1046" s="41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18"/>
      <c r="AM1046" s="40"/>
      <c r="AN1046" s="42"/>
      <c r="AO1046" s="42"/>
      <c r="AP1046" s="43"/>
      <c r="AQ1046" s="43"/>
      <c r="AR1046" s="43"/>
      <c r="AS1046" s="43"/>
      <c r="AT1046" s="43"/>
      <c r="AU1046" s="43"/>
      <c r="AV1046" s="44"/>
      <c r="AW1046" s="45"/>
      <c r="AX1046" s="45"/>
      <c r="AY1046" s="45"/>
    </row>
    <row r="1047">
      <c r="A1047" s="60"/>
      <c r="B1047" s="60"/>
      <c r="C1047" s="60"/>
      <c r="D1047" s="46"/>
      <c r="E1047" s="25"/>
      <c r="F1047" s="26"/>
      <c r="G1047" s="18"/>
      <c r="H1047" s="15"/>
      <c r="I1047" s="28"/>
      <c r="J1047" s="29"/>
      <c r="K1047" s="30"/>
      <c r="L1047" s="31"/>
      <c r="M1047" s="32"/>
      <c r="N1047" s="33"/>
      <c r="O1047" s="39"/>
      <c r="P1047" s="39"/>
      <c r="Q1047" s="40"/>
      <c r="R1047" s="17"/>
      <c r="S1047" s="40"/>
      <c r="T1047" s="40"/>
      <c r="U1047" s="40"/>
      <c r="V1047" s="40"/>
      <c r="W1047" s="40"/>
      <c r="X1047" s="41"/>
      <c r="Y1047" s="41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18"/>
      <c r="AM1047" s="40"/>
      <c r="AN1047" s="42"/>
      <c r="AO1047" s="42"/>
      <c r="AP1047" s="43"/>
      <c r="AQ1047" s="43"/>
      <c r="AR1047" s="43"/>
      <c r="AS1047" s="43"/>
      <c r="AT1047" s="43"/>
      <c r="AU1047" s="43"/>
      <c r="AV1047" s="44"/>
      <c r="AW1047" s="45"/>
      <c r="AX1047" s="45"/>
      <c r="AY1047" s="45"/>
    </row>
    <row r="1048">
      <c r="A1048" s="60"/>
      <c r="B1048" s="60"/>
      <c r="C1048" s="60"/>
      <c r="D1048" s="46"/>
      <c r="E1048" s="25"/>
      <c r="F1048" s="26"/>
      <c r="G1048" s="18"/>
      <c r="H1048" s="15"/>
      <c r="I1048" s="28"/>
      <c r="J1048" s="29"/>
      <c r="K1048" s="30"/>
      <c r="L1048" s="31"/>
      <c r="M1048" s="32"/>
      <c r="N1048" s="33"/>
      <c r="O1048" s="39"/>
      <c r="P1048" s="39"/>
      <c r="Q1048" s="40"/>
      <c r="R1048" s="17"/>
      <c r="S1048" s="40"/>
      <c r="T1048" s="40"/>
      <c r="U1048" s="40"/>
      <c r="V1048" s="40"/>
      <c r="W1048" s="40"/>
      <c r="X1048" s="41"/>
      <c r="Y1048" s="41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18"/>
      <c r="AM1048" s="40"/>
      <c r="AN1048" s="42"/>
      <c r="AO1048" s="42"/>
      <c r="AP1048" s="43"/>
      <c r="AQ1048" s="43"/>
      <c r="AR1048" s="43"/>
      <c r="AS1048" s="43"/>
      <c r="AT1048" s="43"/>
      <c r="AU1048" s="43"/>
      <c r="AV1048" s="44"/>
      <c r="AW1048" s="45"/>
      <c r="AX1048" s="45"/>
      <c r="AY1048" s="45"/>
    </row>
    <row r="1049">
      <c r="A1049" s="60"/>
      <c r="B1049" s="60"/>
      <c r="C1049" s="60"/>
      <c r="D1049" s="46"/>
      <c r="E1049" s="25"/>
      <c r="F1049" s="26"/>
      <c r="G1049" s="18"/>
      <c r="H1049" s="15"/>
      <c r="I1049" s="28"/>
      <c r="J1049" s="29"/>
      <c r="K1049" s="30"/>
      <c r="L1049" s="31"/>
      <c r="M1049" s="32"/>
      <c r="N1049" s="33"/>
      <c r="O1049" s="39"/>
      <c r="P1049" s="39"/>
      <c r="Q1049" s="40"/>
      <c r="R1049" s="17"/>
      <c r="S1049" s="40"/>
      <c r="T1049" s="40"/>
      <c r="U1049" s="40"/>
      <c r="V1049" s="40"/>
      <c r="W1049" s="40"/>
      <c r="X1049" s="41"/>
      <c r="Y1049" s="41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0"/>
      <c r="AJ1049" s="40"/>
      <c r="AK1049" s="40"/>
      <c r="AL1049" s="18"/>
      <c r="AM1049" s="40"/>
      <c r="AN1049" s="42"/>
      <c r="AO1049" s="42"/>
      <c r="AP1049" s="43"/>
      <c r="AQ1049" s="43"/>
      <c r="AR1049" s="43"/>
      <c r="AS1049" s="43"/>
      <c r="AT1049" s="43"/>
      <c r="AU1049" s="43"/>
      <c r="AV1049" s="44"/>
      <c r="AW1049" s="45"/>
      <c r="AX1049" s="45"/>
      <c r="AY1049" s="45"/>
    </row>
    <row r="1050">
      <c r="A1050" s="60"/>
      <c r="B1050" s="60"/>
      <c r="C1050" s="60"/>
      <c r="D1050" s="46"/>
      <c r="E1050" s="25"/>
      <c r="F1050" s="26"/>
      <c r="G1050" s="18"/>
      <c r="H1050" s="15"/>
      <c r="I1050" s="28"/>
      <c r="J1050" s="29"/>
      <c r="K1050" s="30"/>
      <c r="L1050" s="31"/>
      <c r="M1050" s="32"/>
      <c r="N1050" s="33"/>
      <c r="O1050" s="39"/>
      <c r="P1050" s="39"/>
      <c r="Q1050" s="40"/>
      <c r="R1050" s="17"/>
      <c r="S1050" s="40"/>
      <c r="T1050" s="40"/>
      <c r="U1050" s="40"/>
      <c r="V1050" s="40"/>
      <c r="W1050" s="40"/>
      <c r="X1050" s="41"/>
      <c r="Y1050" s="41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18"/>
      <c r="AM1050" s="40"/>
      <c r="AN1050" s="42"/>
      <c r="AO1050" s="42"/>
      <c r="AP1050" s="43"/>
      <c r="AQ1050" s="43"/>
      <c r="AR1050" s="43"/>
      <c r="AS1050" s="43"/>
      <c r="AT1050" s="43"/>
      <c r="AU1050" s="43"/>
      <c r="AV1050" s="44"/>
      <c r="AW1050" s="45"/>
      <c r="AX1050" s="45"/>
      <c r="AY1050" s="45"/>
    </row>
    <row r="1051">
      <c r="A1051" s="60"/>
      <c r="B1051" s="60"/>
      <c r="C1051" s="60"/>
      <c r="D1051" s="46"/>
      <c r="E1051" s="25"/>
      <c r="F1051" s="26"/>
      <c r="G1051" s="18"/>
      <c r="H1051" s="15"/>
      <c r="I1051" s="28"/>
      <c r="J1051" s="29"/>
      <c r="K1051" s="30"/>
      <c r="L1051" s="31"/>
      <c r="M1051" s="32"/>
      <c r="N1051" s="33"/>
      <c r="O1051" s="39"/>
      <c r="P1051" s="39"/>
      <c r="Q1051" s="40"/>
      <c r="R1051" s="17"/>
      <c r="S1051" s="40"/>
      <c r="T1051" s="40"/>
      <c r="U1051" s="40"/>
      <c r="V1051" s="40"/>
      <c r="W1051" s="40"/>
      <c r="X1051" s="41"/>
      <c r="Y1051" s="41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0"/>
      <c r="AJ1051" s="40"/>
      <c r="AK1051" s="40"/>
      <c r="AL1051" s="18"/>
      <c r="AM1051" s="40"/>
      <c r="AN1051" s="42"/>
      <c r="AO1051" s="42"/>
      <c r="AP1051" s="43"/>
      <c r="AQ1051" s="43"/>
      <c r="AR1051" s="43"/>
      <c r="AS1051" s="43"/>
      <c r="AT1051" s="43"/>
      <c r="AU1051" s="43"/>
      <c r="AV1051" s="44"/>
      <c r="AW1051" s="45"/>
      <c r="AX1051" s="45"/>
      <c r="AY1051" s="45"/>
    </row>
    <row r="1052">
      <c r="A1052" s="60"/>
      <c r="B1052" s="60"/>
      <c r="C1052" s="60"/>
      <c r="D1052" s="46"/>
      <c r="E1052" s="25"/>
      <c r="F1052" s="26"/>
      <c r="G1052" s="18"/>
      <c r="H1052" s="15"/>
      <c r="I1052" s="28"/>
      <c r="J1052" s="29"/>
      <c r="K1052" s="30"/>
      <c r="L1052" s="31"/>
      <c r="M1052" s="32"/>
      <c r="N1052" s="33"/>
      <c r="O1052" s="39"/>
      <c r="P1052" s="39"/>
      <c r="Q1052" s="40"/>
      <c r="R1052" s="17"/>
      <c r="S1052" s="40"/>
      <c r="T1052" s="40"/>
      <c r="U1052" s="40"/>
      <c r="V1052" s="40"/>
      <c r="W1052" s="40"/>
      <c r="X1052" s="41"/>
      <c r="Y1052" s="41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18"/>
      <c r="AM1052" s="40"/>
      <c r="AN1052" s="42"/>
      <c r="AO1052" s="42"/>
      <c r="AP1052" s="43"/>
      <c r="AQ1052" s="43"/>
      <c r="AR1052" s="43"/>
      <c r="AS1052" s="43"/>
      <c r="AT1052" s="43"/>
      <c r="AU1052" s="43"/>
      <c r="AV1052" s="44"/>
      <c r="AW1052" s="45"/>
      <c r="AX1052" s="45"/>
      <c r="AY1052" s="45"/>
    </row>
    <row r="1053">
      <c r="A1053" s="60"/>
      <c r="B1053" s="60"/>
      <c r="C1053" s="60"/>
      <c r="D1053" s="46"/>
      <c r="E1053" s="25"/>
      <c r="F1053" s="26"/>
      <c r="G1053" s="18"/>
      <c r="H1053" s="15"/>
      <c r="I1053" s="28"/>
      <c r="J1053" s="29"/>
      <c r="K1053" s="30"/>
      <c r="L1053" s="31"/>
      <c r="M1053" s="32"/>
      <c r="N1053" s="33"/>
      <c r="O1053" s="39"/>
      <c r="P1053" s="39"/>
      <c r="Q1053" s="40"/>
      <c r="R1053" s="17"/>
      <c r="S1053" s="40"/>
      <c r="T1053" s="40"/>
      <c r="U1053" s="40"/>
      <c r="V1053" s="40"/>
      <c r="W1053" s="40"/>
      <c r="X1053" s="41"/>
      <c r="Y1053" s="41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0"/>
      <c r="AJ1053" s="40"/>
      <c r="AK1053" s="40"/>
      <c r="AL1053" s="18"/>
      <c r="AM1053" s="40"/>
      <c r="AN1053" s="42"/>
      <c r="AO1053" s="42"/>
      <c r="AP1053" s="43"/>
      <c r="AQ1053" s="43"/>
      <c r="AR1053" s="43"/>
      <c r="AS1053" s="43"/>
      <c r="AT1053" s="43"/>
      <c r="AU1053" s="43"/>
      <c r="AV1053" s="44"/>
      <c r="AW1053" s="45"/>
      <c r="AX1053" s="45"/>
      <c r="AY1053" s="45"/>
    </row>
    <row r="1054">
      <c r="A1054" s="60"/>
      <c r="B1054" s="60"/>
      <c r="C1054" s="60"/>
      <c r="D1054" s="46"/>
      <c r="E1054" s="25"/>
      <c r="F1054" s="26"/>
      <c r="G1054" s="18"/>
      <c r="H1054" s="15"/>
      <c r="I1054" s="28"/>
      <c r="J1054" s="29"/>
      <c r="K1054" s="30"/>
      <c r="L1054" s="31"/>
      <c r="M1054" s="32"/>
      <c r="N1054" s="33"/>
      <c r="O1054" s="39"/>
      <c r="P1054" s="39"/>
      <c r="Q1054" s="40"/>
      <c r="R1054" s="17"/>
      <c r="S1054" s="40"/>
      <c r="T1054" s="40"/>
      <c r="U1054" s="40"/>
      <c r="V1054" s="40"/>
      <c r="W1054" s="40"/>
      <c r="X1054" s="41"/>
      <c r="Y1054" s="41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18"/>
      <c r="AM1054" s="40"/>
      <c r="AN1054" s="42"/>
      <c r="AO1054" s="42"/>
      <c r="AP1054" s="43"/>
      <c r="AQ1054" s="43"/>
      <c r="AR1054" s="43"/>
      <c r="AS1054" s="43"/>
      <c r="AT1054" s="43"/>
      <c r="AU1054" s="43"/>
      <c r="AV1054" s="44"/>
      <c r="AW1054" s="45"/>
      <c r="AX1054" s="45"/>
      <c r="AY1054" s="45"/>
    </row>
    <row r="1055">
      <c r="A1055" s="60"/>
      <c r="B1055" s="60"/>
      <c r="C1055" s="60"/>
      <c r="D1055" s="46"/>
      <c r="E1055" s="25"/>
      <c r="F1055" s="26"/>
      <c r="G1055" s="18"/>
      <c r="H1055" s="15"/>
      <c r="I1055" s="28"/>
      <c r="J1055" s="29"/>
      <c r="K1055" s="30"/>
      <c r="L1055" s="31"/>
      <c r="M1055" s="32"/>
      <c r="N1055" s="33"/>
      <c r="O1055" s="39"/>
      <c r="P1055" s="39"/>
      <c r="Q1055" s="40"/>
      <c r="R1055" s="17"/>
      <c r="S1055" s="40"/>
      <c r="T1055" s="40"/>
      <c r="U1055" s="40"/>
      <c r="V1055" s="40"/>
      <c r="W1055" s="40"/>
      <c r="X1055" s="41"/>
      <c r="Y1055" s="41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0"/>
      <c r="AJ1055" s="40"/>
      <c r="AK1055" s="40"/>
      <c r="AL1055" s="18"/>
      <c r="AM1055" s="40"/>
      <c r="AN1055" s="42"/>
      <c r="AO1055" s="42"/>
      <c r="AP1055" s="43"/>
      <c r="AQ1055" s="43"/>
      <c r="AR1055" s="43"/>
      <c r="AS1055" s="43"/>
      <c r="AT1055" s="43"/>
      <c r="AU1055" s="43"/>
      <c r="AV1055" s="44"/>
      <c r="AW1055" s="45"/>
      <c r="AX1055" s="45"/>
      <c r="AY1055" s="45"/>
    </row>
    <row r="1056">
      <c r="A1056" s="60"/>
      <c r="B1056" s="60"/>
      <c r="C1056" s="60"/>
      <c r="D1056" s="46"/>
      <c r="E1056" s="25"/>
      <c r="F1056" s="26"/>
      <c r="G1056" s="18"/>
      <c r="H1056" s="15"/>
      <c r="I1056" s="28"/>
      <c r="J1056" s="29"/>
      <c r="K1056" s="30"/>
      <c r="L1056" s="31"/>
      <c r="M1056" s="32"/>
      <c r="N1056" s="33"/>
      <c r="O1056" s="39"/>
      <c r="P1056" s="39"/>
      <c r="Q1056" s="40"/>
      <c r="R1056" s="17"/>
      <c r="S1056" s="40"/>
      <c r="T1056" s="40"/>
      <c r="U1056" s="40"/>
      <c r="V1056" s="40"/>
      <c r="W1056" s="40"/>
      <c r="X1056" s="41"/>
      <c r="Y1056" s="41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18"/>
      <c r="AM1056" s="40"/>
      <c r="AN1056" s="42"/>
      <c r="AO1056" s="42"/>
      <c r="AP1056" s="43"/>
      <c r="AQ1056" s="43"/>
      <c r="AR1056" s="43"/>
      <c r="AS1056" s="43"/>
      <c r="AT1056" s="43"/>
      <c r="AU1056" s="43"/>
      <c r="AV1056" s="44"/>
      <c r="AW1056" s="45"/>
      <c r="AX1056" s="45"/>
      <c r="AY1056" s="45"/>
    </row>
    <row r="1057">
      <c r="A1057" s="60"/>
      <c r="B1057" s="60"/>
      <c r="C1057" s="60"/>
      <c r="D1057" s="46"/>
      <c r="E1057" s="25"/>
      <c r="F1057" s="26"/>
      <c r="G1057" s="18"/>
      <c r="H1057" s="15"/>
      <c r="I1057" s="28"/>
      <c r="J1057" s="29"/>
      <c r="K1057" s="30"/>
      <c r="L1057" s="31"/>
      <c r="M1057" s="32"/>
      <c r="N1057" s="33"/>
      <c r="O1057" s="39"/>
      <c r="P1057" s="39"/>
      <c r="Q1057" s="40"/>
      <c r="R1057" s="17"/>
      <c r="S1057" s="40"/>
      <c r="T1057" s="40"/>
      <c r="U1057" s="40"/>
      <c r="V1057" s="40"/>
      <c r="W1057" s="40"/>
      <c r="X1057" s="41"/>
      <c r="Y1057" s="41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0"/>
      <c r="AJ1057" s="40"/>
      <c r="AK1057" s="40"/>
      <c r="AL1057" s="18"/>
      <c r="AM1057" s="40"/>
      <c r="AN1057" s="42"/>
      <c r="AO1057" s="42"/>
      <c r="AP1057" s="43"/>
      <c r="AQ1057" s="43"/>
      <c r="AR1057" s="43"/>
      <c r="AS1057" s="43"/>
      <c r="AT1057" s="43"/>
      <c r="AU1057" s="43"/>
      <c r="AV1057" s="44"/>
      <c r="AW1057" s="45"/>
      <c r="AX1057" s="45"/>
      <c r="AY1057" s="45"/>
    </row>
    <row r="1058">
      <c r="A1058" s="60"/>
      <c r="B1058" s="60"/>
      <c r="C1058" s="60"/>
      <c r="D1058" s="46"/>
      <c r="E1058" s="25"/>
      <c r="F1058" s="26"/>
      <c r="G1058" s="18"/>
      <c r="H1058" s="15"/>
      <c r="I1058" s="28"/>
      <c r="J1058" s="29"/>
      <c r="K1058" s="30"/>
      <c r="L1058" s="31"/>
      <c r="M1058" s="32"/>
      <c r="N1058" s="33"/>
      <c r="O1058" s="39"/>
      <c r="P1058" s="39"/>
      <c r="Q1058" s="40"/>
      <c r="R1058" s="17"/>
      <c r="S1058" s="40"/>
      <c r="T1058" s="40"/>
      <c r="U1058" s="40"/>
      <c r="V1058" s="40"/>
      <c r="W1058" s="40"/>
      <c r="X1058" s="41"/>
      <c r="Y1058" s="41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18"/>
      <c r="AM1058" s="40"/>
      <c r="AN1058" s="42"/>
      <c r="AO1058" s="42"/>
      <c r="AP1058" s="43"/>
      <c r="AQ1058" s="43"/>
      <c r="AR1058" s="43"/>
      <c r="AS1058" s="43"/>
      <c r="AT1058" s="43"/>
      <c r="AU1058" s="43"/>
      <c r="AV1058" s="44"/>
      <c r="AW1058" s="45"/>
      <c r="AX1058" s="45"/>
      <c r="AY1058" s="45"/>
    </row>
    <row r="1059">
      <c r="A1059" s="60"/>
      <c r="B1059" s="60"/>
      <c r="C1059" s="60"/>
      <c r="D1059" s="46"/>
      <c r="E1059" s="25"/>
      <c r="F1059" s="26"/>
      <c r="G1059" s="18"/>
      <c r="H1059" s="15"/>
      <c r="I1059" s="28"/>
      <c r="J1059" s="29"/>
      <c r="K1059" s="30"/>
      <c r="L1059" s="31"/>
      <c r="M1059" s="32"/>
      <c r="N1059" s="33"/>
      <c r="O1059" s="39"/>
      <c r="P1059" s="39"/>
      <c r="Q1059" s="40"/>
      <c r="R1059" s="17"/>
      <c r="S1059" s="40"/>
      <c r="T1059" s="40"/>
      <c r="U1059" s="40"/>
      <c r="V1059" s="40"/>
      <c r="W1059" s="40"/>
      <c r="X1059" s="41"/>
      <c r="Y1059" s="41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18"/>
      <c r="AM1059" s="40"/>
      <c r="AN1059" s="42"/>
      <c r="AO1059" s="42"/>
      <c r="AP1059" s="43"/>
      <c r="AQ1059" s="43"/>
      <c r="AR1059" s="43"/>
      <c r="AS1059" s="43"/>
      <c r="AT1059" s="43"/>
      <c r="AU1059" s="43"/>
      <c r="AV1059" s="44"/>
      <c r="AW1059" s="45"/>
      <c r="AX1059" s="45"/>
      <c r="AY1059" s="45"/>
    </row>
    <row r="1060">
      <c r="A1060" s="60"/>
      <c r="B1060" s="60"/>
      <c r="C1060" s="60"/>
      <c r="D1060" s="46"/>
      <c r="E1060" s="25"/>
      <c r="F1060" s="26"/>
      <c r="G1060" s="18"/>
      <c r="H1060" s="15"/>
      <c r="I1060" s="28"/>
      <c r="J1060" s="29"/>
      <c r="K1060" s="30"/>
      <c r="L1060" s="31"/>
      <c r="M1060" s="32"/>
      <c r="N1060" s="33"/>
      <c r="O1060" s="39"/>
      <c r="P1060" s="39"/>
      <c r="Q1060" s="40"/>
      <c r="R1060" s="17"/>
      <c r="S1060" s="40"/>
      <c r="T1060" s="40"/>
      <c r="U1060" s="40"/>
      <c r="V1060" s="40"/>
      <c r="W1060" s="40"/>
      <c r="X1060" s="41"/>
      <c r="Y1060" s="41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18"/>
      <c r="AM1060" s="40"/>
      <c r="AN1060" s="42"/>
      <c r="AO1060" s="42"/>
      <c r="AP1060" s="43"/>
      <c r="AQ1060" s="43"/>
      <c r="AR1060" s="43"/>
      <c r="AS1060" s="43"/>
      <c r="AT1060" s="43"/>
      <c r="AU1060" s="43"/>
      <c r="AV1060" s="44"/>
      <c r="AW1060" s="45"/>
      <c r="AX1060" s="45"/>
      <c r="AY1060" s="45"/>
    </row>
    <row r="1061">
      <c r="A1061" s="60"/>
      <c r="B1061" s="60"/>
      <c r="C1061" s="60"/>
      <c r="D1061" s="46"/>
      <c r="E1061" s="25"/>
      <c r="F1061" s="26"/>
      <c r="G1061" s="18"/>
      <c r="H1061" s="15"/>
      <c r="I1061" s="28"/>
      <c r="J1061" s="29"/>
      <c r="K1061" s="30"/>
      <c r="L1061" s="31"/>
      <c r="M1061" s="32"/>
      <c r="N1061" s="33"/>
      <c r="O1061" s="39"/>
      <c r="P1061" s="39"/>
      <c r="Q1061" s="40"/>
      <c r="R1061" s="17"/>
      <c r="S1061" s="40"/>
      <c r="T1061" s="40"/>
      <c r="U1061" s="40"/>
      <c r="V1061" s="40"/>
      <c r="W1061" s="40"/>
      <c r="X1061" s="41"/>
      <c r="Y1061" s="41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18"/>
      <c r="AM1061" s="40"/>
      <c r="AN1061" s="42"/>
      <c r="AO1061" s="42"/>
      <c r="AP1061" s="43"/>
      <c r="AQ1061" s="43"/>
      <c r="AR1061" s="43"/>
      <c r="AS1061" s="43"/>
      <c r="AT1061" s="43"/>
      <c r="AU1061" s="43"/>
      <c r="AV1061" s="44"/>
      <c r="AW1061" s="45"/>
      <c r="AX1061" s="45"/>
      <c r="AY1061" s="45"/>
    </row>
    <row r="1062">
      <c r="A1062" s="60"/>
      <c r="B1062" s="60"/>
      <c r="C1062" s="60"/>
      <c r="D1062" s="46"/>
      <c r="E1062" s="25"/>
      <c r="F1062" s="26"/>
      <c r="G1062" s="18"/>
      <c r="H1062" s="15"/>
      <c r="I1062" s="28"/>
      <c r="J1062" s="29"/>
      <c r="K1062" s="30"/>
      <c r="L1062" s="31"/>
      <c r="M1062" s="32"/>
      <c r="N1062" s="33"/>
      <c r="O1062" s="39"/>
      <c r="P1062" s="39"/>
      <c r="Q1062" s="40"/>
      <c r="R1062" s="17"/>
      <c r="S1062" s="40"/>
      <c r="T1062" s="40"/>
      <c r="U1062" s="40"/>
      <c r="V1062" s="40"/>
      <c r="W1062" s="40"/>
      <c r="X1062" s="41"/>
      <c r="Y1062" s="41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18"/>
      <c r="AM1062" s="40"/>
      <c r="AN1062" s="42"/>
      <c r="AO1062" s="42"/>
      <c r="AP1062" s="43"/>
      <c r="AQ1062" s="43"/>
      <c r="AR1062" s="43"/>
      <c r="AS1062" s="43"/>
      <c r="AT1062" s="43"/>
      <c r="AU1062" s="43"/>
      <c r="AV1062" s="44"/>
      <c r="AW1062" s="45"/>
      <c r="AX1062" s="45"/>
      <c r="AY1062" s="45"/>
    </row>
    <row r="1063">
      <c r="A1063" s="60"/>
      <c r="B1063" s="60"/>
      <c r="C1063" s="60"/>
      <c r="D1063" s="46"/>
      <c r="E1063" s="25"/>
      <c r="F1063" s="26"/>
      <c r="G1063" s="18"/>
      <c r="H1063" s="15"/>
      <c r="I1063" s="28"/>
      <c r="J1063" s="29"/>
      <c r="K1063" s="30"/>
      <c r="L1063" s="31"/>
      <c r="M1063" s="32"/>
      <c r="N1063" s="33"/>
      <c r="O1063" s="39"/>
      <c r="P1063" s="39"/>
      <c r="Q1063" s="40"/>
      <c r="R1063" s="17"/>
      <c r="S1063" s="40"/>
      <c r="T1063" s="40"/>
      <c r="U1063" s="40"/>
      <c r="V1063" s="40"/>
      <c r="W1063" s="40"/>
      <c r="X1063" s="41"/>
      <c r="Y1063" s="41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18"/>
      <c r="AM1063" s="40"/>
      <c r="AN1063" s="42"/>
      <c r="AO1063" s="42"/>
      <c r="AP1063" s="43"/>
      <c r="AQ1063" s="43"/>
      <c r="AR1063" s="43"/>
      <c r="AS1063" s="43"/>
      <c r="AT1063" s="43"/>
      <c r="AU1063" s="43"/>
      <c r="AV1063" s="44"/>
      <c r="AW1063" s="45"/>
      <c r="AX1063" s="45"/>
      <c r="AY1063" s="45"/>
    </row>
    <row r="1064">
      <c r="A1064" s="60"/>
      <c r="B1064" s="60"/>
      <c r="C1064" s="60"/>
      <c r="D1064" s="46"/>
      <c r="E1064" s="25"/>
      <c r="F1064" s="26"/>
      <c r="G1064" s="18"/>
      <c r="H1064" s="15"/>
      <c r="I1064" s="28"/>
      <c r="J1064" s="29"/>
      <c r="K1064" s="30"/>
      <c r="L1064" s="31"/>
      <c r="M1064" s="32"/>
      <c r="N1064" s="33"/>
      <c r="O1064" s="39"/>
      <c r="P1064" s="39"/>
      <c r="Q1064" s="40"/>
      <c r="R1064" s="17"/>
      <c r="S1064" s="40"/>
      <c r="T1064" s="40"/>
      <c r="U1064" s="40"/>
      <c r="V1064" s="40"/>
      <c r="W1064" s="40"/>
      <c r="X1064" s="41"/>
      <c r="Y1064" s="41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18"/>
      <c r="AM1064" s="40"/>
      <c r="AN1064" s="42"/>
      <c r="AO1064" s="42"/>
      <c r="AP1064" s="43"/>
      <c r="AQ1064" s="43"/>
      <c r="AR1064" s="43"/>
      <c r="AS1064" s="43"/>
      <c r="AT1064" s="43"/>
      <c r="AU1064" s="43"/>
      <c r="AV1064" s="44"/>
      <c r="AW1064" s="45"/>
      <c r="AX1064" s="45"/>
      <c r="AY1064" s="45"/>
    </row>
    <row r="1065">
      <c r="A1065" s="60"/>
      <c r="B1065" s="60"/>
      <c r="C1065" s="60"/>
      <c r="D1065" s="46"/>
      <c r="E1065" s="25"/>
      <c r="F1065" s="26"/>
      <c r="G1065" s="18"/>
      <c r="H1065" s="15"/>
      <c r="I1065" s="28"/>
      <c r="J1065" s="29"/>
      <c r="K1065" s="30"/>
      <c r="L1065" s="31"/>
      <c r="M1065" s="32"/>
      <c r="N1065" s="33"/>
      <c r="O1065" s="39"/>
      <c r="P1065" s="39"/>
      <c r="Q1065" s="40"/>
      <c r="R1065" s="17"/>
      <c r="S1065" s="40"/>
      <c r="T1065" s="40"/>
      <c r="U1065" s="40"/>
      <c r="V1065" s="40"/>
      <c r="W1065" s="40"/>
      <c r="X1065" s="41"/>
      <c r="Y1065" s="41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18"/>
      <c r="AM1065" s="40"/>
      <c r="AN1065" s="42"/>
      <c r="AO1065" s="42"/>
      <c r="AP1065" s="43"/>
      <c r="AQ1065" s="43"/>
      <c r="AR1065" s="43"/>
      <c r="AS1065" s="43"/>
      <c r="AT1065" s="43"/>
      <c r="AU1065" s="43"/>
      <c r="AV1065" s="44"/>
      <c r="AW1065" s="45"/>
      <c r="AX1065" s="45"/>
      <c r="AY1065" s="45"/>
    </row>
    <row r="1066">
      <c r="A1066" s="60"/>
      <c r="B1066" s="60"/>
      <c r="C1066" s="60"/>
      <c r="D1066" s="46"/>
      <c r="E1066" s="25"/>
      <c r="F1066" s="26"/>
      <c r="G1066" s="18"/>
      <c r="H1066" s="15"/>
      <c r="I1066" s="28"/>
      <c r="J1066" s="29"/>
      <c r="K1066" s="30"/>
      <c r="L1066" s="31"/>
      <c r="M1066" s="32"/>
      <c r="N1066" s="33"/>
      <c r="O1066" s="39"/>
      <c r="P1066" s="39"/>
      <c r="Q1066" s="40"/>
      <c r="R1066" s="17"/>
      <c r="S1066" s="40"/>
      <c r="T1066" s="40"/>
      <c r="U1066" s="40"/>
      <c r="V1066" s="40"/>
      <c r="W1066" s="40"/>
      <c r="X1066" s="41"/>
      <c r="Y1066" s="41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18"/>
      <c r="AM1066" s="40"/>
      <c r="AN1066" s="42"/>
      <c r="AO1066" s="42"/>
      <c r="AP1066" s="43"/>
      <c r="AQ1066" s="43"/>
      <c r="AR1066" s="43"/>
      <c r="AS1066" s="43"/>
      <c r="AT1066" s="43"/>
      <c r="AU1066" s="43"/>
      <c r="AV1066" s="44"/>
      <c r="AW1066" s="45"/>
      <c r="AX1066" s="45"/>
      <c r="AY1066" s="45"/>
    </row>
    <row r="1067">
      <c r="A1067" s="60"/>
      <c r="B1067" s="60"/>
      <c r="C1067" s="60"/>
      <c r="D1067" s="46"/>
      <c r="E1067" s="25"/>
      <c r="F1067" s="26"/>
      <c r="G1067" s="18"/>
      <c r="H1067" s="15"/>
      <c r="I1067" s="28"/>
      <c r="J1067" s="29"/>
      <c r="K1067" s="30"/>
      <c r="L1067" s="31"/>
      <c r="M1067" s="32"/>
      <c r="N1067" s="33"/>
      <c r="O1067" s="39"/>
      <c r="P1067" s="39"/>
      <c r="Q1067" s="40"/>
      <c r="R1067" s="17"/>
      <c r="S1067" s="40"/>
      <c r="T1067" s="40"/>
      <c r="U1067" s="40"/>
      <c r="V1067" s="40"/>
      <c r="W1067" s="40"/>
      <c r="X1067" s="41"/>
      <c r="Y1067" s="41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18"/>
      <c r="AM1067" s="40"/>
      <c r="AN1067" s="42"/>
      <c r="AO1067" s="42"/>
      <c r="AP1067" s="43"/>
      <c r="AQ1067" s="43"/>
      <c r="AR1067" s="43"/>
      <c r="AS1067" s="43"/>
      <c r="AT1067" s="43"/>
      <c r="AU1067" s="43"/>
      <c r="AV1067" s="44"/>
      <c r="AW1067" s="45"/>
      <c r="AX1067" s="45"/>
      <c r="AY1067" s="45"/>
    </row>
    <row r="1068">
      <c r="A1068" s="60"/>
      <c r="B1068" s="60"/>
      <c r="C1068" s="60"/>
      <c r="D1068" s="46"/>
      <c r="E1068" s="25"/>
      <c r="F1068" s="26"/>
      <c r="G1068" s="18"/>
      <c r="H1068" s="15"/>
      <c r="I1068" s="28"/>
      <c r="J1068" s="29"/>
      <c r="K1068" s="30"/>
      <c r="L1068" s="31"/>
      <c r="M1068" s="32"/>
      <c r="N1068" s="33"/>
      <c r="O1068" s="39"/>
      <c r="P1068" s="39"/>
      <c r="Q1068" s="40"/>
      <c r="R1068" s="17"/>
      <c r="S1068" s="40"/>
      <c r="T1068" s="40"/>
      <c r="U1068" s="40"/>
      <c r="V1068" s="40"/>
      <c r="W1068" s="40"/>
      <c r="X1068" s="41"/>
      <c r="Y1068" s="41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18"/>
      <c r="AM1068" s="40"/>
      <c r="AN1068" s="42"/>
      <c r="AO1068" s="42"/>
      <c r="AP1068" s="43"/>
      <c r="AQ1068" s="43"/>
      <c r="AR1068" s="43"/>
      <c r="AS1068" s="43"/>
      <c r="AT1068" s="43"/>
      <c r="AU1068" s="43"/>
      <c r="AV1068" s="44"/>
      <c r="AW1068" s="45"/>
      <c r="AX1068" s="45"/>
      <c r="AY1068" s="45"/>
    </row>
    <row r="1069">
      <c r="A1069" s="60"/>
      <c r="B1069" s="60"/>
      <c r="C1069" s="60"/>
      <c r="D1069" s="46"/>
      <c r="E1069" s="25"/>
      <c r="F1069" s="26"/>
      <c r="G1069" s="18"/>
      <c r="H1069" s="15"/>
      <c r="I1069" s="28"/>
      <c r="J1069" s="29"/>
      <c r="K1069" s="30"/>
      <c r="L1069" s="31"/>
      <c r="M1069" s="32"/>
      <c r="N1069" s="33"/>
      <c r="O1069" s="39"/>
      <c r="P1069" s="39"/>
      <c r="Q1069" s="40"/>
      <c r="R1069" s="17"/>
      <c r="S1069" s="40"/>
      <c r="T1069" s="40"/>
      <c r="U1069" s="40"/>
      <c r="V1069" s="40"/>
      <c r="W1069" s="40"/>
      <c r="X1069" s="41"/>
      <c r="Y1069" s="41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18"/>
      <c r="AM1069" s="40"/>
      <c r="AN1069" s="42"/>
      <c r="AO1069" s="42"/>
      <c r="AP1069" s="43"/>
      <c r="AQ1069" s="43"/>
      <c r="AR1069" s="43"/>
      <c r="AS1069" s="43"/>
      <c r="AT1069" s="43"/>
      <c r="AU1069" s="43"/>
      <c r="AV1069" s="44"/>
      <c r="AW1069" s="45"/>
      <c r="AX1069" s="45"/>
      <c r="AY1069" s="45"/>
    </row>
    <row r="1070">
      <c r="A1070" s="60"/>
      <c r="B1070" s="60"/>
      <c r="C1070" s="60"/>
      <c r="D1070" s="46"/>
      <c r="E1070" s="25"/>
      <c r="F1070" s="26"/>
      <c r="G1070" s="18"/>
      <c r="H1070" s="15"/>
      <c r="I1070" s="28"/>
      <c r="J1070" s="29"/>
      <c r="K1070" s="30"/>
      <c r="L1070" s="31"/>
      <c r="M1070" s="32"/>
      <c r="N1070" s="33"/>
      <c r="O1070" s="39"/>
      <c r="P1070" s="39"/>
      <c r="Q1070" s="40"/>
      <c r="R1070" s="17"/>
      <c r="S1070" s="40"/>
      <c r="T1070" s="40"/>
      <c r="U1070" s="40"/>
      <c r="V1070" s="40"/>
      <c r="W1070" s="40"/>
      <c r="X1070" s="41"/>
      <c r="Y1070" s="41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18"/>
      <c r="AM1070" s="40"/>
      <c r="AN1070" s="42"/>
      <c r="AO1070" s="42"/>
      <c r="AP1070" s="43"/>
      <c r="AQ1070" s="43"/>
      <c r="AR1070" s="43"/>
      <c r="AS1070" s="43"/>
      <c r="AT1070" s="43"/>
      <c r="AU1070" s="43"/>
      <c r="AV1070" s="44"/>
      <c r="AW1070" s="45"/>
      <c r="AX1070" s="45"/>
      <c r="AY1070" s="45"/>
    </row>
    <row r="1071">
      <c r="A1071" s="60"/>
      <c r="B1071" s="60"/>
      <c r="C1071" s="60"/>
      <c r="D1071" s="46"/>
      <c r="E1071" s="25"/>
      <c r="F1071" s="26"/>
      <c r="G1071" s="18"/>
      <c r="H1071" s="15"/>
      <c r="I1071" s="28"/>
      <c r="J1071" s="29"/>
      <c r="K1071" s="30"/>
      <c r="L1071" s="31"/>
      <c r="M1071" s="32"/>
      <c r="N1071" s="33"/>
      <c r="O1071" s="39"/>
      <c r="P1071" s="39"/>
      <c r="Q1071" s="40"/>
      <c r="R1071" s="17"/>
      <c r="S1071" s="40"/>
      <c r="T1071" s="40"/>
      <c r="U1071" s="40"/>
      <c r="V1071" s="40"/>
      <c r="W1071" s="40"/>
      <c r="X1071" s="41"/>
      <c r="Y1071" s="41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18"/>
      <c r="AM1071" s="40"/>
      <c r="AN1071" s="42"/>
      <c r="AO1071" s="42"/>
      <c r="AP1071" s="43"/>
      <c r="AQ1071" s="43"/>
      <c r="AR1071" s="43"/>
      <c r="AS1071" s="43"/>
      <c r="AT1071" s="43"/>
      <c r="AU1071" s="43"/>
      <c r="AV1071" s="44"/>
      <c r="AW1071" s="45"/>
      <c r="AX1071" s="45"/>
      <c r="AY1071" s="45"/>
    </row>
    <row r="1072">
      <c r="A1072" s="60"/>
      <c r="B1072" s="60"/>
      <c r="C1072" s="60"/>
      <c r="D1072" s="46"/>
      <c r="E1072" s="25"/>
      <c r="F1072" s="26"/>
      <c r="G1072" s="18"/>
      <c r="H1072" s="15"/>
      <c r="I1072" s="28"/>
      <c r="J1072" s="29"/>
      <c r="K1072" s="30"/>
      <c r="L1072" s="31"/>
      <c r="M1072" s="32"/>
      <c r="N1072" s="33"/>
      <c r="O1072" s="39"/>
      <c r="P1072" s="39"/>
      <c r="Q1072" s="40"/>
      <c r="R1072" s="17"/>
      <c r="S1072" s="40"/>
      <c r="T1072" s="40"/>
      <c r="U1072" s="40"/>
      <c r="V1072" s="40"/>
      <c r="W1072" s="40"/>
      <c r="X1072" s="41"/>
      <c r="Y1072" s="41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18"/>
      <c r="AM1072" s="40"/>
      <c r="AN1072" s="42"/>
      <c r="AO1072" s="42"/>
      <c r="AP1072" s="43"/>
      <c r="AQ1072" s="43"/>
      <c r="AR1072" s="43"/>
      <c r="AS1072" s="43"/>
      <c r="AT1072" s="43"/>
      <c r="AU1072" s="43"/>
      <c r="AV1072" s="44"/>
      <c r="AW1072" s="45"/>
      <c r="AX1072" s="45"/>
      <c r="AY1072" s="45"/>
    </row>
    <row r="1073">
      <c r="A1073" s="60"/>
      <c r="B1073" s="60"/>
      <c r="C1073" s="60"/>
      <c r="D1073" s="46"/>
      <c r="E1073" s="25"/>
      <c r="F1073" s="26"/>
      <c r="G1073" s="18"/>
      <c r="H1073" s="15"/>
      <c r="I1073" s="28"/>
      <c r="J1073" s="29"/>
      <c r="K1073" s="30"/>
      <c r="L1073" s="31"/>
      <c r="M1073" s="32"/>
      <c r="N1073" s="33"/>
      <c r="O1073" s="39"/>
      <c r="P1073" s="39"/>
      <c r="Q1073" s="40"/>
      <c r="R1073" s="17"/>
      <c r="S1073" s="40"/>
      <c r="T1073" s="40"/>
      <c r="U1073" s="40"/>
      <c r="V1073" s="40"/>
      <c r="W1073" s="40"/>
      <c r="X1073" s="41"/>
      <c r="Y1073" s="41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18"/>
      <c r="AM1073" s="40"/>
      <c r="AN1073" s="42"/>
      <c r="AO1073" s="42"/>
      <c r="AP1073" s="43"/>
      <c r="AQ1073" s="43"/>
      <c r="AR1073" s="43"/>
      <c r="AS1073" s="43"/>
      <c r="AT1073" s="43"/>
      <c r="AU1073" s="43"/>
      <c r="AV1073" s="44"/>
      <c r="AW1073" s="45"/>
      <c r="AX1073" s="45"/>
      <c r="AY1073" s="45"/>
    </row>
    <row r="1074">
      <c r="A1074" s="60"/>
      <c r="B1074" s="60"/>
      <c r="C1074" s="60"/>
      <c r="D1074" s="46"/>
      <c r="E1074" s="25"/>
      <c r="F1074" s="26"/>
      <c r="G1074" s="18"/>
      <c r="H1074" s="15"/>
      <c r="I1074" s="28"/>
      <c r="J1074" s="29"/>
      <c r="K1074" s="30"/>
      <c r="L1074" s="31"/>
      <c r="M1074" s="32"/>
      <c r="N1074" s="33"/>
      <c r="O1074" s="39"/>
      <c r="P1074" s="39"/>
      <c r="Q1074" s="40"/>
      <c r="R1074" s="17"/>
      <c r="S1074" s="40"/>
      <c r="T1074" s="40"/>
      <c r="U1074" s="40"/>
      <c r="V1074" s="40"/>
      <c r="W1074" s="40"/>
      <c r="X1074" s="41"/>
      <c r="Y1074" s="41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18"/>
      <c r="AM1074" s="40"/>
      <c r="AN1074" s="42"/>
      <c r="AO1074" s="42"/>
      <c r="AP1074" s="43"/>
      <c r="AQ1074" s="43"/>
      <c r="AR1074" s="43"/>
      <c r="AS1074" s="43"/>
      <c r="AT1074" s="43"/>
      <c r="AU1074" s="43"/>
      <c r="AV1074" s="44"/>
      <c r="AW1074" s="45"/>
      <c r="AX1074" s="45"/>
      <c r="AY1074" s="45"/>
    </row>
    <row r="1075">
      <c r="A1075" s="60"/>
      <c r="B1075" s="60"/>
      <c r="C1075" s="60"/>
      <c r="D1075" s="46"/>
      <c r="E1075" s="25"/>
      <c r="F1075" s="26"/>
      <c r="G1075" s="18"/>
      <c r="H1075" s="15"/>
      <c r="I1075" s="28"/>
      <c r="J1075" s="29"/>
      <c r="K1075" s="30"/>
      <c r="L1075" s="31"/>
      <c r="M1075" s="32"/>
      <c r="N1075" s="33"/>
      <c r="O1075" s="39"/>
      <c r="P1075" s="39"/>
      <c r="Q1075" s="40"/>
      <c r="R1075" s="17"/>
      <c r="S1075" s="40"/>
      <c r="T1075" s="40"/>
      <c r="U1075" s="40"/>
      <c r="V1075" s="40"/>
      <c r="W1075" s="40"/>
      <c r="X1075" s="41"/>
      <c r="Y1075" s="41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18"/>
      <c r="AM1075" s="40"/>
      <c r="AN1075" s="42"/>
      <c r="AO1075" s="42"/>
      <c r="AP1075" s="43"/>
      <c r="AQ1075" s="43"/>
      <c r="AR1075" s="43"/>
      <c r="AS1075" s="43"/>
      <c r="AT1075" s="43"/>
      <c r="AU1075" s="43"/>
      <c r="AV1075" s="44"/>
      <c r="AW1075" s="45"/>
      <c r="AX1075" s="45"/>
      <c r="AY1075" s="45"/>
    </row>
    <row r="1076">
      <c r="A1076" s="60"/>
      <c r="B1076" s="60"/>
      <c r="C1076" s="60"/>
      <c r="D1076" s="46"/>
      <c r="E1076" s="25"/>
      <c r="F1076" s="26"/>
      <c r="G1076" s="18"/>
      <c r="H1076" s="15"/>
      <c r="I1076" s="28"/>
      <c r="J1076" s="29"/>
      <c r="K1076" s="30"/>
      <c r="L1076" s="31"/>
      <c r="M1076" s="32"/>
      <c r="N1076" s="33"/>
      <c r="O1076" s="39"/>
      <c r="P1076" s="39"/>
      <c r="Q1076" s="40"/>
      <c r="R1076" s="17"/>
      <c r="S1076" s="40"/>
      <c r="T1076" s="40"/>
      <c r="U1076" s="40"/>
      <c r="V1076" s="40"/>
      <c r="W1076" s="40"/>
      <c r="X1076" s="41"/>
      <c r="Y1076" s="41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18"/>
      <c r="AM1076" s="40"/>
      <c r="AN1076" s="42"/>
      <c r="AO1076" s="42"/>
      <c r="AP1076" s="43"/>
      <c r="AQ1076" s="43"/>
      <c r="AR1076" s="43"/>
      <c r="AS1076" s="43"/>
      <c r="AT1076" s="43"/>
      <c r="AU1076" s="43"/>
      <c r="AV1076" s="44"/>
      <c r="AW1076" s="45"/>
      <c r="AX1076" s="45"/>
      <c r="AY1076" s="45"/>
    </row>
    <row r="1077">
      <c r="A1077" s="60"/>
      <c r="B1077" s="60"/>
      <c r="C1077" s="60"/>
      <c r="D1077" s="46"/>
      <c r="E1077" s="25"/>
      <c r="F1077" s="26"/>
      <c r="G1077" s="18"/>
      <c r="H1077" s="15"/>
      <c r="I1077" s="28"/>
      <c r="J1077" s="29"/>
      <c r="K1077" s="30"/>
      <c r="L1077" s="31"/>
      <c r="M1077" s="32"/>
      <c r="N1077" s="33"/>
      <c r="O1077" s="39"/>
      <c r="P1077" s="39"/>
      <c r="Q1077" s="40"/>
      <c r="R1077" s="17"/>
      <c r="S1077" s="40"/>
      <c r="T1077" s="40"/>
      <c r="U1077" s="40"/>
      <c r="V1077" s="40"/>
      <c r="W1077" s="40"/>
      <c r="X1077" s="41"/>
      <c r="Y1077" s="41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18"/>
      <c r="AM1077" s="40"/>
      <c r="AN1077" s="42"/>
      <c r="AO1077" s="42"/>
      <c r="AP1077" s="43"/>
      <c r="AQ1077" s="43"/>
      <c r="AR1077" s="43"/>
      <c r="AS1077" s="43"/>
      <c r="AT1077" s="43"/>
      <c r="AU1077" s="43"/>
      <c r="AV1077" s="44"/>
      <c r="AW1077" s="45"/>
      <c r="AX1077" s="45"/>
      <c r="AY1077" s="45"/>
    </row>
    <row r="1078">
      <c r="A1078" s="60"/>
      <c r="B1078" s="60"/>
      <c r="C1078" s="60"/>
      <c r="D1078" s="46"/>
      <c r="E1078" s="25"/>
      <c r="F1078" s="26"/>
      <c r="G1078" s="18"/>
      <c r="H1078" s="15"/>
      <c r="I1078" s="28"/>
      <c r="J1078" s="29"/>
      <c r="K1078" s="30"/>
      <c r="L1078" s="31"/>
      <c r="M1078" s="32"/>
      <c r="N1078" s="33"/>
      <c r="O1078" s="39"/>
      <c r="P1078" s="39"/>
      <c r="Q1078" s="40"/>
      <c r="R1078" s="17"/>
      <c r="S1078" s="40"/>
      <c r="T1078" s="40"/>
      <c r="U1078" s="40"/>
      <c r="V1078" s="40"/>
      <c r="W1078" s="40"/>
      <c r="X1078" s="41"/>
      <c r="Y1078" s="41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18"/>
      <c r="AM1078" s="40"/>
      <c r="AN1078" s="42"/>
      <c r="AO1078" s="42"/>
      <c r="AP1078" s="43"/>
      <c r="AQ1078" s="43"/>
      <c r="AR1078" s="43"/>
      <c r="AS1078" s="43"/>
      <c r="AT1078" s="43"/>
      <c r="AU1078" s="43"/>
      <c r="AV1078" s="44"/>
      <c r="AW1078" s="45"/>
      <c r="AX1078" s="45"/>
      <c r="AY1078" s="45"/>
    </row>
    <row r="1079">
      <c r="A1079" s="60"/>
      <c r="B1079" s="60"/>
      <c r="C1079" s="60"/>
      <c r="D1079" s="46"/>
      <c r="E1079" s="25"/>
      <c r="F1079" s="26"/>
      <c r="G1079" s="18"/>
      <c r="H1079" s="15"/>
      <c r="I1079" s="28"/>
      <c r="J1079" s="29"/>
      <c r="K1079" s="30"/>
      <c r="L1079" s="31"/>
      <c r="M1079" s="32"/>
      <c r="N1079" s="33"/>
      <c r="O1079" s="39"/>
      <c r="P1079" s="39"/>
      <c r="Q1079" s="40"/>
      <c r="R1079" s="17"/>
      <c r="S1079" s="40"/>
      <c r="T1079" s="40"/>
      <c r="U1079" s="40"/>
      <c r="V1079" s="40"/>
      <c r="W1079" s="40"/>
      <c r="X1079" s="41"/>
      <c r="Y1079" s="41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18"/>
      <c r="AM1079" s="40"/>
      <c r="AN1079" s="42"/>
      <c r="AO1079" s="42"/>
      <c r="AP1079" s="43"/>
      <c r="AQ1079" s="43"/>
      <c r="AR1079" s="43"/>
      <c r="AS1079" s="43"/>
      <c r="AT1079" s="43"/>
      <c r="AU1079" s="43"/>
      <c r="AV1079" s="44"/>
      <c r="AW1079" s="45"/>
      <c r="AX1079" s="45"/>
      <c r="AY1079" s="45"/>
    </row>
    <row r="1080">
      <c r="A1080" s="60"/>
      <c r="B1080" s="60"/>
      <c r="C1080" s="60"/>
      <c r="D1080" s="46"/>
      <c r="E1080" s="25"/>
      <c r="F1080" s="26"/>
      <c r="G1080" s="18"/>
      <c r="H1080" s="15"/>
      <c r="I1080" s="28"/>
      <c r="J1080" s="29"/>
      <c r="K1080" s="30"/>
      <c r="L1080" s="31"/>
      <c r="M1080" s="32"/>
      <c r="N1080" s="33"/>
      <c r="O1080" s="39"/>
      <c r="P1080" s="39"/>
      <c r="Q1080" s="40"/>
      <c r="R1080" s="17"/>
      <c r="S1080" s="40"/>
      <c r="T1080" s="40"/>
      <c r="U1080" s="40"/>
      <c r="V1080" s="40"/>
      <c r="W1080" s="40"/>
      <c r="X1080" s="41"/>
      <c r="Y1080" s="41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18"/>
      <c r="AM1080" s="40"/>
      <c r="AN1080" s="42"/>
      <c r="AO1080" s="42"/>
      <c r="AP1080" s="43"/>
      <c r="AQ1080" s="43"/>
      <c r="AR1080" s="43"/>
      <c r="AS1080" s="43"/>
      <c r="AT1080" s="43"/>
      <c r="AU1080" s="43"/>
      <c r="AV1080" s="44"/>
      <c r="AW1080" s="45"/>
      <c r="AX1080" s="45"/>
      <c r="AY1080" s="45"/>
    </row>
    <row r="1081">
      <c r="A1081" s="60"/>
      <c r="B1081" s="60"/>
      <c r="C1081" s="60"/>
      <c r="D1081" s="46"/>
      <c r="E1081" s="25"/>
      <c r="F1081" s="26"/>
      <c r="G1081" s="18"/>
      <c r="H1081" s="15"/>
      <c r="I1081" s="28"/>
      <c r="J1081" s="29"/>
      <c r="K1081" s="30"/>
      <c r="L1081" s="31"/>
      <c r="M1081" s="32"/>
      <c r="N1081" s="33"/>
      <c r="O1081" s="39"/>
      <c r="P1081" s="39"/>
      <c r="Q1081" s="40"/>
      <c r="R1081" s="17"/>
      <c r="S1081" s="40"/>
      <c r="T1081" s="40"/>
      <c r="U1081" s="40"/>
      <c r="V1081" s="40"/>
      <c r="W1081" s="40"/>
      <c r="X1081" s="41"/>
      <c r="Y1081" s="41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18"/>
      <c r="AM1081" s="40"/>
      <c r="AN1081" s="42"/>
      <c r="AO1081" s="42"/>
      <c r="AP1081" s="43"/>
      <c r="AQ1081" s="43"/>
      <c r="AR1081" s="43"/>
      <c r="AS1081" s="43"/>
      <c r="AT1081" s="43"/>
      <c r="AU1081" s="43"/>
      <c r="AV1081" s="44"/>
      <c r="AW1081" s="45"/>
      <c r="AX1081" s="45"/>
      <c r="AY1081" s="45"/>
    </row>
    <row r="1082">
      <c r="A1082" s="60"/>
      <c r="B1082" s="60"/>
      <c r="C1082" s="60"/>
      <c r="D1082" s="46"/>
      <c r="E1082" s="25"/>
      <c r="F1082" s="26"/>
      <c r="G1082" s="18"/>
      <c r="H1082" s="15"/>
      <c r="I1082" s="28"/>
      <c r="J1082" s="29"/>
      <c r="K1082" s="30"/>
      <c r="L1082" s="31"/>
      <c r="M1082" s="32"/>
      <c r="N1082" s="33"/>
      <c r="O1082" s="39"/>
      <c r="P1082" s="39"/>
      <c r="Q1082" s="40"/>
      <c r="R1082" s="17"/>
      <c r="S1082" s="40"/>
      <c r="T1082" s="40"/>
      <c r="U1082" s="40"/>
      <c r="V1082" s="40"/>
      <c r="W1082" s="40"/>
      <c r="X1082" s="41"/>
      <c r="Y1082" s="41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18"/>
      <c r="AM1082" s="40"/>
      <c r="AN1082" s="42"/>
      <c r="AO1082" s="42"/>
      <c r="AP1082" s="43"/>
      <c r="AQ1082" s="43"/>
      <c r="AR1082" s="43"/>
      <c r="AS1082" s="43"/>
      <c r="AT1082" s="43"/>
      <c r="AU1082" s="43"/>
      <c r="AV1082" s="44"/>
      <c r="AW1082" s="45"/>
      <c r="AX1082" s="45"/>
      <c r="AY1082" s="45"/>
    </row>
    <row r="1083">
      <c r="A1083" s="60"/>
      <c r="B1083" s="60"/>
      <c r="C1083" s="60"/>
      <c r="D1083" s="46"/>
      <c r="E1083" s="25"/>
      <c r="F1083" s="26"/>
      <c r="G1083" s="18"/>
      <c r="H1083" s="15"/>
      <c r="I1083" s="28"/>
      <c r="J1083" s="29"/>
      <c r="K1083" s="30"/>
      <c r="L1083" s="31"/>
      <c r="M1083" s="32"/>
      <c r="N1083" s="33"/>
      <c r="O1083" s="39"/>
      <c r="P1083" s="39"/>
      <c r="Q1083" s="40"/>
      <c r="R1083" s="17"/>
      <c r="S1083" s="40"/>
      <c r="T1083" s="40"/>
      <c r="U1083" s="40"/>
      <c r="V1083" s="40"/>
      <c r="W1083" s="40"/>
      <c r="X1083" s="41"/>
      <c r="Y1083" s="41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0"/>
      <c r="AJ1083" s="40"/>
      <c r="AK1083" s="40"/>
      <c r="AL1083" s="18"/>
      <c r="AM1083" s="40"/>
      <c r="AN1083" s="42"/>
      <c r="AO1083" s="42"/>
      <c r="AP1083" s="43"/>
      <c r="AQ1083" s="43"/>
      <c r="AR1083" s="43"/>
      <c r="AS1083" s="43"/>
      <c r="AT1083" s="43"/>
      <c r="AU1083" s="43"/>
      <c r="AV1083" s="44"/>
      <c r="AW1083" s="45"/>
      <c r="AX1083" s="45"/>
      <c r="AY1083" s="45"/>
    </row>
    <row r="1084">
      <c r="A1084" s="60"/>
      <c r="B1084" s="60"/>
      <c r="C1084" s="60"/>
      <c r="D1084" s="46"/>
      <c r="E1084" s="25"/>
      <c r="F1084" s="26"/>
      <c r="G1084" s="18"/>
      <c r="H1084" s="15"/>
      <c r="I1084" s="28"/>
      <c r="J1084" s="29"/>
      <c r="K1084" s="30"/>
      <c r="L1084" s="31"/>
      <c r="M1084" s="32"/>
      <c r="N1084" s="33"/>
      <c r="O1084" s="39"/>
      <c r="P1084" s="39"/>
      <c r="Q1084" s="40"/>
      <c r="R1084" s="17"/>
      <c r="S1084" s="40"/>
      <c r="T1084" s="40"/>
      <c r="U1084" s="40"/>
      <c r="V1084" s="40"/>
      <c r="W1084" s="40"/>
      <c r="X1084" s="41"/>
      <c r="Y1084" s="41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18"/>
      <c r="AM1084" s="40"/>
      <c r="AN1084" s="42"/>
      <c r="AO1084" s="42"/>
      <c r="AP1084" s="43"/>
      <c r="AQ1084" s="43"/>
      <c r="AR1084" s="43"/>
      <c r="AS1084" s="43"/>
      <c r="AT1084" s="43"/>
      <c r="AU1084" s="43"/>
      <c r="AV1084" s="44"/>
      <c r="AW1084" s="45"/>
      <c r="AX1084" s="45"/>
      <c r="AY1084" s="45"/>
    </row>
    <row r="1085">
      <c r="A1085" s="60"/>
      <c r="B1085" s="60"/>
      <c r="C1085" s="60"/>
      <c r="D1085" s="46"/>
      <c r="E1085" s="25"/>
      <c r="F1085" s="26"/>
      <c r="G1085" s="18"/>
      <c r="H1085" s="15"/>
      <c r="I1085" s="28"/>
      <c r="J1085" s="29"/>
      <c r="K1085" s="30"/>
      <c r="L1085" s="31"/>
      <c r="M1085" s="32"/>
      <c r="N1085" s="33"/>
      <c r="O1085" s="39"/>
      <c r="P1085" s="39"/>
      <c r="Q1085" s="40"/>
      <c r="R1085" s="17"/>
      <c r="S1085" s="40"/>
      <c r="T1085" s="40"/>
      <c r="U1085" s="40"/>
      <c r="V1085" s="40"/>
      <c r="W1085" s="40"/>
      <c r="X1085" s="41"/>
      <c r="Y1085" s="41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0"/>
      <c r="AJ1085" s="40"/>
      <c r="AK1085" s="40"/>
      <c r="AL1085" s="18"/>
      <c r="AM1085" s="40"/>
      <c r="AN1085" s="42"/>
      <c r="AO1085" s="42"/>
      <c r="AP1085" s="43"/>
      <c r="AQ1085" s="43"/>
      <c r="AR1085" s="43"/>
      <c r="AS1085" s="43"/>
      <c r="AT1085" s="43"/>
      <c r="AU1085" s="43"/>
      <c r="AV1085" s="44"/>
      <c r="AW1085" s="45"/>
      <c r="AX1085" s="45"/>
      <c r="AY1085" s="45"/>
    </row>
    <row r="1086">
      <c r="A1086" s="60"/>
      <c r="B1086" s="60"/>
      <c r="C1086" s="60"/>
      <c r="D1086" s="46"/>
      <c r="E1086" s="25"/>
      <c r="F1086" s="26"/>
      <c r="G1086" s="18"/>
      <c r="H1086" s="15"/>
      <c r="I1086" s="28"/>
      <c r="J1086" s="29"/>
      <c r="K1086" s="30"/>
      <c r="L1086" s="31"/>
      <c r="M1086" s="32"/>
      <c r="N1086" s="33"/>
      <c r="O1086" s="39"/>
      <c r="P1086" s="39"/>
      <c r="Q1086" s="40"/>
      <c r="R1086" s="17"/>
      <c r="S1086" s="40"/>
      <c r="T1086" s="40"/>
      <c r="U1086" s="40"/>
      <c r="V1086" s="40"/>
      <c r="W1086" s="40"/>
      <c r="X1086" s="41"/>
      <c r="Y1086" s="41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18"/>
      <c r="AM1086" s="40"/>
      <c r="AN1086" s="42"/>
      <c r="AO1086" s="42"/>
      <c r="AP1086" s="43"/>
      <c r="AQ1086" s="43"/>
      <c r="AR1086" s="43"/>
      <c r="AS1086" s="43"/>
      <c r="AT1086" s="43"/>
      <c r="AU1086" s="43"/>
      <c r="AV1086" s="44"/>
      <c r="AW1086" s="45"/>
      <c r="AX1086" s="45"/>
      <c r="AY1086" s="45"/>
    </row>
    <row r="1087">
      <c r="A1087" s="60"/>
      <c r="B1087" s="60"/>
      <c r="C1087" s="60"/>
      <c r="D1087" s="46"/>
      <c r="E1087" s="25"/>
      <c r="F1087" s="26"/>
      <c r="G1087" s="18"/>
      <c r="H1087" s="15"/>
      <c r="I1087" s="28"/>
      <c r="J1087" s="29"/>
      <c r="K1087" s="30"/>
      <c r="L1087" s="31"/>
      <c r="M1087" s="32"/>
      <c r="N1087" s="33"/>
      <c r="O1087" s="39"/>
      <c r="P1087" s="39"/>
      <c r="Q1087" s="40"/>
      <c r="R1087" s="17"/>
      <c r="S1087" s="40"/>
      <c r="T1087" s="40"/>
      <c r="U1087" s="40"/>
      <c r="V1087" s="40"/>
      <c r="W1087" s="40"/>
      <c r="X1087" s="41"/>
      <c r="Y1087" s="41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0"/>
      <c r="AJ1087" s="40"/>
      <c r="AK1087" s="40"/>
      <c r="AL1087" s="18"/>
      <c r="AM1087" s="40"/>
      <c r="AN1087" s="42"/>
      <c r="AO1087" s="42"/>
      <c r="AP1087" s="43"/>
      <c r="AQ1087" s="43"/>
      <c r="AR1087" s="43"/>
      <c r="AS1087" s="43"/>
      <c r="AT1087" s="43"/>
      <c r="AU1087" s="43"/>
      <c r="AV1087" s="44"/>
      <c r="AW1087" s="45"/>
      <c r="AX1087" s="45"/>
      <c r="AY1087" s="45"/>
    </row>
    <row r="1088">
      <c r="A1088" s="60"/>
      <c r="B1088" s="60"/>
      <c r="C1088" s="60"/>
      <c r="D1088" s="46"/>
      <c r="E1088" s="25"/>
      <c r="F1088" s="26"/>
      <c r="G1088" s="18"/>
      <c r="H1088" s="15"/>
      <c r="I1088" s="28"/>
      <c r="J1088" s="29"/>
      <c r="K1088" s="30"/>
      <c r="L1088" s="31"/>
      <c r="M1088" s="32"/>
      <c r="N1088" s="33"/>
      <c r="O1088" s="39"/>
      <c r="P1088" s="39"/>
      <c r="Q1088" s="40"/>
      <c r="R1088" s="17"/>
      <c r="S1088" s="40"/>
      <c r="T1088" s="40"/>
      <c r="U1088" s="40"/>
      <c r="V1088" s="40"/>
      <c r="W1088" s="40"/>
      <c r="X1088" s="41"/>
      <c r="Y1088" s="41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18"/>
      <c r="AM1088" s="40"/>
      <c r="AN1088" s="42"/>
      <c r="AO1088" s="42"/>
      <c r="AP1088" s="43"/>
      <c r="AQ1088" s="43"/>
      <c r="AR1088" s="43"/>
      <c r="AS1088" s="43"/>
      <c r="AT1088" s="43"/>
      <c r="AU1088" s="43"/>
      <c r="AV1088" s="44"/>
      <c r="AW1088" s="45"/>
      <c r="AX1088" s="45"/>
      <c r="AY1088" s="45"/>
    </row>
    <row r="1089">
      <c r="A1089" s="60"/>
      <c r="B1089" s="60"/>
      <c r="C1089" s="60"/>
      <c r="D1089" s="46"/>
      <c r="E1089" s="25"/>
      <c r="F1089" s="26"/>
      <c r="G1089" s="18"/>
      <c r="H1089" s="15"/>
      <c r="I1089" s="28"/>
      <c r="J1089" s="29"/>
      <c r="K1089" s="30"/>
      <c r="L1089" s="31"/>
      <c r="M1089" s="32"/>
      <c r="N1089" s="33"/>
      <c r="O1089" s="39"/>
      <c r="P1089" s="39"/>
      <c r="Q1089" s="40"/>
      <c r="R1089" s="17"/>
      <c r="S1089" s="40"/>
      <c r="T1089" s="40"/>
      <c r="U1089" s="40"/>
      <c r="V1089" s="40"/>
      <c r="W1089" s="40"/>
      <c r="X1089" s="41"/>
      <c r="Y1089" s="41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18"/>
      <c r="AM1089" s="40"/>
      <c r="AN1089" s="42"/>
      <c r="AO1089" s="42"/>
      <c r="AP1089" s="43"/>
      <c r="AQ1089" s="43"/>
      <c r="AR1089" s="43"/>
      <c r="AS1089" s="43"/>
      <c r="AT1089" s="43"/>
      <c r="AU1089" s="43"/>
      <c r="AV1089" s="44"/>
      <c r="AW1089" s="45"/>
      <c r="AX1089" s="45"/>
      <c r="AY1089" s="45"/>
    </row>
    <row r="1090">
      <c r="A1090" s="60"/>
      <c r="B1090" s="60"/>
      <c r="C1090" s="60"/>
      <c r="D1090" s="46"/>
      <c r="E1090" s="25"/>
      <c r="F1090" s="26"/>
      <c r="G1090" s="18"/>
      <c r="H1090" s="15"/>
      <c r="I1090" s="28"/>
      <c r="J1090" s="29"/>
      <c r="K1090" s="30"/>
      <c r="L1090" s="31"/>
      <c r="M1090" s="32"/>
      <c r="N1090" s="33"/>
      <c r="O1090" s="39"/>
      <c r="P1090" s="39"/>
      <c r="Q1090" s="40"/>
      <c r="R1090" s="17"/>
      <c r="S1090" s="40"/>
      <c r="T1090" s="40"/>
      <c r="U1090" s="40"/>
      <c r="V1090" s="40"/>
      <c r="W1090" s="40"/>
      <c r="X1090" s="41"/>
      <c r="Y1090" s="41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18"/>
      <c r="AM1090" s="40"/>
      <c r="AN1090" s="42"/>
      <c r="AO1090" s="42"/>
      <c r="AP1090" s="43"/>
      <c r="AQ1090" s="43"/>
      <c r="AR1090" s="43"/>
      <c r="AS1090" s="43"/>
      <c r="AT1090" s="43"/>
      <c r="AU1090" s="43"/>
      <c r="AV1090" s="44"/>
      <c r="AW1090" s="45"/>
      <c r="AX1090" s="45"/>
      <c r="AY1090" s="45"/>
    </row>
    <row r="1091">
      <c r="A1091" s="60"/>
      <c r="B1091" s="60"/>
      <c r="C1091" s="60"/>
      <c r="D1091" s="46"/>
      <c r="E1091" s="25"/>
      <c r="F1091" s="26"/>
      <c r="G1091" s="18"/>
      <c r="H1091" s="15"/>
      <c r="I1091" s="28"/>
      <c r="J1091" s="29"/>
      <c r="K1091" s="30"/>
      <c r="L1091" s="31"/>
      <c r="M1091" s="32"/>
      <c r="N1091" s="33"/>
      <c r="O1091" s="39"/>
      <c r="P1091" s="39"/>
      <c r="Q1091" s="40"/>
      <c r="R1091" s="17"/>
      <c r="S1091" s="40"/>
      <c r="T1091" s="40"/>
      <c r="U1091" s="40"/>
      <c r="V1091" s="40"/>
      <c r="W1091" s="40"/>
      <c r="X1091" s="41"/>
      <c r="Y1091" s="41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0"/>
      <c r="AJ1091" s="40"/>
      <c r="AK1091" s="40"/>
      <c r="AL1091" s="18"/>
      <c r="AM1091" s="40"/>
      <c r="AN1091" s="42"/>
      <c r="AO1091" s="42"/>
      <c r="AP1091" s="43"/>
      <c r="AQ1091" s="43"/>
      <c r="AR1091" s="43"/>
      <c r="AS1091" s="43"/>
      <c r="AT1091" s="43"/>
      <c r="AU1091" s="43"/>
      <c r="AV1091" s="44"/>
      <c r="AW1091" s="45"/>
      <c r="AX1091" s="45"/>
      <c r="AY1091" s="45"/>
    </row>
    <row r="1092">
      <c r="A1092" s="60"/>
      <c r="B1092" s="60"/>
      <c r="C1092" s="60"/>
      <c r="D1092" s="46"/>
      <c r="E1092" s="25"/>
      <c r="F1092" s="26"/>
      <c r="G1092" s="18"/>
      <c r="H1092" s="15"/>
      <c r="I1092" s="28"/>
      <c r="J1092" s="29"/>
      <c r="K1092" s="30"/>
      <c r="L1092" s="31"/>
      <c r="M1092" s="32"/>
      <c r="N1092" s="33"/>
      <c r="O1092" s="39"/>
      <c r="P1092" s="39"/>
      <c r="Q1092" s="40"/>
      <c r="R1092" s="17"/>
      <c r="S1092" s="40"/>
      <c r="T1092" s="40"/>
      <c r="U1092" s="40"/>
      <c r="V1092" s="40"/>
      <c r="W1092" s="40"/>
      <c r="X1092" s="41"/>
      <c r="Y1092" s="41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18"/>
      <c r="AM1092" s="40"/>
      <c r="AN1092" s="42"/>
      <c r="AO1092" s="42"/>
      <c r="AP1092" s="43"/>
      <c r="AQ1092" s="43"/>
      <c r="AR1092" s="43"/>
      <c r="AS1092" s="43"/>
      <c r="AT1092" s="43"/>
      <c r="AU1092" s="43"/>
      <c r="AV1092" s="44"/>
      <c r="AW1092" s="45"/>
      <c r="AX1092" s="45"/>
      <c r="AY1092" s="45"/>
    </row>
    <row r="1093">
      <c r="A1093" s="60"/>
      <c r="B1093" s="60"/>
      <c r="C1093" s="60"/>
      <c r="D1093" s="46"/>
      <c r="E1093" s="25"/>
      <c r="F1093" s="26"/>
      <c r="G1093" s="18"/>
      <c r="H1093" s="15"/>
      <c r="I1093" s="28"/>
      <c r="J1093" s="29"/>
      <c r="K1093" s="30"/>
      <c r="L1093" s="31"/>
      <c r="M1093" s="32"/>
      <c r="N1093" s="33"/>
      <c r="O1093" s="39"/>
      <c r="P1093" s="39"/>
      <c r="Q1093" s="40"/>
      <c r="R1093" s="17"/>
      <c r="S1093" s="40"/>
      <c r="T1093" s="40"/>
      <c r="U1093" s="40"/>
      <c r="V1093" s="40"/>
      <c r="W1093" s="40"/>
      <c r="X1093" s="41"/>
      <c r="Y1093" s="41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18"/>
      <c r="AM1093" s="40"/>
      <c r="AN1093" s="42"/>
      <c r="AO1093" s="42"/>
      <c r="AP1093" s="43"/>
      <c r="AQ1093" s="43"/>
      <c r="AR1093" s="43"/>
      <c r="AS1093" s="43"/>
      <c r="AT1093" s="43"/>
      <c r="AU1093" s="43"/>
      <c r="AV1093" s="44"/>
      <c r="AW1093" s="45"/>
      <c r="AX1093" s="45"/>
      <c r="AY1093" s="45"/>
    </row>
    <row r="1094">
      <c r="A1094" s="60"/>
      <c r="B1094" s="60"/>
      <c r="C1094" s="60"/>
      <c r="D1094" s="46"/>
      <c r="E1094" s="25"/>
      <c r="F1094" s="26"/>
      <c r="G1094" s="18"/>
      <c r="H1094" s="15"/>
      <c r="I1094" s="28"/>
      <c r="J1094" s="29"/>
      <c r="K1094" s="30"/>
      <c r="L1094" s="31"/>
      <c r="M1094" s="32"/>
      <c r="N1094" s="33"/>
      <c r="O1094" s="39"/>
      <c r="P1094" s="39"/>
      <c r="Q1094" s="40"/>
      <c r="R1094" s="17"/>
      <c r="S1094" s="40"/>
      <c r="T1094" s="40"/>
      <c r="U1094" s="40"/>
      <c r="V1094" s="40"/>
      <c r="W1094" s="40"/>
      <c r="X1094" s="41"/>
      <c r="Y1094" s="41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18"/>
      <c r="AM1094" s="40"/>
      <c r="AN1094" s="42"/>
      <c r="AO1094" s="42"/>
      <c r="AP1094" s="43"/>
      <c r="AQ1094" s="43"/>
      <c r="AR1094" s="43"/>
      <c r="AS1094" s="43"/>
      <c r="AT1094" s="43"/>
      <c r="AU1094" s="43"/>
      <c r="AV1094" s="44"/>
      <c r="AW1094" s="45"/>
      <c r="AX1094" s="45"/>
      <c r="AY1094" s="45"/>
    </row>
    <row r="1095">
      <c r="A1095" s="60"/>
      <c r="B1095" s="60"/>
      <c r="C1095" s="60"/>
      <c r="D1095" s="46"/>
      <c r="E1095" s="25"/>
      <c r="F1095" s="26"/>
      <c r="G1095" s="18"/>
      <c r="H1095" s="15"/>
      <c r="I1095" s="28"/>
      <c r="J1095" s="29"/>
      <c r="K1095" s="30"/>
      <c r="L1095" s="31"/>
      <c r="M1095" s="32"/>
      <c r="N1095" s="33"/>
      <c r="O1095" s="39"/>
      <c r="P1095" s="39"/>
      <c r="Q1095" s="40"/>
      <c r="R1095" s="17"/>
      <c r="S1095" s="40"/>
      <c r="T1095" s="40"/>
      <c r="U1095" s="40"/>
      <c r="V1095" s="40"/>
      <c r="W1095" s="40"/>
      <c r="X1095" s="41"/>
      <c r="Y1095" s="41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18"/>
      <c r="AM1095" s="40"/>
      <c r="AN1095" s="42"/>
      <c r="AO1095" s="42"/>
      <c r="AP1095" s="43"/>
      <c r="AQ1095" s="43"/>
      <c r="AR1095" s="43"/>
      <c r="AS1095" s="43"/>
      <c r="AT1095" s="43"/>
      <c r="AU1095" s="43"/>
      <c r="AV1095" s="44"/>
      <c r="AW1095" s="45"/>
      <c r="AX1095" s="45"/>
      <c r="AY1095" s="45"/>
    </row>
    <row r="1096">
      <c r="A1096" s="60"/>
      <c r="B1096" s="60"/>
      <c r="C1096" s="60"/>
      <c r="D1096" s="46"/>
      <c r="E1096" s="25"/>
      <c r="F1096" s="26"/>
      <c r="G1096" s="18"/>
      <c r="H1096" s="15"/>
      <c r="I1096" s="28"/>
      <c r="J1096" s="29"/>
      <c r="K1096" s="30"/>
      <c r="L1096" s="31"/>
      <c r="M1096" s="32"/>
      <c r="N1096" s="33"/>
      <c r="O1096" s="39"/>
      <c r="P1096" s="39"/>
      <c r="Q1096" s="40"/>
      <c r="R1096" s="17"/>
      <c r="S1096" s="40"/>
      <c r="T1096" s="40"/>
      <c r="U1096" s="40"/>
      <c r="V1096" s="40"/>
      <c r="W1096" s="40"/>
      <c r="X1096" s="41"/>
      <c r="Y1096" s="41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18"/>
      <c r="AM1096" s="40"/>
      <c r="AN1096" s="42"/>
      <c r="AO1096" s="42"/>
      <c r="AP1096" s="43"/>
      <c r="AQ1096" s="43"/>
      <c r="AR1096" s="43"/>
      <c r="AS1096" s="43"/>
      <c r="AT1096" s="43"/>
      <c r="AU1096" s="43"/>
      <c r="AV1096" s="44"/>
      <c r="AW1096" s="45"/>
      <c r="AX1096" s="45"/>
      <c r="AY1096" s="45"/>
    </row>
    <row r="1097">
      <c r="A1097" s="60"/>
      <c r="B1097" s="60"/>
      <c r="C1097" s="60"/>
      <c r="D1097" s="46"/>
      <c r="E1097" s="25"/>
      <c r="F1097" s="26"/>
      <c r="G1097" s="18"/>
      <c r="H1097" s="15"/>
      <c r="I1097" s="28"/>
      <c r="J1097" s="29"/>
      <c r="K1097" s="30"/>
      <c r="L1097" s="31"/>
      <c r="M1097" s="32"/>
      <c r="N1097" s="33"/>
      <c r="O1097" s="39"/>
      <c r="P1097" s="39"/>
      <c r="Q1097" s="40"/>
      <c r="R1097" s="17"/>
      <c r="S1097" s="40"/>
      <c r="T1097" s="40"/>
      <c r="U1097" s="40"/>
      <c r="V1097" s="40"/>
      <c r="W1097" s="40"/>
      <c r="X1097" s="41"/>
      <c r="Y1097" s="41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18"/>
      <c r="AM1097" s="40"/>
      <c r="AN1097" s="42"/>
      <c r="AO1097" s="42"/>
      <c r="AP1097" s="43"/>
      <c r="AQ1097" s="43"/>
      <c r="AR1097" s="43"/>
      <c r="AS1097" s="43"/>
      <c r="AT1097" s="43"/>
      <c r="AU1097" s="43"/>
      <c r="AV1097" s="44"/>
      <c r="AW1097" s="45"/>
      <c r="AX1097" s="45"/>
      <c r="AY1097" s="45"/>
    </row>
    <row r="1098">
      <c r="A1098" s="60"/>
      <c r="B1098" s="60"/>
      <c r="C1098" s="60"/>
      <c r="D1098" s="46"/>
      <c r="E1098" s="25"/>
      <c r="F1098" s="26"/>
      <c r="G1098" s="18"/>
      <c r="H1098" s="15"/>
      <c r="I1098" s="28"/>
      <c r="J1098" s="29"/>
      <c r="K1098" s="30"/>
      <c r="L1098" s="31"/>
      <c r="M1098" s="32"/>
      <c r="N1098" s="33"/>
      <c r="O1098" s="39"/>
      <c r="P1098" s="39"/>
      <c r="Q1098" s="40"/>
      <c r="R1098" s="17"/>
      <c r="S1098" s="40"/>
      <c r="T1098" s="40"/>
      <c r="U1098" s="40"/>
      <c r="V1098" s="40"/>
      <c r="W1098" s="40"/>
      <c r="X1098" s="41"/>
      <c r="Y1098" s="41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18"/>
      <c r="AM1098" s="40"/>
      <c r="AN1098" s="42"/>
      <c r="AO1098" s="42"/>
      <c r="AP1098" s="43"/>
      <c r="AQ1098" s="43"/>
      <c r="AR1098" s="43"/>
      <c r="AS1098" s="43"/>
      <c r="AT1098" s="43"/>
      <c r="AU1098" s="43"/>
      <c r="AV1098" s="44"/>
      <c r="AW1098" s="45"/>
      <c r="AX1098" s="45"/>
      <c r="AY1098" s="45"/>
    </row>
    <row r="1099">
      <c r="A1099" s="60"/>
      <c r="B1099" s="60"/>
      <c r="C1099" s="60"/>
      <c r="D1099" s="46"/>
      <c r="E1099" s="25"/>
      <c r="F1099" s="26"/>
      <c r="G1099" s="18"/>
      <c r="H1099" s="15"/>
      <c r="I1099" s="28"/>
      <c r="J1099" s="29"/>
      <c r="K1099" s="30"/>
      <c r="L1099" s="31"/>
      <c r="M1099" s="32"/>
      <c r="N1099" s="33"/>
      <c r="O1099" s="39"/>
      <c r="P1099" s="39"/>
      <c r="Q1099" s="40"/>
      <c r="R1099" s="17"/>
      <c r="S1099" s="40"/>
      <c r="T1099" s="40"/>
      <c r="U1099" s="40"/>
      <c r="V1099" s="40"/>
      <c r="W1099" s="40"/>
      <c r="X1099" s="41"/>
      <c r="Y1099" s="41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18"/>
      <c r="AM1099" s="40"/>
      <c r="AN1099" s="42"/>
      <c r="AO1099" s="42"/>
      <c r="AP1099" s="43"/>
      <c r="AQ1099" s="43"/>
      <c r="AR1099" s="43"/>
      <c r="AS1099" s="43"/>
      <c r="AT1099" s="43"/>
      <c r="AU1099" s="43"/>
      <c r="AV1099" s="44"/>
      <c r="AW1099" s="45"/>
      <c r="AX1099" s="45"/>
      <c r="AY1099" s="45"/>
    </row>
    <row r="1100">
      <c r="A1100" s="60"/>
      <c r="B1100" s="60"/>
      <c r="C1100" s="60"/>
      <c r="D1100" s="46"/>
      <c r="E1100" s="25"/>
      <c r="F1100" s="26"/>
      <c r="G1100" s="18"/>
      <c r="H1100" s="15"/>
      <c r="I1100" s="28"/>
      <c r="J1100" s="29"/>
      <c r="K1100" s="30"/>
      <c r="L1100" s="31"/>
      <c r="M1100" s="32"/>
      <c r="N1100" s="33"/>
      <c r="O1100" s="39"/>
      <c r="P1100" s="39"/>
      <c r="Q1100" s="40"/>
      <c r="R1100" s="17"/>
      <c r="S1100" s="40"/>
      <c r="T1100" s="40"/>
      <c r="U1100" s="40"/>
      <c r="V1100" s="40"/>
      <c r="W1100" s="40"/>
      <c r="X1100" s="41"/>
      <c r="Y1100" s="41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18"/>
      <c r="AM1100" s="40"/>
      <c r="AN1100" s="42"/>
      <c r="AO1100" s="42"/>
      <c r="AP1100" s="43"/>
      <c r="AQ1100" s="43"/>
      <c r="AR1100" s="43"/>
      <c r="AS1100" s="43"/>
      <c r="AT1100" s="43"/>
      <c r="AU1100" s="43"/>
      <c r="AV1100" s="44"/>
      <c r="AW1100" s="45"/>
      <c r="AX1100" s="45"/>
      <c r="AY1100" s="45"/>
    </row>
    <row r="1101">
      <c r="A1101" s="60"/>
      <c r="B1101" s="60"/>
      <c r="C1101" s="60"/>
      <c r="D1101" s="46"/>
      <c r="E1101" s="25"/>
      <c r="F1101" s="26"/>
      <c r="G1101" s="18"/>
      <c r="H1101" s="15"/>
      <c r="I1101" s="28"/>
      <c r="J1101" s="29"/>
      <c r="K1101" s="30"/>
      <c r="L1101" s="31"/>
      <c r="M1101" s="32"/>
      <c r="N1101" s="33"/>
      <c r="O1101" s="39"/>
      <c r="P1101" s="39"/>
      <c r="Q1101" s="40"/>
      <c r="R1101" s="17"/>
      <c r="S1101" s="40"/>
      <c r="T1101" s="40"/>
      <c r="U1101" s="40"/>
      <c r="V1101" s="40"/>
      <c r="W1101" s="40"/>
      <c r="X1101" s="41"/>
      <c r="Y1101" s="41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0"/>
      <c r="AJ1101" s="40"/>
      <c r="AK1101" s="40"/>
      <c r="AL1101" s="18"/>
      <c r="AM1101" s="40"/>
      <c r="AN1101" s="42"/>
      <c r="AO1101" s="42"/>
      <c r="AP1101" s="43"/>
      <c r="AQ1101" s="43"/>
      <c r="AR1101" s="43"/>
      <c r="AS1101" s="43"/>
      <c r="AT1101" s="43"/>
      <c r="AU1101" s="43"/>
      <c r="AV1101" s="44"/>
      <c r="AW1101" s="45"/>
      <c r="AX1101" s="45"/>
      <c r="AY1101" s="45"/>
    </row>
    <row r="1102">
      <c r="A1102" s="60"/>
      <c r="B1102" s="60"/>
      <c r="C1102" s="60"/>
      <c r="D1102" s="46"/>
      <c r="E1102" s="25"/>
      <c r="F1102" s="26"/>
      <c r="G1102" s="18"/>
      <c r="H1102" s="15"/>
      <c r="I1102" s="28"/>
      <c r="J1102" s="29"/>
      <c r="K1102" s="30"/>
      <c r="L1102" s="31"/>
      <c r="M1102" s="32"/>
      <c r="N1102" s="33"/>
      <c r="O1102" s="39"/>
      <c r="P1102" s="39"/>
      <c r="Q1102" s="40"/>
      <c r="R1102" s="17"/>
      <c r="S1102" s="40"/>
      <c r="T1102" s="40"/>
      <c r="U1102" s="40"/>
      <c r="V1102" s="40"/>
      <c r="W1102" s="40"/>
      <c r="X1102" s="41"/>
      <c r="Y1102" s="41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0"/>
      <c r="AJ1102" s="40"/>
      <c r="AK1102" s="40"/>
      <c r="AL1102" s="18"/>
      <c r="AM1102" s="40"/>
      <c r="AN1102" s="42"/>
      <c r="AO1102" s="42"/>
      <c r="AP1102" s="43"/>
      <c r="AQ1102" s="43"/>
      <c r="AR1102" s="43"/>
      <c r="AS1102" s="43"/>
      <c r="AT1102" s="43"/>
      <c r="AU1102" s="43"/>
      <c r="AV1102" s="44"/>
      <c r="AW1102" s="45"/>
      <c r="AX1102" s="45"/>
      <c r="AY1102" s="45"/>
    </row>
    <row r="1103">
      <c r="A1103" s="60"/>
      <c r="B1103" s="60"/>
      <c r="C1103" s="60"/>
      <c r="D1103" s="46"/>
      <c r="E1103" s="25"/>
      <c r="F1103" s="26"/>
      <c r="G1103" s="18"/>
      <c r="H1103" s="15"/>
      <c r="I1103" s="28"/>
      <c r="J1103" s="29"/>
      <c r="K1103" s="30"/>
      <c r="L1103" s="31"/>
      <c r="M1103" s="32"/>
      <c r="N1103" s="33"/>
      <c r="O1103" s="39"/>
      <c r="P1103" s="39"/>
      <c r="Q1103" s="40"/>
      <c r="R1103" s="17"/>
      <c r="S1103" s="40"/>
      <c r="T1103" s="40"/>
      <c r="U1103" s="40"/>
      <c r="V1103" s="40"/>
      <c r="W1103" s="40"/>
      <c r="X1103" s="41"/>
      <c r="Y1103" s="41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0"/>
      <c r="AJ1103" s="40"/>
      <c r="AK1103" s="40"/>
      <c r="AL1103" s="18"/>
      <c r="AM1103" s="40"/>
      <c r="AN1103" s="42"/>
      <c r="AO1103" s="42"/>
      <c r="AP1103" s="43"/>
      <c r="AQ1103" s="43"/>
      <c r="AR1103" s="43"/>
      <c r="AS1103" s="43"/>
      <c r="AT1103" s="43"/>
      <c r="AU1103" s="43"/>
      <c r="AV1103" s="44"/>
      <c r="AW1103" s="45"/>
      <c r="AX1103" s="45"/>
      <c r="AY1103" s="45"/>
    </row>
    <row r="1104">
      <c r="A1104" s="60"/>
      <c r="B1104" s="60"/>
      <c r="C1104" s="60"/>
      <c r="D1104" s="46"/>
      <c r="E1104" s="25"/>
      <c r="F1104" s="26"/>
      <c r="G1104" s="18"/>
      <c r="H1104" s="15"/>
      <c r="I1104" s="28"/>
      <c r="J1104" s="29"/>
      <c r="K1104" s="30"/>
      <c r="L1104" s="31"/>
      <c r="M1104" s="32"/>
      <c r="N1104" s="33"/>
      <c r="O1104" s="39"/>
      <c r="P1104" s="39"/>
      <c r="Q1104" s="40"/>
      <c r="R1104" s="17"/>
      <c r="S1104" s="40"/>
      <c r="T1104" s="40"/>
      <c r="U1104" s="40"/>
      <c r="V1104" s="40"/>
      <c r="W1104" s="40"/>
      <c r="X1104" s="41"/>
      <c r="Y1104" s="41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18"/>
      <c r="AM1104" s="40"/>
      <c r="AN1104" s="42"/>
      <c r="AO1104" s="42"/>
      <c r="AP1104" s="43"/>
      <c r="AQ1104" s="43"/>
      <c r="AR1104" s="43"/>
      <c r="AS1104" s="43"/>
      <c r="AT1104" s="43"/>
      <c r="AU1104" s="43"/>
      <c r="AV1104" s="44"/>
      <c r="AW1104" s="45"/>
      <c r="AX1104" s="45"/>
      <c r="AY1104" s="45"/>
    </row>
    <row r="1105">
      <c r="A1105" s="60"/>
      <c r="B1105" s="60"/>
      <c r="C1105" s="60"/>
      <c r="D1105" s="46"/>
      <c r="E1105" s="25"/>
      <c r="F1105" s="26"/>
      <c r="G1105" s="18"/>
      <c r="H1105" s="15"/>
      <c r="I1105" s="28"/>
      <c r="J1105" s="29"/>
      <c r="K1105" s="30"/>
      <c r="L1105" s="31"/>
      <c r="M1105" s="32"/>
      <c r="N1105" s="33"/>
      <c r="O1105" s="39"/>
      <c r="P1105" s="39"/>
      <c r="Q1105" s="40"/>
      <c r="R1105" s="17"/>
      <c r="S1105" s="40"/>
      <c r="T1105" s="40"/>
      <c r="U1105" s="40"/>
      <c r="V1105" s="40"/>
      <c r="W1105" s="40"/>
      <c r="X1105" s="41"/>
      <c r="Y1105" s="41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0"/>
      <c r="AJ1105" s="40"/>
      <c r="AK1105" s="40"/>
      <c r="AL1105" s="18"/>
      <c r="AM1105" s="40"/>
      <c r="AN1105" s="42"/>
      <c r="AO1105" s="42"/>
      <c r="AP1105" s="43"/>
      <c r="AQ1105" s="43"/>
      <c r="AR1105" s="43"/>
      <c r="AS1105" s="43"/>
      <c r="AT1105" s="43"/>
      <c r="AU1105" s="43"/>
      <c r="AV1105" s="44"/>
      <c r="AW1105" s="45"/>
      <c r="AX1105" s="45"/>
      <c r="AY1105" s="45"/>
    </row>
    <row r="1106">
      <c r="A1106" s="60"/>
      <c r="B1106" s="60"/>
      <c r="C1106" s="60"/>
      <c r="D1106" s="46"/>
      <c r="E1106" s="25"/>
      <c r="F1106" s="26"/>
      <c r="G1106" s="18"/>
      <c r="H1106" s="15"/>
      <c r="I1106" s="28"/>
      <c r="J1106" s="29"/>
      <c r="K1106" s="30"/>
      <c r="L1106" s="31"/>
      <c r="M1106" s="32"/>
      <c r="N1106" s="33"/>
      <c r="O1106" s="39"/>
      <c r="P1106" s="39"/>
      <c r="Q1106" s="40"/>
      <c r="R1106" s="17"/>
      <c r="S1106" s="40"/>
      <c r="T1106" s="40"/>
      <c r="U1106" s="40"/>
      <c r="V1106" s="40"/>
      <c r="W1106" s="40"/>
      <c r="X1106" s="41"/>
      <c r="Y1106" s="41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0"/>
      <c r="AJ1106" s="40"/>
      <c r="AK1106" s="40"/>
      <c r="AL1106" s="18"/>
      <c r="AM1106" s="40"/>
      <c r="AN1106" s="42"/>
      <c r="AO1106" s="42"/>
      <c r="AP1106" s="43"/>
      <c r="AQ1106" s="43"/>
      <c r="AR1106" s="43"/>
      <c r="AS1106" s="43"/>
      <c r="AT1106" s="43"/>
      <c r="AU1106" s="43"/>
      <c r="AV1106" s="44"/>
      <c r="AW1106" s="45"/>
      <c r="AX1106" s="45"/>
      <c r="AY1106" s="45"/>
    </row>
    <row r="1107">
      <c r="A1107" s="60"/>
      <c r="B1107" s="60"/>
      <c r="C1107" s="60"/>
      <c r="D1107" s="46"/>
      <c r="E1107" s="25"/>
      <c r="F1107" s="26"/>
      <c r="G1107" s="18"/>
      <c r="H1107" s="15"/>
      <c r="I1107" s="28"/>
      <c r="J1107" s="29"/>
      <c r="K1107" s="30"/>
      <c r="L1107" s="31"/>
      <c r="M1107" s="32"/>
      <c r="N1107" s="33"/>
      <c r="O1107" s="39"/>
      <c r="P1107" s="39"/>
      <c r="Q1107" s="40"/>
      <c r="R1107" s="17"/>
      <c r="S1107" s="40"/>
      <c r="T1107" s="40"/>
      <c r="U1107" s="40"/>
      <c r="V1107" s="40"/>
      <c r="W1107" s="40"/>
      <c r="X1107" s="41"/>
      <c r="Y1107" s="41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0"/>
      <c r="AJ1107" s="40"/>
      <c r="AK1107" s="40"/>
      <c r="AL1107" s="18"/>
      <c r="AM1107" s="40"/>
      <c r="AN1107" s="42"/>
      <c r="AO1107" s="42"/>
      <c r="AP1107" s="43"/>
      <c r="AQ1107" s="43"/>
      <c r="AR1107" s="43"/>
      <c r="AS1107" s="43"/>
      <c r="AT1107" s="43"/>
      <c r="AU1107" s="43"/>
      <c r="AV1107" s="44"/>
      <c r="AW1107" s="45"/>
      <c r="AX1107" s="45"/>
      <c r="AY1107" s="45"/>
    </row>
    <row r="1108">
      <c r="A1108" s="60"/>
      <c r="B1108" s="60"/>
      <c r="C1108" s="60"/>
      <c r="D1108" s="46"/>
      <c r="E1108" s="25"/>
      <c r="F1108" s="26"/>
      <c r="G1108" s="18"/>
      <c r="H1108" s="15"/>
      <c r="I1108" s="28"/>
      <c r="J1108" s="29"/>
      <c r="K1108" s="30"/>
      <c r="L1108" s="31"/>
      <c r="M1108" s="32"/>
      <c r="N1108" s="33"/>
      <c r="O1108" s="39"/>
      <c r="P1108" s="39"/>
      <c r="Q1108" s="40"/>
      <c r="R1108" s="17"/>
      <c r="S1108" s="40"/>
      <c r="T1108" s="40"/>
      <c r="U1108" s="40"/>
      <c r="V1108" s="40"/>
      <c r="W1108" s="40"/>
      <c r="X1108" s="41"/>
      <c r="Y1108" s="41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18"/>
      <c r="AM1108" s="40"/>
      <c r="AN1108" s="42"/>
      <c r="AO1108" s="42"/>
      <c r="AP1108" s="43"/>
      <c r="AQ1108" s="43"/>
      <c r="AR1108" s="43"/>
      <c r="AS1108" s="43"/>
      <c r="AT1108" s="43"/>
      <c r="AU1108" s="43"/>
      <c r="AV1108" s="44"/>
      <c r="AW1108" s="45"/>
      <c r="AX1108" s="45"/>
      <c r="AY1108" s="45"/>
    </row>
    <row r="1109">
      <c r="A1109" s="60"/>
      <c r="B1109" s="60"/>
      <c r="C1109" s="60"/>
      <c r="D1109" s="46"/>
      <c r="E1109" s="25"/>
      <c r="F1109" s="26"/>
      <c r="G1109" s="18"/>
      <c r="H1109" s="15"/>
      <c r="I1109" s="28"/>
      <c r="J1109" s="29"/>
      <c r="K1109" s="30"/>
      <c r="L1109" s="31"/>
      <c r="M1109" s="32"/>
      <c r="N1109" s="33"/>
      <c r="O1109" s="39"/>
      <c r="P1109" s="39"/>
      <c r="Q1109" s="40"/>
      <c r="R1109" s="17"/>
      <c r="S1109" s="40"/>
      <c r="T1109" s="40"/>
      <c r="U1109" s="40"/>
      <c r="V1109" s="40"/>
      <c r="W1109" s="40"/>
      <c r="X1109" s="41"/>
      <c r="Y1109" s="41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0"/>
      <c r="AJ1109" s="40"/>
      <c r="AK1109" s="40"/>
      <c r="AL1109" s="18"/>
      <c r="AM1109" s="40"/>
      <c r="AN1109" s="42"/>
      <c r="AO1109" s="42"/>
      <c r="AP1109" s="43"/>
      <c r="AQ1109" s="43"/>
      <c r="AR1109" s="43"/>
      <c r="AS1109" s="43"/>
      <c r="AT1109" s="43"/>
      <c r="AU1109" s="43"/>
      <c r="AV1109" s="44"/>
      <c r="AW1109" s="45"/>
      <c r="AX1109" s="45"/>
      <c r="AY1109" s="45"/>
    </row>
    <row r="1110">
      <c r="A1110" s="60"/>
      <c r="B1110" s="60"/>
      <c r="C1110" s="60"/>
      <c r="D1110" s="46"/>
      <c r="E1110" s="25"/>
      <c r="F1110" s="26"/>
      <c r="G1110" s="18"/>
      <c r="H1110" s="15"/>
      <c r="I1110" s="28"/>
      <c r="J1110" s="29"/>
      <c r="K1110" s="30"/>
      <c r="L1110" s="31"/>
      <c r="M1110" s="32"/>
      <c r="N1110" s="33"/>
      <c r="O1110" s="39"/>
      <c r="P1110" s="39"/>
      <c r="Q1110" s="40"/>
      <c r="R1110" s="17"/>
      <c r="S1110" s="40"/>
      <c r="T1110" s="40"/>
      <c r="U1110" s="40"/>
      <c r="V1110" s="40"/>
      <c r="W1110" s="40"/>
      <c r="X1110" s="41"/>
      <c r="Y1110" s="41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0"/>
      <c r="AJ1110" s="40"/>
      <c r="AK1110" s="40"/>
      <c r="AL1110" s="18"/>
      <c r="AM1110" s="40"/>
      <c r="AN1110" s="42"/>
      <c r="AO1110" s="42"/>
      <c r="AP1110" s="43"/>
      <c r="AQ1110" s="43"/>
      <c r="AR1110" s="43"/>
      <c r="AS1110" s="43"/>
      <c r="AT1110" s="43"/>
      <c r="AU1110" s="43"/>
      <c r="AV1110" s="44"/>
      <c r="AW1110" s="45"/>
      <c r="AX1110" s="45"/>
      <c r="AY1110" s="45"/>
    </row>
    <row r="1111">
      <c r="A1111" s="60"/>
      <c r="B1111" s="60"/>
      <c r="C1111" s="60"/>
      <c r="D1111" s="46"/>
      <c r="E1111" s="25"/>
      <c r="F1111" s="26"/>
      <c r="G1111" s="18"/>
      <c r="H1111" s="15"/>
      <c r="I1111" s="28"/>
      <c r="J1111" s="29"/>
      <c r="K1111" s="30"/>
      <c r="L1111" s="31"/>
      <c r="M1111" s="32"/>
      <c r="N1111" s="33"/>
      <c r="O1111" s="39"/>
      <c r="P1111" s="39"/>
      <c r="Q1111" s="40"/>
      <c r="R1111" s="17"/>
      <c r="S1111" s="40"/>
      <c r="T1111" s="40"/>
      <c r="U1111" s="40"/>
      <c r="V1111" s="40"/>
      <c r="W1111" s="40"/>
      <c r="X1111" s="41"/>
      <c r="Y1111" s="41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0"/>
      <c r="AJ1111" s="40"/>
      <c r="AK1111" s="40"/>
      <c r="AL1111" s="18"/>
      <c r="AM1111" s="40"/>
      <c r="AN1111" s="42"/>
      <c r="AO1111" s="42"/>
      <c r="AP1111" s="43"/>
      <c r="AQ1111" s="43"/>
      <c r="AR1111" s="43"/>
      <c r="AS1111" s="43"/>
      <c r="AT1111" s="43"/>
      <c r="AU1111" s="43"/>
      <c r="AV1111" s="44"/>
      <c r="AW1111" s="45"/>
      <c r="AX1111" s="45"/>
      <c r="AY1111" s="45"/>
    </row>
    <row r="1112">
      <c r="A1112" s="60"/>
      <c r="B1112" s="60"/>
      <c r="C1112" s="60"/>
      <c r="D1112" s="46"/>
      <c r="E1112" s="25"/>
      <c r="F1112" s="26"/>
      <c r="G1112" s="18"/>
      <c r="H1112" s="15"/>
      <c r="I1112" s="28"/>
      <c r="J1112" s="29"/>
      <c r="K1112" s="30"/>
      <c r="L1112" s="31"/>
      <c r="M1112" s="32"/>
      <c r="N1112" s="33"/>
      <c r="O1112" s="39"/>
      <c r="P1112" s="39"/>
      <c r="Q1112" s="40"/>
      <c r="R1112" s="17"/>
      <c r="S1112" s="40"/>
      <c r="T1112" s="40"/>
      <c r="U1112" s="40"/>
      <c r="V1112" s="40"/>
      <c r="W1112" s="40"/>
      <c r="X1112" s="41"/>
      <c r="Y1112" s="41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18"/>
      <c r="AM1112" s="40"/>
      <c r="AN1112" s="42"/>
      <c r="AO1112" s="42"/>
      <c r="AP1112" s="43"/>
      <c r="AQ1112" s="43"/>
      <c r="AR1112" s="43"/>
      <c r="AS1112" s="43"/>
      <c r="AT1112" s="43"/>
      <c r="AU1112" s="43"/>
      <c r="AV1112" s="44"/>
      <c r="AW1112" s="45"/>
      <c r="AX1112" s="45"/>
      <c r="AY1112" s="45"/>
    </row>
    <row r="1113">
      <c r="A1113" s="60"/>
      <c r="B1113" s="60"/>
      <c r="C1113" s="60"/>
      <c r="D1113" s="46"/>
      <c r="E1113" s="25"/>
      <c r="F1113" s="26"/>
      <c r="G1113" s="18"/>
      <c r="H1113" s="15"/>
      <c r="I1113" s="28"/>
      <c r="J1113" s="29"/>
      <c r="K1113" s="30"/>
      <c r="L1113" s="31"/>
      <c r="M1113" s="32"/>
      <c r="N1113" s="33"/>
      <c r="O1113" s="39"/>
      <c r="P1113" s="39"/>
      <c r="Q1113" s="40"/>
      <c r="R1113" s="17"/>
      <c r="S1113" s="40"/>
      <c r="T1113" s="40"/>
      <c r="U1113" s="40"/>
      <c r="V1113" s="40"/>
      <c r="W1113" s="40"/>
      <c r="X1113" s="41"/>
      <c r="Y1113" s="41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0"/>
      <c r="AJ1113" s="40"/>
      <c r="AK1113" s="40"/>
      <c r="AL1113" s="18"/>
      <c r="AM1113" s="40"/>
      <c r="AN1113" s="42"/>
      <c r="AO1113" s="42"/>
      <c r="AP1113" s="43"/>
      <c r="AQ1113" s="43"/>
      <c r="AR1113" s="43"/>
      <c r="AS1113" s="43"/>
      <c r="AT1113" s="43"/>
      <c r="AU1113" s="43"/>
      <c r="AV1113" s="44"/>
      <c r="AW1113" s="45"/>
      <c r="AX1113" s="45"/>
      <c r="AY1113" s="45"/>
    </row>
    <row r="1114">
      <c r="A1114" s="60"/>
      <c r="B1114" s="60"/>
      <c r="C1114" s="60"/>
      <c r="D1114" s="46"/>
      <c r="E1114" s="25"/>
      <c r="F1114" s="26"/>
      <c r="G1114" s="18"/>
      <c r="H1114" s="15"/>
      <c r="I1114" s="28"/>
      <c r="J1114" s="29"/>
      <c r="K1114" s="30"/>
      <c r="L1114" s="31"/>
      <c r="M1114" s="32"/>
      <c r="N1114" s="33"/>
      <c r="O1114" s="39"/>
      <c r="P1114" s="39"/>
      <c r="Q1114" s="40"/>
      <c r="R1114" s="17"/>
      <c r="S1114" s="40"/>
      <c r="T1114" s="40"/>
      <c r="U1114" s="40"/>
      <c r="V1114" s="40"/>
      <c r="W1114" s="40"/>
      <c r="X1114" s="41"/>
      <c r="Y1114" s="41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0"/>
      <c r="AJ1114" s="40"/>
      <c r="AK1114" s="40"/>
      <c r="AL1114" s="18"/>
      <c r="AM1114" s="40"/>
      <c r="AN1114" s="42"/>
      <c r="AO1114" s="42"/>
      <c r="AP1114" s="43"/>
      <c r="AQ1114" s="43"/>
      <c r="AR1114" s="43"/>
      <c r="AS1114" s="43"/>
      <c r="AT1114" s="43"/>
      <c r="AU1114" s="43"/>
      <c r="AV1114" s="44"/>
      <c r="AW1114" s="45"/>
      <c r="AX1114" s="45"/>
      <c r="AY1114" s="45"/>
    </row>
    <row r="1115">
      <c r="A1115" s="60"/>
      <c r="B1115" s="60"/>
      <c r="C1115" s="60"/>
      <c r="D1115" s="46"/>
      <c r="E1115" s="25"/>
      <c r="F1115" s="26"/>
      <c r="G1115" s="18"/>
      <c r="H1115" s="15"/>
      <c r="I1115" s="28"/>
      <c r="J1115" s="29"/>
      <c r="K1115" s="30"/>
      <c r="L1115" s="31"/>
      <c r="M1115" s="32"/>
      <c r="N1115" s="33"/>
      <c r="O1115" s="39"/>
      <c r="P1115" s="39"/>
      <c r="Q1115" s="40"/>
      <c r="R1115" s="17"/>
      <c r="S1115" s="40"/>
      <c r="T1115" s="40"/>
      <c r="U1115" s="40"/>
      <c r="V1115" s="40"/>
      <c r="W1115" s="40"/>
      <c r="X1115" s="41"/>
      <c r="Y1115" s="41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0"/>
      <c r="AJ1115" s="40"/>
      <c r="AK1115" s="40"/>
      <c r="AL1115" s="18"/>
      <c r="AM1115" s="40"/>
      <c r="AN1115" s="42"/>
      <c r="AO1115" s="42"/>
      <c r="AP1115" s="43"/>
      <c r="AQ1115" s="43"/>
      <c r="AR1115" s="43"/>
      <c r="AS1115" s="43"/>
      <c r="AT1115" s="43"/>
      <c r="AU1115" s="43"/>
      <c r="AV1115" s="44"/>
      <c r="AW1115" s="45"/>
      <c r="AX1115" s="45"/>
      <c r="AY1115" s="45"/>
    </row>
    <row r="1116">
      <c r="A1116" s="60"/>
      <c r="B1116" s="60"/>
      <c r="C1116" s="60"/>
      <c r="D1116" s="46"/>
      <c r="E1116" s="25"/>
      <c r="F1116" s="26"/>
      <c r="G1116" s="18"/>
      <c r="H1116" s="15"/>
      <c r="I1116" s="28"/>
      <c r="J1116" s="29"/>
      <c r="K1116" s="30"/>
      <c r="L1116" s="31"/>
      <c r="M1116" s="32"/>
      <c r="N1116" s="33"/>
      <c r="O1116" s="39"/>
      <c r="P1116" s="39"/>
      <c r="Q1116" s="40"/>
      <c r="R1116" s="17"/>
      <c r="S1116" s="40"/>
      <c r="T1116" s="40"/>
      <c r="U1116" s="40"/>
      <c r="V1116" s="40"/>
      <c r="W1116" s="40"/>
      <c r="X1116" s="41"/>
      <c r="Y1116" s="41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0"/>
      <c r="AJ1116" s="40"/>
      <c r="AK1116" s="40"/>
      <c r="AL1116" s="18"/>
      <c r="AM1116" s="40"/>
      <c r="AN1116" s="42"/>
      <c r="AO1116" s="42"/>
      <c r="AP1116" s="43"/>
      <c r="AQ1116" s="43"/>
      <c r="AR1116" s="43"/>
      <c r="AS1116" s="43"/>
      <c r="AT1116" s="43"/>
      <c r="AU1116" s="43"/>
      <c r="AV1116" s="44"/>
      <c r="AW1116" s="45"/>
      <c r="AX1116" s="45"/>
      <c r="AY1116" s="45"/>
    </row>
    <row r="1117">
      <c r="A1117" s="60"/>
      <c r="B1117" s="60"/>
      <c r="C1117" s="60"/>
      <c r="D1117" s="46"/>
      <c r="E1117" s="25"/>
      <c r="F1117" s="26"/>
      <c r="G1117" s="18"/>
      <c r="H1117" s="15"/>
      <c r="I1117" s="28"/>
      <c r="J1117" s="29"/>
      <c r="K1117" s="30"/>
      <c r="L1117" s="31"/>
      <c r="M1117" s="32"/>
      <c r="N1117" s="33"/>
      <c r="O1117" s="39"/>
      <c r="P1117" s="39"/>
      <c r="Q1117" s="40"/>
      <c r="R1117" s="17"/>
      <c r="S1117" s="40"/>
      <c r="T1117" s="40"/>
      <c r="U1117" s="40"/>
      <c r="V1117" s="40"/>
      <c r="W1117" s="40"/>
      <c r="X1117" s="41"/>
      <c r="Y1117" s="41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0"/>
      <c r="AJ1117" s="40"/>
      <c r="AK1117" s="40"/>
      <c r="AL1117" s="18"/>
      <c r="AM1117" s="40"/>
      <c r="AN1117" s="42"/>
      <c r="AO1117" s="42"/>
      <c r="AP1117" s="43"/>
      <c r="AQ1117" s="43"/>
      <c r="AR1117" s="43"/>
      <c r="AS1117" s="43"/>
      <c r="AT1117" s="43"/>
      <c r="AU1117" s="43"/>
      <c r="AV1117" s="44"/>
      <c r="AW1117" s="45"/>
      <c r="AX1117" s="45"/>
      <c r="AY1117" s="45"/>
    </row>
    <row r="1118">
      <c r="A1118" s="60"/>
      <c r="B1118" s="60"/>
      <c r="C1118" s="60"/>
      <c r="D1118" s="46"/>
      <c r="E1118" s="25"/>
      <c r="F1118" s="26"/>
      <c r="G1118" s="18"/>
      <c r="H1118" s="15"/>
      <c r="I1118" s="28"/>
      <c r="J1118" s="29"/>
      <c r="K1118" s="30"/>
      <c r="L1118" s="31"/>
      <c r="M1118" s="32"/>
      <c r="N1118" s="33"/>
      <c r="O1118" s="39"/>
      <c r="P1118" s="39"/>
      <c r="Q1118" s="40"/>
      <c r="R1118" s="17"/>
      <c r="S1118" s="40"/>
      <c r="T1118" s="40"/>
      <c r="U1118" s="40"/>
      <c r="V1118" s="40"/>
      <c r="W1118" s="40"/>
      <c r="X1118" s="41"/>
      <c r="Y1118" s="41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18"/>
      <c r="AM1118" s="40"/>
      <c r="AN1118" s="42"/>
      <c r="AO1118" s="42"/>
      <c r="AP1118" s="43"/>
      <c r="AQ1118" s="43"/>
      <c r="AR1118" s="43"/>
      <c r="AS1118" s="43"/>
      <c r="AT1118" s="43"/>
      <c r="AU1118" s="43"/>
      <c r="AV1118" s="44"/>
      <c r="AW1118" s="45"/>
      <c r="AX1118" s="45"/>
      <c r="AY1118" s="45"/>
    </row>
    <row r="1119">
      <c r="A1119" s="60"/>
      <c r="B1119" s="60"/>
      <c r="C1119" s="60"/>
      <c r="D1119" s="46"/>
      <c r="E1119" s="25"/>
      <c r="F1119" s="26"/>
      <c r="G1119" s="18"/>
      <c r="H1119" s="15"/>
      <c r="I1119" s="28"/>
      <c r="J1119" s="29"/>
      <c r="K1119" s="30"/>
      <c r="L1119" s="31"/>
      <c r="M1119" s="32"/>
      <c r="N1119" s="33"/>
      <c r="O1119" s="39"/>
      <c r="P1119" s="39"/>
      <c r="Q1119" s="40"/>
      <c r="R1119" s="17"/>
      <c r="S1119" s="40"/>
      <c r="T1119" s="40"/>
      <c r="U1119" s="40"/>
      <c r="V1119" s="40"/>
      <c r="W1119" s="40"/>
      <c r="X1119" s="41"/>
      <c r="Y1119" s="41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0"/>
      <c r="AJ1119" s="40"/>
      <c r="AK1119" s="40"/>
      <c r="AL1119" s="18"/>
      <c r="AM1119" s="40"/>
      <c r="AN1119" s="42"/>
      <c r="AO1119" s="42"/>
      <c r="AP1119" s="43"/>
      <c r="AQ1119" s="43"/>
      <c r="AR1119" s="43"/>
      <c r="AS1119" s="43"/>
      <c r="AT1119" s="43"/>
      <c r="AU1119" s="43"/>
      <c r="AV1119" s="44"/>
      <c r="AW1119" s="45"/>
      <c r="AX1119" s="45"/>
      <c r="AY1119" s="45"/>
    </row>
    <row r="1120">
      <c r="A1120" s="60"/>
      <c r="B1120" s="60"/>
      <c r="C1120" s="60"/>
      <c r="D1120" s="46"/>
      <c r="E1120" s="25"/>
      <c r="F1120" s="26"/>
      <c r="G1120" s="18"/>
      <c r="H1120" s="15"/>
      <c r="I1120" s="28"/>
      <c r="J1120" s="29"/>
      <c r="K1120" s="30"/>
      <c r="L1120" s="31"/>
      <c r="M1120" s="32"/>
      <c r="N1120" s="33"/>
      <c r="O1120" s="39"/>
      <c r="P1120" s="39"/>
      <c r="Q1120" s="40"/>
      <c r="R1120" s="17"/>
      <c r="S1120" s="40"/>
      <c r="T1120" s="40"/>
      <c r="U1120" s="40"/>
      <c r="V1120" s="40"/>
      <c r="W1120" s="40"/>
      <c r="X1120" s="41"/>
      <c r="Y1120" s="41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18"/>
      <c r="AM1120" s="40"/>
      <c r="AN1120" s="42"/>
      <c r="AO1120" s="42"/>
      <c r="AP1120" s="43"/>
      <c r="AQ1120" s="43"/>
      <c r="AR1120" s="43"/>
      <c r="AS1120" s="43"/>
      <c r="AT1120" s="43"/>
      <c r="AU1120" s="43"/>
      <c r="AV1120" s="44"/>
      <c r="AW1120" s="45"/>
      <c r="AX1120" s="45"/>
      <c r="AY1120" s="45"/>
    </row>
    <row r="1121">
      <c r="A1121" s="60"/>
      <c r="B1121" s="60"/>
      <c r="C1121" s="60"/>
      <c r="D1121" s="46"/>
      <c r="E1121" s="25"/>
      <c r="F1121" s="26"/>
      <c r="G1121" s="18"/>
      <c r="H1121" s="15"/>
      <c r="I1121" s="28"/>
      <c r="J1121" s="29"/>
      <c r="K1121" s="30"/>
      <c r="L1121" s="31"/>
      <c r="M1121" s="32"/>
      <c r="N1121" s="33"/>
      <c r="O1121" s="39"/>
      <c r="P1121" s="39"/>
      <c r="Q1121" s="40"/>
      <c r="R1121" s="17"/>
      <c r="S1121" s="40"/>
      <c r="T1121" s="40"/>
      <c r="U1121" s="40"/>
      <c r="V1121" s="40"/>
      <c r="W1121" s="40"/>
      <c r="X1121" s="41"/>
      <c r="Y1121" s="41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0"/>
      <c r="AJ1121" s="40"/>
      <c r="AK1121" s="40"/>
      <c r="AL1121" s="18"/>
      <c r="AM1121" s="40"/>
      <c r="AN1121" s="42"/>
      <c r="AO1121" s="42"/>
      <c r="AP1121" s="43"/>
      <c r="AQ1121" s="43"/>
      <c r="AR1121" s="43"/>
      <c r="AS1121" s="43"/>
      <c r="AT1121" s="43"/>
      <c r="AU1121" s="43"/>
      <c r="AV1121" s="44"/>
      <c r="AW1121" s="45"/>
      <c r="AX1121" s="45"/>
      <c r="AY1121" s="45"/>
    </row>
    <row r="1122">
      <c r="A1122" s="60"/>
      <c r="B1122" s="60"/>
      <c r="C1122" s="60"/>
      <c r="D1122" s="46"/>
      <c r="E1122" s="25"/>
      <c r="F1122" s="26"/>
      <c r="G1122" s="18"/>
      <c r="H1122" s="15"/>
      <c r="I1122" s="28"/>
      <c r="J1122" s="29"/>
      <c r="K1122" s="30"/>
      <c r="L1122" s="31"/>
      <c r="M1122" s="32"/>
      <c r="N1122" s="33"/>
      <c r="O1122" s="39"/>
      <c r="P1122" s="39"/>
      <c r="Q1122" s="40"/>
      <c r="R1122" s="17"/>
      <c r="S1122" s="40"/>
      <c r="T1122" s="40"/>
      <c r="U1122" s="40"/>
      <c r="V1122" s="40"/>
      <c r="W1122" s="40"/>
      <c r="X1122" s="41"/>
      <c r="Y1122" s="41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18"/>
      <c r="AM1122" s="40"/>
      <c r="AN1122" s="42"/>
      <c r="AO1122" s="42"/>
      <c r="AP1122" s="43"/>
      <c r="AQ1122" s="43"/>
      <c r="AR1122" s="43"/>
      <c r="AS1122" s="43"/>
      <c r="AT1122" s="43"/>
      <c r="AU1122" s="43"/>
      <c r="AV1122" s="44"/>
      <c r="AW1122" s="45"/>
      <c r="AX1122" s="45"/>
      <c r="AY1122" s="45"/>
    </row>
    <row r="1123">
      <c r="A1123" s="60"/>
      <c r="B1123" s="60"/>
      <c r="C1123" s="60"/>
      <c r="D1123" s="46"/>
      <c r="E1123" s="25"/>
      <c r="F1123" s="26"/>
      <c r="G1123" s="18"/>
      <c r="H1123" s="15"/>
      <c r="I1123" s="28"/>
      <c r="J1123" s="29"/>
      <c r="K1123" s="30"/>
      <c r="L1123" s="31"/>
      <c r="M1123" s="32"/>
      <c r="N1123" s="33"/>
      <c r="O1123" s="39"/>
      <c r="P1123" s="39"/>
      <c r="Q1123" s="40"/>
      <c r="R1123" s="17"/>
      <c r="S1123" s="40"/>
      <c r="T1123" s="40"/>
      <c r="U1123" s="40"/>
      <c r="V1123" s="40"/>
      <c r="W1123" s="40"/>
      <c r="X1123" s="41"/>
      <c r="Y1123" s="41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0"/>
      <c r="AJ1123" s="40"/>
      <c r="AK1123" s="40"/>
      <c r="AL1123" s="18"/>
      <c r="AM1123" s="40"/>
      <c r="AN1123" s="42"/>
      <c r="AO1123" s="42"/>
      <c r="AP1123" s="43"/>
      <c r="AQ1123" s="43"/>
      <c r="AR1123" s="43"/>
      <c r="AS1123" s="43"/>
      <c r="AT1123" s="43"/>
      <c r="AU1123" s="43"/>
      <c r="AV1123" s="44"/>
      <c r="AW1123" s="45"/>
      <c r="AX1123" s="45"/>
      <c r="AY1123" s="45"/>
    </row>
    <row r="1124">
      <c r="A1124" s="60"/>
      <c r="B1124" s="60"/>
      <c r="C1124" s="60"/>
      <c r="D1124" s="46"/>
      <c r="E1124" s="25"/>
      <c r="F1124" s="26"/>
      <c r="G1124" s="18"/>
      <c r="H1124" s="15"/>
      <c r="I1124" s="28"/>
      <c r="J1124" s="29"/>
      <c r="K1124" s="30"/>
      <c r="L1124" s="31"/>
      <c r="M1124" s="32"/>
      <c r="N1124" s="33"/>
      <c r="O1124" s="39"/>
      <c r="P1124" s="39"/>
      <c r="Q1124" s="40"/>
      <c r="R1124" s="17"/>
      <c r="S1124" s="40"/>
      <c r="T1124" s="40"/>
      <c r="U1124" s="40"/>
      <c r="V1124" s="40"/>
      <c r="W1124" s="40"/>
      <c r="X1124" s="41"/>
      <c r="Y1124" s="41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0"/>
      <c r="AJ1124" s="40"/>
      <c r="AK1124" s="40"/>
      <c r="AL1124" s="18"/>
      <c r="AM1124" s="40"/>
      <c r="AN1124" s="42"/>
      <c r="AO1124" s="42"/>
      <c r="AP1124" s="43"/>
      <c r="AQ1124" s="43"/>
      <c r="AR1124" s="43"/>
      <c r="AS1124" s="43"/>
      <c r="AT1124" s="43"/>
      <c r="AU1124" s="43"/>
      <c r="AV1124" s="44"/>
      <c r="AW1124" s="45"/>
      <c r="AX1124" s="45"/>
      <c r="AY1124" s="45"/>
    </row>
    <row r="1125">
      <c r="A1125" s="60"/>
      <c r="B1125" s="60"/>
      <c r="C1125" s="60"/>
      <c r="D1125" s="46"/>
      <c r="E1125" s="25"/>
      <c r="F1125" s="26"/>
      <c r="G1125" s="18"/>
      <c r="H1125" s="15"/>
      <c r="I1125" s="28"/>
      <c r="J1125" s="29"/>
      <c r="K1125" s="30"/>
      <c r="L1125" s="31"/>
      <c r="M1125" s="32"/>
      <c r="N1125" s="33"/>
      <c r="O1125" s="39"/>
      <c r="P1125" s="39"/>
      <c r="Q1125" s="40"/>
      <c r="R1125" s="17"/>
      <c r="S1125" s="40"/>
      <c r="T1125" s="40"/>
      <c r="U1125" s="40"/>
      <c r="V1125" s="40"/>
      <c r="W1125" s="40"/>
      <c r="X1125" s="41"/>
      <c r="Y1125" s="41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0"/>
      <c r="AJ1125" s="40"/>
      <c r="AK1125" s="40"/>
      <c r="AL1125" s="18"/>
      <c r="AM1125" s="40"/>
      <c r="AN1125" s="42"/>
      <c r="AO1125" s="42"/>
      <c r="AP1125" s="43"/>
      <c r="AQ1125" s="43"/>
      <c r="AR1125" s="43"/>
      <c r="AS1125" s="43"/>
      <c r="AT1125" s="43"/>
      <c r="AU1125" s="43"/>
      <c r="AV1125" s="44"/>
      <c r="AW1125" s="45"/>
      <c r="AX1125" s="45"/>
      <c r="AY1125" s="45"/>
    </row>
    <row r="1126">
      <c r="A1126" s="60"/>
      <c r="B1126" s="60"/>
      <c r="C1126" s="60"/>
      <c r="D1126" s="46"/>
      <c r="E1126" s="25"/>
      <c r="F1126" s="26"/>
      <c r="G1126" s="18"/>
      <c r="H1126" s="15"/>
      <c r="I1126" s="28"/>
      <c r="J1126" s="29"/>
      <c r="K1126" s="30"/>
      <c r="L1126" s="31"/>
      <c r="M1126" s="32"/>
      <c r="N1126" s="33"/>
      <c r="O1126" s="39"/>
      <c r="P1126" s="39"/>
      <c r="Q1126" s="40"/>
      <c r="R1126" s="17"/>
      <c r="S1126" s="40"/>
      <c r="T1126" s="40"/>
      <c r="U1126" s="40"/>
      <c r="V1126" s="40"/>
      <c r="W1126" s="40"/>
      <c r="X1126" s="41"/>
      <c r="Y1126" s="41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18"/>
      <c r="AM1126" s="40"/>
      <c r="AN1126" s="42"/>
      <c r="AO1126" s="42"/>
      <c r="AP1126" s="43"/>
      <c r="AQ1126" s="43"/>
      <c r="AR1126" s="43"/>
      <c r="AS1126" s="43"/>
      <c r="AT1126" s="43"/>
      <c r="AU1126" s="43"/>
      <c r="AV1126" s="44"/>
      <c r="AW1126" s="45"/>
      <c r="AX1126" s="45"/>
      <c r="AY1126" s="45"/>
    </row>
    <row r="1127">
      <c r="A1127" s="60"/>
      <c r="B1127" s="60"/>
      <c r="C1127" s="60"/>
      <c r="D1127" s="46"/>
      <c r="E1127" s="25"/>
      <c r="F1127" s="26"/>
      <c r="G1127" s="18"/>
      <c r="H1127" s="15"/>
      <c r="I1127" s="28"/>
      <c r="J1127" s="29"/>
      <c r="K1127" s="30"/>
      <c r="L1127" s="31"/>
      <c r="M1127" s="32"/>
      <c r="N1127" s="33"/>
      <c r="O1127" s="39"/>
      <c r="P1127" s="39"/>
      <c r="Q1127" s="40"/>
      <c r="R1127" s="17"/>
      <c r="S1127" s="40"/>
      <c r="T1127" s="40"/>
      <c r="U1127" s="40"/>
      <c r="V1127" s="40"/>
      <c r="W1127" s="40"/>
      <c r="X1127" s="41"/>
      <c r="Y1127" s="41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0"/>
      <c r="AJ1127" s="40"/>
      <c r="AK1127" s="40"/>
      <c r="AL1127" s="18"/>
      <c r="AM1127" s="40"/>
      <c r="AN1127" s="42"/>
      <c r="AO1127" s="42"/>
      <c r="AP1127" s="43"/>
      <c r="AQ1127" s="43"/>
      <c r="AR1127" s="43"/>
      <c r="AS1127" s="43"/>
      <c r="AT1127" s="43"/>
      <c r="AU1127" s="43"/>
      <c r="AV1127" s="44"/>
      <c r="AW1127" s="45"/>
      <c r="AX1127" s="45"/>
      <c r="AY1127" s="45"/>
    </row>
    <row r="1128">
      <c r="A1128" s="60"/>
      <c r="B1128" s="60"/>
      <c r="C1128" s="60"/>
      <c r="D1128" s="46"/>
      <c r="E1128" s="25"/>
      <c r="F1128" s="26"/>
      <c r="G1128" s="18"/>
      <c r="H1128" s="15"/>
      <c r="I1128" s="28"/>
      <c r="J1128" s="29"/>
      <c r="K1128" s="30"/>
      <c r="L1128" s="31"/>
      <c r="M1128" s="32"/>
      <c r="N1128" s="33"/>
      <c r="O1128" s="39"/>
      <c r="P1128" s="39"/>
      <c r="Q1128" s="40"/>
      <c r="R1128" s="17"/>
      <c r="S1128" s="40"/>
      <c r="T1128" s="40"/>
      <c r="U1128" s="40"/>
      <c r="V1128" s="40"/>
      <c r="W1128" s="40"/>
      <c r="X1128" s="41"/>
      <c r="Y1128" s="41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18"/>
      <c r="AM1128" s="40"/>
      <c r="AN1128" s="42"/>
      <c r="AO1128" s="42"/>
      <c r="AP1128" s="43"/>
      <c r="AQ1128" s="43"/>
      <c r="AR1128" s="43"/>
      <c r="AS1128" s="43"/>
      <c r="AT1128" s="43"/>
      <c r="AU1128" s="43"/>
      <c r="AV1128" s="44"/>
      <c r="AW1128" s="45"/>
      <c r="AX1128" s="45"/>
      <c r="AY1128" s="45"/>
    </row>
    <row r="1129">
      <c r="A1129" s="60"/>
      <c r="B1129" s="60"/>
      <c r="C1129" s="60"/>
      <c r="D1129" s="46"/>
      <c r="E1129" s="25"/>
      <c r="F1129" s="26"/>
      <c r="G1129" s="18"/>
      <c r="H1129" s="15"/>
      <c r="I1129" s="28"/>
      <c r="J1129" s="29"/>
      <c r="K1129" s="30"/>
      <c r="L1129" s="31"/>
      <c r="M1129" s="32"/>
      <c r="N1129" s="33"/>
      <c r="O1129" s="39"/>
      <c r="P1129" s="39"/>
      <c r="Q1129" s="40"/>
      <c r="R1129" s="17"/>
      <c r="S1129" s="40"/>
      <c r="T1129" s="40"/>
      <c r="U1129" s="40"/>
      <c r="V1129" s="40"/>
      <c r="W1129" s="40"/>
      <c r="X1129" s="41"/>
      <c r="Y1129" s="41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0"/>
      <c r="AJ1129" s="40"/>
      <c r="AK1129" s="40"/>
      <c r="AL1129" s="18"/>
      <c r="AM1129" s="40"/>
      <c r="AN1129" s="42"/>
      <c r="AO1129" s="42"/>
      <c r="AP1129" s="43"/>
      <c r="AQ1129" s="43"/>
      <c r="AR1129" s="43"/>
      <c r="AS1129" s="43"/>
      <c r="AT1129" s="43"/>
      <c r="AU1129" s="43"/>
      <c r="AV1129" s="44"/>
      <c r="AW1129" s="45"/>
      <c r="AX1129" s="45"/>
      <c r="AY1129" s="45"/>
    </row>
    <row r="1130">
      <c r="A1130" s="60"/>
      <c r="B1130" s="60"/>
      <c r="C1130" s="60"/>
      <c r="D1130" s="46"/>
      <c r="E1130" s="25"/>
      <c r="F1130" s="26"/>
      <c r="G1130" s="18"/>
      <c r="H1130" s="15"/>
      <c r="I1130" s="28"/>
      <c r="J1130" s="29"/>
      <c r="K1130" s="30"/>
      <c r="L1130" s="31"/>
      <c r="M1130" s="32"/>
      <c r="N1130" s="33"/>
      <c r="O1130" s="39"/>
      <c r="P1130" s="39"/>
      <c r="Q1130" s="40"/>
      <c r="R1130" s="17"/>
      <c r="S1130" s="40"/>
      <c r="T1130" s="40"/>
      <c r="U1130" s="40"/>
      <c r="V1130" s="40"/>
      <c r="W1130" s="40"/>
      <c r="X1130" s="41"/>
      <c r="Y1130" s="41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18"/>
      <c r="AM1130" s="40"/>
      <c r="AN1130" s="42"/>
      <c r="AO1130" s="42"/>
      <c r="AP1130" s="43"/>
      <c r="AQ1130" s="43"/>
      <c r="AR1130" s="43"/>
      <c r="AS1130" s="43"/>
      <c r="AT1130" s="43"/>
      <c r="AU1130" s="43"/>
      <c r="AV1130" s="44"/>
      <c r="AW1130" s="45"/>
      <c r="AX1130" s="45"/>
      <c r="AY1130" s="45"/>
    </row>
    <row r="1131">
      <c r="A1131" s="60"/>
      <c r="B1131" s="60"/>
      <c r="C1131" s="60"/>
      <c r="D1131" s="46"/>
      <c r="E1131" s="25"/>
      <c r="F1131" s="26"/>
      <c r="G1131" s="18"/>
      <c r="H1131" s="15"/>
      <c r="I1131" s="28"/>
      <c r="J1131" s="29"/>
      <c r="K1131" s="30"/>
      <c r="L1131" s="31"/>
      <c r="M1131" s="32"/>
      <c r="N1131" s="33"/>
      <c r="O1131" s="39"/>
      <c r="P1131" s="39"/>
      <c r="Q1131" s="40"/>
      <c r="R1131" s="17"/>
      <c r="S1131" s="40"/>
      <c r="T1131" s="40"/>
      <c r="U1131" s="40"/>
      <c r="V1131" s="40"/>
      <c r="W1131" s="40"/>
      <c r="X1131" s="41"/>
      <c r="Y1131" s="41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0"/>
      <c r="AJ1131" s="40"/>
      <c r="AK1131" s="40"/>
      <c r="AL1131" s="18"/>
      <c r="AM1131" s="40"/>
      <c r="AN1131" s="42"/>
      <c r="AO1131" s="42"/>
      <c r="AP1131" s="43"/>
      <c r="AQ1131" s="43"/>
      <c r="AR1131" s="43"/>
      <c r="AS1131" s="43"/>
      <c r="AT1131" s="43"/>
      <c r="AU1131" s="43"/>
      <c r="AV1131" s="44"/>
      <c r="AW1131" s="45"/>
      <c r="AX1131" s="45"/>
      <c r="AY1131" s="45"/>
    </row>
    <row r="1132">
      <c r="A1132" s="60"/>
      <c r="B1132" s="60"/>
      <c r="C1132" s="60"/>
      <c r="D1132" s="46"/>
      <c r="E1132" s="25"/>
      <c r="F1132" s="26"/>
      <c r="G1132" s="18"/>
      <c r="H1132" s="15"/>
      <c r="I1132" s="28"/>
      <c r="J1132" s="29"/>
      <c r="K1132" s="30"/>
      <c r="L1132" s="31"/>
      <c r="M1132" s="32"/>
      <c r="N1132" s="33"/>
      <c r="O1132" s="39"/>
      <c r="P1132" s="39"/>
      <c r="Q1132" s="40"/>
      <c r="R1132" s="17"/>
      <c r="S1132" s="40"/>
      <c r="T1132" s="40"/>
      <c r="U1132" s="40"/>
      <c r="V1132" s="40"/>
      <c r="W1132" s="40"/>
      <c r="X1132" s="41"/>
      <c r="Y1132" s="41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18"/>
      <c r="AM1132" s="40"/>
      <c r="AN1132" s="42"/>
      <c r="AO1132" s="42"/>
      <c r="AP1132" s="43"/>
      <c r="AQ1132" s="43"/>
      <c r="AR1132" s="43"/>
      <c r="AS1132" s="43"/>
      <c r="AT1132" s="43"/>
      <c r="AU1132" s="43"/>
      <c r="AV1132" s="44"/>
      <c r="AW1132" s="45"/>
      <c r="AX1132" s="45"/>
      <c r="AY1132" s="45"/>
    </row>
    <row r="1133">
      <c r="A1133" s="60"/>
      <c r="B1133" s="60"/>
      <c r="C1133" s="60"/>
      <c r="D1133" s="46"/>
      <c r="E1133" s="25"/>
      <c r="F1133" s="26"/>
      <c r="G1133" s="18"/>
      <c r="H1133" s="15"/>
      <c r="I1133" s="28"/>
      <c r="J1133" s="29"/>
      <c r="K1133" s="30"/>
      <c r="L1133" s="31"/>
      <c r="M1133" s="32"/>
      <c r="N1133" s="33"/>
      <c r="O1133" s="39"/>
      <c r="P1133" s="39"/>
      <c r="Q1133" s="40"/>
      <c r="R1133" s="17"/>
      <c r="S1133" s="40"/>
      <c r="T1133" s="40"/>
      <c r="U1133" s="40"/>
      <c r="V1133" s="40"/>
      <c r="W1133" s="40"/>
      <c r="X1133" s="41"/>
      <c r="Y1133" s="41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0"/>
      <c r="AJ1133" s="40"/>
      <c r="AK1133" s="40"/>
      <c r="AL1133" s="18"/>
      <c r="AM1133" s="40"/>
      <c r="AN1133" s="42"/>
      <c r="AO1133" s="42"/>
      <c r="AP1133" s="43"/>
      <c r="AQ1133" s="43"/>
      <c r="AR1133" s="43"/>
      <c r="AS1133" s="43"/>
      <c r="AT1133" s="43"/>
      <c r="AU1133" s="43"/>
      <c r="AV1133" s="44"/>
      <c r="AW1133" s="45"/>
      <c r="AX1133" s="45"/>
      <c r="AY1133" s="45"/>
    </row>
    <row r="1134">
      <c r="A1134" s="60"/>
      <c r="B1134" s="60"/>
      <c r="C1134" s="60"/>
      <c r="D1134" s="46"/>
      <c r="E1134" s="25"/>
      <c r="F1134" s="26"/>
      <c r="G1134" s="18"/>
      <c r="H1134" s="15"/>
      <c r="I1134" s="28"/>
      <c r="J1134" s="29"/>
      <c r="K1134" s="30"/>
      <c r="L1134" s="31"/>
      <c r="M1134" s="32"/>
      <c r="N1134" s="33"/>
      <c r="O1134" s="39"/>
      <c r="P1134" s="39"/>
      <c r="Q1134" s="40"/>
      <c r="R1134" s="17"/>
      <c r="S1134" s="40"/>
      <c r="T1134" s="40"/>
      <c r="U1134" s="40"/>
      <c r="V1134" s="40"/>
      <c r="W1134" s="40"/>
      <c r="X1134" s="41"/>
      <c r="Y1134" s="41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0"/>
      <c r="AJ1134" s="40"/>
      <c r="AK1134" s="40"/>
      <c r="AL1134" s="18"/>
      <c r="AM1134" s="40"/>
      <c r="AN1134" s="42"/>
      <c r="AO1134" s="42"/>
      <c r="AP1134" s="43"/>
      <c r="AQ1134" s="43"/>
      <c r="AR1134" s="43"/>
      <c r="AS1134" s="43"/>
      <c r="AT1134" s="43"/>
      <c r="AU1134" s="43"/>
      <c r="AV1134" s="44"/>
      <c r="AW1134" s="45"/>
      <c r="AX1134" s="45"/>
      <c r="AY1134" s="45"/>
    </row>
    <row r="1135">
      <c r="A1135" s="60"/>
      <c r="B1135" s="60"/>
      <c r="C1135" s="60"/>
      <c r="D1135" s="46"/>
      <c r="E1135" s="25"/>
      <c r="F1135" s="26"/>
      <c r="G1135" s="18"/>
      <c r="H1135" s="15"/>
      <c r="I1135" s="28"/>
      <c r="J1135" s="29"/>
      <c r="K1135" s="30"/>
      <c r="L1135" s="31"/>
      <c r="M1135" s="32"/>
      <c r="N1135" s="33"/>
      <c r="O1135" s="39"/>
      <c r="P1135" s="39"/>
      <c r="Q1135" s="40"/>
      <c r="R1135" s="17"/>
      <c r="S1135" s="40"/>
      <c r="T1135" s="40"/>
      <c r="U1135" s="40"/>
      <c r="V1135" s="40"/>
      <c r="W1135" s="40"/>
      <c r="X1135" s="41"/>
      <c r="Y1135" s="41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0"/>
      <c r="AJ1135" s="40"/>
      <c r="AK1135" s="40"/>
      <c r="AL1135" s="18"/>
      <c r="AM1135" s="40"/>
      <c r="AN1135" s="42"/>
      <c r="AO1135" s="42"/>
      <c r="AP1135" s="43"/>
      <c r="AQ1135" s="43"/>
      <c r="AR1135" s="43"/>
      <c r="AS1135" s="43"/>
      <c r="AT1135" s="43"/>
      <c r="AU1135" s="43"/>
      <c r="AV1135" s="44"/>
      <c r="AW1135" s="45"/>
      <c r="AX1135" s="45"/>
      <c r="AY1135" s="45"/>
    </row>
    <row r="1136">
      <c r="A1136" s="60"/>
      <c r="B1136" s="60"/>
      <c r="C1136" s="60"/>
      <c r="D1136" s="46"/>
      <c r="E1136" s="25"/>
      <c r="F1136" s="26"/>
      <c r="G1136" s="18"/>
      <c r="H1136" s="15"/>
      <c r="I1136" s="28"/>
      <c r="J1136" s="29"/>
      <c r="K1136" s="30"/>
      <c r="L1136" s="31"/>
      <c r="M1136" s="32"/>
      <c r="N1136" s="33"/>
      <c r="O1136" s="39"/>
      <c r="P1136" s="39"/>
      <c r="Q1136" s="40"/>
      <c r="R1136" s="17"/>
      <c r="S1136" s="40"/>
      <c r="T1136" s="40"/>
      <c r="U1136" s="40"/>
      <c r="V1136" s="40"/>
      <c r="W1136" s="40"/>
      <c r="X1136" s="41"/>
      <c r="Y1136" s="41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18"/>
      <c r="AM1136" s="40"/>
      <c r="AN1136" s="42"/>
      <c r="AO1136" s="42"/>
      <c r="AP1136" s="43"/>
      <c r="AQ1136" s="43"/>
      <c r="AR1136" s="43"/>
      <c r="AS1136" s="43"/>
      <c r="AT1136" s="43"/>
      <c r="AU1136" s="43"/>
      <c r="AV1136" s="44"/>
      <c r="AW1136" s="45"/>
      <c r="AX1136" s="45"/>
      <c r="AY1136" s="45"/>
    </row>
    <row r="1137">
      <c r="A1137" s="60"/>
      <c r="B1137" s="60"/>
      <c r="C1137" s="60"/>
      <c r="D1137" s="46"/>
      <c r="E1137" s="25"/>
      <c r="F1137" s="26"/>
      <c r="G1137" s="18"/>
      <c r="H1137" s="15"/>
      <c r="I1137" s="28"/>
      <c r="J1137" s="29"/>
      <c r="K1137" s="30"/>
      <c r="L1137" s="31"/>
      <c r="M1137" s="32"/>
      <c r="N1137" s="33"/>
      <c r="O1137" s="39"/>
      <c r="P1137" s="39"/>
      <c r="Q1137" s="40"/>
      <c r="R1137" s="17"/>
      <c r="S1137" s="40"/>
      <c r="T1137" s="40"/>
      <c r="U1137" s="40"/>
      <c r="V1137" s="40"/>
      <c r="W1137" s="40"/>
      <c r="X1137" s="41"/>
      <c r="Y1137" s="41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0"/>
      <c r="AJ1137" s="40"/>
      <c r="AK1137" s="40"/>
      <c r="AL1137" s="18"/>
      <c r="AM1137" s="40"/>
      <c r="AN1137" s="42"/>
      <c r="AO1137" s="42"/>
      <c r="AP1137" s="43"/>
      <c r="AQ1137" s="43"/>
      <c r="AR1137" s="43"/>
      <c r="AS1137" s="43"/>
      <c r="AT1137" s="43"/>
      <c r="AU1137" s="43"/>
      <c r="AV1137" s="44"/>
      <c r="AW1137" s="45"/>
      <c r="AX1137" s="45"/>
      <c r="AY1137" s="45"/>
    </row>
    <row r="1138">
      <c r="A1138" s="60"/>
      <c r="B1138" s="60"/>
      <c r="C1138" s="60"/>
      <c r="D1138" s="46"/>
      <c r="E1138" s="25"/>
      <c r="F1138" s="26"/>
      <c r="G1138" s="18"/>
      <c r="H1138" s="15"/>
      <c r="I1138" s="28"/>
      <c r="J1138" s="29"/>
      <c r="K1138" s="30"/>
      <c r="L1138" s="31"/>
      <c r="M1138" s="32"/>
      <c r="N1138" s="33"/>
      <c r="O1138" s="39"/>
      <c r="P1138" s="39"/>
      <c r="Q1138" s="40"/>
      <c r="R1138" s="17"/>
      <c r="S1138" s="40"/>
      <c r="T1138" s="40"/>
      <c r="U1138" s="40"/>
      <c r="V1138" s="40"/>
      <c r="W1138" s="40"/>
      <c r="X1138" s="41"/>
      <c r="Y1138" s="41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18"/>
      <c r="AM1138" s="40"/>
      <c r="AN1138" s="42"/>
      <c r="AO1138" s="42"/>
      <c r="AP1138" s="43"/>
      <c r="AQ1138" s="43"/>
      <c r="AR1138" s="43"/>
      <c r="AS1138" s="43"/>
      <c r="AT1138" s="43"/>
      <c r="AU1138" s="43"/>
      <c r="AV1138" s="44"/>
      <c r="AW1138" s="45"/>
      <c r="AX1138" s="45"/>
      <c r="AY1138" s="45"/>
    </row>
    <row r="1139">
      <c r="A1139" s="60"/>
      <c r="B1139" s="60"/>
      <c r="C1139" s="60"/>
      <c r="D1139" s="46"/>
      <c r="E1139" s="25"/>
      <c r="F1139" s="26"/>
      <c r="G1139" s="18"/>
      <c r="H1139" s="15"/>
      <c r="I1139" s="28"/>
      <c r="J1139" s="29"/>
      <c r="K1139" s="30"/>
      <c r="L1139" s="31"/>
      <c r="M1139" s="32"/>
      <c r="N1139" s="33"/>
      <c r="O1139" s="39"/>
      <c r="P1139" s="39"/>
      <c r="Q1139" s="40"/>
      <c r="R1139" s="17"/>
      <c r="S1139" s="40"/>
      <c r="T1139" s="40"/>
      <c r="U1139" s="40"/>
      <c r="V1139" s="40"/>
      <c r="W1139" s="40"/>
      <c r="X1139" s="41"/>
      <c r="Y1139" s="41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0"/>
      <c r="AJ1139" s="40"/>
      <c r="AK1139" s="40"/>
      <c r="AL1139" s="18"/>
      <c r="AM1139" s="40"/>
      <c r="AN1139" s="42"/>
      <c r="AO1139" s="42"/>
      <c r="AP1139" s="43"/>
      <c r="AQ1139" s="43"/>
      <c r="AR1139" s="43"/>
      <c r="AS1139" s="43"/>
      <c r="AT1139" s="43"/>
      <c r="AU1139" s="43"/>
      <c r="AV1139" s="44"/>
      <c r="AW1139" s="45"/>
      <c r="AX1139" s="45"/>
      <c r="AY1139" s="45"/>
    </row>
    <row r="1140">
      <c r="A1140" s="60"/>
      <c r="B1140" s="60"/>
      <c r="C1140" s="60"/>
      <c r="D1140" s="46"/>
      <c r="E1140" s="25"/>
      <c r="F1140" s="26"/>
      <c r="G1140" s="18"/>
      <c r="H1140" s="15"/>
      <c r="I1140" s="28"/>
      <c r="J1140" s="29"/>
      <c r="K1140" s="30"/>
      <c r="L1140" s="31"/>
      <c r="M1140" s="32"/>
      <c r="N1140" s="33"/>
      <c r="O1140" s="39"/>
      <c r="P1140" s="39"/>
      <c r="Q1140" s="40"/>
      <c r="R1140" s="17"/>
      <c r="S1140" s="40"/>
      <c r="T1140" s="40"/>
      <c r="U1140" s="40"/>
      <c r="V1140" s="40"/>
      <c r="W1140" s="40"/>
      <c r="X1140" s="41"/>
      <c r="Y1140" s="41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0"/>
      <c r="AJ1140" s="40"/>
      <c r="AK1140" s="40"/>
      <c r="AL1140" s="18"/>
      <c r="AM1140" s="40"/>
      <c r="AN1140" s="42"/>
      <c r="AO1140" s="42"/>
      <c r="AP1140" s="43"/>
      <c r="AQ1140" s="43"/>
      <c r="AR1140" s="43"/>
      <c r="AS1140" s="43"/>
      <c r="AT1140" s="43"/>
      <c r="AU1140" s="43"/>
      <c r="AV1140" s="44"/>
      <c r="AW1140" s="45"/>
      <c r="AX1140" s="45"/>
      <c r="AY1140" s="45"/>
    </row>
    <row r="1141">
      <c r="A1141" s="60"/>
      <c r="B1141" s="60"/>
      <c r="C1141" s="60"/>
      <c r="D1141" s="46"/>
      <c r="E1141" s="25"/>
      <c r="F1141" s="26"/>
      <c r="G1141" s="18"/>
      <c r="H1141" s="15"/>
      <c r="I1141" s="28"/>
      <c r="J1141" s="29"/>
      <c r="K1141" s="30"/>
      <c r="L1141" s="31"/>
      <c r="M1141" s="32"/>
      <c r="N1141" s="33"/>
      <c r="O1141" s="39"/>
      <c r="P1141" s="39"/>
      <c r="Q1141" s="40"/>
      <c r="R1141" s="17"/>
      <c r="S1141" s="40"/>
      <c r="T1141" s="40"/>
      <c r="U1141" s="40"/>
      <c r="V1141" s="40"/>
      <c r="W1141" s="40"/>
      <c r="X1141" s="41"/>
      <c r="Y1141" s="41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0"/>
      <c r="AJ1141" s="40"/>
      <c r="AK1141" s="40"/>
      <c r="AL1141" s="18"/>
      <c r="AM1141" s="40"/>
      <c r="AN1141" s="42"/>
      <c r="AO1141" s="42"/>
      <c r="AP1141" s="43"/>
      <c r="AQ1141" s="43"/>
      <c r="AR1141" s="43"/>
      <c r="AS1141" s="43"/>
      <c r="AT1141" s="43"/>
      <c r="AU1141" s="43"/>
      <c r="AV1141" s="44"/>
      <c r="AW1141" s="45"/>
      <c r="AX1141" s="45"/>
      <c r="AY1141" s="45"/>
    </row>
    <row r="1142">
      <c r="A1142" s="60"/>
      <c r="B1142" s="60"/>
      <c r="C1142" s="60"/>
      <c r="D1142" s="46"/>
      <c r="E1142" s="25"/>
      <c r="F1142" s="26"/>
      <c r="G1142" s="18"/>
      <c r="H1142" s="15"/>
      <c r="I1142" s="28"/>
      <c r="J1142" s="29"/>
      <c r="K1142" s="30"/>
      <c r="L1142" s="31"/>
      <c r="M1142" s="32"/>
      <c r="N1142" s="33"/>
      <c r="O1142" s="39"/>
      <c r="P1142" s="39"/>
      <c r="Q1142" s="40"/>
      <c r="R1142" s="17"/>
      <c r="S1142" s="40"/>
      <c r="T1142" s="40"/>
      <c r="U1142" s="40"/>
      <c r="V1142" s="40"/>
      <c r="W1142" s="40"/>
      <c r="X1142" s="41"/>
      <c r="Y1142" s="41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0"/>
      <c r="AJ1142" s="40"/>
      <c r="AK1142" s="40"/>
      <c r="AL1142" s="18"/>
      <c r="AM1142" s="40"/>
      <c r="AN1142" s="42"/>
      <c r="AO1142" s="42"/>
      <c r="AP1142" s="43"/>
      <c r="AQ1142" s="43"/>
      <c r="AR1142" s="43"/>
      <c r="AS1142" s="43"/>
      <c r="AT1142" s="43"/>
      <c r="AU1142" s="43"/>
      <c r="AV1142" s="44"/>
      <c r="AW1142" s="45"/>
      <c r="AX1142" s="45"/>
      <c r="AY1142" s="45"/>
    </row>
    <row r="1143">
      <c r="A1143" s="60"/>
      <c r="B1143" s="60"/>
      <c r="C1143" s="60"/>
      <c r="D1143" s="46"/>
      <c r="E1143" s="25"/>
      <c r="F1143" s="26"/>
      <c r="G1143" s="18"/>
      <c r="H1143" s="15"/>
      <c r="I1143" s="28"/>
      <c r="J1143" s="29"/>
      <c r="K1143" s="30"/>
      <c r="L1143" s="31"/>
      <c r="M1143" s="32"/>
      <c r="N1143" s="33"/>
      <c r="O1143" s="39"/>
      <c r="P1143" s="39"/>
      <c r="Q1143" s="40"/>
      <c r="R1143" s="17"/>
      <c r="S1143" s="40"/>
      <c r="T1143" s="40"/>
      <c r="U1143" s="40"/>
      <c r="V1143" s="40"/>
      <c r="W1143" s="40"/>
      <c r="X1143" s="41"/>
      <c r="Y1143" s="41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0"/>
      <c r="AJ1143" s="40"/>
      <c r="AK1143" s="40"/>
      <c r="AL1143" s="18"/>
      <c r="AM1143" s="40"/>
      <c r="AN1143" s="42"/>
      <c r="AO1143" s="42"/>
      <c r="AP1143" s="43"/>
      <c r="AQ1143" s="43"/>
      <c r="AR1143" s="43"/>
      <c r="AS1143" s="43"/>
      <c r="AT1143" s="43"/>
      <c r="AU1143" s="43"/>
      <c r="AV1143" s="44"/>
      <c r="AW1143" s="45"/>
      <c r="AX1143" s="45"/>
      <c r="AY1143" s="45"/>
    </row>
    <row r="1144">
      <c r="A1144" s="60"/>
      <c r="B1144" s="60"/>
      <c r="C1144" s="60"/>
      <c r="D1144" s="46"/>
      <c r="E1144" s="25"/>
      <c r="F1144" s="26"/>
      <c r="G1144" s="18"/>
      <c r="H1144" s="15"/>
      <c r="I1144" s="28"/>
      <c r="J1144" s="29"/>
      <c r="K1144" s="30"/>
      <c r="L1144" s="31"/>
      <c r="M1144" s="32"/>
      <c r="N1144" s="33"/>
      <c r="O1144" s="39"/>
      <c r="P1144" s="39"/>
      <c r="Q1144" s="40"/>
      <c r="R1144" s="17"/>
      <c r="S1144" s="40"/>
      <c r="T1144" s="40"/>
      <c r="U1144" s="40"/>
      <c r="V1144" s="40"/>
      <c r="W1144" s="40"/>
      <c r="X1144" s="41"/>
      <c r="Y1144" s="41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18"/>
      <c r="AM1144" s="40"/>
      <c r="AN1144" s="42"/>
      <c r="AO1144" s="42"/>
      <c r="AP1144" s="43"/>
      <c r="AQ1144" s="43"/>
      <c r="AR1144" s="43"/>
      <c r="AS1144" s="43"/>
      <c r="AT1144" s="43"/>
      <c r="AU1144" s="43"/>
      <c r="AV1144" s="44"/>
      <c r="AW1144" s="45"/>
      <c r="AX1144" s="45"/>
      <c r="AY1144" s="45"/>
    </row>
    <row r="1145">
      <c r="A1145" s="60"/>
      <c r="B1145" s="60"/>
      <c r="C1145" s="60"/>
      <c r="D1145" s="46"/>
      <c r="E1145" s="25"/>
      <c r="F1145" s="26"/>
      <c r="G1145" s="18"/>
      <c r="H1145" s="15"/>
      <c r="I1145" s="28"/>
      <c r="J1145" s="29"/>
      <c r="K1145" s="30"/>
      <c r="L1145" s="31"/>
      <c r="M1145" s="32"/>
      <c r="N1145" s="33"/>
      <c r="O1145" s="39"/>
      <c r="P1145" s="39"/>
      <c r="Q1145" s="40"/>
      <c r="R1145" s="17"/>
      <c r="S1145" s="40"/>
      <c r="T1145" s="40"/>
      <c r="U1145" s="40"/>
      <c r="V1145" s="40"/>
      <c r="W1145" s="40"/>
      <c r="X1145" s="41"/>
      <c r="Y1145" s="41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0"/>
      <c r="AJ1145" s="40"/>
      <c r="AK1145" s="40"/>
      <c r="AL1145" s="18"/>
      <c r="AM1145" s="40"/>
      <c r="AN1145" s="42"/>
      <c r="AO1145" s="42"/>
      <c r="AP1145" s="43"/>
      <c r="AQ1145" s="43"/>
      <c r="AR1145" s="43"/>
      <c r="AS1145" s="43"/>
      <c r="AT1145" s="43"/>
      <c r="AU1145" s="43"/>
      <c r="AV1145" s="44"/>
      <c r="AW1145" s="45"/>
      <c r="AX1145" s="45"/>
      <c r="AY1145" s="45"/>
    </row>
    <row r="1146">
      <c r="A1146" s="60"/>
      <c r="B1146" s="60"/>
      <c r="C1146" s="60"/>
      <c r="D1146" s="46"/>
      <c r="E1146" s="25"/>
      <c r="F1146" s="26"/>
      <c r="G1146" s="18"/>
      <c r="H1146" s="15"/>
      <c r="I1146" s="28"/>
      <c r="J1146" s="29"/>
      <c r="K1146" s="30"/>
      <c r="L1146" s="31"/>
      <c r="M1146" s="32"/>
      <c r="N1146" s="33"/>
      <c r="O1146" s="39"/>
      <c r="P1146" s="39"/>
      <c r="Q1146" s="40"/>
      <c r="R1146" s="17"/>
      <c r="S1146" s="40"/>
      <c r="T1146" s="40"/>
      <c r="U1146" s="40"/>
      <c r="V1146" s="40"/>
      <c r="W1146" s="40"/>
      <c r="X1146" s="41"/>
      <c r="Y1146" s="41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18"/>
      <c r="AM1146" s="40"/>
      <c r="AN1146" s="42"/>
      <c r="AO1146" s="42"/>
      <c r="AP1146" s="43"/>
      <c r="AQ1146" s="43"/>
      <c r="AR1146" s="43"/>
      <c r="AS1146" s="43"/>
      <c r="AT1146" s="43"/>
      <c r="AU1146" s="43"/>
      <c r="AV1146" s="44"/>
      <c r="AW1146" s="45"/>
      <c r="AX1146" s="45"/>
      <c r="AY1146" s="45"/>
    </row>
    <row r="1147">
      <c r="A1147" s="60"/>
      <c r="B1147" s="60"/>
      <c r="C1147" s="60"/>
      <c r="D1147" s="46"/>
      <c r="E1147" s="25"/>
      <c r="F1147" s="26"/>
      <c r="G1147" s="18"/>
      <c r="H1147" s="15"/>
      <c r="I1147" s="28"/>
      <c r="J1147" s="29"/>
      <c r="K1147" s="30"/>
      <c r="L1147" s="31"/>
      <c r="M1147" s="32"/>
      <c r="N1147" s="33"/>
      <c r="O1147" s="39"/>
      <c r="P1147" s="39"/>
      <c r="Q1147" s="40"/>
      <c r="R1147" s="17"/>
      <c r="S1147" s="40"/>
      <c r="T1147" s="40"/>
      <c r="U1147" s="40"/>
      <c r="V1147" s="40"/>
      <c r="W1147" s="40"/>
      <c r="X1147" s="41"/>
      <c r="Y1147" s="41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0"/>
      <c r="AJ1147" s="40"/>
      <c r="AK1147" s="40"/>
      <c r="AL1147" s="18"/>
      <c r="AM1147" s="40"/>
      <c r="AN1147" s="42"/>
      <c r="AO1147" s="42"/>
      <c r="AP1147" s="43"/>
      <c r="AQ1147" s="43"/>
      <c r="AR1147" s="43"/>
      <c r="AS1147" s="43"/>
      <c r="AT1147" s="43"/>
      <c r="AU1147" s="43"/>
      <c r="AV1147" s="44"/>
      <c r="AW1147" s="45"/>
      <c r="AX1147" s="45"/>
      <c r="AY1147" s="45"/>
    </row>
    <row r="1148">
      <c r="A1148" s="60"/>
      <c r="B1148" s="60"/>
      <c r="C1148" s="60"/>
      <c r="D1148" s="46"/>
      <c r="E1148" s="25"/>
      <c r="F1148" s="26"/>
      <c r="G1148" s="18"/>
      <c r="H1148" s="15"/>
      <c r="I1148" s="28"/>
      <c r="J1148" s="29"/>
      <c r="K1148" s="30"/>
      <c r="L1148" s="31"/>
      <c r="M1148" s="32"/>
      <c r="N1148" s="33"/>
      <c r="O1148" s="39"/>
      <c r="P1148" s="39"/>
      <c r="Q1148" s="40"/>
      <c r="R1148" s="17"/>
      <c r="S1148" s="40"/>
      <c r="T1148" s="40"/>
      <c r="U1148" s="40"/>
      <c r="V1148" s="40"/>
      <c r="W1148" s="40"/>
      <c r="X1148" s="41"/>
      <c r="Y1148" s="41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0"/>
      <c r="AJ1148" s="40"/>
      <c r="AK1148" s="40"/>
      <c r="AL1148" s="18"/>
      <c r="AM1148" s="40"/>
      <c r="AN1148" s="42"/>
      <c r="AO1148" s="42"/>
      <c r="AP1148" s="43"/>
      <c r="AQ1148" s="43"/>
      <c r="AR1148" s="43"/>
      <c r="AS1148" s="43"/>
      <c r="AT1148" s="43"/>
      <c r="AU1148" s="43"/>
      <c r="AV1148" s="44"/>
      <c r="AW1148" s="45"/>
      <c r="AX1148" s="45"/>
      <c r="AY1148" s="45"/>
    </row>
    <row r="1149">
      <c r="A1149" s="60"/>
      <c r="B1149" s="60"/>
      <c r="C1149" s="60"/>
      <c r="D1149" s="46"/>
      <c r="E1149" s="25"/>
      <c r="F1149" s="26"/>
      <c r="G1149" s="18"/>
      <c r="H1149" s="15"/>
      <c r="I1149" s="28"/>
      <c r="J1149" s="29"/>
      <c r="K1149" s="30"/>
      <c r="L1149" s="31"/>
      <c r="M1149" s="32"/>
      <c r="N1149" s="33"/>
      <c r="O1149" s="39"/>
      <c r="P1149" s="39"/>
      <c r="Q1149" s="40"/>
      <c r="R1149" s="17"/>
      <c r="S1149" s="40"/>
      <c r="T1149" s="40"/>
      <c r="U1149" s="40"/>
      <c r="V1149" s="40"/>
      <c r="W1149" s="40"/>
      <c r="X1149" s="41"/>
      <c r="Y1149" s="41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0"/>
      <c r="AJ1149" s="40"/>
      <c r="AK1149" s="40"/>
      <c r="AL1149" s="18"/>
      <c r="AM1149" s="40"/>
      <c r="AN1149" s="42"/>
      <c r="AO1149" s="42"/>
      <c r="AP1149" s="43"/>
      <c r="AQ1149" s="43"/>
      <c r="AR1149" s="43"/>
      <c r="AS1149" s="43"/>
      <c r="AT1149" s="43"/>
      <c r="AU1149" s="43"/>
      <c r="AV1149" s="44"/>
      <c r="AW1149" s="45"/>
      <c r="AX1149" s="45"/>
      <c r="AY1149" s="45"/>
    </row>
    <row r="1150">
      <c r="A1150" s="60"/>
      <c r="B1150" s="60"/>
      <c r="C1150" s="60"/>
      <c r="D1150" s="46"/>
      <c r="E1150" s="25"/>
      <c r="F1150" s="26"/>
      <c r="G1150" s="18"/>
      <c r="H1150" s="15"/>
      <c r="I1150" s="28"/>
      <c r="J1150" s="29"/>
      <c r="K1150" s="30"/>
      <c r="L1150" s="31"/>
      <c r="M1150" s="32"/>
      <c r="N1150" s="33"/>
      <c r="O1150" s="39"/>
      <c r="P1150" s="39"/>
      <c r="Q1150" s="40"/>
      <c r="R1150" s="17"/>
      <c r="S1150" s="40"/>
      <c r="T1150" s="40"/>
      <c r="U1150" s="40"/>
      <c r="V1150" s="40"/>
      <c r="W1150" s="40"/>
      <c r="X1150" s="41"/>
      <c r="Y1150" s="41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0"/>
      <c r="AJ1150" s="40"/>
      <c r="AK1150" s="40"/>
      <c r="AL1150" s="18"/>
      <c r="AM1150" s="40"/>
      <c r="AN1150" s="42"/>
      <c r="AO1150" s="42"/>
      <c r="AP1150" s="43"/>
      <c r="AQ1150" s="43"/>
      <c r="AR1150" s="43"/>
      <c r="AS1150" s="43"/>
      <c r="AT1150" s="43"/>
      <c r="AU1150" s="43"/>
      <c r="AV1150" s="44"/>
      <c r="AW1150" s="45"/>
      <c r="AX1150" s="45"/>
      <c r="AY1150" s="45"/>
    </row>
    <row r="1151">
      <c r="A1151" s="60"/>
      <c r="B1151" s="60"/>
      <c r="C1151" s="60"/>
      <c r="D1151" s="46"/>
      <c r="E1151" s="25"/>
      <c r="F1151" s="26"/>
      <c r="G1151" s="18"/>
      <c r="H1151" s="15"/>
      <c r="I1151" s="28"/>
      <c r="J1151" s="29"/>
      <c r="K1151" s="30"/>
      <c r="L1151" s="31"/>
      <c r="M1151" s="32"/>
      <c r="N1151" s="33"/>
      <c r="O1151" s="39"/>
      <c r="P1151" s="39"/>
      <c r="Q1151" s="40"/>
      <c r="R1151" s="17"/>
      <c r="S1151" s="40"/>
      <c r="T1151" s="40"/>
      <c r="U1151" s="40"/>
      <c r="V1151" s="40"/>
      <c r="W1151" s="40"/>
      <c r="X1151" s="41"/>
      <c r="Y1151" s="41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0"/>
      <c r="AJ1151" s="40"/>
      <c r="AK1151" s="40"/>
      <c r="AL1151" s="18"/>
      <c r="AM1151" s="40"/>
      <c r="AN1151" s="42"/>
      <c r="AO1151" s="42"/>
      <c r="AP1151" s="43"/>
      <c r="AQ1151" s="43"/>
      <c r="AR1151" s="43"/>
      <c r="AS1151" s="43"/>
      <c r="AT1151" s="43"/>
      <c r="AU1151" s="43"/>
      <c r="AV1151" s="44"/>
      <c r="AW1151" s="45"/>
      <c r="AX1151" s="45"/>
      <c r="AY1151" s="45"/>
    </row>
    <row r="1152">
      <c r="A1152" s="60"/>
      <c r="B1152" s="60"/>
      <c r="C1152" s="60"/>
      <c r="D1152" s="46"/>
      <c r="E1152" s="25"/>
      <c r="F1152" s="26"/>
      <c r="G1152" s="18"/>
      <c r="H1152" s="15"/>
      <c r="I1152" s="28"/>
      <c r="J1152" s="29"/>
      <c r="K1152" s="30"/>
      <c r="L1152" s="31"/>
      <c r="M1152" s="32"/>
      <c r="N1152" s="33"/>
      <c r="O1152" s="39"/>
      <c r="P1152" s="39"/>
      <c r="Q1152" s="40"/>
      <c r="R1152" s="17"/>
      <c r="S1152" s="40"/>
      <c r="T1152" s="40"/>
      <c r="U1152" s="40"/>
      <c r="V1152" s="40"/>
      <c r="W1152" s="40"/>
      <c r="X1152" s="41"/>
      <c r="Y1152" s="41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0"/>
      <c r="AJ1152" s="40"/>
      <c r="AK1152" s="40"/>
      <c r="AL1152" s="18"/>
      <c r="AM1152" s="40"/>
      <c r="AN1152" s="42"/>
      <c r="AO1152" s="42"/>
      <c r="AP1152" s="43"/>
      <c r="AQ1152" s="43"/>
      <c r="AR1152" s="43"/>
      <c r="AS1152" s="43"/>
      <c r="AT1152" s="43"/>
      <c r="AU1152" s="43"/>
      <c r="AV1152" s="44"/>
      <c r="AW1152" s="45"/>
      <c r="AX1152" s="45"/>
      <c r="AY1152" s="45"/>
    </row>
    <row r="1153">
      <c r="A1153" s="60"/>
      <c r="B1153" s="60"/>
      <c r="C1153" s="60"/>
      <c r="D1153" s="46"/>
      <c r="E1153" s="25"/>
      <c r="F1153" s="26"/>
      <c r="G1153" s="18"/>
      <c r="H1153" s="15"/>
      <c r="I1153" s="28"/>
      <c r="J1153" s="29"/>
      <c r="K1153" s="30"/>
      <c r="L1153" s="31"/>
      <c r="M1153" s="32"/>
      <c r="N1153" s="33"/>
      <c r="O1153" s="39"/>
      <c r="P1153" s="39"/>
      <c r="Q1153" s="40"/>
      <c r="R1153" s="17"/>
      <c r="S1153" s="40"/>
      <c r="T1153" s="40"/>
      <c r="U1153" s="40"/>
      <c r="V1153" s="40"/>
      <c r="W1153" s="40"/>
      <c r="X1153" s="41"/>
      <c r="Y1153" s="41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0"/>
      <c r="AJ1153" s="40"/>
      <c r="AK1153" s="40"/>
      <c r="AL1153" s="18"/>
      <c r="AM1153" s="40"/>
      <c r="AN1153" s="42"/>
      <c r="AO1153" s="42"/>
      <c r="AP1153" s="43"/>
      <c r="AQ1153" s="43"/>
      <c r="AR1153" s="43"/>
      <c r="AS1153" s="43"/>
      <c r="AT1153" s="43"/>
      <c r="AU1153" s="43"/>
      <c r="AV1153" s="44"/>
      <c r="AW1153" s="45"/>
      <c r="AX1153" s="45"/>
      <c r="AY1153" s="45"/>
    </row>
    <row r="1154">
      <c r="A1154" s="60"/>
      <c r="B1154" s="60"/>
      <c r="C1154" s="60"/>
      <c r="D1154" s="46"/>
      <c r="E1154" s="25"/>
      <c r="F1154" s="26"/>
      <c r="G1154" s="18"/>
      <c r="H1154" s="15"/>
      <c r="I1154" s="28"/>
      <c r="J1154" s="29"/>
      <c r="K1154" s="30"/>
      <c r="L1154" s="31"/>
      <c r="M1154" s="32"/>
      <c r="N1154" s="33"/>
      <c r="O1154" s="39"/>
      <c r="P1154" s="39"/>
      <c r="Q1154" s="40"/>
      <c r="R1154" s="17"/>
      <c r="S1154" s="40"/>
      <c r="T1154" s="40"/>
      <c r="U1154" s="40"/>
      <c r="V1154" s="40"/>
      <c r="W1154" s="40"/>
      <c r="X1154" s="41"/>
      <c r="Y1154" s="41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18"/>
      <c r="AM1154" s="40"/>
      <c r="AN1154" s="42"/>
      <c r="AO1154" s="42"/>
      <c r="AP1154" s="43"/>
      <c r="AQ1154" s="43"/>
      <c r="AR1154" s="43"/>
      <c r="AS1154" s="43"/>
      <c r="AT1154" s="43"/>
      <c r="AU1154" s="43"/>
      <c r="AV1154" s="44"/>
      <c r="AW1154" s="45"/>
      <c r="AX1154" s="45"/>
      <c r="AY1154" s="45"/>
    </row>
    <row r="1155">
      <c r="A1155" s="60"/>
      <c r="B1155" s="60"/>
      <c r="C1155" s="60"/>
      <c r="D1155" s="46"/>
      <c r="E1155" s="25"/>
      <c r="F1155" s="26"/>
      <c r="G1155" s="18"/>
      <c r="H1155" s="15"/>
      <c r="I1155" s="28"/>
      <c r="J1155" s="29"/>
      <c r="K1155" s="30"/>
      <c r="L1155" s="31"/>
      <c r="M1155" s="32"/>
      <c r="N1155" s="33"/>
      <c r="O1155" s="39"/>
      <c r="P1155" s="39"/>
      <c r="Q1155" s="40"/>
      <c r="R1155" s="17"/>
      <c r="S1155" s="40"/>
      <c r="T1155" s="40"/>
      <c r="U1155" s="40"/>
      <c r="V1155" s="40"/>
      <c r="W1155" s="40"/>
      <c r="X1155" s="41"/>
      <c r="Y1155" s="41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0"/>
      <c r="AJ1155" s="40"/>
      <c r="AK1155" s="40"/>
      <c r="AL1155" s="18"/>
      <c r="AM1155" s="40"/>
      <c r="AN1155" s="42"/>
      <c r="AO1155" s="42"/>
      <c r="AP1155" s="43"/>
      <c r="AQ1155" s="43"/>
      <c r="AR1155" s="43"/>
      <c r="AS1155" s="43"/>
      <c r="AT1155" s="43"/>
      <c r="AU1155" s="43"/>
      <c r="AV1155" s="44"/>
      <c r="AW1155" s="45"/>
      <c r="AX1155" s="45"/>
      <c r="AY1155" s="45"/>
    </row>
    <row r="1156">
      <c r="A1156" s="60"/>
      <c r="B1156" s="60"/>
      <c r="C1156" s="60"/>
      <c r="D1156" s="46"/>
      <c r="E1156" s="25"/>
      <c r="F1156" s="26"/>
      <c r="G1156" s="18"/>
      <c r="H1156" s="15"/>
      <c r="I1156" s="28"/>
      <c r="J1156" s="29"/>
      <c r="K1156" s="30"/>
      <c r="L1156" s="31"/>
      <c r="M1156" s="32"/>
      <c r="N1156" s="33"/>
      <c r="O1156" s="39"/>
      <c r="P1156" s="39"/>
      <c r="Q1156" s="40"/>
      <c r="R1156" s="17"/>
      <c r="S1156" s="40"/>
      <c r="T1156" s="40"/>
      <c r="U1156" s="40"/>
      <c r="V1156" s="40"/>
      <c r="W1156" s="40"/>
      <c r="X1156" s="41"/>
      <c r="Y1156" s="41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0"/>
      <c r="AJ1156" s="40"/>
      <c r="AK1156" s="40"/>
      <c r="AL1156" s="18"/>
      <c r="AM1156" s="40"/>
      <c r="AN1156" s="42"/>
      <c r="AO1156" s="42"/>
      <c r="AP1156" s="43"/>
      <c r="AQ1156" s="43"/>
      <c r="AR1156" s="43"/>
      <c r="AS1156" s="43"/>
      <c r="AT1156" s="43"/>
      <c r="AU1156" s="43"/>
      <c r="AV1156" s="44"/>
      <c r="AW1156" s="45"/>
      <c r="AX1156" s="45"/>
      <c r="AY1156" s="45"/>
    </row>
    <row r="1157">
      <c r="A1157" s="60"/>
      <c r="B1157" s="60"/>
      <c r="C1157" s="60"/>
      <c r="D1157" s="46"/>
      <c r="E1157" s="25"/>
      <c r="F1157" s="26"/>
      <c r="G1157" s="18"/>
      <c r="H1157" s="15"/>
      <c r="I1157" s="28"/>
      <c r="J1157" s="29"/>
      <c r="K1157" s="30"/>
      <c r="L1157" s="31"/>
      <c r="M1157" s="32"/>
      <c r="N1157" s="33"/>
      <c r="O1157" s="39"/>
      <c r="P1157" s="39"/>
      <c r="Q1157" s="40"/>
      <c r="R1157" s="17"/>
      <c r="S1157" s="40"/>
      <c r="T1157" s="40"/>
      <c r="U1157" s="40"/>
      <c r="V1157" s="40"/>
      <c r="W1157" s="40"/>
      <c r="X1157" s="41"/>
      <c r="Y1157" s="41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0"/>
      <c r="AJ1157" s="40"/>
      <c r="AK1157" s="40"/>
      <c r="AL1157" s="18"/>
      <c r="AM1157" s="40"/>
      <c r="AN1157" s="42"/>
      <c r="AO1157" s="42"/>
      <c r="AP1157" s="43"/>
      <c r="AQ1157" s="43"/>
      <c r="AR1157" s="43"/>
      <c r="AS1157" s="43"/>
      <c r="AT1157" s="43"/>
      <c r="AU1157" s="43"/>
      <c r="AV1157" s="44"/>
      <c r="AW1157" s="45"/>
      <c r="AX1157" s="45"/>
      <c r="AY1157" s="45"/>
    </row>
    <row r="1158">
      <c r="A1158" s="60"/>
      <c r="B1158" s="60"/>
      <c r="C1158" s="60"/>
      <c r="D1158" s="46"/>
      <c r="E1158" s="25"/>
      <c r="F1158" s="26"/>
      <c r="G1158" s="18"/>
      <c r="H1158" s="15"/>
      <c r="I1158" s="28"/>
      <c r="J1158" s="29"/>
      <c r="K1158" s="30"/>
      <c r="L1158" s="31"/>
      <c r="M1158" s="32"/>
      <c r="N1158" s="33"/>
      <c r="O1158" s="39"/>
      <c r="P1158" s="39"/>
      <c r="Q1158" s="40"/>
      <c r="R1158" s="17"/>
      <c r="S1158" s="40"/>
      <c r="T1158" s="40"/>
      <c r="U1158" s="40"/>
      <c r="V1158" s="40"/>
      <c r="W1158" s="40"/>
      <c r="X1158" s="41"/>
      <c r="Y1158" s="41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18"/>
      <c r="AM1158" s="40"/>
      <c r="AN1158" s="42"/>
      <c r="AO1158" s="42"/>
      <c r="AP1158" s="43"/>
      <c r="AQ1158" s="43"/>
      <c r="AR1158" s="43"/>
      <c r="AS1158" s="43"/>
      <c r="AT1158" s="43"/>
      <c r="AU1158" s="43"/>
      <c r="AV1158" s="44"/>
      <c r="AW1158" s="45"/>
      <c r="AX1158" s="45"/>
      <c r="AY1158" s="45"/>
    </row>
    <row r="1159">
      <c r="A1159" s="60"/>
      <c r="B1159" s="60"/>
      <c r="C1159" s="60"/>
      <c r="D1159" s="46"/>
      <c r="E1159" s="25"/>
      <c r="F1159" s="26"/>
      <c r="G1159" s="18"/>
      <c r="H1159" s="15"/>
      <c r="I1159" s="28"/>
      <c r="J1159" s="29"/>
      <c r="K1159" s="30"/>
      <c r="L1159" s="31"/>
      <c r="M1159" s="32"/>
      <c r="N1159" s="33"/>
      <c r="O1159" s="39"/>
      <c r="P1159" s="39"/>
      <c r="Q1159" s="40"/>
      <c r="R1159" s="17"/>
      <c r="S1159" s="40"/>
      <c r="T1159" s="40"/>
      <c r="U1159" s="40"/>
      <c r="V1159" s="40"/>
      <c r="W1159" s="40"/>
      <c r="X1159" s="41"/>
      <c r="Y1159" s="41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0"/>
      <c r="AJ1159" s="40"/>
      <c r="AK1159" s="40"/>
      <c r="AL1159" s="18"/>
      <c r="AM1159" s="40"/>
      <c r="AN1159" s="42"/>
      <c r="AO1159" s="42"/>
      <c r="AP1159" s="43"/>
      <c r="AQ1159" s="43"/>
      <c r="AR1159" s="43"/>
      <c r="AS1159" s="43"/>
      <c r="AT1159" s="43"/>
      <c r="AU1159" s="43"/>
      <c r="AV1159" s="44"/>
      <c r="AW1159" s="45"/>
      <c r="AX1159" s="45"/>
      <c r="AY1159" s="45"/>
    </row>
    <row r="1160">
      <c r="A1160" s="60"/>
      <c r="B1160" s="60"/>
      <c r="C1160" s="60"/>
      <c r="D1160" s="46"/>
      <c r="E1160" s="25"/>
      <c r="F1160" s="26"/>
      <c r="G1160" s="18"/>
      <c r="H1160" s="15"/>
      <c r="I1160" s="28"/>
      <c r="J1160" s="29"/>
      <c r="K1160" s="30"/>
      <c r="L1160" s="31"/>
      <c r="M1160" s="32"/>
      <c r="N1160" s="33"/>
      <c r="O1160" s="39"/>
      <c r="P1160" s="39"/>
      <c r="Q1160" s="40"/>
      <c r="R1160" s="17"/>
      <c r="S1160" s="40"/>
      <c r="T1160" s="40"/>
      <c r="U1160" s="40"/>
      <c r="V1160" s="40"/>
      <c r="W1160" s="40"/>
      <c r="X1160" s="41"/>
      <c r="Y1160" s="41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18"/>
      <c r="AM1160" s="40"/>
      <c r="AN1160" s="42"/>
      <c r="AO1160" s="42"/>
      <c r="AP1160" s="43"/>
      <c r="AQ1160" s="43"/>
      <c r="AR1160" s="43"/>
      <c r="AS1160" s="43"/>
      <c r="AT1160" s="43"/>
      <c r="AU1160" s="43"/>
      <c r="AV1160" s="44"/>
      <c r="AW1160" s="45"/>
      <c r="AX1160" s="45"/>
      <c r="AY1160" s="45"/>
    </row>
    <row r="1161">
      <c r="A1161" s="60"/>
      <c r="B1161" s="60"/>
      <c r="C1161" s="60"/>
      <c r="D1161" s="46"/>
      <c r="E1161" s="25"/>
      <c r="F1161" s="26"/>
      <c r="G1161" s="18"/>
      <c r="H1161" s="15"/>
      <c r="I1161" s="28"/>
      <c r="J1161" s="29"/>
      <c r="K1161" s="30"/>
      <c r="L1161" s="31"/>
      <c r="M1161" s="32"/>
      <c r="N1161" s="33"/>
      <c r="O1161" s="39"/>
      <c r="P1161" s="39"/>
      <c r="Q1161" s="40"/>
      <c r="R1161" s="17"/>
      <c r="S1161" s="40"/>
      <c r="T1161" s="40"/>
      <c r="U1161" s="40"/>
      <c r="V1161" s="40"/>
      <c r="W1161" s="40"/>
      <c r="X1161" s="41"/>
      <c r="Y1161" s="41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0"/>
      <c r="AJ1161" s="40"/>
      <c r="AK1161" s="40"/>
      <c r="AL1161" s="18"/>
      <c r="AM1161" s="40"/>
      <c r="AN1161" s="42"/>
      <c r="AO1161" s="42"/>
      <c r="AP1161" s="43"/>
      <c r="AQ1161" s="43"/>
      <c r="AR1161" s="43"/>
      <c r="AS1161" s="43"/>
      <c r="AT1161" s="43"/>
      <c r="AU1161" s="43"/>
      <c r="AV1161" s="44"/>
      <c r="AW1161" s="45"/>
      <c r="AX1161" s="45"/>
      <c r="AY1161" s="45"/>
    </row>
    <row r="1162">
      <c r="A1162" s="60"/>
      <c r="B1162" s="60"/>
      <c r="C1162" s="60"/>
      <c r="D1162" s="46"/>
      <c r="E1162" s="25"/>
      <c r="F1162" s="26"/>
      <c r="G1162" s="18"/>
      <c r="H1162" s="15"/>
      <c r="I1162" s="28"/>
      <c r="J1162" s="29"/>
      <c r="K1162" s="30"/>
      <c r="L1162" s="31"/>
      <c r="M1162" s="32"/>
      <c r="N1162" s="33"/>
      <c r="O1162" s="39"/>
      <c r="P1162" s="39"/>
      <c r="Q1162" s="40"/>
      <c r="R1162" s="17"/>
      <c r="S1162" s="40"/>
      <c r="T1162" s="40"/>
      <c r="U1162" s="40"/>
      <c r="V1162" s="40"/>
      <c r="W1162" s="40"/>
      <c r="X1162" s="41"/>
      <c r="Y1162" s="41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18"/>
      <c r="AM1162" s="40"/>
      <c r="AN1162" s="42"/>
      <c r="AO1162" s="42"/>
      <c r="AP1162" s="43"/>
      <c r="AQ1162" s="43"/>
      <c r="AR1162" s="43"/>
      <c r="AS1162" s="43"/>
      <c r="AT1162" s="43"/>
      <c r="AU1162" s="43"/>
      <c r="AV1162" s="44"/>
      <c r="AW1162" s="45"/>
      <c r="AX1162" s="45"/>
      <c r="AY1162" s="45"/>
    </row>
    <row r="1163">
      <c r="A1163" s="60"/>
      <c r="B1163" s="60"/>
      <c r="C1163" s="60"/>
      <c r="D1163" s="46"/>
      <c r="E1163" s="25"/>
      <c r="F1163" s="26"/>
      <c r="G1163" s="18"/>
      <c r="H1163" s="15"/>
      <c r="I1163" s="28"/>
      <c r="J1163" s="29"/>
      <c r="K1163" s="30"/>
      <c r="L1163" s="31"/>
      <c r="M1163" s="32"/>
      <c r="N1163" s="33"/>
      <c r="O1163" s="39"/>
      <c r="P1163" s="39"/>
      <c r="Q1163" s="40"/>
      <c r="R1163" s="17"/>
      <c r="S1163" s="40"/>
      <c r="T1163" s="40"/>
      <c r="U1163" s="40"/>
      <c r="V1163" s="40"/>
      <c r="W1163" s="40"/>
      <c r="X1163" s="41"/>
      <c r="Y1163" s="41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0"/>
      <c r="AJ1163" s="40"/>
      <c r="AK1163" s="40"/>
      <c r="AL1163" s="18"/>
      <c r="AM1163" s="40"/>
      <c r="AN1163" s="42"/>
      <c r="AO1163" s="42"/>
      <c r="AP1163" s="43"/>
      <c r="AQ1163" s="43"/>
      <c r="AR1163" s="43"/>
      <c r="AS1163" s="43"/>
      <c r="AT1163" s="43"/>
      <c r="AU1163" s="43"/>
      <c r="AV1163" s="44"/>
      <c r="AW1163" s="45"/>
      <c r="AX1163" s="45"/>
      <c r="AY1163" s="45"/>
    </row>
    <row r="1164">
      <c r="A1164" s="60"/>
      <c r="B1164" s="60"/>
      <c r="C1164" s="60"/>
      <c r="D1164" s="46"/>
      <c r="E1164" s="25"/>
      <c r="F1164" s="26"/>
      <c r="G1164" s="18"/>
      <c r="H1164" s="15"/>
      <c r="I1164" s="28"/>
      <c r="J1164" s="29"/>
      <c r="K1164" s="30"/>
      <c r="L1164" s="31"/>
      <c r="M1164" s="32"/>
      <c r="N1164" s="33"/>
      <c r="O1164" s="39"/>
      <c r="P1164" s="39"/>
      <c r="Q1164" s="40"/>
      <c r="R1164" s="17"/>
      <c r="S1164" s="40"/>
      <c r="T1164" s="40"/>
      <c r="U1164" s="40"/>
      <c r="V1164" s="40"/>
      <c r="W1164" s="40"/>
      <c r="X1164" s="41"/>
      <c r="Y1164" s="41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18"/>
      <c r="AM1164" s="40"/>
      <c r="AN1164" s="42"/>
      <c r="AO1164" s="42"/>
      <c r="AP1164" s="43"/>
      <c r="AQ1164" s="43"/>
      <c r="AR1164" s="43"/>
      <c r="AS1164" s="43"/>
      <c r="AT1164" s="43"/>
      <c r="AU1164" s="43"/>
      <c r="AV1164" s="44"/>
      <c r="AW1164" s="45"/>
      <c r="AX1164" s="45"/>
      <c r="AY1164" s="45"/>
    </row>
    <row r="1165">
      <c r="A1165" s="60"/>
      <c r="B1165" s="60"/>
      <c r="C1165" s="60"/>
      <c r="D1165" s="46"/>
      <c r="E1165" s="25"/>
      <c r="F1165" s="26"/>
      <c r="G1165" s="18"/>
      <c r="H1165" s="15"/>
      <c r="I1165" s="28"/>
      <c r="J1165" s="29"/>
      <c r="K1165" s="30"/>
      <c r="L1165" s="31"/>
      <c r="M1165" s="32"/>
      <c r="N1165" s="33"/>
      <c r="O1165" s="39"/>
      <c r="P1165" s="39"/>
      <c r="Q1165" s="40"/>
      <c r="R1165" s="17"/>
      <c r="S1165" s="40"/>
      <c r="T1165" s="40"/>
      <c r="U1165" s="40"/>
      <c r="V1165" s="40"/>
      <c r="W1165" s="40"/>
      <c r="X1165" s="41"/>
      <c r="Y1165" s="41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0"/>
      <c r="AJ1165" s="40"/>
      <c r="AK1165" s="40"/>
      <c r="AL1165" s="18"/>
      <c r="AM1165" s="40"/>
      <c r="AN1165" s="42"/>
      <c r="AO1165" s="42"/>
      <c r="AP1165" s="43"/>
      <c r="AQ1165" s="43"/>
      <c r="AR1165" s="43"/>
      <c r="AS1165" s="43"/>
      <c r="AT1165" s="43"/>
      <c r="AU1165" s="43"/>
      <c r="AV1165" s="44"/>
      <c r="AW1165" s="45"/>
      <c r="AX1165" s="45"/>
      <c r="AY1165" s="45"/>
    </row>
    <row r="1166">
      <c r="A1166" s="60"/>
      <c r="B1166" s="60"/>
      <c r="C1166" s="60"/>
      <c r="D1166" s="46"/>
      <c r="E1166" s="25"/>
      <c r="F1166" s="26"/>
      <c r="G1166" s="18"/>
      <c r="H1166" s="15"/>
      <c r="I1166" s="28"/>
      <c r="J1166" s="29"/>
      <c r="K1166" s="30"/>
      <c r="L1166" s="31"/>
      <c r="M1166" s="32"/>
      <c r="N1166" s="33"/>
      <c r="O1166" s="39"/>
      <c r="P1166" s="39"/>
      <c r="Q1166" s="40"/>
      <c r="R1166" s="17"/>
      <c r="S1166" s="40"/>
      <c r="T1166" s="40"/>
      <c r="U1166" s="40"/>
      <c r="V1166" s="40"/>
      <c r="W1166" s="40"/>
      <c r="X1166" s="41"/>
      <c r="Y1166" s="41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0"/>
      <c r="AJ1166" s="40"/>
      <c r="AK1166" s="40"/>
      <c r="AL1166" s="18"/>
      <c r="AM1166" s="40"/>
      <c r="AN1166" s="42"/>
      <c r="AO1166" s="42"/>
      <c r="AP1166" s="43"/>
      <c r="AQ1166" s="43"/>
      <c r="AR1166" s="43"/>
      <c r="AS1166" s="43"/>
      <c r="AT1166" s="43"/>
      <c r="AU1166" s="43"/>
      <c r="AV1166" s="44"/>
      <c r="AW1166" s="45"/>
      <c r="AX1166" s="45"/>
      <c r="AY1166" s="45"/>
    </row>
    <row r="1167">
      <c r="A1167" s="60"/>
      <c r="B1167" s="60"/>
      <c r="C1167" s="60"/>
      <c r="D1167" s="46"/>
      <c r="E1167" s="25"/>
      <c r="F1167" s="26"/>
      <c r="G1167" s="18"/>
      <c r="H1167" s="15"/>
      <c r="I1167" s="28"/>
      <c r="J1167" s="29"/>
      <c r="K1167" s="30"/>
      <c r="L1167" s="31"/>
      <c r="M1167" s="32"/>
      <c r="N1167" s="33"/>
      <c r="O1167" s="39"/>
      <c r="P1167" s="39"/>
      <c r="Q1167" s="40"/>
      <c r="R1167" s="17"/>
      <c r="S1167" s="40"/>
      <c r="T1167" s="40"/>
      <c r="U1167" s="40"/>
      <c r="V1167" s="40"/>
      <c r="W1167" s="40"/>
      <c r="X1167" s="41"/>
      <c r="Y1167" s="41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0"/>
      <c r="AJ1167" s="40"/>
      <c r="AK1167" s="40"/>
      <c r="AL1167" s="18"/>
      <c r="AM1167" s="40"/>
      <c r="AN1167" s="42"/>
      <c r="AO1167" s="42"/>
      <c r="AP1167" s="43"/>
      <c r="AQ1167" s="43"/>
      <c r="AR1167" s="43"/>
      <c r="AS1167" s="43"/>
      <c r="AT1167" s="43"/>
      <c r="AU1167" s="43"/>
      <c r="AV1167" s="44"/>
      <c r="AW1167" s="45"/>
      <c r="AX1167" s="45"/>
      <c r="AY1167" s="45"/>
    </row>
    <row r="1168">
      <c r="A1168" s="60"/>
      <c r="B1168" s="60"/>
      <c r="C1168" s="60"/>
      <c r="D1168" s="46"/>
      <c r="E1168" s="25"/>
      <c r="F1168" s="26"/>
      <c r="G1168" s="18"/>
      <c r="H1168" s="15"/>
      <c r="I1168" s="28"/>
      <c r="J1168" s="29"/>
      <c r="K1168" s="30"/>
      <c r="L1168" s="31"/>
      <c r="M1168" s="32"/>
      <c r="N1168" s="33"/>
      <c r="O1168" s="39"/>
      <c r="P1168" s="39"/>
      <c r="Q1168" s="40"/>
      <c r="R1168" s="17"/>
      <c r="S1168" s="40"/>
      <c r="T1168" s="40"/>
      <c r="U1168" s="40"/>
      <c r="V1168" s="40"/>
      <c r="W1168" s="40"/>
      <c r="X1168" s="41"/>
      <c r="Y1168" s="41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18"/>
      <c r="AM1168" s="40"/>
      <c r="AN1168" s="42"/>
      <c r="AO1168" s="42"/>
      <c r="AP1168" s="43"/>
      <c r="AQ1168" s="43"/>
      <c r="AR1168" s="43"/>
      <c r="AS1168" s="43"/>
      <c r="AT1168" s="43"/>
      <c r="AU1168" s="43"/>
      <c r="AV1168" s="44"/>
      <c r="AW1168" s="45"/>
      <c r="AX1168" s="45"/>
      <c r="AY1168" s="45"/>
    </row>
    <row r="1169">
      <c r="A1169" s="60"/>
      <c r="B1169" s="60"/>
      <c r="C1169" s="60"/>
      <c r="D1169" s="46"/>
      <c r="E1169" s="25"/>
      <c r="F1169" s="26"/>
      <c r="G1169" s="18"/>
      <c r="H1169" s="15"/>
      <c r="I1169" s="28"/>
      <c r="J1169" s="29"/>
      <c r="K1169" s="30"/>
      <c r="L1169" s="31"/>
      <c r="M1169" s="32"/>
      <c r="N1169" s="33"/>
      <c r="O1169" s="39"/>
      <c r="P1169" s="39"/>
      <c r="Q1169" s="40"/>
      <c r="R1169" s="17"/>
      <c r="S1169" s="40"/>
      <c r="T1169" s="40"/>
      <c r="U1169" s="40"/>
      <c r="V1169" s="40"/>
      <c r="W1169" s="40"/>
      <c r="X1169" s="41"/>
      <c r="Y1169" s="41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0"/>
      <c r="AJ1169" s="40"/>
      <c r="AK1169" s="40"/>
      <c r="AL1169" s="18"/>
      <c r="AM1169" s="40"/>
      <c r="AN1169" s="42"/>
      <c r="AO1169" s="42"/>
      <c r="AP1169" s="43"/>
      <c r="AQ1169" s="43"/>
      <c r="AR1169" s="43"/>
      <c r="AS1169" s="43"/>
      <c r="AT1169" s="43"/>
      <c r="AU1169" s="43"/>
      <c r="AV1169" s="44"/>
      <c r="AW1169" s="45"/>
      <c r="AX1169" s="45"/>
      <c r="AY1169" s="45"/>
    </row>
    <row r="1170">
      <c r="A1170" s="60"/>
      <c r="B1170" s="60"/>
      <c r="C1170" s="60"/>
      <c r="D1170" s="46"/>
      <c r="E1170" s="25"/>
      <c r="F1170" s="26"/>
      <c r="G1170" s="18"/>
      <c r="H1170" s="15"/>
      <c r="I1170" s="28"/>
      <c r="J1170" s="29"/>
      <c r="K1170" s="30"/>
      <c r="L1170" s="31"/>
      <c r="M1170" s="32"/>
      <c r="N1170" s="33"/>
      <c r="O1170" s="39"/>
      <c r="P1170" s="39"/>
      <c r="Q1170" s="40"/>
      <c r="R1170" s="17"/>
      <c r="S1170" s="40"/>
      <c r="T1170" s="40"/>
      <c r="U1170" s="40"/>
      <c r="V1170" s="40"/>
      <c r="W1170" s="40"/>
      <c r="X1170" s="41"/>
      <c r="Y1170" s="41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18"/>
      <c r="AM1170" s="40"/>
      <c r="AN1170" s="42"/>
      <c r="AO1170" s="42"/>
      <c r="AP1170" s="43"/>
      <c r="AQ1170" s="43"/>
      <c r="AR1170" s="43"/>
      <c r="AS1170" s="43"/>
      <c r="AT1170" s="43"/>
      <c r="AU1170" s="43"/>
      <c r="AV1170" s="44"/>
      <c r="AW1170" s="45"/>
      <c r="AX1170" s="45"/>
      <c r="AY1170" s="45"/>
    </row>
    <row r="1171">
      <c r="A1171" s="60"/>
      <c r="B1171" s="60"/>
      <c r="C1171" s="60"/>
      <c r="D1171" s="46"/>
      <c r="E1171" s="25"/>
      <c r="F1171" s="26"/>
      <c r="G1171" s="18"/>
      <c r="H1171" s="15"/>
      <c r="I1171" s="28"/>
      <c r="J1171" s="29"/>
      <c r="K1171" s="30"/>
      <c r="L1171" s="31"/>
      <c r="M1171" s="32"/>
      <c r="N1171" s="33"/>
      <c r="O1171" s="39"/>
      <c r="P1171" s="39"/>
      <c r="Q1171" s="40"/>
      <c r="R1171" s="17"/>
      <c r="S1171" s="40"/>
      <c r="T1171" s="40"/>
      <c r="U1171" s="40"/>
      <c r="V1171" s="40"/>
      <c r="W1171" s="40"/>
      <c r="X1171" s="41"/>
      <c r="Y1171" s="41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0"/>
      <c r="AJ1171" s="40"/>
      <c r="AK1171" s="40"/>
      <c r="AL1171" s="18"/>
      <c r="AM1171" s="40"/>
      <c r="AN1171" s="42"/>
      <c r="AO1171" s="42"/>
      <c r="AP1171" s="43"/>
      <c r="AQ1171" s="43"/>
      <c r="AR1171" s="43"/>
      <c r="AS1171" s="43"/>
      <c r="AT1171" s="43"/>
      <c r="AU1171" s="43"/>
      <c r="AV1171" s="44"/>
      <c r="AW1171" s="45"/>
      <c r="AX1171" s="45"/>
      <c r="AY1171" s="45"/>
    </row>
    <row r="1172">
      <c r="A1172" s="60"/>
      <c r="B1172" s="60"/>
      <c r="C1172" s="60"/>
      <c r="D1172" s="46"/>
      <c r="E1172" s="25"/>
      <c r="F1172" s="26"/>
      <c r="G1172" s="18"/>
      <c r="H1172" s="15"/>
      <c r="I1172" s="28"/>
      <c r="J1172" s="29"/>
      <c r="K1172" s="30"/>
      <c r="L1172" s="31"/>
      <c r="M1172" s="32"/>
      <c r="N1172" s="33"/>
      <c r="O1172" s="39"/>
      <c r="P1172" s="39"/>
      <c r="Q1172" s="40"/>
      <c r="R1172" s="17"/>
      <c r="S1172" s="40"/>
      <c r="T1172" s="40"/>
      <c r="U1172" s="40"/>
      <c r="V1172" s="40"/>
      <c r="W1172" s="40"/>
      <c r="X1172" s="41"/>
      <c r="Y1172" s="41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0"/>
      <c r="AJ1172" s="40"/>
      <c r="AK1172" s="40"/>
      <c r="AL1172" s="18"/>
      <c r="AM1172" s="40"/>
      <c r="AN1172" s="42"/>
      <c r="AO1172" s="42"/>
      <c r="AP1172" s="43"/>
      <c r="AQ1172" s="43"/>
      <c r="AR1172" s="43"/>
      <c r="AS1172" s="43"/>
      <c r="AT1172" s="43"/>
      <c r="AU1172" s="43"/>
      <c r="AV1172" s="44"/>
      <c r="AW1172" s="45"/>
      <c r="AX1172" s="45"/>
      <c r="AY1172" s="45"/>
    </row>
    <row r="1173">
      <c r="A1173" s="60"/>
      <c r="B1173" s="60"/>
      <c r="C1173" s="60"/>
      <c r="D1173" s="46"/>
      <c r="E1173" s="25"/>
      <c r="F1173" s="26"/>
      <c r="G1173" s="18"/>
      <c r="H1173" s="15"/>
      <c r="I1173" s="28"/>
      <c r="J1173" s="29"/>
      <c r="K1173" s="30"/>
      <c r="L1173" s="31"/>
      <c r="M1173" s="32"/>
      <c r="N1173" s="33"/>
      <c r="O1173" s="39"/>
      <c r="P1173" s="39"/>
      <c r="Q1173" s="40"/>
      <c r="R1173" s="17"/>
      <c r="S1173" s="40"/>
      <c r="T1173" s="40"/>
      <c r="U1173" s="40"/>
      <c r="V1173" s="40"/>
      <c r="W1173" s="40"/>
      <c r="X1173" s="41"/>
      <c r="Y1173" s="41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0"/>
      <c r="AJ1173" s="40"/>
      <c r="AK1173" s="40"/>
      <c r="AL1173" s="18"/>
      <c r="AM1173" s="40"/>
      <c r="AN1173" s="42"/>
      <c r="AO1173" s="42"/>
      <c r="AP1173" s="43"/>
      <c r="AQ1173" s="43"/>
      <c r="AR1173" s="43"/>
      <c r="AS1173" s="43"/>
      <c r="AT1173" s="43"/>
      <c r="AU1173" s="43"/>
      <c r="AV1173" s="44"/>
      <c r="AW1173" s="45"/>
      <c r="AX1173" s="45"/>
      <c r="AY1173" s="45"/>
    </row>
    <row r="1174">
      <c r="A1174" s="60"/>
      <c r="B1174" s="60"/>
      <c r="C1174" s="60"/>
      <c r="D1174" s="46"/>
      <c r="E1174" s="25"/>
      <c r="F1174" s="26"/>
      <c r="G1174" s="18"/>
      <c r="H1174" s="15"/>
      <c r="I1174" s="28"/>
      <c r="J1174" s="29"/>
      <c r="K1174" s="30"/>
      <c r="L1174" s="31"/>
      <c r="M1174" s="32"/>
      <c r="N1174" s="33"/>
      <c r="O1174" s="39"/>
      <c r="P1174" s="39"/>
      <c r="Q1174" s="40"/>
      <c r="R1174" s="17"/>
      <c r="S1174" s="40"/>
      <c r="T1174" s="40"/>
      <c r="U1174" s="40"/>
      <c r="V1174" s="40"/>
      <c r="W1174" s="40"/>
      <c r="X1174" s="41"/>
      <c r="Y1174" s="41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18"/>
      <c r="AM1174" s="40"/>
      <c r="AN1174" s="42"/>
      <c r="AO1174" s="42"/>
      <c r="AP1174" s="43"/>
      <c r="AQ1174" s="43"/>
      <c r="AR1174" s="43"/>
      <c r="AS1174" s="43"/>
      <c r="AT1174" s="43"/>
      <c r="AU1174" s="43"/>
      <c r="AV1174" s="44"/>
      <c r="AW1174" s="45"/>
      <c r="AX1174" s="45"/>
      <c r="AY1174" s="45"/>
    </row>
    <row r="1175">
      <c r="A1175" s="60"/>
      <c r="B1175" s="60"/>
      <c r="C1175" s="60"/>
      <c r="D1175" s="46"/>
      <c r="E1175" s="25"/>
      <c r="F1175" s="26"/>
      <c r="G1175" s="18"/>
      <c r="H1175" s="15"/>
      <c r="I1175" s="28"/>
      <c r="J1175" s="29"/>
      <c r="K1175" s="30"/>
      <c r="L1175" s="31"/>
      <c r="M1175" s="32"/>
      <c r="N1175" s="33"/>
      <c r="O1175" s="39"/>
      <c r="P1175" s="39"/>
      <c r="Q1175" s="40"/>
      <c r="R1175" s="17"/>
      <c r="S1175" s="40"/>
      <c r="T1175" s="40"/>
      <c r="U1175" s="40"/>
      <c r="V1175" s="40"/>
      <c r="W1175" s="40"/>
      <c r="X1175" s="41"/>
      <c r="Y1175" s="41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0"/>
      <c r="AJ1175" s="40"/>
      <c r="AK1175" s="40"/>
      <c r="AL1175" s="18"/>
      <c r="AM1175" s="40"/>
      <c r="AN1175" s="42"/>
      <c r="AO1175" s="42"/>
      <c r="AP1175" s="43"/>
      <c r="AQ1175" s="43"/>
      <c r="AR1175" s="43"/>
      <c r="AS1175" s="43"/>
      <c r="AT1175" s="43"/>
      <c r="AU1175" s="43"/>
      <c r="AV1175" s="44"/>
      <c r="AW1175" s="45"/>
      <c r="AX1175" s="45"/>
      <c r="AY1175" s="45"/>
    </row>
    <row r="1176">
      <c r="A1176" s="60"/>
      <c r="B1176" s="60"/>
      <c r="C1176" s="60"/>
      <c r="D1176" s="46"/>
      <c r="E1176" s="25"/>
      <c r="F1176" s="26"/>
      <c r="G1176" s="18"/>
      <c r="H1176" s="15"/>
      <c r="I1176" s="28"/>
      <c r="J1176" s="29"/>
      <c r="K1176" s="30"/>
      <c r="L1176" s="31"/>
      <c r="M1176" s="32"/>
      <c r="N1176" s="33"/>
      <c r="O1176" s="39"/>
      <c r="P1176" s="39"/>
      <c r="Q1176" s="40"/>
      <c r="R1176" s="17"/>
      <c r="S1176" s="40"/>
      <c r="T1176" s="40"/>
      <c r="U1176" s="40"/>
      <c r="V1176" s="40"/>
      <c r="W1176" s="40"/>
      <c r="X1176" s="41"/>
      <c r="Y1176" s="41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0"/>
      <c r="AJ1176" s="40"/>
      <c r="AK1176" s="40"/>
      <c r="AL1176" s="18"/>
      <c r="AM1176" s="40"/>
      <c r="AN1176" s="42"/>
      <c r="AO1176" s="42"/>
      <c r="AP1176" s="43"/>
      <c r="AQ1176" s="43"/>
      <c r="AR1176" s="43"/>
      <c r="AS1176" s="43"/>
      <c r="AT1176" s="43"/>
      <c r="AU1176" s="43"/>
      <c r="AV1176" s="44"/>
      <c r="AW1176" s="45"/>
      <c r="AX1176" s="45"/>
      <c r="AY1176" s="45"/>
    </row>
    <row r="1177">
      <c r="A1177" s="60"/>
      <c r="B1177" s="60"/>
      <c r="C1177" s="60"/>
      <c r="D1177" s="46"/>
      <c r="E1177" s="25"/>
      <c r="F1177" s="26"/>
      <c r="G1177" s="18"/>
      <c r="H1177" s="15"/>
      <c r="I1177" s="28"/>
      <c r="J1177" s="29"/>
      <c r="K1177" s="30"/>
      <c r="L1177" s="31"/>
      <c r="M1177" s="32"/>
      <c r="N1177" s="33"/>
      <c r="O1177" s="39"/>
      <c r="P1177" s="39"/>
      <c r="Q1177" s="40"/>
      <c r="R1177" s="17"/>
      <c r="S1177" s="40"/>
      <c r="T1177" s="40"/>
      <c r="U1177" s="40"/>
      <c r="V1177" s="40"/>
      <c r="W1177" s="40"/>
      <c r="X1177" s="41"/>
      <c r="Y1177" s="41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0"/>
      <c r="AJ1177" s="40"/>
      <c r="AK1177" s="40"/>
      <c r="AL1177" s="18"/>
      <c r="AM1177" s="40"/>
      <c r="AN1177" s="42"/>
      <c r="AO1177" s="42"/>
      <c r="AP1177" s="43"/>
      <c r="AQ1177" s="43"/>
      <c r="AR1177" s="43"/>
      <c r="AS1177" s="43"/>
      <c r="AT1177" s="43"/>
      <c r="AU1177" s="43"/>
      <c r="AV1177" s="44"/>
      <c r="AW1177" s="45"/>
      <c r="AX1177" s="45"/>
      <c r="AY1177" s="45"/>
    </row>
    <row r="1178">
      <c r="A1178" s="60"/>
      <c r="B1178" s="60"/>
      <c r="C1178" s="60"/>
      <c r="D1178" s="46"/>
      <c r="E1178" s="25"/>
      <c r="F1178" s="26"/>
      <c r="G1178" s="18"/>
      <c r="H1178" s="15"/>
      <c r="I1178" s="28"/>
      <c r="J1178" s="29"/>
      <c r="K1178" s="30"/>
      <c r="L1178" s="31"/>
      <c r="M1178" s="32"/>
      <c r="N1178" s="33"/>
      <c r="O1178" s="39"/>
      <c r="P1178" s="39"/>
      <c r="Q1178" s="40"/>
      <c r="R1178" s="17"/>
      <c r="S1178" s="40"/>
      <c r="T1178" s="40"/>
      <c r="U1178" s="40"/>
      <c r="V1178" s="40"/>
      <c r="W1178" s="40"/>
      <c r="X1178" s="41"/>
      <c r="Y1178" s="41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18"/>
      <c r="AM1178" s="40"/>
      <c r="AN1178" s="42"/>
      <c r="AO1178" s="42"/>
      <c r="AP1178" s="43"/>
      <c r="AQ1178" s="43"/>
      <c r="AR1178" s="43"/>
      <c r="AS1178" s="43"/>
      <c r="AT1178" s="43"/>
      <c r="AU1178" s="43"/>
      <c r="AV1178" s="44"/>
      <c r="AW1178" s="45"/>
      <c r="AX1178" s="45"/>
      <c r="AY1178" s="45"/>
    </row>
    <row r="1179">
      <c r="A1179" s="60"/>
      <c r="B1179" s="60"/>
      <c r="C1179" s="60"/>
      <c r="D1179" s="46"/>
      <c r="E1179" s="25"/>
      <c r="F1179" s="26"/>
      <c r="G1179" s="18"/>
      <c r="H1179" s="15"/>
      <c r="I1179" s="28"/>
      <c r="J1179" s="29"/>
      <c r="K1179" s="30"/>
      <c r="L1179" s="31"/>
      <c r="M1179" s="32"/>
      <c r="N1179" s="33"/>
      <c r="O1179" s="39"/>
      <c r="P1179" s="39"/>
      <c r="Q1179" s="40"/>
      <c r="R1179" s="17"/>
      <c r="S1179" s="40"/>
      <c r="T1179" s="40"/>
      <c r="U1179" s="40"/>
      <c r="V1179" s="40"/>
      <c r="W1179" s="40"/>
      <c r="X1179" s="41"/>
      <c r="Y1179" s="41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0"/>
      <c r="AJ1179" s="40"/>
      <c r="AK1179" s="40"/>
      <c r="AL1179" s="18"/>
      <c r="AM1179" s="40"/>
      <c r="AN1179" s="42"/>
      <c r="AO1179" s="42"/>
      <c r="AP1179" s="43"/>
      <c r="AQ1179" s="43"/>
      <c r="AR1179" s="43"/>
      <c r="AS1179" s="43"/>
      <c r="AT1179" s="43"/>
      <c r="AU1179" s="43"/>
      <c r="AV1179" s="44"/>
      <c r="AW1179" s="45"/>
      <c r="AX1179" s="45"/>
      <c r="AY1179" s="45"/>
    </row>
    <row r="1180">
      <c r="A1180" s="60"/>
      <c r="B1180" s="60"/>
      <c r="C1180" s="60"/>
      <c r="D1180" s="46"/>
      <c r="E1180" s="25"/>
      <c r="F1180" s="26"/>
      <c r="G1180" s="18"/>
      <c r="H1180" s="15"/>
      <c r="I1180" s="28"/>
      <c r="J1180" s="29"/>
      <c r="K1180" s="30"/>
      <c r="L1180" s="31"/>
      <c r="M1180" s="32"/>
      <c r="N1180" s="33"/>
      <c r="O1180" s="39"/>
      <c r="P1180" s="39"/>
      <c r="Q1180" s="40"/>
      <c r="R1180" s="17"/>
      <c r="S1180" s="40"/>
      <c r="T1180" s="40"/>
      <c r="U1180" s="40"/>
      <c r="V1180" s="40"/>
      <c r="W1180" s="40"/>
      <c r="X1180" s="41"/>
      <c r="Y1180" s="41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0"/>
      <c r="AJ1180" s="40"/>
      <c r="AK1180" s="40"/>
      <c r="AL1180" s="18"/>
      <c r="AM1180" s="40"/>
      <c r="AN1180" s="42"/>
      <c r="AO1180" s="42"/>
      <c r="AP1180" s="43"/>
      <c r="AQ1180" s="43"/>
      <c r="AR1180" s="43"/>
      <c r="AS1180" s="43"/>
      <c r="AT1180" s="43"/>
      <c r="AU1180" s="43"/>
      <c r="AV1180" s="44"/>
      <c r="AW1180" s="45"/>
      <c r="AX1180" s="45"/>
      <c r="AY1180" s="45"/>
    </row>
    <row r="1181">
      <c r="A1181" s="60"/>
      <c r="B1181" s="60"/>
      <c r="C1181" s="60"/>
      <c r="D1181" s="46"/>
      <c r="E1181" s="25"/>
      <c r="F1181" s="26"/>
      <c r="G1181" s="18"/>
      <c r="H1181" s="15"/>
      <c r="I1181" s="28"/>
      <c r="J1181" s="29"/>
      <c r="K1181" s="30"/>
      <c r="L1181" s="31"/>
      <c r="M1181" s="32"/>
      <c r="N1181" s="33"/>
      <c r="O1181" s="39"/>
      <c r="P1181" s="39"/>
      <c r="Q1181" s="40"/>
      <c r="R1181" s="17"/>
      <c r="S1181" s="40"/>
      <c r="T1181" s="40"/>
      <c r="U1181" s="40"/>
      <c r="V1181" s="40"/>
      <c r="W1181" s="40"/>
      <c r="X1181" s="41"/>
      <c r="Y1181" s="41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0"/>
      <c r="AJ1181" s="40"/>
      <c r="AK1181" s="40"/>
      <c r="AL1181" s="18"/>
      <c r="AM1181" s="40"/>
      <c r="AN1181" s="42"/>
      <c r="AO1181" s="42"/>
      <c r="AP1181" s="43"/>
      <c r="AQ1181" s="43"/>
      <c r="AR1181" s="43"/>
      <c r="AS1181" s="43"/>
      <c r="AT1181" s="43"/>
      <c r="AU1181" s="43"/>
      <c r="AV1181" s="44"/>
      <c r="AW1181" s="45"/>
      <c r="AX1181" s="45"/>
      <c r="AY1181" s="45"/>
    </row>
    <row r="1182">
      <c r="A1182" s="60"/>
      <c r="B1182" s="60"/>
      <c r="C1182" s="60"/>
      <c r="D1182" s="46"/>
      <c r="E1182" s="25"/>
      <c r="F1182" s="26"/>
      <c r="G1182" s="18"/>
      <c r="H1182" s="15"/>
      <c r="I1182" s="28"/>
      <c r="J1182" s="29"/>
      <c r="K1182" s="30"/>
      <c r="L1182" s="31"/>
      <c r="M1182" s="32"/>
      <c r="N1182" s="33"/>
      <c r="O1182" s="39"/>
      <c r="P1182" s="39"/>
      <c r="Q1182" s="40"/>
      <c r="R1182" s="17"/>
      <c r="S1182" s="40"/>
      <c r="T1182" s="40"/>
      <c r="U1182" s="40"/>
      <c r="V1182" s="40"/>
      <c r="W1182" s="40"/>
      <c r="X1182" s="41"/>
      <c r="Y1182" s="41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18"/>
      <c r="AM1182" s="40"/>
      <c r="AN1182" s="42"/>
      <c r="AO1182" s="42"/>
      <c r="AP1182" s="43"/>
      <c r="AQ1182" s="43"/>
      <c r="AR1182" s="43"/>
      <c r="AS1182" s="43"/>
      <c r="AT1182" s="43"/>
      <c r="AU1182" s="43"/>
      <c r="AV1182" s="44"/>
      <c r="AW1182" s="45"/>
      <c r="AX1182" s="45"/>
      <c r="AY1182" s="45"/>
    </row>
    <row r="1183">
      <c r="A1183" s="60"/>
      <c r="B1183" s="60"/>
      <c r="C1183" s="60"/>
      <c r="D1183" s="46"/>
      <c r="E1183" s="25"/>
      <c r="F1183" s="26"/>
      <c r="G1183" s="18"/>
      <c r="H1183" s="15"/>
      <c r="I1183" s="28"/>
      <c r="J1183" s="29"/>
      <c r="K1183" s="30"/>
      <c r="L1183" s="31"/>
      <c r="M1183" s="32"/>
      <c r="N1183" s="33"/>
      <c r="O1183" s="39"/>
      <c r="P1183" s="39"/>
      <c r="Q1183" s="40"/>
      <c r="R1183" s="17"/>
      <c r="S1183" s="40"/>
      <c r="T1183" s="40"/>
      <c r="U1183" s="40"/>
      <c r="V1183" s="40"/>
      <c r="W1183" s="40"/>
      <c r="X1183" s="41"/>
      <c r="Y1183" s="41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0"/>
      <c r="AJ1183" s="40"/>
      <c r="AK1183" s="40"/>
      <c r="AL1183" s="18"/>
      <c r="AM1183" s="40"/>
      <c r="AN1183" s="42"/>
      <c r="AO1183" s="42"/>
      <c r="AP1183" s="43"/>
      <c r="AQ1183" s="43"/>
      <c r="AR1183" s="43"/>
      <c r="AS1183" s="43"/>
      <c r="AT1183" s="43"/>
      <c r="AU1183" s="43"/>
      <c r="AV1183" s="44"/>
      <c r="AW1183" s="45"/>
      <c r="AX1183" s="45"/>
      <c r="AY1183" s="45"/>
    </row>
    <row r="1184">
      <c r="A1184" s="60"/>
      <c r="B1184" s="60"/>
      <c r="C1184" s="60"/>
      <c r="D1184" s="46"/>
      <c r="E1184" s="25"/>
      <c r="F1184" s="26"/>
      <c r="G1184" s="18"/>
      <c r="H1184" s="15"/>
      <c r="I1184" s="28"/>
      <c r="J1184" s="29"/>
      <c r="K1184" s="30"/>
      <c r="L1184" s="31"/>
      <c r="M1184" s="32"/>
      <c r="N1184" s="33"/>
      <c r="O1184" s="39"/>
      <c r="P1184" s="39"/>
      <c r="Q1184" s="40"/>
      <c r="R1184" s="17"/>
      <c r="S1184" s="40"/>
      <c r="T1184" s="40"/>
      <c r="U1184" s="40"/>
      <c r="V1184" s="40"/>
      <c r="W1184" s="40"/>
      <c r="X1184" s="41"/>
      <c r="Y1184" s="41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18"/>
      <c r="AM1184" s="40"/>
      <c r="AN1184" s="42"/>
      <c r="AO1184" s="42"/>
      <c r="AP1184" s="43"/>
      <c r="AQ1184" s="43"/>
      <c r="AR1184" s="43"/>
      <c r="AS1184" s="43"/>
      <c r="AT1184" s="43"/>
      <c r="AU1184" s="43"/>
      <c r="AV1184" s="44"/>
      <c r="AW1184" s="45"/>
      <c r="AX1184" s="45"/>
      <c r="AY1184" s="45"/>
    </row>
    <row r="1185">
      <c r="A1185" s="60"/>
      <c r="B1185" s="60"/>
      <c r="C1185" s="60"/>
      <c r="D1185" s="46"/>
      <c r="E1185" s="25"/>
      <c r="F1185" s="26"/>
      <c r="G1185" s="18"/>
      <c r="H1185" s="15"/>
      <c r="I1185" s="28"/>
      <c r="J1185" s="29"/>
      <c r="K1185" s="30"/>
      <c r="L1185" s="31"/>
      <c r="M1185" s="32"/>
      <c r="N1185" s="33"/>
      <c r="O1185" s="39"/>
      <c r="P1185" s="39"/>
      <c r="Q1185" s="40"/>
      <c r="R1185" s="17"/>
      <c r="S1185" s="40"/>
      <c r="T1185" s="40"/>
      <c r="U1185" s="40"/>
      <c r="V1185" s="40"/>
      <c r="W1185" s="40"/>
      <c r="X1185" s="41"/>
      <c r="Y1185" s="41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0"/>
      <c r="AJ1185" s="40"/>
      <c r="AK1185" s="40"/>
      <c r="AL1185" s="18"/>
      <c r="AM1185" s="40"/>
      <c r="AN1185" s="42"/>
      <c r="AO1185" s="42"/>
      <c r="AP1185" s="43"/>
      <c r="AQ1185" s="43"/>
      <c r="AR1185" s="43"/>
      <c r="AS1185" s="43"/>
      <c r="AT1185" s="43"/>
      <c r="AU1185" s="43"/>
      <c r="AV1185" s="44"/>
      <c r="AW1185" s="45"/>
      <c r="AX1185" s="45"/>
      <c r="AY1185" s="45"/>
    </row>
    <row r="1186">
      <c r="A1186" s="60"/>
      <c r="B1186" s="60"/>
      <c r="C1186" s="60"/>
      <c r="D1186" s="46"/>
      <c r="E1186" s="25"/>
      <c r="F1186" s="26"/>
      <c r="G1186" s="18"/>
      <c r="H1186" s="15"/>
      <c r="I1186" s="28"/>
      <c r="J1186" s="29"/>
      <c r="K1186" s="30"/>
      <c r="L1186" s="31"/>
      <c r="M1186" s="32"/>
      <c r="N1186" s="33"/>
      <c r="O1186" s="39"/>
      <c r="P1186" s="39"/>
      <c r="Q1186" s="40"/>
      <c r="R1186" s="17"/>
      <c r="S1186" s="40"/>
      <c r="T1186" s="40"/>
      <c r="U1186" s="40"/>
      <c r="V1186" s="40"/>
      <c r="W1186" s="40"/>
      <c r="X1186" s="41"/>
      <c r="Y1186" s="41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18"/>
      <c r="AM1186" s="40"/>
      <c r="AN1186" s="42"/>
      <c r="AO1186" s="42"/>
      <c r="AP1186" s="43"/>
      <c r="AQ1186" s="43"/>
      <c r="AR1186" s="43"/>
      <c r="AS1186" s="43"/>
      <c r="AT1186" s="43"/>
      <c r="AU1186" s="43"/>
      <c r="AV1186" s="44"/>
      <c r="AW1186" s="45"/>
      <c r="AX1186" s="45"/>
      <c r="AY1186" s="45"/>
    </row>
    <row r="1187">
      <c r="A1187" s="60"/>
      <c r="B1187" s="60"/>
      <c r="C1187" s="60"/>
      <c r="D1187" s="46"/>
      <c r="E1187" s="25"/>
      <c r="F1187" s="26"/>
      <c r="G1187" s="18"/>
      <c r="H1187" s="15"/>
      <c r="I1187" s="28"/>
      <c r="J1187" s="29"/>
      <c r="K1187" s="30"/>
      <c r="L1187" s="31"/>
      <c r="M1187" s="32"/>
      <c r="N1187" s="33"/>
      <c r="O1187" s="39"/>
      <c r="P1187" s="39"/>
      <c r="Q1187" s="40"/>
      <c r="R1187" s="17"/>
      <c r="S1187" s="40"/>
      <c r="T1187" s="40"/>
      <c r="U1187" s="40"/>
      <c r="V1187" s="40"/>
      <c r="W1187" s="40"/>
      <c r="X1187" s="41"/>
      <c r="Y1187" s="41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0"/>
      <c r="AJ1187" s="40"/>
      <c r="AK1187" s="40"/>
      <c r="AL1187" s="18"/>
      <c r="AM1187" s="40"/>
      <c r="AN1187" s="42"/>
      <c r="AO1187" s="42"/>
      <c r="AP1187" s="43"/>
      <c r="AQ1187" s="43"/>
      <c r="AR1187" s="43"/>
      <c r="AS1187" s="43"/>
      <c r="AT1187" s="43"/>
      <c r="AU1187" s="43"/>
      <c r="AV1187" s="44"/>
      <c r="AW1187" s="45"/>
      <c r="AX1187" s="45"/>
      <c r="AY1187" s="45"/>
    </row>
    <row r="1188">
      <c r="A1188" s="60"/>
      <c r="B1188" s="60"/>
      <c r="C1188" s="60"/>
      <c r="D1188" s="46"/>
      <c r="E1188" s="25"/>
      <c r="F1188" s="26"/>
      <c r="G1188" s="18"/>
      <c r="H1188" s="15"/>
      <c r="I1188" s="28"/>
      <c r="J1188" s="29"/>
      <c r="K1188" s="30"/>
      <c r="L1188" s="31"/>
      <c r="M1188" s="32"/>
      <c r="N1188" s="33"/>
      <c r="O1188" s="39"/>
      <c r="P1188" s="39"/>
      <c r="Q1188" s="40"/>
      <c r="R1188" s="17"/>
      <c r="S1188" s="40"/>
      <c r="T1188" s="40"/>
      <c r="U1188" s="40"/>
      <c r="V1188" s="40"/>
      <c r="W1188" s="40"/>
      <c r="X1188" s="41"/>
      <c r="Y1188" s="41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18"/>
      <c r="AM1188" s="40"/>
      <c r="AN1188" s="42"/>
      <c r="AO1188" s="42"/>
      <c r="AP1188" s="43"/>
      <c r="AQ1188" s="43"/>
      <c r="AR1188" s="43"/>
      <c r="AS1188" s="43"/>
      <c r="AT1188" s="43"/>
      <c r="AU1188" s="43"/>
      <c r="AV1188" s="44"/>
      <c r="AW1188" s="45"/>
      <c r="AX1188" s="45"/>
      <c r="AY1188" s="45"/>
    </row>
    <row r="1189">
      <c r="A1189" s="60"/>
      <c r="B1189" s="60"/>
      <c r="C1189" s="60"/>
      <c r="D1189" s="46"/>
      <c r="E1189" s="25"/>
      <c r="F1189" s="26"/>
      <c r="G1189" s="18"/>
      <c r="H1189" s="15"/>
      <c r="I1189" s="28"/>
      <c r="J1189" s="29"/>
      <c r="K1189" s="30"/>
      <c r="L1189" s="31"/>
      <c r="M1189" s="32"/>
      <c r="N1189" s="33"/>
      <c r="O1189" s="39"/>
      <c r="P1189" s="39"/>
      <c r="Q1189" s="40"/>
      <c r="R1189" s="17"/>
      <c r="S1189" s="40"/>
      <c r="T1189" s="40"/>
      <c r="U1189" s="40"/>
      <c r="V1189" s="40"/>
      <c r="W1189" s="40"/>
      <c r="X1189" s="41"/>
      <c r="Y1189" s="41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0"/>
      <c r="AJ1189" s="40"/>
      <c r="AK1189" s="40"/>
      <c r="AL1189" s="18"/>
      <c r="AM1189" s="40"/>
      <c r="AN1189" s="42"/>
      <c r="AO1189" s="42"/>
      <c r="AP1189" s="43"/>
      <c r="AQ1189" s="43"/>
      <c r="AR1189" s="43"/>
      <c r="AS1189" s="43"/>
      <c r="AT1189" s="43"/>
      <c r="AU1189" s="43"/>
      <c r="AV1189" s="44"/>
      <c r="AW1189" s="45"/>
      <c r="AX1189" s="45"/>
      <c r="AY1189" s="45"/>
    </row>
    <row r="1190">
      <c r="A1190" s="60"/>
      <c r="B1190" s="60"/>
      <c r="C1190" s="60"/>
      <c r="D1190" s="46"/>
      <c r="E1190" s="25"/>
      <c r="F1190" s="26"/>
      <c r="G1190" s="18"/>
      <c r="H1190" s="15"/>
      <c r="I1190" s="28"/>
      <c r="J1190" s="29"/>
      <c r="K1190" s="30"/>
      <c r="L1190" s="31"/>
      <c r="M1190" s="32"/>
      <c r="N1190" s="33"/>
      <c r="O1190" s="39"/>
      <c r="P1190" s="39"/>
      <c r="Q1190" s="40"/>
      <c r="R1190" s="17"/>
      <c r="S1190" s="40"/>
      <c r="T1190" s="40"/>
      <c r="U1190" s="40"/>
      <c r="V1190" s="40"/>
      <c r="W1190" s="40"/>
      <c r="X1190" s="41"/>
      <c r="Y1190" s="41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18"/>
      <c r="AM1190" s="40"/>
      <c r="AN1190" s="42"/>
      <c r="AO1190" s="42"/>
      <c r="AP1190" s="43"/>
      <c r="AQ1190" s="43"/>
      <c r="AR1190" s="43"/>
      <c r="AS1190" s="43"/>
      <c r="AT1190" s="43"/>
      <c r="AU1190" s="43"/>
      <c r="AV1190" s="44"/>
      <c r="AW1190" s="45"/>
      <c r="AX1190" s="45"/>
      <c r="AY1190" s="45"/>
    </row>
    <row r="1191">
      <c r="A1191" s="60"/>
      <c r="B1191" s="60"/>
      <c r="C1191" s="60"/>
      <c r="D1191" s="46"/>
      <c r="E1191" s="25"/>
      <c r="F1191" s="26"/>
      <c r="G1191" s="18"/>
      <c r="H1191" s="15"/>
      <c r="I1191" s="28"/>
      <c r="J1191" s="29"/>
      <c r="K1191" s="30"/>
      <c r="L1191" s="31"/>
      <c r="M1191" s="32"/>
      <c r="N1191" s="33"/>
      <c r="O1191" s="39"/>
      <c r="P1191" s="39"/>
      <c r="Q1191" s="40"/>
      <c r="R1191" s="17"/>
      <c r="S1191" s="40"/>
      <c r="T1191" s="40"/>
      <c r="U1191" s="40"/>
      <c r="V1191" s="40"/>
      <c r="W1191" s="40"/>
      <c r="X1191" s="41"/>
      <c r="Y1191" s="41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0"/>
      <c r="AJ1191" s="40"/>
      <c r="AK1191" s="40"/>
      <c r="AL1191" s="18"/>
      <c r="AM1191" s="40"/>
      <c r="AN1191" s="42"/>
      <c r="AO1191" s="42"/>
      <c r="AP1191" s="43"/>
      <c r="AQ1191" s="43"/>
      <c r="AR1191" s="43"/>
      <c r="AS1191" s="43"/>
      <c r="AT1191" s="43"/>
      <c r="AU1191" s="43"/>
      <c r="AV1191" s="44"/>
      <c r="AW1191" s="45"/>
      <c r="AX1191" s="45"/>
      <c r="AY1191" s="45"/>
    </row>
    <row r="1192">
      <c r="A1192" s="60"/>
      <c r="B1192" s="60"/>
      <c r="C1192" s="60"/>
      <c r="D1192" s="46"/>
      <c r="E1192" s="25"/>
      <c r="F1192" s="26"/>
      <c r="G1192" s="18"/>
      <c r="H1192" s="15"/>
      <c r="I1192" s="28"/>
      <c r="J1192" s="29"/>
      <c r="K1192" s="30"/>
      <c r="L1192" s="31"/>
      <c r="M1192" s="32"/>
      <c r="N1192" s="33"/>
      <c r="O1192" s="39"/>
      <c r="P1192" s="39"/>
      <c r="Q1192" s="40"/>
      <c r="R1192" s="17"/>
      <c r="S1192" s="40"/>
      <c r="T1192" s="40"/>
      <c r="U1192" s="40"/>
      <c r="V1192" s="40"/>
      <c r="W1192" s="40"/>
      <c r="X1192" s="41"/>
      <c r="Y1192" s="41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18"/>
      <c r="AM1192" s="40"/>
      <c r="AN1192" s="42"/>
      <c r="AO1192" s="42"/>
      <c r="AP1192" s="43"/>
      <c r="AQ1192" s="43"/>
      <c r="AR1192" s="43"/>
      <c r="AS1192" s="43"/>
      <c r="AT1192" s="43"/>
      <c r="AU1192" s="43"/>
      <c r="AV1192" s="44"/>
      <c r="AW1192" s="45"/>
      <c r="AX1192" s="45"/>
      <c r="AY1192" s="45"/>
    </row>
    <row r="1193">
      <c r="A1193" s="60"/>
      <c r="B1193" s="60"/>
      <c r="C1193" s="60"/>
      <c r="D1193" s="46"/>
      <c r="E1193" s="25"/>
      <c r="F1193" s="26"/>
      <c r="G1193" s="18"/>
      <c r="H1193" s="15"/>
      <c r="I1193" s="28"/>
      <c r="J1193" s="29"/>
      <c r="K1193" s="30"/>
      <c r="L1193" s="31"/>
      <c r="M1193" s="32"/>
      <c r="N1193" s="33"/>
      <c r="O1193" s="39"/>
      <c r="P1193" s="39"/>
      <c r="Q1193" s="40"/>
      <c r="R1193" s="17"/>
      <c r="S1193" s="40"/>
      <c r="T1193" s="40"/>
      <c r="U1193" s="40"/>
      <c r="V1193" s="40"/>
      <c r="W1193" s="40"/>
      <c r="X1193" s="41"/>
      <c r="Y1193" s="41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0"/>
      <c r="AJ1193" s="40"/>
      <c r="AK1193" s="40"/>
      <c r="AL1193" s="18"/>
      <c r="AM1193" s="40"/>
      <c r="AN1193" s="42"/>
      <c r="AO1193" s="42"/>
      <c r="AP1193" s="43"/>
      <c r="AQ1193" s="43"/>
      <c r="AR1193" s="43"/>
      <c r="AS1193" s="43"/>
      <c r="AT1193" s="43"/>
      <c r="AU1193" s="43"/>
      <c r="AV1193" s="44"/>
      <c r="AW1193" s="45"/>
      <c r="AX1193" s="45"/>
      <c r="AY1193" s="45"/>
    </row>
    <row r="1194">
      <c r="A1194" s="60"/>
      <c r="B1194" s="60"/>
      <c r="C1194" s="60"/>
      <c r="D1194" s="46"/>
      <c r="E1194" s="25"/>
      <c r="F1194" s="26"/>
      <c r="G1194" s="18"/>
      <c r="H1194" s="15"/>
      <c r="I1194" s="28"/>
      <c r="J1194" s="29"/>
      <c r="K1194" s="30"/>
      <c r="L1194" s="31"/>
      <c r="M1194" s="32"/>
      <c r="N1194" s="33"/>
      <c r="O1194" s="39"/>
      <c r="P1194" s="39"/>
      <c r="Q1194" s="40"/>
      <c r="R1194" s="17"/>
      <c r="S1194" s="40"/>
      <c r="T1194" s="40"/>
      <c r="U1194" s="40"/>
      <c r="V1194" s="40"/>
      <c r="W1194" s="40"/>
      <c r="X1194" s="41"/>
      <c r="Y1194" s="41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0"/>
      <c r="AJ1194" s="40"/>
      <c r="AK1194" s="40"/>
      <c r="AL1194" s="18"/>
      <c r="AM1194" s="40"/>
      <c r="AN1194" s="42"/>
      <c r="AO1194" s="42"/>
      <c r="AP1194" s="43"/>
      <c r="AQ1194" s="43"/>
      <c r="AR1194" s="43"/>
      <c r="AS1194" s="43"/>
      <c r="AT1194" s="43"/>
      <c r="AU1194" s="43"/>
      <c r="AV1194" s="44"/>
      <c r="AW1194" s="45"/>
      <c r="AX1194" s="45"/>
      <c r="AY1194" s="45"/>
    </row>
    <row r="1195">
      <c r="A1195" s="60"/>
      <c r="B1195" s="60"/>
      <c r="C1195" s="60"/>
      <c r="D1195" s="46"/>
      <c r="E1195" s="25"/>
      <c r="F1195" s="26"/>
      <c r="G1195" s="18"/>
      <c r="H1195" s="15"/>
      <c r="I1195" s="28"/>
      <c r="J1195" s="29"/>
      <c r="K1195" s="30"/>
      <c r="L1195" s="31"/>
      <c r="M1195" s="32"/>
      <c r="N1195" s="33"/>
      <c r="O1195" s="39"/>
      <c r="P1195" s="39"/>
      <c r="Q1195" s="40"/>
      <c r="R1195" s="17"/>
      <c r="S1195" s="40"/>
      <c r="T1195" s="40"/>
      <c r="U1195" s="40"/>
      <c r="V1195" s="40"/>
      <c r="W1195" s="40"/>
      <c r="X1195" s="41"/>
      <c r="Y1195" s="41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0"/>
      <c r="AJ1195" s="40"/>
      <c r="AK1195" s="40"/>
      <c r="AL1195" s="18"/>
      <c r="AM1195" s="40"/>
      <c r="AN1195" s="42"/>
      <c r="AO1195" s="42"/>
      <c r="AP1195" s="43"/>
      <c r="AQ1195" s="43"/>
      <c r="AR1195" s="43"/>
      <c r="AS1195" s="43"/>
      <c r="AT1195" s="43"/>
      <c r="AU1195" s="43"/>
      <c r="AV1195" s="44"/>
      <c r="AW1195" s="45"/>
      <c r="AX1195" s="45"/>
      <c r="AY1195" s="45"/>
    </row>
    <row r="1196">
      <c r="A1196" s="60"/>
      <c r="B1196" s="60"/>
      <c r="C1196" s="60"/>
      <c r="D1196" s="46"/>
      <c r="E1196" s="25"/>
      <c r="F1196" s="26"/>
      <c r="G1196" s="18"/>
      <c r="H1196" s="15"/>
      <c r="I1196" s="28"/>
      <c r="J1196" s="29"/>
      <c r="K1196" s="30"/>
      <c r="L1196" s="31"/>
      <c r="M1196" s="32"/>
      <c r="N1196" s="33"/>
      <c r="O1196" s="39"/>
      <c r="P1196" s="39"/>
      <c r="Q1196" s="40"/>
      <c r="R1196" s="17"/>
      <c r="S1196" s="40"/>
      <c r="T1196" s="40"/>
      <c r="U1196" s="40"/>
      <c r="V1196" s="40"/>
      <c r="W1196" s="40"/>
      <c r="X1196" s="41"/>
      <c r="Y1196" s="41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18"/>
      <c r="AM1196" s="40"/>
      <c r="AN1196" s="42"/>
      <c r="AO1196" s="42"/>
      <c r="AP1196" s="43"/>
      <c r="AQ1196" s="43"/>
      <c r="AR1196" s="43"/>
      <c r="AS1196" s="43"/>
      <c r="AT1196" s="43"/>
      <c r="AU1196" s="43"/>
      <c r="AV1196" s="44"/>
      <c r="AW1196" s="45"/>
      <c r="AX1196" s="45"/>
      <c r="AY1196" s="45"/>
    </row>
    <row r="1197">
      <c r="A1197" s="60"/>
      <c r="B1197" s="60"/>
      <c r="C1197" s="60"/>
      <c r="D1197" s="46"/>
      <c r="E1197" s="25"/>
      <c r="F1197" s="26"/>
      <c r="G1197" s="18"/>
      <c r="H1197" s="15"/>
      <c r="I1197" s="28"/>
      <c r="J1197" s="29"/>
      <c r="K1197" s="30"/>
      <c r="L1197" s="31"/>
      <c r="M1197" s="32"/>
      <c r="N1197" s="33"/>
      <c r="O1197" s="39"/>
      <c r="P1197" s="39"/>
      <c r="Q1197" s="40"/>
      <c r="R1197" s="17"/>
      <c r="S1197" s="40"/>
      <c r="T1197" s="40"/>
      <c r="U1197" s="40"/>
      <c r="V1197" s="40"/>
      <c r="W1197" s="40"/>
      <c r="X1197" s="41"/>
      <c r="Y1197" s="41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0"/>
      <c r="AJ1197" s="40"/>
      <c r="AK1197" s="40"/>
      <c r="AL1197" s="18"/>
      <c r="AM1197" s="40"/>
      <c r="AN1197" s="42"/>
      <c r="AO1197" s="42"/>
      <c r="AP1197" s="43"/>
      <c r="AQ1197" s="43"/>
      <c r="AR1197" s="43"/>
      <c r="AS1197" s="43"/>
      <c r="AT1197" s="43"/>
      <c r="AU1197" s="43"/>
      <c r="AV1197" s="44"/>
      <c r="AW1197" s="45"/>
      <c r="AX1197" s="45"/>
      <c r="AY1197" s="45"/>
    </row>
    <row r="1198">
      <c r="A1198" s="60"/>
      <c r="B1198" s="60"/>
      <c r="C1198" s="60"/>
      <c r="D1198" s="46"/>
      <c r="E1198" s="25"/>
      <c r="F1198" s="26"/>
      <c r="G1198" s="18"/>
      <c r="H1198" s="15"/>
      <c r="I1198" s="28"/>
      <c r="J1198" s="29"/>
      <c r="K1198" s="30"/>
      <c r="L1198" s="31"/>
      <c r="M1198" s="32"/>
      <c r="N1198" s="33"/>
      <c r="O1198" s="39"/>
      <c r="P1198" s="39"/>
      <c r="Q1198" s="40"/>
      <c r="R1198" s="17"/>
      <c r="S1198" s="40"/>
      <c r="T1198" s="40"/>
      <c r="U1198" s="40"/>
      <c r="V1198" s="40"/>
      <c r="W1198" s="40"/>
      <c r="X1198" s="41"/>
      <c r="Y1198" s="41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18"/>
      <c r="AM1198" s="40"/>
      <c r="AN1198" s="42"/>
      <c r="AO1198" s="42"/>
      <c r="AP1198" s="43"/>
      <c r="AQ1198" s="43"/>
      <c r="AR1198" s="43"/>
      <c r="AS1198" s="43"/>
      <c r="AT1198" s="43"/>
      <c r="AU1198" s="43"/>
      <c r="AV1198" s="44"/>
      <c r="AW1198" s="45"/>
      <c r="AX1198" s="45"/>
      <c r="AY1198" s="45"/>
    </row>
    <row r="1199">
      <c r="A1199" s="60"/>
      <c r="B1199" s="60"/>
      <c r="C1199" s="60"/>
      <c r="D1199" s="46"/>
      <c r="E1199" s="25"/>
      <c r="F1199" s="26"/>
      <c r="G1199" s="18"/>
      <c r="H1199" s="15"/>
      <c r="I1199" s="28"/>
      <c r="J1199" s="29"/>
      <c r="K1199" s="30"/>
      <c r="L1199" s="31"/>
      <c r="M1199" s="32"/>
      <c r="N1199" s="33"/>
      <c r="O1199" s="39"/>
      <c r="P1199" s="39"/>
      <c r="Q1199" s="40"/>
      <c r="R1199" s="17"/>
      <c r="S1199" s="40"/>
      <c r="T1199" s="40"/>
      <c r="U1199" s="40"/>
      <c r="V1199" s="40"/>
      <c r="W1199" s="40"/>
      <c r="X1199" s="41"/>
      <c r="Y1199" s="41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0"/>
      <c r="AJ1199" s="40"/>
      <c r="AK1199" s="40"/>
      <c r="AL1199" s="18"/>
      <c r="AM1199" s="40"/>
      <c r="AN1199" s="42"/>
      <c r="AO1199" s="42"/>
      <c r="AP1199" s="43"/>
      <c r="AQ1199" s="43"/>
      <c r="AR1199" s="43"/>
      <c r="AS1199" s="43"/>
      <c r="AT1199" s="43"/>
      <c r="AU1199" s="43"/>
      <c r="AV1199" s="44"/>
      <c r="AW1199" s="45"/>
      <c r="AX1199" s="45"/>
      <c r="AY1199" s="45"/>
    </row>
    <row r="1200">
      <c r="A1200" s="60"/>
      <c r="B1200" s="60"/>
      <c r="C1200" s="60"/>
      <c r="D1200" s="46"/>
      <c r="E1200" s="25"/>
      <c r="F1200" s="26"/>
      <c r="G1200" s="18"/>
      <c r="H1200" s="15"/>
      <c r="I1200" s="28"/>
      <c r="J1200" s="29"/>
      <c r="K1200" s="30"/>
      <c r="L1200" s="31"/>
      <c r="M1200" s="32"/>
      <c r="N1200" s="33"/>
      <c r="O1200" s="39"/>
      <c r="P1200" s="39"/>
      <c r="Q1200" s="40"/>
      <c r="R1200" s="17"/>
      <c r="S1200" s="40"/>
      <c r="T1200" s="40"/>
      <c r="U1200" s="40"/>
      <c r="V1200" s="40"/>
      <c r="W1200" s="40"/>
      <c r="X1200" s="41"/>
      <c r="Y1200" s="41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18"/>
      <c r="AM1200" s="40"/>
      <c r="AN1200" s="42"/>
      <c r="AO1200" s="42"/>
      <c r="AP1200" s="43"/>
      <c r="AQ1200" s="43"/>
      <c r="AR1200" s="43"/>
      <c r="AS1200" s="43"/>
      <c r="AT1200" s="43"/>
      <c r="AU1200" s="43"/>
      <c r="AV1200" s="44"/>
      <c r="AW1200" s="45"/>
      <c r="AX1200" s="45"/>
      <c r="AY1200" s="45"/>
    </row>
    <row r="1201">
      <c r="A1201" s="60"/>
      <c r="B1201" s="60"/>
      <c r="C1201" s="60"/>
      <c r="D1201" s="46"/>
      <c r="E1201" s="25"/>
      <c r="F1201" s="26"/>
      <c r="G1201" s="18"/>
      <c r="H1201" s="15"/>
      <c r="I1201" s="28"/>
      <c r="J1201" s="29"/>
      <c r="K1201" s="30"/>
      <c r="L1201" s="31"/>
      <c r="M1201" s="32"/>
      <c r="N1201" s="33"/>
      <c r="O1201" s="39"/>
      <c r="P1201" s="39"/>
      <c r="Q1201" s="40"/>
      <c r="R1201" s="17"/>
      <c r="S1201" s="40"/>
      <c r="T1201" s="40"/>
      <c r="U1201" s="40"/>
      <c r="V1201" s="40"/>
      <c r="W1201" s="40"/>
      <c r="X1201" s="41"/>
      <c r="Y1201" s="41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0"/>
      <c r="AJ1201" s="40"/>
      <c r="AK1201" s="40"/>
      <c r="AL1201" s="18"/>
      <c r="AM1201" s="40"/>
      <c r="AN1201" s="42"/>
      <c r="AO1201" s="42"/>
      <c r="AP1201" s="43"/>
      <c r="AQ1201" s="43"/>
      <c r="AR1201" s="43"/>
      <c r="AS1201" s="43"/>
      <c r="AT1201" s="43"/>
      <c r="AU1201" s="43"/>
      <c r="AV1201" s="44"/>
      <c r="AW1201" s="45"/>
      <c r="AX1201" s="45"/>
      <c r="AY1201" s="45"/>
    </row>
    <row r="1202">
      <c r="A1202" s="60"/>
      <c r="B1202" s="60"/>
      <c r="C1202" s="60"/>
      <c r="D1202" s="46"/>
      <c r="E1202" s="25"/>
      <c r="F1202" s="26"/>
      <c r="G1202" s="18"/>
      <c r="H1202" s="15"/>
      <c r="I1202" s="28"/>
      <c r="J1202" s="29"/>
      <c r="K1202" s="30"/>
      <c r="L1202" s="31"/>
      <c r="M1202" s="32"/>
      <c r="N1202" s="33"/>
      <c r="O1202" s="39"/>
      <c r="P1202" s="39"/>
      <c r="Q1202" s="40"/>
      <c r="R1202" s="17"/>
      <c r="S1202" s="40"/>
      <c r="T1202" s="40"/>
      <c r="U1202" s="40"/>
      <c r="V1202" s="40"/>
      <c r="W1202" s="40"/>
      <c r="X1202" s="41"/>
      <c r="Y1202" s="41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18"/>
      <c r="AM1202" s="40"/>
      <c r="AN1202" s="42"/>
      <c r="AO1202" s="42"/>
      <c r="AP1202" s="43"/>
      <c r="AQ1202" s="43"/>
      <c r="AR1202" s="43"/>
      <c r="AS1202" s="43"/>
      <c r="AT1202" s="43"/>
      <c r="AU1202" s="43"/>
      <c r="AV1202" s="44"/>
      <c r="AW1202" s="45"/>
      <c r="AX1202" s="45"/>
      <c r="AY1202" s="45"/>
    </row>
    <row r="1203">
      <c r="A1203" s="60"/>
      <c r="B1203" s="60"/>
      <c r="C1203" s="60"/>
      <c r="D1203" s="46"/>
      <c r="E1203" s="25"/>
      <c r="F1203" s="26"/>
      <c r="G1203" s="18"/>
      <c r="H1203" s="15"/>
      <c r="I1203" s="28"/>
      <c r="J1203" s="29"/>
      <c r="K1203" s="30"/>
      <c r="L1203" s="31"/>
      <c r="M1203" s="32"/>
      <c r="N1203" s="33"/>
      <c r="O1203" s="39"/>
      <c r="P1203" s="39"/>
      <c r="Q1203" s="40"/>
      <c r="R1203" s="17"/>
      <c r="S1203" s="40"/>
      <c r="T1203" s="40"/>
      <c r="U1203" s="40"/>
      <c r="V1203" s="40"/>
      <c r="W1203" s="40"/>
      <c r="X1203" s="41"/>
      <c r="Y1203" s="41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0"/>
      <c r="AJ1203" s="40"/>
      <c r="AK1203" s="40"/>
      <c r="AL1203" s="18"/>
      <c r="AM1203" s="40"/>
      <c r="AN1203" s="42"/>
      <c r="AO1203" s="42"/>
      <c r="AP1203" s="43"/>
      <c r="AQ1203" s="43"/>
      <c r="AR1203" s="43"/>
      <c r="AS1203" s="43"/>
      <c r="AT1203" s="43"/>
      <c r="AU1203" s="43"/>
      <c r="AV1203" s="44"/>
      <c r="AW1203" s="45"/>
      <c r="AX1203" s="45"/>
      <c r="AY1203" s="45"/>
    </row>
    <row r="1204">
      <c r="A1204" s="60"/>
      <c r="B1204" s="60"/>
      <c r="C1204" s="60"/>
      <c r="D1204" s="46"/>
      <c r="E1204" s="25"/>
      <c r="F1204" s="26"/>
      <c r="G1204" s="18"/>
      <c r="H1204" s="15"/>
      <c r="I1204" s="28"/>
      <c r="J1204" s="29"/>
      <c r="K1204" s="30"/>
      <c r="L1204" s="31"/>
      <c r="M1204" s="32"/>
      <c r="N1204" s="33"/>
      <c r="O1204" s="39"/>
      <c r="P1204" s="39"/>
      <c r="Q1204" s="40"/>
      <c r="R1204" s="17"/>
      <c r="S1204" s="40"/>
      <c r="T1204" s="40"/>
      <c r="U1204" s="40"/>
      <c r="V1204" s="40"/>
      <c r="W1204" s="40"/>
      <c r="X1204" s="41"/>
      <c r="Y1204" s="41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18"/>
      <c r="AM1204" s="40"/>
      <c r="AN1204" s="42"/>
      <c r="AO1204" s="42"/>
      <c r="AP1204" s="43"/>
      <c r="AQ1204" s="43"/>
      <c r="AR1204" s="43"/>
      <c r="AS1204" s="43"/>
      <c r="AT1204" s="43"/>
      <c r="AU1204" s="43"/>
      <c r="AV1204" s="44"/>
      <c r="AW1204" s="45"/>
      <c r="AX1204" s="45"/>
      <c r="AY1204" s="45"/>
    </row>
    <row r="1205">
      <c r="A1205" s="60"/>
      <c r="B1205" s="60"/>
      <c r="C1205" s="60"/>
      <c r="D1205" s="46"/>
      <c r="E1205" s="25"/>
      <c r="F1205" s="26"/>
      <c r="G1205" s="18"/>
      <c r="H1205" s="15"/>
      <c r="I1205" s="28"/>
      <c r="J1205" s="29"/>
      <c r="K1205" s="30"/>
      <c r="L1205" s="31"/>
      <c r="M1205" s="32"/>
      <c r="N1205" s="33"/>
      <c r="O1205" s="39"/>
      <c r="P1205" s="39"/>
      <c r="Q1205" s="40"/>
      <c r="R1205" s="17"/>
      <c r="S1205" s="40"/>
      <c r="T1205" s="40"/>
      <c r="U1205" s="40"/>
      <c r="V1205" s="40"/>
      <c r="W1205" s="40"/>
      <c r="X1205" s="41"/>
      <c r="Y1205" s="41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0"/>
      <c r="AJ1205" s="40"/>
      <c r="AK1205" s="40"/>
      <c r="AL1205" s="18"/>
      <c r="AM1205" s="40"/>
      <c r="AN1205" s="42"/>
      <c r="AO1205" s="42"/>
      <c r="AP1205" s="43"/>
      <c r="AQ1205" s="43"/>
      <c r="AR1205" s="43"/>
      <c r="AS1205" s="43"/>
      <c r="AT1205" s="43"/>
      <c r="AU1205" s="43"/>
      <c r="AV1205" s="44"/>
      <c r="AW1205" s="45"/>
      <c r="AX1205" s="45"/>
      <c r="AY1205" s="45"/>
    </row>
    <row r="1206">
      <c r="A1206" s="60"/>
      <c r="B1206" s="60"/>
      <c r="C1206" s="60"/>
      <c r="D1206" s="46"/>
      <c r="E1206" s="25"/>
      <c r="F1206" s="26"/>
      <c r="G1206" s="18"/>
      <c r="H1206" s="15"/>
      <c r="I1206" s="28"/>
      <c r="J1206" s="29"/>
      <c r="K1206" s="30"/>
      <c r="L1206" s="31"/>
      <c r="M1206" s="32"/>
      <c r="N1206" s="33"/>
      <c r="O1206" s="39"/>
      <c r="P1206" s="39"/>
      <c r="Q1206" s="40"/>
      <c r="R1206" s="17"/>
      <c r="S1206" s="40"/>
      <c r="T1206" s="40"/>
      <c r="U1206" s="40"/>
      <c r="V1206" s="40"/>
      <c r="W1206" s="40"/>
      <c r="X1206" s="41"/>
      <c r="Y1206" s="41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18"/>
      <c r="AM1206" s="40"/>
      <c r="AN1206" s="42"/>
      <c r="AO1206" s="42"/>
      <c r="AP1206" s="43"/>
      <c r="AQ1206" s="43"/>
      <c r="AR1206" s="43"/>
      <c r="AS1206" s="43"/>
      <c r="AT1206" s="43"/>
      <c r="AU1206" s="43"/>
      <c r="AV1206" s="44"/>
      <c r="AW1206" s="45"/>
      <c r="AX1206" s="45"/>
      <c r="AY1206" s="45"/>
    </row>
    <row r="1207">
      <c r="A1207" s="60"/>
      <c r="B1207" s="60"/>
      <c r="C1207" s="60"/>
      <c r="D1207" s="46"/>
      <c r="E1207" s="25"/>
      <c r="F1207" s="26"/>
      <c r="G1207" s="18"/>
      <c r="H1207" s="15"/>
      <c r="I1207" s="28"/>
      <c r="J1207" s="29"/>
      <c r="K1207" s="30"/>
      <c r="L1207" s="31"/>
      <c r="M1207" s="32"/>
      <c r="N1207" s="33"/>
      <c r="O1207" s="39"/>
      <c r="P1207" s="39"/>
      <c r="Q1207" s="40"/>
      <c r="R1207" s="17"/>
      <c r="S1207" s="40"/>
      <c r="T1207" s="40"/>
      <c r="U1207" s="40"/>
      <c r="V1207" s="40"/>
      <c r="W1207" s="40"/>
      <c r="X1207" s="41"/>
      <c r="Y1207" s="41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0"/>
      <c r="AJ1207" s="40"/>
      <c r="AK1207" s="40"/>
      <c r="AL1207" s="18"/>
      <c r="AM1207" s="40"/>
      <c r="AN1207" s="42"/>
      <c r="AO1207" s="42"/>
      <c r="AP1207" s="43"/>
      <c r="AQ1207" s="43"/>
      <c r="AR1207" s="43"/>
      <c r="AS1207" s="43"/>
      <c r="AT1207" s="43"/>
      <c r="AU1207" s="43"/>
      <c r="AV1207" s="44"/>
      <c r="AW1207" s="45"/>
      <c r="AX1207" s="45"/>
      <c r="AY1207" s="45"/>
    </row>
    <row r="1208">
      <c r="A1208" s="60"/>
      <c r="B1208" s="60"/>
      <c r="C1208" s="60"/>
      <c r="D1208" s="46"/>
      <c r="E1208" s="25"/>
      <c r="F1208" s="26"/>
      <c r="G1208" s="18"/>
      <c r="H1208" s="15"/>
      <c r="I1208" s="28"/>
      <c r="J1208" s="29"/>
      <c r="K1208" s="30"/>
      <c r="L1208" s="31"/>
      <c r="M1208" s="32"/>
      <c r="N1208" s="33"/>
      <c r="O1208" s="39"/>
      <c r="P1208" s="39"/>
      <c r="Q1208" s="40"/>
      <c r="R1208" s="17"/>
      <c r="S1208" s="40"/>
      <c r="T1208" s="40"/>
      <c r="U1208" s="40"/>
      <c r="V1208" s="40"/>
      <c r="W1208" s="40"/>
      <c r="X1208" s="41"/>
      <c r="Y1208" s="41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18"/>
      <c r="AM1208" s="40"/>
      <c r="AN1208" s="42"/>
      <c r="AO1208" s="42"/>
      <c r="AP1208" s="43"/>
      <c r="AQ1208" s="43"/>
      <c r="AR1208" s="43"/>
      <c r="AS1208" s="43"/>
      <c r="AT1208" s="43"/>
      <c r="AU1208" s="43"/>
      <c r="AV1208" s="44"/>
      <c r="AW1208" s="45"/>
      <c r="AX1208" s="45"/>
      <c r="AY1208" s="45"/>
    </row>
    <row r="1209">
      <c r="A1209" s="60"/>
      <c r="B1209" s="60"/>
      <c r="C1209" s="60"/>
      <c r="D1209" s="46"/>
      <c r="E1209" s="25"/>
      <c r="F1209" s="26"/>
      <c r="G1209" s="18"/>
      <c r="H1209" s="15"/>
      <c r="I1209" s="28"/>
      <c r="J1209" s="29"/>
      <c r="K1209" s="30"/>
      <c r="L1209" s="31"/>
      <c r="M1209" s="32"/>
      <c r="N1209" s="33"/>
      <c r="O1209" s="39"/>
      <c r="P1209" s="39"/>
      <c r="Q1209" s="40"/>
      <c r="R1209" s="17"/>
      <c r="S1209" s="40"/>
      <c r="T1209" s="40"/>
      <c r="U1209" s="40"/>
      <c r="V1209" s="40"/>
      <c r="W1209" s="40"/>
      <c r="X1209" s="41"/>
      <c r="Y1209" s="41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0"/>
      <c r="AJ1209" s="40"/>
      <c r="AK1209" s="40"/>
      <c r="AL1209" s="18"/>
      <c r="AM1209" s="40"/>
      <c r="AN1209" s="42"/>
      <c r="AO1209" s="42"/>
      <c r="AP1209" s="43"/>
      <c r="AQ1209" s="43"/>
      <c r="AR1209" s="43"/>
      <c r="AS1209" s="43"/>
      <c r="AT1209" s="43"/>
      <c r="AU1209" s="43"/>
      <c r="AV1209" s="44"/>
      <c r="AW1209" s="45"/>
      <c r="AX1209" s="45"/>
      <c r="AY1209" s="45"/>
    </row>
    <row r="1210">
      <c r="A1210" s="60"/>
      <c r="B1210" s="60"/>
      <c r="C1210" s="60"/>
      <c r="D1210" s="46"/>
      <c r="E1210" s="25"/>
      <c r="F1210" s="26"/>
      <c r="G1210" s="18"/>
      <c r="H1210" s="15"/>
      <c r="I1210" s="28"/>
      <c r="J1210" s="29"/>
      <c r="K1210" s="30"/>
      <c r="L1210" s="31"/>
      <c r="M1210" s="32"/>
      <c r="N1210" s="33"/>
      <c r="O1210" s="39"/>
      <c r="P1210" s="39"/>
      <c r="Q1210" s="40"/>
      <c r="R1210" s="17"/>
      <c r="S1210" s="40"/>
      <c r="T1210" s="40"/>
      <c r="U1210" s="40"/>
      <c r="V1210" s="40"/>
      <c r="W1210" s="40"/>
      <c r="X1210" s="41"/>
      <c r="Y1210" s="41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0"/>
      <c r="AJ1210" s="40"/>
      <c r="AK1210" s="40"/>
      <c r="AL1210" s="18"/>
      <c r="AM1210" s="40"/>
      <c r="AN1210" s="42"/>
      <c r="AO1210" s="42"/>
      <c r="AP1210" s="43"/>
      <c r="AQ1210" s="43"/>
      <c r="AR1210" s="43"/>
      <c r="AS1210" s="43"/>
      <c r="AT1210" s="43"/>
      <c r="AU1210" s="43"/>
      <c r="AV1210" s="44"/>
      <c r="AW1210" s="45"/>
      <c r="AX1210" s="45"/>
      <c r="AY1210" s="45"/>
    </row>
    <row r="1211">
      <c r="A1211" s="60"/>
      <c r="B1211" s="60"/>
      <c r="C1211" s="60"/>
      <c r="D1211" s="46"/>
      <c r="E1211" s="25"/>
      <c r="F1211" s="26"/>
      <c r="G1211" s="18"/>
      <c r="H1211" s="15"/>
      <c r="I1211" s="28"/>
      <c r="J1211" s="29"/>
      <c r="K1211" s="30"/>
      <c r="L1211" s="31"/>
      <c r="M1211" s="32"/>
      <c r="N1211" s="33"/>
      <c r="O1211" s="39"/>
      <c r="P1211" s="39"/>
      <c r="Q1211" s="40"/>
      <c r="R1211" s="17"/>
      <c r="S1211" s="40"/>
      <c r="T1211" s="40"/>
      <c r="U1211" s="40"/>
      <c r="V1211" s="40"/>
      <c r="W1211" s="40"/>
      <c r="X1211" s="41"/>
      <c r="Y1211" s="41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0"/>
      <c r="AJ1211" s="40"/>
      <c r="AK1211" s="40"/>
      <c r="AL1211" s="18"/>
      <c r="AM1211" s="40"/>
      <c r="AN1211" s="42"/>
      <c r="AO1211" s="42"/>
      <c r="AP1211" s="43"/>
      <c r="AQ1211" s="43"/>
      <c r="AR1211" s="43"/>
      <c r="AS1211" s="43"/>
      <c r="AT1211" s="43"/>
      <c r="AU1211" s="43"/>
      <c r="AV1211" s="44"/>
      <c r="AW1211" s="45"/>
      <c r="AX1211" s="45"/>
      <c r="AY1211" s="45"/>
    </row>
    <row r="1212">
      <c r="A1212" s="60"/>
      <c r="B1212" s="60"/>
      <c r="C1212" s="60"/>
      <c r="D1212" s="46"/>
      <c r="E1212" s="25"/>
      <c r="F1212" s="26"/>
      <c r="G1212" s="18"/>
      <c r="H1212" s="15"/>
      <c r="I1212" s="28"/>
      <c r="J1212" s="29"/>
      <c r="K1212" s="30"/>
      <c r="L1212" s="31"/>
      <c r="M1212" s="32"/>
      <c r="N1212" s="33"/>
      <c r="O1212" s="39"/>
      <c r="P1212" s="39"/>
      <c r="Q1212" s="40"/>
      <c r="R1212" s="17"/>
      <c r="S1212" s="40"/>
      <c r="T1212" s="40"/>
      <c r="U1212" s="40"/>
      <c r="V1212" s="40"/>
      <c r="W1212" s="40"/>
      <c r="X1212" s="41"/>
      <c r="Y1212" s="41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18"/>
      <c r="AM1212" s="40"/>
      <c r="AN1212" s="42"/>
      <c r="AO1212" s="42"/>
      <c r="AP1212" s="43"/>
      <c r="AQ1212" s="43"/>
      <c r="AR1212" s="43"/>
      <c r="AS1212" s="43"/>
      <c r="AT1212" s="43"/>
      <c r="AU1212" s="43"/>
      <c r="AV1212" s="44"/>
      <c r="AW1212" s="45"/>
      <c r="AX1212" s="45"/>
      <c r="AY1212" s="45"/>
    </row>
    <row r="1213">
      <c r="A1213" s="60"/>
      <c r="B1213" s="60"/>
      <c r="C1213" s="60"/>
      <c r="D1213" s="46"/>
      <c r="E1213" s="25"/>
      <c r="F1213" s="26"/>
      <c r="G1213" s="18"/>
      <c r="H1213" s="15"/>
      <c r="I1213" s="28"/>
      <c r="J1213" s="29"/>
      <c r="K1213" s="30"/>
      <c r="L1213" s="31"/>
      <c r="M1213" s="32"/>
      <c r="N1213" s="33"/>
      <c r="O1213" s="39"/>
      <c r="P1213" s="39"/>
      <c r="Q1213" s="40"/>
      <c r="R1213" s="17"/>
      <c r="S1213" s="40"/>
      <c r="T1213" s="40"/>
      <c r="U1213" s="40"/>
      <c r="V1213" s="40"/>
      <c r="W1213" s="40"/>
      <c r="X1213" s="41"/>
      <c r="Y1213" s="41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0"/>
      <c r="AJ1213" s="40"/>
      <c r="AK1213" s="40"/>
      <c r="AL1213" s="18"/>
      <c r="AM1213" s="40"/>
      <c r="AN1213" s="42"/>
      <c r="AO1213" s="42"/>
      <c r="AP1213" s="43"/>
      <c r="AQ1213" s="43"/>
      <c r="AR1213" s="43"/>
      <c r="AS1213" s="43"/>
      <c r="AT1213" s="43"/>
      <c r="AU1213" s="43"/>
      <c r="AV1213" s="44"/>
      <c r="AW1213" s="45"/>
      <c r="AX1213" s="45"/>
      <c r="AY1213" s="45"/>
    </row>
    <row r="1214">
      <c r="A1214" s="60"/>
      <c r="B1214" s="60"/>
      <c r="C1214" s="60"/>
      <c r="D1214" s="46"/>
      <c r="E1214" s="25"/>
      <c r="F1214" s="26"/>
      <c r="G1214" s="18"/>
      <c r="H1214" s="15"/>
      <c r="I1214" s="28"/>
      <c r="J1214" s="29"/>
      <c r="K1214" s="30"/>
      <c r="L1214" s="31"/>
      <c r="M1214" s="32"/>
      <c r="N1214" s="33"/>
      <c r="O1214" s="39"/>
      <c r="P1214" s="39"/>
      <c r="Q1214" s="40"/>
      <c r="R1214" s="17"/>
      <c r="S1214" s="40"/>
      <c r="T1214" s="40"/>
      <c r="U1214" s="40"/>
      <c r="V1214" s="40"/>
      <c r="W1214" s="40"/>
      <c r="X1214" s="41"/>
      <c r="Y1214" s="41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18"/>
      <c r="AM1214" s="40"/>
      <c r="AN1214" s="42"/>
      <c r="AO1214" s="42"/>
      <c r="AP1214" s="43"/>
      <c r="AQ1214" s="43"/>
      <c r="AR1214" s="43"/>
      <c r="AS1214" s="43"/>
      <c r="AT1214" s="43"/>
      <c r="AU1214" s="43"/>
      <c r="AV1214" s="44"/>
      <c r="AW1214" s="45"/>
      <c r="AX1214" s="45"/>
      <c r="AY1214" s="45"/>
    </row>
    <row r="1215">
      <c r="A1215" s="60"/>
      <c r="B1215" s="60"/>
      <c r="C1215" s="60"/>
      <c r="D1215" s="46"/>
      <c r="E1215" s="25"/>
      <c r="F1215" s="26"/>
      <c r="G1215" s="18"/>
      <c r="H1215" s="15"/>
      <c r="I1215" s="28"/>
      <c r="J1215" s="29"/>
      <c r="K1215" s="30"/>
      <c r="L1215" s="31"/>
      <c r="M1215" s="32"/>
      <c r="N1215" s="33"/>
      <c r="O1215" s="39"/>
      <c r="P1215" s="39"/>
      <c r="Q1215" s="40"/>
      <c r="R1215" s="17"/>
      <c r="S1215" s="40"/>
      <c r="T1215" s="40"/>
      <c r="U1215" s="40"/>
      <c r="V1215" s="40"/>
      <c r="W1215" s="40"/>
      <c r="X1215" s="41"/>
      <c r="Y1215" s="41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0"/>
      <c r="AJ1215" s="40"/>
      <c r="AK1215" s="40"/>
      <c r="AL1215" s="18"/>
      <c r="AM1215" s="40"/>
      <c r="AN1215" s="42"/>
      <c r="AO1215" s="42"/>
      <c r="AP1215" s="43"/>
      <c r="AQ1215" s="43"/>
      <c r="AR1215" s="43"/>
      <c r="AS1215" s="43"/>
      <c r="AT1215" s="43"/>
      <c r="AU1215" s="43"/>
      <c r="AV1215" s="44"/>
      <c r="AW1215" s="45"/>
      <c r="AX1215" s="45"/>
      <c r="AY1215" s="45"/>
    </row>
    <row r="1216">
      <c r="A1216" s="60"/>
      <c r="B1216" s="60"/>
      <c r="C1216" s="60"/>
      <c r="D1216" s="46"/>
      <c r="E1216" s="25"/>
      <c r="F1216" s="26"/>
      <c r="G1216" s="18"/>
      <c r="H1216" s="15"/>
      <c r="I1216" s="28"/>
      <c r="J1216" s="29"/>
      <c r="K1216" s="30"/>
      <c r="L1216" s="31"/>
      <c r="M1216" s="32"/>
      <c r="N1216" s="33"/>
      <c r="O1216" s="39"/>
      <c r="P1216" s="39"/>
      <c r="Q1216" s="40"/>
      <c r="R1216" s="17"/>
      <c r="S1216" s="40"/>
      <c r="T1216" s="40"/>
      <c r="U1216" s="40"/>
      <c r="V1216" s="40"/>
      <c r="W1216" s="40"/>
      <c r="X1216" s="41"/>
      <c r="Y1216" s="41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18"/>
      <c r="AM1216" s="40"/>
      <c r="AN1216" s="42"/>
      <c r="AO1216" s="42"/>
      <c r="AP1216" s="43"/>
      <c r="AQ1216" s="43"/>
      <c r="AR1216" s="43"/>
      <c r="AS1216" s="43"/>
      <c r="AT1216" s="43"/>
      <c r="AU1216" s="43"/>
      <c r="AV1216" s="44"/>
      <c r="AW1216" s="45"/>
      <c r="AX1216" s="45"/>
      <c r="AY1216" s="45"/>
    </row>
    <row r="1217">
      <c r="A1217" s="60"/>
      <c r="B1217" s="60"/>
      <c r="C1217" s="60"/>
      <c r="D1217" s="46"/>
      <c r="E1217" s="25"/>
      <c r="F1217" s="26"/>
      <c r="G1217" s="18"/>
      <c r="H1217" s="15"/>
      <c r="I1217" s="28"/>
      <c r="J1217" s="29"/>
      <c r="K1217" s="30"/>
      <c r="L1217" s="31"/>
      <c r="M1217" s="32"/>
      <c r="N1217" s="33"/>
      <c r="O1217" s="39"/>
      <c r="P1217" s="39"/>
      <c r="Q1217" s="40"/>
      <c r="R1217" s="17"/>
      <c r="S1217" s="40"/>
      <c r="T1217" s="40"/>
      <c r="U1217" s="40"/>
      <c r="V1217" s="40"/>
      <c r="W1217" s="40"/>
      <c r="X1217" s="41"/>
      <c r="Y1217" s="41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0"/>
      <c r="AJ1217" s="40"/>
      <c r="AK1217" s="40"/>
      <c r="AL1217" s="18"/>
      <c r="AM1217" s="40"/>
      <c r="AN1217" s="42"/>
      <c r="AO1217" s="42"/>
      <c r="AP1217" s="43"/>
      <c r="AQ1217" s="43"/>
      <c r="AR1217" s="43"/>
      <c r="AS1217" s="43"/>
      <c r="AT1217" s="43"/>
      <c r="AU1217" s="43"/>
      <c r="AV1217" s="44"/>
      <c r="AW1217" s="45"/>
      <c r="AX1217" s="45"/>
      <c r="AY1217" s="45"/>
    </row>
    <row r="1218">
      <c r="A1218" s="60"/>
      <c r="B1218" s="60"/>
      <c r="C1218" s="60"/>
      <c r="D1218" s="46"/>
      <c r="E1218" s="25"/>
      <c r="F1218" s="26"/>
      <c r="G1218" s="18"/>
      <c r="H1218" s="15"/>
      <c r="I1218" s="28"/>
      <c r="J1218" s="29"/>
      <c r="K1218" s="30"/>
      <c r="L1218" s="31"/>
      <c r="M1218" s="32"/>
      <c r="N1218" s="33"/>
      <c r="O1218" s="39"/>
      <c r="P1218" s="39"/>
      <c r="Q1218" s="40"/>
      <c r="R1218" s="17"/>
      <c r="S1218" s="40"/>
      <c r="T1218" s="40"/>
      <c r="U1218" s="40"/>
      <c r="V1218" s="40"/>
      <c r="W1218" s="40"/>
      <c r="X1218" s="41"/>
      <c r="Y1218" s="41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18"/>
      <c r="AM1218" s="40"/>
      <c r="AN1218" s="42"/>
      <c r="AO1218" s="42"/>
      <c r="AP1218" s="43"/>
      <c r="AQ1218" s="43"/>
      <c r="AR1218" s="43"/>
      <c r="AS1218" s="43"/>
      <c r="AT1218" s="43"/>
      <c r="AU1218" s="43"/>
      <c r="AV1218" s="44"/>
      <c r="AW1218" s="45"/>
      <c r="AX1218" s="45"/>
      <c r="AY1218" s="45"/>
    </row>
    <row r="1219">
      <c r="A1219" s="60"/>
      <c r="B1219" s="60"/>
      <c r="C1219" s="60"/>
      <c r="D1219" s="46"/>
      <c r="E1219" s="25"/>
      <c r="F1219" s="26"/>
      <c r="G1219" s="18"/>
      <c r="H1219" s="15"/>
      <c r="I1219" s="28"/>
      <c r="J1219" s="29"/>
      <c r="K1219" s="30"/>
      <c r="L1219" s="31"/>
      <c r="M1219" s="32"/>
      <c r="N1219" s="33"/>
      <c r="O1219" s="39"/>
      <c r="P1219" s="39"/>
      <c r="Q1219" s="40"/>
      <c r="R1219" s="17"/>
      <c r="S1219" s="40"/>
      <c r="T1219" s="40"/>
      <c r="U1219" s="40"/>
      <c r="V1219" s="40"/>
      <c r="W1219" s="40"/>
      <c r="X1219" s="41"/>
      <c r="Y1219" s="41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0"/>
      <c r="AJ1219" s="40"/>
      <c r="AK1219" s="40"/>
      <c r="AL1219" s="18"/>
      <c r="AM1219" s="40"/>
      <c r="AN1219" s="42"/>
      <c r="AO1219" s="42"/>
      <c r="AP1219" s="43"/>
      <c r="AQ1219" s="43"/>
      <c r="AR1219" s="43"/>
      <c r="AS1219" s="43"/>
      <c r="AT1219" s="43"/>
      <c r="AU1219" s="43"/>
      <c r="AV1219" s="44"/>
      <c r="AW1219" s="45"/>
      <c r="AX1219" s="45"/>
      <c r="AY1219" s="45"/>
    </row>
    <row r="1220">
      <c r="A1220" s="60"/>
      <c r="B1220" s="60"/>
      <c r="C1220" s="60"/>
      <c r="D1220" s="46"/>
      <c r="E1220" s="25"/>
      <c r="F1220" s="26"/>
      <c r="G1220" s="18"/>
      <c r="H1220" s="15"/>
      <c r="I1220" s="28"/>
      <c r="J1220" s="29"/>
      <c r="K1220" s="30"/>
      <c r="L1220" s="31"/>
      <c r="M1220" s="32"/>
      <c r="N1220" s="33"/>
      <c r="O1220" s="39"/>
      <c r="P1220" s="39"/>
      <c r="Q1220" s="40"/>
      <c r="R1220" s="17"/>
      <c r="S1220" s="40"/>
      <c r="T1220" s="40"/>
      <c r="U1220" s="40"/>
      <c r="V1220" s="40"/>
      <c r="W1220" s="40"/>
      <c r="X1220" s="41"/>
      <c r="Y1220" s="41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18"/>
      <c r="AM1220" s="40"/>
      <c r="AN1220" s="42"/>
      <c r="AO1220" s="42"/>
      <c r="AP1220" s="43"/>
      <c r="AQ1220" s="43"/>
      <c r="AR1220" s="43"/>
      <c r="AS1220" s="43"/>
      <c r="AT1220" s="43"/>
      <c r="AU1220" s="43"/>
      <c r="AV1220" s="44"/>
      <c r="AW1220" s="45"/>
      <c r="AX1220" s="45"/>
      <c r="AY1220" s="45"/>
    </row>
    <row r="1221">
      <c r="A1221" s="60"/>
      <c r="B1221" s="60"/>
      <c r="C1221" s="60"/>
      <c r="D1221" s="46"/>
      <c r="E1221" s="25"/>
      <c r="F1221" s="26"/>
      <c r="G1221" s="18"/>
      <c r="H1221" s="15"/>
      <c r="I1221" s="28"/>
      <c r="J1221" s="29"/>
      <c r="K1221" s="30"/>
      <c r="L1221" s="31"/>
      <c r="M1221" s="32"/>
      <c r="N1221" s="33"/>
      <c r="O1221" s="39"/>
      <c r="P1221" s="39"/>
      <c r="Q1221" s="40"/>
      <c r="R1221" s="17"/>
      <c r="S1221" s="40"/>
      <c r="T1221" s="40"/>
      <c r="U1221" s="40"/>
      <c r="V1221" s="40"/>
      <c r="W1221" s="40"/>
      <c r="X1221" s="41"/>
      <c r="Y1221" s="41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0"/>
      <c r="AJ1221" s="40"/>
      <c r="AK1221" s="40"/>
      <c r="AL1221" s="18"/>
      <c r="AM1221" s="40"/>
      <c r="AN1221" s="42"/>
      <c r="AO1221" s="42"/>
      <c r="AP1221" s="43"/>
      <c r="AQ1221" s="43"/>
      <c r="AR1221" s="43"/>
      <c r="AS1221" s="43"/>
      <c r="AT1221" s="43"/>
      <c r="AU1221" s="43"/>
      <c r="AV1221" s="44"/>
      <c r="AW1221" s="45"/>
      <c r="AX1221" s="45"/>
      <c r="AY1221" s="45"/>
    </row>
    <row r="1222">
      <c r="A1222" s="60"/>
      <c r="B1222" s="60"/>
      <c r="C1222" s="60"/>
      <c r="D1222" s="46"/>
      <c r="E1222" s="25"/>
      <c r="F1222" s="26"/>
      <c r="G1222" s="18"/>
      <c r="H1222" s="15"/>
      <c r="I1222" s="28"/>
      <c r="J1222" s="29"/>
      <c r="K1222" s="30"/>
      <c r="L1222" s="31"/>
      <c r="M1222" s="32"/>
      <c r="N1222" s="33"/>
      <c r="O1222" s="39"/>
      <c r="P1222" s="39"/>
      <c r="Q1222" s="40"/>
      <c r="R1222" s="17"/>
      <c r="S1222" s="40"/>
      <c r="T1222" s="40"/>
      <c r="U1222" s="40"/>
      <c r="V1222" s="40"/>
      <c r="W1222" s="40"/>
      <c r="X1222" s="41"/>
      <c r="Y1222" s="41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18"/>
      <c r="AM1222" s="40"/>
      <c r="AN1222" s="42"/>
      <c r="AO1222" s="42"/>
      <c r="AP1222" s="43"/>
      <c r="AQ1222" s="43"/>
      <c r="AR1222" s="43"/>
      <c r="AS1222" s="43"/>
      <c r="AT1222" s="43"/>
      <c r="AU1222" s="43"/>
      <c r="AV1222" s="44"/>
      <c r="AW1222" s="45"/>
      <c r="AX1222" s="45"/>
      <c r="AY1222" s="45"/>
    </row>
    <row r="1223">
      <c r="A1223" s="60"/>
      <c r="B1223" s="60"/>
      <c r="C1223" s="60"/>
      <c r="D1223" s="46"/>
      <c r="E1223" s="25"/>
      <c r="F1223" s="26"/>
      <c r="G1223" s="18"/>
      <c r="H1223" s="15"/>
      <c r="I1223" s="28"/>
      <c r="J1223" s="29"/>
      <c r="K1223" s="30"/>
      <c r="L1223" s="31"/>
      <c r="M1223" s="32"/>
      <c r="N1223" s="33"/>
      <c r="O1223" s="39"/>
      <c r="P1223" s="39"/>
      <c r="Q1223" s="40"/>
      <c r="R1223" s="17"/>
      <c r="S1223" s="40"/>
      <c r="T1223" s="40"/>
      <c r="U1223" s="40"/>
      <c r="V1223" s="40"/>
      <c r="W1223" s="40"/>
      <c r="X1223" s="41"/>
      <c r="Y1223" s="41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0"/>
      <c r="AJ1223" s="40"/>
      <c r="AK1223" s="40"/>
      <c r="AL1223" s="18"/>
      <c r="AM1223" s="40"/>
      <c r="AN1223" s="42"/>
      <c r="AO1223" s="42"/>
      <c r="AP1223" s="43"/>
      <c r="AQ1223" s="43"/>
      <c r="AR1223" s="43"/>
      <c r="AS1223" s="43"/>
      <c r="AT1223" s="43"/>
      <c r="AU1223" s="43"/>
      <c r="AV1223" s="44"/>
      <c r="AW1223" s="45"/>
      <c r="AX1223" s="45"/>
      <c r="AY1223" s="45"/>
    </row>
    <row r="1224">
      <c r="A1224" s="60"/>
      <c r="B1224" s="60"/>
      <c r="C1224" s="60"/>
      <c r="D1224" s="46"/>
      <c r="E1224" s="25"/>
      <c r="F1224" s="26"/>
      <c r="G1224" s="18"/>
      <c r="H1224" s="15"/>
      <c r="I1224" s="28"/>
      <c r="J1224" s="29"/>
      <c r="K1224" s="30"/>
      <c r="L1224" s="31"/>
      <c r="M1224" s="32"/>
      <c r="N1224" s="33"/>
      <c r="O1224" s="39"/>
      <c r="P1224" s="39"/>
      <c r="Q1224" s="40"/>
      <c r="R1224" s="17"/>
      <c r="S1224" s="40"/>
      <c r="T1224" s="40"/>
      <c r="U1224" s="40"/>
      <c r="V1224" s="40"/>
      <c r="W1224" s="40"/>
      <c r="X1224" s="41"/>
      <c r="Y1224" s="41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18"/>
      <c r="AM1224" s="40"/>
      <c r="AN1224" s="42"/>
      <c r="AO1224" s="42"/>
      <c r="AP1224" s="43"/>
      <c r="AQ1224" s="43"/>
      <c r="AR1224" s="43"/>
      <c r="AS1224" s="43"/>
      <c r="AT1224" s="43"/>
      <c r="AU1224" s="43"/>
      <c r="AV1224" s="44"/>
      <c r="AW1224" s="45"/>
      <c r="AX1224" s="45"/>
      <c r="AY1224" s="45"/>
    </row>
    <row r="1225">
      <c r="A1225" s="60"/>
      <c r="B1225" s="60"/>
      <c r="C1225" s="60"/>
      <c r="D1225" s="46"/>
      <c r="E1225" s="25"/>
      <c r="F1225" s="26"/>
      <c r="G1225" s="18"/>
      <c r="H1225" s="15"/>
      <c r="I1225" s="28"/>
      <c r="J1225" s="29"/>
      <c r="K1225" s="30"/>
      <c r="L1225" s="31"/>
      <c r="M1225" s="32"/>
      <c r="N1225" s="33"/>
      <c r="O1225" s="39"/>
      <c r="P1225" s="39"/>
      <c r="Q1225" s="40"/>
      <c r="R1225" s="17"/>
      <c r="S1225" s="40"/>
      <c r="T1225" s="40"/>
      <c r="U1225" s="40"/>
      <c r="V1225" s="40"/>
      <c r="W1225" s="40"/>
      <c r="X1225" s="41"/>
      <c r="Y1225" s="41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0"/>
      <c r="AJ1225" s="40"/>
      <c r="AK1225" s="40"/>
      <c r="AL1225" s="18"/>
      <c r="AM1225" s="40"/>
      <c r="AN1225" s="42"/>
      <c r="AO1225" s="42"/>
      <c r="AP1225" s="43"/>
      <c r="AQ1225" s="43"/>
      <c r="AR1225" s="43"/>
      <c r="AS1225" s="43"/>
      <c r="AT1225" s="43"/>
      <c r="AU1225" s="43"/>
      <c r="AV1225" s="44"/>
      <c r="AW1225" s="45"/>
      <c r="AX1225" s="45"/>
      <c r="AY1225" s="4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7.0"/>
    <col customWidth="1" min="3" max="3" width="15.38"/>
  </cols>
  <sheetData>
    <row r="1">
      <c r="A1" s="14">
        <f>'Group B vs A; Governor; MiV EDV'!AH1</f>
        <v>33129</v>
      </c>
      <c r="B1" s="14">
        <f>'Group B vs A; Governor; Early E'!AH1</f>
        <v>34504</v>
      </c>
      <c r="C1" s="17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</row>
    <row r="2">
      <c r="A2" s="17" t="s">
        <v>81</v>
      </c>
      <c r="B2" s="17" t="s">
        <v>82</v>
      </c>
      <c r="C2" s="17" t="s">
        <v>83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</row>
    <row r="3">
      <c r="A3" s="40">
        <f>'Group B vs A; Governor; MiV EDV'!AH3</f>
        <v>18</v>
      </c>
      <c r="B3" s="40">
        <f>'Group B vs A; Governor; Early E'!AH3</f>
        <v>18</v>
      </c>
      <c r="C3" s="40">
        <f t="shared" ref="C3:C600" si="1">ROUND((A3+B3)/2,0)</f>
        <v>18</v>
      </c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</row>
    <row r="4">
      <c r="A4" s="40">
        <f>'Group B vs A; Governor; MiV EDV'!AH4</f>
        <v>30</v>
      </c>
      <c r="B4" s="40">
        <f>'Group B vs A; Governor; Early E'!AH4</f>
        <v>33</v>
      </c>
      <c r="C4" s="40">
        <f t="shared" si="1"/>
        <v>32</v>
      </c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</row>
    <row r="5">
      <c r="A5" s="40">
        <f>'Group B vs A; Governor; MiV EDV'!AH5</f>
        <v>18</v>
      </c>
      <c r="B5" s="40">
        <f>'Group B vs A; Governor; Early E'!AH5</f>
        <v>18</v>
      </c>
      <c r="C5" s="40">
        <f t="shared" si="1"/>
        <v>18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</row>
    <row r="6">
      <c r="A6" s="40">
        <f>'Group B vs A; Governor; MiV EDV'!AH6</f>
        <v>28</v>
      </c>
      <c r="B6" s="40">
        <f>'Group B vs A; Governor; Early E'!AH6</f>
        <v>30</v>
      </c>
      <c r="C6" s="40">
        <f t="shared" si="1"/>
        <v>29</v>
      </c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</row>
    <row r="7">
      <c r="A7" s="40">
        <f>'Group B vs A; Governor; MiV EDV'!AH7</f>
        <v>22</v>
      </c>
      <c r="B7" s="40">
        <f>'Group B vs A; Governor; Early E'!AH7</f>
        <v>22</v>
      </c>
      <c r="C7" s="40">
        <f t="shared" si="1"/>
        <v>22</v>
      </c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</row>
    <row r="8">
      <c r="A8" s="40">
        <f>'Group B vs A; Governor; MiV EDV'!AH8</f>
        <v>32</v>
      </c>
      <c r="B8" s="40">
        <f>'Group B vs A; Governor; Early E'!AH8</f>
        <v>32</v>
      </c>
      <c r="C8" s="40">
        <f t="shared" si="1"/>
        <v>32</v>
      </c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</row>
    <row r="9">
      <c r="A9" s="40">
        <f>'Group B vs A; Governor; MiV EDV'!AH9</f>
        <v>40</v>
      </c>
      <c r="B9" s="40">
        <f>'Group B vs A; Governor; Early E'!AH9</f>
        <v>43</v>
      </c>
      <c r="C9" s="40">
        <f t="shared" si="1"/>
        <v>42</v>
      </c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</row>
    <row r="10">
      <c r="A10" s="40">
        <f>'Group B vs A; Governor; MiV EDV'!AH10</f>
        <v>54</v>
      </c>
      <c r="B10" s="40">
        <f>'Group B vs A; Governor; Early E'!AH10</f>
        <v>56</v>
      </c>
      <c r="C10" s="40">
        <f t="shared" si="1"/>
        <v>55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</row>
    <row r="11">
      <c r="A11" s="40">
        <f>'Group B vs A; Governor; MiV EDV'!AH11</f>
        <v>74</v>
      </c>
      <c r="B11" s="40">
        <f>'Group B vs A; Governor; Early E'!AH11</f>
        <v>77</v>
      </c>
      <c r="C11" s="40">
        <f t="shared" si="1"/>
        <v>76</v>
      </c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</row>
    <row r="12">
      <c r="A12" s="40">
        <f>'Group B vs A; Governor; MiV EDV'!AH12</f>
        <v>47</v>
      </c>
      <c r="B12" s="40">
        <f>'Group B vs A; Governor; Early E'!AH12</f>
        <v>49</v>
      </c>
      <c r="C12" s="40">
        <f t="shared" si="1"/>
        <v>48</v>
      </c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</row>
    <row r="13">
      <c r="A13" s="40">
        <f>'Group B vs A; Governor; MiV EDV'!AH13</f>
        <v>20</v>
      </c>
      <c r="B13" s="40">
        <f>'Group B vs A; Governor; Early E'!AH13</f>
        <v>20</v>
      </c>
      <c r="C13" s="40">
        <f t="shared" si="1"/>
        <v>20</v>
      </c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</row>
    <row r="14">
      <c r="A14" s="40">
        <f>'Group B vs A; Governor; MiV EDV'!AH14</f>
        <v>32</v>
      </c>
      <c r="B14" s="40">
        <f>'Group B vs A; Governor; Early E'!AH14</f>
        <v>32</v>
      </c>
      <c r="C14" s="40">
        <f t="shared" si="1"/>
        <v>32</v>
      </c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</row>
    <row r="15">
      <c r="A15" s="40">
        <f>'Group B vs A; Governor; MiV EDV'!AH15</f>
        <v>82</v>
      </c>
      <c r="B15" s="40">
        <f>'Group B vs A; Governor; Early E'!AH15</f>
        <v>85</v>
      </c>
      <c r="C15" s="40">
        <f t="shared" si="1"/>
        <v>84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</row>
    <row r="16">
      <c r="A16" s="40">
        <f>'Group B vs A; Governor; MiV EDV'!AH16</f>
        <v>46</v>
      </c>
      <c r="B16" s="40">
        <f>'Group B vs A; Governor; Early E'!AH16</f>
        <v>49</v>
      </c>
      <c r="C16" s="40">
        <f t="shared" si="1"/>
        <v>48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</row>
    <row r="17">
      <c r="A17" s="40">
        <f>'Group B vs A; Governor; MiV EDV'!AH17</f>
        <v>66</v>
      </c>
      <c r="B17" s="40">
        <f>'Group B vs A; Governor; Early E'!AH17</f>
        <v>69</v>
      </c>
      <c r="C17" s="40">
        <f t="shared" si="1"/>
        <v>68</v>
      </c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</row>
    <row r="18">
      <c r="A18" s="40">
        <f>'Group B vs A; Governor; MiV EDV'!AH18</f>
        <v>65</v>
      </c>
      <c r="B18" s="40">
        <f>'Group B vs A; Governor; Early E'!AH18</f>
        <v>68</v>
      </c>
      <c r="C18" s="40">
        <f t="shared" si="1"/>
        <v>67</v>
      </c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</row>
    <row r="19">
      <c r="A19" s="40">
        <f>'Group B vs A; Governor; MiV EDV'!AH19</f>
        <v>51</v>
      </c>
      <c r="B19" s="40">
        <f>'Group B vs A; Governor; Early E'!AH19</f>
        <v>54</v>
      </c>
      <c r="C19" s="40">
        <f t="shared" si="1"/>
        <v>53</v>
      </c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</row>
    <row r="20">
      <c r="A20" s="40">
        <f>'Group B vs A; Governor; MiV EDV'!AH20</f>
        <v>54</v>
      </c>
      <c r="B20" s="40">
        <f>'Group B vs A; Governor; Early E'!AH20</f>
        <v>57</v>
      </c>
      <c r="C20" s="40">
        <f t="shared" si="1"/>
        <v>56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</row>
    <row r="21">
      <c r="A21" s="40">
        <f>'Group B vs A; Governor; MiV EDV'!AH21</f>
        <v>29</v>
      </c>
      <c r="B21" s="40">
        <f>'Group B vs A; Governor; Early E'!AH21</f>
        <v>29</v>
      </c>
      <c r="C21" s="40">
        <f t="shared" si="1"/>
        <v>29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</row>
    <row r="22">
      <c r="A22" s="40">
        <f>'Group B vs A; Governor; MiV EDV'!AH22</f>
        <v>30</v>
      </c>
      <c r="B22" s="40">
        <f>'Group B vs A; Governor; Early E'!AH22</f>
        <v>30</v>
      </c>
      <c r="C22" s="40">
        <f t="shared" si="1"/>
        <v>30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</row>
    <row r="23">
      <c r="A23" s="40">
        <f>'Group B vs A; Governor; MiV EDV'!AH23</f>
        <v>24</v>
      </c>
      <c r="B23" s="40">
        <f>'Group B vs A; Governor; Early E'!AH23</f>
        <v>24</v>
      </c>
      <c r="C23" s="40">
        <f t="shared" si="1"/>
        <v>24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</row>
    <row r="24">
      <c r="A24" s="40">
        <f>'Group B vs A; Governor; MiV EDV'!AH24</f>
        <v>65</v>
      </c>
      <c r="B24" s="40">
        <f>'Group B vs A; Governor; Early E'!AH24</f>
        <v>68</v>
      </c>
      <c r="C24" s="40">
        <f t="shared" si="1"/>
        <v>67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</row>
    <row r="25">
      <c r="A25" s="40">
        <f>'Group B vs A; Governor; MiV EDV'!AH25</f>
        <v>35</v>
      </c>
      <c r="B25" s="40">
        <f>'Group B vs A; Governor; Early E'!AH25</f>
        <v>38</v>
      </c>
      <c r="C25" s="40">
        <f t="shared" si="1"/>
        <v>37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</row>
    <row r="26">
      <c r="A26" s="40">
        <f>'Group B vs A; Governor; MiV EDV'!AH26</f>
        <v>52</v>
      </c>
      <c r="B26" s="40">
        <f>'Group B vs A; Governor; Early E'!AH26</f>
        <v>55</v>
      </c>
      <c r="C26" s="40">
        <f t="shared" si="1"/>
        <v>54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</row>
    <row r="27">
      <c r="A27" s="40">
        <f>'Group B vs A; Governor; MiV EDV'!AH27</f>
        <v>36</v>
      </c>
      <c r="B27" s="40">
        <f>'Group B vs A; Governor; Early E'!AH27</f>
        <v>36</v>
      </c>
      <c r="C27" s="40">
        <f t="shared" si="1"/>
        <v>36</v>
      </c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</row>
    <row r="28">
      <c r="A28" s="40">
        <f>'Group B vs A; Governor; MiV EDV'!AH28</f>
        <v>52</v>
      </c>
      <c r="B28" s="40">
        <f>'Group B vs A; Governor; Early E'!AH28</f>
        <v>55</v>
      </c>
      <c r="C28" s="40">
        <f t="shared" si="1"/>
        <v>54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</row>
    <row r="29">
      <c r="A29" s="40">
        <f>'Group B vs A; Governor; MiV EDV'!AH29</f>
        <v>14</v>
      </c>
      <c r="B29" s="40">
        <f>'Group B vs A; Governor; Early E'!AH29</f>
        <v>14</v>
      </c>
      <c r="C29" s="40">
        <f t="shared" si="1"/>
        <v>14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</row>
    <row r="30">
      <c r="A30" s="40">
        <f>'Group B vs A; Governor; MiV EDV'!AH30</f>
        <v>72</v>
      </c>
      <c r="B30" s="40">
        <f>'Group B vs A; Governor; Early E'!AH30</f>
        <v>75</v>
      </c>
      <c r="C30" s="40">
        <f t="shared" si="1"/>
        <v>74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</row>
    <row r="31">
      <c r="A31" s="40">
        <f>'Group B vs A; Governor; MiV EDV'!AH31</f>
        <v>22</v>
      </c>
      <c r="B31" s="40">
        <f>'Group B vs A; Governor; Early E'!AH31</f>
        <v>22</v>
      </c>
      <c r="C31" s="40">
        <f t="shared" si="1"/>
        <v>22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</row>
    <row r="32">
      <c r="A32" s="40">
        <f>'Group B vs A; Governor; MiV EDV'!AH32</f>
        <v>34</v>
      </c>
      <c r="B32" s="40">
        <f>'Group B vs A; Governor; Early E'!AH32</f>
        <v>37</v>
      </c>
      <c r="C32" s="40">
        <f t="shared" si="1"/>
        <v>36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</row>
    <row r="33">
      <c r="A33" s="40">
        <f>'Group B vs A; Governor; MiV EDV'!AH33</f>
        <v>97</v>
      </c>
      <c r="B33" s="40">
        <f>'Group B vs A; Governor; Early E'!AH33</f>
        <v>102</v>
      </c>
      <c r="C33" s="40">
        <f t="shared" si="1"/>
        <v>100</v>
      </c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</row>
    <row r="34">
      <c r="A34" s="40">
        <f>'Group B vs A; Governor; MiV EDV'!AH34</f>
        <v>35</v>
      </c>
      <c r="B34" s="40">
        <f>'Group B vs A; Governor; Early E'!AH34</f>
        <v>35</v>
      </c>
      <c r="C34" s="40">
        <f t="shared" si="1"/>
        <v>35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</row>
    <row r="35">
      <c r="A35" s="40">
        <f>'Group B vs A; Governor; MiV EDV'!AH35</f>
        <v>33</v>
      </c>
      <c r="B35" s="40">
        <f>'Group B vs A; Governor; Early E'!AH35</f>
        <v>36</v>
      </c>
      <c r="C35" s="40">
        <f t="shared" si="1"/>
        <v>35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</row>
    <row r="36">
      <c r="A36" s="40">
        <f>'Group B vs A; Governor; MiV EDV'!AH36</f>
        <v>48</v>
      </c>
      <c r="B36" s="40">
        <f>'Group B vs A; Governor; Early E'!AH36</f>
        <v>50</v>
      </c>
      <c r="C36" s="40">
        <f t="shared" si="1"/>
        <v>49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</row>
    <row r="37">
      <c r="A37" s="40">
        <f>'Group B vs A; Governor; MiV EDV'!AH37</f>
        <v>36</v>
      </c>
      <c r="B37" s="40">
        <f>'Group B vs A; Governor; Early E'!AH37</f>
        <v>36</v>
      </c>
      <c r="C37" s="40">
        <f t="shared" si="1"/>
        <v>36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</row>
    <row r="38">
      <c r="A38" s="40">
        <f>'Group B vs A; Governor; MiV EDV'!AH38</f>
        <v>31</v>
      </c>
      <c r="B38" s="40">
        <f>'Group B vs A; Governor; Early E'!AH38</f>
        <v>31</v>
      </c>
      <c r="C38" s="40">
        <f t="shared" si="1"/>
        <v>31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</row>
    <row r="39">
      <c r="A39" s="40">
        <f>'Group B vs A; Governor; MiV EDV'!AH39</f>
        <v>58</v>
      </c>
      <c r="B39" s="40">
        <f>'Group B vs A; Governor; Early E'!AH39</f>
        <v>62</v>
      </c>
      <c r="C39" s="40">
        <f t="shared" si="1"/>
        <v>60</v>
      </c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</row>
    <row r="40">
      <c r="A40" s="40">
        <f>'Group B vs A; Governor; MiV EDV'!AH40</f>
        <v>38</v>
      </c>
      <c r="B40" s="40">
        <f>'Group B vs A; Governor; Early E'!AH40</f>
        <v>38</v>
      </c>
      <c r="C40" s="40">
        <f t="shared" si="1"/>
        <v>38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</row>
    <row r="41">
      <c r="A41" s="40">
        <f>'Group B vs A; Governor; MiV EDV'!AH41</f>
        <v>43</v>
      </c>
      <c r="B41" s="40">
        <f>'Group B vs A; Governor; Early E'!AH41</f>
        <v>43</v>
      </c>
      <c r="C41" s="40">
        <f t="shared" si="1"/>
        <v>43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</row>
    <row r="42">
      <c r="A42" s="40">
        <f>'Group B vs A; Governor; MiV EDV'!AH42</f>
        <v>31</v>
      </c>
      <c r="B42" s="40">
        <f>'Group B vs A; Governor; Early E'!AH42</f>
        <v>34</v>
      </c>
      <c r="C42" s="40">
        <f t="shared" si="1"/>
        <v>33</v>
      </c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</row>
    <row r="43">
      <c r="A43" s="40">
        <f>'Group B vs A; Governor; MiV EDV'!AH43</f>
        <v>77</v>
      </c>
      <c r="B43" s="40">
        <f>'Group B vs A; Governor; Early E'!AH43</f>
        <v>80</v>
      </c>
      <c r="C43" s="40">
        <f t="shared" si="1"/>
        <v>79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</row>
    <row r="44">
      <c r="A44" s="40">
        <f>'Group B vs A; Governor; MiV EDV'!AH44</f>
        <v>125</v>
      </c>
      <c r="B44" s="40">
        <f>'Group B vs A; Governor; Early E'!AH44</f>
        <v>132</v>
      </c>
      <c r="C44" s="40">
        <f t="shared" si="1"/>
        <v>129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</row>
    <row r="45">
      <c r="A45" s="40">
        <f>'Group B vs A; Governor; MiV EDV'!AH45</f>
        <v>77</v>
      </c>
      <c r="B45" s="40">
        <f>'Group B vs A; Governor; Early E'!AH45</f>
        <v>80</v>
      </c>
      <c r="C45" s="40">
        <f t="shared" si="1"/>
        <v>79</v>
      </c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</row>
    <row r="46">
      <c r="A46" s="40">
        <f>'Group B vs A; Governor; MiV EDV'!AH46</f>
        <v>110</v>
      </c>
      <c r="B46" s="40">
        <f>'Group B vs A; Governor; Early E'!AH46</f>
        <v>116</v>
      </c>
      <c r="C46" s="40">
        <f t="shared" si="1"/>
        <v>113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</row>
    <row r="47">
      <c r="A47" s="40">
        <f>'Group B vs A; Governor; MiV EDV'!AH47</f>
        <v>32</v>
      </c>
      <c r="B47" s="40">
        <f>'Group B vs A; Governor; Early E'!AH47</f>
        <v>36</v>
      </c>
      <c r="C47" s="40">
        <f t="shared" si="1"/>
        <v>34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</row>
    <row r="48">
      <c r="A48" s="40">
        <f>'Group B vs A; Governor; MiV EDV'!AH48</f>
        <v>66</v>
      </c>
      <c r="B48" s="40">
        <f>'Group B vs A; Governor; Early E'!AH48</f>
        <v>69</v>
      </c>
      <c r="C48" s="40">
        <f t="shared" si="1"/>
        <v>68</v>
      </c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</row>
    <row r="49">
      <c r="A49" s="40">
        <f>'Group B vs A; Governor; MiV EDV'!AH49</f>
        <v>113</v>
      </c>
      <c r="B49" s="40">
        <f>'Group B vs A; Governor; Early E'!AH49</f>
        <v>118</v>
      </c>
      <c r="C49" s="40">
        <f t="shared" si="1"/>
        <v>116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</row>
    <row r="50">
      <c r="A50" s="40">
        <f>'Group B vs A; Governor; MiV EDV'!AH50</f>
        <v>113</v>
      </c>
      <c r="B50" s="40">
        <f>'Group B vs A; Governor; Early E'!AH50</f>
        <v>119</v>
      </c>
      <c r="C50" s="40">
        <f t="shared" si="1"/>
        <v>116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</row>
    <row r="51">
      <c r="A51" s="40">
        <f>'Group B vs A; Governor; MiV EDV'!AH51</f>
        <v>58</v>
      </c>
      <c r="B51" s="40">
        <f>'Group B vs A; Governor; Early E'!AH51</f>
        <v>58</v>
      </c>
      <c r="C51" s="40">
        <f t="shared" si="1"/>
        <v>58</v>
      </c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</row>
    <row r="52">
      <c r="A52" s="40">
        <f>'Group B vs A; Governor; MiV EDV'!AH52</f>
        <v>41</v>
      </c>
      <c r="B52" s="40">
        <f>'Group B vs A; Governor; Early E'!AH52</f>
        <v>41</v>
      </c>
      <c r="C52" s="40">
        <f t="shared" si="1"/>
        <v>41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</row>
    <row r="53">
      <c r="A53" s="40">
        <f>'Group B vs A; Governor; MiV EDV'!AH53</f>
        <v>48</v>
      </c>
      <c r="B53" s="40">
        <f>'Group B vs A; Governor; Early E'!AH53</f>
        <v>51</v>
      </c>
      <c r="C53" s="40">
        <f t="shared" si="1"/>
        <v>50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</row>
    <row r="54">
      <c r="A54" s="40">
        <f>'Group B vs A; Governor; MiV EDV'!AH54</f>
        <v>36</v>
      </c>
      <c r="B54" s="40">
        <f>'Group B vs A; Governor; Early E'!AH54</f>
        <v>36</v>
      </c>
      <c r="C54" s="40">
        <f t="shared" si="1"/>
        <v>36</v>
      </c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</row>
    <row r="55">
      <c r="A55" s="40">
        <f>'Group B vs A; Governor; MiV EDV'!AH55</f>
        <v>94</v>
      </c>
      <c r="B55" s="40">
        <f>'Group B vs A; Governor; Early E'!AH55</f>
        <v>96</v>
      </c>
      <c r="C55" s="40">
        <f t="shared" si="1"/>
        <v>95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</row>
    <row r="56">
      <c r="A56" s="40">
        <f>'Group B vs A; Governor; MiV EDV'!AH56</f>
        <v>40</v>
      </c>
      <c r="B56" s="40">
        <f>'Group B vs A; Governor; Early E'!AH56</f>
        <v>40</v>
      </c>
      <c r="C56" s="40">
        <f t="shared" si="1"/>
        <v>40</v>
      </c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</row>
    <row r="57">
      <c r="A57" s="40">
        <f>'Group B vs A; Governor; MiV EDV'!AH57</f>
        <v>35</v>
      </c>
      <c r="B57" s="40">
        <f>'Group B vs A; Governor; Early E'!AH57</f>
        <v>35</v>
      </c>
      <c r="C57" s="40">
        <f t="shared" si="1"/>
        <v>35</v>
      </c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</row>
    <row r="58">
      <c r="A58" s="40">
        <f>'Group B vs A; Governor; MiV EDV'!AH58</f>
        <v>38</v>
      </c>
      <c r="B58" s="40">
        <f>'Group B vs A; Governor; Early E'!AH58</f>
        <v>40</v>
      </c>
      <c r="C58" s="40">
        <f t="shared" si="1"/>
        <v>39</v>
      </c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</row>
    <row r="59">
      <c r="A59" s="40">
        <f>'Group B vs A; Governor; MiV EDV'!AH59</f>
        <v>59</v>
      </c>
      <c r="B59" s="40">
        <f>'Group B vs A; Governor; Early E'!AH59</f>
        <v>62</v>
      </c>
      <c r="C59" s="40">
        <f t="shared" si="1"/>
        <v>61</v>
      </c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</row>
    <row r="60">
      <c r="A60" s="40">
        <f>'Group B vs A; Governor; MiV EDV'!AH60</f>
        <v>19</v>
      </c>
      <c r="B60" s="40">
        <f>'Group B vs A; Governor; Early E'!AH60</f>
        <v>19</v>
      </c>
      <c r="C60" s="40">
        <f t="shared" si="1"/>
        <v>19</v>
      </c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</row>
    <row r="61">
      <c r="A61" s="40">
        <f>'Group B vs A; Governor; MiV EDV'!AH61</f>
        <v>53</v>
      </c>
      <c r="B61" s="40">
        <f>'Group B vs A; Governor; Early E'!AH61</f>
        <v>56</v>
      </c>
      <c r="C61" s="40">
        <f t="shared" si="1"/>
        <v>55</v>
      </c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</row>
    <row r="62">
      <c r="A62" s="40">
        <f>'Group B vs A; Governor; MiV EDV'!AH62</f>
        <v>78</v>
      </c>
      <c r="B62" s="40">
        <f>'Group B vs A; Governor; Early E'!AH62</f>
        <v>81</v>
      </c>
      <c r="C62" s="40">
        <f t="shared" si="1"/>
        <v>80</v>
      </c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</row>
    <row r="63">
      <c r="A63" s="40">
        <f>'Group B vs A; Governor; MiV EDV'!AH63</f>
        <v>59</v>
      </c>
      <c r="B63" s="40">
        <f>'Group B vs A; Governor; Early E'!AH63</f>
        <v>62</v>
      </c>
      <c r="C63" s="40">
        <f t="shared" si="1"/>
        <v>61</v>
      </c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</row>
    <row r="64">
      <c r="A64" s="40">
        <f>'Group B vs A; Governor; MiV EDV'!AH64</f>
        <v>14</v>
      </c>
      <c r="B64" s="40">
        <f>'Group B vs A; Governor; Early E'!AH64</f>
        <v>14</v>
      </c>
      <c r="C64" s="40">
        <f t="shared" si="1"/>
        <v>14</v>
      </c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</row>
    <row r="65">
      <c r="A65" s="40">
        <f>'Group B vs A; Governor; MiV EDV'!AH65</f>
        <v>22</v>
      </c>
      <c r="B65" s="40">
        <f>'Group B vs A; Governor; Early E'!AH65</f>
        <v>22</v>
      </c>
      <c r="C65" s="40">
        <f t="shared" si="1"/>
        <v>22</v>
      </c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</row>
    <row r="66">
      <c r="A66" s="40">
        <f>'Group B vs A; Governor; MiV EDV'!AH66</f>
        <v>71</v>
      </c>
      <c r="B66" s="40">
        <f>'Group B vs A; Governor; Early E'!AH66</f>
        <v>74</v>
      </c>
      <c r="C66" s="40">
        <f t="shared" si="1"/>
        <v>73</v>
      </c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</row>
    <row r="67">
      <c r="A67" s="40">
        <f>'Group B vs A; Governor; MiV EDV'!AH67</f>
        <v>19</v>
      </c>
      <c r="B67" s="40">
        <f>'Group B vs A; Governor; Early E'!AH67</f>
        <v>19</v>
      </c>
      <c r="C67" s="40">
        <f t="shared" si="1"/>
        <v>19</v>
      </c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</row>
    <row r="68">
      <c r="A68" s="40">
        <f>'Group B vs A; Governor; MiV EDV'!AH68</f>
        <v>32</v>
      </c>
      <c r="B68" s="40">
        <f>'Group B vs A; Governor; Early E'!AH68</f>
        <v>32</v>
      </c>
      <c r="C68" s="40">
        <f t="shared" si="1"/>
        <v>32</v>
      </c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</row>
    <row r="69">
      <c r="A69" s="40">
        <f>'Group B vs A; Governor; MiV EDV'!AH69</f>
        <v>33</v>
      </c>
      <c r="B69" s="40">
        <f>'Group B vs A; Governor; Early E'!AH69</f>
        <v>36</v>
      </c>
      <c r="C69" s="40">
        <f t="shared" si="1"/>
        <v>35</v>
      </c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</row>
    <row r="70">
      <c r="A70" s="40">
        <f>'Group B vs A; Governor; MiV EDV'!AH70</f>
        <v>110</v>
      </c>
      <c r="B70" s="40">
        <f>'Group B vs A; Governor; Early E'!AH70</f>
        <v>115</v>
      </c>
      <c r="C70" s="40">
        <f t="shared" si="1"/>
        <v>113</v>
      </c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</row>
    <row r="71">
      <c r="A71" s="40">
        <f>'Group B vs A; Governor; MiV EDV'!AH71</f>
        <v>51</v>
      </c>
      <c r="B71" s="40">
        <f>'Group B vs A; Governor; Early E'!AH71</f>
        <v>54</v>
      </c>
      <c r="C71" s="40">
        <f t="shared" si="1"/>
        <v>53</v>
      </c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</row>
    <row r="72">
      <c r="A72" s="40">
        <f>'Group B vs A; Governor; MiV EDV'!AH72</f>
        <v>86</v>
      </c>
      <c r="B72" s="40">
        <f>'Group B vs A; Governor; Early E'!AH72</f>
        <v>89</v>
      </c>
      <c r="C72" s="40">
        <f t="shared" si="1"/>
        <v>88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</row>
    <row r="73">
      <c r="A73" s="40">
        <f>'Group B vs A; Governor; MiV EDV'!AH73</f>
        <v>74</v>
      </c>
      <c r="B73" s="40">
        <f>'Group B vs A; Governor; Early E'!AH73</f>
        <v>77</v>
      </c>
      <c r="C73" s="40">
        <f t="shared" si="1"/>
        <v>76</v>
      </c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</row>
    <row r="74">
      <c r="A74" s="40">
        <f>'Group B vs A; Governor; MiV EDV'!AH74</f>
        <v>63</v>
      </c>
      <c r="B74" s="40">
        <f>'Group B vs A; Governor; Early E'!AH74</f>
        <v>66</v>
      </c>
      <c r="C74" s="40">
        <f t="shared" si="1"/>
        <v>65</v>
      </c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</row>
    <row r="75">
      <c r="A75" s="40">
        <f>'Group B vs A; Governor; MiV EDV'!AH75</f>
        <v>65</v>
      </c>
      <c r="B75" s="40">
        <f>'Group B vs A; Governor; Early E'!AH75</f>
        <v>68</v>
      </c>
      <c r="C75" s="40">
        <f t="shared" si="1"/>
        <v>67</v>
      </c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</row>
    <row r="76">
      <c r="A76" s="40">
        <f>'Group B vs A; Governor; MiV EDV'!AH76</f>
        <v>58</v>
      </c>
      <c r="B76" s="40">
        <f>'Group B vs A; Governor; Early E'!AH76</f>
        <v>61</v>
      </c>
      <c r="C76" s="40">
        <f t="shared" si="1"/>
        <v>60</v>
      </c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</row>
    <row r="77">
      <c r="A77" s="40">
        <f>'Group B vs A; Governor; MiV EDV'!AH77</f>
        <v>50</v>
      </c>
      <c r="B77" s="40">
        <f>'Group B vs A; Governor; Early E'!AH77</f>
        <v>50</v>
      </c>
      <c r="C77" s="40">
        <f t="shared" si="1"/>
        <v>50</v>
      </c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</row>
    <row r="78">
      <c r="A78" s="40">
        <f>'Group B vs A; Governor; MiV EDV'!AH78</f>
        <v>47</v>
      </c>
      <c r="B78" s="40">
        <f>'Group B vs A; Governor; Early E'!AH78</f>
        <v>47</v>
      </c>
      <c r="C78" s="40">
        <f t="shared" si="1"/>
        <v>47</v>
      </c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</row>
    <row r="79">
      <c r="A79" s="40">
        <f>'Group B vs A; Governor; MiV EDV'!AH79</f>
        <v>29</v>
      </c>
      <c r="B79" s="40">
        <f>'Group B vs A; Governor; Early E'!AH79</f>
        <v>29</v>
      </c>
      <c r="C79" s="40">
        <f t="shared" si="1"/>
        <v>29</v>
      </c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</row>
    <row r="80">
      <c r="A80" s="40">
        <f>'Group B vs A; Governor; MiV EDV'!AH80</f>
        <v>50</v>
      </c>
      <c r="B80" s="40">
        <f>'Group B vs A; Governor; Early E'!AH80</f>
        <v>53</v>
      </c>
      <c r="C80" s="40">
        <f t="shared" si="1"/>
        <v>52</v>
      </c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</row>
    <row r="81">
      <c r="A81" s="40">
        <f>'Group B vs A; Governor; MiV EDV'!AH81</f>
        <v>41</v>
      </c>
      <c r="B81" s="40">
        <f>'Group B vs A; Governor; Early E'!AH81</f>
        <v>44</v>
      </c>
      <c r="C81" s="40">
        <f t="shared" si="1"/>
        <v>43</v>
      </c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</row>
    <row r="82">
      <c r="A82" s="40">
        <f>'Group B vs A; Governor; MiV EDV'!AH82</f>
        <v>80</v>
      </c>
      <c r="B82" s="40">
        <f>'Group B vs A; Governor; Early E'!AH82</f>
        <v>83</v>
      </c>
      <c r="C82" s="40">
        <f t="shared" si="1"/>
        <v>82</v>
      </c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</row>
    <row r="83">
      <c r="A83" s="40">
        <f>'Group B vs A; Governor; MiV EDV'!AH83</f>
        <v>119</v>
      </c>
      <c r="B83" s="40">
        <f>'Group B vs A; Governor; Early E'!AH83</f>
        <v>122</v>
      </c>
      <c r="C83" s="40">
        <f t="shared" si="1"/>
        <v>121</v>
      </c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</row>
    <row r="84">
      <c r="A84" s="40">
        <f>'Group B vs A; Governor; MiV EDV'!AH84</f>
        <v>56</v>
      </c>
      <c r="B84" s="40">
        <f>'Group B vs A; Governor; Early E'!AH84</f>
        <v>58</v>
      </c>
      <c r="C84" s="40">
        <f t="shared" si="1"/>
        <v>57</v>
      </c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</row>
    <row r="85">
      <c r="A85" s="40">
        <f>'Group B vs A; Governor; MiV EDV'!AH85</f>
        <v>70</v>
      </c>
      <c r="B85" s="40">
        <f>'Group B vs A; Governor; Early E'!AH85</f>
        <v>73</v>
      </c>
      <c r="C85" s="40">
        <f t="shared" si="1"/>
        <v>72</v>
      </c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</row>
    <row r="86">
      <c r="A86" s="40">
        <f>'Group B vs A; Governor; MiV EDV'!AH86</f>
        <v>111</v>
      </c>
      <c r="B86" s="40">
        <f>'Group B vs A; Governor; Early E'!AH86</f>
        <v>114</v>
      </c>
      <c r="C86" s="40">
        <f t="shared" si="1"/>
        <v>113</v>
      </c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</row>
    <row r="87">
      <c r="A87" s="40">
        <f>'Group B vs A; Governor; MiV EDV'!AH87</f>
        <v>101</v>
      </c>
      <c r="B87" s="40">
        <f>'Group B vs A; Governor; Early E'!AH87</f>
        <v>107</v>
      </c>
      <c r="C87" s="40">
        <f t="shared" si="1"/>
        <v>104</v>
      </c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</row>
    <row r="88">
      <c r="A88" s="40">
        <f>'Group B vs A; Governor; MiV EDV'!AH88</f>
        <v>32</v>
      </c>
      <c r="B88" s="40">
        <f>'Group B vs A; Governor; Early E'!AH88</f>
        <v>32</v>
      </c>
      <c r="C88" s="40">
        <f t="shared" si="1"/>
        <v>32</v>
      </c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</row>
    <row r="89">
      <c r="A89" s="40">
        <f>'Group B vs A; Governor; MiV EDV'!AH89</f>
        <v>65</v>
      </c>
      <c r="B89" s="40">
        <f>'Group B vs A; Governor; Early E'!AH89</f>
        <v>67</v>
      </c>
      <c r="C89" s="40">
        <f t="shared" si="1"/>
        <v>66</v>
      </c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</row>
    <row r="90">
      <c r="A90" s="40">
        <f>'Group B vs A; Governor; MiV EDV'!AH90</f>
        <v>73</v>
      </c>
      <c r="B90" s="40">
        <f>'Group B vs A; Governor; Early E'!AH90</f>
        <v>75</v>
      </c>
      <c r="C90" s="40">
        <f t="shared" si="1"/>
        <v>74</v>
      </c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</row>
    <row r="91">
      <c r="A91" s="40">
        <f>'Group B vs A; Governor; MiV EDV'!AH91</f>
        <v>11</v>
      </c>
      <c r="B91" s="40">
        <f>'Group B vs A; Governor; Early E'!AH91</f>
        <v>11</v>
      </c>
      <c r="C91" s="40">
        <f t="shared" si="1"/>
        <v>11</v>
      </c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</row>
    <row r="92">
      <c r="A92" s="40">
        <f>'Group B vs A; Governor; MiV EDV'!AH92</f>
        <v>28</v>
      </c>
      <c r="B92" s="40">
        <f>'Group B vs A; Governor; Early E'!AH92</f>
        <v>32</v>
      </c>
      <c r="C92" s="40">
        <f t="shared" si="1"/>
        <v>30</v>
      </c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</row>
    <row r="93">
      <c r="A93" s="40">
        <f>'Group B vs A; Governor; MiV EDV'!AH93</f>
        <v>25</v>
      </c>
      <c r="B93" s="40">
        <f>'Group B vs A; Governor; Early E'!AH93</f>
        <v>27</v>
      </c>
      <c r="C93" s="40">
        <f t="shared" si="1"/>
        <v>26</v>
      </c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</row>
    <row r="94">
      <c r="A94" s="40">
        <f>'Group B vs A; Governor; MiV EDV'!AH94</f>
        <v>84</v>
      </c>
      <c r="B94" s="40">
        <f>'Group B vs A; Governor; Early E'!AH94</f>
        <v>87</v>
      </c>
      <c r="C94" s="40">
        <f t="shared" si="1"/>
        <v>86</v>
      </c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</row>
    <row r="95">
      <c r="A95" s="40">
        <f>'Group B vs A; Governor; MiV EDV'!AH95</f>
        <v>32</v>
      </c>
      <c r="B95" s="40">
        <f>'Group B vs A; Governor; Early E'!AH95</f>
        <v>32</v>
      </c>
      <c r="C95" s="40">
        <f t="shared" si="1"/>
        <v>32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</row>
    <row r="96">
      <c r="A96" s="40">
        <f>'Group B vs A; Governor; MiV EDV'!AH96</f>
        <v>99</v>
      </c>
      <c r="B96" s="40">
        <f>'Group B vs A; Governor; Early E'!AH96</f>
        <v>106</v>
      </c>
      <c r="C96" s="40">
        <f t="shared" si="1"/>
        <v>103</v>
      </c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</row>
    <row r="97">
      <c r="A97" s="40">
        <f>'Group B vs A; Governor; MiV EDV'!AH97</f>
        <v>26</v>
      </c>
      <c r="B97" s="40">
        <f>'Group B vs A; Governor; Early E'!AH97</f>
        <v>26</v>
      </c>
      <c r="C97" s="40">
        <f t="shared" si="1"/>
        <v>26</v>
      </c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</row>
    <row r="98">
      <c r="A98" s="40">
        <f>'Group B vs A; Governor; MiV EDV'!AH98</f>
        <v>37</v>
      </c>
      <c r="B98" s="40">
        <f>'Group B vs A; Governor; Early E'!AH98</f>
        <v>40</v>
      </c>
      <c r="C98" s="40">
        <f t="shared" si="1"/>
        <v>39</v>
      </c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</row>
    <row r="99">
      <c r="A99" s="40">
        <f>'Group B vs A; Governor; MiV EDV'!AH99</f>
        <v>7</v>
      </c>
      <c r="B99" s="40">
        <f>'Group B vs A; Governor; Early E'!AH99</f>
        <v>7</v>
      </c>
      <c r="C99" s="40">
        <f t="shared" si="1"/>
        <v>7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</row>
    <row r="100">
      <c r="A100" s="40">
        <f>'Group B vs A; Governor; MiV EDV'!AH100</f>
        <v>37</v>
      </c>
      <c r="B100" s="40">
        <f>'Group B vs A; Governor; Early E'!AH100</f>
        <v>37</v>
      </c>
      <c r="C100" s="40">
        <f t="shared" si="1"/>
        <v>37</v>
      </c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</row>
    <row r="101">
      <c r="A101" s="40">
        <f>'Group B vs A; Governor; MiV EDV'!AH101</f>
        <v>52</v>
      </c>
      <c r="B101" s="40">
        <f>'Group B vs A; Governor; Early E'!AH101</f>
        <v>55</v>
      </c>
      <c r="C101" s="40">
        <f t="shared" si="1"/>
        <v>54</v>
      </c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</row>
    <row r="102">
      <c r="A102" s="40">
        <f>'Group B vs A; Governor; MiV EDV'!AH102</f>
        <v>45</v>
      </c>
      <c r="B102" s="40">
        <f>'Group B vs A; Governor; Early E'!AH102</f>
        <v>47</v>
      </c>
      <c r="C102" s="40">
        <f t="shared" si="1"/>
        <v>46</v>
      </c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</row>
    <row r="103">
      <c r="A103" s="40">
        <f>'Group B vs A; Governor; MiV EDV'!AH103</f>
        <v>20</v>
      </c>
      <c r="B103" s="40">
        <f>'Group B vs A; Governor; Early E'!AH103</f>
        <v>20</v>
      </c>
      <c r="C103" s="40">
        <f t="shared" si="1"/>
        <v>20</v>
      </c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</row>
    <row r="104">
      <c r="A104" s="40">
        <f>'Group B vs A; Governor; MiV EDV'!AH104</f>
        <v>27</v>
      </c>
      <c r="B104" s="40">
        <f>'Group B vs A; Governor; Early E'!AH104</f>
        <v>27</v>
      </c>
      <c r="C104" s="40">
        <f t="shared" si="1"/>
        <v>27</v>
      </c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</row>
    <row r="105">
      <c r="A105" s="40">
        <f>'Group B vs A; Governor; MiV EDV'!AH105</f>
        <v>49</v>
      </c>
      <c r="B105" s="40">
        <f>'Group B vs A; Governor; Early E'!AH105</f>
        <v>52</v>
      </c>
      <c r="C105" s="40">
        <f t="shared" si="1"/>
        <v>51</v>
      </c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</row>
    <row r="106">
      <c r="A106" s="40">
        <f>'Group B vs A; Governor; MiV EDV'!AH106</f>
        <v>20</v>
      </c>
      <c r="B106" s="40">
        <f>'Group B vs A; Governor; Early E'!AH106</f>
        <v>20</v>
      </c>
      <c r="C106" s="40">
        <f t="shared" si="1"/>
        <v>20</v>
      </c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</row>
    <row r="107">
      <c r="A107" s="40">
        <f>'Group B vs A; Governor; MiV EDV'!AH107</f>
        <v>21</v>
      </c>
      <c r="B107" s="40">
        <f>'Group B vs A; Governor; Early E'!AH107</f>
        <v>21</v>
      </c>
      <c r="C107" s="40">
        <f t="shared" si="1"/>
        <v>21</v>
      </c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</row>
    <row r="108">
      <c r="A108" s="40">
        <f>'Group B vs A; Governor; MiV EDV'!AH108</f>
        <v>66</v>
      </c>
      <c r="B108" s="40">
        <f>'Group B vs A; Governor; Early E'!AH108</f>
        <v>68</v>
      </c>
      <c r="C108" s="40">
        <f t="shared" si="1"/>
        <v>67</v>
      </c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</row>
    <row r="109">
      <c r="A109" s="40">
        <f>'Group B vs A; Governor; MiV EDV'!AH109</f>
        <v>42</v>
      </c>
      <c r="B109" s="40">
        <f>'Group B vs A; Governor; Early E'!AH109</f>
        <v>42</v>
      </c>
      <c r="C109" s="40">
        <f t="shared" si="1"/>
        <v>42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</row>
    <row r="110">
      <c r="A110" s="40">
        <f>'Group B vs A; Governor; MiV EDV'!AH110</f>
        <v>123</v>
      </c>
      <c r="B110" s="40">
        <f>'Group B vs A; Governor; Early E'!AH110</f>
        <v>133</v>
      </c>
      <c r="C110" s="40">
        <f t="shared" si="1"/>
        <v>128</v>
      </c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</row>
    <row r="111">
      <c r="A111" s="40">
        <f>'Group B vs A; Governor; MiV EDV'!AH111</f>
        <v>13</v>
      </c>
      <c r="B111" s="40">
        <f>'Group B vs A; Governor; Early E'!AH111</f>
        <v>13</v>
      </c>
      <c r="C111" s="40">
        <f t="shared" si="1"/>
        <v>13</v>
      </c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</row>
    <row r="112">
      <c r="A112" s="40">
        <f>'Group B vs A; Governor; MiV EDV'!AH112</f>
        <v>55</v>
      </c>
      <c r="B112" s="40">
        <f>'Group B vs A; Governor; Early E'!AH112</f>
        <v>57</v>
      </c>
      <c r="C112" s="40">
        <f t="shared" si="1"/>
        <v>56</v>
      </c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</row>
    <row r="113">
      <c r="A113" s="40">
        <f>'Group B vs A; Governor; MiV EDV'!AH113</f>
        <v>23</v>
      </c>
      <c r="B113" s="40">
        <f>'Group B vs A; Governor; Early E'!AH113</f>
        <v>23</v>
      </c>
      <c r="C113" s="40">
        <f t="shared" si="1"/>
        <v>23</v>
      </c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</row>
    <row r="114">
      <c r="A114" s="40">
        <f>'Group B vs A; Governor; MiV EDV'!AH114</f>
        <v>91</v>
      </c>
      <c r="B114" s="40">
        <f>'Group B vs A; Governor; Early E'!AH114</f>
        <v>94</v>
      </c>
      <c r="C114" s="40">
        <f t="shared" si="1"/>
        <v>93</v>
      </c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</row>
    <row r="115">
      <c r="A115" s="40">
        <f>'Group B vs A; Governor; MiV EDV'!AH115</f>
        <v>55</v>
      </c>
      <c r="B115" s="40">
        <f>'Group B vs A; Governor; Early E'!AH115</f>
        <v>58</v>
      </c>
      <c r="C115" s="40">
        <f t="shared" si="1"/>
        <v>57</v>
      </c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</row>
    <row r="116">
      <c r="A116" s="40">
        <f>'Group B vs A; Governor; MiV EDV'!AH116</f>
        <v>69</v>
      </c>
      <c r="B116" s="40">
        <f>'Group B vs A; Governor; Early E'!AH116</f>
        <v>72</v>
      </c>
      <c r="C116" s="40">
        <f t="shared" si="1"/>
        <v>71</v>
      </c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</row>
    <row r="117">
      <c r="A117" s="40">
        <f>'Group B vs A; Governor; MiV EDV'!AH117</f>
        <v>98</v>
      </c>
      <c r="B117" s="40">
        <f>'Group B vs A; Governor; Early E'!AH117</f>
        <v>102</v>
      </c>
      <c r="C117" s="40">
        <f t="shared" si="1"/>
        <v>100</v>
      </c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</row>
    <row r="118">
      <c r="A118" s="40">
        <f>'Group B vs A; Governor; MiV EDV'!AH118</f>
        <v>115</v>
      </c>
      <c r="B118" s="40">
        <f>'Group B vs A; Governor; Early E'!AH118</f>
        <v>126</v>
      </c>
      <c r="C118" s="40">
        <f t="shared" si="1"/>
        <v>121</v>
      </c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</row>
    <row r="119">
      <c r="A119" s="40">
        <f>'Group B vs A; Governor; MiV EDV'!AH119</f>
        <v>141</v>
      </c>
      <c r="B119" s="40">
        <f>'Group B vs A; Governor; Early E'!AH119</f>
        <v>147</v>
      </c>
      <c r="C119" s="40">
        <f t="shared" si="1"/>
        <v>144</v>
      </c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</row>
    <row r="120">
      <c r="A120" s="40">
        <f>'Group B vs A; Governor; MiV EDV'!AH120</f>
        <v>10</v>
      </c>
      <c r="B120" s="40">
        <f>'Group B vs A; Governor; Early E'!AH120</f>
        <v>10</v>
      </c>
      <c r="C120" s="40">
        <f t="shared" si="1"/>
        <v>10</v>
      </c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</row>
    <row r="121">
      <c r="A121" s="40">
        <f>'Group B vs A; Governor; MiV EDV'!AH121</f>
        <v>59</v>
      </c>
      <c r="B121" s="40">
        <f>'Group B vs A; Governor; Early E'!AH121</f>
        <v>62</v>
      </c>
      <c r="C121" s="40">
        <f t="shared" si="1"/>
        <v>61</v>
      </c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</row>
    <row r="122">
      <c r="A122" s="40">
        <f>'Group B vs A; Governor; MiV EDV'!AH122</f>
        <v>55</v>
      </c>
      <c r="B122" s="40">
        <f>'Group B vs A; Governor; Early E'!AH122</f>
        <v>58</v>
      </c>
      <c r="C122" s="40">
        <f t="shared" si="1"/>
        <v>57</v>
      </c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</row>
    <row r="123">
      <c r="A123" s="40">
        <f>'Group B vs A; Governor; MiV EDV'!AH123</f>
        <v>46</v>
      </c>
      <c r="B123" s="40">
        <f>'Group B vs A; Governor; Early E'!AH123</f>
        <v>49</v>
      </c>
      <c r="C123" s="40">
        <f t="shared" si="1"/>
        <v>48</v>
      </c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</row>
    <row r="124">
      <c r="A124" s="40">
        <f>'Group B vs A; Governor; MiV EDV'!AH124</f>
        <v>30</v>
      </c>
      <c r="B124" s="40">
        <f>'Group B vs A; Governor; Early E'!AH124</f>
        <v>30</v>
      </c>
      <c r="C124" s="40">
        <f t="shared" si="1"/>
        <v>30</v>
      </c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</row>
    <row r="125">
      <c r="A125" s="40">
        <f>'Group B vs A; Governor; MiV EDV'!AH125</f>
        <v>53</v>
      </c>
      <c r="B125" s="40">
        <f>'Group B vs A; Governor; Early E'!AH125</f>
        <v>53</v>
      </c>
      <c r="C125" s="40">
        <f t="shared" si="1"/>
        <v>53</v>
      </c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</row>
    <row r="126">
      <c r="A126" s="40">
        <f>'Group B vs A; Governor; MiV EDV'!AH126</f>
        <v>81</v>
      </c>
      <c r="B126" s="40">
        <f>'Group B vs A; Governor; Early E'!AH126</f>
        <v>85</v>
      </c>
      <c r="C126" s="40">
        <f t="shared" si="1"/>
        <v>83</v>
      </c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</row>
    <row r="127">
      <c r="A127" s="40">
        <f>'Group B vs A; Governor; MiV EDV'!AH127</f>
        <v>24</v>
      </c>
      <c r="B127" s="40">
        <f>'Group B vs A; Governor; Early E'!AH127</f>
        <v>26</v>
      </c>
      <c r="C127" s="40">
        <f t="shared" si="1"/>
        <v>25</v>
      </c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</row>
    <row r="128">
      <c r="A128" s="40">
        <f>'Group B vs A; Governor; MiV EDV'!AH128</f>
        <v>29</v>
      </c>
      <c r="B128" s="40">
        <f>'Group B vs A; Governor; Early E'!AH128</f>
        <v>29</v>
      </c>
      <c r="C128" s="40">
        <f t="shared" si="1"/>
        <v>29</v>
      </c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</row>
    <row r="129">
      <c r="A129" s="40">
        <f>'Group B vs A; Governor; MiV EDV'!AH129</f>
        <v>55</v>
      </c>
      <c r="B129" s="40">
        <f>'Group B vs A; Governor; Early E'!AH129</f>
        <v>57</v>
      </c>
      <c r="C129" s="40">
        <f t="shared" si="1"/>
        <v>56</v>
      </c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</row>
    <row r="130">
      <c r="A130" s="40">
        <f>'Group B vs A; Governor; MiV EDV'!AH130</f>
        <v>96</v>
      </c>
      <c r="B130" s="40">
        <f>'Group B vs A; Governor; Early E'!AH130</f>
        <v>102</v>
      </c>
      <c r="C130" s="40">
        <f t="shared" si="1"/>
        <v>99</v>
      </c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</row>
    <row r="131">
      <c r="A131" s="40">
        <f>'Group B vs A; Governor; MiV EDV'!AH131</f>
        <v>34</v>
      </c>
      <c r="B131" s="40">
        <f>'Group B vs A; Governor; Early E'!AH131</f>
        <v>37</v>
      </c>
      <c r="C131" s="40">
        <f t="shared" si="1"/>
        <v>36</v>
      </c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</row>
    <row r="132">
      <c r="A132" s="40">
        <f>'Group B vs A; Governor; MiV EDV'!AH132</f>
        <v>36</v>
      </c>
      <c r="B132" s="40">
        <f>'Group B vs A; Governor; Early E'!AH132</f>
        <v>39</v>
      </c>
      <c r="C132" s="40">
        <f t="shared" si="1"/>
        <v>38</v>
      </c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</row>
    <row r="133">
      <c r="A133" s="40">
        <f>'Group B vs A; Governor; MiV EDV'!AH133</f>
        <v>81</v>
      </c>
      <c r="B133" s="40">
        <f>'Group B vs A; Governor; Early E'!AH133</f>
        <v>84</v>
      </c>
      <c r="C133" s="40">
        <f t="shared" si="1"/>
        <v>83</v>
      </c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</row>
    <row r="134">
      <c r="A134" s="40">
        <f>'Group B vs A; Governor; MiV EDV'!AH134</f>
        <v>50</v>
      </c>
      <c r="B134" s="40">
        <f>'Group B vs A; Governor; Early E'!AH134</f>
        <v>53</v>
      </c>
      <c r="C134" s="40">
        <f t="shared" si="1"/>
        <v>52</v>
      </c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</row>
    <row r="135">
      <c r="A135" s="40">
        <f>'Group B vs A; Governor; MiV EDV'!AH135</f>
        <v>26</v>
      </c>
      <c r="B135" s="40">
        <f>'Group B vs A; Governor; Early E'!AH135</f>
        <v>26</v>
      </c>
      <c r="C135" s="40">
        <f t="shared" si="1"/>
        <v>26</v>
      </c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</row>
    <row r="136">
      <c r="A136" s="40">
        <f>'Group B vs A; Governor; MiV EDV'!AH136</f>
        <v>21</v>
      </c>
      <c r="B136" s="40">
        <f>'Group B vs A; Governor; Early E'!AH136</f>
        <v>21</v>
      </c>
      <c r="C136" s="40">
        <f t="shared" si="1"/>
        <v>21</v>
      </c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</row>
    <row r="137">
      <c r="A137" s="40">
        <f>'Group B vs A; Governor; MiV EDV'!AH137</f>
        <v>43</v>
      </c>
      <c r="B137" s="40">
        <f>'Group B vs A; Governor; Early E'!AH137</f>
        <v>47</v>
      </c>
      <c r="C137" s="40">
        <f t="shared" si="1"/>
        <v>45</v>
      </c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</row>
    <row r="138">
      <c r="A138" s="40">
        <f>'Group B vs A; Governor; MiV EDV'!AH138</f>
        <v>78</v>
      </c>
      <c r="B138" s="40">
        <f>'Group B vs A; Governor; Early E'!AH138</f>
        <v>81</v>
      </c>
      <c r="C138" s="40">
        <f t="shared" si="1"/>
        <v>80</v>
      </c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</row>
    <row r="139">
      <c r="A139" s="40">
        <f>'Group B vs A; Governor; MiV EDV'!AH139</f>
        <v>107</v>
      </c>
      <c r="B139" s="40">
        <f>'Group B vs A; Governor; Early E'!AH139</f>
        <v>114</v>
      </c>
      <c r="C139" s="40">
        <f t="shared" si="1"/>
        <v>111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</row>
    <row r="140">
      <c r="A140" s="40">
        <f>'Group B vs A; Governor; MiV EDV'!AH140</f>
        <v>58</v>
      </c>
      <c r="B140" s="40">
        <f>'Group B vs A; Governor; Early E'!AH140</f>
        <v>64</v>
      </c>
      <c r="C140" s="40">
        <f t="shared" si="1"/>
        <v>61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</row>
    <row r="141">
      <c r="A141" s="40">
        <f>'Group B vs A; Governor; MiV EDV'!AH141</f>
        <v>147</v>
      </c>
      <c r="B141" s="40">
        <f>'Group B vs A; Governor; Early E'!AH141</f>
        <v>158</v>
      </c>
      <c r="C141" s="40">
        <f t="shared" si="1"/>
        <v>153</v>
      </c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</row>
    <row r="142">
      <c r="A142" s="40">
        <f>'Group B vs A; Governor; MiV EDV'!AH142</f>
        <v>87</v>
      </c>
      <c r="B142" s="40">
        <f>'Group B vs A; Governor; Early E'!AH142</f>
        <v>95</v>
      </c>
      <c r="C142" s="40">
        <f t="shared" si="1"/>
        <v>91</v>
      </c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</row>
    <row r="143">
      <c r="A143" s="40">
        <f>'Group B vs A; Governor; MiV EDV'!AH143</f>
        <v>431</v>
      </c>
      <c r="B143" s="40">
        <f>'Group B vs A; Governor; Early E'!AH143</f>
        <v>462</v>
      </c>
      <c r="C143" s="40">
        <f t="shared" si="1"/>
        <v>447</v>
      </c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</row>
    <row r="144">
      <c r="A144" s="40">
        <f>'Group B vs A; Governor; MiV EDV'!AH144</f>
        <v>74</v>
      </c>
      <c r="B144" s="40">
        <f>'Group B vs A; Governor; Early E'!AH144</f>
        <v>81</v>
      </c>
      <c r="C144" s="40">
        <f t="shared" si="1"/>
        <v>78</v>
      </c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</row>
    <row r="145">
      <c r="A145" s="40">
        <f>'Group B vs A; Governor; MiV EDV'!AH145</f>
        <v>33</v>
      </c>
      <c r="B145" s="40">
        <f>'Group B vs A; Governor; Early E'!AH145</f>
        <v>35</v>
      </c>
      <c r="C145" s="40">
        <f t="shared" si="1"/>
        <v>34</v>
      </c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</row>
    <row r="146">
      <c r="A146" s="40">
        <f>'Group B vs A; Governor; MiV EDV'!AH146</f>
        <v>32</v>
      </c>
      <c r="B146" s="40">
        <f>'Group B vs A; Governor; Early E'!AH146</f>
        <v>35</v>
      </c>
      <c r="C146" s="40">
        <f t="shared" si="1"/>
        <v>34</v>
      </c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</row>
    <row r="147">
      <c r="A147" s="40">
        <f>'Group B vs A; Governor; MiV EDV'!AH147</f>
        <v>86</v>
      </c>
      <c r="B147" s="40">
        <f>'Group B vs A; Governor; Early E'!AH147</f>
        <v>89</v>
      </c>
      <c r="C147" s="40">
        <f t="shared" si="1"/>
        <v>88</v>
      </c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</row>
    <row r="148">
      <c r="A148" s="40">
        <f>'Group B vs A; Governor; MiV EDV'!AH148</f>
        <v>53</v>
      </c>
      <c r="B148" s="40">
        <f>'Group B vs A; Governor; Early E'!AH148</f>
        <v>56</v>
      </c>
      <c r="C148" s="40">
        <f t="shared" si="1"/>
        <v>55</v>
      </c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</row>
    <row r="149">
      <c r="A149" s="40">
        <f>'Group B vs A; Governor; MiV EDV'!AH149</f>
        <v>62</v>
      </c>
      <c r="B149" s="40">
        <f>'Group B vs A; Governor; Early E'!AH149</f>
        <v>62</v>
      </c>
      <c r="C149" s="40">
        <f t="shared" si="1"/>
        <v>62</v>
      </c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</row>
    <row r="150">
      <c r="A150" s="40">
        <f>'Group B vs A; Governor; MiV EDV'!AH150</f>
        <v>47</v>
      </c>
      <c r="B150" s="40">
        <f>'Group B vs A; Governor; Early E'!AH150</f>
        <v>50</v>
      </c>
      <c r="C150" s="40">
        <f t="shared" si="1"/>
        <v>49</v>
      </c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</row>
    <row r="151">
      <c r="A151" s="40">
        <f>'Group B vs A; Governor; MiV EDV'!AH151</f>
        <v>108</v>
      </c>
      <c r="B151" s="40">
        <f>'Group B vs A; Governor; Early E'!AH151</f>
        <v>113</v>
      </c>
      <c r="C151" s="40">
        <f t="shared" si="1"/>
        <v>111</v>
      </c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</row>
    <row r="152">
      <c r="A152" s="40">
        <f>'Group B vs A; Governor; MiV EDV'!AH152</f>
        <v>96</v>
      </c>
      <c r="B152" s="40">
        <f>'Group B vs A; Governor; Early E'!AH152</f>
        <v>103</v>
      </c>
      <c r="C152" s="40">
        <f t="shared" si="1"/>
        <v>100</v>
      </c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</row>
    <row r="153">
      <c r="A153" s="40">
        <f>'Group B vs A; Governor; MiV EDV'!AH153</f>
        <v>91</v>
      </c>
      <c r="B153" s="40">
        <f>'Group B vs A; Governor; Early E'!AH153</f>
        <v>95</v>
      </c>
      <c r="C153" s="40">
        <f t="shared" si="1"/>
        <v>93</v>
      </c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</row>
    <row r="154">
      <c r="A154" s="40">
        <f>'Group B vs A; Governor; MiV EDV'!AH154</f>
        <v>86</v>
      </c>
      <c r="B154" s="40">
        <f>'Group B vs A; Governor; Early E'!AH154</f>
        <v>89</v>
      </c>
      <c r="C154" s="40">
        <f t="shared" si="1"/>
        <v>88</v>
      </c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</row>
    <row r="155">
      <c r="A155" s="40">
        <f>'Group B vs A; Governor; MiV EDV'!AH155</f>
        <v>139</v>
      </c>
      <c r="B155" s="40">
        <f>'Group B vs A; Governor; Early E'!AH155</f>
        <v>146</v>
      </c>
      <c r="C155" s="40">
        <f t="shared" si="1"/>
        <v>143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</row>
    <row r="156">
      <c r="A156" s="40">
        <f>'Group B vs A; Governor; MiV EDV'!AH156</f>
        <v>77</v>
      </c>
      <c r="B156" s="40">
        <f>'Group B vs A; Governor; Early E'!AH156</f>
        <v>79</v>
      </c>
      <c r="C156" s="40">
        <f t="shared" si="1"/>
        <v>78</v>
      </c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</row>
    <row r="157">
      <c r="A157" s="40">
        <f>'Group B vs A; Governor; MiV EDV'!AH157</f>
        <v>98</v>
      </c>
      <c r="B157" s="40">
        <f>'Group B vs A; Governor; Early E'!AH157</f>
        <v>104</v>
      </c>
      <c r="C157" s="40">
        <f t="shared" si="1"/>
        <v>101</v>
      </c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</row>
    <row r="158">
      <c r="A158" s="40">
        <f>'Group B vs A; Governor; MiV EDV'!AH158</f>
        <v>77</v>
      </c>
      <c r="B158" s="40">
        <f>'Group B vs A; Governor; Early E'!AH158</f>
        <v>83</v>
      </c>
      <c r="C158" s="40">
        <f t="shared" si="1"/>
        <v>80</v>
      </c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</row>
    <row r="159">
      <c r="A159" s="40">
        <f>'Group B vs A; Governor; MiV EDV'!AH159</f>
        <v>131</v>
      </c>
      <c r="B159" s="40">
        <f>'Group B vs A; Governor; Early E'!AH159</f>
        <v>140</v>
      </c>
      <c r="C159" s="40">
        <f t="shared" si="1"/>
        <v>136</v>
      </c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</row>
    <row r="160">
      <c r="A160" s="40">
        <f>'Group B vs A; Governor; MiV EDV'!AH160</f>
        <v>48</v>
      </c>
      <c r="B160" s="40">
        <f>'Group B vs A; Governor; Early E'!AH160</f>
        <v>51</v>
      </c>
      <c r="C160" s="40">
        <f t="shared" si="1"/>
        <v>50</v>
      </c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</row>
    <row r="161">
      <c r="A161" s="40">
        <f>'Group B vs A; Governor; MiV EDV'!AH161</f>
        <v>82</v>
      </c>
      <c r="B161" s="40">
        <f>'Group B vs A; Governor; Early E'!AH161</f>
        <v>88</v>
      </c>
      <c r="C161" s="40">
        <f t="shared" si="1"/>
        <v>85</v>
      </c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</row>
    <row r="162">
      <c r="A162" s="40">
        <f>'Group B vs A; Governor; MiV EDV'!AH162</f>
        <v>92</v>
      </c>
      <c r="B162" s="40">
        <f>'Group B vs A; Governor; Early E'!AH162</f>
        <v>98</v>
      </c>
      <c r="C162" s="40">
        <f t="shared" si="1"/>
        <v>95</v>
      </c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</row>
    <row r="163">
      <c r="A163" s="40">
        <f>'Group B vs A; Governor; MiV EDV'!AH163</f>
        <v>60</v>
      </c>
      <c r="B163" s="40">
        <f>'Group B vs A; Governor; Early E'!AH163</f>
        <v>63</v>
      </c>
      <c r="C163" s="40">
        <f t="shared" si="1"/>
        <v>62</v>
      </c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</row>
    <row r="164">
      <c r="A164" s="40">
        <f>'Group B vs A; Governor; MiV EDV'!AH164</f>
        <v>36</v>
      </c>
      <c r="B164" s="40">
        <f>'Group B vs A; Governor; Early E'!AH164</f>
        <v>39</v>
      </c>
      <c r="C164" s="40">
        <f t="shared" si="1"/>
        <v>38</v>
      </c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</row>
    <row r="165">
      <c r="A165" s="40">
        <f>'Group B vs A; Governor; MiV EDV'!AH165</f>
        <v>82</v>
      </c>
      <c r="B165" s="40">
        <f>'Group B vs A; Governor; Early E'!AH165</f>
        <v>85</v>
      </c>
      <c r="C165" s="40">
        <f t="shared" si="1"/>
        <v>84</v>
      </c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</row>
    <row r="166">
      <c r="A166" s="40">
        <f>'Group B vs A; Governor; MiV EDV'!AH166</f>
        <v>62</v>
      </c>
      <c r="B166" s="40">
        <f>'Group B vs A; Governor; Early E'!AH166</f>
        <v>65</v>
      </c>
      <c r="C166" s="40">
        <f t="shared" si="1"/>
        <v>64</v>
      </c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</row>
    <row r="167">
      <c r="A167" s="40">
        <f>'Group B vs A; Governor; MiV EDV'!AH167</f>
        <v>60</v>
      </c>
      <c r="B167" s="40">
        <f>'Group B vs A; Governor; Early E'!AH167</f>
        <v>62</v>
      </c>
      <c r="C167" s="40">
        <f t="shared" si="1"/>
        <v>61</v>
      </c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</row>
    <row r="168">
      <c r="A168" s="40">
        <f>'Group B vs A; Governor; MiV EDV'!AH168</f>
        <v>14</v>
      </c>
      <c r="B168" s="40">
        <f>'Group B vs A; Governor; Early E'!AH168</f>
        <v>14</v>
      </c>
      <c r="C168" s="40">
        <f t="shared" si="1"/>
        <v>14</v>
      </c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</row>
    <row r="169">
      <c r="A169" s="40">
        <f>'Group B vs A; Governor; MiV EDV'!AH169</f>
        <v>250</v>
      </c>
      <c r="B169" s="40">
        <f>'Group B vs A; Governor; Early E'!AH169</f>
        <v>270</v>
      </c>
      <c r="C169" s="40">
        <f t="shared" si="1"/>
        <v>260</v>
      </c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</row>
    <row r="170">
      <c r="A170" s="40">
        <f>'Group B vs A; Governor; MiV EDV'!AH170</f>
        <v>40</v>
      </c>
      <c r="B170" s="40">
        <f>'Group B vs A; Governor; Early E'!AH170</f>
        <v>40</v>
      </c>
      <c r="C170" s="40">
        <f t="shared" si="1"/>
        <v>40</v>
      </c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</row>
    <row r="171">
      <c r="A171" s="40">
        <f>'Group B vs A; Governor; MiV EDV'!AH171</f>
        <v>117</v>
      </c>
      <c r="B171" s="40">
        <f>'Group B vs A; Governor; Early E'!AH171</f>
        <v>125</v>
      </c>
      <c r="C171" s="40">
        <f t="shared" si="1"/>
        <v>121</v>
      </c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</row>
    <row r="172">
      <c r="A172" s="40">
        <f>'Group B vs A; Governor; MiV EDV'!AH172</f>
        <v>61</v>
      </c>
      <c r="B172" s="40">
        <f>'Group B vs A; Governor; Early E'!AH172</f>
        <v>64</v>
      </c>
      <c r="C172" s="40">
        <f t="shared" si="1"/>
        <v>63</v>
      </c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</row>
    <row r="173">
      <c r="A173" s="40">
        <f>'Group B vs A; Governor; MiV EDV'!AH173</f>
        <v>10</v>
      </c>
      <c r="B173" s="40">
        <f>'Group B vs A; Governor; Early E'!AH173</f>
        <v>10</v>
      </c>
      <c r="C173" s="40">
        <f t="shared" si="1"/>
        <v>10</v>
      </c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</row>
    <row r="174">
      <c r="A174" s="40">
        <f>'Group B vs A; Governor; MiV EDV'!AH174</f>
        <v>11</v>
      </c>
      <c r="B174" s="40">
        <f>'Group B vs A; Governor; Early E'!AH174</f>
        <v>11</v>
      </c>
      <c r="C174" s="40">
        <f t="shared" si="1"/>
        <v>11</v>
      </c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</row>
    <row r="175">
      <c r="A175" s="40">
        <f>'Group B vs A; Governor; MiV EDV'!AH175</f>
        <v>67</v>
      </c>
      <c r="B175" s="40">
        <f>'Group B vs A; Governor; Early E'!AH175</f>
        <v>67</v>
      </c>
      <c r="C175" s="40">
        <f t="shared" si="1"/>
        <v>67</v>
      </c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</row>
    <row r="176">
      <c r="A176" s="40">
        <f>'Group B vs A; Governor; MiV EDV'!AH176</f>
        <v>17</v>
      </c>
      <c r="B176" s="40">
        <f>'Group B vs A; Governor; Early E'!AH176</f>
        <v>17</v>
      </c>
      <c r="C176" s="40">
        <f t="shared" si="1"/>
        <v>17</v>
      </c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</row>
    <row r="177">
      <c r="A177" s="40">
        <f>'Group B vs A; Governor; MiV EDV'!AH177</f>
        <v>20</v>
      </c>
      <c r="B177" s="40">
        <f>'Group B vs A; Governor; Early E'!AH177</f>
        <v>23</v>
      </c>
      <c r="C177" s="40">
        <f t="shared" si="1"/>
        <v>22</v>
      </c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</row>
    <row r="178">
      <c r="A178" s="40">
        <f>'Group B vs A; Governor; MiV EDV'!AH178</f>
        <v>224</v>
      </c>
      <c r="B178" s="40">
        <f>'Group B vs A; Governor; Early E'!AH178</f>
        <v>240</v>
      </c>
      <c r="C178" s="40">
        <f t="shared" si="1"/>
        <v>232</v>
      </c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</row>
    <row r="179">
      <c r="A179" s="40">
        <f>'Group B vs A; Governor; MiV EDV'!AH179</f>
        <v>176</v>
      </c>
      <c r="B179" s="40">
        <f>'Group B vs A; Governor; Early E'!AH179</f>
        <v>188</v>
      </c>
      <c r="C179" s="40">
        <f t="shared" si="1"/>
        <v>182</v>
      </c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</row>
    <row r="180">
      <c r="A180" s="40">
        <f>'Group B vs A; Governor; MiV EDV'!AH180</f>
        <v>40</v>
      </c>
      <c r="B180" s="40">
        <f>'Group B vs A; Governor; Early E'!AH180</f>
        <v>40</v>
      </c>
      <c r="C180" s="40">
        <f t="shared" si="1"/>
        <v>40</v>
      </c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</row>
    <row r="181">
      <c r="A181" s="40">
        <f>'Group B vs A; Governor; MiV EDV'!AH181</f>
        <v>37</v>
      </c>
      <c r="B181" s="40">
        <f>'Group B vs A; Governor; Early E'!AH181</f>
        <v>40</v>
      </c>
      <c r="C181" s="40">
        <f t="shared" si="1"/>
        <v>39</v>
      </c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</row>
    <row r="182">
      <c r="A182" s="40">
        <f>'Group B vs A; Governor; MiV EDV'!AH182</f>
        <v>24</v>
      </c>
      <c r="B182" s="40">
        <f>'Group B vs A; Governor; Early E'!AH182</f>
        <v>27</v>
      </c>
      <c r="C182" s="40">
        <f t="shared" si="1"/>
        <v>26</v>
      </c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</row>
    <row r="183">
      <c r="A183" s="40">
        <f>'Group B vs A; Governor; MiV EDV'!AH183</f>
        <v>37</v>
      </c>
      <c r="B183" s="40">
        <f>'Group B vs A; Governor; Early E'!AH183</f>
        <v>37</v>
      </c>
      <c r="C183" s="40">
        <f t="shared" si="1"/>
        <v>37</v>
      </c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</row>
    <row r="184">
      <c r="A184" s="40">
        <f>'Group B vs A; Governor; MiV EDV'!AH184</f>
        <v>55</v>
      </c>
      <c r="B184" s="40">
        <f>'Group B vs A; Governor; Early E'!AH184</f>
        <v>57</v>
      </c>
      <c r="C184" s="40">
        <f t="shared" si="1"/>
        <v>56</v>
      </c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</row>
    <row r="185">
      <c r="A185" s="40">
        <f>'Group B vs A; Governor; MiV EDV'!AH185</f>
        <v>61</v>
      </c>
      <c r="B185" s="40">
        <f>'Group B vs A; Governor; Early E'!AH185</f>
        <v>64</v>
      </c>
      <c r="C185" s="40">
        <f t="shared" si="1"/>
        <v>63</v>
      </c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</row>
    <row r="186">
      <c r="A186" s="40">
        <f>'Group B vs A; Governor; MiV EDV'!AH186</f>
        <v>38</v>
      </c>
      <c r="B186" s="40">
        <f>'Group B vs A; Governor; Early E'!AH186</f>
        <v>40</v>
      </c>
      <c r="C186" s="40">
        <f t="shared" si="1"/>
        <v>39</v>
      </c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</row>
    <row r="187">
      <c r="A187" s="40">
        <f>'Group B vs A; Governor; MiV EDV'!AH187</f>
        <v>71</v>
      </c>
      <c r="B187" s="40">
        <f>'Group B vs A; Governor; Early E'!AH187</f>
        <v>74</v>
      </c>
      <c r="C187" s="40">
        <f t="shared" si="1"/>
        <v>73</v>
      </c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</row>
    <row r="188">
      <c r="A188" s="40">
        <f>'Group B vs A; Governor; MiV EDV'!AH188</f>
        <v>54</v>
      </c>
      <c r="B188" s="40">
        <f>'Group B vs A; Governor; Early E'!AH188</f>
        <v>56</v>
      </c>
      <c r="C188" s="40">
        <f t="shared" si="1"/>
        <v>55</v>
      </c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</row>
    <row r="189">
      <c r="A189" s="40">
        <f>'Group B vs A; Governor; MiV EDV'!AH189</f>
        <v>86</v>
      </c>
      <c r="B189" s="40">
        <f>'Group B vs A; Governor; Early E'!AH189</f>
        <v>89</v>
      </c>
      <c r="C189" s="40">
        <f t="shared" si="1"/>
        <v>88</v>
      </c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</row>
    <row r="190">
      <c r="A190" s="40">
        <f>'Group B vs A; Governor; MiV EDV'!AH190</f>
        <v>96</v>
      </c>
      <c r="B190" s="40">
        <f>'Group B vs A; Governor; Early E'!AH190</f>
        <v>99</v>
      </c>
      <c r="C190" s="40">
        <f t="shared" si="1"/>
        <v>98</v>
      </c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</row>
    <row r="191">
      <c r="A191" s="40">
        <f>'Group B vs A; Governor; MiV EDV'!AH191</f>
        <v>95</v>
      </c>
      <c r="B191" s="40">
        <f>'Group B vs A; Governor; Early E'!AH191</f>
        <v>98</v>
      </c>
      <c r="C191" s="40">
        <f t="shared" si="1"/>
        <v>97</v>
      </c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</row>
    <row r="192">
      <c r="A192" s="40">
        <f>'Group B vs A; Governor; MiV EDV'!AH192</f>
        <v>118</v>
      </c>
      <c r="B192" s="40">
        <f>'Group B vs A; Governor; Early E'!AH192</f>
        <v>124</v>
      </c>
      <c r="C192" s="40">
        <f t="shared" si="1"/>
        <v>121</v>
      </c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</row>
    <row r="193">
      <c r="A193" s="40">
        <f>'Group B vs A; Governor; MiV EDV'!AH193</f>
        <v>71</v>
      </c>
      <c r="B193" s="40">
        <f>'Group B vs A; Governor; Early E'!AH193</f>
        <v>73</v>
      </c>
      <c r="C193" s="40">
        <f t="shared" si="1"/>
        <v>72</v>
      </c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</row>
    <row r="194">
      <c r="A194" s="40">
        <f>'Group B vs A; Governor; MiV EDV'!AH194</f>
        <v>45</v>
      </c>
      <c r="B194" s="40">
        <f>'Group B vs A; Governor; Early E'!AH194</f>
        <v>48</v>
      </c>
      <c r="C194" s="40">
        <f t="shared" si="1"/>
        <v>47</v>
      </c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</row>
    <row r="195">
      <c r="A195" s="40">
        <f>'Group B vs A; Governor; MiV EDV'!AH195</f>
        <v>49</v>
      </c>
      <c r="B195" s="40">
        <f>'Group B vs A; Governor; Early E'!AH195</f>
        <v>52</v>
      </c>
      <c r="C195" s="40">
        <f t="shared" si="1"/>
        <v>51</v>
      </c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</row>
    <row r="196">
      <c r="A196" s="40">
        <f>'Group B vs A; Governor; MiV EDV'!AH196</f>
        <v>141</v>
      </c>
      <c r="B196" s="40">
        <f>'Group B vs A; Governor; Early E'!AH196</f>
        <v>146</v>
      </c>
      <c r="C196" s="40">
        <f t="shared" si="1"/>
        <v>144</v>
      </c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</row>
    <row r="197">
      <c r="A197" s="40">
        <f>'Group B vs A; Governor; MiV EDV'!AH197</f>
        <v>25</v>
      </c>
      <c r="B197" s="40">
        <f>'Group B vs A; Governor; Early E'!AH197</f>
        <v>25</v>
      </c>
      <c r="C197" s="40">
        <f t="shared" si="1"/>
        <v>25</v>
      </c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</row>
    <row r="198">
      <c r="A198" s="40">
        <f>'Group B vs A; Governor; MiV EDV'!AH198</f>
        <v>120</v>
      </c>
      <c r="B198" s="40">
        <f>'Group B vs A; Governor; Early E'!AH198</f>
        <v>126</v>
      </c>
      <c r="C198" s="40">
        <f t="shared" si="1"/>
        <v>123</v>
      </c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</row>
    <row r="199">
      <c r="A199" s="40">
        <f>'Group B vs A; Governor; MiV EDV'!AH199</f>
        <v>22</v>
      </c>
      <c r="B199" s="40">
        <f>'Group B vs A; Governor; Early E'!AH199</f>
        <v>20</v>
      </c>
      <c r="C199" s="40">
        <f t="shared" si="1"/>
        <v>21</v>
      </c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</row>
    <row r="200">
      <c r="A200" s="40">
        <f>'Group B vs A; Governor; MiV EDV'!AH200</f>
        <v>29</v>
      </c>
      <c r="B200" s="40">
        <f>'Group B vs A; Governor; Early E'!AH200</f>
        <v>29</v>
      </c>
      <c r="C200" s="40">
        <f t="shared" si="1"/>
        <v>29</v>
      </c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</row>
    <row r="201">
      <c r="A201" s="40">
        <f>'Group B vs A; Governor; MiV EDV'!AH201</f>
        <v>69</v>
      </c>
      <c r="B201" s="40">
        <f>'Group B vs A; Governor; Early E'!AH201</f>
        <v>72</v>
      </c>
      <c r="C201" s="40">
        <f t="shared" si="1"/>
        <v>71</v>
      </c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</row>
    <row r="202">
      <c r="A202" s="40">
        <f>'Group B vs A; Governor; MiV EDV'!AH202</f>
        <v>50</v>
      </c>
      <c r="B202" s="40">
        <f>'Group B vs A; Governor; Early E'!AH202</f>
        <v>50</v>
      </c>
      <c r="C202" s="40">
        <f t="shared" si="1"/>
        <v>50</v>
      </c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</row>
    <row r="203">
      <c r="A203" s="40">
        <f>'Group B vs A; Governor; MiV EDV'!AH203</f>
        <v>42</v>
      </c>
      <c r="B203" s="40">
        <f>'Group B vs A; Governor; Early E'!AH203</f>
        <v>42</v>
      </c>
      <c r="C203" s="40">
        <f t="shared" si="1"/>
        <v>42</v>
      </c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</row>
    <row r="204">
      <c r="A204" s="40">
        <f>'Group B vs A; Governor; MiV EDV'!AH204</f>
        <v>81</v>
      </c>
      <c r="B204" s="40">
        <f>'Group B vs A; Governor; Early E'!AH204</f>
        <v>84</v>
      </c>
      <c r="C204" s="40">
        <f t="shared" si="1"/>
        <v>83</v>
      </c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</row>
    <row r="205">
      <c r="A205" s="40">
        <f>'Group B vs A; Governor; MiV EDV'!AH205</f>
        <v>107</v>
      </c>
      <c r="B205" s="40">
        <f>'Group B vs A; Governor; Early E'!AH205</f>
        <v>113</v>
      </c>
      <c r="C205" s="40">
        <f t="shared" si="1"/>
        <v>110</v>
      </c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</row>
    <row r="206">
      <c r="A206" s="40">
        <f>'Group B vs A; Governor; MiV EDV'!AH206</f>
        <v>88</v>
      </c>
      <c r="B206" s="40">
        <f>'Group B vs A; Governor; Early E'!AH206</f>
        <v>93</v>
      </c>
      <c r="C206" s="40">
        <f t="shared" si="1"/>
        <v>91</v>
      </c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</row>
    <row r="207">
      <c r="A207" s="40">
        <f>'Group B vs A; Governor; MiV EDV'!AH207</f>
        <v>19</v>
      </c>
      <c r="B207" s="40">
        <f>'Group B vs A; Governor; Early E'!AH207</f>
        <v>19</v>
      </c>
      <c r="C207" s="40">
        <f t="shared" si="1"/>
        <v>19</v>
      </c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</row>
    <row r="208">
      <c r="A208" s="40">
        <f>'Group B vs A; Governor; MiV EDV'!AH208</f>
        <v>25</v>
      </c>
      <c r="B208" s="40">
        <f>'Group B vs A; Governor; Early E'!AH208</f>
        <v>27</v>
      </c>
      <c r="C208" s="40">
        <f t="shared" si="1"/>
        <v>26</v>
      </c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</row>
    <row r="209">
      <c r="A209" s="40">
        <f>'Group B vs A; Governor; MiV EDV'!AH209</f>
        <v>27</v>
      </c>
      <c r="B209" s="40">
        <f>'Group B vs A; Governor; Early E'!AH209</f>
        <v>27</v>
      </c>
      <c r="C209" s="40">
        <f t="shared" si="1"/>
        <v>27</v>
      </c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</row>
    <row r="210">
      <c r="A210" s="40">
        <f>'Group B vs A; Governor; MiV EDV'!AH210</f>
        <v>54</v>
      </c>
      <c r="B210" s="40">
        <f>'Group B vs A; Governor; Early E'!AH210</f>
        <v>57</v>
      </c>
      <c r="C210" s="40">
        <f t="shared" si="1"/>
        <v>56</v>
      </c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</row>
    <row r="211">
      <c r="A211" s="40">
        <f>'Group B vs A; Governor; MiV EDV'!AH211</f>
        <v>40</v>
      </c>
      <c r="B211" s="40">
        <f>'Group B vs A; Governor; Early E'!AH211</f>
        <v>40</v>
      </c>
      <c r="C211" s="40">
        <f t="shared" si="1"/>
        <v>40</v>
      </c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</row>
    <row r="212">
      <c r="A212" s="40">
        <f>'Group B vs A; Governor; MiV EDV'!AH212</f>
        <v>67</v>
      </c>
      <c r="B212" s="40">
        <f>'Group B vs A; Governor; Early E'!AH212</f>
        <v>67</v>
      </c>
      <c r="C212" s="40">
        <f t="shared" si="1"/>
        <v>67</v>
      </c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</row>
    <row r="213">
      <c r="A213" s="40">
        <f>'Group B vs A; Governor; MiV EDV'!AH213</f>
        <v>62</v>
      </c>
      <c r="B213" s="40">
        <f>'Group B vs A; Governor; Early E'!AH213</f>
        <v>65</v>
      </c>
      <c r="C213" s="40">
        <f t="shared" si="1"/>
        <v>64</v>
      </c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</row>
    <row r="214">
      <c r="A214" s="40">
        <f>'Group B vs A; Governor; MiV EDV'!AH214</f>
        <v>113</v>
      </c>
      <c r="B214" s="40">
        <f>'Group B vs A; Governor; Early E'!AH214</f>
        <v>115</v>
      </c>
      <c r="C214" s="40">
        <f t="shared" si="1"/>
        <v>114</v>
      </c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</row>
    <row r="215">
      <c r="A215" s="40">
        <f>'Group B vs A; Governor; MiV EDV'!AH215</f>
        <v>95</v>
      </c>
      <c r="B215" s="40">
        <f>'Group B vs A; Governor; Early E'!AH215</f>
        <v>97</v>
      </c>
      <c r="C215" s="40">
        <f t="shared" si="1"/>
        <v>96</v>
      </c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</row>
    <row r="216">
      <c r="A216" s="40">
        <f>'Group B vs A; Governor; MiV EDV'!AH216</f>
        <v>151</v>
      </c>
      <c r="B216" s="40">
        <f>'Group B vs A; Governor; Early E'!AH216</f>
        <v>159</v>
      </c>
      <c r="C216" s="40">
        <f t="shared" si="1"/>
        <v>155</v>
      </c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</row>
    <row r="217">
      <c r="A217" s="40">
        <f>'Group B vs A; Governor; MiV EDV'!AH217</f>
        <v>95</v>
      </c>
      <c r="B217" s="40">
        <f>'Group B vs A; Governor; Early E'!AH217</f>
        <v>101</v>
      </c>
      <c r="C217" s="40">
        <f t="shared" si="1"/>
        <v>98</v>
      </c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</row>
    <row r="218">
      <c r="A218" s="40">
        <f>'Group B vs A; Governor; MiV EDV'!AH218</f>
        <v>98</v>
      </c>
      <c r="B218" s="40">
        <f>'Group B vs A; Governor; Early E'!AH218</f>
        <v>104</v>
      </c>
      <c r="C218" s="40">
        <f t="shared" si="1"/>
        <v>101</v>
      </c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</row>
    <row r="219">
      <c r="A219" s="40">
        <f>'Group B vs A; Governor; MiV EDV'!AH219</f>
        <v>132</v>
      </c>
      <c r="B219" s="40">
        <f>'Group B vs A; Governor; Early E'!AH219</f>
        <v>137</v>
      </c>
      <c r="C219" s="40">
        <f t="shared" si="1"/>
        <v>135</v>
      </c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</row>
    <row r="220">
      <c r="A220" s="40">
        <f>'Group B vs A; Governor; MiV EDV'!AH220</f>
        <v>76</v>
      </c>
      <c r="B220" s="40">
        <f>'Group B vs A; Governor; Early E'!AH220</f>
        <v>78</v>
      </c>
      <c r="C220" s="40">
        <f t="shared" si="1"/>
        <v>77</v>
      </c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</row>
    <row r="221">
      <c r="A221" s="40">
        <f>'Group B vs A; Governor; MiV EDV'!AH221</f>
        <v>85</v>
      </c>
      <c r="B221" s="40">
        <f>'Group B vs A; Governor; Early E'!AH221</f>
        <v>85</v>
      </c>
      <c r="C221" s="40">
        <f t="shared" si="1"/>
        <v>85</v>
      </c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</row>
    <row r="222">
      <c r="A222" s="40">
        <f>'Group B vs A; Governor; MiV EDV'!AH222</f>
        <v>48</v>
      </c>
      <c r="B222" s="40">
        <f>'Group B vs A; Governor; Early E'!AH222</f>
        <v>48</v>
      </c>
      <c r="C222" s="40">
        <f t="shared" si="1"/>
        <v>48</v>
      </c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</row>
    <row r="223">
      <c r="A223" s="40">
        <f>'Group B vs A; Governor; MiV EDV'!AH223</f>
        <v>32</v>
      </c>
      <c r="B223" s="40">
        <f>'Group B vs A; Governor; Early E'!AH223</f>
        <v>32</v>
      </c>
      <c r="C223" s="40">
        <f t="shared" si="1"/>
        <v>32</v>
      </c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</row>
    <row r="224">
      <c r="A224" s="40">
        <f>'Group B vs A; Governor; MiV EDV'!AH224</f>
        <v>51</v>
      </c>
      <c r="B224" s="40">
        <f>'Group B vs A; Governor; Early E'!AH224</f>
        <v>54</v>
      </c>
      <c r="C224" s="40">
        <f t="shared" si="1"/>
        <v>53</v>
      </c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</row>
    <row r="225">
      <c r="A225" s="40">
        <f>'Group B vs A; Governor; MiV EDV'!AH225</f>
        <v>30</v>
      </c>
      <c r="B225" s="40">
        <f>'Group B vs A; Governor; Early E'!AH225</f>
        <v>30</v>
      </c>
      <c r="C225" s="40">
        <f t="shared" si="1"/>
        <v>30</v>
      </c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</row>
    <row r="226">
      <c r="A226" s="40">
        <f>'Group B vs A; Governor; MiV EDV'!AH226</f>
        <v>93</v>
      </c>
      <c r="B226" s="40">
        <f>'Group B vs A; Governor; Early E'!AH226</f>
        <v>96</v>
      </c>
      <c r="C226" s="40">
        <f t="shared" si="1"/>
        <v>95</v>
      </c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</row>
    <row r="227">
      <c r="A227" s="40">
        <f>'Group B vs A; Governor; MiV EDV'!AH227</f>
        <v>61</v>
      </c>
      <c r="B227" s="40">
        <f>'Group B vs A; Governor; Early E'!AH227</f>
        <v>63</v>
      </c>
      <c r="C227" s="40">
        <f t="shared" si="1"/>
        <v>62</v>
      </c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</row>
    <row r="228">
      <c r="A228" s="40">
        <f>'Group B vs A; Governor; MiV EDV'!AH228</f>
        <v>32</v>
      </c>
      <c r="B228" s="40">
        <f>'Group B vs A; Governor; Early E'!AH228</f>
        <v>32</v>
      </c>
      <c r="C228" s="40">
        <f t="shared" si="1"/>
        <v>32</v>
      </c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</row>
    <row r="229">
      <c r="A229" s="40">
        <f>'Group B vs A; Governor; MiV EDV'!AH229</f>
        <v>42</v>
      </c>
      <c r="B229" s="40">
        <f>'Group B vs A; Governor; Early E'!AH229</f>
        <v>42</v>
      </c>
      <c r="C229" s="40">
        <f t="shared" si="1"/>
        <v>42</v>
      </c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</row>
    <row r="230">
      <c r="A230" s="40">
        <f>'Group B vs A; Governor; MiV EDV'!AH230</f>
        <v>87</v>
      </c>
      <c r="B230" s="40">
        <f>'Group B vs A; Governor; Early E'!AH230</f>
        <v>90</v>
      </c>
      <c r="C230" s="40">
        <f t="shared" si="1"/>
        <v>89</v>
      </c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</row>
    <row r="231">
      <c r="A231" s="40">
        <f>'Group B vs A; Governor; MiV EDV'!AH231</f>
        <v>66</v>
      </c>
      <c r="B231" s="40">
        <f>'Group B vs A; Governor; Early E'!AH231</f>
        <v>72</v>
      </c>
      <c r="C231" s="40">
        <f t="shared" si="1"/>
        <v>69</v>
      </c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</row>
    <row r="232">
      <c r="A232" s="40">
        <f>'Group B vs A; Governor; MiV EDV'!AH232</f>
        <v>63</v>
      </c>
      <c r="B232" s="40">
        <f>'Group B vs A; Governor; Early E'!AH232</f>
        <v>63</v>
      </c>
      <c r="C232" s="40">
        <f t="shared" si="1"/>
        <v>63</v>
      </c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</row>
    <row r="233">
      <c r="A233" s="40">
        <f>'Group B vs A; Governor; MiV EDV'!AH233</f>
        <v>96</v>
      </c>
      <c r="B233" s="40">
        <f>'Group B vs A; Governor; Early E'!AH233</f>
        <v>101</v>
      </c>
      <c r="C233" s="40">
        <f t="shared" si="1"/>
        <v>99</v>
      </c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</row>
    <row r="234">
      <c r="A234" s="40">
        <f>'Group B vs A; Governor; MiV EDV'!AH234</f>
        <v>103</v>
      </c>
      <c r="B234" s="40">
        <f>'Group B vs A; Governor; Early E'!AH234</f>
        <v>109</v>
      </c>
      <c r="C234" s="40">
        <f t="shared" si="1"/>
        <v>106</v>
      </c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</row>
    <row r="235">
      <c r="A235" s="40">
        <f>'Group B vs A; Governor; MiV EDV'!AH235</f>
        <v>69</v>
      </c>
      <c r="B235" s="40">
        <f>'Group B vs A; Governor; Early E'!AH235</f>
        <v>72</v>
      </c>
      <c r="C235" s="40">
        <f t="shared" si="1"/>
        <v>71</v>
      </c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</row>
    <row r="236">
      <c r="A236" s="40">
        <f>'Group B vs A; Governor; MiV EDV'!AH236</f>
        <v>88</v>
      </c>
      <c r="B236" s="40">
        <f>'Group B vs A; Governor; Early E'!AH236</f>
        <v>90</v>
      </c>
      <c r="C236" s="40">
        <f t="shared" si="1"/>
        <v>89</v>
      </c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</row>
    <row r="237">
      <c r="A237" s="40">
        <f>'Group B vs A; Governor; MiV EDV'!AH237</f>
        <v>79</v>
      </c>
      <c r="B237" s="40">
        <f>'Group B vs A; Governor; Early E'!AH237</f>
        <v>85</v>
      </c>
      <c r="C237" s="40">
        <f t="shared" si="1"/>
        <v>82</v>
      </c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</row>
    <row r="238">
      <c r="A238" s="40">
        <f>'Group B vs A; Governor; MiV EDV'!AH238</f>
        <v>45</v>
      </c>
      <c r="B238" s="40">
        <f>'Group B vs A; Governor; Early E'!AH238</f>
        <v>45</v>
      </c>
      <c r="C238" s="40">
        <f t="shared" si="1"/>
        <v>45</v>
      </c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</row>
    <row r="239">
      <c r="A239" s="40">
        <f>'Group B vs A; Governor; MiV EDV'!AH239</f>
        <v>72</v>
      </c>
      <c r="B239" s="40">
        <f>'Group B vs A; Governor; Early E'!AH239</f>
        <v>76</v>
      </c>
      <c r="C239" s="40">
        <f t="shared" si="1"/>
        <v>74</v>
      </c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</row>
    <row r="240">
      <c r="A240" s="40">
        <f>'Group B vs A; Governor; MiV EDV'!AH240</f>
        <v>84</v>
      </c>
      <c r="B240" s="40">
        <f>'Group B vs A; Governor; Early E'!AH240</f>
        <v>90</v>
      </c>
      <c r="C240" s="40">
        <f t="shared" si="1"/>
        <v>87</v>
      </c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</row>
    <row r="241">
      <c r="A241" s="40">
        <f>'Group B vs A; Governor; MiV EDV'!AH241</f>
        <v>27</v>
      </c>
      <c r="B241" s="40">
        <f>'Group B vs A; Governor; Early E'!AH241</f>
        <v>27</v>
      </c>
      <c r="C241" s="40">
        <f t="shared" si="1"/>
        <v>27</v>
      </c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</row>
    <row r="242">
      <c r="A242" s="40">
        <f>'Group B vs A; Governor; MiV EDV'!AH242</f>
        <v>104</v>
      </c>
      <c r="B242" s="40">
        <f>'Group B vs A; Governor; Early E'!AH242</f>
        <v>111</v>
      </c>
      <c r="C242" s="40">
        <f t="shared" si="1"/>
        <v>108</v>
      </c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</row>
    <row r="243">
      <c r="A243" s="40">
        <f>'Group B vs A; Governor; MiV EDV'!AH243</f>
        <v>16</v>
      </c>
      <c r="B243" s="40">
        <f>'Group B vs A; Governor; Early E'!AH243</f>
        <v>14</v>
      </c>
      <c r="C243" s="40">
        <f t="shared" si="1"/>
        <v>15</v>
      </c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</row>
    <row r="244">
      <c r="A244" s="40">
        <f>'Group B vs A; Governor; MiV EDV'!AH244</f>
        <v>47</v>
      </c>
      <c r="B244" s="40">
        <f>'Group B vs A; Governor; Early E'!AH244</f>
        <v>49</v>
      </c>
      <c r="C244" s="40">
        <f t="shared" si="1"/>
        <v>48</v>
      </c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</row>
    <row r="245">
      <c r="A245" s="40">
        <f>'Group B vs A; Governor; MiV EDV'!AH245</f>
        <v>43</v>
      </c>
      <c r="B245" s="40">
        <f>'Group B vs A; Governor; Early E'!AH245</f>
        <v>45</v>
      </c>
      <c r="C245" s="40">
        <f t="shared" si="1"/>
        <v>44</v>
      </c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</row>
    <row r="246">
      <c r="A246" s="40">
        <f>'Group B vs A; Governor; MiV EDV'!AH246</f>
        <v>30</v>
      </c>
      <c r="B246" s="40">
        <f>'Group B vs A; Governor; Early E'!AH246</f>
        <v>30</v>
      </c>
      <c r="C246" s="40">
        <f t="shared" si="1"/>
        <v>30</v>
      </c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</row>
    <row r="247">
      <c r="A247" s="40">
        <f>'Group B vs A; Governor; MiV EDV'!AH247</f>
        <v>98</v>
      </c>
      <c r="B247" s="40">
        <f>'Group B vs A; Governor; Early E'!AH247</f>
        <v>104</v>
      </c>
      <c r="C247" s="40">
        <f t="shared" si="1"/>
        <v>101</v>
      </c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</row>
    <row r="248">
      <c r="A248" s="40">
        <f>'Group B vs A; Governor; MiV EDV'!AH248</f>
        <v>56</v>
      </c>
      <c r="B248" s="40">
        <f>'Group B vs A; Governor; Early E'!AH248</f>
        <v>59</v>
      </c>
      <c r="C248" s="40">
        <f t="shared" si="1"/>
        <v>58</v>
      </c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</row>
    <row r="249">
      <c r="A249" s="40">
        <f>'Group B vs A; Governor; MiV EDV'!AH249</f>
        <v>107</v>
      </c>
      <c r="B249" s="40">
        <f>'Group B vs A; Governor; Early E'!AH249</f>
        <v>113</v>
      </c>
      <c r="C249" s="40">
        <f t="shared" si="1"/>
        <v>110</v>
      </c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</row>
    <row r="250">
      <c r="A250" s="40">
        <f>'Group B vs A; Governor; MiV EDV'!AH250</f>
        <v>69</v>
      </c>
      <c r="B250" s="40">
        <f>'Group B vs A; Governor; Early E'!AH250</f>
        <v>72</v>
      </c>
      <c r="C250" s="40">
        <f t="shared" si="1"/>
        <v>71</v>
      </c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</row>
    <row r="251">
      <c r="A251" s="40">
        <f>'Group B vs A; Governor; MiV EDV'!AH251</f>
        <v>142</v>
      </c>
      <c r="B251" s="40">
        <f>'Group B vs A; Governor; Early E'!AH251</f>
        <v>147</v>
      </c>
      <c r="C251" s="40">
        <f t="shared" si="1"/>
        <v>145</v>
      </c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</row>
    <row r="252">
      <c r="A252" s="40">
        <f>'Group B vs A; Governor; MiV EDV'!AH252</f>
        <v>43</v>
      </c>
      <c r="B252" s="40">
        <f>'Group B vs A; Governor; Early E'!AH252</f>
        <v>46</v>
      </c>
      <c r="C252" s="40">
        <f t="shared" si="1"/>
        <v>45</v>
      </c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</row>
    <row r="253">
      <c r="A253" s="40">
        <f>'Group B vs A; Governor; MiV EDV'!AH253</f>
        <v>54</v>
      </c>
      <c r="B253" s="40">
        <f>'Group B vs A; Governor; Early E'!AH253</f>
        <v>54</v>
      </c>
      <c r="C253" s="40">
        <f t="shared" si="1"/>
        <v>54</v>
      </c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</row>
    <row r="254">
      <c r="A254" s="40">
        <f>'Group B vs A; Governor; MiV EDV'!AH254</f>
        <v>86</v>
      </c>
      <c r="B254" s="40">
        <f>'Group B vs A; Governor; Early E'!AH254</f>
        <v>91</v>
      </c>
      <c r="C254" s="40">
        <f t="shared" si="1"/>
        <v>89</v>
      </c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</row>
    <row r="255">
      <c r="A255" s="40">
        <f>'Group B vs A; Governor; MiV EDV'!AH255</f>
        <v>111</v>
      </c>
      <c r="B255" s="40">
        <f>'Group B vs A; Governor; Early E'!AH255</f>
        <v>116</v>
      </c>
      <c r="C255" s="40">
        <f t="shared" si="1"/>
        <v>114</v>
      </c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</row>
    <row r="256">
      <c r="A256" s="40">
        <f>'Group B vs A; Governor; MiV EDV'!AH256</f>
        <v>84</v>
      </c>
      <c r="B256" s="40">
        <f>'Group B vs A; Governor; Early E'!AH256</f>
        <v>90</v>
      </c>
      <c r="C256" s="40">
        <f t="shared" si="1"/>
        <v>87</v>
      </c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</row>
    <row r="257">
      <c r="A257" s="40">
        <f>'Group B vs A; Governor; MiV EDV'!AH257</f>
        <v>92</v>
      </c>
      <c r="B257" s="40">
        <f>'Group B vs A; Governor; Early E'!AH257</f>
        <v>95</v>
      </c>
      <c r="C257" s="40">
        <f t="shared" si="1"/>
        <v>94</v>
      </c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</row>
    <row r="258">
      <c r="A258" s="40">
        <f>'Group B vs A; Governor; MiV EDV'!AH258</f>
        <v>36</v>
      </c>
      <c r="B258" s="40">
        <f>'Group B vs A; Governor; Early E'!AH258</f>
        <v>36</v>
      </c>
      <c r="C258" s="40">
        <f t="shared" si="1"/>
        <v>36</v>
      </c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</row>
    <row r="259">
      <c r="A259" s="40">
        <f>'Group B vs A; Governor; MiV EDV'!AH259</f>
        <v>53</v>
      </c>
      <c r="B259" s="40">
        <f>'Group B vs A; Governor; Early E'!AH259</f>
        <v>55</v>
      </c>
      <c r="C259" s="40">
        <f t="shared" si="1"/>
        <v>54</v>
      </c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</row>
    <row r="260">
      <c r="A260" s="40">
        <f>'Group B vs A; Governor; MiV EDV'!AH260</f>
        <v>66</v>
      </c>
      <c r="B260" s="40">
        <f>'Group B vs A; Governor; Early E'!AH260</f>
        <v>70</v>
      </c>
      <c r="C260" s="40">
        <f t="shared" si="1"/>
        <v>68</v>
      </c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</row>
    <row r="261">
      <c r="A261" s="40">
        <f>'Group B vs A; Governor; MiV EDV'!AH261</f>
        <v>30</v>
      </c>
      <c r="B261" s="40">
        <f>'Group B vs A; Governor; Early E'!AH261</f>
        <v>33</v>
      </c>
      <c r="C261" s="40">
        <f t="shared" si="1"/>
        <v>32</v>
      </c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</row>
    <row r="262">
      <c r="A262" s="40">
        <f>'Group B vs A; Governor; MiV EDV'!AH262</f>
        <v>54</v>
      </c>
      <c r="B262" s="40">
        <f>'Group B vs A; Governor; Early E'!AH262</f>
        <v>54</v>
      </c>
      <c r="C262" s="40">
        <f t="shared" si="1"/>
        <v>54</v>
      </c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</row>
    <row r="263">
      <c r="A263" s="40">
        <f>'Group B vs A; Governor; MiV EDV'!AH263</f>
        <v>13</v>
      </c>
      <c r="B263" s="40">
        <f>'Group B vs A; Governor; Early E'!AH263</f>
        <v>13</v>
      </c>
      <c r="C263" s="40">
        <f t="shared" si="1"/>
        <v>13</v>
      </c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</row>
    <row r="264">
      <c r="A264" s="40">
        <f>'Group B vs A; Governor; MiV EDV'!AH264</f>
        <v>61</v>
      </c>
      <c r="B264" s="40">
        <f>'Group B vs A; Governor; Early E'!AH264</f>
        <v>63</v>
      </c>
      <c r="C264" s="40">
        <f t="shared" si="1"/>
        <v>62</v>
      </c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</row>
    <row r="265">
      <c r="A265" s="40">
        <f>'Group B vs A; Governor; MiV EDV'!AH265</f>
        <v>24</v>
      </c>
      <c r="B265" s="40">
        <f>'Group B vs A; Governor; Early E'!AH265</f>
        <v>24</v>
      </c>
      <c r="C265" s="40">
        <f t="shared" si="1"/>
        <v>24</v>
      </c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</row>
    <row r="266">
      <c r="A266" s="40">
        <f>'Group B vs A; Governor; MiV EDV'!AH266</f>
        <v>100</v>
      </c>
      <c r="B266" s="40">
        <f>'Group B vs A; Governor; Early E'!AH266</f>
        <v>106</v>
      </c>
      <c r="C266" s="40">
        <f t="shared" si="1"/>
        <v>103</v>
      </c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</row>
    <row r="267">
      <c r="A267" s="40">
        <f>'Group B vs A; Governor; MiV EDV'!AH267</f>
        <v>47</v>
      </c>
      <c r="B267" s="40">
        <f>'Group B vs A; Governor; Early E'!AH267</f>
        <v>47</v>
      </c>
      <c r="C267" s="40">
        <f t="shared" si="1"/>
        <v>47</v>
      </c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</row>
    <row r="268">
      <c r="A268" s="40">
        <f>'Group B vs A; Governor; MiV EDV'!AH268</f>
        <v>24</v>
      </c>
      <c r="B268" s="40">
        <f>'Group B vs A; Governor; Early E'!AH268</f>
        <v>24</v>
      </c>
      <c r="C268" s="40">
        <f t="shared" si="1"/>
        <v>24</v>
      </c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</row>
    <row r="269">
      <c r="A269" s="40">
        <f>'Group B vs A; Governor; MiV EDV'!AH269</f>
        <v>25</v>
      </c>
      <c r="B269" s="40">
        <f>'Group B vs A; Governor; Early E'!AH269</f>
        <v>25</v>
      </c>
      <c r="C269" s="40">
        <f t="shared" si="1"/>
        <v>25</v>
      </c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</row>
    <row r="270">
      <c r="A270" s="40">
        <f>'Group B vs A; Governor; MiV EDV'!AH270</f>
        <v>70</v>
      </c>
      <c r="B270" s="40">
        <f>'Group B vs A; Governor; Early E'!AH270</f>
        <v>73</v>
      </c>
      <c r="C270" s="40">
        <f t="shared" si="1"/>
        <v>72</v>
      </c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</row>
    <row r="271">
      <c r="A271" s="40">
        <f>'Group B vs A; Governor; MiV EDV'!AH271</f>
        <v>55</v>
      </c>
      <c r="B271" s="40">
        <f>'Group B vs A; Governor; Early E'!AH271</f>
        <v>58</v>
      </c>
      <c r="C271" s="40">
        <f t="shared" si="1"/>
        <v>57</v>
      </c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</row>
    <row r="272">
      <c r="A272" s="40">
        <f>'Group B vs A; Governor; MiV EDV'!AH272</f>
        <v>49</v>
      </c>
      <c r="B272" s="40">
        <f>'Group B vs A; Governor; Early E'!AH272</f>
        <v>52</v>
      </c>
      <c r="C272" s="40">
        <f t="shared" si="1"/>
        <v>51</v>
      </c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</row>
    <row r="273">
      <c r="A273" s="40">
        <f>'Group B vs A; Governor; MiV EDV'!AH273</f>
        <v>74</v>
      </c>
      <c r="B273" s="40">
        <f>'Group B vs A; Governor; Early E'!AH273</f>
        <v>79</v>
      </c>
      <c r="C273" s="40">
        <f t="shared" si="1"/>
        <v>77</v>
      </c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</row>
    <row r="274">
      <c r="A274" s="40">
        <f>'Group B vs A; Governor; MiV EDV'!AH274</f>
        <v>104</v>
      </c>
      <c r="B274" s="40">
        <f>'Group B vs A; Governor; Early E'!AH274</f>
        <v>110</v>
      </c>
      <c r="C274" s="40">
        <f t="shared" si="1"/>
        <v>107</v>
      </c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</row>
    <row r="275">
      <c r="A275" s="40">
        <f>'Group B vs A; Governor; MiV EDV'!AH275</f>
        <v>84</v>
      </c>
      <c r="B275" s="40">
        <f>'Group B vs A; Governor; Early E'!AH275</f>
        <v>87</v>
      </c>
      <c r="C275" s="40">
        <f t="shared" si="1"/>
        <v>86</v>
      </c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</row>
    <row r="276">
      <c r="A276" s="40">
        <f>'Group B vs A; Governor; MiV EDV'!AH276</f>
        <v>21</v>
      </c>
      <c r="B276" s="40">
        <f>'Group B vs A; Governor; Early E'!AH276</f>
        <v>24</v>
      </c>
      <c r="C276" s="40">
        <f t="shared" si="1"/>
        <v>23</v>
      </c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</row>
    <row r="277">
      <c r="A277" s="40">
        <f>'Group B vs A; Governor; MiV EDV'!AH277</f>
        <v>24</v>
      </c>
      <c r="B277" s="40">
        <f>'Group B vs A; Governor; Early E'!AH277</f>
        <v>24</v>
      </c>
      <c r="C277" s="40">
        <f t="shared" si="1"/>
        <v>24</v>
      </c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</row>
    <row r="278">
      <c r="A278" s="40">
        <f>'Group B vs A; Governor; MiV EDV'!AH278</f>
        <v>13</v>
      </c>
      <c r="B278" s="40">
        <f>'Group B vs A; Governor; Early E'!AH278</f>
        <v>16</v>
      </c>
      <c r="C278" s="40">
        <f t="shared" si="1"/>
        <v>15</v>
      </c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</row>
    <row r="279">
      <c r="A279" s="40">
        <f>'Group B vs A; Governor; MiV EDV'!AH279</f>
        <v>100</v>
      </c>
      <c r="B279" s="40">
        <f>'Group B vs A; Governor; Early E'!AH279</f>
        <v>102</v>
      </c>
      <c r="C279" s="40">
        <f t="shared" si="1"/>
        <v>101</v>
      </c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</row>
    <row r="280">
      <c r="A280" s="40">
        <f>'Group B vs A; Governor; MiV EDV'!AH280</f>
        <v>22</v>
      </c>
      <c r="B280" s="40">
        <f>'Group B vs A; Governor; Early E'!AH280</f>
        <v>22</v>
      </c>
      <c r="C280" s="40">
        <f t="shared" si="1"/>
        <v>22</v>
      </c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</row>
    <row r="281">
      <c r="A281" s="40">
        <f>'Group B vs A; Governor; MiV EDV'!AH281</f>
        <v>60</v>
      </c>
      <c r="B281" s="40">
        <f>'Group B vs A; Governor; Early E'!AH281</f>
        <v>63</v>
      </c>
      <c r="C281" s="40">
        <f t="shared" si="1"/>
        <v>62</v>
      </c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</row>
    <row r="282">
      <c r="A282" s="40">
        <f>'Group B vs A; Governor; MiV EDV'!AH282</f>
        <v>47</v>
      </c>
      <c r="B282" s="40">
        <f>'Group B vs A; Governor; Early E'!AH282</f>
        <v>49</v>
      </c>
      <c r="C282" s="40">
        <f t="shared" si="1"/>
        <v>48</v>
      </c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</row>
    <row r="283">
      <c r="A283" s="40">
        <f>'Group B vs A; Governor; MiV EDV'!AH283</f>
        <v>30</v>
      </c>
      <c r="B283" s="40">
        <f>'Group B vs A; Governor; Early E'!AH283</f>
        <v>28</v>
      </c>
      <c r="C283" s="40">
        <f t="shared" si="1"/>
        <v>29</v>
      </c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</row>
    <row r="284">
      <c r="A284" s="40">
        <f>'Group B vs A; Governor; MiV EDV'!AH284</f>
        <v>32</v>
      </c>
      <c r="B284" s="40">
        <f>'Group B vs A; Governor; Early E'!AH284</f>
        <v>35</v>
      </c>
      <c r="C284" s="40">
        <f t="shared" si="1"/>
        <v>34</v>
      </c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</row>
    <row r="285">
      <c r="A285" s="40">
        <f>'Group B vs A; Governor; MiV EDV'!AH285</f>
        <v>13</v>
      </c>
      <c r="B285" s="40">
        <f>'Group B vs A; Governor; Early E'!AH285</f>
        <v>13</v>
      </c>
      <c r="C285" s="40">
        <f t="shared" si="1"/>
        <v>13</v>
      </c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</row>
    <row r="286">
      <c r="A286" s="40">
        <f>'Group B vs A; Governor; MiV EDV'!AH286</f>
        <v>19</v>
      </c>
      <c r="B286" s="40">
        <f>'Group B vs A; Governor; Early E'!AH286</f>
        <v>19</v>
      </c>
      <c r="C286" s="40">
        <f t="shared" si="1"/>
        <v>19</v>
      </c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</row>
    <row r="287">
      <c r="A287" s="40">
        <f>'Group B vs A; Governor; MiV EDV'!AH287</f>
        <v>20</v>
      </c>
      <c r="B287" s="40">
        <f>'Group B vs A; Governor; Early E'!AH287</f>
        <v>22</v>
      </c>
      <c r="C287" s="40">
        <f t="shared" si="1"/>
        <v>21</v>
      </c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</row>
    <row r="288">
      <c r="A288" s="40">
        <f>'Group B vs A; Governor; MiV EDV'!AH288</f>
        <v>30</v>
      </c>
      <c r="B288" s="40">
        <f>'Group B vs A; Governor; Early E'!AH288</f>
        <v>30</v>
      </c>
      <c r="C288" s="40">
        <f t="shared" si="1"/>
        <v>30</v>
      </c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</row>
    <row r="289">
      <c r="A289" s="40">
        <f>'Group B vs A; Governor; MiV EDV'!AH289</f>
        <v>34</v>
      </c>
      <c r="B289" s="40">
        <f>'Group B vs A; Governor; Early E'!AH289</f>
        <v>36</v>
      </c>
      <c r="C289" s="40">
        <f t="shared" si="1"/>
        <v>35</v>
      </c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</row>
    <row r="290">
      <c r="A290" s="40">
        <f>'Group B vs A; Governor; MiV EDV'!AH290</f>
        <v>21</v>
      </c>
      <c r="B290" s="40">
        <f>'Group B vs A; Governor; Early E'!AH290</f>
        <v>21</v>
      </c>
      <c r="C290" s="40">
        <f t="shared" si="1"/>
        <v>21</v>
      </c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</row>
    <row r="291">
      <c r="A291" s="40">
        <f>'Group B vs A; Governor; MiV EDV'!AH291</f>
        <v>16</v>
      </c>
      <c r="B291" s="40">
        <f>'Group B vs A; Governor; Early E'!AH291</f>
        <v>16</v>
      </c>
      <c r="C291" s="40">
        <f t="shared" si="1"/>
        <v>16</v>
      </c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</row>
    <row r="292">
      <c r="A292" s="40">
        <f>'Group B vs A; Governor; MiV EDV'!AH292</f>
        <v>13</v>
      </c>
      <c r="B292" s="40">
        <f>'Group B vs A; Governor; Early E'!AH292</f>
        <v>12</v>
      </c>
      <c r="C292" s="40">
        <f t="shared" si="1"/>
        <v>13</v>
      </c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</row>
    <row r="293">
      <c r="A293" s="40">
        <f>'Group B vs A; Governor; MiV EDV'!AH293</f>
        <v>18</v>
      </c>
      <c r="B293" s="40">
        <f>'Group B vs A; Governor; Early E'!AH293</f>
        <v>18</v>
      </c>
      <c r="C293" s="40">
        <f t="shared" si="1"/>
        <v>18</v>
      </c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</row>
    <row r="294">
      <c r="A294" s="40">
        <f>'Group B vs A; Governor; MiV EDV'!AH294</f>
        <v>21</v>
      </c>
      <c r="B294" s="40">
        <f>'Group B vs A; Governor; Early E'!AH294</f>
        <v>21</v>
      </c>
      <c r="C294" s="40">
        <f t="shared" si="1"/>
        <v>21</v>
      </c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</row>
    <row r="295">
      <c r="A295" s="40">
        <f>'Group B vs A; Governor; MiV EDV'!AH295</f>
        <v>50</v>
      </c>
      <c r="B295" s="40">
        <f>'Group B vs A; Governor; Early E'!AH295</f>
        <v>50</v>
      </c>
      <c r="C295" s="40">
        <f t="shared" si="1"/>
        <v>50</v>
      </c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</row>
    <row r="296">
      <c r="A296" s="40">
        <f>'Group B vs A; Governor; MiV EDV'!AH296</f>
        <v>27</v>
      </c>
      <c r="B296" s="40">
        <f>'Group B vs A; Governor; Early E'!AH296</f>
        <v>27</v>
      </c>
      <c r="C296" s="40">
        <f t="shared" si="1"/>
        <v>27</v>
      </c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</row>
    <row r="297">
      <c r="A297" s="40">
        <f>'Group B vs A; Governor; MiV EDV'!AH297</f>
        <v>46</v>
      </c>
      <c r="B297" s="40">
        <f>'Group B vs A; Governor; Early E'!AH297</f>
        <v>48</v>
      </c>
      <c r="C297" s="40">
        <f t="shared" si="1"/>
        <v>47</v>
      </c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</row>
    <row r="298">
      <c r="A298" s="40">
        <f>'Group B vs A; Governor; MiV EDV'!AH298</f>
        <v>17</v>
      </c>
      <c r="B298" s="40">
        <f>'Group B vs A; Governor; Early E'!AH298</f>
        <v>15</v>
      </c>
      <c r="C298" s="40">
        <f t="shared" si="1"/>
        <v>16</v>
      </c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</row>
    <row r="299">
      <c r="A299" s="40">
        <f>'Group B vs A; Governor; MiV EDV'!AH299</f>
        <v>12</v>
      </c>
      <c r="B299" s="40">
        <f>'Group B vs A; Governor; Early E'!AH299</f>
        <v>10</v>
      </c>
      <c r="C299" s="40">
        <f t="shared" si="1"/>
        <v>11</v>
      </c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</row>
    <row r="300">
      <c r="A300" s="40">
        <f>'Group B vs A; Governor; MiV EDV'!AH300</f>
        <v>9</v>
      </c>
      <c r="B300" s="40">
        <f>'Group B vs A; Governor; Early E'!AH300</f>
        <v>9</v>
      </c>
      <c r="C300" s="40">
        <f t="shared" si="1"/>
        <v>9</v>
      </c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</row>
    <row r="301">
      <c r="A301" s="40">
        <f>'Group B vs A; Governor; MiV EDV'!AH301</f>
        <v>35</v>
      </c>
      <c r="B301" s="40">
        <f>'Group B vs A; Governor; Early E'!AH301</f>
        <v>33</v>
      </c>
      <c r="C301" s="40">
        <f t="shared" si="1"/>
        <v>34</v>
      </c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</row>
    <row r="302">
      <c r="A302" s="40">
        <f>'Group B vs A; Governor; MiV EDV'!AH302</f>
        <v>14</v>
      </c>
      <c r="B302" s="40">
        <f>'Group B vs A; Governor; Early E'!AH302</f>
        <v>18</v>
      </c>
      <c r="C302" s="40">
        <f t="shared" si="1"/>
        <v>16</v>
      </c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</row>
    <row r="303">
      <c r="A303" s="40">
        <f>'Group B vs A; Governor; MiV EDV'!AH303</f>
        <v>36</v>
      </c>
      <c r="B303" s="40">
        <f>'Group B vs A; Governor; Early E'!AH303</f>
        <v>38</v>
      </c>
      <c r="C303" s="40">
        <f t="shared" si="1"/>
        <v>37</v>
      </c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</row>
    <row r="304">
      <c r="A304" s="40">
        <f>'Group B vs A; Governor; MiV EDV'!AH304</f>
        <v>29</v>
      </c>
      <c r="B304" s="40">
        <f>'Group B vs A; Governor; Early E'!AH304</f>
        <v>29</v>
      </c>
      <c r="C304" s="40">
        <f t="shared" si="1"/>
        <v>29</v>
      </c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</row>
    <row r="305">
      <c r="A305" s="40">
        <f>'Group B vs A; Governor; MiV EDV'!AH305</f>
        <v>24</v>
      </c>
      <c r="B305" s="40">
        <f>'Group B vs A; Governor; Early E'!AH305</f>
        <v>26</v>
      </c>
      <c r="C305" s="40">
        <f t="shared" si="1"/>
        <v>25</v>
      </c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</row>
    <row r="306">
      <c r="A306" s="40">
        <f>'Group B vs A; Governor; MiV EDV'!AH306</f>
        <v>73</v>
      </c>
      <c r="B306" s="40">
        <f>'Group B vs A; Governor; Early E'!AH306</f>
        <v>75</v>
      </c>
      <c r="C306" s="40">
        <f t="shared" si="1"/>
        <v>74</v>
      </c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</row>
    <row r="307">
      <c r="A307" s="40">
        <f>'Group B vs A; Governor; MiV EDV'!AH307</f>
        <v>7</v>
      </c>
      <c r="B307" s="40">
        <f>'Group B vs A; Governor; Early E'!AH307</f>
        <v>7</v>
      </c>
      <c r="C307" s="40">
        <f t="shared" si="1"/>
        <v>7</v>
      </c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</row>
    <row r="308">
      <c r="A308" s="40">
        <f>'Group B vs A; Governor; MiV EDV'!AH308</f>
        <v>65</v>
      </c>
      <c r="B308" s="40">
        <f>'Group B vs A; Governor; Early E'!AH308</f>
        <v>68</v>
      </c>
      <c r="C308" s="40">
        <f t="shared" si="1"/>
        <v>67</v>
      </c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</row>
    <row r="309">
      <c r="A309" s="40">
        <f>'Group B vs A; Governor; MiV EDV'!AH309</f>
        <v>57</v>
      </c>
      <c r="B309" s="40">
        <f>'Group B vs A; Governor; Early E'!AH309</f>
        <v>60</v>
      </c>
      <c r="C309" s="40">
        <f t="shared" si="1"/>
        <v>59</v>
      </c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</row>
    <row r="310">
      <c r="A310" s="40">
        <f>'Group B vs A; Governor; MiV EDV'!AH310</f>
        <v>57</v>
      </c>
      <c r="B310" s="40">
        <f>'Group B vs A; Governor; Early E'!AH310</f>
        <v>60</v>
      </c>
      <c r="C310" s="40">
        <f t="shared" si="1"/>
        <v>59</v>
      </c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</row>
    <row r="311">
      <c r="A311" s="40">
        <f>'Group B vs A; Governor; MiV EDV'!AH311</f>
        <v>56</v>
      </c>
      <c r="B311" s="40">
        <f>'Group B vs A; Governor; Early E'!AH311</f>
        <v>58</v>
      </c>
      <c r="C311" s="40">
        <f t="shared" si="1"/>
        <v>57</v>
      </c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</row>
    <row r="312">
      <c r="A312" s="40">
        <f>'Group B vs A; Governor; MiV EDV'!AH312</f>
        <v>14</v>
      </c>
      <c r="B312" s="40">
        <f>'Group B vs A; Governor; Early E'!AH312</f>
        <v>13</v>
      </c>
      <c r="C312" s="40">
        <f t="shared" si="1"/>
        <v>14</v>
      </c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</row>
    <row r="313">
      <c r="A313" s="40">
        <f>'Group B vs A; Governor; MiV EDV'!AH313</f>
        <v>39</v>
      </c>
      <c r="B313" s="40">
        <f>'Group B vs A; Governor; Early E'!AH313</f>
        <v>39</v>
      </c>
      <c r="C313" s="40">
        <f t="shared" si="1"/>
        <v>39</v>
      </c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</row>
    <row r="314">
      <c r="A314" s="40">
        <f>'Group B vs A; Governor; MiV EDV'!AH314</f>
        <v>24</v>
      </c>
      <c r="B314" s="40">
        <f>'Group B vs A; Governor; Early E'!AH314</f>
        <v>24</v>
      </c>
      <c r="C314" s="40">
        <f t="shared" si="1"/>
        <v>24</v>
      </c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</row>
    <row r="315">
      <c r="A315" s="40">
        <f>'Group B vs A; Governor; MiV EDV'!AH315</f>
        <v>35</v>
      </c>
      <c r="B315" s="40">
        <f>'Group B vs A; Governor; Early E'!AH315</f>
        <v>35</v>
      </c>
      <c r="C315" s="40">
        <f t="shared" si="1"/>
        <v>35</v>
      </c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</row>
    <row r="316">
      <c r="A316" s="40">
        <f>'Group B vs A; Governor; MiV EDV'!AH316</f>
        <v>16</v>
      </c>
      <c r="B316" s="40">
        <f>'Group B vs A; Governor; Early E'!AH316</f>
        <v>16</v>
      </c>
      <c r="C316" s="40">
        <f t="shared" si="1"/>
        <v>16</v>
      </c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</row>
    <row r="317">
      <c r="A317" s="40">
        <f>'Group B vs A; Governor; MiV EDV'!AH317</f>
        <v>33</v>
      </c>
      <c r="B317" s="40">
        <f>'Group B vs A; Governor; Early E'!AH317</f>
        <v>35</v>
      </c>
      <c r="C317" s="40">
        <f t="shared" si="1"/>
        <v>34</v>
      </c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</row>
    <row r="318">
      <c r="A318" s="40">
        <f>'Group B vs A; Governor; MiV EDV'!AH318</f>
        <v>22</v>
      </c>
      <c r="B318" s="40">
        <f>'Group B vs A; Governor; Early E'!AH318</f>
        <v>20</v>
      </c>
      <c r="C318" s="40">
        <f t="shared" si="1"/>
        <v>21</v>
      </c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</row>
    <row r="319">
      <c r="A319" s="40">
        <f>'Group B vs A; Governor; MiV EDV'!AH319</f>
        <v>59</v>
      </c>
      <c r="B319" s="40">
        <f>'Group B vs A; Governor; Early E'!AH319</f>
        <v>61</v>
      </c>
      <c r="C319" s="40">
        <f t="shared" si="1"/>
        <v>60</v>
      </c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</row>
    <row r="320">
      <c r="A320" s="40">
        <f>'Group B vs A; Governor; MiV EDV'!AH320</f>
        <v>22</v>
      </c>
      <c r="B320" s="40">
        <f>'Group B vs A; Governor; Early E'!AH320</f>
        <v>22</v>
      </c>
      <c r="C320" s="40">
        <f t="shared" si="1"/>
        <v>22</v>
      </c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</row>
    <row r="321">
      <c r="A321" s="40">
        <f>'Group B vs A; Governor; MiV EDV'!AH321</f>
        <v>13</v>
      </c>
      <c r="B321" s="40">
        <f>'Group B vs A; Governor; Early E'!AH321</f>
        <v>11</v>
      </c>
      <c r="C321" s="40">
        <f t="shared" si="1"/>
        <v>12</v>
      </c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</row>
    <row r="322">
      <c r="A322" s="40">
        <f>'Group B vs A; Governor; MiV EDV'!AH322</f>
        <v>23</v>
      </c>
      <c r="B322" s="40">
        <f>'Group B vs A; Governor; Early E'!AH322</f>
        <v>23</v>
      </c>
      <c r="C322" s="40">
        <f t="shared" si="1"/>
        <v>23</v>
      </c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</row>
    <row r="323">
      <c r="A323" s="40">
        <f>'Group B vs A; Governor; MiV EDV'!AH323</f>
        <v>32</v>
      </c>
      <c r="B323" s="40">
        <f>'Group B vs A; Governor; Early E'!AH323</f>
        <v>32</v>
      </c>
      <c r="C323" s="40">
        <f t="shared" si="1"/>
        <v>32</v>
      </c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</row>
    <row r="324">
      <c r="A324" s="40">
        <f>'Group B vs A; Governor; MiV EDV'!AH324</f>
        <v>10</v>
      </c>
      <c r="B324" s="40">
        <f>'Group B vs A; Governor; Early E'!AH324</f>
        <v>10</v>
      </c>
      <c r="C324" s="40">
        <f t="shared" si="1"/>
        <v>10</v>
      </c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</row>
    <row r="325">
      <c r="A325" s="40">
        <f>'Group B vs A; Governor; MiV EDV'!AH325</f>
        <v>25</v>
      </c>
      <c r="B325" s="40">
        <f>'Group B vs A; Governor; Early E'!AH325</f>
        <v>25</v>
      </c>
      <c r="C325" s="40">
        <f t="shared" si="1"/>
        <v>25</v>
      </c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</row>
    <row r="326">
      <c r="A326" s="40">
        <f>'Group B vs A; Governor; MiV EDV'!AH326</f>
        <v>8</v>
      </c>
      <c r="B326" s="40">
        <f>'Group B vs A; Governor; Early E'!AH326</f>
        <v>6</v>
      </c>
      <c r="C326" s="40">
        <f t="shared" si="1"/>
        <v>7</v>
      </c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</row>
    <row r="327">
      <c r="A327" s="40">
        <f>'Group B vs A; Governor; MiV EDV'!AH327</f>
        <v>14</v>
      </c>
      <c r="B327" s="40">
        <f>'Group B vs A; Governor; Early E'!AH327</f>
        <v>14</v>
      </c>
      <c r="C327" s="40">
        <f t="shared" si="1"/>
        <v>14</v>
      </c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</row>
    <row r="328">
      <c r="A328" s="40">
        <f>'Group B vs A; Governor; MiV EDV'!AH328</f>
        <v>35</v>
      </c>
      <c r="B328" s="40">
        <f>'Group B vs A; Governor; Early E'!AH328</f>
        <v>35</v>
      </c>
      <c r="C328" s="40">
        <f t="shared" si="1"/>
        <v>35</v>
      </c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</row>
    <row r="329">
      <c r="A329" s="40">
        <f>'Group B vs A; Governor; MiV EDV'!AH329</f>
        <v>27</v>
      </c>
      <c r="B329" s="40">
        <f>'Group B vs A; Governor; Early E'!AH329</f>
        <v>27</v>
      </c>
      <c r="C329" s="40">
        <f t="shared" si="1"/>
        <v>27</v>
      </c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</row>
    <row r="330">
      <c r="A330" s="40">
        <f>'Group B vs A; Governor; MiV EDV'!AH330</f>
        <v>15</v>
      </c>
      <c r="B330" s="40">
        <f>'Group B vs A; Governor; Early E'!AH330</f>
        <v>17</v>
      </c>
      <c r="C330" s="40">
        <f t="shared" si="1"/>
        <v>16</v>
      </c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</row>
    <row r="331">
      <c r="A331" s="40">
        <f>'Group B vs A; Governor; MiV EDV'!AH331</f>
        <v>19</v>
      </c>
      <c r="B331" s="40">
        <f>'Group B vs A; Governor; Early E'!AH331</f>
        <v>21</v>
      </c>
      <c r="C331" s="40">
        <f t="shared" si="1"/>
        <v>20</v>
      </c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</row>
    <row r="332">
      <c r="A332" s="40">
        <f>'Group B vs A; Governor; MiV EDV'!AH332</f>
        <v>50</v>
      </c>
      <c r="B332" s="40">
        <f>'Group B vs A; Governor; Early E'!AH332</f>
        <v>50</v>
      </c>
      <c r="C332" s="40">
        <f t="shared" si="1"/>
        <v>50</v>
      </c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</row>
    <row r="333">
      <c r="A333" s="40">
        <f>'Group B vs A; Governor; MiV EDV'!AH333</f>
        <v>40</v>
      </c>
      <c r="B333" s="40">
        <f>'Group B vs A; Governor; Early E'!AH333</f>
        <v>40</v>
      </c>
      <c r="C333" s="40">
        <f t="shared" si="1"/>
        <v>40</v>
      </c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</row>
    <row r="334">
      <c r="A334" s="40">
        <f>'Group B vs A; Governor; MiV EDV'!AH334</f>
        <v>14</v>
      </c>
      <c r="B334" s="40">
        <f>'Group B vs A; Governor; Early E'!AH334</f>
        <v>14</v>
      </c>
      <c r="C334" s="40">
        <f t="shared" si="1"/>
        <v>14</v>
      </c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</row>
    <row r="335">
      <c r="A335" s="40">
        <f>'Group B vs A; Governor; MiV EDV'!AH335</f>
        <v>48</v>
      </c>
      <c r="B335" s="40">
        <f>'Group B vs A; Governor; Early E'!AH335</f>
        <v>48</v>
      </c>
      <c r="C335" s="40">
        <f t="shared" si="1"/>
        <v>48</v>
      </c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</row>
    <row r="336">
      <c r="A336" s="40">
        <f>'Group B vs A; Governor; MiV EDV'!AH336</f>
        <v>27</v>
      </c>
      <c r="B336" s="40">
        <f>'Group B vs A; Governor; Early E'!AH336</f>
        <v>27</v>
      </c>
      <c r="C336" s="40">
        <f t="shared" si="1"/>
        <v>27</v>
      </c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</row>
    <row r="337">
      <c r="A337" s="40">
        <f>'Group B vs A; Governor; MiV EDV'!AH337</f>
        <v>10</v>
      </c>
      <c r="B337" s="40">
        <f>'Group B vs A; Governor; Early E'!AH337</f>
        <v>10</v>
      </c>
      <c r="C337" s="40">
        <f t="shared" si="1"/>
        <v>10</v>
      </c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</row>
    <row r="338">
      <c r="A338" s="40">
        <f>'Group B vs A; Governor; MiV EDV'!AH338</f>
        <v>48</v>
      </c>
      <c r="B338" s="40">
        <f>'Group B vs A; Governor; Early E'!AH338</f>
        <v>50</v>
      </c>
      <c r="C338" s="40">
        <f t="shared" si="1"/>
        <v>49</v>
      </c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</row>
    <row r="339">
      <c r="A339" s="40">
        <f>'Group B vs A; Governor; MiV EDV'!AH339</f>
        <v>33</v>
      </c>
      <c r="B339" s="40">
        <f>'Group B vs A; Governor; Early E'!AH339</f>
        <v>33</v>
      </c>
      <c r="C339" s="40">
        <f t="shared" si="1"/>
        <v>33</v>
      </c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</row>
    <row r="340">
      <c r="A340" s="40">
        <f>'Group B vs A; Governor; MiV EDV'!AH340</f>
        <v>13</v>
      </c>
      <c r="B340" s="40">
        <f>'Group B vs A; Governor; Early E'!AH340</f>
        <v>13</v>
      </c>
      <c r="C340" s="40">
        <f t="shared" si="1"/>
        <v>13</v>
      </c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</row>
    <row r="341">
      <c r="A341" s="40">
        <f>'Group B vs A; Governor; MiV EDV'!AH341</f>
        <v>26</v>
      </c>
      <c r="B341" s="40">
        <f>'Group B vs A; Governor; Early E'!AH341</f>
        <v>26</v>
      </c>
      <c r="C341" s="40">
        <f t="shared" si="1"/>
        <v>26</v>
      </c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</row>
    <row r="342">
      <c r="A342" s="40">
        <f>'Group B vs A; Governor; MiV EDV'!AH342</f>
        <v>19</v>
      </c>
      <c r="B342" s="40">
        <f>'Group B vs A; Governor; Early E'!AH342</f>
        <v>19</v>
      </c>
      <c r="C342" s="40">
        <f t="shared" si="1"/>
        <v>19</v>
      </c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</row>
    <row r="343">
      <c r="A343" s="40">
        <f>'Group B vs A; Governor; MiV EDV'!AH343</f>
        <v>19</v>
      </c>
      <c r="B343" s="40">
        <f>'Group B vs A; Governor; Early E'!AH343</f>
        <v>19</v>
      </c>
      <c r="C343" s="40">
        <f t="shared" si="1"/>
        <v>19</v>
      </c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</row>
    <row r="344">
      <c r="A344" s="40">
        <f>'Group B vs A; Governor; MiV EDV'!AH344</f>
        <v>20</v>
      </c>
      <c r="B344" s="40">
        <f>'Group B vs A; Governor; Early E'!AH344</f>
        <v>20</v>
      </c>
      <c r="C344" s="40">
        <f t="shared" si="1"/>
        <v>20</v>
      </c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</row>
    <row r="345">
      <c r="A345" s="40">
        <f>'Group B vs A; Governor; MiV EDV'!AH345</f>
        <v>27</v>
      </c>
      <c r="B345" s="40">
        <f>'Group B vs A; Governor; Early E'!AH345</f>
        <v>27</v>
      </c>
      <c r="C345" s="40">
        <f t="shared" si="1"/>
        <v>27</v>
      </c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</row>
    <row r="346">
      <c r="A346" s="40">
        <f>'Group B vs A; Governor; MiV EDV'!AH346</f>
        <v>28</v>
      </c>
      <c r="B346" s="40">
        <f>'Group B vs A; Governor; Early E'!AH346</f>
        <v>28</v>
      </c>
      <c r="C346" s="40">
        <f t="shared" si="1"/>
        <v>28</v>
      </c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</row>
    <row r="347">
      <c r="A347" s="40">
        <f>'Group B vs A; Governor; MiV EDV'!AH347</f>
        <v>27</v>
      </c>
      <c r="B347" s="40">
        <f>'Group B vs A; Governor; Early E'!AH347</f>
        <v>27</v>
      </c>
      <c r="C347" s="40">
        <f t="shared" si="1"/>
        <v>27</v>
      </c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</row>
    <row r="348">
      <c r="A348" s="40">
        <f>'Group B vs A; Governor; MiV EDV'!AH348</f>
        <v>20</v>
      </c>
      <c r="B348" s="40">
        <f>'Group B vs A; Governor; Early E'!AH348</f>
        <v>20</v>
      </c>
      <c r="C348" s="40">
        <f t="shared" si="1"/>
        <v>20</v>
      </c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</row>
    <row r="349">
      <c r="A349" s="40">
        <f>'Group B vs A; Governor; MiV EDV'!AH349</f>
        <v>57</v>
      </c>
      <c r="B349" s="40">
        <f>'Group B vs A; Governor; Early E'!AH349</f>
        <v>57</v>
      </c>
      <c r="C349" s="40">
        <f t="shared" si="1"/>
        <v>57</v>
      </c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</row>
    <row r="350">
      <c r="A350" s="40">
        <f>'Group B vs A; Governor; MiV EDV'!AH350</f>
        <v>21</v>
      </c>
      <c r="B350" s="40">
        <f>'Group B vs A; Governor; Early E'!AH350</f>
        <v>21</v>
      </c>
      <c r="C350" s="40">
        <f t="shared" si="1"/>
        <v>21</v>
      </c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</row>
    <row r="351">
      <c r="A351" s="40">
        <f>'Group B vs A; Governor; MiV EDV'!AH351</f>
        <v>12</v>
      </c>
      <c r="B351" s="40">
        <f>'Group B vs A; Governor; Early E'!AH351</f>
        <v>12</v>
      </c>
      <c r="C351" s="40">
        <f t="shared" si="1"/>
        <v>12</v>
      </c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</row>
    <row r="352">
      <c r="A352" s="40">
        <f>'Group B vs A; Governor; MiV EDV'!AH352</f>
        <v>136</v>
      </c>
      <c r="B352" s="40">
        <f>'Group B vs A; Governor; Early E'!AH352</f>
        <v>143</v>
      </c>
      <c r="C352" s="40">
        <f t="shared" si="1"/>
        <v>140</v>
      </c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</row>
    <row r="353">
      <c r="A353" s="40">
        <f>'Group B vs A; Governor; MiV EDV'!AH353</f>
        <v>112</v>
      </c>
      <c r="B353" s="40">
        <f>'Group B vs A; Governor; Early E'!AH353</f>
        <v>118</v>
      </c>
      <c r="C353" s="40">
        <f t="shared" si="1"/>
        <v>115</v>
      </c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</row>
    <row r="354">
      <c r="A354" s="40">
        <f>'Group B vs A; Governor; MiV EDV'!AH354</f>
        <v>109</v>
      </c>
      <c r="B354" s="40">
        <f>'Group B vs A; Governor; Early E'!AH354</f>
        <v>115</v>
      </c>
      <c r="C354" s="40">
        <f t="shared" si="1"/>
        <v>112</v>
      </c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</row>
    <row r="355">
      <c r="A355" s="40">
        <f>'Group B vs A; Governor; MiV EDV'!AH355</f>
        <v>26</v>
      </c>
      <c r="B355" s="40">
        <f>'Group B vs A; Governor; Early E'!AH355</f>
        <v>26</v>
      </c>
      <c r="C355" s="40">
        <f t="shared" si="1"/>
        <v>26</v>
      </c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</row>
    <row r="356">
      <c r="A356" s="40">
        <f>'Group B vs A; Governor; MiV EDV'!AH356</f>
        <v>28</v>
      </c>
      <c r="B356" s="40">
        <f>'Group B vs A; Governor; Early E'!AH356</f>
        <v>28</v>
      </c>
      <c r="C356" s="40">
        <f t="shared" si="1"/>
        <v>28</v>
      </c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</row>
    <row r="357">
      <c r="A357" s="40">
        <f>'Group B vs A; Governor; MiV EDV'!AH357</f>
        <v>24</v>
      </c>
      <c r="B357" s="40">
        <f>'Group B vs A; Governor; Early E'!AH357</f>
        <v>24</v>
      </c>
      <c r="C357" s="40">
        <f t="shared" si="1"/>
        <v>24</v>
      </c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</row>
    <row r="358">
      <c r="A358" s="40">
        <f>'Group B vs A; Governor; MiV EDV'!AH358</f>
        <v>152</v>
      </c>
      <c r="B358" s="40">
        <f>'Group B vs A; Governor; Early E'!AH358</f>
        <v>161</v>
      </c>
      <c r="C358" s="40">
        <f t="shared" si="1"/>
        <v>157</v>
      </c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</row>
    <row r="359">
      <c r="A359" s="40">
        <f>'Group B vs A; Governor; MiV EDV'!AH359</f>
        <v>35</v>
      </c>
      <c r="B359" s="40">
        <f>'Group B vs A; Governor; Early E'!AH359</f>
        <v>35</v>
      </c>
      <c r="C359" s="40">
        <f t="shared" si="1"/>
        <v>35</v>
      </c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</row>
    <row r="360">
      <c r="A360" s="40">
        <f>'Group B vs A; Governor; MiV EDV'!AH360</f>
        <v>36</v>
      </c>
      <c r="B360" s="40">
        <f>'Group B vs A; Governor; Early E'!AH360</f>
        <v>36</v>
      </c>
      <c r="C360" s="40">
        <f t="shared" si="1"/>
        <v>36</v>
      </c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</row>
    <row r="361">
      <c r="A361" s="40">
        <f>'Group B vs A; Governor; MiV EDV'!AH361</f>
        <v>20</v>
      </c>
      <c r="B361" s="40">
        <f>'Group B vs A; Governor; Early E'!AH361</f>
        <v>20</v>
      </c>
      <c r="C361" s="40">
        <f t="shared" si="1"/>
        <v>20</v>
      </c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</row>
    <row r="362">
      <c r="A362" s="40">
        <f>'Group B vs A; Governor; MiV EDV'!AH362</f>
        <v>34</v>
      </c>
      <c r="B362" s="40">
        <f>'Group B vs A; Governor; Early E'!AH362</f>
        <v>37</v>
      </c>
      <c r="C362" s="40">
        <f t="shared" si="1"/>
        <v>36</v>
      </c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</row>
    <row r="363">
      <c r="A363" s="40">
        <f>'Group B vs A; Governor; MiV EDV'!AH363</f>
        <v>36</v>
      </c>
      <c r="B363" s="40">
        <f>'Group B vs A; Governor; Early E'!AH363</f>
        <v>36</v>
      </c>
      <c r="C363" s="40">
        <f t="shared" si="1"/>
        <v>36</v>
      </c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</row>
    <row r="364">
      <c r="A364" s="40">
        <f>'Group B vs A; Governor; MiV EDV'!AH364</f>
        <v>23</v>
      </c>
      <c r="B364" s="40">
        <f>'Group B vs A; Governor; Early E'!AH364</f>
        <v>25</v>
      </c>
      <c r="C364" s="40">
        <f t="shared" si="1"/>
        <v>24</v>
      </c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</row>
    <row r="365">
      <c r="A365" s="40">
        <f>'Group B vs A; Governor; MiV EDV'!AH365</f>
        <v>17</v>
      </c>
      <c r="B365" s="40">
        <f>'Group B vs A; Governor; Early E'!AH365</f>
        <v>17</v>
      </c>
      <c r="C365" s="40">
        <f t="shared" si="1"/>
        <v>17</v>
      </c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</row>
    <row r="366">
      <c r="A366" s="40">
        <f>'Group B vs A; Governor; MiV EDV'!AH366</f>
        <v>39</v>
      </c>
      <c r="B366" s="40">
        <f>'Group B vs A; Governor; Early E'!AH366</f>
        <v>39</v>
      </c>
      <c r="C366" s="40">
        <f t="shared" si="1"/>
        <v>39</v>
      </c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</row>
    <row r="367">
      <c r="A367" s="40">
        <f>'Group B vs A; Governor; MiV EDV'!AH367</f>
        <v>84</v>
      </c>
      <c r="B367" s="40">
        <f>'Group B vs A; Governor; Early E'!AH367</f>
        <v>87</v>
      </c>
      <c r="C367" s="40">
        <f t="shared" si="1"/>
        <v>86</v>
      </c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</row>
    <row r="368">
      <c r="A368" s="40">
        <f>'Group B vs A; Governor; MiV EDV'!AH368</f>
        <v>57</v>
      </c>
      <c r="B368" s="40">
        <f>'Group B vs A; Governor; Early E'!AH368</f>
        <v>60</v>
      </c>
      <c r="C368" s="40">
        <f t="shared" si="1"/>
        <v>59</v>
      </c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</row>
    <row r="369">
      <c r="A369" s="40">
        <f>'Group B vs A; Governor; MiV EDV'!AH369</f>
        <v>66</v>
      </c>
      <c r="B369" s="40">
        <f>'Group B vs A; Governor; Early E'!AH369</f>
        <v>66</v>
      </c>
      <c r="C369" s="40">
        <f t="shared" si="1"/>
        <v>66</v>
      </c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</row>
    <row r="370">
      <c r="A370" s="40">
        <f>'Group B vs A; Governor; MiV EDV'!AH370</f>
        <v>25</v>
      </c>
      <c r="B370" s="40">
        <f>'Group B vs A; Governor; Early E'!AH370</f>
        <v>25</v>
      </c>
      <c r="C370" s="40">
        <f t="shared" si="1"/>
        <v>25</v>
      </c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</row>
    <row r="371">
      <c r="A371" s="40">
        <f>'Group B vs A; Governor; MiV EDV'!AH371</f>
        <v>29</v>
      </c>
      <c r="B371" s="40">
        <f>'Group B vs A; Governor; Early E'!AH371</f>
        <v>29</v>
      </c>
      <c r="C371" s="40">
        <f t="shared" si="1"/>
        <v>29</v>
      </c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</row>
    <row r="372">
      <c r="A372" s="40">
        <f>'Group B vs A; Governor; MiV EDV'!AH372</f>
        <v>21</v>
      </c>
      <c r="B372" s="40">
        <f>'Group B vs A; Governor; Early E'!AH372</f>
        <v>21</v>
      </c>
      <c r="C372" s="40">
        <f t="shared" si="1"/>
        <v>21</v>
      </c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</row>
    <row r="373">
      <c r="A373" s="40">
        <f>'Group B vs A; Governor; MiV EDV'!AH373</f>
        <v>42</v>
      </c>
      <c r="B373" s="40">
        <f>'Group B vs A; Governor; Early E'!AH373</f>
        <v>44</v>
      </c>
      <c r="C373" s="40">
        <f t="shared" si="1"/>
        <v>43</v>
      </c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</row>
    <row r="374">
      <c r="A374" s="40">
        <f>'Group B vs A; Governor; MiV EDV'!AH374</f>
        <v>42</v>
      </c>
      <c r="B374" s="40">
        <f>'Group B vs A; Governor; Early E'!AH374</f>
        <v>44</v>
      </c>
      <c r="C374" s="40">
        <f t="shared" si="1"/>
        <v>43</v>
      </c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</row>
    <row r="375">
      <c r="A375" s="40">
        <f>'Group B vs A; Governor; MiV EDV'!AH375</f>
        <v>58</v>
      </c>
      <c r="B375" s="40">
        <f>'Group B vs A; Governor; Early E'!AH375</f>
        <v>60</v>
      </c>
      <c r="C375" s="40">
        <f t="shared" si="1"/>
        <v>59</v>
      </c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</row>
    <row r="376">
      <c r="A376" s="40">
        <f>'Group B vs A; Governor; MiV EDV'!AH376</f>
        <v>38</v>
      </c>
      <c r="B376" s="40">
        <f>'Group B vs A; Governor; Early E'!AH376</f>
        <v>38</v>
      </c>
      <c r="C376" s="40">
        <f t="shared" si="1"/>
        <v>38</v>
      </c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</row>
    <row r="377">
      <c r="A377" s="40">
        <f>'Group B vs A; Governor; MiV EDV'!AH377</f>
        <v>60</v>
      </c>
      <c r="B377" s="40">
        <f>'Group B vs A; Governor; Early E'!AH377</f>
        <v>63</v>
      </c>
      <c r="C377" s="40">
        <f t="shared" si="1"/>
        <v>62</v>
      </c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</row>
    <row r="378">
      <c r="A378" s="40">
        <f>'Group B vs A; Governor; MiV EDV'!AH378</f>
        <v>87</v>
      </c>
      <c r="B378" s="40">
        <f>'Group B vs A; Governor; Early E'!AH378</f>
        <v>92</v>
      </c>
      <c r="C378" s="40">
        <f t="shared" si="1"/>
        <v>90</v>
      </c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</row>
    <row r="379">
      <c r="A379" s="40">
        <f>'Group B vs A; Governor; MiV EDV'!AH379</f>
        <v>68</v>
      </c>
      <c r="B379" s="40">
        <f>'Group B vs A; Governor; Early E'!AH379</f>
        <v>74</v>
      </c>
      <c r="C379" s="40">
        <f t="shared" si="1"/>
        <v>71</v>
      </c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</row>
    <row r="380">
      <c r="A380" s="40">
        <f>'Group B vs A; Governor; MiV EDV'!AH380</f>
        <v>113</v>
      </c>
      <c r="B380" s="40">
        <f>'Group B vs A; Governor; Early E'!AH380</f>
        <v>118</v>
      </c>
      <c r="C380" s="40">
        <f t="shared" si="1"/>
        <v>116</v>
      </c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</row>
    <row r="381">
      <c r="A381" s="40">
        <f>'Group B vs A; Governor; MiV EDV'!AH381</f>
        <v>36</v>
      </c>
      <c r="B381" s="40">
        <f>'Group B vs A; Governor; Early E'!AH381</f>
        <v>36</v>
      </c>
      <c r="C381" s="40">
        <f t="shared" si="1"/>
        <v>36</v>
      </c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</row>
    <row r="382">
      <c r="A382" s="40">
        <f>'Group B vs A; Governor; MiV EDV'!AH382</f>
        <v>90</v>
      </c>
      <c r="B382" s="40">
        <f>'Group B vs A; Governor; Early E'!AH382</f>
        <v>95</v>
      </c>
      <c r="C382" s="40">
        <f t="shared" si="1"/>
        <v>93</v>
      </c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</row>
    <row r="383">
      <c r="A383" s="40">
        <f>'Group B vs A; Governor; MiV EDV'!AH383</f>
        <v>4</v>
      </c>
      <c r="B383" s="40">
        <f>'Group B vs A; Governor; Early E'!AH383</f>
        <v>4</v>
      </c>
      <c r="C383" s="40">
        <f t="shared" si="1"/>
        <v>4</v>
      </c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</row>
    <row r="384">
      <c r="A384" s="40">
        <f>'Group B vs A; Governor; MiV EDV'!AH384</f>
        <v>55</v>
      </c>
      <c r="B384" s="40">
        <f>'Group B vs A; Governor; Early E'!AH384</f>
        <v>59</v>
      </c>
      <c r="C384" s="40">
        <f t="shared" si="1"/>
        <v>57</v>
      </c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</row>
    <row r="385">
      <c r="A385" s="40">
        <f>'Group B vs A; Governor; MiV EDV'!AH385</f>
        <v>56</v>
      </c>
      <c r="B385" s="40">
        <f>'Group B vs A; Governor; Early E'!AH385</f>
        <v>58</v>
      </c>
      <c r="C385" s="40">
        <f t="shared" si="1"/>
        <v>57</v>
      </c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</row>
    <row r="386">
      <c r="A386" s="40">
        <f>'Group B vs A; Governor; MiV EDV'!AH386</f>
        <v>164</v>
      </c>
      <c r="B386" s="40">
        <f>'Group B vs A; Governor; Early E'!AH386</f>
        <v>174</v>
      </c>
      <c r="C386" s="40">
        <f t="shared" si="1"/>
        <v>169</v>
      </c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</row>
    <row r="387">
      <c r="A387" s="40">
        <f>'Group B vs A; Governor; MiV EDV'!AH387</f>
        <v>49</v>
      </c>
      <c r="B387" s="40">
        <f>'Group B vs A; Governor; Early E'!AH387</f>
        <v>52</v>
      </c>
      <c r="C387" s="40">
        <f t="shared" si="1"/>
        <v>51</v>
      </c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</row>
    <row r="388">
      <c r="A388" s="40">
        <f>'Group B vs A; Governor; MiV EDV'!AH388</f>
        <v>8</v>
      </c>
      <c r="B388" s="40">
        <f>'Group B vs A; Governor; Early E'!AH388</f>
        <v>8</v>
      </c>
      <c r="C388" s="40">
        <f t="shared" si="1"/>
        <v>8</v>
      </c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</row>
    <row r="389">
      <c r="A389" s="40">
        <f>'Group B vs A; Governor; MiV EDV'!AH389</f>
        <v>39</v>
      </c>
      <c r="B389" s="40">
        <f>'Group B vs A; Governor; Early E'!AH389</f>
        <v>42</v>
      </c>
      <c r="C389" s="40">
        <f t="shared" si="1"/>
        <v>41</v>
      </c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</row>
    <row r="390">
      <c r="A390" s="40">
        <f>'Group B vs A; Governor; MiV EDV'!AH390</f>
        <v>93</v>
      </c>
      <c r="B390" s="40">
        <f>'Group B vs A; Governor; Early E'!AH390</f>
        <v>98</v>
      </c>
      <c r="C390" s="40">
        <f t="shared" si="1"/>
        <v>96</v>
      </c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</row>
    <row r="391">
      <c r="A391" s="40">
        <f>'Group B vs A; Governor; MiV EDV'!AH391</f>
        <v>82</v>
      </c>
      <c r="B391" s="40">
        <f>'Group B vs A; Governor; Early E'!AH391</f>
        <v>85</v>
      </c>
      <c r="C391" s="40">
        <f t="shared" si="1"/>
        <v>84</v>
      </c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</row>
    <row r="392">
      <c r="A392" s="40">
        <f>'Group B vs A; Governor; MiV EDV'!AH392</f>
        <v>55</v>
      </c>
      <c r="B392" s="40">
        <f>'Group B vs A; Governor; Early E'!AH392</f>
        <v>55</v>
      </c>
      <c r="C392" s="40">
        <f t="shared" si="1"/>
        <v>55</v>
      </c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</row>
    <row r="393">
      <c r="A393" s="40">
        <f>'Group B vs A; Governor; MiV EDV'!AH393</f>
        <v>18</v>
      </c>
      <c r="B393" s="40">
        <f>'Group B vs A; Governor; Early E'!AH393</f>
        <v>18</v>
      </c>
      <c r="C393" s="40">
        <f t="shared" si="1"/>
        <v>18</v>
      </c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</row>
    <row r="394">
      <c r="A394" s="40">
        <f>'Group B vs A; Governor; MiV EDV'!AH394</f>
        <v>35</v>
      </c>
      <c r="B394" s="40">
        <f>'Group B vs A; Governor; Early E'!AH394</f>
        <v>35</v>
      </c>
      <c r="C394" s="40">
        <f t="shared" si="1"/>
        <v>35</v>
      </c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</row>
    <row r="395">
      <c r="A395" s="40">
        <f>'Group B vs A; Governor; MiV EDV'!AH395</f>
        <v>20</v>
      </c>
      <c r="B395" s="40">
        <f>'Group B vs A; Governor; Early E'!AH395</f>
        <v>24</v>
      </c>
      <c r="C395" s="40">
        <f t="shared" si="1"/>
        <v>22</v>
      </c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</row>
    <row r="396">
      <c r="A396" s="40">
        <f>'Group B vs A; Governor; MiV EDV'!AH396</f>
        <v>25</v>
      </c>
      <c r="B396" s="40">
        <f>'Group B vs A; Governor; Early E'!AH396</f>
        <v>25</v>
      </c>
      <c r="C396" s="40">
        <f t="shared" si="1"/>
        <v>25</v>
      </c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</row>
    <row r="397">
      <c r="A397" s="40">
        <f>'Group B vs A; Governor; MiV EDV'!AH397</f>
        <v>9</v>
      </c>
      <c r="B397" s="40">
        <f>'Group B vs A; Governor; Early E'!AH397</f>
        <v>9</v>
      </c>
      <c r="C397" s="40">
        <f t="shared" si="1"/>
        <v>9</v>
      </c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</row>
    <row r="398">
      <c r="A398" s="40">
        <f>'Group B vs A; Governor; MiV EDV'!AH398</f>
        <v>19</v>
      </c>
      <c r="B398" s="40">
        <f>'Group B vs A; Governor; Early E'!AH398</f>
        <v>19</v>
      </c>
      <c r="C398" s="40">
        <f t="shared" si="1"/>
        <v>19</v>
      </c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</row>
    <row r="399">
      <c r="A399" s="40">
        <f>'Group B vs A; Governor; MiV EDV'!AH399</f>
        <v>18</v>
      </c>
      <c r="B399" s="40">
        <f>'Group B vs A; Governor; Early E'!AH399</f>
        <v>20</v>
      </c>
      <c r="C399" s="40">
        <f t="shared" si="1"/>
        <v>19</v>
      </c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</row>
    <row r="400">
      <c r="A400" s="40">
        <f>'Group B vs A; Governor; MiV EDV'!AH400</f>
        <v>12</v>
      </c>
      <c r="B400" s="40">
        <f>'Group B vs A; Governor; Early E'!AH400</f>
        <v>12</v>
      </c>
      <c r="C400" s="40">
        <f t="shared" si="1"/>
        <v>12</v>
      </c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</row>
    <row r="401">
      <c r="A401" s="40">
        <f>'Group B vs A; Governor; MiV EDV'!AH401</f>
        <v>50</v>
      </c>
      <c r="B401" s="40">
        <f>'Group B vs A; Governor; Early E'!AH401</f>
        <v>52</v>
      </c>
      <c r="C401" s="40">
        <f t="shared" si="1"/>
        <v>51</v>
      </c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</row>
    <row r="402">
      <c r="A402" s="40">
        <f>'Group B vs A; Governor; MiV EDV'!AH402</f>
        <v>7</v>
      </c>
      <c r="B402" s="40">
        <f>'Group B vs A; Governor; Early E'!AH402</f>
        <v>7</v>
      </c>
      <c r="C402" s="40">
        <f t="shared" si="1"/>
        <v>7</v>
      </c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</row>
    <row r="403">
      <c r="A403" s="40">
        <f>'Group B vs A; Governor; MiV EDV'!AH403</f>
        <v>56</v>
      </c>
      <c r="B403" s="40">
        <f>'Group B vs A; Governor; Early E'!AH403</f>
        <v>56</v>
      </c>
      <c r="C403" s="40">
        <f t="shared" si="1"/>
        <v>56</v>
      </c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</row>
    <row r="404">
      <c r="A404" s="40">
        <f>'Group B vs A; Governor; MiV EDV'!AH404</f>
        <v>23</v>
      </c>
      <c r="B404" s="40">
        <f>'Group B vs A; Governor; Early E'!AH404</f>
        <v>23</v>
      </c>
      <c r="C404" s="40">
        <f t="shared" si="1"/>
        <v>23</v>
      </c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</row>
    <row r="405">
      <c r="A405" s="40">
        <f>'Group B vs A; Governor; MiV EDV'!AH405</f>
        <v>26</v>
      </c>
      <c r="B405" s="40">
        <f>'Group B vs A; Governor; Early E'!AH405</f>
        <v>26</v>
      </c>
      <c r="C405" s="40">
        <f t="shared" si="1"/>
        <v>26</v>
      </c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</row>
    <row r="406">
      <c r="A406" s="40">
        <f>'Group B vs A; Governor; MiV EDV'!AH406</f>
        <v>39</v>
      </c>
      <c r="B406" s="40">
        <f>'Group B vs A; Governor; Early E'!AH406</f>
        <v>39</v>
      </c>
      <c r="C406" s="40">
        <f t="shared" si="1"/>
        <v>39</v>
      </c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</row>
    <row r="407">
      <c r="A407" s="40">
        <f>'Group B vs A; Governor; MiV EDV'!AH407</f>
        <v>48</v>
      </c>
      <c r="B407" s="40">
        <f>'Group B vs A; Governor; Early E'!AH407</f>
        <v>51</v>
      </c>
      <c r="C407" s="40">
        <f t="shared" si="1"/>
        <v>50</v>
      </c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</row>
    <row r="408">
      <c r="A408" s="40">
        <f>'Group B vs A; Governor; MiV EDV'!AH408</f>
        <v>16</v>
      </c>
      <c r="B408" s="40">
        <f>'Group B vs A; Governor; Early E'!AH408</f>
        <v>16</v>
      </c>
      <c r="C408" s="40">
        <f t="shared" si="1"/>
        <v>16</v>
      </c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</row>
    <row r="409">
      <c r="A409" s="40">
        <f>'Group B vs A; Governor; MiV EDV'!AH409</f>
        <v>18</v>
      </c>
      <c r="B409" s="40">
        <f>'Group B vs A; Governor; Early E'!AH409</f>
        <v>21</v>
      </c>
      <c r="C409" s="40">
        <f t="shared" si="1"/>
        <v>20</v>
      </c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</row>
    <row r="410">
      <c r="A410" s="40">
        <f>'Group B vs A; Governor; MiV EDV'!AH410</f>
        <v>67</v>
      </c>
      <c r="B410" s="40">
        <f>'Group B vs A; Governor; Early E'!AH410</f>
        <v>69</v>
      </c>
      <c r="C410" s="40">
        <f t="shared" si="1"/>
        <v>68</v>
      </c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</row>
    <row r="411">
      <c r="A411" s="40">
        <f>'Group B vs A; Governor; MiV EDV'!AH411</f>
        <v>14</v>
      </c>
      <c r="B411" s="40">
        <f>'Group B vs A; Governor; Early E'!AH411</f>
        <v>14</v>
      </c>
      <c r="C411" s="40">
        <f t="shared" si="1"/>
        <v>14</v>
      </c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</row>
    <row r="412">
      <c r="A412" s="40">
        <f>'Group B vs A; Governor; MiV EDV'!AH412</f>
        <v>18</v>
      </c>
      <c r="B412" s="40">
        <f>'Group B vs A; Governor; Early E'!AH412</f>
        <v>18</v>
      </c>
      <c r="C412" s="40">
        <f t="shared" si="1"/>
        <v>18</v>
      </c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</row>
    <row r="413">
      <c r="A413" s="40">
        <f>'Group B vs A; Governor; MiV EDV'!AH413</f>
        <v>81</v>
      </c>
      <c r="B413" s="40">
        <f>'Group B vs A; Governor; Early E'!AH413</f>
        <v>84</v>
      </c>
      <c r="C413" s="40">
        <f t="shared" si="1"/>
        <v>83</v>
      </c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</row>
    <row r="414">
      <c r="A414" s="40">
        <f>'Group B vs A; Governor; MiV EDV'!AH414</f>
        <v>56</v>
      </c>
      <c r="B414" s="40">
        <f>'Group B vs A; Governor; Early E'!AH414</f>
        <v>58</v>
      </c>
      <c r="C414" s="40">
        <f t="shared" si="1"/>
        <v>57</v>
      </c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</row>
    <row r="415">
      <c r="A415" s="40">
        <f>'Group B vs A; Governor; MiV EDV'!AH415</f>
        <v>46</v>
      </c>
      <c r="B415" s="40">
        <f>'Group B vs A; Governor; Early E'!AH415</f>
        <v>48</v>
      </c>
      <c r="C415" s="40">
        <f t="shared" si="1"/>
        <v>47</v>
      </c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</row>
    <row r="416">
      <c r="A416" s="40">
        <f>'Group B vs A; Governor; MiV EDV'!AH416</f>
        <v>54</v>
      </c>
      <c r="B416" s="40">
        <f>'Group B vs A; Governor; Early E'!AH416</f>
        <v>56</v>
      </c>
      <c r="C416" s="40">
        <f t="shared" si="1"/>
        <v>55</v>
      </c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</row>
    <row r="417">
      <c r="A417" s="40">
        <f>'Group B vs A; Governor; MiV EDV'!AH417</f>
        <v>75</v>
      </c>
      <c r="B417" s="40">
        <f>'Group B vs A; Governor; Early E'!AH417</f>
        <v>78</v>
      </c>
      <c r="C417" s="40">
        <f t="shared" si="1"/>
        <v>77</v>
      </c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</row>
    <row r="418">
      <c r="A418" s="40">
        <f>'Group B vs A; Governor; MiV EDV'!AH418</f>
        <v>42</v>
      </c>
      <c r="B418" s="40">
        <f>'Group B vs A; Governor; Early E'!AH418</f>
        <v>44</v>
      </c>
      <c r="C418" s="40">
        <f t="shared" si="1"/>
        <v>43</v>
      </c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</row>
    <row r="419">
      <c r="A419" s="40">
        <f>'Group B vs A; Governor; MiV EDV'!AH419</f>
        <v>28</v>
      </c>
      <c r="B419" s="40">
        <f>'Group B vs A; Governor; Early E'!AH419</f>
        <v>28</v>
      </c>
      <c r="C419" s="40">
        <f t="shared" si="1"/>
        <v>28</v>
      </c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</row>
    <row r="420">
      <c r="A420" s="40">
        <f>'Group B vs A; Governor; MiV EDV'!AH420</f>
        <v>44</v>
      </c>
      <c r="B420" s="40">
        <f>'Group B vs A; Governor; Early E'!AH420</f>
        <v>47</v>
      </c>
      <c r="C420" s="40">
        <f t="shared" si="1"/>
        <v>46</v>
      </c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</row>
    <row r="421">
      <c r="A421" s="40">
        <f>'Group B vs A; Governor; MiV EDV'!AH421</f>
        <v>27</v>
      </c>
      <c r="B421" s="40">
        <f>'Group B vs A; Governor; Early E'!AH421</f>
        <v>27</v>
      </c>
      <c r="C421" s="40">
        <f t="shared" si="1"/>
        <v>27</v>
      </c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</row>
    <row r="422">
      <c r="A422" s="40">
        <f>'Group B vs A; Governor; MiV EDV'!AH422</f>
        <v>26</v>
      </c>
      <c r="B422" s="40">
        <f>'Group B vs A; Governor; Early E'!AH422</f>
        <v>26</v>
      </c>
      <c r="C422" s="40">
        <f t="shared" si="1"/>
        <v>26</v>
      </c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</row>
    <row r="423">
      <c r="A423" s="40">
        <f>'Group B vs A; Governor; MiV EDV'!AH423</f>
        <v>32</v>
      </c>
      <c r="B423" s="40">
        <f>'Group B vs A; Governor; Early E'!AH423</f>
        <v>35</v>
      </c>
      <c r="C423" s="40">
        <f t="shared" si="1"/>
        <v>34</v>
      </c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</row>
    <row r="424">
      <c r="A424" s="40">
        <f>'Group B vs A; Governor; MiV EDV'!AH424</f>
        <v>80</v>
      </c>
      <c r="B424" s="40">
        <f>'Group B vs A; Governor; Early E'!AH424</f>
        <v>83</v>
      </c>
      <c r="C424" s="40">
        <f t="shared" si="1"/>
        <v>82</v>
      </c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</row>
    <row r="425">
      <c r="A425" s="40">
        <f>'Group B vs A; Governor; MiV EDV'!AH425</f>
        <v>27</v>
      </c>
      <c r="B425" s="40">
        <f>'Group B vs A; Governor; Early E'!AH425</f>
        <v>27</v>
      </c>
      <c r="C425" s="40">
        <f t="shared" si="1"/>
        <v>27</v>
      </c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</row>
    <row r="426">
      <c r="A426" s="40">
        <f>'Group B vs A; Governor; MiV EDV'!AH426</f>
        <v>27</v>
      </c>
      <c r="B426" s="40">
        <f>'Group B vs A; Governor; Early E'!AH426</f>
        <v>27</v>
      </c>
      <c r="C426" s="40">
        <f t="shared" si="1"/>
        <v>27</v>
      </c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</row>
    <row r="427">
      <c r="A427" s="40">
        <f>'Group B vs A; Governor; MiV EDV'!AH427</f>
        <v>19</v>
      </c>
      <c r="B427" s="40">
        <f>'Group B vs A; Governor; Early E'!AH427</f>
        <v>21</v>
      </c>
      <c r="C427" s="40">
        <f t="shared" si="1"/>
        <v>20</v>
      </c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</row>
    <row r="428">
      <c r="A428" s="40">
        <f>'Group B vs A; Governor; MiV EDV'!AH428</f>
        <v>14</v>
      </c>
      <c r="B428" s="40">
        <f>'Group B vs A; Governor; Early E'!AH428</f>
        <v>14</v>
      </c>
      <c r="C428" s="40">
        <f t="shared" si="1"/>
        <v>14</v>
      </c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</row>
    <row r="429">
      <c r="A429" s="40">
        <f>'Group B vs A; Governor; MiV EDV'!AH429</f>
        <v>39</v>
      </c>
      <c r="B429" s="40">
        <f>'Group B vs A; Governor; Early E'!AH429</f>
        <v>42</v>
      </c>
      <c r="C429" s="40">
        <f t="shared" si="1"/>
        <v>41</v>
      </c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</row>
    <row r="430">
      <c r="A430" s="40">
        <f>'Group B vs A; Governor; MiV EDV'!AH430</f>
        <v>64</v>
      </c>
      <c r="B430" s="40">
        <f>'Group B vs A; Governor; Early E'!AH430</f>
        <v>67</v>
      </c>
      <c r="C430" s="40">
        <f t="shared" si="1"/>
        <v>66</v>
      </c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</row>
    <row r="431">
      <c r="A431" s="40">
        <f>'Group B vs A; Governor; MiV EDV'!AH431</f>
        <v>23</v>
      </c>
      <c r="B431" s="40">
        <f>'Group B vs A; Governor; Early E'!AH431</f>
        <v>23</v>
      </c>
      <c r="C431" s="40">
        <f t="shared" si="1"/>
        <v>23</v>
      </c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</row>
    <row r="432">
      <c r="A432" s="40">
        <f>'Group B vs A; Governor; MiV EDV'!AH432</f>
        <v>52</v>
      </c>
      <c r="B432" s="40">
        <f>'Group B vs A; Governor; Early E'!AH432</f>
        <v>55</v>
      </c>
      <c r="C432" s="40">
        <f t="shared" si="1"/>
        <v>54</v>
      </c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</row>
    <row r="433">
      <c r="A433" s="40">
        <f>'Group B vs A; Governor; MiV EDV'!AH433</f>
        <v>32</v>
      </c>
      <c r="B433" s="40">
        <f>'Group B vs A; Governor; Early E'!AH433</f>
        <v>32</v>
      </c>
      <c r="C433" s="40">
        <f t="shared" si="1"/>
        <v>32</v>
      </c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</row>
    <row r="434">
      <c r="A434" s="40">
        <f>'Group B vs A; Governor; MiV EDV'!AH434</f>
        <v>51</v>
      </c>
      <c r="B434" s="40">
        <f>'Group B vs A; Governor; Early E'!AH434</f>
        <v>54</v>
      </c>
      <c r="C434" s="40">
        <f t="shared" si="1"/>
        <v>53</v>
      </c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</row>
    <row r="435">
      <c r="A435" s="40">
        <f>'Group B vs A; Governor; MiV EDV'!AH435</f>
        <v>15</v>
      </c>
      <c r="B435" s="40">
        <f>'Group B vs A; Governor; Early E'!AH435</f>
        <v>15</v>
      </c>
      <c r="C435" s="40">
        <f t="shared" si="1"/>
        <v>15</v>
      </c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</row>
    <row r="436">
      <c r="A436" s="40">
        <f>'Group B vs A; Governor; MiV EDV'!AH436</f>
        <v>25</v>
      </c>
      <c r="B436" s="40">
        <f>'Group B vs A; Governor; Early E'!AH436</f>
        <v>28</v>
      </c>
      <c r="C436" s="40">
        <f t="shared" si="1"/>
        <v>27</v>
      </c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</row>
    <row r="437">
      <c r="A437" s="40">
        <f>'Group B vs A; Governor; MiV EDV'!AH437</f>
        <v>58</v>
      </c>
      <c r="B437" s="40">
        <f>'Group B vs A; Governor; Early E'!AH437</f>
        <v>60</v>
      </c>
      <c r="C437" s="40">
        <f t="shared" si="1"/>
        <v>59</v>
      </c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</row>
    <row r="438">
      <c r="A438" s="40">
        <f>'Group B vs A; Governor; MiV EDV'!AH438</f>
        <v>75</v>
      </c>
      <c r="B438" s="40">
        <f>'Group B vs A; Governor; Early E'!AH438</f>
        <v>77</v>
      </c>
      <c r="C438" s="40">
        <f t="shared" si="1"/>
        <v>76</v>
      </c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</row>
    <row r="439">
      <c r="A439" s="40">
        <f>'Group B vs A; Governor; MiV EDV'!AH439</f>
        <v>76</v>
      </c>
      <c r="B439" s="40">
        <f>'Group B vs A; Governor; Early E'!AH439</f>
        <v>79</v>
      </c>
      <c r="C439" s="40">
        <f t="shared" si="1"/>
        <v>78</v>
      </c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</row>
    <row r="440">
      <c r="A440" s="40">
        <f>'Group B vs A; Governor; MiV EDV'!AH440</f>
        <v>20</v>
      </c>
      <c r="B440" s="40">
        <f>'Group B vs A; Governor; Early E'!AH440</f>
        <v>22</v>
      </c>
      <c r="C440" s="40">
        <f t="shared" si="1"/>
        <v>21</v>
      </c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</row>
    <row r="441">
      <c r="A441" s="40">
        <f>'Group B vs A; Governor; MiV EDV'!AH441</f>
        <v>71</v>
      </c>
      <c r="B441" s="40">
        <f>'Group B vs A; Governor; Early E'!AH441</f>
        <v>74</v>
      </c>
      <c r="C441" s="40">
        <f t="shared" si="1"/>
        <v>73</v>
      </c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</row>
    <row r="442">
      <c r="A442" s="40">
        <f>'Group B vs A; Governor; MiV EDV'!AH442</f>
        <v>37</v>
      </c>
      <c r="B442" s="40">
        <f>'Group B vs A; Governor; Early E'!AH442</f>
        <v>37</v>
      </c>
      <c r="C442" s="40">
        <f t="shared" si="1"/>
        <v>37</v>
      </c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</row>
    <row r="443">
      <c r="A443" s="40">
        <f>'Group B vs A; Governor; MiV EDV'!AH443</f>
        <v>64</v>
      </c>
      <c r="B443" s="40">
        <f>'Group B vs A; Governor; Early E'!AH443</f>
        <v>64</v>
      </c>
      <c r="C443" s="40">
        <f t="shared" si="1"/>
        <v>64</v>
      </c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</row>
    <row r="444">
      <c r="A444" s="40">
        <f>'Group B vs A; Governor; MiV EDV'!AH444</f>
        <v>27</v>
      </c>
      <c r="B444" s="40">
        <f>'Group B vs A; Governor; Early E'!AH444</f>
        <v>30</v>
      </c>
      <c r="C444" s="40">
        <f t="shared" si="1"/>
        <v>29</v>
      </c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</row>
    <row r="445">
      <c r="A445" s="40">
        <f>'Group B vs A; Governor; MiV EDV'!AH445</f>
        <v>110</v>
      </c>
      <c r="B445" s="40">
        <f>'Group B vs A; Governor; Early E'!AH445</f>
        <v>116</v>
      </c>
      <c r="C445" s="40">
        <f t="shared" si="1"/>
        <v>113</v>
      </c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</row>
    <row r="446">
      <c r="A446" s="40">
        <f>'Group B vs A; Governor; MiV EDV'!AH446</f>
        <v>79</v>
      </c>
      <c r="B446" s="40">
        <f>'Group B vs A; Governor; Early E'!AH446</f>
        <v>84</v>
      </c>
      <c r="C446" s="40">
        <f t="shared" si="1"/>
        <v>82</v>
      </c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</row>
    <row r="447">
      <c r="A447" s="40">
        <f>'Group B vs A; Governor; MiV EDV'!AH447</f>
        <v>62</v>
      </c>
      <c r="B447" s="40">
        <f>'Group B vs A; Governor; Early E'!AH447</f>
        <v>65</v>
      </c>
      <c r="C447" s="40">
        <f t="shared" si="1"/>
        <v>64</v>
      </c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</row>
    <row r="448">
      <c r="A448" s="40">
        <f>'Group B vs A; Governor; MiV EDV'!AH448</f>
        <v>81</v>
      </c>
      <c r="B448" s="40">
        <f>'Group B vs A; Governor; Early E'!AH448</f>
        <v>84</v>
      </c>
      <c r="C448" s="40">
        <f t="shared" si="1"/>
        <v>83</v>
      </c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</row>
    <row r="449">
      <c r="A449" s="40">
        <f>'Group B vs A; Governor; MiV EDV'!AH449</f>
        <v>59</v>
      </c>
      <c r="B449" s="40">
        <f>'Group B vs A; Governor; Early E'!AH449</f>
        <v>59</v>
      </c>
      <c r="C449" s="40">
        <f t="shared" si="1"/>
        <v>59</v>
      </c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</row>
    <row r="450">
      <c r="A450" s="40">
        <f>'Group B vs A; Governor; MiV EDV'!AH450</f>
        <v>55</v>
      </c>
      <c r="B450" s="40">
        <f>'Group B vs A; Governor; Early E'!AH450</f>
        <v>58</v>
      </c>
      <c r="C450" s="40">
        <f t="shared" si="1"/>
        <v>57</v>
      </c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</row>
    <row r="451">
      <c r="A451" s="40">
        <f>'Group B vs A; Governor; MiV EDV'!AH451</f>
        <v>50</v>
      </c>
      <c r="B451" s="40">
        <f>'Group B vs A; Governor; Early E'!AH451</f>
        <v>50</v>
      </c>
      <c r="C451" s="40">
        <f t="shared" si="1"/>
        <v>50</v>
      </c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</row>
    <row r="452">
      <c r="A452" s="40">
        <f>'Group B vs A; Governor; MiV EDV'!AH452</f>
        <v>87</v>
      </c>
      <c r="B452" s="40">
        <f>'Group B vs A; Governor; Early E'!AH452</f>
        <v>87</v>
      </c>
      <c r="C452" s="40">
        <f t="shared" si="1"/>
        <v>87</v>
      </c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</row>
    <row r="453">
      <c r="A453" s="40">
        <f>'Group B vs A; Governor; MiV EDV'!AH453</f>
        <v>94</v>
      </c>
      <c r="B453" s="40">
        <f>'Group B vs A; Governor; Early E'!AH453</f>
        <v>100</v>
      </c>
      <c r="C453" s="40">
        <f t="shared" si="1"/>
        <v>97</v>
      </c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</row>
    <row r="454">
      <c r="A454" s="40">
        <f>'Group B vs A; Governor; MiV EDV'!AH454</f>
        <v>58</v>
      </c>
      <c r="B454" s="40">
        <f>'Group B vs A; Governor; Early E'!AH454</f>
        <v>58</v>
      </c>
      <c r="C454" s="40">
        <f t="shared" si="1"/>
        <v>58</v>
      </c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</row>
    <row r="455">
      <c r="A455" s="40">
        <f>'Group B vs A; Governor; MiV EDV'!AH455</f>
        <v>121</v>
      </c>
      <c r="B455" s="40">
        <f>'Group B vs A; Governor; Early E'!AH455</f>
        <v>127</v>
      </c>
      <c r="C455" s="40">
        <f t="shared" si="1"/>
        <v>124</v>
      </c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</row>
    <row r="456">
      <c r="A456" s="40">
        <f>'Group B vs A; Governor; MiV EDV'!AH456</f>
        <v>59</v>
      </c>
      <c r="B456" s="40">
        <f>'Group B vs A; Governor; Early E'!AH456</f>
        <v>62</v>
      </c>
      <c r="C456" s="40">
        <f t="shared" si="1"/>
        <v>61</v>
      </c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</row>
    <row r="457">
      <c r="A457" s="40">
        <f>'Group B vs A; Governor; MiV EDV'!AH457</f>
        <v>55</v>
      </c>
      <c r="B457" s="40">
        <f>'Group B vs A; Governor; Early E'!AH457</f>
        <v>58</v>
      </c>
      <c r="C457" s="40">
        <f t="shared" si="1"/>
        <v>57</v>
      </c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</row>
    <row r="458">
      <c r="A458" s="40">
        <f>'Group B vs A; Governor; MiV EDV'!AH458</f>
        <v>83</v>
      </c>
      <c r="B458" s="40">
        <f>'Group B vs A; Governor; Early E'!AH458</f>
        <v>88</v>
      </c>
      <c r="C458" s="40">
        <f t="shared" si="1"/>
        <v>86</v>
      </c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</row>
    <row r="459">
      <c r="A459" s="40">
        <f>'Group B vs A; Governor; MiV EDV'!AH459</f>
        <v>51</v>
      </c>
      <c r="B459" s="40">
        <f>'Group B vs A; Governor; Early E'!AH459</f>
        <v>51</v>
      </c>
      <c r="C459" s="40">
        <f t="shared" si="1"/>
        <v>51</v>
      </c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</row>
    <row r="460">
      <c r="A460" s="40">
        <f>'Group B vs A; Governor; MiV EDV'!AH460</f>
        <v>90</v>
      </c>
      <c r="B460" s="40">
        <f>'Group B vs A; Governor; Early E'!AH460</f>
        <v>96</v>
      </c>
      <c r="C460" s="40">
        <f t="shared" si="1"/>
        <v>93</v>
      </c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</row>
    <row r="461">
      <c r="A461" s="40">
        <f>'Group B vs A; Governor; MiV EDV'!AH461</f>
        <v>12</v>
      </c>
      <c r="B461" s="40">
        <f>'Group B vs A; Governor; Early E'!AH461</f>
        <v>12</v>
      </c>
      <c r="C461" s="40">
        <f t="shared" si="1"/>
        <v>12</v>
      </c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</row>
    <row r="462">
      <c r="A462" s="40">
        <f>'Group B vs A; Governor; MiV EDV'!AH462</f>
        <v>53</v>
      </c>
      <c r="B462" s="40">
        <f>'Group B vs A; Governor; Early E'!AH462</f>
        <v>56</v>
      </c>
      <c r="C462" s="40">
        <f t="shared" si="1"/>
        <v>55</v>
      </c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</row>
    <row r="463">
      <c r="A463" s="40">
        <f>'Group B vs A; Governor; MiV EDV'!AH463</f>
        <v>36</v>
      </c>
      <c r="B463" s="40">
        <f>'Group B vs A; Governor; Early E'!AH463</f>
        <v>39</v>
      </c>
      <c r="C463" s="40">
        <f t="shared" si="1"/>
        <v>38</v>
      </c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</row>
    <row r="464">
      <c r="A464" s="40">
        <f>'Group B vs A; Governor; MiV EDV'!AH464</f>
        <v>40</v>
      </c>
      <c r="B464" s="40">
        <f>'Group B vs A; Governor; Early E'!AH464</f>
        <v>43</v>
      </c>
      <c r="C464" s="40">
        <f t="shared" si="1"/>
        <v>42</v>
      </c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</row>
    <row r="465">
      <c r="A465" s="40">
        <f>'Group B vs A; Governor; MiV EDV'!AH465</f>
        <v>21</v>
      </c>
      <c r="B465" s="40">
        <f>'Group B vs A; Governor; Early E'!AH465</f>
        <v>19</v>
      </c>
      <c r="C465" s="40">
        <f t="shared" si="1"/>
        <v>20</v>
      </c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</row>
    <row r="466">
      <c r="A466" s="40">
        <f>'Group B vs A; Governor; MiV EDV'!AH466</f>
        <v>39</v>
      </c>
      <c r="B466" s="40">
        <f>'Group B vs A; Governor; Early E'!AH466</f>
        <v>42</v>
      </c>
      <c r="C466" s="40">
        <f t="shared" si="1"/>
        <v>41</v>
      </c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</row>
    <row r="467">
      <c r="A467" s="40">
        <f>'Group B vs A; Governor; MiV EDV'!AH467</f>
        <v>23</v>
      </c>
      <c r="B467" s="40">
        <f>'Group B vs A; Governor; Early E'!AH467</f>
        <v>23</v>
      </c>
      <c r="C467" s="40">
        <f t="shared" si="1"/>
        <v>23</v>
      </c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</row>
    <row r="468">
      <c r="A468" s="40">
        <f>'Group B vs A; Governor; MiV EDV'!AH468</f>
        <v>48</v>
      </c>
      <c r="B468" s="40">
        <f>'Group B vs A; Governor; Early E'!AH468</f>
        <v>51</v>
      </c>
      <c r="C468" s="40">
        <f t="shared" si="1"/>
        <v>50</v>
      </c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</row>
    <row r="469">
      <c r="A469" s="40">
        <f>'Group B vs A; Governor; MiV EDV'!AH469</f>
        <v>43</v>
      </c>
      <c r="B469" s="40">
        <f>'Group B vs A; Governor; Early E'!AH469</f>
        <v>43</v>
      </c>
      <c r="C469" s="40">
        <f t="shared" si="1"/>
        <v>43</v>
      </c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</row>
    <row r="470">
      <c r="A470" s="40">
        <f>'Group B vs A; Governor; MiV EDV'!AH470</f>
        <v>56</v>
      </c>
      <c r="B470" s="40">
        <f>'Group B vs A; Governor; Early E'!AH470</f>
        <v>56</v>
      </c>
      <c r="C470" s="40">
        <f t="shared" si="1"/>
        <v>56</v>
      </c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</row>
    <row r="471">
      <c r="A471" s="40">
        <f>'Group B vs A; Governor; MiV EDV'!AH471</f>
        <v>66</v>
      </c>
      <c r="B471" s="40">
        <f>'Group B vs A; Governor; Early E'!AH471</f>
        <v>69</v>
      </c>
      <c r="C471" s="40">
        <f t="shared" si="1"/>
        <v>68</v>
      </c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</row>
    <row r="472">
      <c r="A472" s="40">
        <f>'Group B vs A; Governor; MiV EDV'!AH472</f>
        <v>42</v>
      </c>
      <c r="B472" s="40">
        <f>'Group B vs A; Governor; Early E'!AH472</f>
        <v>45</v>
      </c>
      <c r="C472" s="40">
        <f t="shared" si="1"/>
        <v>44</v>
      </c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</row>
    <row r="473">
      <c r="A473" s="40">
        <f>'Group B vs A; Governor; MiV EDV'!AH473</f>
        <v>66</v>
      </c>
      <c r="B473" s="40">
        <f>'Group B vs A; Governor; Early E'!AH473</f>
        <v>69</v>
      </c>
      <c r="C473" s="40">
        <f t="shared" si="1"/>
        <v>68</v>
      </c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</row>
    <row r="474">
      <c r="A474" s="40">
        <f>'Group B vs A; Governor; MiV EDV'!AH474</f>
        <v>47</v>
      </c>
      <c r="B474" s="40">
        <f>'Group B vs A; Governor; Early E'!AH474</f>
        <v>50</v>
      </c>
      <c r="C474" s="40">
        <f t="shared" si="1"/>
        <v>49</v>
      </c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</row>
    <row r="475">
      <c r="A475" s="40">
        <f>'Group B vs A; Governor; MiV EDV'!AH475</f>
        <v>22</v>
      </c>
      <c r="B475" s="40">
        <f>'Group B vs A; Governor; Early E'!AH475</f>
        <v>22</v>
      </c>
      <c r="C475" s="40">
        <f t="shared" si="1"/>
        <v>22</v>
      </c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</row>
    <row r="476">
      <c r="A476" s="40">
        <f>'Group B vs A; Governor; MiV EDV'!AH476</f>
        <v>30</v>
      </c>
      <c r="B476" s="40">
        <f>'Group B vs A; Governor; Early E'!AH476</f>
        <v>30</v>
      </c>
      <c r="C476" s="40">
        <f t="shared" si="1"/>
        <v>30</v>
      </c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</row>
    <row r="477">
      <c r="A477" s="40">
        <f>'Group B vs A; Governor; MiV EDV'!AH477</f>
        <v>43</v>
      </c>
      <c r="B477" s="40">
        <f>'Group B vs A; Governor; Early E'!AH477</f>
        <v>45</v>
      </c>
      <c r="C477" s="40">
        <f t="shared" si="1"/>
        <v>44</v>
      </c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</row>
    <row r="478">
      <c r="A478" s="40">
        <f>'Group B vs A; Governor; MiV EDV'!AH478</f>
        <v>82</v>
      </c>
      <c r="B478" s="40">
        <f>'Group B vs A; Governor; Early E'!AH478</f>
        <v>84</v>
      </c>
      <c r="C478" s="40">
        <f t="shared" si="1"/>
        <v>83</v>
      </c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</row>
    <row r="479">
      <c r="A479" s="40">
        <f>'Group B vs A; Governor; MiV EDV'!AH479</f>
        <v>55</v>
      </c>
      <c r="B479" s="40">
        <f>'Group B vs A; Governor; Early E'!AH479</f>
        <v>58</v>
      </c>
      <c r="C479" s="40">
        <f t="shared" si="1"/>
        <v>57</v>
      </c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</row>
    <row r="480">
      <c r="A480" s="40">
        <f>'Group B vs A; Governor; MiV EDV'!AH480</f>
        <v>40</v>
      </c>
      <c r="B480" s="40">
        <f>'Group B vs A; Governor; Early E'!AH480</f>
        <v>40</v>
      </c>
      <c r="C480" s="40">
        <f t="shared" si="1"/>
        <v>40</v>
      </c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</row>
    <row r="481">
      <c r="A481" s="40">
        <f>'Group B vs A; Governor; MiV EDV'!AH481</f>
        <v>84</v>
      </c>
      <c r="B481" s="40">
        <f>'Group B vs A; Governor; Early E'!AH481</f>
        <v>87</v>
      </c>
      <c r="C481" s="40">
        <f t="shared" si="1"/>
        <v>86</v>
      </c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</row>
    <row r="482">
      <c r="A482" s="40">
        <f>'Group B vs A; Governor; MiV EDV'!AH482</f>
        <v>53</v>
      </c>
      <c r="B482" s="40">
        <f>'Group B vs A; Governor; Early E'!AH482</f>
        <v>53</v>
      </c>
      <c r="C482" s="40">
        <f t="shared" si="1"/>
        <v>53</v>
      </c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</row>
    <row r="483">
      <c r="A483" s="40">
        <f>'Group B vs A; Governor; MiV EDV'!AH483</f>
        <v>90</v>
      </c>
      <c r="B483" s="40">
        <f>'Group B vs A; Governor; Early E'!AH483</f>
        <v>92</v>
      </c>
      <c r="C483" s="40">
        <f t="shared" si="1"/>
        <v>91</v>
      </c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</row>
    <row r="484">
      <c r="A484" s="40">
        <f>'Group B vs A; Governor; MiV EDV'!AH484</f>
        <v>27</v>
      </c>
      <c r="B484" s="40">
        <f>'Group B vs A; Governor; Early E'!AH484</f>
        <v>27</v>
      </c>
      <c r="C484" s="40">
        <f t="shared" si="1"/>
        <v>27</v>
      </c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</row>
    <row r="485">
      <c r="A485" s="40">
        <f>'Group B vs A; Governor; MiV EDV'!AH485</f>
        <v>25</v>
      </c>
      <c r="B485" s="40">
        <f>'Group B vs A; Governor; Early E'!AH485</f>
        <v>25</v>
      </c>
      <c r="C485" s="40">
        <f t="shared" si="1"/>
        <v>25</v>
      </c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</row>
    <row r="486">
      <c r="A486" s="40">
        <f>'Group B vs A; Governor; MiV EDV'!AH486</f>
        <v>32</v>
      </c>
      <c r="B486" s="40">
        <f>'Group B vs A; Governor; Early E'!AH486</f>
        <v>34</v>
      </c>
      <c r="C486" s="40">
        <f t="shared" si="1"/>
        <v>33</v>
      </c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</row>
    <row r="487">
      <c r="A487" s="40">
        <f>'Group B vs A; Governor; MiV EDV'!AH487</f>
        <v>55</v>
      </c>
      <c r="B487" s="40">
        <f>'Group B vs A; Governor; Early E'!AH487</f>
        <v>58</v>
      </c>
      <c r="C487" s="40">
        <f t="shared" si="1"/>
        <v>57</v>
      </c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</row>
    <row r="488">
      <c r="A488" s="40">
        <f>'Group B vs A; Governor; MiV EDV'!AH488</f>
        <v>24</v>
      </c>
      <c r="B488" s="40">
        <f>'Group B vs A; Governor; Early E'!AH488</f>
        <v>24</v>
      </c>
      <c r="C488" s="40">
        <f t="shared" si="1"/>
        <v>24</v>
      </c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</row>
    <row r="489">
      <c r="A489" s="40">
        <f>'Group B vs A; Governor; MiV EDV'!AH489</f>
        <v>57</v>
      </c>
      <c r="B489" s="40">
        <f>'Group B vs A; Governor; Early E'!AH489</f>
        <v>57</v>
      </c>
      <c r="C489" s="40">
        <f t="shared" si="1"/>
        <v>57</v>
      </c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</row>
    <row r="490">
      <c r="A490" s="40">
        <f>'Group B vs A; Governor; MiV EDV'!AH490</f>
        <v>22</v>
      </c>
      <c r="B490" s="40">
        <f>'Group B vs A; Governor; Early E'!AH490</f>
        <v>22</v>
      </c>
      <c r="C490" s="40">
        <f t="shared" si="1"/>
        <v>22</v>
      </c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</row>
    <row r="491">
      <c r="A491" s="40">
        <f>'Group B vs A; Governor; MiV EDV'!AH491</f>
        <v>61</v>
      </c>
      <c r="B491" s="40">
        <f>'Group B vs A; Governor; Early E'!AH491</f>
        <v>64</v>
      </c>
      <c r="C491" s="40">
        <f t="shared" si="1"/>
        <v>63</v>
      </c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</row>
    <row r="492">
      <c r="A492" s="40">
        <f>'Group B vs A; Governor; MiV EDV'!AH492</f>
        <v>48</v>
      </c>
      <c r="B492" s="40">
        <f>'Group B vs A; Governor; Early E'!AH492</f>
        <v>48</v>
      </c>
      <c r="C492" s="40">
        <f t="shared" si="1"/>
        <v>48</v>
      </c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</row>
    <row r="493">
      <c r="A493" s="40">
        <f>'Group B vs A; Governor; MiV EDV'!AH493</f>
        <v>41</v>
      </c>
      <c r="B493" s="40">
        <f>'Group B vs A; Governor; Early E'!AH493</f>
        <v>41</v>
      </c>
      <c r="C493" s="40">
        <f t="shared" si="1"/>
        <v>41</v>
      </c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</row>
    <row r="494">
      <c r="A494" s="40">
        <f>'Group B vs A; Governor; MiV EDV'!AH494</f>
        <v>51</v>
      </c>
      <c r="B494" s="40">
        <f>'Group B vs A; Governor; Early E'!AH494</f>
        <v>54</v>
      </c>
      <c r="C494" s="40">
        <f t="shared" si="1"/>
        <v>53</v>
      </c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</row>
    <row r="495">
      <c r="A495" s="40">
        <f>'Group B vs A; Governor; MiV EDV'!AH495</f>
        <v>25</v>
      </c>
      <c r="B495" s="40">
        <f>'Group B vs A; Governor; Early E'!AH495</f>
        <v>27</v>
      </c>
      <c r="C495" s="40">
        <f t="shared" si="1"/>
        <v>26</v>
      </c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</row>
    <row r="496">
      <c r="A496" s="40">
        <f>'Group B vs A; Governor; MiV EDV'!AH496</f>
        <v>96</v>
      </c>
      <c r="B496" s="40">
        <f>'Group B vs A; Governor; Early E'!AH496</f>
        <v>98</v>
      </c>
      <c r="C496" s="40">
        <f t="shared" si="1"/>
        <v>97</v>
      </c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</row>
    <row r="497">
      <c r="A497" s="40">
        <f>'Group B vs A; Governor; MiV EDV'!AH497</f>
        <v>83</v>
      </c>
      <c r="B497" s="40">
        <f>'Group B vs A; Governor; Early E'!AH497</f>
        <v>86</v>
      </c>
      <c r="C497" s="40">
        <f t="shared" si="1"/>
        <v>85</v>
      </c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</row>
    <row r="498">
      <c r="A498" s="40">
        <f>'Group B vs A; Governor; MiV EDV'!AH498</f>
        <v>28</v>
      </c>
      <c r="B498" s="40">
        <f>'Group B vs A; Governor; Early E'!AH498</f>
        <v>31</v>
      </c>
      <c r="C498" s="40">
        <f t="shared" si="1"/>
        <v>30</v>
      </c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</row>
    <row r="499">
      <c r="A499" s="40">
        <f>'Group B vs A; Governor; MiV EDV'!AH499</f>
        <v>69</v>
      </c>
      <c r="B499" s="40">
        <f>'Group B vs A; Governor; Early E'!AH499</f>
        <v>72</v>
      </c>
      <c r="C499" s="40">
        <f t="shared" si="1"/>
        <v>71</v>
      </c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</row>
    <row r="500">
      <c r="A500" s="40">
        <f>'Group B vs A; Governor; MiV EDV'!AH500</f>
        <v>24</v>
      </c>
      <c r="B500" s="40">
        <f>'Group B vs A; Governor; Early E'!AH500</f>
        <v>26</v>
      </c>
      <c r="C500" s="40">
        <f t="shared" si="1"/>
        <v>25</v>
      </c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</row>
    <row r="501">
      <c r="A501" s="40">
        <f>'Group B vs A; Governor; MiV EDV'!AH501</f>
        <v>68</v>
      </c>
      <c r="B501" s="40">
        <f>'Group B vs A; Governor; Early E'!AH501</f>
        <v>70</v>
      </c>
      <c r="C501" s="40">
        <f t="shared" si="1"/>
        <v>69</v>
      </c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</row>
    <row r="502">
      <c r="A502" s="40">
        <f>'Group B vs A; Governor; MiV EDV'!AH502</f>
        <v>78</v>
      </c>
      <c r="B502" s="40">
        <f>'Group B vs A; Governor; Early E'!AH502</f>
        <v>83</v>
      </c>
      <c r="C502" s="40">
        <f t="shared" si="1"/>
        <v>81</v>
      </c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</row>
    <row r="503">
      <c r="A503" s="40">
        <f>'Group B vs A; Governor; MiV EDV'!AH503</f>
        <v>64</v>
      </c>
      <c r="B503" s="40">
        <f>'Group B vs A; Governor; Early E'!AH503</f>
        <v>67</v>
      </c>
      <c r="C503" s="40">
        <f t="shared" si="1"/>
        <v>66</v>
      </c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</row>
    <row r="504">
      <c r="A504" s="40">
        <f>'Group B vs A; Governor; MiV EDV'!AH504</f>
        <v>30</v>
      </c>
      <c r="B504" s="40">
        <f>'Group B vs A; Governor; Early E'!AH504</f>
        <v>30</v>
      </c>
      <c r="C504" s="40">
        <f t="shared" si="1"/>
        <v>30</v>
      </c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</row>
    <row r="505">
      <c r="A505" s="40">
        <f>'Group B vs A; Governor; MiV EDV'!AH505</f>
        <v>63</v>
      </c>
      <c r="B505" s="40">
        <f>'Group B vs A; Governor; Early E'!AH505</f>
        <v>66</v>
      </c>
      <c r="C505" s="40">
        <f t="shared" si="1"/>
        <v>65</v>
      </c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</row>
    <row r="506">
      <c r="A506" s="40">
        <f>'Group B vs A; Governor; MiV EDV'!AH506</f>
        <v>91</v>
      </c>
      <c r="B506" s="40">
        <f>'Group B vs A; Governor; Early E'!AH506</f>
        <v>97</v>
      </c>
      <c r="C506" s="40">
        <f t="shared" si="1"/>
        <v>94</v>
      </c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</row>
    <row r="507">
      <c r="A507" s="40">
        <f>'Group B vs A; Governor; MiV EDV'!AH507</f>
        <v>60</v>
      </c>
      <c r="B507" s="40">
        <f>'Group B vs A; Governor; Early E'!AH507</f>
        <v>62</v>
      </c>
      <c r="C507" s="40">
        <f t="shared" si="1"/>
        <v>61</v>
      </c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</row>
    <row r="508">
      <c r="A508" s="40">
        <f>'Group B vs A; Governor; MiV EDV'!AH508</f>
        <v>13</v>
      </c>
      <c r="B508" s="40">
        <f>'Group B vs A; Governor; Early E'!AH508</f>
        <v>13</v>
      </c>
      <c r="C508" s="40">
        <f t="shared" si="1"/>
        <v>13</v>
      </c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</row>
    <row r="509">
      <c r="A509" s="40">
        <f>'Group B vs A; Governor; MiV EDV'!AH509</f>
        <v>27</v>
      </c>
      <c r="B509" s="40">
        <f>'Group B vs A; Governor; Early E'!AH509</f>
        <v>30</v>
      </c>
      <c r="C509" s="40">
        <f t="shared" si="1"/>
        <v>29</v>
      </c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</row>
    <row r="510">
      <c r="A510" s="40">
        <f>'Group B vs A; Governor; MiV EDV'!AH510</f>
        <v>14</v>
      </c>
      <c r="B510" s="40">
        <f>'Group B vs A; Governor; Early E'!AH510</f>
        <v>14</v>
      </c>
      <c r="C510" s="40">
        <f t="shared" si="1"/>
        <v>14</v>
      </c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</row>
    <row r="511">
      <c r="A511" s="40">
        <f>'Group B vs A; Governor; MiV EDV'!AH511</f>
        <v>38</v>
      </c>
      <c r="B511" s="40">
        <f>'Group B vs A; Governor; Early E'!AH511</f>
        <v>40</v>
      </c>
      <c r="C511" s="40">
        <f t="shared" si="1"/>
        <v>39</v>
      </c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</row>
    <row r="512">
      <c r="A512" s="40">
        <f>'Group B vs A; Governor; MiV EDV'!AH512</f>
        <v>41</v>
      </c>
      <c r="B512" s="40">
        <f>'Group B vs A; Governor; Early E'!AH512</f>
        <v>41</v>
      </c>
      <c r="C512" s="40">
        <f t="shared" si="1"/>
        <v>41</v>
      </c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</row>
    <row r="513">
      <c r="A513" s="40">
        <f>'Group B vs A; Governor; MiV EDV'!AH513</f>
        <v>70</v>
      </c>
      <c r="B513" s="40">
        <f>'Group B vs A; Governor; Early E'!AH513</f>
        <v>72</v>
      </c>
      <c r="C513" s="40">
        <f t="shared" si="1"/>
        <v>71</v>
      </c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</row>
    <row r="514">
      <c r="A514" s="40">
        <f>'Group B vs A; Governor; MiV EDV'!AH514</f>
        <v>27</v>
      </c>
      <c r="B514" s="40">
        <f>'Group B vs A; Governor; Early E'!AH514</f>
        <v>27</v>
      </c>
      <c r="C514" s="40">
        <f t="shared" si="1"/>
        <v>27</v>
      </c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</row>
    <row r="515">
      <c r="A515" s="40">
        <f>'Group B vs A; Governor; MiV EDV'!AH515</f>
        <v>13</v>
      </c>
      <c r="B515" s="40">
        <f>'Group B vs A; Governor; Early E'!AH515</f>
        <v>13</v>
      </c>
      <c r="C515" s="40">
        <f t="shared" si="1"/>
        <v>13</v>
      </c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</row>
    <row r="516">
      <c r="A516" s="40">
        <f>'Group B vs A; Governor; MiV EDV'!AH516</f>
        <v>40</v>
      </c>
      <c r="B516" s="40">
        <f>'Group B vs A; Governor; Early E'!AH516</f>
        <v>40</v>
      </c>
      <c r="C516" s="40">
        <f t="shared" si="1"/>
        <v>40</v>
      </c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</row>
    <row r="517">
      <c r="A517" s="40">
        <f>'Group B vs A; Governor; MiV EDV'!AH517</f>
        <v>62</v>
      </c>
      <c r="B517" s="40">
        <f>'Group B vs A; Governor; Early E'!AH517</f>
        <v>65</v>
      </c>
      <c r="C517" s="40">
        <f t="shared" si="1"/>
        <v>64</v>
      </c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</row>
    <row r="518">
      <c r="A518" s="40">
        <f>'Group B vs A; Governor; MiV EDV'!AH518</f>
        <v>33</v>
      </c>
      <c r="B518" s="40">
        <f>'Group B vs A; Governor; Early E'!AH518</f>
        <v>33</v>
      </c>
      <c r="C518" s="40">
        <f t="shared" si="1"/>
        <v>33</v>
      </c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</row>
    <row r="519">
      <c r="A519" s="40">
        <f>'Group B vs A; Governor; MiV EDV'!AH519</f>
        <v>99</v>
      </c>
      <c r="B519" s="40">
        <f>'Group B vs A; Governor; Early E'!AH519</f>
        <v>101</v>
      </c>
      <c r="C519" s="40">
        <f t="shared" si="1"/>
        <v>100</v>
      </c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</row>
    <row r="520">
      <c r="A520" s="40">
        <f>'Group B vs A; Governor; MiV EDV'!AH520</f>
        <v>21</v>
      </c>
      <c r="B520" s="40">
        <f>'Group B vs A; Governor; Early E'!AH520</f>
        <v>21</v>
      </c>
      <c r="C520" s="40">
        <f t="shared" si="1"/>
        <v>21</v>
      </c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</row>
    <row r="521">
      <c r="A521" s="40">
        <f>'Group B vs A; Governor; MiV EDV'!AH521</f>
        <v>70</v>
      </c>
      <c r="B521" s="40">
        <f>'Group B vs A; Governor; Early E'!AH521</f>
        <v>73</v>
      </c>
      <c r="C521" s="40">
        <f t="shared" si="1"/>
        <v>72</v>
      </c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</row>
    <row r="522">
      <c r="A522" s="40">
        <f>'Group B vs A; Governor; MiV EDV'!AH522</f>
        <v>19</v>
      </c>
      <c r="B522" s="40">
        <f>'Group B vs A; Governor; Early E'!AH522</f>
        <v>19</v>
      </c>
      <c r="C522" s="40">
        <f t="shared" si="1"/>
        <v>19</v>
      </c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</row>
    <row r="523">
      <c r="A523" s="40">
        <f>'Group B vs A; Governor; MiV EDV'!AH523</f>
        <v>121</v>
      </c>
      <c r="B523" s="40">
        <f>'Group B vs A; Governor; Early E'!AH523</f>
        <v>128</v>
      </c>
      <c r="C523" s="40">
        <f t="shared" si="1"/>
        <v>125</v>
      </c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</row>
    <row r="524">
      <c r="A524" s="40">
        <f>'Group B vs A; Governor; MiV EDV'!AH524</f>
        <v>84</v>
      </c>
      <c r="B524" s="40">
        <f>'Group B vs A; Governor; Early E'!AH524</f>
        <v>87</v>
      </c>
      <c r="C524" s="40">
        <f t="shared" si="1"/>
        <v>86</v>
      </c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</row>
    <row r="525">
      <c r="A525" s="40">
        <f>'Group B vs A; Governor; MiV EDV'!AH525</f>
        <v>103</v>
      </c>
      <c r="B525" s="40">
        <f>'Group B vs A; Governor; Early E'!AH525</f>
        <v>110</v>
      </c>
      <c r="C525" s="40">
        <f t="shared" si="1"/>
        <v>107</v>
      </c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</row>
    <row r="526">
      <c r="A526" s="40">
        <f>'Group B vs A; Governor; MiV EDV'!AH526</f>
        <v>50</v>
      </c>
      <c r="B526" s="40">
        <f>'Group B vs A; Governor; Early E'!AH526</f>
        <v>53</v>
      </c>
      <c r="C526" s="40">
        <f t="shared" si="1"/>
        <v>52</v>
      </c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</row>
    <row r="527">
      <c r="A527" s="40">
        <f>'Group B vs A; Governor; MiV EDV'!AH527</f>
        <v>68</v>
      </c>
      <c r="B527" s="40">
        <f>'Group B vs A; Governor; Early E'!AH527</f>
        <v>73</v>
      </c>
      <c r="C527" s="40">
        <f t="shared" si="1"/>
        <v>71</v>
      </c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</row>
    <row r="528">
      <c r="A528" s="40">
        <f>'Group B vs A; Governor; MiV EDV'!AH528</f>
        <v>11</v>
      </c>
      <c r="B528" s="40">
        <f>'Group B vs A; Governor; Early E'!AH528</f>
        <v>11</v>
      </c>
      <c r="C528" s="40">
        <f t="shared" si="1"/>
        <v>11</v>
      </c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</row>
    <row r="529">
      <c r="A529" s="40">
        <f>'Group B vs A; Governor; MiV EDV'!AH529</f>
        <v>54</v>
      </c>
      <c r="B529" s="40">
        <f>'Group B vs A; Governor; Early E'!AH529</f>
        <v>57</v>
      </c>
      <c r="C529" s="40">
        <f t="shared" si="1"/>
        <v>56</v>
      </c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</row>
    <row r="530">
      <c r="A530" s="40">
        <f>'Group B vs A; Governor; MiV EDV'!AH530</f>
        <v>57</v>
      </c>
      <c r="B530" s="40">
        <f>'Group B vs A; Governor; Early E'!AH530</f>
        <v>59</v>
      </c>
      <c r="C530" s="40">
        <f t="shared" si="1"/>
        <v>58</v>
      </c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</row>
    <row r="531">
      <c r="A531" s="40">
        <f>'Group B vs A; Governor; MiV EDV'!AH531</f>
        <v>35</v>
      </c>
      <c r="B531" s="40">
        <f>'Group B vs A; Governor; Early E'!AH531</f>
        <v>35</v>
      </c>
      <c r="C531" s="40">
        <f t="shared" si="1"/>
        <v>35</v>
      </c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</row>
    <row r="532">
      <c r="A532" s="40">
        <f>'Group B vs A; Governor; MiV EDV'!AH532</f>
        <v>23</v>
      </c>
      <c r="B532" s="40">
        <f>'Group B vs A; Governor; Early E'!AH532</f>
        <v>23</v>
      </c>
      <c r="C532" s="40">
        <f t="shared" si="1"/>
        <v>23</v>
      </c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</row>
    <row r="533">
      <c r="A533" s="40">
        <f>'Group B vs A; Governor; MiV EDV'!AH533</f>
        <v>80</v>
      </c>
      <c r="B533" s="40">
        <f>'Group B vs A; Governor; Early E'!AH533</f>
        <v>80</v>
      </c>
      <c r="C533" s="40">
        <f t="shared" si="1"/>
        <v>80</v>
      </c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</row>
    <row r="534">
      <c r="A534" s="40">
        <f>'Group B vs A; Governor; MiV EDV'!AH534</f>
        <v>52</v>
      </c>
      <c r="B534" s="40">
        <f>'Group B vs A; Governor; Early E'!AH534</f>
        <v>52</v>
      </c>
      <c r="C534" s="40">
        <f t="shared" si="1"/>
        <v>52</v>
      </c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</row>
    <row r="535">
      <c r="A535" s="40">
        <f>'Group B vs A; Governor; MiV EDV'!AH535</f>
        <v>14</v>
      </c>
      <c r="B535" s="40">
        <f>'Group B vs A; Governor; Early E'!AH535</f>
        <v>14</v>
      </c>
      <c r="C535" s="40">
        <f t="shared" si="1"/>
        <v>14</v>
      </c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</row>
    <row r="536">
      <c r="A536" s="40">
        <f>'Group B vs A; Governor; MiV EDV'!AH536</f>
        <v>22</v>
      </c>
      <c r="B536" s="40">
        <f>'Group B vs A; Governor; Early E'!AH536</f>
        <v>25</v>
      </c>
      <c r="C536" s="40">
        <f t="shared" si="1"/>
        <v>24</v>
      </c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</row>
    <row r="537">
      <c r="A537" s="40">
        <f>'Group B vs A; Governor; MiV EDV'!AH537</f>
        <v>8</v>
      </c>
      <c r="B537" s="40">
        <f>'Group B vs A; Governor; Early E'!AH537</f>
        <v>8</v>
      </c>
      <c r="C537" s="40">
        <f t="shared" si="1"/>
        <v>8</v>
      </c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</row>
    <row r="538">
      <c r="A538" s="40">
        <f>'Group B vs A; Governor; MiV EDV'!AH538</f>
        <v>31</v>
      </c>
      <c r="B538" s="40">
        <f>'Group B vs A; Governor; Early E'!AH538</f>
        <v>31</v>
      </c>
      <c r="C538" s="40">
        <f t="shared" si="1"/>
        <v>31</v>
      </c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</row>
    <row r="539">
      <c r="A539" s="40">
        <f>'Group B vs A; Governor; MiV EDV'!AH539</f>
        <v>35</v>
      </c>
      <c r="B539" s="40">
        <f>'Group B vs A; Governor; Early E'!AH539</f>
        <v>35</v>
      </c>
      <c r="C539" s="40">
        <f t="shared" si="1"/>
        <v>35</v>
      </c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</row>
    <row r="540">
      <c r="A540" s="40">
        <f>'Group B vs A; Governor; MiV EDV'!AH540</f>
        <v>31</v>
      </c>
      <c r="B540" s="40">
        <f>'Group B vs A; Governor; Early E'!AH540</f>
        <v>34</v>
      </c>
      <c r="C540" s="40">
        <f t="shared" si="1"/>
        <v>33</v>
      </c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</row>
    <row r="541">
      <c r="A541" s="40">
        <f>'Group B vs A; Governor; MiV EDV'!AH541</f>
        <v>40</v>
      </c>
      <c r="B541" s="40">
        <f>'Group B vs A; Governor; Early E'!AH541</f>
        <v>40</v>
      </c>
      <c r="C541" s="40">
        <f t="shared" si="1"/>
        <v>40</v>
      </c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</row>
    <row r="542">
      <c r="A542" s="40">
        <f>'Group B vs A; Governor; MiV EDV'!AH542</f>
        <v>125</v>
      </c>
      <c r="B542" s="40">
        <f>'Group B vs A; Governor; Early E'!AH542</f>
        <v>130</v>
      </c>
      <c r="C542" s="40">
        <f t="shared" si="1"/>
        <v>128</v>
      </c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</row>
    <row r="543">
      <c r="A543" s="40">
        <f>'Group B vs A; Governor; MiV EDV'!AH543</f>
        <v>72</v>
      </c>
      <c r="B543" s="40">
        <f>'Group B vs A; Governor; Early E'!AH543</f>
        <v>79</v>
      </c>
      <c r="C543" s="40">
        <f t="shared" si="1"/>
        <v>76</v>
      </c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</row>
    <row r="544">
      <c r="A544" s="40">
        <f>'Group B vs A; Governor; MiV EDV'!AH544</f>
        <v>67</v>
      </c>
      <c r="B544" s="40">
        <f>'Group B vs A; Governor; Early E'!AH544</f>
        <v>70</v>
      </c>
      <c r="C544" s="40">
        <f t="shared" si="1"/>
        <v>69</v>
      </c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</row>
    <row r="545">
      <c r="A545" s="40">
        <f>'Group B vs A; Governor; MiV EDV'!AH545</f>
        <v>77</v>
      </c>
      <c r="B545" s="40">
        <f>'Group B vs A; Governor; Early E'!AH545</f>
        <v>79</v>
      </c>
      <c r="C545" s="40">
        <f t="shared" si="1"/>
        <v>78</v>
      </c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</row>
    <row r="546">
      <c r="A546" s="40">
        <f>'Group B vs A; Governor; MiV EDV'!AH546</f>
        <v>82</v>
      </c>
      <c r="B546" s="40">
        <f>'Group B vs A; Governor; Early E'!AH546</f>
        <v>84</v>
      </c>
      <c r="C546" s="40">
        <f t="shared" si="1"/>
        <v>83</v>
      </c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</row>
    <row r="547">
      <c r="A547" s="40">
        <f>'Group B vs A; Governor; MiV EDV'!AH547</f>
        <v>93</v>
      </c>
      <c r="B547" s="40">
        <f>'Group B vs A; Governor; Early E'!AH547</f>
        <v>95</v>
      </c>
      <c r="C547" s="40">
        <f t="shared" si="1"/>
        <v>94</v>
      </c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</row>
    <row r="548">
      <c r="A548" s="40">
        <f>'Group B vs A; Governor; MiV EDV'!AH548</f>
        <v>120</v>
      </c>
      <c r="B548" s="40">
        <f>'Group B vs A; Governor; Early E'!AH548</f>
        <v>125</v>
      </c>
      <c r="C548" s="40">
        <f t="shared" si="1"/>
        <v>123</v>
      </c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</row>
    <row r="549">
      <c r="A549" s="40">
        <f>'Group B vs A; Governor; MiV EDV'!AH549</f>
        <v>51</v>
      </c>
      <c r="B549" s="40">
        <f>'Group B vs A; Governor; Early E'!AH549</f>
        <v>54</v>
      </c>
      <c r="C549" s="40">
        <f t="shared" si="1"/>
        <v>53</v>
      </c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</row>
    <row r="550">
      <c r="A550" s="40">
        <f>'Group B vs A; Governor; MiV EDV'!AH550</f>
        <v>43</v>
      </c>
      <c r="B550" s="40">
        <f>'Group B vs A; Governor; Early E'!AH550</f>
        <v>45</v>
      </c>
      <c r="C550" s="40">
        <f t="shared" si="1"/>
        <v>44</v>
      </c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</row>
    <row r="551">
      <c r="A551" s="40">
        <f>'Group B vs A; Governor; MiV EDV'!AH551</f>
        <v>50</v>
      </c>
      <c r="B551" s="40">
        <f>'Group B vs A; Governor; Early E'!AH551</f>
        <v>50</v>
      </c>
      <c r="C551" s="40">
        <f t="shared" si="1"/>
        <v>50</v>
      </c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</row>
    <row r="552">
      <c r="A552" s="40">
        <f>'Group B vs A; Governor; MiV EDV'!AH552</f>
        <v>48</v>
      </c>
      <c r="B552" s="40">
        <f>'Group B vs A; Governor; Early E'!AH552</f>
        <v>50</v>
      </c>
      <c r="C552" s="40">
        <f t="shared" si="1"/>
        <v>49</v>
      </c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</row>
    <row r="553">
      <c r="A553" s="40">
        <f>'Group B vs A; Governor; MiV EDV'!AH553</f>
        <v>116</v>
      </c>
      <c r="B553" s="40">
        <f>'Group B vs A; Governor; Early E'!AH553</f>
        <v>121</v>
      </c>
      <c r="C553" s="40">
        <f t="shared" si="1"/>
        <v>119</v>
      </c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</row>
    <row r="554">
      <c r="A554" s="40">
        <f>'Group B vs A; Governor; MiV EDV'!AH554</f>
        <v>52</v>
      </c>
      <c r="B554" s="40">
        <f>'Group B vs A; Governor; Early E'!AH554</f>
        <v>55</v>
      </c>
      <c r="C554" s="40">
        <f t="shared" si="1"/>
        <v>54</v>
      </c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</row>
    <row r="555">
      <c r="A555" s="40">
        <f>'Group B vs A; Governor; MiV EDV'!AH555</f>
        <v>50</v>
      </c>
      <c r="B555" s="40">
        <f>'Group B vs A; Governor; Early E'!AH555</f>
        <v>53</v>
      </c>
      <c r="C555" s="40">
        <f t="shared" si="1"/>
        <v>52</v>
      </c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</row>
    <row r="556">
      <c r="A556" s="40">
        <f>'Group B vs A; Governor; MiV EDV'!AH556</f>
        <v>32</v>
      </c>
      <c r="B556" s="40">
        <f>'Group B vs A; Governor; Early E'!AH556</f>
        <v>32</v>
      </c>
      <c r="C556" s="40">
        <f t="shared" si="1"/>
        <v>32</v>
      </c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</row>
    <row r="557">
      <c r="A557" s="40">
        <f>'Group B vs A; Governor; MiV EDV'!AH557</f>
        <v>18</v>
      </c>
      <c r="B557" s="40">
        <f>'Group B vs A; Governor; Early E'!AH557</f>
        <v>18</v>
      </c>
      <c r="C557" s="40">
        <f t="shared" si="1"/>
        <v>18</v>
      </c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</row>
    <row r="558">
      <c r="A558" s="40">
        <f>'Group B vs A; Governor; MiV EDV'!AH558</f>
        <v>40</v>
      </c>
      <c r="B558" s="40">
        <f>'Group B vs A; Governor; Early E'!AH558</f>
        <v>43</v>
      </c>
      <c r="C558" s="40">
        <f t="shared" si="1"/>
        <v>42</v>
      </c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</row>
    <row r="559">
      <c r="A559" s="40">
        <f>'Group B vs A; Governor; MiV EDV'!AH559</f>
        <v>14</v>
      </c>
      <c r="B559" s="40">
        <f>'Group B vs A; Governor; Early E'!AH559</f>
        <v>14</v>
      </c>
      <c r="C559" s="40">
        <f t="shared" si="1"/>
        <v>14</v>
      </c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</row>
    <row r="560">
      <c r="A560" s="40">
        <f>'Group B vs A; Governor; MiV EDV'!AH560</f>
        <v>22</v>
      </c>
      <c r="B560" s="40">
        <f>'Group B vs A; Governor; Early E'!AH560</f>
        <v>22</v>
      </c>
      <c r="C560" s="40">
        <f t="shared" si="1"/>
        <v>22</v>
      </c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</row>
    <row r="561">
      <c r="A561" s="40">
        <f>'Group B vs A; Governor; MiV EDV'!AH561</f>
        <v>26</v>
      </c>
      <c r="B561" s="40">
        <f>'Group B vs A; Governor; Early E'!AH561</f>
        <v>26</v>
      </c>
      <c r="C561" s="40">
        <f t="shared" si="1"/>
        <v>26</v>
      </c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</row>
    <row r="562">
      <c r="A562" s="40">
        <f>'Group B vs A; Governor; MiV EDV'!AH562</f>
        <v>61</v>
      </c>
      <c r="B562" s="40">
        <f>'Group B vs A; Governor; Early E'!AH562</f>
        <v>61</v>
      </c>
      <c r="C562" s="40">
        <f t="shared" si="1"/>
        <v>61</v>
      </c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</row>
    <row r="563">
      <c r="A563" s="40">
        <f>'Group B vs A; Governor; MiV EDV'!AH563</f>
        <v>38</v>
      </c>
      <c r="B563" s="40">
        <f>'Group B vs A; Governor; Early E'!AH563</f>
        <v>38</v>
      </c>
      <c r="C563" s="40">
        <f t="shared" si="1"/>
        <v>38</v>
      </c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</row>
    <row r="564">
      <c r="A564" s="40">
        <f>'Group B vs A; Governor; MiV EDV'!AH564</f>
        <v>19</v>
      </c>
      <c r="B564" s="40">
        <f>'Group B vs A; Governor; Early E'!AH564</f>
        <v>19</v>
      </c>
      <c r="C564" s="40">
        <f t="shared" si="1"/>
        <v>19</v>
      </c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</row>
    <row r="565">
      <c r="A565" s="40">
        <f>'Group B vs A; Governor; MiV EDV'!AH565</f>
        <v>8</v>
      </c>
      <c r="B565" s="40">
        <f>'Group B vs A; Governor; Early E'!AH565</f>
        <v>8</v>
      </c>
      <c r="C565" s="40">
        <f t="shared" si="1"/>
        <v>8</v>
      </c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</row>
    <row r="566">
      <c r="A566" s="40">
        <f>'Group B vs A; Governor; MiV EDV'!AH566</f>
        <v>156</v>
      </c>
      <c r="B566" s="40">
        <f>'Group B vs A; Governor; Early E'!AH566</f>
        <v>166</v>
      </c>
      <c r="C566" s="40">
        <f t="shared" si="1"/>
        <v>161</v>
      </c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</row>
    <row r="567">
      <c r="A567" s="40">
        <f>'Group B vs A; Governor; MiV EDV'!AH567</f>
        <v>177</v>
      </c>
      <c r="B567" s="40">
        <f>'Group B vs A; Governor; Early E'!AH567</f>
        <v>189</v>
      </c>
      <c r="C567" s="40">
        <f t="shared" si="1"/>
        <v>183</v>
      </c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</row>
    <row r="568">
      <c r="A568" s="40">
        <f>'Group B vs A; Governor; MiV EDV'!AH568</f>
        <v>251</v>
      </c>
      <c r="B568" s="40">
        <f>'Group B vs A; Governor; Early E'!AH568</f>
        <v>266</v>
      </c>
      <c r="C568" s="40">
        <f t="shared" si="1"/>
        <v>259</v>
      </c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</row>
    <row r="569">
      <c r="A569" s="40">
        <f>'Group B vs A; Governor; MiV EDV'!AH569</f>
        <v>267</v>
      </c>
      <c r="B569" s="40">
        <f>'Group B vs A; Governor; Early E'!AH569</f>
        <v>279</v>
      </c>
      <c r="C569" s="40">
        <f t="shared" si="1"/>
        <v>273</v>
      </c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</row>
    <row r="570">
      <c r="A570" s="40">
        <f>'Group B vs A; Governor; MiV EDV'!AH570</f>
        <v>91</v>
      </c>
      <c r="B570" s="40">
        <f>'Group B vs A; Governor; Early E'!AH570</f>
        <v>94</v>
      </c>
      <c r="C570" s="40">
        <f t="shared" si="1"/>
        <v>93</v>
      </c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</row>
    <row r="571">
      <c r="A571" s="40">
        <f>'Group B vs A; Governor; MiV EDV'!AH571</f>
        <v>81</v>
      </c>
      <c r="B571" s="40">
        <f>'Group B vs A; Governor; Early E'!AH571</f>
        <v>84</v>
      </c>
      <c r="C571" s="40">
        <f t="shared" si="1"/>
        <v>83</v>
      </c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</row>
    <row r="572">
      <c r="A572" s="40">
        <f>'Group B vs A; Governor; MiV EDV'!AH572</f>
        <v>31</v>
      </c>
      <c r="B572" s="40">
        <f>'Group B vs A; Governor; Early E'!AH572</f>
        <v>31</v>
      </c>
      <c r="C572" s="40">
        <f t="shared" si="1"/>
        <v>31</v>
      </c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</row>
    <row r="573">
      <c r="A573" s="40">
        <f>'Group B vs A; Governor; MiV EDV'!AH573</f>
        <v>152</v>
      </c>
      <c r="B573" s="40">
        <f>'Group B vs A; Governor; Early E'!AH573</f>
        <v>162</v>
      </c>
      <c r="C573" s="40">
        <f t="shared" si="1"/>
        <v>157</v>
      </c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</row>
    <row r="574">
      <c r="A574" s="40">
        <f>'Group B vs A; Governor; MiV EDV'!AH574</f>
        <v>62</v>
      </c>
      <c r="B574" s="40">
        <f>'Group B vs A; Governor; Early E'!AH574</f>
        <v>65</v>
      </c>
      <c r="C574" s="40">
        <f t="shared" si="1"/>
        <v>64</v>
      </c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</row>
    <row r="575">
      <c r="A575" s="40">
        <f>'Group B vs A; Governor; MiV EDV'!AH575</f>
        <v>209</v>
      </c>
      <c r="B575" s="40">
        <f>'Group B vs A; Governor; Early E'!AH575</f>
        <v>219</v>
      </c>
      <c r="C575" s="40">
        <f t="shared" si="1"/>
        <v>214</v>
      </c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</row>
    <row r="576">
      <c r="A576" s="40">
        <f>'Group B vs A; Governor; MiV EDV'!AH576</f>
        <v>149</v>
      </c>
      <c r="B576" s="40">
        <f>'Group B vs A; Governor; Early E'!AH576</f>
        <v>159</v>
      </c>
      <c r="C576" s="40">
        <f t="shared" si="1"/>
        <v>154</v>
      </c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</row>
    <row r="577">
      <c r="A577" s="40">
        <f>'Group B vs A; Governor; MiV EDV'!AH577</f>
        <v>141</v>
      </c>
      <c r="B577" s="40">
        <f>'Group B vs A; Governor; Early E'!AH577</f>
        <v>147</v>
      </c>
      <c r="C577" s="40">
        <f t="shared" si="1"/>
        <v>144</v>
      </c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</row>
    <row r="578">
      <c r="A578" s="40">
        <f>'Group B vs A; Governor; MiV EDV'!AH578</f>
        <v>124</v>
      </c>
      <c r="B578" s="40">
        <f>'Group B vs A; Governor; Early E'!AH578</f>
        <v>134</v>
      </c>
      <c r="C578" s="40">
        <f t="shared" si="1"/>
        <v>129</v>
      </c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</row>
    <row r="579">
      <c r="A579" s="40">
        <f>'Group B vs A; Governor; MiV EDV'!AH579</f>
        <v>96</v>
      </c>
      <c r="B579" s="40">
        <f>'Group B vs A; Governor; Early E'!AH579</f>
        <v>103</v>
      </c>
      <c r="C579" s="40">
        <f t="shared" si="1"/>
        <v>100</v>
      </c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</row>
    <row r="580">
      <c r="A580" s="40">
        <f>'Group B vs A; Governor; MiV EDV'!AH580</f>
        <v>12</v>
      </c>
      <c r="B580" s="40">
        <f>'Group B vs A; Governor; Early E'!AH580</f>
        <v>12</v>
      </c>
      <c r="C580" s="40">
        <f t="shared" si="1"/>
        <v>12</v>
      </c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</row>
    <row r="581">
      <c r="A581" s="40">
        <f>'Group B vs A; Governor; MiV EDV'!AH581</f>
        <v>48</v>
      </c>
      <c r="B581" s="40">
        <f>'Group B vs A; Governor; Early E'!AH581</f>
        <v>51</v>
      </c>
      <c r="C581" s="40">
        <f t="shared" si="1"/>
        <v>50</v>
      </c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</row>
    <row r="582">
      <c r="A582" s="40">
        <f>'Group B vs A; Governor; MiV EDV'!AH582</f>
        <v>90</v>
      </c>
      <c r="B582" s="40">
        <f>'Group B vs A; Governor; Early E'!AH582</f>
        <v>93</v>
      </c>
      <c r="C582" s="40">
        <f t="shared" si="1"/>
        <v>92</v>
      </c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</row>
    <row r="583">
      <c r="A583" s="40">
        <f>'Group B vs A; Governor; MiV EDV'!AH583</f>
        <v>62</v>
      </c>
      <c r="B583" s="40">
        <f>'Group B vs A; Governor; Early E'!AH583</f>
        <v>65</v>
      </c>
      <c r="C583" s="40">
        <f t="shared" si="1"/>
        <v>64</v>
      </c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</row>
    <row r="584">
      <c r="A584" s="40">
        <f>'Group B vs A; Governor; MiV EDV'!AH584</f>
        <v>74</v>
      </c>
      <c r="B584" s="40">
        <f>'Group B vs A; Governor; Early E'!AH584</f>
        <v>79</v>
      </c>
      <c r="C584" s="40">
        <f t="shared" si="1"/>
        <v>77</v>
      </c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</row>
    <row r="585">
      <c r="A585" s="40">
        <f>'Group B vs A; Governor; MiV EDV'!AH585</f>
        <v>76</v>
      </c>
      <c r="B585" s="40">
        <f>'Group B vs A; Governor; Early E'!AH585</f>
        <v>79</v>
      </c>
      <c r="C585" s="40">
        <f t="shared" si="1"/>
        <v>78</v>
      </c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</row>
    <row r="586">
      <c r="A586" s="40">
        <f>'Group B vs A; Governor; MiV EDV'!AH586</f>
        <v>79</v>
      </c>
      <c r="B586" s="40">
        <f>'Group B vs A; Governor; Early E'!AH586</f>
        <v>82</v>
      </c>
      <c r="C586" s="40">
        <f t="shared" si="1"/>
        <v>81</v>
      </c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</row>
    <row r="587">
      <c r="A587" s="40">
        <f>'Group B vs A; Governor; MiV EDV'!AH587</f>
        <v>57</v>
      </c>
      <c r="B587" s="40">
        <f>'Group B vs A; Governor; Early E'!AH587</f>
        <v>60</v>
      </c>
      <c r="C587" s="40">
        <f t="shared" si="1"/>
        <v>59</v>
      </c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</row>
    <row r="588">
      <c r="A588" s="40">
        <f>'Group B vs A; Governor; MiV EDV'!AH588</f>
        <v>21</v>
      </c>
      <c r="B588" s="40">
        <f>'Group B vs A; Governor; Early E'!AH588</f>
        <v>21</v>
      </c>
      <c r="C588" s="40">
        <f t="shared" si="1"/>
        <v>21</v>
      </c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</row>
    <row r="589">
      <c r="A589" s="40">
        <f>'Group B vs A; Governor; MiV EDV'!AH589</f>
        <v>104</v>
      </c>
      <c r="B589" s="40">
        <f>'Group B vs A; Governor; Early E'!AH589</f>
        <v>107</v>
      </c>
      <c r="C589" s="40">
        <f t="shared" si="1"/>
        <v>106</v>
      </c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</row>
    <row r="590">
      <c r="A590" s="40">
        <f>'Group B vs A; Governor; MiV EDV'!AH590</f>
        <v>54</v>
      </c>
      <c r="B590" s="40">
        <f>'Group B vs A; Governor; Early E'!AH590</f>
        <v>57</v>
      </c>
      <c r="C590" s="40">
        <f t="shared" si="1"/>
        <v>56</v>
      </c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</row>
    <row r="591">
      <c r="A591" s="40">
        <f>'Group B vs A; Governor; MiV EDV'!AH591</f>
        <v>45</v>
      </c>
      <c r="B591" s="40">
        <f>'Group B vs A; Governor; Early E'!AH591</f>
        <v>48</v>
      </c>
      <c r="C591" s="40">
        <f t="shared" si="1"/>
        <v>47</v>
      </c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</row>
    <row r="592">
      <c r="A592" s="40">
        <f>'Group B vs A; Governor; MiV EDV'!AH592</f>
        <v>75</v>
      </c>
      <c r="B592" s="40">
        <f>'Group B vs A; Governor; Early E'!AH592</f>
        <v>78</v>
      </c>
      <c r="C592" s="40">
        <f t="shared" si="1"/>
        <v>77</v>
      </c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</row>
    <row r="593">
      <c r="A593" s="40">
        <f>'Group B vs A; Governor; MiV EDV'!AH593</f>
        <v>75</v>
      </c>
      <c r="B593" s="40">
        <f>'Group B vs A; Governor; Early E'!AH593</f>
        <v>78</v>
      </c>
      <c r="C593" s="40">
        <f t="shared" si="1"/>
        <v>77</v>
      </c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</row>
    <row r="594">
      <c r="A594" s="40">
        <f>'Group B vs A; Governor; MiV EDV'!AH594</f>
        <v>121</v>
      </c>
      <c r="B594" s="40">
        <f>'Group B vs A; Governor; Early E'!AH594</f>
        <v>126</v>
      </c>
      <c r="C594" s="40">
        <f t="shared" si="1"/>
        <v>124</v>
      </c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</row>
    <row r="595">
      <c r="A595" s="40">
        <f>'Group B vs A; Governor; MiV EDV'!AH595</f>
        <v>61</v>
      </c>
      <c r="B595" s="40">
        <f>'Group B vs A; Governor; Early E'!AH595</f>
        <v>68</v>
      </c>
      <c r="C595" s="40">
        <f t="shared" si="1"/>
        <v>65</v>
      </c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</row>
    <row r="596">
      <c r="A596" s="40">
        <f>'Group B vs A; Governor; MiV EDV'!AH596</f>
        <v>17</v>
      </c>
      <c r="B596" s="40">
        <f>'Group B vs A; Governor; Early E'!AH596</f>
        <v>17</v>
      </c>
      <c r="C596" s="40">
        <f t="shared" si="1"/>
        <v>17</v>
      </c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</row>
    <row r="597">
      <c r="A597" s="40">
        <f>'Group B vs A; Governor; MiV EDV'!AH597</f>
        <v>13</v>
      </c>
      <c r="B597" s="40">
        <f>'Group B vs A; Governor; Early E'!AH597</f>
        <v>13</v>
      </c>
      <c r="C597" s="40">
        <f t="shared" si="1"/>
        <v>13</v>
      </c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</row>
    <row r="598">
      <c r="A598" s="40">
        <f>'Group B vs A; Governor; MiV EDV'!AH598</f>
        <v>51</v>
      </c>
      <c r="B598" s="40">
        <f>'Group B vs A; Governor; Early E'!AH598</f>
        <v>53</v>
      </c>
      <c r="C598" s="40">
        <f t="shared" si="1"/>
        <v>52</v>
      </c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</row>
    <row r="599">
      <c r="A599" s="40">
        <f>'Group B vs A; Governor; MiV EDV'!AH599</f>
        <v>38</v>
      </c>
      <c r="B599" s="40">
        <f>'Group B vs A; Governor; Early E'!AH599</f>
        <v>40</v>
      </c>
      <c r="C599" s="40">
        <f t="shared" si="1"/>
        <v>39</v>
      </c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</row>
    <row r="600">
      <c r="A600" s="40">
        <f>'Group B vs A; Governor; MiV EDV'!AH600</f>
        <v>64</v>
      </c>
      <c r="B600" s="40">
        <f>'Group B vs A; Governor; Early E'!AH600</f>
        <v>67</v>
      </c>
      <c r="C600" s="40">
        <f t="shared" si="1"/>
        <v>66</v>
      </c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</row>
    <row r="617">
      <c r="A617" s="40" t="str">
        <f>'Group B vs A; Governor; MiV EDV'!AH617</f>
        <v/>
      </c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</row>
    <row r="618">
      <c r="A618" s="40" t="str">
        <f>'Group B vs A; Governor; MiV EDV'!AH618</f>
        <v/>
      </c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</row>
    <row r="857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</row>
    <row r="858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</row>
    <row r="859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</row>
    <row r="860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</row>
    <row r="86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</row>
    <row r="86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</row>
    <row r="86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</row>
    <row r="86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</row>
    <row r="86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</row>
    <row r="866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</row>
    <row r="867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</row>
    <row r="868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</row>
    <row r="869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</row>
    <row r="870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</row>
    <row r="8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</row>
    <row r="87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</row>
    <row r="87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</row>
    <row r="8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</row>
    <row r="87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</row>
    <row r="876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</row>
    <row r="877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</row>
    <row r="878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</row>
    <row r="879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</row>
    <row r="880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</row>
    <row r="88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</row>
    <row r="88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</row>
    <row r="88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</row>
    <row r="88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</row>
    <row r="88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</row>
    <row r="886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</row>
    <row r="887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</row>
    <row r="888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</row>
    <row r="889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</row>
    <row r="890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</row>
    <row r="89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</row>
    <row r="89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</row>
    <row r="89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</row>
    <row r="89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</row>
    <row r="89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</row>
    <row r="896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</row>
    <row r="897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</row>
    <row r="898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</row>
    <row r="899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</row>
    <row r="900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</row>
    <row r="90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</row>
    <row r="90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</row>
    <row r="90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</row>
    <row r="90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</row>
    <row r="90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</row>
    <row r="906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</row>
    <row r="907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</row>
    <row r="908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</row>
    <row r="909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</row>
    <row r="910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</row>
    <row r="91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</row>
    <row r="91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</row>
    <row r="91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</row>
    <row r="91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</row>
    <row r="91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</row>
    <row r="916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</row>
    <row r="917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</row>
    <row r="918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</row>
    <row r="919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</row>
    <row r="920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</row>
    <row r="92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</row>
    <row r="92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</row>
    <row r="92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</row>
    <row r="92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</row>
    <row r="9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</row>
    <row r="926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</row>
    <row r="927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</row>
    <row r="928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</row>
    <row r="929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</row>
    <row r="930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</row>
    <row r="93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</row>
    <row r="93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</row>
    <row r="93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</row>
    <row r="93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</row>
    <row r="9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</row>
    <row r="936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</row>
    <row r="937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</row>
    <row r="938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</row>
    <row r="939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</row>
    <row r="940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</row>
    <row r="94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</row>
    <row r="94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</row>
    <row r="94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</row>
    <row r="94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</row>
    <row r="94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</row>
    <row r="946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</row>
    <row r="947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</row>
    <row r="948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</row>
    <row r="949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</row>
    <row r="950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</row>
    <row r="95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</row>
    <row r="95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</row>
    <row r="95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</row>
    <row r="95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</row>
    <row r="95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</row>
    <row r="956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</row>
    <row r="957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</row>
    <row r="958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</row>
    <row r="959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</row>
    <row r="960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</row>
    <row r="96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</row>
    <row r="96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</row>
    <row r="96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</row>
    <row r="96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</row>
    <row r="96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</row>
    <row r="966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</row>
    <row r="967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</row>
    <row r="968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</row>
    <row r="969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</row>
    <row r="970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</row>
    <row r="9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</row>
    <row r="97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</row>
    <row r="97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</row>
    <row r="9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</row>
    <row r="97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</row>
    <row r="976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</row>
    <row r="977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</row>
    <row r="978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</row>
    <row r="979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</row>
    <row r="980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</row>
    <row r="98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</row>
    <row r="98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</row>
    <row r="98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</row>
    <row r="98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</row>
    <row r="98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</row>
    <row r="986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</row>
    <row r="987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</row>
    <row r="988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</row>
    <row r="989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</row>
    <row r="990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</row>
    <row r="99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</row>
    <row r="992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</row>
    <row r="99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</row>
    <row r="99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</row>
    <row r="99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</row>
    <row r="996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</row>
    <row r="997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</row>
    <row r="998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</row>
    <row r="999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</row>
    <row r="1000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</row>
    <row r="1001">
      <c r="A1001" s="40"/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</row>
    <row r="1002">
      <c r="A1002" s="40"/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</row>
    <row r="1003">
      <c r="A1003" s="40"/>
      <c r="B1003" s="40"/>
      <c r="C1003" s="40"/>
      <c r="D1003" s="40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</row>
    <row r="1004">
      <c r="A1004" s="40"/>
      <c r="B1004" s="40"/>
      <c r="C1004" s="40"/>
      <c r="D1004" s="40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</row>
    <row r="1005">
      <c r="A1005" s="40"/>
      <c r="B1005" s="40"/>
      <c r="C1005" s="40"/>
      <c r="D1005" s="40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</row>
    <row r="1006">
      <c r="A1006" s="40"/>
      <c r="B1006" s="40"/>
      <c r="C1006" s="40"/>
      <c r="D1006" s="40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</row>
    <row r="1007">
      <c r="A1007" s="40"/>
      <c r="B1007" s="40"/>
      <c r="C1007" s="40"/>
      <c r="D1007" s="40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</row>
    <row r="1008">
      <c r="A1008" s="40"/>
      <c r="B1008" s="40"/>
      <c r="C1008" s="40"/>
      <c r="D1008" s="40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</row>
    <row r="1009">
      <c r="A1009" s="40"/>
      <c r="B1009" s="40"/>
      <c r="C1009" s="40"/>
      <c r="D1009" s="40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</row>
    <row r="1010">
      <c r="A1010" s="40"/>
      <c r="B1010" s="40"/>
      <c r="C1010" s="40"/>
      <c r="D1010" s="40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</row>
    <row r="1011">
      <c r="A1011" s="40"/>
      <c r="B1011" s="40"/>
      <c r="C1011" s="40"/>
      <c r="D1011" s="40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</row>
    <row r="1012">
      <c r="A1012" s="40"/>
      <c r="B1012" s="40"/>
      <c r="C1012" s="40"/>
      <c r="D1012" s="40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</row>
    <row r="1013">
      <c r="A1013" s="40"/>
      <c r="B1013" s="40"/>
      <c r="C1013" s="40"/>
      <c r="D1013" s="40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</row>
    <row r="1014">
      <c r="A1014" s="40"/>
      <c r="B1014" s="40"/>
      <c r="C1014" s="40"/>
      <c r="D1014" s="40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</row>
    <row r="1015">
      <c r="A1015" s="40"/>
      <c r="B1015" s="40"/>
      <c r="C1015" s="40"/>
      <c r="D1015" s="40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</row>
    <row r="1016">
      <c r="A1016" s="40"/>
      <c r="B1016" s="40"/>
      <c r="C1016" s="40"/>
      <c r="D1016" s="40"/>
      <c r="E1016" s="40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</row>
    <row r="1017">
      <c r="A1017" s="40"/>
      <c r="B1017" s="40"/>
      <c r="C1017" s="40"/>
      <c r="D1017" s="40"/>
      <c r="E1017" s="40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</row>
    <row r="1018">
      <c r="A1018" s="40"/>
      <c r="B1018" s="40"/>
      <c r="C1018" s="40"/>
      <c r="D1018" s="40"/>
      <c r="E1018" s="40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</row>
    <row r="1019">
      <c r="A1019" s="40"/>
      <c r="B1019" s="40"/>
      <c r="C1019" s="40"/>
      <c r="D1019" s="40"/>
      <c r="E1019" s="40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</row>
    <row r="1020">
      <c r="A1020" s="40"/>
      <c r="B1020" s="40"/>
      <c r="C1020" s="40"/>
      <c r="D1020" s="40"/>
      <c r="E1020" s="40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</row>
    <row r="1021">
      <c r="A1021" s="40"/>
      <c r="B1021" s="40"/>
      <c r="C1021" s="40"/>
      <c r="D1021" s="40"/>
      <c r="E1021" s="40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</row>
    <row r="1022">
      <c r="A1022" s="40"/>
      <c r="B1022" s="40"/>
      <c r="C1022" s="40"/>
      <c r="D1022" s="40"/>
      <c r="E1022" s="40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</row>
    <row r="1023">
      <c r="A1023" s="40"/>
      <c r="B1023" s="40"/>
      <c r="C1023" s="40"/>
      <c r="D1023" s="40"/>
      <c r="E1023" s="40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</row>
    <row r="1024">
      <c r="A1024" s="40"/>
      <c r="B1024" s="40"/>
      <c r="C1024" s="40"/>
      <c r="D1024" s="40"/>
      <c r="E1024" s="40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</row>
    <row r="1025">
      <c r="A1025" s="40"/>
      <c r="B1025" s="40"/>
      <c r="C1025" s="40"/>
      <c r="D1025" s="40"/>
      <c r="E1025" s="40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</row>
    <row r="1026">
      <c r="A1026" s="40"/>
      <c r="B1026" s="40"/>
      <c r="C1026" s="40"/>
      <c r="D1026" s="40"/>
      <c r="E1026" s="40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</row>
    <row r="1027">
      <c r="A1027" s="40"/>
      <c r="B1027" s="40"/>
      <c r="C1027" s="40"/>
      <c r="D1027" s="40"/>
      <c r="E1027" s="40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</row>
    <row r="1028">
      <c r="A1028" s="40"/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</row>
    <row r="1029">
      <c r="A1029" s="40"/>
      <c r="B1029" s="40"/>
      <c r="C1029" s="40"/>
      <c r="D1029" s="40"/>
      <c r="E1029" s="40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</row>
    <row r="1030">
      <c r="A1030" s="40"/>
      <c r="B1030" s="40"/>
      <c r="C1030" s="40"/>
      <c r="D1030" s="40"/>
      <c r="E1030" s="40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</row>
    <row r="1031">
      <c r="A1031" s="40"/>
      <c r="B1031" s="40"/>
      <c r="C1031" s="40"/>
      <c r="D1031" s="40"/>
      <c r="E1031" s="40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</row>
    <row r="1032">
      <c r="A1032" s="40"/>
      <c r="B1032" s="40"/>
      <c r="C1032" s="40"/>
      <c r="D1032" s="40"/>
      <c r="E1032" s="40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</row>
    <row r="1033">
      <c r="A1033" s="40"/>
      <c r="B1033" s="40"/>
      <c r="C1033" s="40"/>
      <c r="D1033" s="40"/>
      <c r="E1033" s="40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</row>
    <row r="1034">
      <c r="A1034" s="40"/>
      <c r="B1034" s="40"/>
      <c r="C1034" s="40"/>
      <c r="D1034" s="40"/>
      <c r="E1034" s="40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</row>
    <row r="1035">
      <c r="A1035" s="40"/>
      <c r="B1035" s="40"/>
      <c r="C1035" s="40"/>
      <c r="D1035" s="40"/>
      <c r="E1035" s="40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</row>
    <row r="1036">
      <c r="A1036" s="40"/>
      <c r="B1036" s="40"/>
      <c r="C1036" s="40"/>
      <c r="D1036" s="40"/>
      <c r="E1036" s="40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</row>
    <row r="1037">
      <c r="A1037" s="40"/>
      <c r="B1037" s="40"/>
      <c r="C1037" s="40"/>
      <c r="D1037" s="40"/>
      <c r="E1037" s="40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</row>
    <row r="1038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</row>
    <row r="1039">
      <c r="A1039" s="40"/>
      <c r="B1039" s="40"/>
      <c r="C1039" s="40"/>
      <c r="D1039" s="40"/>
      <c r="E1039" s="40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</row>
    <row r="1040">
      <c r="A1040" s="40"/>
      <c r="B1040" s="40"/>
      <c r="C1040" s="40"/>
      <c r="D1040" s="40"/>
      <c r="E1040" s="40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</row>
    <row r="1041">
      <c r="A1041" s="40"/>
      <c r="B1041" s="40"/>
      <c r="C1041" s="40"/>
      <c r="D1041" s="40"/>
      <c r="E1041" s="40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</row>
    <row r="1042">
      <c r="A1042" s="40"/>
      <c r="B1042" s="40"/>
      <c r="C1042" s="40"/>
      <c r="D1042" s="40"/>
      <c r="E1042" s="40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</row>
    <row r="1043">
      <c r="A1043" s="40"/>
      <c r="B1043" s="40"/>
      <c r="C1043" s="40"/>
      <c r="D1043" s="40"/>
      <c r="E1043" s="40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</row>
    <row r="1044">
      <c r="A1044" s="40"/>
      <c r="B1044" s="40"/>
      <c r="C1044" s="40"/>
      <c r="D1044" s="40"/>
      <c r="E1044" s="40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</row>
    <row r="1045">
      <c r="A1045" s="40"/>
      <c r="B1045" s="40"/>
      <c r="C1045" s="40"/>
      <c r="D1045" s="40"/>
      <c r="E1045" s="40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</row>
    <row r="1046">
      <c r="A1046" s="40"/>
      <c r="B1046" s="40"/>
      <c r="C1046" s="40"/>
      <c r="D1046" s="40"/>
      <c r="E1046" s="40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</row>
    <row r="1047">
      <c r="A1047" s="40"/>
      <c r="B1047" s="40"/>
      <c r="C1047" s="40"/>
      <c r="D1047" s="40"/>
      <c r="E1047" s="40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</row>
    <row r="1048">
      <c r="A1048" s="40"/>
      <c r="B1048" s="40"/>
      <c r="C1048" s="40"/>
      <c r="D1048" s="40"/>
      <c r="E1048" s="40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</row>
    <row r="1049">
      <c r="A1049" s="40"/>
      <c r="B1049" s="40"/>
      <c r="C1049" s="40"/>
      <c r="D1049" s="40"/>
      <c r="E1049" s="40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</row>
    <row r="1050">
      <c r="A1050" s="40"/>
      <c r="B1050" s="40"/>
      <c r="C1050" s="40"/>
      <c r="D1050" s="40"/>
      <c r="E1050" s="40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</row>
    <row r="1051">
      <c r="A1051" s="40"/>
      <c r="B1051" s="40"/>
      <c r="C1051" s="40"/>
      <c r="D1051" s="40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</row>
    <row r="1052">
      <c r="A1052" s="40"/>
      <c r="B1052" s="40"/>
      <c r="C1052" s="40"/>
      <c r="D1052" s="40"/>
      <c r="E1052" s="40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</row>
    <row r="1053">
      <c r="A1053" s="40"/>
      <c r="B1053" s="40"/>
      <c r="C1053" s="40"/>
      <c r="D1053" s="40"/>
      <c r="E1053" s="40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</row>
    <row r="1054">
      <c r="A1054" s="40"/>
      <c r="B1054" s="40"/>
      <c r="C1054" s="40"/>
      <c r="D1054" s="40"/>
      <c r="E1054" s="40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</row>
    <row r="1055">
      <c r="A1055" s="40"/>
      <c r="B1055" s="40"/>
      <c r="C1055" s="40"/>
      <c r="D1055" s="40"/>
      <c r="E1055" s="40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</row>
    <row r="1056">
      <c r="A1056" s="40"/>
      <c r="B1056" s="40"/>
      <c r="C1056" s="40"/>
      <c r="D1056" s="40"/>
      <c r="E1056" s="40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</row>
    <row r="1057">
      <c r="A1057" s="40"/>
      <c r="B1057" s="40"/>
      <c r="C1057" s="40"/>
      <c r="D1057" s="40"/>
      <c r="E1057" s="40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</row>
    <row r="1058">
      <c r="A1058" s="40"/>
      <c r="B1058" s="40"/>
      <c r="C1058" s="40"/>
      <c r="D1058" s="40"/>
      <c r="E1058" s="40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</row>
    <row r="1059">
      <c r="A1059" s="40"/>
      <c r="B1059" s="40"/>
      <c r="C1059" s="40"/>
      <c r="D1059" s="40"/>
      <c r="E1059" s="40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</row>
    <row r="1060">
      <c r="A1060" s="40"/>
      <c r="B1060" s="40"/>
      <c r="C1060" s="40"/>
      <c r="D1060" s="40"/>
      <c r="E1060" s="40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</row>
    <row r="1061">
      <c r="A1061" s="40"/>
      <c r="B1061" s="40"/>
      <c r="C1061" s="40"/>
      <c r="D1061" s="40"/>
      <c r="E1061" s="40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</row>
    <row r="1062">
      <c r="A1062" s="40"/>
      <c r="B1062" s="40"/>
      <c r="C1062" s="40"/>
      <c r="D1062" s="40"/>
      <c r="E1062" s="40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</row>
    <row r="1063">
      <c r="A1063" s="40"/>
      <c r="B1063" s="40"/>
      <c r="C1063" s="40"/>
      <c r="D1063" s="40"/>
      <c r="E1063" s="40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</row>
    <row r="1064">
      <c r="A1064" s="40"/>
      <c r="B1064" s="40"/>
      <c r="C1064" s="40"/>
      <c r="D1064" s="40"/>
      <c r="E1064" s="40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</row>
    <row r="1065">
      <c r="A1065" s="40"/>
      <c r="B1065" s="40"/>
      <c r="C1065" s="40"/>
      <c r="D1065" s="40"/>
      <c r="E1065" s="40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</row>
    <row r="1066">
      <c r="A1066" s="40"/>
      <c r="B1066" s="40"/>
      <c r="C1066" s="40"/>
      <c r="D1066" s="40"/>
      <c r="E1066" s="40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</row>
    <row r="1067">
      <c r="A1067" s="40"/>
      <c r="B1067" s="40"/>
      <c r="C1067" s="40"/>
      <c r="D1067" s="40"/>
      <c r="E1067" s="40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</row>
    <row r="1068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</row>
    <row r="1069">
      <c r="A1069" s="40"/>
      <c r="B1069" s="40"/>
      <c r="C1069" s="40"/>
      <c r="D1069" s="40"/>
      <c r="E1069" s="40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</row>
    <row r="1070">
      <c r="A1070" s="40"/>
      <c r="B1070" s="40"/>
      <c r="C1070" s="40"/>
      <c r="D1070" s="40"/>
      <c r="E1070" s="40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</row>
    <row r="1071">
      <c r="A1071" s="40"/>
      <c r="B1071" s="40"/>
      <c r="C1071" s="40"/>
      <c r="D1071" s="40"/>
      <c r="E1071" s="40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</row>
    <row r="1072">
      <c r="A1072" s="40"/>
      <c r="B1072" s="40"/>
      <c r="C1072" s="40"/>
      <c r="D1072" s="40"/>
      <c r="E1072" s="40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</row>
    <row r="1073">
      <c r="A1073" s="40"/>
      <c r="B1073" s="40"/>
      <c r="C1073" s="40"/>
      <c r="D1073" s="40"/>
      <c r="E1073" s="40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</row>
    <row r="1074">
      <c r="A1074" s="40"/>
      <c r="B1074" s="40"/>
      <c r="C1074" s="40"/>
      <c r="D1074" s="40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</row>
    <row r="1075">
      <c r="A1075" s="40"/>
      <c r="B1075" s="40"/>
      <c r="C1075" s="40"/>
      <c r="D1075" s="40"/>
      <c r="E1075" s="40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</row>
    <row r="1076">
      <c r="A1076" s="40"/>
      <c r="B1076" s="40"/>
      <c r="C1076" s="40"/>
      <c r="D1076" s="40"/>
      <c r="E1076" s="40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</row>
    <row r="1077">
      <c r="A1077" s="40"/>
      <c r="B1077" s="40"/>
      <c r="C1077" s="40"/>
      <c r="D1077" s="40"/>
      <c r="E1077" s="40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</row>
    <row r="1078">
      <c r="A1078" s="40"/>
      <c r="B1078" s="40"/>
      <c r="C1078" s="40"/>
      <c r="D1078" s="40"/>
      <c r="E1078" s="40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</row>
    <row r="1079">
      <c r="A1079" s="40"/>
      <c r="B1079" s="40"/>
      <c r="C1079" s="40"/>
      <c r="D1079" s="40"/>
      <c r="E1079" s="40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</row>
    <row r="1080">
      <c r="A1080" s="40"/>
      <c r="B1080" s="40"/>
      <c r="C1080" s="40"/>
      <c r="D1080" s="40"/>
      <c r="E1080" s="40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</row>
    <row r="1081">
      <c r="A1081" s="40"/>
      <c r="B1081" s="40"/>
      <c r="C1081" s="40"/>
      <c r="D1081" s="40"/>
      <c r="E1081" s="40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</row>
    <row r="1082">
      <c r="A1082" s="40"/>
      <c r="B1082" s="40"/>
      <c r="C1082" s="40"/>
      <c r="D1082" s="40"/>
      <c r="E1082" s="40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</row>
    <row r="1083">
      <c r="A1083" s="40"/>
      <c r="B1083" s="40"/>
      <c r="C1083" s="40"/>
      <c r="D1083" s="40"/>
      <c r="E1083" s="40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</row>
    <row r="1084">
      <c r="A1084" s="40"/>
      <c r="B1084" s="40"/>
      <c r="C1084" s="40"/>
      <c r="D1084" s="40"/>
      <c r="E1084" s="40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</row>
    <row r="1085">
      <c r="A1085" s="40"/>
      <c r="B1085" s="40"/>
      <c r="C1085" s="40"/>
      <c r="D1085" s="40"/>
      <c r="E1085" s="40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</row>
    <row r="1086">
      <c r="A1086" s="40"/>
      <c r="B1086" s="40"/>
      <c r="C1086" s="40"/>
      <c r="D1086" s="40"/>
      <c r="E1086" s="40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</row>
    <row r="1087">
      <c r="A1087" s="40"/>
      <c r="B1087" s="40"/>
      <c r="C1087" s="40"/>
      <c r="D1087" s="40"/>
      <c r="E1087" s="40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</row>
    <row r="1088">
      <c r="A1088" s="40"/>
      <c r="B1088" s="40"/>
      <c r="C1088" s="40"/>
      <c r="D1088" s="40"/>
      <c r="E1088" s="40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</row>
    <row r="1089">
      <c r="A1089" s="40"/>
      <c r="B1089" s="40"/>
      <c r="C1089" s="40"/>
      <c r="D1089" s="40"/>
      <c r="E1089" s="40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</row>
    <row r="1090">
      <c r="A1090" s="40"/>
      <c r="B1090" s="40"/>
      <c r="C1090" s="40"/>
      <c r="D1090" s="40"/>
      <c r="E1090" s="40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</row>
    <row r="1091">
      <c r="A1091" s="40"/>
      <c r="B1091" s="40"/>
      <c r="C1091" s="40"/>
      <c r="D1091" s="40"/>
      <c r="E1091" s="40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</row>
    <row r="1092">
      <c r="A1092" s="40"/>
      <c r="B1092" s="40"/>
      <c r="C1092" s="40"/>
      <c r="D1092" s="40"/>
      <c r="E1092" s="40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</row>
    <row r="1093">
      <c r="A1093" s="40"/>
      <c r="B1093" s="40"/>
      <c r="C1093" s="40"/>
      <c r="D1093" s="40"/>
      <c r="E1093" s="40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</row>
    <row r="1094">
      <c r="A1094" s="40"/>
      <c r="B1094" s="40"/>
      <c r="C1094" s="40"/>
      <c r="D1094" s="40"/>
      <c r="E1094" s="40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</row>
    <row r="1095">
      <c r="A1095" s="40"/>
      <c r="B1095" s="40"/>
      <c r="C1095" s="40"/>
      <c r="D1095" s="40"/>
      <c r="E1095" s="40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</row>
    <row r="1096">
      <c r="A1096" s="40"/>
      <c r="B1096" s="40"/>
      <c r="C1096" s="40"/>
      <c r="D1096" s="40"/>
      <c r="E1096" s="40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</row>
    <row r="1097">
      <c r="A1097" s="40"/>
      <c r="B1097" s="40"/>
      <c r="C1097" s="40"/>
      <c r="D1097" s="40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</row>
    <row r="1098">
      <c r="A1098" s="40"/>
      <c r="B1098" s="40"/>
      <c r="C1098" s="40"/>
      <c r="D1098" s="40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</row>
    <row r="1099">
      <c r="A1099" s="40"/>
      <c r="B1099" s="40"/>
      <c r="C1099" s="40"/>
      <c r="D1099" s="40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</row>
    <row r="1100">
      <c r="A1100" s="40"/>
      <c r="B1100" s="40"/>
      <c r="C1100" s="40"/>
      <c r="D1100" s="40"/>
      <c r="E1100" s="40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</row>
    <row r="1101">
      <c r="A1101" s="40"/>
      <c r="B1101" s="40"/>
      <c r="C1101" s="40"/>
      <c r="D1101" s="40"/>
      <c r="E1101" s="40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</row>
    <row r="1102">
      <c r="A1102" s="40"/>
      <c r="B1102" s="40"/>
      <c r="C1102" s="40"/>
      <c r="D1102" s="40"/>
      <c r="E1102" s="40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</row>
    <row r="1103">
      <c r="A1103" s="40"/>
      <c r="B1103" s="40"/>
      <c r="C1103" s="40"/>
      <c r="D1103" s="40"/>
      <c r="E1103" s="40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</row>
    <row r="1104">
      <c r="A1104" s="40"/>
      <c r="B1104" s="40"/>
      <c r="C1104" s="40"/>
      <c r="D1104" s="40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</row>
    <row r="1105">
      <c r="A1105" s="40"/>
      <c r="B1105" s="40"/>
      <c r="C1105" s="40"/>
      <c r="D1105" s="40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</row>
    <row r="1106">
      <c r="A1106" s="40"/>
      <c r="B1106" s="40"/>
      <c r="C1106" s="40"/>
      <c r="D1106" s="40"/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</row>
    <row r="1107">
      <c r="A1107" s="40"/>
      <c r="B1107" s="40"/>
      <c r="C1107" s="40"/>
      <c r="D1107" s="40"/>
      <c r="E1107" s="40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</row>
    <row r="1108">
      <c r="A1108" s="40"/>
      <c r="B1108" s="40"/>
      <c r="C1108" s="40"/>
      <c r="D1108" s="40"/>
      <c r="E1108" s="40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</row>
    <row r="1109">
      <c r="A1109" s="40"/>
      <c r="B1109" s="40"/>
      <c r="C1109" s="40"/>
      <c r="D1109" s="40"/>
      <c r="E1109" s="40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</row>
    <row r="1110">
      <c r="A1110" s="40"/>
      <c r="B1110" s="40"/>
      <c r="C1110" s="40"/>
      <c r="D1110" s="40"/>
      <c r="E1110" s="40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</row>
    <row r="1111">
      <c r="A1111" s="40"/>
      <c r="B1111" s="40"/>
      <c r="C1111" s="40"/>
      <c r="D1111" s="40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</row>
    <row r="1112">
      <c r="A1112" s="40"/>
      <c r="B1112" s="40"/>
      <c r="C1112" s="40"/>
      <c r="D1112" s="40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</row>
    <row r="1113">
      <c r="A1113" s="40"/>
      <c r="B1113" s="40"/>
      <c r="C1113" s="40"/>
      <c r="D1113" s="40"/>
      <c r="E1113" s="40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</row>
    <row r="1114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</row>
    <row r="1115">
      <c r="A1115" s="40"/>
      <c r="B1115" s="40"/>
      <c r="C1115" s="40"/>
      <c r="D1115" s="40"/>
      <c r="E1115" s="40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</row>
    <row r="1116">
      <c r="A1116" s="40"/>
      <c r="B1116" s="40"/>
      <c r="C1116" s="40"/>
      <c r="D1116" s="40"/>
      <c r="E1116" s="40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</row>
    <row r="1117">
      <c r="A1117" s="40"/>
      <c r="B1117" s="40"/>
      <c r="C1117" s="40"/>
      <c r="D1117" s="40"/>
      <c r="E1117" s="40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</row>
    <row r="1118">
      <c r="A1118" s="40"/>
      <c r="B1118" s="40"/>
      <c r="C1118" s="40"/>
      <c r="D1118" s="40"/>
      <c r="E1118" s="40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</row>
    <row r="1119">
      <c r="A1119" s="40"/>
      <c r="B1119" s="40"/>
      <c r="C1119" s="40"/>
      <c r="D1119" s="40"/>
      <c r="E1119" s="40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</row>
    <row r="1120">
      <c r="A1120" s="40"/>
      <c r="B1120" s="40"/>
      <c r="C1120" s="40"/>
      <c r="D1120" s="40"/>
      <c r="E1120" s="40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</row>
    <row r="1121">
      <c r="A1121" s="40"/>
      <c r="B1121" s="40"/>
      <c r="C1121" s="40"/>
      <c r="D1121" s="40"/>
      <c r="E1121" s="40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</row>
    <row r="1122">
      <c r="A1122" s="40"/>
      <c r="B1122" s="40"/>
      <c r="C1122" s="40"/>
      <c r="D1122" s="40"/>
      <c r="E1122" s="40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</row>
    <row r="1123">
      <c r="A1123" s="40"/>
      <c r="B1123" s="40"/>
      <c r="C1123" s="40"/>
      <c r="D1123" s="40"/>
      <c r="E1123" s="40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</row>
    <row r="1124">
      <c r="A1124" s="40"/>
      <c r="B1124" s="40"/>
      <c r="C1124" s="40"/>
      <c r="D1124" s="40"/>
      <c r="E1124" s="40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</row>
    <row r="1125">
      <c r="A1125" s="40"/>
      <c r="B1125" s="40"/>
      <c r="C1125" s="40"/>
      <c r="D1125" s="40"/>
      <c r="E1125" s="40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</row>
    <row r="1126">
      <c r="A1126" s="40"/>
      <c r="B1126" s="40"/>
      <c r="C1126" s="40"/>
      <c r="D1126" s="40"/>
      <c r="E1126" s="40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</row>
    <row r="1127">
      <c r="A1127" s="40"/>
      <c r="B1127" s="40"/>
      <c r="C1127" s="40"/>
      <c r="D1127" s="40"/>
      <c r="E1127" s="40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</row>
    <row r="1128">
      <c r="A1128" s="40"/>
      <c r="B1128" s="40"/>
      <c r="C1128" s="40"/>
      <c r="D1128" s="40"/>
      <c r="E1128" s="40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</row>
    <row r="1129">
      <c r="A1129" s="40"/>
      <c r="B1129" s="40"/>
      <c r="C1129" s="40"/>
      <c r="D1129" s="40"/>
      <c r="E1129" s="40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</row>
    <row r="1130">
      <c r="A1130" s="40"/>
      <c r="B1130" s="40"/>
      <c r="C1130" s="40"/>
      <c r="D1130" s="40"/>
      <c r="E1130" s="40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</row>
    <row r="1131">
      <c r="A1131" s="40"/>
      <c r="B1131" s="40"/>
      <c r="C1131" s="40"/>
      <c r="D1131" s="40"/>
      <c r="E1131" s="40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</row>
    <row r="1132">
      <c r="A1132" s="40"/>
      <c r="B1132" s="40"/>
      <c r="C1132" s="40"/>
      <c r="D1132" s="40"/>
      <c r="E1132" s="40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</row>
    <row r="1133">
      <c r="A1133" s="40"/>
      <c r="B1133" s="40"/>
      <c r="C1133" s="40"/>
      <c r="D1133" s="40"/>
      <c r="E1133" s="40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</row>
    <row r="1134">
      <c r="A1134" s="40"/>
      <c r="B1134" s="40"/>
      <c r="C1134" s="40"/>
      <c r="D1134" s="40"/>
      <c r="E1134" s="40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</row>
    <row r="1135">
      <c r="A1135" s="40"/>
      <c r="B1135" s="40"/>
      <c r="C1135" s="40"/>
      <c r="D1135" s="40"/>
      <c r="E1135" s="40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</row>
    <row r="1136">
      <c r="A1136" s="40"/>
      <c r="B1136" s="40"/>
      <c r="C1136" s="40"/>
      <c r="D1136" s="40"/>
      <c r="E1136" s="40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</row>
    <row r="1137">
      <c r="A1137" s="40"/>
      <c r="B1137" s="40"/>
      <c r="C1137" s="40"/>
      <c r="D1137" s="40"/>
      <c r="E1137" s="40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</row>
    <row r="1138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</row>
    <row r="1139">
      <c r="A1139" s="40"/>
      <c r="B1139" s="40"/>
      <c r="C1139" s="40"/>
      <c r="D1139" s="40"/>
      <c r="E1139" s="40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</row>
    <row r="1140">
      <c r="A1140" s="40"/>
      <c r="B1140" s="40"/>
      <c r="C1140" s="40"/>
      <c r="D1140" s="40"/>
      <c r="E1140" s="40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</row>
    <row r="1141">
      <c r="A1141" s="40"/>
      <c r="B1141" s="40"/>
      <c r="C1141" s="40"/>
      <c r="D1141" s="40"/>
      <c r="E1141" s="40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</row>
    <row r="1142">
      <c r="A1142" s="40"/>
      <c r="B1142" s="40"/>
      <c r="C1142" s="40"/>
      <c r="D1142" s="40"/>
      <c r="E1142" s="40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</row>
    <row r="1143">
      <c r="A1143" s="40"/>
      <c r="B1143" s="40"/>
      <c r="C1143" s="40"/>
      <c r="D1143" s="40"/>
      <c r="E1143" s="40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</row>
    <row r="1144">
      <c r="A1144" s="40"/>
      <c r="B1144" s="40"/>
      <c r="C1144" s="40"/>
      <c r="D1144" s="40"/>
      <c r="E1144" s="40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</row>
    <row r="1145">
      <c r="A1145" s="40"/>
      <c r="B1145" s="40"/>
      <c r="C1145" s="40"/>
      <c r="D1145" s="40"/>
      <c r="E1145" s="40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</row>
    <row r="1146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</row>
    <row r="1147">
      <c r="A1147" s="40"/>
      <c r="B1147" s="40"/>
      <c r="C1147" s="40"/>
      <c r="D1147" s="40"/>
      <c r="E1147" s="40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</row>
    <row r="1148">
      <c r="A1148" s="40"/>
      <c r="B1148" s="40"/>
      <c r="C1148" s="40"/>
      <c r="D1148" s="40"/>
      <c r="E1148" s="40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</row>
    <row r="1149">
      <c r="A1149" s="40"/>
      <c r="B1149" s="40"/>
      <c r="C1149" s="40"/>
      <c r="D1149" s="40"/>
      <c r="E1149" s="40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</row>
    <row r="1150">
      <c r="A1150" s="40"/>
      <c r="B1150" s="40"/>
      <c r="C1150" s="40"/>
      <c r="D1150" s="40"/>
      <c r="E1150" s="40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</row>
    <row r="1151">
      <c r="A1151" s="40"/>
      <c r="B1151" s="40"/>
      <c r="C1151" s="40"/>
      <c r="D1151" s="40"/>
      <c r="E1151" s="40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</row>
    <row r="1152">
      <c r="A1152" s="40"/>
      <c r="B1152" s="40"/>
      <c r="C1152" s="40"/>
      <c r="D1152" s="40"/>
      <c r="E1152" s="40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</row>
    <row r="1153">
      <c r="A1153" s="40"/>
      <c r="B1153" s="40"/>
      <c r="C1153" s="40"/>
      <c r="D1153" s="40"/>
      <c r="E1153" s="40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</row>
    <row r="1154">
      <c r="A1154" s="40"/>
      <c r="B1154" s="40"/>
      <c r="C1154" s="40"/>
      <c r="D1154" s="40"/>
      <c r="E1154" s="40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</row>
    <row r="1155">
      <c r="A1155" s="40"/>
      <c r="B1155" s="40"/>
      <c r="C1155" s="40"/>
      <c r="D1155" s="40"/>
      <c r="E1155" s="40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</row>
    <row r="1156">
      <c r="A1156" s="40"/>
      <c r="B1156" s="40"/>
      <c r="C1156" s="40"/>
      <c r="D1156" s="40"/>
      <c r="E1156" s="40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</row>
    <row r="1157">
      <c r="A1157" s="40"/>
      <c r="B1157" s="40"/>
      <c r="C1157" s="40"/>
      <c r="D1157" s="40"/>
      <c r="E1157" s="40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</row>
    <row r="1158">
      <c r="A1158" s="40"/>
      <c r="B1158" s="40"/>
      <c r="C1158" s="40"/>
      <c r="D1158" s="40"/>
      <c r="E1158" s="40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</row>
    <row r="1159">
      <c r="A1159" s="40"/>
      <c r="B1159" s="40"/>
      <c r="C1159" s="40"/>
      <c r="D1159" s="40"/>
      <c r="E1159" s="40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</row>
    <row r="1160">
      <c r="A1160" s="40"/>
      <c r="B1160" s="40"/>
      <c r="C1160" s="40"/>
      <c r="D1160" s="40"/>
      <c r="E1160" s="40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</row>
    <row r="1161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</row>
    <row r="1162">
      <c r="A1162" s="40"/>
      <c r="B1162" s="40"/>
      <c r="C1162" s="40"/>
      <c r="D1162" s="40"/>
      <c r="E1162" s="40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</row>
    <row r="1163">
      <c r="A1163" s="40"/>
      <c r="B1163" s="40"/>
      <c r="C1163" s="40"/>
      <c r="D1163" s="40"/>
      <c r="E1163" s="40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</row>
    <row r="1164">
      <c r="A1164" s="40"/>
      <c r="B1164" s="40"/>
      <c r="C1164" s="40"/>
      <c r="D1164" s="40"/>
      <c r="E1164" s="40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</row>
    <row r="1165">
      <c r="A1165" s="40"/>
      <c r="B1165" s="40"/>
      <c r="C1165" s="40"/>
      <c r="D1165" s="40"/>
      <c r="E1165" s="40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</row>
    <row r="1166">
      <c r="A1166" s="40"/>
      <c r="B1166" s="40"/>
      <c r="C1166" s="40"/>
      <c r="D1166" s="40"/>
      <c r="E1166" s="40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</row>
    <row r="1167">
      <c r="A1167" s="40"/>
      <c r="B1167" s="40"/>
      <c r="C1167" s="40"/>
      <c r="D1167" s="40"/>
      <c r="E1167" s="40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</row>
    <row r="1168">
      <c r="A1168" s="40"/>
      <c r="B1168" s="40"/>
      <c r="C1168" s="40"/>
      <c r="D1168" s="40"/>
      <c r="E1168" s="40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</row>
    <row r="1169">
      <c r="A1169" s="40"/>
      <c r="B1169" s="40"/>
      <c r="C1169" s="40"/>
      <c r="D1169" s="40"/>
      <c r="E1169" s="40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</row>
    <row r="1170">
      <c r="A1170" s="40"/>
      <c r="B1170" s="40"/>
      <c r="C1170" s="40"/>
      <c r="D1170" s="40"/>
      <c r="E1170" s="40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</row>
    <row r="1171">
      <c r="A1171" s="40"/>
      <c r="B1171" s="40"/>
      <c r="C1171" s="40"/>
      <c r="D1171" s="40"/>
      <c r="E1171" s="40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</row>
    <row r="1172">
      <c r="A1172" s="40"/>
      <c r="B1172" s="40"/>
      <c r="C1172" s="40"/>
      <c r="D1172" s="40"/>
      <c r="E1172" s="40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</row>
    <row r="1173">
      <c r="A1173" s="40"/>
      <c r="B1173" s="40"/>
      <c r="C1173" s="40"/>
      <c r="D1173" s="40"/>
      <c r="E1173" s="40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</row>
    <row r="1174">
      <c r="A1174" s="40"/>
      <c r="B1174" s="40"/>
      <c r="C1174" s="40"/>
      <c r="D1174" s="40"/>
      <c r="E1174" s="40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</row>
    <row r="1175">
      <c r="A1175" s="40"/>
      <c r="B1175" s="40"/>
      <c r="C1175" s="40"/>
      <c r="D1175" s="40"/>
      <c r="E1175" s="40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</row>
    <row r="1176">
      <c r="A1176" s="40"/>
      <c r="B1176" s="40"/>
      <c r="C1176" s="40"/>
      <c r="D1176" s="40"/>
      <c r="E1176" s="40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</row>
    <row r="1177">
      <c r="A1177" s="40"/>
      <c r="B1177" s="40"/>
      <c r="C1177" s="40"/>
      <c r="D1177" s="40"/>
      <c r="E1177" s="40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</row>
    <row r="1178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</row>
    <row r="1179">
      <c r="A1179" s="40"/>
      <c r="B1179" s="40"/>
      <c r="C1179" s="40"/>
      <c r="D1179" s="40"/>
      <c r="E1179" s="40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</row>
    <row r="1180">
      <c r="A1180" s="40"/>
      <c r="B1180" s="40"/>
      <c r="C1180" s="40"/>
      <c r="D1180" s="40"/>
      <c r="E1180" s="40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</row>
    <row r="1181">
      <c r="A1181" s="40"/>
      <c r="B1181" s="40"/>
      <c r="C1181" s="40"/>
      <c r="D1181" s="40"/>
      <c r="E1181" s="40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</row>
    <row r="1182">
      <c r="A1182" s="40"/>
      <c r="B1182" s="40"/>
      <c r="C1182" s="40"/>
      <c r="D1182" s="40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</row>
    <row r="1183">
      <c r="A1183" s="40"/>
      <c r="B1183" s="40"/>
      <c r="C1183" s="40"/>
      <c r="D1183" s="40"/>
      <c r="E1183" s="40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</row>
    <row r="1184">
      <c r="A1184" s="40"/>
      <c r="B1184" s="40"/>
      <c r="C1184" s="40"/>
      <c r="D1184" s="40"/>
      <c r="E1184" s="40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</row>
    <row r="1185">
      <c r="A1185" s="40"/>
      <c r="B1185" s="40"/>
      <c r="C1185" s="40"/>
      <c r="D1185" s="40"/>
      <c r="E1185" s="40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</row>
    <row r="1186">
      <c r="A1186" s="40"/>
      <c r="B1186" s="40"/>
      <c r="C1186" s="40"/>
      <c r="D1186" s="40"/>
      <c r="E1186" s="40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</row>
    <row r="1187">
      <c r="A1187" s="40"/>
      <c r="B1187" s="40"/>
      <c r="C1187" s="40"/>
      <c r="D1187" s="40"/>
      <c r="E1187" s="40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</row>
    <row r="1188">
      <c r="A1188" s="40"/>
      <c r="B1188" s="40"/>
      <c r="C1188" s="40"/>
      <c r="D1188" s="40"/>
      <c r="E1188" s="40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</row>
    <row r="1189">
      <c r="A1189" s="40"/>
      <c r="B1189" s="40"/>
      <c r="C1189" s="40"/>
      <c r="D1189" s="40"/>
      <c r="E1189" s="40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</row>
    <row r="1190">
      <c r="A1190" s="40"/>
      <c r="B1190" s="40"/>
      <c r="C1190" s="40"/>
      <c r="D1190" s="40"/>
      <c r="E1190" s="40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</row>
    <row r="1191">
      <c r="A1191" s="40"/>
      <c r="B1191" s="40"/>
      <c r="C1191" s="40"/>
      <c r="D1191" s="40"/>
      <c r="E1191" s="40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</row>
    <row r="1192">
      <c r="A1192" s="40"/>
      <c r="B1192" s="40"/>
      <c r="C1192" s="40"/>
      <c r="D1192" s="40"/>
      <c r="E1192" s="40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</row>
    <row r="1193">
      <c r="A1193" s="40"/>
      <c r="B1193" s="40"/>
      <c r="C1193" s="40"/>
      <c r="D1193" s="40"/>
      <c r="E1193" s="40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</row>
    <row r="1194">
      <c r="A1194" s="40"/>
      <c r="B1194" s="40"/>
      <c r="C1194" s="40"/>
      <c r="D1194" s="40"/>
      <c r="E1194" s="40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</row>
    <row r="1195">
      <c r="A1195" s="40"/>
      <c r="B1195" s="40"/>
      <c r="C1195" s="40"/>
      <c r="D1195" s="40"/>
      <c r="E1195" s="40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</row>
    <row r="1196">
      <c r="A1196" s="40"/>
      <c r="B1196" s="40"/>
      <c r="C1196" s="40"/>
      <c r="D1196" s="40"/>
      <c r="E1196" s="40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</row>
    <row r="1197">
      <c r="A1197" s="40"/>
      <c r="B1197" s="40"/>
      <c r="C1197" s="40"/>
      <c r="D1197" s="40"/>
      <c r="E1197" s="40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</row>
    <row r="1198">
      <c r="A1198" s="40"/>
      <c r="B1198" s="40"/>
      <c r="C1198" s="40"/>
      <c r="D1198" s="40"/>
      <c r="E1198" s="40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</row>
    <row r="1199">
      <c r="A1199" s="40"/>
      <c r="B1199" s="40"/>
      <c r="C1199" s="40"/>
      <c r="D1199" s="40"/>
      <c r="E1199" s="40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</row>
    <row r="1200">
      <c r="A1200" s="40"/>
      <c r="B1200" s="40"/>
      <c r="C1200" s="40"/>
      <c r="D1200" s="40"/>
      <c r="E1200" s="40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</row>
    <row r="1201">
      <c r="A1201" s="40"/>
      <c r="B1201" s="40"/>
      <c r="C1201" s="40"/>
      <c r="D1201" s="40"/>
      <c r="E1201" s="40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</row>
    <row r="1202">
      <c r="A1202" s="40"/>
      <c r="B1202" s="40"/>
      <c r="C1202" s="40"/>
      <c r="D1202" s="40"/>
      <c r="E1202" s="40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</row>
    <row r="1203">
      <c r="A1203" s="40"/>
      <c r="B1203" s="40"/>
      <c r="C1203" s="40"/>
      <c r="D1203" s="40"/>
      <c r="E1203" s="40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</row>
    <row r="1204">
      <c r="A1204" s="40"/>
      <c r="B1204" s="40"/>
      <c r="C1204" s="40"/>
      <c r="D1204" s="40"/>
      <c r="E1204" s="40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</row>
    <row r="1205">
      <c r="A1205" s="40"/>
      <c r="B1205" s="40"/>
      <c r="C1205" s="40"/>
      <c r="D1205" s="40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</row>
    <row r="1206">
      <c r="A1206" s="40"/>
      <c r="B1206" s="40"/>
      <c r="C1206" s="40"/>
      <c r="D1206" s="40"/>
      <c r="E1206" s="40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</row>
    <row r="1207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</row>
    <row r="1208">
      <c r="A1208" s="40"/>
      <c r="B1208" s="40"/>
      <c r="C1208" s="40"/>
      <c r="D1208" s="40"/>
      <c r="E1208" s="40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</row>
    <row r="1209">
      <c r="A1209" s="40"/>
      <c r="B1209" s="40"/>
      <c r="C1209" s="40"/>
      <c r="D1209" s="40"/>
      <c r="E1209" s="40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</row>
    <row r="1210">
      <c r="A1210" s="40"/>
      <c r="B1210" s="40"/>
      <c r="C1210" s="40"/>
      <c r="D1210" s="40"/>
      <c r="E1210" s="40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</row>
    <row r="1211">
      <c r="A1211" s="40"/>
      <c r="B1211" s="40"/>
      <c r="C1211" s="40"/>
      <c r="D1211" s="40"/>
      <c r="E1211" s="40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</row>
    <row r="1212">
      <c r="A1212" s="40"/>
      <c r="B1212" s="40"/>
      <c r="C1212" s="40"/>
      <c r="D1212" s="40"/>
      <c r="E1212" s="40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</row>
    <row r="1213">
      <c r="A1213" s="40"/>
      <c r="B1213" s="40"/>
      <c r="C1213" s="40"/>
      <c r="D1213" s="40"/>
      <c r="E1213" s="40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</row>
    <row r="1214">
      <c r="A1214" s="40"/>
      <c r="B1214" s="40"/>
      <c r="C1214" s="40"/>
      <c r="D1214" s="40"/>
      <c r="E1214" s="40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</row>
    <row r="1215">
      <c r="A1215" s="40"/>
      <c r="B1215" s="40"/>
      <c r="C1215" s="40"/>
      <c r="D1215" s="40"/>
      <c r="E1215" s="40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</row>
    <row r="1216">
      <c r="A1216" s="40"/>
      <c r="B1216" s="40"/>
      <c r="C1216" s="40"/>
      <c r="D1216" s="40"/>
      <c r="E1216" s="40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</row>
    <row r="1217">
      <c r="A1217" s="40"/>
      <c r="B1217" s="40"/>
      <c r="C1217" s="40"/>
      <c r="D1217" s="40"/>
      <c r="E1217" s="40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</row>
    <row r="1218">
      <c r="A1218" s="40"/>
      <c r="B1218" s="40"/>
      <c r="C1218" s="40"/>
      <c r="D1218" s="40"/>
      <c r="E1218" s="40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</row>
    <row r="1219">
      <c r="A1219" s="40"/>
      <c r="B1219" s="40"/>
      <c r="C1219" s="40"/>
      <c r="D1219" s="40"/>
      <c r="E1219" s="40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</row>
    <row r="1220">
      <c r="A1220" s="40"/>
      <c r="B1220" s="40"/>
      <c r="C1220" s="40"/>
      <c r="D1220" s="40"/>
      <c r="E1220" s="40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</row>
    <row r="1221">
      <c r="A1221" s="40"/>
      <c r="B1221" s="40"/>
      <c r="C1221" s="40"/>
      <c r="D1221" s="40"/>
      <c r="E1221" s="40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</row>
    <row r="1222">
      <c r="A1222" s="40"/>
      <c r="B1222" s="40"/>
      <c r="C1222" s="40"/>
      <c r="D1222" s="40"/>
      <c r="E1222" s="40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</row>
    <row r="1223">
      <c r="A1223" s="40"/>
      <c r="B1223" s="40"/>
      <c r="C1223" s="40"/>
      <c r="D1223" s="40"/>
      <c r="E1223" s="40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</row>
    <row r="1224">
      <c r="A1224" s="40"/>
      <c r="B1224" s="40"/>
      <c r="C1224" s="40"/>
      <c r="D1224" s="40"/>
      <c r="E1224" s="40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</row>
    <row r="1225">
      <c r="A1225" s="40"/>
      <c r="B1225" s="40"/>
      <c r="C1225" s="40"/>
      <c r="D1225" s="40"/>
      <c r="E1225" s="40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2" max="2" width="16.88"/>
  </cols>
  <sheetData>
    <row r="1">
      <c r="A1" s="9" t="s">
        <v>11</v>
      </c>
      <c r="B1" s="10" t="s">
        <v>16</v>
      </c>
      <c r="C1" s="11" t="s">
        <v>79</v>
      </c>
      <c r="D1" s="12"/>
      <c r="E1" s="13" t="s">
        <v>18</v>
      </c>
      <c r="F1" s="4" t="s">
        <v>19</v>
      </c>
      <c r="G1" s="14">
        <f>SUM(G3:G1225)</f>
        <v>1220200</v>
      </c>
      <c r="H1" s="15" t="s">
        <v>20</v>
      </c>
      <c r="I1" s="14">
        <f t="shared" ref="I1:N1" si="1">SUM(I3:I1225)</f>
        <v>18082</v>
      </c>
      <c r="J1" s="14">
        <f t="shared" si="1"/>
        <v>40541</v>
      </c>
      <c r="K1" s="14">
        <f t="shared" si="1"/>
        <v>19852</v>
      </c>
      <c r="L1" s="14">
        <f t="shared" si="1"/>
        <v>100065</v>
      </c>
      <c r="M1" s="14">
        <f t="shared" si="1"/>
        <v>19906</v>
      </c>
      <c r="N1" s="14">
        <f t="shared" si="1"/>
        <v>30694</v>
      </c>
      <c r="O1" s="13" t="s">
        <v>18</v>
      </c>
      <c r="P1" s="15" t="s">
        <v>20</v>
      </c>
      <c r="Q1" s="14">
        <f t="shared" ref="Q1:V1" si="2">SUM(Q3:Q1225)</f>
        <v>49178</v>
      </c>
      <c r="R1" s="14">
        <f t="shared" si="2"/>
        <v>40541</v>
      </c>
      <c r="S1" s="14">
        <f t="shared" si="2"/>
        <v>19852</v>
      </c>
      <c r="T1" s="14">
        <f t="shared" si="2"/>
        <v>17408</v>
      </c>
      <c r="U1" s="14">
        <f t="shared" si="2"/>
        <v>33926</v>
      </c>
      <c r="V1" s="14">
        <f t="shared" si="2"/>
        <v>30694</v>
      </c>
      <c r="W1" s="13" t="s">
        <v>18</v>
      </c>
      <c r="X1" s="14" t="s">
        <v>84</v>
      </c>
      <c r="Y1" s="14" t="s">
        <v>84</v>
      </c>
      <c r="Z1" s="14" t="s">
        <v>85</v>
      </c>
      <c r="AA1" s="14" t="s">
        <v>85</v>
      </c>
      <c r="AB1" s="62"/>
      <c r="AC1" s="63"/>
      <c r="AD1" s="64">
        <f t="shared" ref="AD1:AQ1" si="3">SUM(AD3:AD600)</f>
        <v>28685</v>
      </c>
      <c r="AE1" s="64">
        <f t="shared" si="3"/>
        <v>10545</v>
      </c>
      <c r="AF1" s="64">
        <f t="shared" si="3"/>
        <v>13662</v>
      </c>
      <c r="AG1" s="64">
        <f t="shared" si="3"/>
        <v>4948</v>
      </c>
      <c r="AH1" s="65">
        <f t="shared" si="3"/>
        <v>107007</v>
      </c>
      <c r="AI1" s="65">
        <f t="shared" si="3"/>
        <v>56482</v>
      </c>
      <c r="AJ1" s="65">
        <f t="shared" si="3"/>
        <v>7811</v>
      </c>
      <c r="AK1" s="64">
        <f t="shared" si="3"/>
        <v>51043</v>
      </c>
      <c r="AL1" s="64">
        <f t="shared" si="3"/>
        <v>18704</v>
      </c>
      <c r="AM1" s="64">
        <f t="shared" si="3"/>
        <v>24500</v>
      </c>
      <c r="AN1" s="64">
        <f t="shared" si="3"/>
        <v>8709</v>
      </c>
      <c r="AO1" s="66">
        <f t="shared" si="3"/>
        <v>55065</v>
      </c>
      <c r="AP1" s="66">
        <f t="shared" si="3"/>
        <v>29543</v>
      </c>
      <c r="AQ1" s="65">
        <f t="shared" si="3"/>
        <v>4042</v>
      </c>
    </row>
    <row r="2">
      <c r="A2" s="11" t="s">
        <v>10</v>
      </c>
      <c r="B2" s="23"/>
      <c r="C2" s="11" t="s">
        <v>30</v>
      </c>
      <c r="D2" s="24" t="s">
        <v>37</v>
      </c>
      <c r="E2" s="25" t="s">
        <v>38</v>
      </c>
      <c r="F2" s="26" t="s">
        <v>0</v>
      </c>
      <c r="G2" s="18" t="s">
        <v>39</v>
      </c>
      <c r="H2" s="27">
        <f>SUM(H3:H600)</f>
        <v>229140</v>
      </c>
      <c r="I2" s="28" t="s">
        <v>40</v>
      </c>
      <c r="J2" s="29" t="s">
        <v>41</v>
      </c>
      <c r="K2" s="30" t="s">
        <v>42</v>
      </c>
      <c r="L2" s="31" t="s">
        <v>43</v>
      </c>
      <c r="M2" s="32" t="s">
        <v>44</v>
      </c>
      <c r="N2" s="33" t="s">
        <v>45</v>
      </c>
      <c r="O2" s="25" t="s">
        <v>38</v>
      </c>
      <c r="P2" s="27">
        <f>SUM(P3:P600)</f>
        <v>191599</v>
      </c>
      <c r="Q2" s="28" t="s">
        <v>40</v>
      </c>
      <c r="R2" s="29" t="s">
        <v>41</v>
      </c>
      <c r="S2" s="30" t="s">
        <v>42</v>
      </c>
      <c r="T2" s="31" t="s">
        <v>43</v>
      </c>
      <c r="U2" s="32" t="s">
        <v>44</v>
      </c>
      <c r="V2" s="33" t="s">
        <v>45</v>
      </c>
      <c r="W2" s="25" t="s">
        <v>38</v>
      </c>
      <c r="X2" s="28" t="s">
        <v>86</v>
      </c>
      <c r="Y2" s="29" t="s">
        <v>87</v>
      </c>
      <c r="Z2" s="32" t="s">
        <v>86</v>
      </c>
      <c r="AA2" s="67" t="s">
        <v>87</v>
      </c>
      <c r="AB2" s="68" t="s">
        <v>88</v>
      </c>
      <c r="AC2" s="69" t="s">
        <v>89</v>
      </c>
      <c r="AD2" s="70" t="s">
        <v>90</v>
      </c>
      <c r="AE2" s="70" t="s">
        <v>91</v>
      </c>
      <c r="AF2" s="70" t="s">
        <v>7</v>
      </c>
      <c r="AG2" s="70" t="s">
        <v>9</v>
      </c>
      <c r="AH2" s="69" t="s">
        <v>3</v>
      </c>
      <c r="AI2" s="69" t="s">
        <v>92</v>
      </c>
      <c r="AJ2" s="69" t="s">
        <v>8</v>
      </c>
      <c r="AK2" s="70" t="s">
        <v>90</v>
      </c>
      <c r="AL2" s="70" t="s">
        <v>91</v>
      </c>
      <c r="AM2" s="70" t="s">
        <v>7</v>
      </c>
      <c r="AN2" s="70" t="s">
        <v>9</v>
      </c>
      <c r="AO2" s="69" t="s">
        <v>3</v>
      </c>
      <c r="AP2" s="69" t="s">
        <v>92</v>
      </c>
      <c r="AQ2" s="69" t="s">
        <v>8</v>
      </c>
    </row>
    <row r="3">
      <c r="A3" s="23"/>
      <c r="B3" s="23"/>
      <c r="C3" s="23"/>
      <c r="D3" s="24">
        <v>1.0</v>
      </c>
      <c r="E3" s="25"/>
      <c r="F3" s="26">
        <v>1000.0</v>
      </c>
      <c r="G3" s="18">
        <v>640.0</v>
      </c>
      <c r="H3" s="15">
        <f t="shared" ref="H3:H600" si="9">I3+J3+K3+L3+M3+N3</f>
        <v>174</v>
      </c>
      <c r="I3" s="28">
        <v>26.0</v>
      </c>
      <c r="J3" s="29">
        <v>40.0</v>
      </c>
      <c r="K3" s="30">
        <v>11.0</v>
      </c>
      <c r="L3" s="31">
        <v>73.0</v>
      </c>
      <c r="M3" s="32">
        <v>11.0</v>
      </c>
      <c r="N3" s="33">
        <v>13.0</v>
      </c>
      <c r="O3" s="25"/>
      <c r="P3" s="15">
        <f t="shared" ref="P3:P600" si="10">Q3+R3+S3+T3+U3+V3</f>
        <v>162</v>
      </c>
      <c r="Q3" s="28">
        <f>'Group B vs A; Governor; Early E'!AJ3</f>
        <v>70</v>
      </c>
      <c r="R3" s="29">
        <f>'Group B vs A; Governor; Early E'!AK3</f>
        <v>40</v>
      </c>
      <c r="S3" s="30">
        <f>'Group B vs A; Governor; MiV EDV'!AJ3</f>
        <v>11</v>
      </c>
      <c r="T3" s="31">
        <f>'Group B vs A; Governor; MiV EDV'!AK3</f>
        <v>10</v>
      </c>
      <c r="U3" s="32">
        <f>'Group B vs A; EDV Restoration D'!C3</f>
        <v>18</v>
      </c>
      <c r="V3" s="33">
        <f>'Group B vs A; Governor; MiV EDV'!AI3</f>
        <v>13</v>
      </c>
      <c r="W3" s="25"/>
      <c r="X3" s="28">
        <f t="shared" ref="X3:Y3" si="4">I3+K3+M3</f>
        <v>48</v>
      </c>
      <c r="Y3" s="29">
        <f t="shared" si="4"/>
        <v>126</v>
      </c>
      <c r="Z3" s="32">
        <f t="shared" ref="Z3:AA3" si="5">Q3+S3+U3</f>
        <v>99</v>
      </c>
      <c r="AA3" s="67">
        <f t="shared" si="5"/>
        <v>63</v>
      </c>
      <c r="AB3" s="68">
        <f t="shared" ref="AB3:AC3" si="6">Z3/X3</f>
        <v>2.0625</v>
      </c>
      <c r="AC3" s="69">
        <f t="shared" si="6"/>
        <v>0.5</v>
      </c>
      <c r="AD3" s="70">
        <v>13.0</v>
      </c>
      <c r="AE3" s="70">
        <v>6.0</v>
      </c>
      <c r="AF3" s="70">
        <v>15.0</v>
      </c>
      <c r="AG3" s="70">
        <v>14.0</v>
      </c>
      <c r="AH3" s="69">
        <v>66.0</v>
      </c>
      <c r="AI3" s="69">
        <v>54.0</v>
      </c>
      <c r="AJ3" s="69">
        <v>6.0</v>
      </c>
      <c r="AK3" s="70">
        <f t="shared" ref="AK3:AN3" si="7">ROUND(AD3*$AB3,0)</f>
        <v>27</v>
      </c>
      <c r="AL3" s="70">
        <f t="shared" si="7"/>
        <v>12</v>
      </c>
      <c r="AM3" s="70">
        <f t="shared" si="7"/>
        <v>31</v>
      </c>
      <c r="AN3" s="70">
        <f t="shared" si="7"/>
        <v>29</v>
      </c>
      <c r="AO3" s="69">
        <f t="shared" ref="AO3:AQ3" si="8">ROUND(AH3*$AC3,0)</f>
        <v>33</v>
      </c>
      <c r="AP3" s="69">
        <f t="shared" si="8"/>
        <v>27</v>
      </c>
      <c r="AQ3" s="69">
        <f t="shared" si="8"/>
        <v>3</v>
      </c>
    </row>
    <row r="4">
      <c r="A4" s="23"/>
      <c r="B4" s="23"/>
      <c r="C4" s="23"/>
      <c r="D4" s="46">
        <v>2.0</v>
      </c>
      <c r="E4" s="25"/>
      <c r="F4" s="26">
        <v>1001.0</v>
      </c>
      <c r="G4" s="18">
        <v>1053.0</v>
      </c>
      <c r="H4" s="15">
        <f t="shared" si="9"/>
        <v>221</v>
      </c>
      <c r="I4" s="28">
        <v>24.0</v>
      </c>
      <c r="J4" s="29">
        <v>45.0</v>
      </c>
      <c r="K4" s="30">
        <v>15.0</v>
      </c>
      <c r="L4" s="31">
        <v>92.0</v>
      </c>
      <c r="M4" s="32">
        <v>19.0</v>
      </c>
      <c r="N4" s="33">
        <v>26.0</v>
      </c>
      <c r="O4" s="25" t="s">
        <v>73</v>
      </c>
      <c r="P4" s="15">
        <f t="shared" si="10"/>
        <v>194</v>
      </c>
      <c r="Q4" s="28">
        <f>'Group B vs A; Governor; Early E'!AJ4</f>
        <v>62</v>
      </c>
      <c r="R4" s="29">
        <f>'Group B vs A; Governor; Early E'!AK4</f>
        <v>45</v>
      </c>
      <c r="S4" s="30">
        <f>'Group B vs A; Governor; MiV EDV'!AJ4</f>
        <v>15</v>
      </c>
      <c r="T4" s="31">
        <f>'Group B vs A; Governor; MiV EDV'!AK4</f>
        <v>14</v>
      </c>
      <c r="U4" s="32">
        <f>'Group B vs A; EDV Restoration D'!C4</f>
        <v>32</v>
      </c>
      <c r="V4" s="33">
        <f>'Group B vs A; Governor; MiV EDV'!AI4</f>
        <v>26</v>
      </c>
      <c r="W4" s="25" t="s">
        <v>15</v>
      </c>
      <c r="X4" s="28">
        <f t="shared" ref="X4:Y4" si="11">I4+K4+M4</f>
        <v>58</v>
      </c>
      <c r="Y4" s="29">
        <f t="shared" si="11"/>
        <v>163</v>
      </c>
      <c r="Z4" s="32">
        <f t="shared" ref="Z4:AA4" si="12">Q4+S4+U4</f>
        <v>109</v>
      </c>
      <c r="AA4" s="67">
        <f t="shared" si="12"/>
        <v>85</v>
      </c>
      <c r="AB4" s="68">
        <f t="shared" ref="AB4:AC4" si="13">Z4/X4</f>
        <v>1.879310345</v>
      </c>
      <c r="AC4" s="69">
        <f t="shared" si="13"/>
        <v>0.5214723926</v>
      </c>
      <c r="AD4" s="70">
        <v>39.0</v>
      </c>
      <c r="AE4" s="70">
        <v>6.0</v>
      </c>
      <c r="AF4" s="70">
        <v>8.0</v>
      </c>
      <c r="AG4" s="70">
        <v>5.0</v>
      </c>
      <c r="AH4" s="69">
        <v>93.0</v>
      </c>
      <c r="AI4" s="69">
        <v>57.0</v>
      </c>
      <c r="AJ4" s="69">
        <v>13.0</v>
      </c>
      <c r="AK4" s="70">
        <f t="shared" ref="AK4:AN4" si="14">ROUND(AD4*$AB4,0)</f>
        <v>73</v>
      </c>
      <c r="AL4" s="70">
        <f t="shared" si="14"/>
        <v>11</v>
      </c>
      <c r="AM4" s="70">
        <f t="shared" si="14"/>
        <v>15</v>
      </c>
      <c r="AN4" s="70">
        <f t="shared" si="14"/>
        <v>9</v>
      </c>
      <c r="AO4" s="69">
        <f t="shared" ref="AO4:AQ4" si="15">ROUND(AH4*$AC4,0)</f>
        <v>48</v>
      </c>
      <c r="AP4" s="69">
        <f t="shared" si="15"/>
        <v>30</v>
      </c>
      <c r="AQ4" s="69">
        <f t="shared" si="15"/>
        <v>7</v>
      </c>
    </row>
    <row r="5">
      <c r="A5" s="47" t="s">
        <v>70</v>
      </c>
      <c r="B5" s="47" t="str">
        <f>TEXTJOIN("",TRUE,A1," ",C1)</f>
        <v>Group B Early</v>
      </c>
      <c r="C5" s="47">
        <f>I1</f>
        <v>18082</v>
      </c>
      <c r="D5" s="46">
        <v>3.0</v>
      </c>
      <c r="E5" s="25"/>
      <c r="F5" s="26">
        <v>1004.0</v>
      </c>
      <c r="G5" s="18">
        <v>1917.0</v>
      </c>
      <c r="H5" s="15">
        <f t="shared" si="9"/>
        <v>188</v>
      </c>
      <c r="I5" s="28">
        <v>6.0</v>
      </c>
      <c r="J5" s="29">
        <v>22.0</v>
      </c>
      <c r="K5" s="30">
        <v>8.0</v>
      </c>
      <c r="L5" s="31">
        <v>112.0</v>
      </c>
      <c r="M5" s="32">
        <v>6.0</v>
      </c>
      <c r="N5" s="33">
        <v>34.0</v>
      </c>
      <c r="O5" s="25"/>
      <c r="P5" s="15">
        <f t="shared" si="10"/>
        <v>111</v>
      </c>
      <c r="Q5" s="28">
        <f>'Group B vs A; Governor; Early E'!AJ5</f>
        <v>12</v>
      </c>
      <c r="R5" s="29">
        <f>'Group B vs A; Governor; Early E'!AK5</f>
        <v>22</v>
      </c>
      <c r="S5" s="30">
        <f>'Group B vs A; Governor; MiV EDV'!AJ5</f>
        <v>8</v>
      </c>
      <c r="T5" s="31">
        <f>'Group B vs A; Governor; MiV EDV'!AK5</f>
        <v>17</v>
      </c>
      <c r="U5" s="32">
        <f>'Group B vs A; EDV Restoration D'!C5</f>
        <v>18</v>
      </c>
      <c r="V5" s="33">
        <f>'Group B vs A; Governor; MiV EDV'!AI5</f>
        <v>34</v>
      </c>
      <c r="W5" s="25"/>
      <c r="X5" s="28">
        <f t="shared" ref="X5:Y5" si="16">I5+K5+M5</f>
        <v>20</v>
      </c>
      <c r="Y5" s="29">
        <f t="shared" si="16"/>
        <v>168</v>
      </c>
      <c r="Z5" s="32">
        <f t="shared" ref="Z5:AA5" si="17">Q5+S5+U5</f>
        <v>38</v>
      </c>
      <c r="AA5" s="67">
        <f t="shared" si="17"/>
        <v>73</v>
      </c>
      <c r="AB5" s="68">
        <f t="shared" ref="AB5:AC5" si="18">Z5/X5</f>
        <v>1.9</v>
      </c>
      <c r="AC5" s="69">
        <f t="shared" si="18"/>
        <v>0.4345238095</v>
      </c>
      <c r="AD5" s="70">
        <v>10.0</v>
      </c>
      <c r="AE5" s="70">
        <v>4.0</v>
      </c>
      <c r="AF5" s="70">
        <v>4.0</v>
      </c>
      <c r="AG5" s="70">
        <v>2.0</v>
      </c>
      <c r="AH5" s="69">
        <v>129.0</v>
      </c>
      <c r="AI5" s="69">
        <v>24.0</v>
      </c>
      <c r="AJ5" s="69">
        <v>15.0</v>
      </c>
      <c r="AK5" s="70">
        <f t="shared" ref="AK5:AN5" si="19">ROUND(AD5*$AB5,0)</f>
        <v>19</v>
      </c>
      <c r="AL5" s="70">
        <f t="shared" si="19"/>
        <v>8</v>
      </c>
      <c r="AM5" s="70">
        <f t="shared" si="19"/>
        <v>8</v>
      </c>
      <c r="AN5" s="70">
        <f t="shared" si="19"/>
        <v>4</v>
      </c>
      <c r="AO5" s="69">
        <f t="shared" ref="AO5:AQ5" si="20">ROUND(AH5*$AC5,0)</f>
        <v>56</v>
      </c>
      <c r="AP5" s="69">
        <f t="shared" si="20"/>
        <v>10</v>
      </c>
      <c r="AQ5" s="69">
        <f t="shared" si="20"/>
        <v>7</v>
      </c>
    </row>
    <row r="6">
      <c r="A6" s="47" t="s">
        <v>70</v>
      </c>
      <c r="B6" s="47" t="str">
        <f>TEXTJOIN("",TRUE,A2," ",C1)</f>
        <v>Group A Early</v>
      </c>
      <c r="C6" s="47">
        <f>J1</f>
        <v>40541</v>
      </c>
      <c r="D6" s="46">
        <v>4.0</v>
      </c>
      <c r="E6" s="25"/>
      <c r="F6" s="26">
        <v>1005.0</v>
      </c>
      <c r="G6" s="18">
        <v>1599.0</v>
      </c>
      <c r="H6" s="15">
        <f t="shared" si="9"/>
        <v>339</v>
      </c>
      <c r="I6" s="28">
        <v>25.0</v>
      </c>
      <c r="J6" s="29">
        <v>72.0</v>
      </c>
      <c r="K6" s="30">
        <v>31.0</v>
      </c>
      <c r="L6" s="31">
        <v>162.0</v>
      </c>
      <c r="M6" s="32">
        <v>15.0</v>
      </c>
      <c r="N6" s="33">
        <v>34.0</v>
      </c>
      <c r="O6" s="25">
        <f>Q1+R1+S1+T1+U1+V1</f>
        <v>191599</v>
      </c>
      <c r="P6" s="15">
        <f t="shared" si="10"/>
        <v>259</v>
      </c>
      <c r="Q6" s="28">
        <f>'Group B vs A; Governor; Early E'!AJ6</f>
        <v>60</v>
      </c>
      <c r="R6" s="29">
        <f>'Group B vs A; Governor; Early E'!AK6</f>
        <v>72</v>
      </c>
      <c r="S6" s="30">
        <f>'Group B vs A; Governor; MiV EDV'!AJ6</f>
        <v>31</v>
      </c>
      <c r="T6" s="31">
        <f>'Group B vs A; Governor; MiV EDV'!AK6</f>
        <v>33</v>
      </c>
      <c r="U6" s="32">
        <f>'Group B vs A; EDV Restoration D'!C6</f>
        <v>29</v>
      </c>
      <c r="V6" s="33">
        <f>'Group B vs A; Governor; MiV EDV'!AI6</f>
        <v>34</v>
      </c>
      <c r="W6" s="25"/>
      <c r="X6" s="28">
        <f t="shared" ref="X6:Y6" si="21">I6+K6+M6</f>
        <v>71</v>
      </c>
      <c r="Y6" s="29">
        <f t="shared" si="21"/>
        <v>268</v>
      </c>
      <c r="Z6" s="32">
        <f t="shared" ref="Z6:AA6" si="22">Q6+S6+U6</f>
        <v>120</v>
      </c>
      <c r="AA6" s="67">
        <f t="shared" si="22"/>
        <v>139</v>
      </c>
      <c r="AB6" s="68">
        <f t="shared" ref="AB6:AC6" si="23">Z6/X6</f>
        <v>1.690140845</v>
      </c>
      <c r="AC6" s="69">
        <f t="shared" si="23"/>
        <v>0.5186567164</v>
      </c>
      <c r="AD6" s="70">
        <v>25.0</v>
      </c>
      <c r="AE6" s="70">
        <v>22.0</v>
      </c>
      <c r="AF6" s="70">
        <v>17.0</v>
      </c>
      <c r="AG6" s="70">
        <v>7.0</v>
      </c>
      <c r="AH6" s="69">
        <v>168.0</v>
      </c>
      <c r="AI6" s="69">
        <v>81.0</v>
      </c>
      <c r="AJ6" s="69">
        <v>19.0</v>
      </c>
      <c r="AK6" s="70">
        <f t="shared" ref="AK6:AN6" si="24">ROUND(AD6*$AB6,0)</f>
        <v>42</v>
      </c>
      <c r="AL6" s="70">
        <f t="shared" si="24"/>
        <v>37</v>
      </c>
      <c r="AM6" s="70">
        <f t="shared" si="24"/>
        <v>29</v>
      </c>
      <c r="AN6" s="70">
        <f t="shared" si="24"/>
        <v>12</v>
      </c>
      <c r="AO6" s="69">
        <f t="shared" ref="AO6:AQ6" si="25">ROUND(AH6*$AC6,0)</f>
        <v>87</v>
      </c>
      <c r="AP6" s="69">
        <f t="shared" si="25"/>
        <v>42</v>
      </c>
      <c r="AQ6" s="69">
        <f t="shared" si="25"/>
        <v>10</v>
      </c>
    </row>
    <row r="7">
      <c r="A7" s="47" t="s">
        <v>70</v>
      </c>
      <c r="B7" s="47" t="str">
        <f>TEXTJOIN("",TRUE,A1," ",C2)</f>
        <v>Group B EDV</v>
      </c>
      <c r="C7" s="47">
        <f>M1</f>
        <v>19906</v>
      </c>
      <c r="D7" s="46">
        <v>5.0</v>
      </c>
      <c r="E7" s="25"/>
      <c r="F7" s="26">
        <v>1006.0</v>
      </c>
      <c r="G7" s="18">
        <v>1548.0</v>
      </c>
      <c r="H7" s="15">
        <f t="shared" si="9"/>
        <v>193</v>
      </c>
      <c r="I7" s="28">
        <v>3.0</v>
      </c>
      <c r="J7" s="29">
        <v>41.0</v>
      </c>
      <c r="K7" s="30">
        <v>12.0</v>
      </c>
      <c r="L7" s="31">
        <v>100.0</v>
      </c>
      <c r="M7" s="32">
        <v>11.0</v>
      </c>
      <c r="N7" s="33">
        <v>26.0</v>
      </c>
      <c r="O7" s="25"/>
      <c r="P7" s="15">
        <f t="shared" si="10"/>
        <v>132</v>
      </c>
      <c r="Q7" s="28">
        <f>'Group B vs A; Governor; Early E'!AJ7</f>
        <v>15</v>
      </c>
      <c r="R7" s="29">
        <f>'Group B vs A; Governor; Early E'!AK7</f>
        <v>41</v>
      </c>
      <c r="S7" s="30">
        <f>'Group B vs A; Governor; MiV EDV'!AJ7</f>
        <v>12</v>
      </c>
      <c r="T7" s="31">
        <f>'Group B vs A; Governor; MiV EDV'!AK7</f>
        <v>16</v>
      </c>
      <c r="U7" s="32">
        <f>'Group B vs A; EDV Restoration D'!C7</f>
        <v>22</v>
      </c>
      <c r="V7" s="33">
        <f>'Group B vs A; Governor; MiV EDV'!AI7</f>
        <v>26</v>
      </c>
      <c r="W7" s="25"/>
      <c r="X7" s="28">
        <f t="shared" ref="X7:Y7" si="26">I7+K7+M7</f>
        <v>26</v>
      </c>
      <c r="Y7" s="29">
        <f t="shared" si="26"/>
        <v>167</v>
      </c>
      <c r="Z7" s="32">
        <f t="shared" ref="Z7:AA7" si="27">Q7+S7+U7</f>
        <v>49</v>
      </c>
      <c r="AA7" s="67">
        <f t="shared" si="27"/>
        <v>83</v>
      </c>
      <c r="AB7" s="68">
        <f t="shared" ref="AB7:AC7" si="28">Z7/X7</f>
        <v>1.884615385</v>
      </c>
      <c r="AC7" s="69">
        <f t="shared" si="28"/>
        <v>0.497005988</v>
      </c>
      <c r="AD7" s="70">
        <v>16.0</v>
      </c>
      <c r="AE7" s="70">
        <v>6.0</v>
      </c>
      <c r="AF7" s="70">
        <v>2.0</v>
      </c>
      <c r="AG7" s="70">
        <v>2.0</v>
      </c>
      <c r="AH7" s="69">
        <v>115.0</v>
      </c>
      <c r="AI7" s="69">
        <v>46.0</v>
      </c>
      <c r="AJ7" s="69">
        <v>6.0</v>
      </c>
      <c r="AK7" s="70">
        <f t="shared" ref="AK7:AN7" si="29">ROUND(AD7*$AB7,0)</f>
        <v>30</v>
      </c>
      <c r="AL7" s="70">
        <f t="shared" si="29"/>
        <v>11</v>
      </c>
      <c r="AM7" s="70">
        <f t="shared" si="29"/>
        <v>4</v>
      </c>
      <c r="AN7" s="70">
        <f t="shared" si="29"/>
        <v>4</v>
      </c>
      <c r="AO7" s="69">
        <f t="shared" ref="AO7:AQ7" si="30">ROUND(AH7*$AC7,0)</f>
        <v>57</v>
      </c>
      <c r="AP7" s="69">
        <f t="shared" si="30"/>
        <v>23</v>
      </c>
      <c r="AQ7" s="69">
        <f t="shared" si="30"/>
        <v>3</v>
      </c>
    </row>
    <row r="8">
      <c r="A8" s="47" t="s">
        <v>70</v>
      </c>
      <c r="B8" s="47" t="str">
        <f>TEXTJOIN("",TRUE,A2," ",C2)</f>
        <v>Group A EDV</v>
      </c>
      <c r="C8" s="47">
        <f>N1</f>
        <v>30694</v>
      </c>
      <c r="D8" s="46">
        <v>6.0</v>
      </c>
      <c r="E8" s="25"/>
      <c r="F8" s="26">
        <v>1007.0</v>
      </c>
      <c r="G8" s="18">
        <v>2681.0</v>
      </c>
      <c r="H8" s="15">
        <f t="shared" si="9"/>
        <v>262</v>
      </c>
      <c r="I8" s="28">
        <v>20.0</v>
      </c>
      <c r="J8" s="29">
        <v>44.0</v>
      </c>
      <c r="K8" s="30">
        <v>15.0</v>
      </c>
      <c r="L8" s="31">
        <v>125.0</v>
      </c>
      <c r="M8" s="32">
        <v>16.0</v>
      </c>
      <c r="N8" s="33">
        <v>42.0</v>
      </c>
      <c r="O8" s="25"/>
      <c r="P8" s="15">
        <f t="shared" si="10"/>
        <v>198</v>
      </c>
      <c r="Q8" s="28">
        <f>'Group B vs A; Governor; Early E'!AJ8</f>
        <v>44</v>
      </c>
      <c r="R8" s="29">
        <f>'Group B vs A; Governor; Early E'!AK8</f>
        <v>44</v>
      </c>
      <c r="S8" s="30">
        <f>'Group B vs A; Governor; MiV EDV'!AJ8</f>
        <v>15</v>
      </c>
      <c r="T8" s="31">
        <f>'Group B vs A; Governor; MiV EDV'!AK8</f>
        <v>21</v>
      </c>
      <c r="U8" s="32">
        <f>'Group B vs A; EDV Restoration D'!C8</f>
        <v>32</v>
      </c>
      <c r="V8" s="33">
        <f>'Group B vs A; Governor; MiV EDV'!AI8</f>
        <v>42</v>
      </c>
      <c r="W8" s="25"/>
      <c r="X8" s="28">
        <f t="shared" ref="X8:Y8" si="31">I8+K8+M8</f>
        <v>51</v>
      </c>
      <c r="Y8" s="29">
        <f t="shared" si="31"/>
        <v>211</v>
      </c>
      <c r="Z8" s="32">
        <f t="shared" ref="Z8:AA8" si="32">Q8+S8+U8</f>
        <v>91</v>
      </c>
      <c r="AA8" s="67">
        <f t="shared" si="32"/>
        <v>107</v>
      </c>
      <c r="AB8" s="68">
        <f t="shared" ref="AB8:AC8" si="33">Z8/X8</f>
        <v>1.784313725</v>
      </c>
      <c r="AC8" s="69">
        <f t="shared" si="33"/>
        <v>0.5071090047</v>
      </c>
      <c r="AD8" s="70">
        <v>32.0</v>
      </c>
      <c r="AE8" s="70">
        <v>10.0</v>
      </c>
      <c r="AF8" s="70">
        <v>7.0</v>
      </c>
      <c r="AG8" s="70">
        <v>2.0</v>
      </c>
      <c r="AH8" s="69">
        <v>150.0</v>
      </c>
      <c r="AI8" s="69">
        <v>43.0</v>
      </c>
      <c r="AJ8" s="69">
        <v>18.0</v>
      </c>
      <c r="AK8" s="70">
        <f t="shared" ref="AK8:AN8" si="34">ROUND(AD8*$AB8,0)</f>
        <v>57</v>
      </c>
      <c r="AL8" s="70">
        <f t="shared" si="34"/>
        <v>18</v>
      </c>
      <c r="AM8" s="70">
        <f t="shared" si="34"/>
        <v>12</v>
      </c>
      <c r="AN8" s="70">
        <f t="shared" si="34"/>
        <v>4</v>
      </c>
      <c r="AO8" s="69">
        <f t="shared" ref="AO8:AQ8" si="35">ROUND(AH8*$AC8,0)</f>
        <v>76</v>
      </c>
      <c r="AP8" s="69">
        <f t="shared" si="35"/>
        <v>22</v>
      </c>
      <c r="AQ8" s="69">
        <f t="shared" si="35"/>
        <v>9</v>
      </c>
    </row>
    <row r="9">
      <c r="A9" s="48" t="s">
        <v>70</v>
      </c>
      <c r="B9" s="48" t="str">
        <f t="shared" ref="B9:B10" si="41">TEXTJOIN("",TRUE,A1," Grand Total")</f>
        <v>Group B Grand Total</v>
      </c>
      <c r="C9" s="48">
        <f t="shared" ref="C9:C10" si="42">C5+C7</f>
        <v>37988</v>
      </c>
      <c r="D9" s="46">
        <v>7.0</v>
      </c>
      <c r="E9" s="25"/>
      <c r="F9" s="26">
        <v>1008.0</v>
      </c>
      <c r="G9" s="18">
        <v>3439.0</v>
      </c>
      <c r="H9" s="15">
        <f t="shared" si="9"/>
        <v>351</v>
      </c>
      <c r="I9" s="28">
        <v>21.0</v>
      </c>
      <c r="J9" s="29">
        <v>79.0</v>
      </c>
      <c r="K9" s="30">
        <v>17.0</v>
      </c>
      <c r="L9" s="31">
        <v>167.0</v>
      </c>
      <c r="M9" s="32">
        <v>23.0</v>
      </c>
      <c r="N9" s="33">
        <v>44.0</v>
      </c>
      <c r="O9" s="25">
        <f>I1+J1+K1+L1+M1+N1</f>
        <v>229140</v>
      </c>
      <c r="P9" s="15">
        <f t="shared" si="10"/>
        <v>262</v>
      </c>
      <c r="Q9" s="28">
        <f>'Group B vs A; Governor; Early E'!AJ9</f>
        <v>57</v>
      </c>
      <c r="R9" s="29">
        <f>'Group B vs A; Governor; Early E'!AK9</f>
        <v>79</v>
      </c>
      <c r="S9" s="30">
        <f>'Group B vs A; Governor; MiV EDV'!AJ9</f>
        <v>17</v>
      </c>
      <c r="T9" s="31">
        <f>'Group B vs A; Governor; MiV EDV'!AK9</f>
        <v>23</v>
      </c>
      <c r="U9" s="32">
        <f>'Group B vs A; EDV Restoration D'!C9</f>
        <v>42</v>
      </c>
      <c r="V9" s="33">
        <f>'Group B vs A; Governor; MiV EDV'!AI9</f>
        <v>44</v>
      </c>
      <c r="W9" s="25"/>
      <c r="X9" s="28">
        <f t="shared" ref="X9:Y9" si="36">I9+K9+M9</f>
        <v>61</v>
      </c>
      <c r="Y9" s="29">
        <f t="shared" si="36"/>
        <v>290</v>
      </c>
      <c r="Z9" s="32">
        <f t="shared" ref="Z9:AA9" si="37">Q9+S9+U9</f>
        <v>116</v>
      </c>
      <c r="AA9" s="67">
        <f t="shared" si="37"/>
        <v>146</v>
      </c>
      <c r="AB9" s="68">
        <f t="shared" ref="AB9:AC9" si="38">Z9/X9</f>
        <v>1.901639344</v>
      </c>
      <c r="AC9" s="69">
        <f t="shared" si="38"/>
        <v>0.5034482759</v>
      </c>
      <c r="AD9" s="70">
        <v>38.0</v>
      </c>
      <c r="AE9" s="70">
        <v>6.0</v>
      </c>
      <c r="AF9" s="70">
        <v>13.0</v>
      </c>
      <c r="AG9" s="70">
        <v>4.0</v>
      </c>
      <c r="AH9" s="69">
        <v>219.0</v>
      </c>
      <c r="AI9" s="69">
        <v>60.0</v>
      </c>
      <c r="AJ9" s="69">
        <v>11.0</v>
      </c>
      <c r="AK9" s="70">
        <f t="shared" ref="AK9:AN9" si="39">ROUND(AD9*$AB9,0)</f>
        <v>72</v>
      </c>
      <c r="AL9" s="70">
        <f t="shared" si="39"/>
        <v>11</v>
      </c>
      <c r="AM9" s="70">
        <f t="shared" si="39"/>
        <v>25</v>
      </c>
      <c r="AN9" s="70">
        <f t="shared" si="39"/>
        <v>8</v>
      </c>
      <c r="AO9" s="69">
        <f t="shared" ref="AO9:AQ9" si="40">ROUND(AH9*$AC9,0)</f>
        <v>110</v>
      </c>
      <c r="AP9" s="69">
        <f t="shared" si="40"/>
        <v>30</v>
      </c>
      <c r="AQ9" s="69">
        <f t="shared" si="40"/>
        <v>6</v>
      </c>
    </row>
    <row r="10">
      <c r="A10" s="48" t="s">
        <v>70</v>
      </c>
      <c r="B10" s="48" t="str">
        <f t="shared" si="41"/>
        <v>Group A Grand Total</v>
      </c>
      <c r="C10" s="48">
        <f t="shared" si="42"/>
        <v>71235</v>
      </c>
      <c r="D10" s="46">
        <v>8.0</v>
      </c>
      <c r="E10" s="25"/>
      <c r="F10" s="26">
        <v>1009.0</v>
      </c>
      <c r="G10" s="18">
        <v>1380.0</v>
      </c>
      <c r="H10" s="15">
        <f t="shared" si="9"/>
        <v>368</v>
      </c>
      <c r="I10" s="28">
        <v>44.0</v>
      </c>
      <c r="J10" s="29">
        <v>65.0</v>
      </c>
      <c r="K10" s="30">
        <v>30.0</v>
      </c>
      <c r="L10" s="31">
        <v>139.0</v>
      </c>
      <c r="M10" s="32">
        <v>31.0</v>
      </c>
      <c r="N10" s="33">
        <v>59.0</v>
      </c>
      <c r="O10" s="25"/>
      <c r="P10" s="15">
        <f t="shared" si="10"/>
        <v>341</v>
      </c>
      <c r="Q10" s="28">
        <f>'Group B vs A; Governor; Early E'!AJ10</f>
        <v>104</v>
      </c>
      <c r="R10" s="29">
        <f>'Group B vs A; Governor; Early E'!AK10</f>
        <v>65</v>
      </c>
      <c r="S10" s="30">
        <f>'Group B vs A; Governor; MiV EDV'!AJ10</f>
        <v>30</v>
      </c>
      <c r="T10" s="31">
        <f>'Group B vs A; Governor; MiV EDV'!AK10</f>
        <v>28</v>
      </c>
      <c r="U10" s="32">
        <f>'Group B vs A; EDV Restoration D'!C10</f>
        <v>55</v>
      </c>
      <c r="V10" s="33">
        <f>'Group B vs A; Governor; MiV EDV'!AI10</f>
        <v>59</v>
      </c>
      <c r="W10" s="25"/>
      <c r="X10" s="28">
        <f t="shared" ref="X10:Y10" si="43">I10+K10+M10</f>
        <v>105</v>
      </c>
      <c r="Y10" s="29">
        <f t="shared" si="43"/>
        <v>263</v>
      </c>
      <c r="Z10" s="32">
        <f t="shared" ref="Z10:AA10" si="44">Q10+S10+U10</f>
        <v>189</v>
      </c>
      <c r="AA10" s="67">
        <f t="shared" si="44"/>
        <v>152</v>
      </c>
      <c r="AB10" s="68">
        <f t="shared" ref="AB10:AC10" si="45">Z10/X10</f>
        <v>1.8</v>
      </c>
      <c r="AC10" s="69">
        <f t="shared" si="45"/>
        <v>0.5779467681</v>
      </c>
      <c r="AD10" s="70">
        <v>52.0</v>
      </c>
      <c r="AE10" s="70">
        <v>21.0</v>
      </c>
      <c r="AF10" s="70">
        <v>25.0</v>
      </c>
      <c r="AG10" s="70">
        <v>7.0</v>
      </c>
      <c r="AH10" s="69">
        <v>158.0</v>
      </c>
      <c r="AI10" s="69">
        <v>91.0</v>
      </c>
      <c r="AJ10" s="69">
        <v>14.0</v>
      </c>
      <c r="AK10" s="70">
        <f t="shared" ref="AK10:AN10" si="46">ROUND(AD10*$AB10,0)</f>
        <v>94</v>
      </c>
      <c r="AL10" s="70">
        <f t="shared" si="46"/>
        <v>38</v>
      </c>
      <c r="AM10" s="70">
        <f t="shared" si="46"/>
        <v>45</v>
      </c>
      <c r="AN10" s="70">
        <f t="shared" si="46"/>
        <v>13</v>
      </c>
      <c r="AO10" s="69">
        <f t="shared" ref="AO10:AQ10" si="47">ROUND(AH10*$AC10,0)</f>
        <v>91</v>
      </c>
      <c r="AP10" s="69">
        <f t="shared" si="47"/>
        <v>53</v>
      </c>
      <c r="AQ10" s="69">
        <f t="shared" si="47"/>
        <v>8</v>
      </c>
    </row>
    <row r="11">
      <c r="A11" s="11" t="s">
        <v>72</v>
      </c>
      <c r="B11" s="23">
        <f>I1+J1+K1+L1+M1+N1</f>
        <v>229140</v>
      </c>
      <c r="C11" s="23"/>
      <c r="D11" s="46">
        <v>9.0</v>
      </c>
      <c r="E11" s="25"/>
      <c r="F11" s="26">
        <v>1012.0</v>
      </c>
      <c r="G11" s="18">
        <v>1883.0</v>
      </c>
      <c r="H11" s="15">
        <f t="shared" si="9"/>
        <v>617</v>
      </c>
      <c r="I11" s="28">
        <v>54.0</v>
      </c>
      <c r="J11" s="29">
        <v>80.0</v>
      </c>
      <c r="K11" s="30">
        <v>76.0</v>
      </c>
      <c r="L11" s="31">
        <v>290.0</v>
      </c>
      <c r="M11" s="32">
        <v>44.0</v>
      </c>
      <c r="N11" s="33">
        <v>73.0</v>
      </c>
      <c r="O11" s="25"/>
      <c r="P11" s="15">
        <f t="shared" si="10"/>
        <v>499</v>
      </c>
      <c r="Q11" s="28">
        <f>'Group B vs A; Governor; Early E'!AJ11</f>
        <v>134</v>
      </c>
      <c r="R11" s="29">
        <f>'Group B vs A; Governor; Early E'!AK11</f>
        <v>80</v>
      </c>
      <c r="S11" s="30">
        <f>'Group B vs A; Governor; MiV EDV'!AJ11</f>
        <v>76</v>
      </c>
      <c r="T11" s="31">
        <f>'Group B vs A; Governor; MiV EDV'!AK11</f>
        <v>60</v>
      </c>
      <c r="U11" s="32">
        <f>'Group B vs A; EDV Restoration D'!C11</f>
        <v>76</v>
      </c>
      <c r="V11" s="33">
        <f>'Group B vs A; Governor; MiV EDV'!AI11</f>
        <v>73</v>
      </c>
      <c r="W11" s="25"/>
      <c r="X11" s="28">
        <f t="shared" ref="X11:Y11" si="48">I11+K11+M11</f>
        <v>174</v>
      </c>
      <c r="Y11" s="29">
        <f t="shared" si="48"/>
        <v>443</v>
      </c>
      <c r="Z11" s="32">
        <f t="shared" ref="Z11:AA11" si="49">Q11+S11+U11</f>
        <v>286</v>
      </c>
      <c r="AA11" s="67">
        <f t="shared" si="49"/>
        <v>213</v>
      </c>
      <c r="AB11" s="68">
        <f t="shared" ref="AB11:AC11" si="50">Z11/X11</f>
        <v>1.643678161</v>
      </c>
      <c r="AC11" s="69">
        <f t="shared" si="50"/>
        <v>0.4808126411</v>
      </c>
      <c r="AD11" s="70">
        <v>85.0</v>
      </c>
      <c r="AE11" s="70">
        <v>41.0</v>
      </c>
      <c r="AF11" s="70">
        <v>23.0</v>
      </c>
      <c r="AG11" s="70">
        <v>25.0</v>
      </c>
      <c r="AH11" s="69">
        <v>203.0</v>
      </c>
      <c r="AI11" s="69">
        <v>228.0</v>
      </c>
      <c r="AJ11" s="69">
        <v>12.0</v>
      </c>
      <c r="AK11" s="70">
        <f t="shared" ref="AK11:AN11" si="51">ROUND(AD11*$AB11,0)</f>
        <v>140</v>
      </c>
      <c r="AL11" s="70">
        <f t="shared" si="51"/>
        <v>67</v>
      </c>
      <c r="AM11" s="70">
        <f t="shared" si="51"/>
        <v>38</v>
      </c>
      <c r="AN11" s="70">
        <f t="shared" si="51"/>
        <v>41</v>
      </c>
      <c r="AO11" s="69">
        <f t="shared" ref="AO11:AQ11" si="52">ROUND(AH11*$AC11,0)</f>
        <v>98</v>
      </c>
      <c r="AP11" s="69">
        <f t="shared" si="52"/>
        <v>110</v>
      </c>
      <c r="AQ11" s="69">
        <f t="shared" si="52"/>
        <v>6</v>
      </c>
    </row>
    <row r="12">
      <c r="A12" s="23"/>
      <c r="B12" s="23"/>
      <c r="C12" s="23"/>
      <c r="D12" s="46">
        <v>10.0</v>
      </c>
      <c r="E12" s="25"/>
      <c r="F12" s="26">
        <v>1015.0</v>
      </c>
      <c r="G12" s="18">
        <v>2510.0</v>
      </c>
      <c r="H12" s="15">
        <f t="shared" si="9"/>
        <v>442</v>
      </c>
      <c r="I12" s="28">
        <v>33.0</v>
      </c>
      <c r="J12" s="29">
        <v>79.0</v>
      </c>
      <c r="K12" s="30">
        <v>29.0</v>
      </c>
      <c r="L12" s="31">
        <v>223.0</v>
      </c>
      <c r="M12" s="32">
        <v>26.0</v>
      </c>
      <c r="N12" s="33">
        <v>52.0</v>
      </c>
      <c r="O12" s="25"/>
      <c r="P12" s="15">
        <f t="shared" si="10"/>
        <v>323</v>
      </c>
      <c r="Q12" s="28">
        <f>'Group B vs A; Governor; Early E'!AJ12</f>
        <v>79</v>
      </c>
      <c r="R12" s="29">
        <f>'Group B vs A; Governor; Early E'!AK12</f>
        <v>79</v>
      </c>
      <c r="S12" s="30">
        <f>'Group B vs A; Governor; MiV EDV'!AJ12</f>
        <v>29</v>
      </c>
      <c r="T12" s="31">
        <f>'Group B vs A; Governor; MiV EDV'!AK12</f>
        <v>36</v>
      </c>
      <c r="U12" s="32">
        <f>'Group B vs A; EDV Restoration D'!C12</f>
        <v>48</v>
      </c>
      <c r="V12" s="33">
        <f>'Group B vs A; Governor; MiV EDV'!AI12</f>
        <v>52</v>
      </c>
      <c r="W12" s="25"/>
      <c r="X12" s="28">
        <f t="shared" ref="X12:Y12" si="53">I12+K12+M12</f>
        <v>88</v>
      </c>
      <c r="Y12" s="29">
        <f t="shared" si="53"/>
        <v>354</v>
      </c>
      <c r="Z12" s="32">
        <f t="shared" ref="Z12:AA12" si="54">Q12+S12+U12</f>
        <v>156</v>
      </c>
      <c r="AA12" s="67">
        <f t="shared" si="54"/>
        <v>167</v>
      </c>
      <c r="AB12" s="68">
        <f t="shared" ref="AB12:AC12" si="55">Z12/X12</f>
        <v>1.772727273</v>
      </c>
      <c r="AC12" s="69">
        <f t="shared" si="55"/>
        <v>0.4717514124</v>
      </c>
      <c r="AD12" s="70">
        <v>51.0</v>
      </c>
      <c r="AE12" s="70">
        <v>15.0</v>
      </c>
      <c r="AF12" s="70">
        <v>15.0</v>
      </c>
      <c r="AG12" s="70">
        <v>7.0</v>
      </c>
      <c r="AH12" s="69">
        <v>240.0</v>
      </c>
      <c r="AI12" s="69">
        <v>104.0</v>
      </c>
      <c r="AJ12" s="69">
        <v>10.0</v>
      </c>
      <c r="AK12" s="70">
        <f t="shared" ref="AK12:AN12" si="56">ROUND(AD12*$AB12,0)</f>
        <v>90</v>
      </c>
      <c r="AL12" s="70">
        <f t="shared" si="56"/>
        <v>27</v>
      </c>
      <c r="AM12" s="70">
        <f t="shared" si="56"/>
        <v>27</v>
      </c>
      <c r="AN12" s="70">
        <f t="shared" si="56"/>
        <v>12</v>
      </c>
      <c r="AO12" s="69">
        <f t="shared" ref="AO12:AQ12" si="57">ROUND(AH12*$AC12,0)</f>
        <v>113</v>
      </c>
      <c r="AP12" s="69">
        <f t="shared" si="57"/>
        <v>49</v>
      </c>
      <c r="AQ12" s="69">
        <f t="shared" si="57"/>
        <v>5</v>
      </c>
    </row>
    <row r="13">
      <c r="A13" s="49" t="s">
        <v>73</v>
      </c>
      <c r="B13" s="49" t="str">
        <f t="shared" ref="B13:B18" si="63">B5</f>
        <v>Group B Early</v>
      </c>
      <c r="C13" s="49" t="str">
        <f t="shared" ref="C13:C16" si="64">#REF!</f>
        <v>#REF!</v>
      </c>
      <c r="D13" s="46">
        <v>11.0</v>
      </c>
      <c r="E13" s="25"/>
      <c r="F13" s="26">
        <v>1016.0</v>
      </c>
      <c r="G13" s="18">
        <v>485.0</v>
      </c>
      <c r="H13" s="15">
        <f t="shared" si="9"/>
        <v>151</v>
      </c>
      <c r="I13" s="28">
        <v>8.0</v>
      </c>
      <c r="J13" s="29">
        <v>25.0</v>
      </c>
      <c r="K13" s="30">
        <v>14.0</v>
      </c>
      <c r="L13" s="31">
        <v>72.0</v>
      </c>
      <c r="M13" s="32">
        <v>12.0</v>
      </c>
      <c r="N13" s="33">
        <v>20.0</v>
      </c>
      <c r="O13" s="25"/>
      <c r="P13" s="15">
        <f t="shared" si="10"/>
        <v>113</v>
      </c>
      <c r="Q13" s="28">
        <f>'Group B vs A; Governor; Early E'!AJ13</f>
        <v>21</v>
      </c>
      <c r="R13" s="29">
        <f>'Group B vs A; Governor; Early E'!AK13</f>
        <v>25</v>
      </c>
      <c r="S13" s="30">
        <f>'Group B vs A; Governor; MiV EDV'!AJ13</f>
        <v>14</v>
      </c>
      <c r="T13" s="31">
        <f>'Group B vs A; Governor; MiV EDV'!AK13</f>
        <v>13</v>
      </c>
      <c r="U13" s="32">
        <f>'Group B vs A; EDV Restoration D'!C13</f>
        <v>20</v>
      </c>
      <c r="V13" s="33">
        <f>'Group B vs A; Governor; MiV EDV'!AI13</f>
        <v>20</v>
      </c>
      <c r="W13" s="25"/>
      <c r="X13" s="28">
        <f t="shared" ref="X13:Y13" si="58">I13+K13+M13</f>
        <v>34</v>
      </c>
      <c r="Y13" s="29">
        <f t="shared" si="58"/>
        <v>117</v>
      </c>
      <c r="Z13" s="32">
        <f t="shared" ref="Z13:AA13" si="59">Q13+S13+U13</f>
        <v>55</v>
      </c>
      <c r="AA13" s="67">
        <f t="shared" si="59"/>
        <v>58</v>
      </c>
      <c r="AB13" s="68">
        <f t="shared" ref="AB13:AC13" si="60">Z13/X13</f>
        <v>1.617647059</v>
      </c>
      <c r="AC13" s="69">
        <f t="shared" si="60"/>
        <v>0.4957264957</v>
      </c>
      <c r="AD13" s="70">
        <v>25.0</v>
      </c>
      <c r="AE13" s="70">
        <v>7.0</v>
      </c>
      <c r="AF13" s="70">
        <v>2.0</v>
      </c>
      <c r="AG13" s="70">
        <v>0.0</v>
      </c>
      <c r="AH13" s="69">
        <v>64.0</v>
      </c>
      <c r="AI13" s="69">
        <v>52.0</v>
      </c>
      <c r="AJ13" s="69">
        <v>1.0</v>
      </c>
      <c r="AK13" s="70">
        <f t="shared" ref="AK13:AN13" si="61">ROUND(AD13*$AB13,0)</f>
        <v>40</v>
      </c>
      <c r="AL13" s="70">
        <f t="shared" si="61"/>
        <v>11</v>
      </c>
      <c r="AM13" s="70">
        <f t="shared" si="61"/>
        <v>3</v>
      </c>
      <c r="AN13" s="70">
        <f t="shared" si="61"/>
        <v>0</v>
      </c>
      <c r="AO13" s="69">
        <f t="shared" ref="AO13:AQ13" si="62">ROUND(AH13*$AC13,0)</f>
        <v>32</v>
      </c>
      <c r="AP13" s="69">
        <f t="shared" si="62"/>
        <v>26</v>
      </c>
      <c r="AQ13" s="69">
        <f t="shared" si="62"/>
        <v>0</v>
      </c>
    </row>
    <row r="14">
      <c r="A14" s="49" t="s">
        <v>73</v>
      </c>
      <c r="B14" s="49" t="str">
        <f t="shared" si="63"/>
        <v>Group A Early</v>
      </c>
      <c r="C14" s="49" t="str">
        <f t="shared" si="64"/>
        <v>#REF!</v>
      </c>
      <c r="D14" s="46">
        <v>12.0</v>
      </c>
      <c r="E14" s="25"/>
      <c r="F14" s="26">
        <v>1038.0</v>
      </c>
      <c r="G14" s="18">
        <v>2098.0</v>
      </c>
      <c r="H14" s="15">
        <f t="shared" si="9"/>
        <v>330</v>
      </c>
      <c r="I14" s="28">
        <v>20.0</v>
      </c>
      <c r="J14" s="29">
        <v>69.0</v>
      </c>
      <c r="K14" s="30">
        <v>25.0</v>
      </c>
      <c r="L14" s="31">
        <v>170.0</v>
      </c>
      <c r="M14" s="32">
        <v>19.0</v>
      </c>
      <c r="N14" s="33">
        <v>27.0</v>
      </c>
      <c r="O14" s="25"/>
      <c r="P14" s="15">
        <f t="shared" si="10"/>
        <v>237</v>
      </c>
      <c r="Q14" s="28">
        <f>'Group B vs A; Governor; Early E'!AJ14</f>
        <v>59</v>
      </c>
      <c r="R14" s="29">
        <f>'Group B vs A; Governor; Early E'!AK14</f>
        <v>69</v>
      </c>
      <c r="S14" s="30">
        <f>'Group B vs A; Governor; MiV EDV'!AJ14</f>
        <v>25</v>
      </c>
      <c r="T14" s="31">
        <f>'Group B vs A; Governor; MiV EDV'!AK14</f>
        <v>25</v>
      </c>
      <c r="U14" s="32">
        <f>'Group B vs A; EDV Restoration D'!C14</f>
        <v>32</v>
      </c>
      <c r="V14" s="33">
        <f>'Group B vs A; Governor; MiV EDV'!AI14</f>
        <v>27</v>
      </c>
      <c r="W14" s="25"/>
      <c r="X14" s="28">
        <f t="shared" ref="X14:Y14" si="65">I14+K14+M14</f>
        <v>64</v>
      </c>
      <c r="Y14" s="29">
        <f t="shared" si="65"/>
        <v>266</v>
      </c>
      <c r="Z14" s="32">
        <f t="shared" ref="Z14:AA14" si="66">Q14+S14+U14</f>
        <v>116</v>
      </c>
      <c r="AA14" s="67">
        <f t="shared" si="66"/>
        <v>121</v>
      </c>
      <c r="AB14" s="68">
        <f t="shared" ref="AB14:AC14" si="67">Z14/X14</f>
        <v>1.8125</v>
      </c>
      <c r="AC14" s="69">
        <f t="shared" si="67"/>
        <v>0.454887218</v>
      </c>
      <c r="AD14" s="70">
        <v>31.0</v>
      </c>
      <c r="AE14" s="70">
        <v>16.0</v>
      </c>
      <c r="AF14" s="70">
        <v>13.0</v>
      </c>
      <c r="AG14" s="70">
        <v>4.0</v>
      </c>
      <c r="AH14" s="69">
        <v>163.0</v>
      </c>
      <c r="AI14" s="69">
        <v>89.0</v>
      </c>
      <c r="AJ14" s="69">
        <v>14.0</v>
      </c>
      <c r="AK14" s="70">
        <f t="shared" ref="AK14:AN14" si="68">ROUND(AD14*$AB14,0)</f>
        <v>56</v>
      </c>
      <c r="AL14" s="70">
        <f t="shared" si="68"/>
        <v>29</v>
      </c>
      <c r="AM14" s="70">
        <f t="shared" si="68"/>
        <v>24</v>
      </c>
      <c r="AN14" s="70">
        <f t="shared" si="68"/>
        <v>7</v>
      </c>
      <c r="AO14" s="69">
        <f t="shared" ref="AO14:AQ14" si="69">ROUND(AH14*$AC14,0)</f>
        <v>74</v>
      </c>
      <c r="AP14" s="69">
        <f t="shared" si="69"/>
        <v>40</v>
      </c>
      <c r="AQ14" s="69">
        <f t="shared" si="69"/>
        <v>6</v>
      </c>
    </row>
    <row r="15">
      <c r="A15" s="49" t="s">
        <v>73</v>
      </c>
      <c r="B15" s="49" t="str">
        <f t="shared" si="63"/>
        <v>Group B EDV</v>
      </c>
      <c r="C15" s="49" t="str">
        <f t="shared" si="64"/>
        <v>#REF!</v>
      </c>
      <c r="D15" s="46">
        <v>13.0</v>
      </c>
      <c r="E15" s="25"/>
      <c r="F15" s="26">
        <v>1039.0</v>
      </c>
      <c r="G15" s="18">
        <v>3242.0</v>
      </c>
      <c r="H15" s="15">
        <f t="shared" si="9"/>
        <v>730</v>
      </c>
      <c r="I15" s="28">
        <v>47.0</v>
      </c>
      <c r="J15" s="29">
        <v>151.0</v>
      </c>
      <c r="K15" s="30">
        <v>81.0</v>
      </c>
      <c r="L15" s="31">
        <v>332.0</v>
      </c>
      <c r="M15" s="32">
        <v>51.0</v>
      </c>
      <c r="N15" s="33">
        <v>68.0</v>
      </c>
      <c r="O15" s="25"/>
      <c r="P15" s="15">
        <f t="shared" si="10"/>
        <v>581</v>
      </c>
      <c r="Q15" s="28">
        <f>'Group B vs A; Governor; Early E'!AJ15</f>
        <v>136</v>
      </c>
      <c r="R15" s="29">
        <f>'Group B vs A; Governor; Early E'!AK15</f>
        <v>151</v>
      </c>
      <c r="S15" s="30">
        <f>'Group B vs A; Governor; MiV EDV'!AJ15</f>
        <v>81</v>
      </c>
      <c r="T15" s="31">
        <f>'Group B vs A; Governor; MiV EDV'!AK15</f>
        <v>61</v>
      </c>
      <c r="U15" s="32">
        <f>'Group B vs A; EDV Restoration D'!C15</f>
        <v>84</v>
      </c>
      <c r="V15" s="33">
        <f>'Group B vs A; Governor; MiV EDV'!AI15</f>
        <v>68</v>
      </c>
      <c r="W15" s="25"/>
      <c r="X15" s="28">
        <f t="shared" ref="X15:Y15" si="70">I15+K15+M15</f>
        <v>179</v>
      </c>
      <c r="Y15" s="29">
        <f t="shared" si="70"/>
        <v>551</v>
      </c>
      <c r="Z15" s="32">
        <f t="shared" ref="Z15:AA15" si="71">Q15+S15+U15</f>
        <v>301</v>
      </c>
      <c r="AA15" s="67">
        <f t="shared" si="71"/>
        <v>280</v>
      </c>
      <c r="AB15" s="68">
        <f t="shared" ref="AB15:AC15" si="72">Z15/X15</f>
        <v>1.681564246</v>
      </c>
      <c r="AC15" s="69">
        <f t="shared" si="72"/>
        <v>0.5081669691</v>
      </c>
      <c r="AD15" s="70">
        <v>73.0</v>
      </c>
      <c r="AE15" s="70">
        <v>45.0</v>
      </c>
      <c r="AF15" s="70">
        <v>46.0</v>
      </c>
      <c r="AG15" s="70">
        <v>15.0</v>
      </c>
      <c r="AH15" s="69">
        <v>292.0</v>
      </c>
      <c r="AI15" s="69">
        <v>247.0</v>
      </c>
      <c r="AJ15" s="69">
        <v>12.0</v>
      </c>
      <c r="AK15" s="70">
        <f t="shared" ref="AK15:AN15" si="73">ROUND(AD15*$AB15,0)</f>
        <v>123</v>
      </c>
      <c r="AL15" s="70">
        <f t="shared" si="73"/>
        <v>76</v>
      </c>
      <c r="AM15" s="70">
        <f t="shared" si="73"/>
        <v>77</v>
      </c>
      <c r="AN15" s="70">
        <f t="shared" si="73"/>
        <v>25</v>
      </c>
      <c r="AO15" s="69">
        <f t="shared" ref="AO15:AQ15" si="74">ROUND(AH15*$AC15,0)</f>
        <v>148</v>
      </c>
      <c r="AP15" s="69">
        <f t="shared" si="74"/>
        <v>126</v>
      </c>
      <c r="AQ15" s="69">
        <f t="shared" si="74"/>
        <v>6</v>
      </c>
    </row>
    <row r="16">
      <c r="A16" s="49" t="s">
        <v>73</v>
      </c>
      <c r="B16" s="49" t="str">
        <f t="shared" si="63"/>
        <v>Group A EDV</v>
      </c>
      <c r="C16" s="49" t="str">
        <f t="shared" si="64"/>
        <v>#REF!</v>
      </c>
      <c r="D16" s="46">
        <v>14.0</v>
      </c>
      <c r="E16" s="25"/>
      <c r="F16" s="26">
        <v>1063.0</v>
      </c>
      <c r="G16" s="18">
        <v>1412.0</v>
      </c>
      <c r="H16" s="15">
        <f t="shared" si="9"/>
        <v>310</v>
      </c>
      <c r="I16" s="28">
        <v>28.0</v>
      </c>
      <c r="J16" s="29">
        <v>52.0</v>
      </c>
      <c r="K16" s="30">
        <v>22.0</v>
      </c>
      <c r="L16" s="31">
        <v>139.0</v>
      </c>
      <c r="M16" s="32">
        <v>29.0</v>
      </c>
      <c r="N16" s="33">
        <v>40.0</v>
      </c>
      <c r="O16" s="25"/>
      <c r="P16" s="15">
        <f t="shared" si="10"/>
        <v>257</v>
      </c>
      <c r="Q16" s="28">
        <f>'Group B vs A; Governor; Early E'!AJ16</f>
        <v>74</v>
      </c>
      <c r="R16" s="29">
        <f>'Group B vs A; Governor; Early E'!AK16</f>
        <v>52</v>
      </c>
      <c r="S16" s="30">
        <f>'Group B vs A; Governor; MiV EDV'!AJ16</f>
        <v>22</v>
      </c>
      <c r="T16" s="31">
        <f>'Group B vs A; Governor; MiV EDV'!AK16</f>
        <v>21</v>
      </c>
      <c r="U16" s="32">
        <f>'Group B vs A; EDV Restoration D'!C16</f>
        <v>48</v>
      </c>
      <c r="V16" s="33">
        <f>'Group B vs A; Governor; MiV EDV'!AI16</f>
        <v>40</v>
      </c>
      <c r="W16" s="25"/>
      <c r="X16" s="28">
        <f t="shared" ref="X16:Y16" si="75">I16+K16+M16</f>
        <v>79</v>
      </c>
      <c r="Y16" s="29">
        <f t="shared" si="75"/>
        <v>231</v>
      </c>
      <c r="Z16" s="32">
        <f t="shared" ref="Z16:AA16" si="76">Q16+S16+U16</f>
        <v>144</v>
      </c>
      <c r="AA16" s="67">
        <f t="shared" si="76"/>
        <v>113</v>
      </c>
      <c r="AB16" s="68">
        <f t="shared" ref="AB16:AC16" si="77">Z16/X16</f>
        <v>1.82278481</v>
      </c>
      <c r="AC16" s="69">
        <f t="shared" si="77"/>
        <v>0.4891774892</v>
      </c>
      <c r="AD16" s="70">
        <v>41.0</v>
      </c>
      <c r="AE16" s="70">
        <v>12.0</v>
      </c>
      <c r="AF16" s="70">
        <v>21.0</v>
      </c>
      <c r="AG16" s="70">
        <v>5.0</v>
      </c>
      <c r="AH16" s="69">
        <v>171.0</v>
      </c>
      <c r="AI16" s="69">
        <v>57.0</v>
      </c>
      <c r="AJ16" s="69">
        <v>3.0</v>
      </c>
      <c r="AK16" s="70">
        <f t="shared" ref="AK16:AN16" si="78">ROUND(AD16*$AB16,0)</f>
        <v>75</v>
      </c>
      <c r="AL16" s="70">
        <f t="shared" si="78"/>
        <v>22</v>
      </c>
      <c r="AM16" s="70">
        <f t="shared" si="78"/>
        <v>38</v>
      </c>
      <c r="AN16" s="70">
        <f t="shared" si="78"/>
        <v>9</v>
      </c>
      <c r="AO16" s="69">
        <f t="shared" ref="AO16:AQ16" si="79">ROUND(AH16*$AC16,0)</f>
        <v>84</v>
      </c>
      <c r="AP16" s="69">
        <f t="shared" si="79"/>
        <v>28</v>
      </c>
      <c r="AQ16" s="69">
        <f t="shared" si="79"/>
        <v>1</v>
      </c>
    </row>
    <row r="17">
      <c r="A17" s="50" t="s">
        <v>73</v>
      </c>
      <c r="B17" s="50" t="str">
        <f t="shared" si="63"/>
        <v>Group B Grand Total</v>
      </c>
      <c r="C17" s="50" t="str">
        <f t="shared" ref="C17:C18" si="85">C13+C15</f>
        <v>#REF!</v>
      </c>
      <c r="D17" s="46">
        <v>15.0</v>
      </c>
      <c r="E17" s="25"/>
      <c r="F17" s="26">
        <v>1074.0</v>
      </c>
      <c r="G17" s="18">
        <v>2203.0</v>
      </c>
      <c r="H17" s="15">
        <f t="shared" si="9"/>
        <v>431</v>
      </c>
      <c r="I17" s="28">
        <v>21.0</v>
      </c>
      <c r="J17" s="29">
        <v>25.0</v>
      </c>
      <c r="K17" s="30">
        <v>57.0</v>
      </c>
      <c r="L17" s="31">
        <v>224.0</v>
      </c>
      <c r="M17" s="32">
        <v>38.0</v>
      </c>
      <c r="N17" s="33">
        <v>66.0</v>
      </c>
      <c r="O17" s="25"/>
      <c r="P17" s="15">
        <f t="shared" si="10"/>
        <v>314</v>
      </c>
      <c r="Q17" s="28">
        <f>'Group B vs A; Governor; Early E'!AJ17</f>
        <v>52</v>
      </c>
      <c r="R17" s="29">
        <f>'Group B vs A; Governor; Early E'!AK17</f>
        <v>25</v>
      </c>
      <c r="S17" s="30">
        <f>'Group B vs A; Governor; MiV EDV'!AJ17</f>
        <v>57</v>
      </c>
      <c r="T17" s="31">
        <f>'Group B vs A; Governor; MiV EDV'!AK17</f>
        <v>46</v>
      </c>
      <c r="U17" s="32">
        <f>'Group B vs A; EDV Restoration D'!C17</f>
        <v>68</v>
      </c>
      <c r="V17" s="33">
        <f>'Group B vs A; Governor; MiV EDV'!AI17</f>
        <v>66</v>
      </c>
      <c r="W17" s="25"/>
      <c r="X17" s="28">
        <f t="shared" ref="X17:Y17" si="80">I17+K17+M17</f>
        <v>116</v>
      </c>
      <c r="Y17" s="29">
        <f t="shared" si="80"/>
        <v>315</v>
      </c>
      <c r="Z17" s="32">
        <f t="shared" ref="Z17:AA17" si="81">Q17+S17+U17</f>
        <v>177</v>
      </c>
      <c r="AA17" s="67">
        <f t="shared" si="81"/>
        <v>137</v>
      </c>
      <c r="AB17" s="68">
        <f t="shared" ref="AB17:AC17" si="82">Z17/X17</f>
        <v>1.525862069</v>
      </c>
      <c r="AC17" s="69">
        <f t="shared" si="82"/>
        <v>0.4349206349</v>
      </c>
      <c r="AD17" s="70">
        <v>47.0</v>
      </c>
      <c r="AE17" s="70">
        <v>26.0</v>
      </c>
      <c r="AF17" s="70">
        <v>27.0</v>
      </c>
      <c r="AG17" s="70">
        <v>16.0</v>
      </c>
      <c r="AH17" s="69">
        <v>158.0</v>
      </c>
      <c r="AI17" s="69">
        <v>140.0</v>
      </c>
      <c r="AJ17" s="69">
        <v>17.0</v>
      </c>
      <c r="AK17" s="70">
        <f t="shared" ref="AK17:AN17" si="83">ROUND(AD17*$AB17,0)</f>
        <v>72</v>
      </c>
      <c r="AL17" s="70">
        <f t="shared" si="83"/>
        <v>40</v>
      </c>
      <c r="AM17" s="70">
        <f t="shared" si="83"/>
        <v>41</v>
      </c>
      <c r="AN17" s="70">
        <f t="shared" si="83"/>
        <v>24</v>
      </c>
      <c r="AO17" s="69">
        <f t="shared" ref="AO17:AQ17" si="84">ROUND(AH17*$AC17,0)</f>
        <v>69</v>
      </c>
      <c r="AP17" s="69">
        <f t="shared" si="84"/>
        <v>61</v>
      </c>
      <c r="AQ17" s="69">
        <f t="shared" si="84"/>
        <v>7</v>
      </c>
    </row>
    <row r="18">
      <c r="A18" s="50" t="s">
        <v>73</v>
      </c>
      <c r="B18" s="50" t="str">
        <f t="shared" si="63"/>
        <v>Group A Grand Total</v>
      </c>
      <c r="C18" s="50" t="str">
        <f t="shared" si="85"/>
        <v>#REF!</v>
      </c>
      <c r="D18" s="46">
        <v>16.0</v>
      </c>
      <c r="E18" s="25"/>
      <c r="F18" s="26">
        <v>1302.0</v>
      </c>
      <c r="G18" s="18">
        <v>3655.0</v>
      </c>
      <c r="H18" s="15">
        <f t="shared" si="9"/>
        <v>520</v>
      </c>
      <c r="I18" s="28">
        <v>36.0</v>
      </c>
      <c r="J18" s="29">
        <v>98.0</v>
      </c>
      <c r="K18" s="30">
        <v>38.0</v>
      </c>
      <c r="L18" s="31">
        <v>242.0</v>
      </c>
      <c r="M18" s="32">
        <v>38.0</v>
      </c>
      <c r="N18" s="33">
        <v>68.0</v>
      </c>
      <c r="O18" s="25"/>
      <c r="P18" s="15">
        <f t="shared" si="10"/>
        <v>404</v>
      </c>
      <c r="Q18" s="28">
        <f>'Group B vs A; Governor; Early E'!AJ18</f>
        <v>92</v>
      </c>
      <c r="R18" s="29">
        <f>'Group B vs A; Governor; Early E'!AK18</f>
        <v>98</v>
      </c>
      <c r="S18" s="30">
        <f>'Group B vs A; Governor; MiV EDV'!AJ18</f>
        <v>38</v>
      </c>
      <c r="T18" s="31">
        <f>'Group B vs A; Governor; MiV EDV'!AK18</f>
        <v>41</v>
      </c>
      <c r="U18" s="32">
        <f>'Group B vs A; EDV Restoration D'!C18</f>
        <v>67</v>
      </c>
      <c r="V18" s="33">
        <f>'Group B vs A; Governor; MiV EDV'!AI18</f>
        <v>68</v>
      </c>
      <c r="W18" s="25"/>
      <c r="X18" s="28">
        <f t="shared" ref="X18:Y18" si="86">I18+K18+M18</f>
        <v>112</v>
      </c>
      <c r="Y18" s="29">
        <f t="shared" si="86"/>
        <v>408</v>
      </c>
      <c r="Z18" s="32">
        <f t="shared" ref="Z18:AA18" si="87">Q18+S18+U18</f>
        <v>197</v>
      </c>
      <c r="AA18" s="67">
        <f t="shared" si="87"/>
        <v>207</v>
      </c>
      <c r="AB18" s="68">
        <f t="shared" ref="AB18:AC18" si="88">Z18/X18</f>
        <v>1.758928571</v>
      </c>
      <c r="AC18" s="69">
        <f t="shared" si="88"/>
        <v>0.5073529412</v>
      </c>
      <c r="AD18" s="70">
        <v>71.0</v>
      </c>
      <c r="AE18" s="70">
        <v>11.0</v>
      </c>
      <c r="AF18" s="70">
        <v>24.0</v>
      </c>
      <c r="AG18" s="70">
        <v>6.0</v>
      </c>
      <c r="AH18" s="69">
        <v>290.0</v>
      </c>
      <c r="AI18" s="69">
        <v>109.0</v>
      </c>
      <c r="AJ18" s="69">
        <v>9.0</v>
      </c>
      <c r="AK18" s="70">
        <f t="shared" ref="AK18:AN18" si="89">ROUND(AD18*$AB18,0)</f>
        <v>125</v>
      </c>
      <c r="AL18" s="70">
        <f t="shared" si="89"/>
        <v>19</v>
      </c>
      <c r="AM18" s="70">
        <f t="shared" si="89"/>
        <v>42</v>
      </c>
      <c r="AN18" s="70">
        <f t="shared" si="89"/>
        <v>11</v>
      </c>
      <c r="AO18" s="69">
        <f t="shared" ref="AO18:AQ18" si="90">ROUND(AH18*$AC18,0)</f>
        <v>147</v>
      </c>
      <c r="AP18" s="69">
        <f t="shared" si="90"/>
        <v>55</v>
      </c>
      <c r="AQ18" s="69">
        <f t="shared" si="90"/>
        <v>5</v>
      </c>
    </row>
    <row r="19">
      <c r="A19" s="11" t="s">
        <v>74</v>
      </c>
      <c r="B19" s="23" t="str">
        <f>#REF!+#REF!+#REF!+#REF!</f>
        <v>#REF!</v>
      </c>
      <c r="C19" s="23"/>
      <c r="D19" s="46">
        <v>17.0</v>
      </c>
      <c r="E19" s="25"/>
      <c r="F19" s="26">
        <v>1304.0</v>
      </c>
      <c r="G19" s="18">
        <v>2660.0</v>
      </c>
      <c r="H19" s="15">
        <f t="shared" si="9"/>
        <v>372</v>
      </c>
      <c r="I19" s="28">
        <v>29.0</v>
      </c>
      <c r="J19" s="29">
        <v>64.0</v>
      </c>
      <c r="K19" s="30">
        <v>36.0</v>
      </c>
      <c r="L19" s="31">
        <v>172.0</v>
      </c>
      <c r="M19" s="32">
        <v>34.0</v>
      </c>
      <c r="N19" s="33">
        <v>37.0</v>
      </c>
      <c r="O19" s="25"/>
      <c r="P19" s="15">
        <f t="shared" si="10"/>
        <v>302</v>
      </c>
      <c r="Q19" s="28">
        <f>'Group B vs A; Governor; Early E'!AJ19</f>
        <v>85</v>
      </c>
      <c r="R19" s="29">
        <f>'Group B vs A; Governor; Early E'!AK19</f>
        <v>64</v>
      </c>
      <c r="S19" s="30">
        <f>'Group B vs A; Governor; MiV EDV'!AJ19</f>
        <v>36</v>
      </c>
      <c r="T19" s="31">
        <f>'Group B vs A; Governor; MiV EDV'!AK19</f>
        <v>27</v>
      </c>
      <c r="U19" s="32">
        <f>'Group B vs A; EDV Restoration D'!C19</f>
        <v>53</v>
      </c>
      <c r="V19" s="33">
        <f>'Group B vs A; Governor; MiV EDV'!AI19</f>
        <v>37</v>
      </c>
      <c r="W19" s="25"/>
      <c r="X19" s="28">
        <f t="shared" ref="X19:Y19" si="91">I19+K19+M19</f>
        <v>99</v>
      </c>
      <c r="Y19" s="29">
        <f t="shared" si="91"/>
        <v>273</v>
      </c>
      <c r="Z19" s="32">
        <f t="shared" ref="Z19:AA19" si="92">Q19+S19+U19</f>
        <v>174</v>
      </c>
      <c r="AA19" s="67">
        <f t="shared" si="92"/>
        <v>128</v>
      </c>
      <c r="AB19" s="68">
        <f t="shared" ref="AB19:AC19" si="93">Z19/X19</f>
        <v>1.757575758</v>
      </c>
      <c r="AC19" s="69">
        <f t="shared" si="93"/>
        <v>0.4688644689</v>
      </c>
      <c r="AD19" s="70">
        <v>66.0</v>
      </c>
      <c r="AE19" s="70">
        <v>15.0</v>
      </c>
      <c r="AF19" s="70">
        <v>13.0</v>
      </c>
      <c r="AG19" s="70">
        <v>5.0</v>
      </c>
      <c r="AH19" s="69">
        <v>174.0</v>
      </c>
      <c r="AI19" s="69">
        <v>87.0</v>
      </c>
      <c r="AJ19" s="69">
        <v>12.0</v>
      </c>
      <c r="AK19" s="70">
        <f t="shared" ref="AK19:AN19" si="94">ROUND(AD19*$AB19,0)</f>
        <v>116</v>
      </c>
      <c r="AL19" s="70">
        <f t="shared" si="94"/>
        <v>26</v>
      </c>
      <c r="AM19" s="70">
        <f t="shared" si="94"/>
        <v>23</v>
      </c>
      <c r="AN19" s="70">
        <f t="shared" si="94"/>
        <v>9</v>
      </c>
      <c r="AO19" s="69">
        <f t="shared" ref="AO19:AQ19" si="95">ROUND(AH19*$AC19,0)</f>
        <v>82</v>
      </c>
      <c r="AP19" s="69">
        <f t="shared" si="95"/>
        <v>41</v>
      </c>
      <c r="AQ19" s="69">
        <f t="shared" si="95"/>
        <v>6</v>
      </c>
    </row>
    <row r="20">
      <c r="A20" s="23"/>
      <c r="B20" s="23"/>
      <c r="C20" s="23"/>
      <c r="D20" s="46">
        <v>18.0</v>
      </c>
      <c r="E20" s="25"/>
      <c r="F20" s="26">
        <v>1307.0</v>
      </c>
      <c r="G20" s="18">
        <v>2027.0</v>
      </c>
      <c r="H20" s="15">
        <f t="shared" si="9"/>
        <v>400</v>
      </c>
      <c r="I20" s="28">
        <v>41.0</v>
      </c>
      <c r="J20" s="29">
        <v>76.0</v>
      </c>
      <c r="K20" s="30">
        <v>29.0</v>
      </c>
      <c r="L20" s="31">
        <v>173.0</v>
      </c>
      <c r="M20" s="32">
        <v>33.0</v>
      </c>
      <c r="N20" s="33">
        <v>48.0</v>
      </c>
      <c r="O20" s="25"/>
      <c r="P20" s="15">
        <f t="shared" si="10"/>
        <v>342</v>
      </c>
      <c r="Q20" s="28">
        <f>'Group B vs A; Governor; Early E'!AJ20</f>
        <v>105</v>
      </c>
      <c r="R20" s="29">
        <f>'Group B vs A; Governor; Early E'!AK20</f>
        <v>76</v>
      </c>
      <c r="S20" s="30">
        <f>'Group B vs A; Governor; MiV EDV'!AJ20</f>
        <v>29</v>
      </c>
      <c r="T20" s="31">
        <f>'Group B vs A; Governor; MiV EDV'!AK20</f>
        <v>28</v>
      </c>
      <c r="U20" s="32">
        <f>'Group B vs A; EDV Restoration D'!C20</f>
        <v>56</v>
      </c>
      <c r="V20" s="33">
        <f>'Group B vs A; Governor; MiV EDV'!AI20</f>
        <v>48</v>
      </c>
      <c r="W20" s="25"/>
      <c r="X20" s="28">
        <f t="shared" ref="X20:Y20" si="96">I20+K20+M20</f>
        <v>103</v>
      </c>
      <c r="Y20" s="29">
        <f t="shared" si="96"/>
        <v>297</v>
      </c>
      <c r="Z20" s="32">
        <f t="shared" ref="Z20:AA20" si="97">Q20+S20+U20</f>
        <v>190</v>
      </c>
      <c r="AA20" s="67">
        <f t="shared" si="97"/>
        <v>152</v>
      </c>
      <c r="AB20" s="68">
        <f t="shared" ref="AB20:AC20" si="98">Z20/X20</f>
        <v>1.844660194</v>
      </c>
      <c r="AC20" s="69">
        <f t="shared" si="98"/>
        <v>0.5117845118</v>
      </c>
      <c r="AD20" s="70">
        <v>60.0</v>
      </c>
      <c r="AE20" s="70">
        <v>14.0</v>
      </c>
      <c r="AF20" s="70">
        <v>25.0</v>
      </c>
      <c r="AG20" s="70">
        <v>4.0</v>
      </c>
      <c r="AH20" s="69">
        <v>195.0</v>
      </c>
      <c r="AI20" s="69">
        <v>95.0</v>
      </c>
      <c r="AJ20" s="69">
        <v>7.0</v>
      </c>
      <c r="AK20" s="70">
        <f t="shared" ref="AK20:AN20" si="99">ROUND(AD20*$AB20,0)</f>
        <v>111</v>
      </c>
      <c r="AL20" s="70">
        <f t="shared" si="99"/>
        <v>26</v>
      </c>
      <c r="AM20" s="70">
        <f t="shared" si="99"/>
        <v>46</v>
      </c>
      <c r="AN20" s="70">
        <f t="shared" si="99"/>
        <v>7</v>
      </c>
      <c r="AO20" s="69">
        <f t="shared" ref="AO20:AQ20" si="100">ROUND(AH20*$AC20,0)</f>
        <v>100</v>
      </c>
      <c r="AP20" s="69">
        <f t="shared" si="100"/>
        <v>49</v>
      </c>
      <c r="AQ20" s="69">
        <f t="shared" si="100"/>
        <v>4</v>
      </c>
    </row>
    <row r="21">
      <c r="A21" s="51" t="s">
        <v>75</v>
      </c>
      <c r="B21" s="51" t="str">
        <f t="shared" ref="B21:B26" si="106">B13</f>
        <v>Group B Early</v>
      </c>
      <c r="C21" s="51" t="str">
        <f t="shared" ref="C21:C26" si="107">C13-C5</f>
        <v>#REF!</v>
      </c>
      <c r="D21" s="46">
        <v>19.0</v>
      </c>
      <c r="E21" s="25"/>
      <c r="F21" s="26">
        <v>1318.0</v>
      </c>
      <c r="G21" s="18">
        <v>1739.0</v>
      </c>
      <c r="H21" s="15">
        <f t="shared" si="9"/>
        <v>176</v>
      </c>
      <c r="I21" s="28">
        <v>11.0</v>
      </c>
      <c r="J21" s="29">
        <v>29.0</v>
      </c>
      <c r="K21" s="30">
        <v>10.0</v>
      </c>
      <c r="L21" s="31">
        <v>81.0</v>
      </c>
      <c r="M21" s="32">
        <v>17.0</v>
      </c>
      <c r="N21" s="33">
        <v>28.0</v>
      </c>
      <c r="O21" s="25"/>
      <c r="P21" s="15">
        <f t="shared" si="10"/>
        <v>137</v>
      </c>
      <c r="Q21" s="28">
        <f>'Group B vs A; Governor; Early E'!AJ21</f>
        <v>29</v>
      </c>
      <c r="R21" s="29">
        <f>'Group B vs A; Governor; Early E'!AK21</f>
        <v>29</v>
      </c>
      <c r="S21" s="30">
        <f>'Group B vs A; Governor; MiV EDV'!AJ21</f>
        <v>10</v>
      </c>
      <c r="T21" s="31">
        <f>'Group B vs A; Governor; MiV EDV'!AK21</f>
        <v>12</v>
      </c>
      <c r="U21" s="32">
        <f>'Group B vs A; EDV Restoration D'!C21</f>
        <v>29</v>
      </c>
      <c r="V21" s="33">
        <f>'Group B vs A; Governor; MiV EDV'!AI21</f>
        <v>28</v>
      </c>
      <c r="W21" s="25"/>
      <c r="X21" s="28">
        <f t="shared" ref="X21:Y21" si="101">I21+K21+M21</f>
        <v>38</v>
      </c>
      <c r="Y21" s="29">
        <f t="shared" si="101"/>
        <v>138</v>
      </c>
      <c r="Z21" s="32">
        <f t="shared" ref="Z21:AA21" si="102">Q21+S21+U21</f>
        <v>68</v>
      </c>
      <c r="AA21" s="67">
        <f t="shared" si="102"/>
        <v>69</v>
      </c>
      <c r="AB21" s="68">
        <f t="shared" ref="AB21:AC21" si="103">Z21/X21</f>
        <v>1.789473684</v>
      </c>
      <c r="AC21" s="69">
        <f t="shared" si="103"/>
        <v>0.5</v>
      </c>
      <c r="AD21" s="70">
        <v>27.0</v>
      </c>
      <c r="AE21" s="70">
        <v>8.0</v>
      </c>
      <c r="AF21" s="70">
        <v>2.0</v>
      </c>
      <c r="AG21" s="70">
        <v>1.0</v>
      </c>
      <c r="AH21" s="69">
        <v>99.0</v>
      </c>
      <c r="AI21" s="69">
        <v>34.0</v>
      </c>
      <c r="AJ21" s="69">
        <v>5.0</v>
      </c>
      <c r="AK21" s="70">
        <f t="shared" ref="AK21:AN21" si="104">ROUND(AD21*$AB21,0)</f>
        <v>48</v>
      </c>
      <c r="AL21" s="70">
        <f t="shared" si="104"/>
        <v>14</v>
      </c>
      <c r="AM21" s="70">
        <f t="shared" si="104"/>
        <v>4</v>
      </c>
      <c r="AN21" s="70">
        <f t="shared" si="104"/>
        <v>2</v>
      </c>
      <c r="AO21" s="69">
        <f t="shared" ref="AO21:AQ21" si="105">ROUND(AH21*$AC21,0)</f>
        <v>50</v>
      </c>
      <c r="AP21" s="69">
        <f t="shared" si="105"/>
        <v>17</v>
      </c>
      <c r="AQ21" s="69">
        <f t="shared" si="105"/>
        <v>3</v>
      </c>
    </row>
    <row r="22">
      <c r="A22" s="51" t="s">
        <v>75</v>
      </c>
      <c r="B22" s="51" t="str">
        <f t="shared" si="106"/>
        <v>Group A Early</v>
      </c>
      <c r="C22" s="51" t="str">
        <f t="shared" si="107"/>
        <v>#REF!</v>
      </c>
      <c r="D22" s="46">
        <v>20.0</v>
      </c>
      <c r="E22" s="25"/>
      <c r="F22" s="26">
        <v>1327.0</v>
      </c>
      <c r="G22" s="18">
        <v>2196.0</v>
      </c>
      <c r="H22" s="15">
        <f t="shared" si="9"/>
        <v>231</v>
      </c>
      <c r="I22" s="28">
        <v>17.0</v>
      </c>
      <c r="J22" s="29">
        <v>48.0</v>
      </c>
      <c r="K22" s="30">
        <v>18.0</v>
      </c>
      <c r="L22" s="31">
        <v>97.0</v>
      </c>
      <c r="M22" s="32">
        <v>15.0</v>
      </c>
      <c r="N22" s="33">
        <v>36.0</v>
      </c>
      <c r="O22" s="25"/>
      <c r="P22" s="15">
        <f t="shared" si="10"/>
        <v>193</v>
      </c>
      <c r="Q22" s="28">
        <f>'Group B vs A; Governor; Early E'!AJ22</f>
        <v>41</v>
      </c>
      <c r="R22" s="29">
        <f>'Group B vs A; Governor; Early E'!AK22</f>
        <v>48</v>
      </c>
      <c r="S22" s="30">
        <f>'Group B vs A; Governor; MiV EDV'!AJ22</f>
        <v>18</v>
      </c>
      <c r="T22" s="31">
        <f>'Group B vs A; Governor; MiV EDV'!AK22</f>
        <v>20</v>
      </c>
      <c r="U22" s="32">
        <f>'Group B vs A; EDV Restoration D'!C22</f>
        <v>30</v>
      </c>
      <c r="V22" s="33">
        <f>'Group B vs A; Governor; MiV EDV'!AI22</f>
        <v>36</v>
      </c>
      <c r="W22" s="25"/>
      <c r="X22" s="28">
        <f t="shared" ref="X22:Y22" si="108">I22+K22+M22</f>
        <v>50</v>
      </c>
      <c r="Y22" s="29">
        <f t="shared" si="108"/>
        <v>181</v>
      </c>
      <c r="Z22" s="32">
        <f t="shared" ref="Z22:AA22" si="109">Q22+S22+U22</f>
        <v>89</v>
      </c>
      <c r="AA22" s="67">
        <f t="shared" si="109"/>
        <v>104</v>
      </c>
      <c r="AB22" s="68">
        <f t="shared" ref="AB22:AC22" si="110">Z22/X22</f>
        <v>1.78</v>
      </c>
      <c r="AC22" s="69">
        <f t="shared" si="110"/>
        <v>0.5745856354</v>
      </c>
      <c r="AD22" s="70">
        <v>35.0</v>
      </c>
      <c r="AE22" s="70">
        <v>2.0</v>
      </c>
      <c r="AF22" s="70">
        <v>10.0</v>
      </c>
      <c r="AG22" s="70">
        <v>3.0</v>
      </c>
      <c r="AH22" s="69">
        <v>119.0</v>
      </c>
      <c r="AI22" s="69">
        <v>52.0</v>
      </c>
      <c r="AJ22" s="69">
        <v>10.0</v>
      </c>
      <c r="AK22" s="70">
        <f t="shared" ref="AK22:AN22" si="111">ROUND(AD22*$AB22,0)</f>
        <v>62</v>
      </c>
      <c r="AL22" s="70">
        <f t="shared" si="111"/>
        <v>4</v>
      </c>
      <c r="AM22" s="70">
        <f t="shared" si="111"/>
        <v>18</v>
      </c>
      <c r="AN22" s="70">
        <f t="shared" si="111"/>
        <v>5</v>
      </c>
      <c r="AO22" s="69">
        <f t="shared" ref="AO22:AQ22" si="112">ROUND(AH22*$AC22,0)</f>
        <v>68</v>
      </c>
      <c r="AP22" s="69">
        <f t="shared" si="112"/>
        <v>30</v>
      </c>
      <c r="AQ22" s="69">
        <f t="shared" si="112"/>
        <v>6</v>
      </c>
    </row>
    <row r="23">
      <c r="A23" s="51" t="s">
        <v>75</v>
      </c>
      <c r="B23" s="51" t="str">
        <f t="shared" si="106"/>
        <v>Group B EDV</v>
      </c>
      <c r="C23" s="51" t="str">
        <f t="shared" si="107"/>
        <v>#REF!</v>
      </c>
      <c r="D23" s="46">
        <v>21.0</v>
      </c>
      <c r="E23" s="25"/>
      <c r="F23" s="26">
        <v>1328.0</v>
      </c>
      <c r="G23" s="18">
        <v>1757.0</v>
      </c>
      <c r="H23" s="15">
        <f t="shared" si="9"/>
        <v>239</v>
      </c>
      <c r="I23" s="28">
        <v>15.0</v>
      </c>
      <c r="J23" s="29">
        <v>43.0</v>
      </c>
      <c r="K23" s="30">
        <v>19.0</v>
      </c>
      <c r="L23" s="31">
        <v>122.0</v>
      </c>
      <c r="M23" s="32">
        <v>13.0</v>
      </c>
      <c r="N23" s="33">
        <v>27.0</v>
      </c>
      <c r="O23" s="25"/>
      <c r="P23" s="15">
        <f t="shared" si="10"/>
        <v>172</v>
      </c>
      <c r="Q23" s="28">
        <f>'Group B vs A; Governor; Early E'!AJ23</f>
        <v>37</v>
      </c>
      <c r="R23" s="29">
        <f>'Group B vs A; Governor; Early E'!AK23</f>
        <v>43</v>
      </c>
      <c r="S23" s="30">
        <f>'Group B vs A; Governor; MiV EDV'!AJ23</f>
        <v>19</v>
      </c>
      <c r="T23" s="31">
        <f>'Group B vs A; Governor; MiV EDV'!AK23</f>
        <v>22</v>
      </c>
      <c r="U23" s="32">
        <f>'Group B vs A; EDV Restoration D'!C23</f>
        <v>24</v>
      </c>
      <c r="V23" s="33">
        <f>'Group B vs A; Governor; MiV EDV'!AI23</f>
        <v>27</v>
      </c>
      <c r="W23" s="25"/>
      <c r="X23" s="28">
        <f t="shared" ref="X23:Y23" si="113">I23+K23+M23</f>
        <v>47</v>
      </c>
      <c r="Y23" s="29">
        <f t="shared" si="113"/>
        <v>192</v>
      </c>
      <c r="Z23" s="32">
        <f t="shared" ref="Z23:AA23" si="114">Q23+S23+U23</f>
        <v>80</v>
      </c>
      <c r="AA23" s="67">
        <f t="shared" si="114"/>
        <v>92</v>
      </c>
      <c r="AB23" s="68">
        <f t="shared" ref="AB23:AC23" si="115">Z23/X23</f>
        <v>1.70212766</v>
      </c>
      <c r="AC23" s="69">
        <f t="shared" si="115"/>
        <v>0.4791666667</v>
      </c>
      <c r="AD23" s="70">
        <v>29.0</v>
      </c>
      <c r="AE23" s="70">
        <v>8.0</v>
      </c>
      <c r="AF23" s="70">
        <v>9.0</v>
      </c>
      <c r="AG23" s="70">
        <v>1.0</v>
      </c>
      <c r="AH23" s="69">
        <v>123.0</v>
      </c>
      <c r="AI23" s="69">
        <v>62.0</v>
      </c>
      <c r="AJ23" s="69">
        <v>7.0</v>
      </c>
      <c r="AK23" s="70">
        <f t="shared" ref="AK23:AN23" si="116">ROUND(AD23*$AB23,0)</f>
        <v>49</v>
      </c>
      <c r="AL23" s="70">
        <f t="shared" si="116"/>
        <v>14</v>
      </c>
      <c r="AM23" s="70">
        <f t="shared" si="116"/>
        <v>15</v>
      </c>
      <c r="AN23" s="70">
        <f t="shared" si="116"/>
        <v>2</v>
      </c>
      <c r="AO23" s="69">
        <f t="shared" ref="AO23:AQ23" si="117">ROUND(AH23*$AC23,0)</f>
        <v>59</v>
      </c>
      <c r="AP23" s="69">
        <f t="shared" si="117"/>
        <v>30</v>
      </c>
      <c r="AQ23" s="69">
        <f t="shared" si="117"/>
        <v>3</v>
      </c>
    </row>
    <row r="24">
      <c r="A24" s="51" t="s">
        <v>75</v>
      </c>
      <c r="B24" s="51" t="str">
        <f t="shared" si="106"/>
        <v>Group A EDV</v>
      </c>
      <c r="C24" s="51" t="str">
        <f t="shared" si="107"/>
        <v>#REF!</v>
      </c>
      <c r="D24" s="46">
        <v>22.0</v>
      </c>
      <c r="E24" s="25"/>
      <c r="F24" s="26">
        <v>1330.0</v>
      </c>
      <c r="G24" s="18">
        <v>1937.0</v>
      </c>
      <c r="H24" s="15">
        <f t="shared" si="9"/>
        <v>395</v>
      </c>
      <c r="I24" s="28">
        <v>48.0</v>
      </c>
      <c r="J24" s="29">
        <v>56.0</v>
      </c>
      <c r="K24" s="30">
        <v>45.0</v>
      </c>
      <c r="L24" s="31">
        <v>143.0</v>
      </c>
      <c r="M24" s="32">
        <v>39.0</v>
      </c>
      <c r="N24" s="33">
        <v>64.0</v>
      </c>
      <c r="O24" s="25"/>
      <c r="P24" s="15">
        <f t="shared" si="10"/>
        <v>383</v>
      </c>
      <c r="Q24" s="28">
        <f>'Group B vs A; Governor; Early E'!AJ24</f>
        <v>120</v>
      </c>
      <c r="R24" s="29">
        <f>'Group B vs A; Governor; Early E'!AK24</f>
        <v>56</v>
      </c>
      <c r="S24" s="30">
        <f>'Group B vs A; Governor; MiV EDV'!AJ24</f>
        <v>45</v>
      </c>
      <c r="T24" s="31">
        <f>'Group B vs A; Governor; MiV EDV'!AK24</f>
        <v>31</v>
      </c>
      <c r="U24" s="32">
        <f>'Group B vs A; EDV Restoration D'!C24</f>
        <v>67</v>
      </c>
      <c r="V24" s="33">
        <f>'Group B vs A; Governor; MiV EDV'!AI24</f>
        <v>64</v>
      </c>
      <c r="W24" s="25"/>
      <c r="X24" s="28">
        <f t="shared" ref="X24:Y24" si="118">I24+K24+M24</f>
        <v>132</v>
      </c>
      <c r="Y24" s="29">
        <f t="shared" si="118"/>
        <v>263</v>
      </c>
      <c r="Z24" s="32">
        <f t="shared" ref="Z24:AA24" si="119">Q24+S24+U24</f>
        <v>232</v>
      </c>
      <c r="AA24" s="67">
        <f t="shared" si="119"/>
        <v>151</v>
      </c>
      <c r="AB24" s="68">
        <f t="shared" ref="AB24:AC24" si="120">Z24/X24</f>
        <v>1.757575758</v>
      </c>
      <c r="AC24" s="69">
        <f t="shared" si="120"/>
        <v>0.5741444867</v>
      </c>
      <c r="AD24" s="70">
        <v>75.0</v>
      </c>
      <c r="AE24" s="70">
        <v>26.0</v>
      </c>
      <c r="AF24" s="70">
        <v>22.0</v>
      </c>
      <c r="AG24" s="70">
        <v>9.0</v>
      </c>
      <c r="AH24" s="69">
        <v>140.0</v>
      </c>
      <c r="AI24" s="69">
        <v>111.0</v>
      </c>
      <c r="AJ24" s="69">
        <v>12.0</v>
      </c>
      <c r="AK24" s="70">
        <f t="shared" ref="AK24:AN24" si="121">ROUND(AD24*$AB24,0)</f>
        <v>132</v>
      </c>
      <c r="AL24" s="70">
        <f t="shared" si="121"/>
        <v>46</v>
      </c>
      <c r="AM24" s="70">
        <f t="shared" si="121"/>
        <v>39</v>
      </c>
      <c r="AN24" s="70">
        <f t="shared" si="121"/>
        <v>16</v>
      </c>
      <c r="AO24" s="69">
        <f t="shared" ref="AO24:AQ24" si="122">ROUND(AH24*$AC24,0)</f>
        <v>80</v>
      </c>
      <c r="AP24" s="69">
        <f t="shared" si="122"/>
        <v>64</v>
      </c>
      <c r="AQ24" s="69">
        <f t="shared" si="122"/>
        <v>7</v>
      </c>
    </row>
    <row r="25">
      <c r="A25" s="52" t="s">
        <v>75</v>
      </c>
      <c r="B25" s="52" t="str">
        <f t="shared" si="106"/>
        <v>Group B Grand Total</v>
      </c>
      <c r="C25" s="52" t="str">
        <f t="shared" si="107"/>
        <v>#REF!</v>
      </c>
      <c r="D25" s="46">
        <v>23.0</v>
      </c>
      <c r="E25" s="25"/>
      <c r="F25" s="26">
        <v>1331.0</v>
      </c>
      <c r="G25" s="18">
        <v>1777.0</v>
      </c>
      <c r="H25" s="15">
        <f t="shared" si="9"/>
        <v>243</v>
      </c>
      <c r="I25" s="28">
        <v>11.0</v>
      </c>
      <c r="J25" s="29">
        <v>37.0</v>
      </c>
      <c r="K25" s="30">
        <v>20.0</v>
      </c>
      <c r="L25" s="31">
        <v>116.0</v>
      </c>
      <c r="M25" s="32">
        <v>20.0</v>
      </c>
      <c r="N25" s="33">
        <v>39.0</v>
      </c>
      <c r="O25" s="25"/>
      <c r="P25" s="15">
        <f t="shared" si="10"/>
        <v>183</v>
      </c>
      <c r="Q25" s="28">
        <f>'Group B vs A; Governor; Early E'!AJ25</f>
        <v>29</v>
      </c>
      <c r="R25" s="29">
        <f>'Group B vs A; Governor; Early E'!AK25</f>
        <v>37</v>
      </c>
      <c r="S25" s="30">
        <f>'Group B vs A; Governor; MiV EDV'!AJ25</f>
        <v>20</v>
      </c>
      <c r="T25" s="31">
        <f>'Group B vs A; Governor; MiV EDV'!AK25</f>
        <v>21</v>
      </c>
      <c r="U25" s="32">
        <f>'Group B vs A; EDV Restoration D'!C25</f>
        <v>37</v>
      </c>
      <c r="V25" s="33">
        <f>'Group B vs A; Governor; MiV EDV'!AI25</f>
        <v>39</v>
      </c>
      <c r="W25" s="25"/>
      <c r="X25" s="28">
        <f t="shared" ref="X25:Y25" si="123">I25+K25+M25</f>
        <v>51</v>
      </c>
      <c r="Y25" s="29">
        <f t="shared" si="123"/>
        <v>192</v>
      </c>
      <c r="Z25" s="32">
        <f t="shared" ref="Z25:AA25" si="124">Q25+S25+U25</f>
        <v>86</v>
      </c>
      <c r="AA25" s="67">
        <f t="shared" si="124"/>
        <v>97</v>
      </c>
      <c r="AB25" s="68">
        <f t="shared" ref="AB25:AC25" si="125">Z25/X25</f>
        <v>1.68627451</v>
      </c>
      <c r="AC25" s="69">
        <f t="shared" si="125"/>
        <v>0.5052083333</v>
      </c>
      <c r="AD25" s="70">
        <v>20.0</v>
      </c>
      <c r="AE25" s="70">
        <v>15.0</v>
      </c>
      <c r="AF25" s="70">
        <v>11.0</v>
      </c>
      <c r="AG25" s="70">
        <v>5.0</v>
      </c>
      <c r="AH25" s="69">
        <v>127.0</v>
      </c>
      <c r="AI25" s="69">
        <v>52.0</v>
      </c>
      <c r="AJ25" s="69">
        <v>13.0</v>
      </c>
      <c r="AK25" s="70">
        <f t="shared" ref="AK25:AN25" si="126">ROUND(AD25*$AB25,0)</f>
        <v>34</v>
      </c>
      <c r="AL25" s="70">
        <f t="shared" si="126"/>
        <v>25</v>
      </c>
      <c r="AM25" s="70">
        <f t="shared" si="126"/>
        <v>19</v>
      </c>
      <c r="AN25" s="70">
        <f t="shared" si="126"/>
        <v>8</v>
      </c>
      <c r="AO25" s="69">
        <f t="shared" ref="AO25:AQ25" si="127">ROUND(AH25*$AC25,0)</f>
        <v>64</v>
      </c>
      <c r="AP25" s="69">
        <f t="shared" si="127"/>
        <v>26</v>
      </c>
      <c r="AQ25" s="69">
        <f t="shared" si="127"/>
        <v>7</v>
      </c>
    </row>
    <row r="26">
      <c r="A26" s="52" t="s">
        <v>75</v>
      </c>
      <c r="B26" s="52" t="str">
        <f t="shared" si="106"/>
        <v>Group A Grand Total</v>
      </c>
      <c r="C26" s="52" t="str">
        <f t="shared" si="107"/>
        <v>#REF!</v>
      </c>
      <c r="D26" s="46">
        <v>24.0</v>
      </c>
      <c r="E26" s="25"/>
      <c r="F26" s="26">
        <v>1333.0</v>
      </c>
      <c r="G26" s="18">
        <v>1478.0</v>
      </c>
      <c r="H26" s="15">
        <f t="shared" si="9"/>
        <v>285</v>
      </c>
      <c r="I26" s="28">
        <v>32.0</v>
      </c>
      <c r="J26" s="29">
        <v>46.0</v>
      </c>
      <c r="K26" s="30">
        <v>15.0</v>
      </c>
      <c r="L26" s="31">
        <v>124.0</v>
      </c>
      <c r="M26" s="32">
        <v>34.0</v>
      </c>
      <c r="N26" s="33">
        <v>34.0</v>
      </c>
      <c r="O26" s="25"/>
      <c r="P26" s="15">
        <f t="shared" si="10"/>
        <v>255</v>
      </c>
      <c r="Q26" s="28">
        <f>'Group B vs A; Governor; Early E'!AJ26</f>
        <v>92</v>
      </c>
      <c r="R26" s="29">
        <f>'Group B vs A; Governor; Early E'!AK26</f>
        <v>46</v>
      </c>
      <c r="S26" s="30">
        <f>'Group B vs A; Governor; MiV EDV'!AJ26</f>
        <v>15</v>
      </c>
      <c r="T26" s="31">
        <f>'Group B vs A; Governor; MiV EDV'!AK26</f>
        <v>14</v>
      </c>
      <c r="U26" s="32">
        <f>'Group B vs A; EDV Restoration D'!C26</f>
        <v>54</v>
      </c>
      <c r="V26" s="33">
        <f>'Group B vs A; Governor; MiV EDV'!AI26</f>
        <v>34</v>
      </c>
      <c r="W26" s="25"/>
      <c r="X26" s="28">
        <f t="shared" ref="X26:Y26" si="128">I26+K26+M26</f>
        <v>81</v>
      </c>
      <c r="Y26" s="29">
        <f t="shared" si="128"/>
        <v>204</v>
      </c>
      <c r="Z26" s="32">
        <f t="shared" ref="Z26:AA26" si="129">Q26+S26+U26</f>
        <v>161</v>
      </c>
      <c r="AA26" s="67">
        <f t="shared" si="129"/>
        <v>94</v>
      </c>
      <c r="AB26" s="68">
        <f t="shared" ref="AB26:AC26" si="130">Z26/X26</f>
        <v>1.987654321</v>
      </c>
      <c r="AC26" s="69">
        <f t="shared" si="130"/>
        <v>0.4607843137</v>
      </c>
      <c r="AD26" s="70">
        <v>54.0</v>
      </c>
      <c r="AE26" s="70">
        <v>11.0</v>
      </c>
      <c r="AF26" s="70">
        <v>14.0</v>
      </c>
      <c r="AG26" s="70">
        <v>2.0</v>
      </c>
      <c r="AH26" s="69">
        <v>137.0</v>
      </c>
      <c r="AI26" s="69">
        <v>64.0</v>
      </c>
      <c r="AJ26" s="69">
        <v>3.0</v>
      </c>
      <c r="AK26" s="70">
        <f t="shared" ref="AK26:AN26" si="131">ROUND(AD26*$AB26,0)</f>
        <v>107</v>
      </c>
      <c r="AL26" s="70">
        <f t="shared" si="131"/>
        <v>22</v>
      </c>
      <c r="AM26" s="70">
        <f t="shared" si="131"/>
        <v>28</v>
      </c>
      <c r="AN26" s="70">
        <f t="shared" si="131"/>
        <v>4</v>
      </c>
      <c r="AO26" s="69">
        <f t="shared" ref="AO26:AQ26" si="132">ROUND(AH26*$AC26,0)</f>
        <v>63</v>
      </c>
      <c r="AP26" s="69">
        <f t="shared" si="132"/>
        <v>29</v>
      </c>
      <c r="AQ26" s="69">
        <f t="shared" si="132"/>
        <v>1</v>
      </c>
    </row>
    <row r="27">
      <c r="A27" s="11" t="s">
        <v>75</v>
      </c>
      <c r="B27" s="11" t="s">
        <v>76</v>
      </c>
      <c r="C27" s="23" t="str">
        <f>B19-B11</f>
        <v>#REF!</v>
      </c>
      <c r="D27" s="46">
        <v>25.0</v>
      </c>
      <c r="E27" s="25"/>
      <c r="F27" s="26">
        <v>1334.0</v>
      </c>
      <c r="G27" s="18">
        <v>1815.0</v>
      </c>
      <c r="H27" s="15">
        <f t="shared" si="9"/>
        <v>291</v>
      </c>
      <c r="I27" s="28">
        <v>25.0</v>
      </c>
      <c r="J27" s="29">
        <v>55.0</v>
      </c>
      <c r="K27" s="30">
        <v>18.0</v>
      </c>
      <c r="L27" s="31">
        <v>136.0</v>
      </c>
      <c r="M27" s="32">
        <v>20.0</v>
      </c>
      <c r="N27" s="33">
        <v>37.0</v>
      </c>
      <c r="O27" s="25"/>
      <c r="P27" s="15">
        <f t="shared" si="10"/>
        <v>228</v>
      </c>
      <c r="Q27" s="28">
        <f>'Group B vs A; Governor; Early E'!AJ27</f>
        <v>61</v>
      </c>
      <c r="R27" s="29">
        <f>'Group B vs A; Governor; Early E'!AK27</f>
        <v>55</v>
      </c>
      <c r="S27" s="30">
        <f>'Group B vs A; Governor; MiV EDV'!AJ27</f>
        <v>18</v>
      </c>
      <c r="T27" s="31">
        <f>'Group B vs A; Governor; MiV EDV'!AK27</f>
        <v>21</v>
      </c>
      <c r="U27" s="32">
        <f>'Group B vs A; EDV Restoration D'!C27</f>
        <v>36</v>
      </c>
      <c r="V27" s="33">
        <f>'Group B vs A; Governor; MiV EDV'!AI27</f>
        <v>37</v>
      </c>
      <c r="W27" s="25"/>
      <c r="X27" s="28">
        <f t="shared" ref="X27:Y27" si="133">I27+K27+M27</f>
        <v>63</v>
      </c>
      <c r="Y27" s="29">
        <f t="shared" si="133"/>
        <v>228</v>
      </c>
      <c r="Z27" s="32">
        <f t="shared" ref="Z27:AA27" si="134">Q27+S27+U27</f>
        <v>115</v>
      </c>
      <c r="AA27" s="67">
        <f t="shared" si="134"/>
        <v>113</v>
      </c>
      <c r="AB27" s="68">
        <f t="shared" ref="AB27:AC27" si="135">Z27/X27</f>
        <v>1.825396825</v>
      </c>
      <c r="AC27" s="69">
        <f t="shared" si="135"/>
        <v>0.4956140351</v>
      </c>
      <c r="AD27" s="70">
        <v>35.0</v>
      </c>
      <c r="AE27" s="70">
        <v>7.0</v>
      </c>
      <c r="AF27" s="70">
        <v>9.0</v>
      </c>
      <c r="AG27" s="70">
        <v>12.0</v>
      </c>
      <c r="AH27" s="69">
        <v>159.0</v>
      </c>
      <c r="AI27" s="69">
        <v>62.0</v>
      </c>
      <c r="AJ27" s="69">
        <v>7.0</v>
      </c>
      <c r="AK27" s="70">
        <f t="shared" ref="AK27:AN27" si="136">ROUND(AD27*$AB27,0)</f>
        <v>64</v>
      </c>
      <c r="AL27" s="70">
        <f t="shared" si="136"/>
        <v>13</v>
      </c>
      <c r="AM27" s="70">
        <f t="shared" si="136"/>
        <v>16</v>
      </c>
      <c r="AN27" s="70">
        <f t="shared" si="136"/>
        <v>22</v>
      </c>
      <c r="AO27" s="69">
        <f t="shared" ref="AO27:AQ27" si="137">ROUND(AH27*$AC27,0)</f>
        <v>79</v>
      </c>
      <c r="AP27" s="69">
        <f t="shared" si="137"/>
        <v>31</v>
      </c>
      <c r="AQ27" s="69">
        <f t="shared" si="137"/>
        <v>3</v>
      </c>
    </row>
    <row r="28">
      <c r="A28" s="23"/>
      <c r="B28" s="23"/>
      <c r="C28" s="23"/>
      <c r="D28" s="46">
        <v>26.0</v>
      </c>
      <c r="E28" s="25"/>
      <c r="F28" s="26">
        <v>1335.0</v>
      </c>
      <c r="G28" s="18">
        <v>1591.0</v>
      </c>
      <c r="H28" s="15">
        <f t="shared" si="9"/>
        <v>331</v>
      </c>
      <c r="I28" s="28">
        <v>30.0</v>
      </c>
      <c r="J28" s="29">
        <v>42.0</v>
      </c>
      <c r="K28" s="30">
        <v>29.0</v>
      </c>
      <c r="L28" s="31">
        <v>154.0</v>
      </c>
      <c r="M28" s="32">
        <v>34.0</v>
      </c>
      <c r="N28" s="33">
        <v>42.0</v>
      </c>
      <c r="O28" s="25"/>
      <c r="P28" s="15">
        <f t="shared" si="10"/>
        <v>276</v>
      </c>
      <c r="Q28" s="28">
        <f>'Group B vs A; Governor; Early E'!AJ28</f>
        <v>84</v>
      </c>
      <c r="R28" s="29">
        <f>'Group B vs A; Governor; Early E'!AK28</f>
        <v>42</v>
      </c>
      <c r="S28" s="30">
        <f>'Group B vs A; Governor; MiV EDV'!AJ28</f>
        <v>29</v>
      </c>
      <c r="T28" s="31">
        <f>'Group B vs A; Governor; MiV EDV'!AK28</f>
        <v>25</v>
      </c>
      <c r="U28" s="32">
        <f>'Group B vs A; EDV Restoration D'!C28</f>
        <v>54</v>
      </c>
      <c r="V28" s="33">
        <f>'Group B vs A; Governor; MiV EDV'!AI28</f>
        <v>42</v>
      </c>
      <c r="W28" s="25"/>
      <c r="X28" s="28">
        <f t="shared" ref="X28:Y28" si="138">I28+K28+M28</f>
        <v>93</v>
      </c>
      <c r="Y28" s="29">
        <f t="shared" si="138"/>
        <v>238</v>
      </c>
      <c r="Z28" s="32">
        <f t="shared" ref="Z28:AA28" si="139">Q28+S28+U28</f>
        <v>167</v>
      </c>
      <c r="AA28" s="67">
        <f t="shared" si="139"/>
        <v>109</v>
      </c>
      <c r="AB28" s="68">
        <f t="shared" ref="AB28:AC28" si="140">Z28/X28</f>
        <v>1.795698925</v>
      </c>
      <c r="AC28" s="69">
        <f t="shared" si="140"/>
        <v>0.4579831933</v>
      </c>
      <c r="AD28" s="70">
        <v>53.0</v>
      </c>
      <c r="AE28" s="70">
        <v>15.0</v>
      </c>
      <c r="AF28" s="70">
        <v>17.0</v>
      </c>
      <c r="AG28" s="70">
        <v>8.0</v>
      </c>
      <c r="AH28" s="69">
        <v>144.0</v>
      </c>
      <c r="AI28" s="69">
        <v>79.0</v>
      </c>
      <c r="AJ28" s="69">
        <v>15.0</v>
      </c>
      <c r="AK28" s="70">
        <f t="shared" ref="AK28:AN28" si="141">ROUND(AD28*$AB28,0)</f>
        <v>95</v>
      </c>
      <c r="AL28" s="70">
        <f t="shared" si="141"/>
        <v>27</v>
      </c>
      <c r="AM28" s="70">
        <f t="shared" si="141"/>
        <v>31</v>
      </c>
      <c r="AN28" s="70">
        <f t="shared" si="141"/>
        <v>14</v>
      </c>
      <c r="AO28" s="69">
        <f t="shared" ref="AO28:AQ28" si="142">ROUND(AH28*$AC28,0)</f>
        <v>66</v>
      </c>
      <c r="AP28" s="69">
        <f t="shared" si="142"/>
        <v>36</v>
      </c>
      <c r="AQ28" s="69">
        <f t="shared" si="142"/>
        <v>7</v>
      </c>
    </row>
    <row r="29">
      <c r="A29" s="53" t="s">
        <v>70</v>
      </c>
      <c r="B29" s="53" t="str">
        <f>TEXTJOIN("",TRUE,A2," Margin")</f>
        <v>Group A Margin</v>
      </c>
      <c r="C29" s="53">
        <f>C10-C9</f>
        <v>33247</v>
      </c>
      <c r="D29" s="46">
        <v>27.0</v>
      </c>
      <c r="E29" s="25"/>
      <c r="F29" s="26">
        <v>1336.0</v>
      </c>
      <c r="G29" s="18">
        <v>1443.0</v>
      </c>
      <c r="H29" s="15">
        <f t="shared" si="9"/>
        <v>210</v>
      </c>
      <c r="I29" s="28">
        <v>22.0</v>
      </c>
      <c r="J29" s="29">
        <v>25.0</v>
      </c>
      <c r="K29" s="30">
        <v>16.0</v>
      </c>
      <c r="L29" s="31">
        <v>120.0</v>
      </c>
      <c r="M29" s="32">
        <v>7.0</v>
      </c>
      <c r="N29" s="33">
        <v>20.0</v>
      </c>
      <c r="O29" s="25"/>
      <c r="P29" s="15">
        <f t="shared" si="10"/>
        <v>145</v>
      </c>
      <c r="Q29" s="28">
        <f>'Group B vs A; Governor; Early E'!AJ29</f>
        <v>48</v>
      </c>
      <c r="R29" s="29">
        <f>'Group B vs A; Governor; Early E'!AK29</f>
        <v>25</v>
      </c>
      <c r="S29" s="30">
        <f>'Group B vs A; Governor; MiV EDV'!AJ29</f>
        <v>16</v>
      </c>
      <c r="T29" s="31">
        <f>'Group B vs A; Governor; MiV EDV'!AK29</f>
        <v>22</v>
      </c>
      <c r="U29" s="32">
        <f>'Group B vs A; EDV Restoration D'!C29</f>
        <v>14</v>
      </c>
      <c r="V29" s="33">
        <f>'Group B vs A; Governor; MiV EDV'!AI29</f>
        <v>20</v>
      </c>
      <c r="W29" s="25"/>
      <c r="X29" s="28">
        <f t="shared" ref="X29:Y29" si="143">I29+K29+M29</f>
        <v>45</v>
      </c>
      <c r="Y29" s="29">
        <f t="shared" si="143"/>
        <v>165</v>
      </c>
      <c r="Z29" s="32">
        <f t="shared" ref="Z29:AA29" si="144">Q29+S29+U29</f>
        <v>78</v>
      </c>
      <c r="AA29" s="67">
        <f t="shared" si="144"/>
        <v>67</v>
      </c>
      <c r="AB29" s="68">
        <f t="shared" ref="AB29:AC29" si="145">Z29/X29</f>
        <v>1.733333333</v>
      </c>
      <c r="AC29" s="69">
        <f t="shared" si="145"/>
        <v>0.4060606061</v>
      </c>
      <c r="AD29" s="70">
        <v>20.0</v>
      </c>
      <c r="AE29" s="70">
        <v>8.0</v>
      </c>
      <c r="AF29" s="70">
        <v>9.0</v>
      </c>
      <c r="AG29" s="70">
        <v>8.0</v>
      </c>
      <c r="AH29" s="69">
        <v>115.0</v>
      </c>
      <c r="AI29" s="69">
        <v>41.0</v>
      </c>
      <c r="AJ29" s="69">
        <v>9.0</v>
      </c>
      <c r="AK29" s="70">
        <f t="shared" ref="AK29:AN29" si="146">ROUND(AD29*$AB29,0)</f>
        <v>35</v>
      </c>
      <c r="AL29" s="70">
        <f t="shared" si="146"/>
        <v>14</v>
      </c>
      <c r="AM29" s="70">
        <f t="shared" si="146"/>
        <v>16</v>
      </c>
      <c r="AN29" s="70">
        <f t="shared" si="146"/>
        <v>14</v>
      </c>
      <c r="AO29" s="69">
        <f t="shared" ref="AO29:AQ29" si="147">ROUND(AH29*$AC29,0)</f>
        <v>47</v>
      </c>
      <c r="AP29" s="69">
        <f t="shared" si="147"/>
        <v>17</v>
      </c>
      <c r="AQ29" s="69">
        <f t="shared" si="147"/>
        <v>4</v>
      </c>
    </row>
    <row r="30">
      <c r="A30" s="53" t="s">
        <v>73</v>
      </c>
      <c r="B30" s="53" t="str">
        <f>B29</f>
        <v>Group A Margin</v>
      </c>
      <c r="C30" s="53" t="str">
        <f>C18-C17</f>
        <v>#REF!</v>
      </c>
      <c r="D30" s="46">
        <v>28.0</v>
      </c>
      <c r="E30" s="25"/>
      <c r="F30" s="26">
        <v>1341.0</v>
      </c>
      <c r="G30" s="18">
        <v>2852.0</v>
      </c>
      <c r="H30" s="15">
        <f t="shared" si="9"/>
        <v>435</v>
      </c>
      <c r="I30" s="28">
        <v>38.0</v>
      </c>
      <c r="J30" s="29">
        <v>65.0</v>
      </c>
      <c r="K30" s="30">
        <v>21.0</v>
      </c>
      <c r="L30" s="31">
        <v>211.0</v>
      </c>
      <c r="M30" s="32">
        <v>46.0</v>
      </c>
      <c r="N30" s="33">
        <v>54.0</v>
      </c>
      <c r="O30" s="25"/>
      <c r="P30" s="15">
        <f t="shared" si="10"/>
        <v>339</v>
      </c>
      <c r="Q30" s="28">
        <f>'Group B vs A; Governor; Early E'!AJ30</f>
        <v>102</v>
      </c>
      <c r="R30" s="29">
        <f>'Group B vs A; Governor; Early E'!AK30</f>
        <v>65</v>
      </c>
      <c r="S30" s="30">
        <f>'Group B vs A; Governor; MiV EDV'!AJ30</f>
        <v>21</v>
      </c>
      <c r="T30" s="31">
        <f>'Group B vs A; Governor; MiV EDV'!AK30</f>
        <v>23</v>
      </c>
      <c r="U30" s="32">
        <f>'Group B vs A; EDV Restoration D'!C30</f>
        <v>74</v>
      </c>
      <c r="V30" s="33">
        <f>'Group B vs A; Governor; MiV EDV'!AI30</f>
        <v>54</v>
      </c>
      <c r="W30" s="25"/>
      <c r="X30" s="28">
        <f t="shared" ref="X30:Y30" si="148">I30+K30+M30</f>
        <v>105</v>
      </c>
      <c r="Y30" s="29">
        <f t="shared" si="148"/>
        <v>330</v>
      </c>
      <c r="Z30" s="32">
        <f t="shared" ref="Z30:AA30" si="149">Q30+S30+U30</f>
        <v>197</v>
      </c>
      <c r="AA30" s="67">
        <f t="shared" si="149"/>
        <v>142</v>
      </c>
      <c r="AB30" s="68">
        <f t="shared" ref="AB30:AC30" si="150">Z30/X30</f>
        <v>1.876190476</v>
      </c>
      <c r="AC30" s="69">
        <f t="shared" si="150"/>
        <v>0.4303030303</v>
      </c>
      <c r="AD30" s="70">
        <v>55.0</v>
      </c>
      <c r="AE30" s="70">
        <v>10.0</v>
      </c>
      <c r="AF30" s="70">
        <v>14.0</v>
      </c>
      <c r="AG30" s="70">
        <v>26.0</v>
      </c>
      <c r="AH30" s="69">
        <v>230.0</v>
      </c>
      <c r="AI30" s="69">
        <v>85.0</v>
      </c>
      <c r="AJ30" s="69">
        <v>15.0</v>
      </c>
      <c r="AK30" s="70">
        <f t="shared" ref="AK30:AN30" si="151">ROUND(AD30*$AB30,0)</f>
        <v>103</v>
      </c>
      <c r="AL30" s="70">
        <f t="shared" si="151"/>
        <v>19</v>
      </c>
      <c r="AM30" s="70">
        <f t="shared" si="151"/>
        <v>26</v>
      </c>
      <c r="AN30" s="70">
        <f t="shared" si="151"/>
        <v>49</v>
      </c>
      <c r="AO30" s="69">
        <f t="shared" ref="AO30:AQ30" si="152">ROUND(AH30*$AC30,0)</f>
        <v>99</v>
      </c>
      <c r="AP30" s="69">
        <f t="shared" si="152"/>
        <v>37</v>
      </c>
      <c r="AQ30" s="69">
        <f t="shared" si="152"/>
        <v>6</v>
      </c>
    </row>
    <row r="31">
      <c r="A31" s="23"/>
      <c r="B31" s="23"/>
      <c r="C31" s="23"/>
      <c r="D31" s="46">
        <v>29.0</v>
      </c>
      <c r="E31" s="25"/>
      <c r="F31" s="26">
        <v>1343.0</v>
      </c>
      <c r="G31" s="18">
        <v>1018.0</v>
      </c>
      <c r="H31" s="15">
        <f t="shared" si="9"/>
        <v>184</v>
      </c>
      <c r="I31" s="28">
        <v>22.0</v>
      </c>
      <c r="J31" s="29">
        <v>32.0</v>
      </c>
      <c r="K31" s="30">
        <v>15.0</v>
      </c>
      <c r="L31" s="31">
        <v>81.0</v>
      </c>
      <c r="M31" s="32">
        <v>12.0</v>
      </c>
      <c r="N31" s="33">
        <v>22.0</v>
      </c>
      <c r="O31" s="25"/>
      <c r="P31" s="15">
        <f t="shared" si="10"/>
        <v>156</v>
      </c>
      <c r="Q31" s="28">
        <f>'Group B vs A; Governor; Early E'!AJ31</f>
        <v>50</v>
      </c>
      <c r="R31" s="29">
        <f>'Group B vs A; Governor; Early E'!AK31</f>
        <v>32</v>
      </c>
      <c r="S31" s="30">
        <f>'Group B vs A; Governor; MiV EDV'!AJ31</f>
        <v>15</v>
      </c>
      <c r="T31" s="31">
        <f>'Group B vs A; Governor; MiV EDV'!AK31</f>
        <v>15</v>
      </c>
      <c r="U31" s="32">
        <f>'Group B vs A; EDV Restoration D'!C31</f>
        <v>22</v>
      </c>
      <c r="V31" s="33">
        <f>'Group B vs A; Governor; MiV EDV'!AI31</f>
        <v>22</v>
      </c>
      <c r="W31" s="25"/>
      <c r="X31" s="28">
        <f t="shared" ref="X31:Y31" si="153">I31+K31+M31</f>
        <v>49</v>
      </c>
      <c r="Y31" s="29">
        <f t="shared" si="153"/>
        <v>135</v>
      </c>
      <c r="Z31" s="32">
        <f t="shared" ref="Z31:AA31" si="154">Q31+S31+U31</f>
        <v>87</v>
      </c>
      <c r="AA31" s="67">
        <f t="shared" si="154"/>
        <v>69</v>
      </c>
      <c r="AB31" s="68">
        <f t="shared" ref="AB31:AC31" si="155">Z31/X31</f>
        <v>1.775510204</v>
      </c>
      <c r="AC31" s="69">
        <f t="shared" si="155"/>
        <v>0.5111111111</v>
      </c>
      <c r="AD31" s="70">
        <v>26.0</v>
      </c>
      <c r="AE31" s="70">
        <v>10.0</v>
      </c>
      <c r="AF31" s="70">
        <v>12.0</v>
      </c>
      <c r="AG31" s="70">
        <v>1.0</v>
      </c>
      <c r="AH31" s="69">
        <v>80.0</v>
      </c>
      <c r="AI31" s="69">
        <v>45.0</v>
      </c>
      <c r="AJ31" s="69">
        <v>10.0</v>
      </c>
      <c r="AK31" s="70">
        <f t="shared" ref="AK31:AN31" si="156">ROUND(AD31*$AB31,0)</f>
        <v>46</v>
      </c>
      <c r="AL31" s="70">
        <f t="shared" si="156"/>
        <v>18</v>
      </c>
      <c r="AM31" s="70">
        <f t="shared" si="156"/>
        <v>21</v>
      </c>
      <c r="AN31" s="70">
        <f t="shared" si="156"/>
        <v>2</v>
      </c>
      <c r="AO31" s="69">
        <f t="shared" ref="AO31:AQ31" si="157">ROUND(AH31*$AC31,0)</f>
        <v>41</v>
      </c>
      <c r="AP31" s="69">
        <f t="shared" si="157"/>
        <v>23</v>
      </c>
      <c r="AQ31" s="69">
        <f t="shared" si="157"/>
        <v>5</v>
      </c>
    </row>
    <row r="32">
      <c r="A32" s="23"/>
      <c r="B32" s="23"/>
      <c r="C32" s="23"/>
      <c r="D32" s="46">
        <v>30.0</v>
      </c>
      <c r="E32" s="25"/>
      <c r="F32" s="26">
        <v>1344.0</v>
      </c>
      <c r="G32" s="18">
        <v>1496.0</v>
      </c>
      <c r="H32" s="15">
        <f t="shared" si="9"/>
        <v>233</v>
      </c>
      <c r="I32" s="28">
        <v>25.0</v>
      </c>
      <c r="J32" s="29">
        <v>49.0</v>
      </c>
      <c r="K32" s="30">
        <v>10.0</v>
      </c>
      <c r="L32" s="31">
        <v>98.0</v>
      </c>
      <c r="M32" s="32">
        <v>21.0</v>
      </c>
      <c r="N32" s="33">
        <v>30.0</v>
      </c>
      <c r="O32" s="25"/>
      <c r="P32" s="15">
        <f t="shared" si="10"/>
        <v>201</v>
      </c>
      <c r="Q32" s="28">
        <f>'Group B vs A; Governor; Early E'!AJ32</f>
        <v>64</v>
      </c>
      <c r="R32" s="29">
        <f>'Group B vs A; Governor; Early E'!AK32</f>
        <v>49</v>
      </c>
      <c r="S32" s="30">
        <f>'Group B vs A; Governor; MiV EDV'!AJ32</f>
        <v>10</v>
      </c>
      <c r="T32" s="31">
        <f>'Group B vs A; Governor; MiV EDV'!AK32</f>
        <v>12</v>
      </c>
      <c r="U32" s="32">
        <f>'Group B vs A; EDV Restoration D'!C32</f>
        <v>36</v>
      </c>
      <c r="V32" s="33">
        <f>'Group B vs A; Governor; MiV EDV'!AI32</f>
        <v>30</v>
      </c>
      <c r="W32" s="25"/>
      <c r="X32" s="28">
        <f t="shared" ref="X32:Y32" si="158">I32+K32+M32</f>
        <v>56</v>
      </c>
      <c r="Y32" s="29">
        <f t="shared" si="158"/>
        <v>177</v>
      </c>
      <c r="Z32" s="32">
        <f t="shared" ref="Z32:AA32" si="159">Q32+S32+U32</f>
        <v>110</v>
      </c>
      <c r="AA32" s="67">
        <f t="shared" si="159"/>
        <v>91</v>
      </c>
      <c r="AB32" s="68">
        <f t="shared" ref="AB32:AC32" si="160">Z32/X32</f>
        <v>1.964285714</v>
      </c>
      <c r="AC32" s="69">
        <f t="shared" si="160"/>
        <v>0.5141242938</v>
      </c>
      <c r="AD32" s="70">
        <v>23.0</v>
      </c>
      <c r="AE32" s="70">
        <v>18.0</v>
      </c>
      <c r="AF32" s="70">
        <v>13.0</v>
      </c>
      <c r="AG32" s="70">
        <v>2.0</v>
      </c>
      <c r="AH32" s="69">
        <v>121.0</v>
      </c>
      <c r="AI32" s="69">
        <v>49.0</v>
      </c>
      <c r="AJ32" s="69">
        <v>7.0</v>
      </c>
      <c r="AK32" s="70">
        <f t="shared" ref="AK32:AN32" si="161">ROUND(AD32*$AB32,0)</f>
        <v>45</v>
      </c>
      <c r="AL32" s="70">
        <f t="shared" si="161"/>
        <v>35</v>
      </c>
      <c r="AM32" s="70">
        <f t="shared" si="161"/>
        <v>26</v>
      </c>
      <c r="AN32" s="70">
        <f t="shared" si="161"/>
        <v>4</v>
      </c>
      <c r="AO32" s="69">
        <f t="shared" ref="AO32:AQ32" si="162">ROUND(AH32*$AC32,0)</f>
        <v>62</v>
      </c>
      <c r="AP32" s="69">
        <f t="shared" si="162"/>
        <v>25</v>
      </c>
      <c r="AQ32" s="69">
        <f t="shared" si="162"/>
        <v>4</v>
      </c>
    </row>
    <row r="33">
      <c r="A33" s="54" t="s">
        <v>70</v>
      </c>
      <c r="B33" s="54" t="s">
        <v>77</v>
      </c>
      <c r="C33" s="54">
        <v>669890.0</v>
      </c>
      <c r="D33" s="46">
        <v>31.0</v>
      </c>
      <c r="E33" s="25"/>
      <c r="F33" s="26">
        <v>1346.0</v>
      </c>
      <c r="G33" s="18">
        <v>2581.0</v>
      </c>
      <c r="H33" s="15">
        <f t="shared" si="9"/>
        <v>661</v>
      </c>
      <c r="I33" s="28">
        <v>76.0</v>
      </c>
      <c r="J33" s="29">
        <v>122.0</v>
      </c>
      <c r="K33" s="30">
        <v>69.0</v>
      </c>
      <c r="L33" s="31">
        <v>254.0</v>
      </c>
      <c r="M33" s="32">
        <v>61.0</v>
      </c>
      <c r="N33" s="33">
        <v>79.0</v>
      </c>
      <c r="O33" s="25"/>
      <c r="P33" s="15">
        <f t="shared" si="10"/>
        <v>618</v>
      </c>
      <c r="Q33" s="28">
        <f>'Group B vs A; Governor; Early E'!AJ33</f>
        <v>200</v>
      </c>
      <c r="R33" s="29">
        <f>'Group B vs A; Governor; Early E'!AK33</f>
        <v>122</v>
      </c>
      <c r="S33" s="30">
        <f>'Group B vs A; Governor; MiV EDV'!AJ33</f>
        <v>69</v>
      </c>
      <c r="T33" s="31">
        <f>'Group B vs A; Governor; MiV EDV'!AK33</f>
        <v>48</v>
      </c>
      <c r="U33" s="32">
        <f>'Group B vs A; EDV Restoration D'!C33</f>
        <v>100</v>
      </c>
      <c r="V33" s="33">
        <f>'Group B vs A; Governor; MiV EDV'!AI33</f>
        <v>79</v>
      </c>
      <c r="W33" s="25"/>
      <c r="X33" s="28">
        <f t="shared" ref="X33:Y33" si="163">I33+K33+M33</f>
        <v>206</v>
      </c>
      <c r="Y33" s="29">
        <f t="shared" si="163"/>
        <v>455</v>
      </c>
      <c r="Z33" s="32">
        <f t="shared" ref="Z33:AA33" si="164">Q33+S33+U33</f>
        <v>369</v>
      </c>
      <c r="AA33" s="67">
        <f t="shared" si="164"/>
        <v>249</v>
      </c>
      <c r="AB33" s="68">
        <f t="shared" ref="AB33:AC33" si="165">Z33/X33</f>
        <v>1.791262136</v>
      </c>
      <c r="AC33" s="69">
        <f t="shared" si="165"/>
        <v>0.5472527473</v>
      </c>
      <c r="AD33" s="70">
        <v>106.0</v>
      </c>
      <c r="AE33" s="70">
        <v>33.0</v>
      </c>
      <c r="AF33" s="70">
        <v>50.0</v>
      </c>
      <c r="AG33" s="70">
        <v>17.0</v>
      </c>
      <c r="AH33" s="69">
        <v>252.0</v>
      </c>
      <c r="AI33" s="69">
        <v>188.0</v>
      </c>
      <c r="AJ33" s="69">
        <v>15.0</v>
      </c>
      <c r="AK33" s="70">
        <f t="shared" ref="AK33:AN33" si="166">ROUND(AD33*$AB33,0)</f>
        <v>190</v>
      </c>
      <c r="AL33" s="70">
        <f t="shared" si="166"/>
        <v>59</v>
      </c>
      <c r="AM33" s="70">
        <f t="shared" si="166"/>
        <v>90</v>
      </c>
      <c r="AN33" s="70">
        <f t="shared" si="166"/>
        <v>30</v>
      </c>
      <c r="AO33" s="69">
        <f t="shared" ref="AO33:AQ33" si="167">ROUND(AH33*$AC33,0)</f>
        <v>138</v>
      </c>
      <c r="AP33" s="69">
        <f t="shared" si="167"/>
        <v>103</v>
      </c>
      <c r="AQ33" s="69">
        <f t="shared" si="167"/>
        <v>8</v>
      </c>
    </row>
    <row r="34">
      <c r="A34" s="54" t="s">
        <v>70</v>
      </c>
      <c r="B34" s="54" t="s">
        <v>78</v>
      </c>
      <c r="C34" s="54">
        <v>703486.0</v>
      </c>
      <c r="D34" s="46">
        <v>32.0</v>
      </c>
      <c r="E34" s="25"/>
      <c r="F34" s="26">
        <v>1348.0</v>
      </c>
      <c r="G34" s="18">
        <v>1808.0</v>
      </c>
      <c r="H34" s="15">
        <f t="shared" si="9"/>
        <v>217</v>
      </c>
      <c r="I34" s="28">
        <v>14.0</v>
      </c>
      <c r="J34" s="29">
        <v>37.0</v>
      </c>
      <c r="K34" s="30">
        <v>14.0</v>
      </c>
      <c r="L34" s="31">
        <v>93.0</v>
      </c>
      <c r="M34" s="32">
        <v>18.0</v>
      </c>
      <c r="N34" s="33">
        <v>41.0</v>
      </c>
      <c r="O34" s="25"/>
      <c r="P34" s="15">
        <f t="shared" si="10"/>
        <v>177</v>
      </c>
      <c r="Q34" s="28">
        <f>'Group B vs A; Governor; Early E'!AJ34</f>
        <v>33</v>
      </c>
      <c r="R34" s="29">
        <f>'Group B vs A; Governor; Early E'!AK34</f>
        <v>37</v>
      </c>
      <c r="S34" s="30">
        <f>'Group B vs A; Governor; MiV EDV'!AJ34</f>
        <v>14</v>
      </c>
      <c r="T34" s="31">
        <f>'Group B vs A; Governor; MiV EDV'!AK34</f>
        <v>17</v>
      </c>
      <c r="U34" s="32">
        <f>'Group B vs A; EDV Restoration D'!C34</f>
        <v>35</v>
      </c>
      <c r="V34" s="33">
        <f>'Group B vs A; Governor; MiV EDV'!AI34</f>
        <v>41</v>
      </c>
      <c r="W34" s="25"/>
      <c r="X34" s="28">
        <f t="shared" ref="X34:Y34" si="168">I34+K34+M34</f>
        <v>46</v>
      </c>
      <c r="Y34" s="29">
        <f t="shared" si="168"/>
        <v>171</v>
      </c>
      <c r="Z34" s="32">
        <f t="shared" ref="Z34:AA34" si="169">Q34+S34+U34</f>
        <v>82</v>
      </c>
      <c r="AA34" s="67">
        <f t="shared" si="169"/>
        <v>95</v>
      </c>
      <c r="AB34" s="68">
        <f t="shared" ref="AB34:AC34" si="170">Z34/X34</f>
        <v>1.782608696</v>
      </c>
      <c r="AC34" s="69">
        <f t="shared" si="170"/>
        <v>0.5555555556</v>
      </c>
      <c r="AD34" s="70">
        <v>29.0</v>
      </c>
      <c r="AE34" s="70">
        <v>7.0</v>
      </c>
      <c r="AF34" s="70">
        <v>10.0</v>
      </c>
      <c r="AG34" s="70">
        <v>0.0</v>
      </c>
      <c r="AH34" s="69">
        <v>109.0</v>
      </c>
      <c r="AI34" s="69">
        <v>54.0</v>
      </c>
      <c r="AJ34" s="69">
        <v>8.0</v>
      </c>
      <c r="AK34" s="70">
        <f t="shared" ref="AK34:AN34" si="171">ROUND(AD34*$AB34,0)</f>
        <v>52</v>
      </c>
      <c r="AL34" s="70">
        <f t="shared" si="171"/>
        <v>12</v>
      </c>
      <c r="AM34" s="70">
        <f t="shared" si="171"/>
        <v>18</v>
      </c>
      <c r="AN34" s="70">
        <f t="shared" si="171"/>
        <v>0</v>
      </c>
      <c r="AO34" s="69">
        <f t="shared" ref="AO34:AQ34" si="172">ROUND(AH34*$AC34,0)</f>
        <v>61</v>
      </c>
      <c r="AP34" s="69">
        <f t="shared" si="172"/>
        <v>30</v>
      </c>
      <c r="AQ34" s="69">
        <f t="shared" si="172"/>
        <v>4</v>
      </c>
    </row>
    <row r="35">
      <c r="A35" s="23"/>
      <c r="B35" s="23"/>
      <c r="C35" s="55">
        <f>C33/(C33+C34)</f>
        <v>0.4877688266</v>
      </c>
      <c r="D35" s="46">
        <v>33.0</v>
      </c>
      <c r="E35" s="25"/>
      <c r="F35" s="26">
        <v>1349.0</v>
      </c>
      <c r="G35" s="18">
        <v>1790.0</v>
      </c>
      <c r="H35" s="15">
        <f t="shared" si="9"/>
        <v>190</v>
      </c>
      <c r="I35" s="28">
        <v>19.0</v>
      </c>
      <c r="J35" s="29">
        <v>26.0</v>
      </c>
      <c r="K35" s="30">
        <v>13.0</v>
      </c>
      <c r="L35" s="31">
        <v>86.0</v>
      </c>
      <c r="M35" s="32">
        <v>21.0</v>
      </c>
      <c r="N35" s="33">
        <v>25.0</v>
      </c>
      <c r="O35" s="25"/>
      <c r="P35" s="15">
        <f t="shared" si="10"/>
        <v>163</v>
      </c>
      <c r="Q35" s="28">
        <f>'Group B vs A; Governor; Early E'!AJ35</f>
        <v>52</v>
      </c>
      <c r="R35" s="29">
        <f>'Group B vs A; Governor; Early E'!AK35</f>
        <v>26</v>
      </c>
      <c r="S35" s="30">
        <f>'Group B vs A; Governor; MiV EDV'!AJ35</f>
        <v>13</v>
      </c>
      <c r="T35" s="31">
        <f>'Group B vs A; Governor; MiV EDV'!AK35</f>
        <v>12</v>
      </c>
      <c r="U35" s="32">
        <f>'Group B vs A; EDV Restoration D'!C35</f>
        <v>35</v>
      </c>
      <c r="V35" s="33">
        <f>'Group B vs A; Governor; MiV EDV'!AI35</f>
        <v>25</v>
      </c>
      <c r="W35" s="25"/>
      <c r="X35" s="28">
        <f t="shared" ref="X35:Y35" si="173">I35+K35+M35</f>
        <v>53</v>
      </c>
      <c r="Y35" s="29">
        <f t="shared" si="173"/>
        <v>137</v>
      </c>
      <c r="Z35" s="32">
        <f t="shared" ref="Z35:AA35" si="174">Q35+S35+U35</f>
        <v>100</v>
      </c>
      <c r="AA35" s="67">
        <f t="shared" si="174"/>
        <v>63</v>
      </c>
      <c r="AB35" s="68">
        <f t="shared" ref="AB35:AC35" si="175">Z35/X35</f>
        <v>1.886792453</v>
      </c>
      <c r="AC35" s="69">
        <f t="shared" si="175"/>
        <v>0.4598540146</v>
      </c>
      <c r="AD35" s="70">
        <v>31.0</v>
      </c>
      <c r="AE35" s="70">
        <v>11.0</v>
      </c>
      <c r="AF35" s="70">
        <v>7.0</v>
      </c>
      <c r="AG35" s="70">
        <v>4.0</v>
      </c>
      <c r="AH35" s="69">
        <v>97.0</v>
      </c>
      <c r="AI35" s="69">
        <v>37.0</v>
      </c>
      <c r="AJ35" s="69">
        <v>3.0</v>
      </c>
      <c r="AK35" s="70">
        <f t="shared" ref="AK35:AN35" si="176">ROUND(AD35*$AB35,0)</f>
        <v>58</v>
      </c>
      <c r="AL35" s="70">
        <f t="shared" si="176"/>
        <v>21</v>
      </c>
      <c r="AM35" s="70">
        <f t="shared" si="176"/>
        <v>13</v>
      </c>
      <c r="AN35" s="70">
        <f t="shared" si="176"/>
        <v>8</v>
      </c>
      <c r="AO35" s="69">
        <f t="shared" ref="AO35:AQ35" si="177">ROUND(AH35*$AC35,0)</f>
        <v>45</v>
      </c>
      <c r="AP35" s="69">
        <f t="shared" si="177"/>
        <v>17</v>
      </c>
      <c r="AQ35" s="69">
        <f t="shared" si="177"/>
        <v>1</v>
      </c>
    </row>
    <row r="36">
      <c r="A36" s="56" t="s">
        <v>73</v>
      </c>
      <c r="B36" s="57" t="s">
        <v>77</v>
      </c>
      <c r="C36" s="57" t="str">
        <f t="shared" ref="C36:C37" si="183">C33+C25</f>
        <v>#REF!</v>
      </c>
      <c r="D36" s="46">
        <v>34.0</v>
      </c>
      <c r="E36" s="25"/>
      <c r="F36" s="26">
        <v>1351.0</v>
      </c>
      <c r="G36" s="18">
        <v>3110.0</v>
      </c>
      <c r="H36" s="15">
        <f t="shared" si="9"/>
        <v>403</v>
      </c>
      <c r="I36" s="28">
        <v>33.0</v>
      </c>
      <c r="J36" s="29">
        <v>61.0</v>
      </c>
      <c r="K36" s="30">
        <v>39.0</v>
      </c>
      <c r="L36" s="31">
        <v>193.0</v>
      </c>
      <c r="M36" s="32">
        <v>28.0</v>
      </c>
      <c r="N36" s="33">
        <v>49.0</v>
      </c>
      <c r="O36" s="25"/>
      <c r="P36" s="15">
        <f t="shared" si="10"/>
        <v>314</v>
      </c>
      <c r="Q36" s="28">
        <f>'Group B vs A; Governor; Early E'!AJ36</f>
        <v>79</v>
      </c>
      <c r="R36" s="29">
        <f>'Group B vs A; Governor; Early E'!AK36</f>
        <v>61</v>
      </c>
      <c r="S36" s="30">
        <f>'Group B vs A; Governor; MiV EDV'!AJ36</f>
        <v>39</v>
      </c>
      <c r="T36" s="31">
        <f>'Group B vs A; Governor; MiV EDV'!AK36</f>
        <v>37</v>
      </c>
      <c r="U36" s="32">
        <f>'Group B vs A; EDV Restoration D'!C36</f>
        <v>49</v>
      </c>
      <c r="V36" s="33">
        <f>'Group B vs A; Governor; MiV EDV'!AI36</f>
        <v>49</v>
      </c>
      <c r="W36" s="25"/>
      <c r="X36" s="28">
        <f t="shared" ref="X36:Y36" si="178">I36+K36+M36</f>
        <v>100</v>
      </c>
      <c r="Y36" s="29">
        <f t="shared" si="178"/>
        <v>303</v>
      </c>
      <c r="Z36" s="32">
        <f t="shared" ref="Z36:AA36" si="179">Q36+S36+U36</f>
        <v>167</v>
      </c>
      <c r="AA36" s="67">
        <f t="shared" si="179"/>
        <v>147</v>
      </c>
      <c r="AB36" s="68">
        <f t="shared" ref="AB36:AC36" si="180">Z36/X36</f>
        <v>1.67</v>
      </c>
      <c r="AC36" s="69">
        <f t="shared" si="180"/>
        <v>0.4851485149</v>
      </c>
      <c r="AD36" s="70">
        <v>56.0</v>
      </c>
      <c r="AE36" s="70">
        <v>27.0</v>
      </c>
      <c r="AF36" s="70">
        <v>12.0</v>
      </c>
      <c r="AG36" s="70">
        <v>5.0</v>
      </c>
      <c r="AH36" s="69">
        <v>203.0</v>
      </c>
      <c r="AI36" s="69">
        <v>88.0</v>
      </c>
      <c r="AJ36" s="69">
        <v>12.0</v>
      </c>
      <c r="AK36" s="70">
        <f t="shared" ref="AK36:AN36" si="181">ROUND(AD36*$AB36,0)</f>
        <v>94</v>
      </c>
      <c r="AL36" s="70">
        <f t="shared" si="181"/>
        <v>45</v>
      </c>
      <c r="AM36" s="70">
        <f t="shared" si="181"/>
        <v>20</v>
      </c>
      <c r="AN36" s="70">
        <f t="shared" si="181"/>
        <v>8</v>
      </c>
      <c r="AO36" s="69">
        <f t="shared" ref="AO36:AQ36" si="182">ROUND(AH36*$AC36,0)</f>
        <v>98</v>
      </c>
      <c r="AP36" s="69">
        <f t="shared" si="182"/>
        <v>43</v>
      </c>
      <c r="AQ36" s="69">
        <f t="shared" si="182"/>
        <v>6</v>
      </c>
    </row>
    <row r="37">
      <c r="A37" s="56" t="s">
        <v>73</v>
      </c>
      <c r="B37" s="57" t="s">
        <v>78</v>
      </c>
      <c r="C37" s="57" t="str">
        <f t="shared" si="183"/>
        <v>#REF!</v>
      </c>
      <c r="D37" s="46">
        <v>35.0</v>
      </c>
      <c r="E37" s="25"/>
      <c r="F37" s="26">
        <v>1352.0</v>
      </c>
      <c r="G37" s="18">
        <v>1460.0</v>
      </c>
      <c r="H37" s="15">
        <f t="shared" si="9"/>
        <v>206</v>
      </c>
      <c r="I37" s="28">
        <v>12.0</v>
      </c>
      <c r="J37" s="29">
        <v>28.0</v>
      </c>
      <c r="K37" s="30">
        <v>13.0</v>
      </c>
      <c r="L37" s="31">
        <v>97.0</v>
      </c>
      <c r="M37" s="32">
        <v>20.0</v>
      </c>
      <c r="N37" s="33">
        <v>36.0</v>
      </c>
      <c r="O37" s="25"/>
      <c r="P37" s="15">
        <f t="shared" si="10"/>
        <v>159</v>
      </c>
      <c r="Q37" s="28">
        <f>'Group B vs A; Governor; Early E'!AJ37</f>
        <v>31</v>
      </c>
      <c r="R37" s="29">
        <f>'Group B vs A; Governor; Early E'!AK37</f>
        <v>28</v>
      </c>
      <c r="S37" s="30">
        <f>'Group B vs A; Governor; MiV EDV'!AJ37</f>
        <v>13</v>
      </c>
      <c r="T37" s="31">
        <f>'Group B vs A; Governor; MiV EDV'!AK37</f>
        <v>15</v>
      </c>
      <c r="U37" s="32">
        <f>'Group B vs A; EDV Restoration D'!C37</f>
        <v>36</v>
      </c>
      <c r="V37" s="33">
        <f>'Group B vs A; Governor; MiV EDV'!AI37</f>
        <v>36</v>
      </c>
      <c r="W37" s="25"/>
      <c r="X37" s="28">
        <f t="shared" ref="X37:Y37" si="184">I37+K37+M37</f>
        <v>45</v>
      </c>
      <c r="Y37" s="29">
        <f t="shared" si="184"/>
        <v>161</v>
      </c>
      <c r="Z37" s="32">
        <f t="shared" ref="Z37:AA37" si="185">Q37+S37+U37</f>
        <v>80</v>
      </c>
      <c r="AA37" s="67">
        <f t="shared" si="185"/>
        <v>79</v>
      </c>
      <c r="AB37" s="68">
        <f t="shared" ref="AB37:AC37" si="186">Z37/X37</f>
        <v>1.777777778</v>
      </c>
      <c r="AC37" s="69">
        <f t="shared" si="186"/>
        <v>0.4906832298</v>
      </c>
      <c r="AD37" s="70">
        <v>20.0</v>
      </c>
      <c r="AE37" s="70">
        <v>9.0</v>
      </c>
      <c r="AF37" s="70">
        <v>9.0</v>
      </c>
      <c r="AG37" s="70">
        <v>7.0</v>
      </c>
      <c r="AH37" s="69">
        <v>95.0</v>
      </c>
      <c r="AI37" s="69">
        <v>59.0</v>
      </c>
      <c r="AJ37" s="69">
        <v>7.0</v>
      </c>
      <c r="AK37" s="70">
        <f t="shared" ref="AK37:AN37" si="187">ROUND(AD37*$AB37,0)</f>
        <v>36</v>
      </c>
      <c r="AL37" s="70">
        <f t="shared" si="187"/>
        <v>16</v>
      </c>
      <c r="AM37" s="70">
        <f t="shared" si="187"/>
        <v>16</v>
      </c>
      <c r="AN37" s="70">
        <f t="shared" si="187"/>
        <v>12</v>
      </c>
      <c r="AO37" s="69">
        <f t="shared" ref="AO37:AQ37" si="188">ROUND(AH37*$AC37,0)</f>
        <v>47</v>
      </c>
      <c r="AP37" s="69">
        <f t="shared" si="188"/>
        <v>29</v>
      </c>
      <c r="AQ37" s="69">
        <f t="shared" si="188"/>
        <v>3</v>
      </c>
    </row>
    <row r="38">
      <c r="A38" s="23"/>
      <c r="B38" s="23"/>
      <c r="C38" s="58" t="str">
        <f>C36/(C36+C37)</f>
        <v>#REF!</v>
      </c>
      <c r="D38" s="46">
        <v>36.0</v>
      </c>
      <c r="E38" s="25"/>
      <c r="F38" s="26">
        <v>1353.0</v>
      </c>
      <c r="G38" s="18">
        <v>2590.0</v>
      </c>
      <c r="H38" s="15">
        <f t="shared" si="9"/>
        <v>259</v>
      </c>
      <c r="I38" s="28">
        <v>20.0</v>
      </c>
      <c r="J38" s="29">
        <v>39.0</v>
      </c>
      <c r="K38" s="30">
        <v>21.0</v>
      </c>
      <c r="L38" s="31">
        <v>124.0</v>
      </c>
      <c r="M38" s="32">
        <v>15.0</v>
      </c>
      <c r="N38" s="33">
        <v>40.0</v>
      </c>
      <c r="O38" s="25"/>
      <c r="P38" s="15">
        <f t="shared" si="10"/>
        <v>199</v>
      </c>
      <c r="Q38" s="28">
        <f>'Group B vs A; Governor; Early E'!AJ38</f>
        <v>43</v>
      </c>
      <c r="R38" s="29">
        <f>'Group B vs A; Governor; Early E'!AK38</f>
        <v>39</v>
      </c>
      <c r="S38" s="30">
        <f>'Group B vs A; Governor; MiV EDV'!AJ38</f>
        <v>21</v>
      </c>
      <c r="T38" s="31">
        <f>'Group B vs A; Governor; MiV EDV'!AK38</f>
        <v>25</v>
      </c>
      <c r="U38" s="32">
        <f>'Group B vs A; EDV Restoration D'!C38</f>
        <v>31</v>
      </c>
      <c r="V38" s="33">
        <f>'Group B vs A; Governor; MiV EDV'!AI38</f>
        <v>40</v>
      </c>
      <c r="W38" s="25"/>
      <c r="X38" s="28">
        <f t="shared" ref="X38:Y38" si="189">I38+K38+M38</f>
        <v>56</v>
      </c>
      <c r="Y38" s="29">
        <f t="shared" si="189"/>
        <v>203</v>
      </c>
      <c r="Z38" s="32">
        <f t="shared" ref="Z38:AA38" si="190">Q38+S38+U38</f>
        <v>95</v>
      </c>
      <c r="AA38" s="67">
        <f t="shared" si="190"/>
        <v>104</v>
      </c>
      <c r="AB38" s="68">
        <f t="shared" ref="AB38:AC38" si="191">Z38/X38</f>
        <v>1.696428571</v>
      </c>
      <c r="AC38" s="69">
        <f t="shared" si="191"/>
        <v>0.5123152709</v>
      </c>
      <c r="AD38" s="70">
        <v>33.0</v>
      </c>
      <c r="AE38" s="70">
        <v>6.0</v>
      </c>
      <c r="AF38" s="70">
        <v>13.0</v>
      </c>
      <c r="AG38" s="70">
        <v>4.0</v>
      </c>
      <c r="AH38" s="69">
        <v>153.0</v>
      </c>
      <c r="AI38" s="69">
        <v>41.0</v>
      </c>
      <c r="AJ38" s="69">
        <v>9.0</v>
      </c>
      <c r="AK38" s="70">
        <f t="shared" ref="AK38:AN38" si="192">ROUND(AD38*$AB38,0)</f>
        <v>56</v>
      </c>
      <c r="AL38" s="70">
        <f t="shared" si="192"/>
        <v>10</v>
      </c>
      <c r="AM38" s="70">
        <f t="shared" si="192"/>
        <v>22</v>
      </c>
      <c r="AN38" s="70">
        <f t="shared" si="192"/>
        <v>7</v>
      </c>
      <c r="AO38" s="69">
        <f t="shared" ref="AO38:AQ38" si="193">ROUND(AH38*$AC38,0)</f>
        <v>78</v>
      </c>
      <c r="AP38" s="69">
        <f t="shared" si="193"/>
        <v>21</v>
      </c>
      <c r="AQ38" s="69">
        <f t="shared" si="193"/>
        <v>5</v>
      </c>
    </row>
    <row r="39">
      <c r="A39" s="23"/>
      <c r="B39" s="23"/>
      <c r="C39" s="23"/>
      <c r="D39" s="46">
        <v>37.0</v>
      </c>
      <c r="E39" s="25"/>
      <c r="F39" s="26">
        <v>1354.0</v>
      </c>
      <c r="G39" s="18">
        <v>3282.0</v>
      </c>
      <c r="H39" s="15">
        <f t="shared" si="9"/>
        <v>384</v>
      </c>
      <c r="I39" s="28">
        <v>19.0</v>
      </c>
      <c r="J39" s="29">
        <v>64.0</v>
      </c>
      <c r="K39" s="30">
        <v>30.0</v>
      </c>
      <c r="L39" s="31">
        <v>191.0</v>
      </c>
      <c r="M39" s="32">
        <v>39.0</v>
      </c>
      <c r="N39" s="33">
        <v>41.0</v>
      </c>
      <c r="O39" s="25"/>
      <c r="P39" s="15">
        <f t="shared" si="10"/>
        <v>282</v>
      </c>
      <c r="Q39" s="28">
        <f>'Group B vs A; Governor; Early E'!AJ39</f>
        <v>60</v>
      </c>
      <c r="R39" s="29">
        <f>'Group B vs A; Governor; Early E'!AK39</f>
        <v>64</v>
      </c>
      <c r="S39" s="30">
        <f>'Group B vs A; Governor; MiV EDV'!AJ39</f>
        <v>30</v>
      </c>
      <c r="T39" s="31">
        <f>'Group B vs A; Governor; MiV EDV'!AK39</f>
        <v>27</v>
      </c>
      <c r="U39" s="32">
        <f>'Group B vs A; EDV Restoration D'!C39</f>
        <v>60</v>
      </c>
      <c r="V39" s="33">
        <f>'Group B vs A; Governor; MiV EDV'!AI39</f>
        <v>41</v>
      </c>
      <c r="W39" s="25"/>
      <c r="X39" s="28">
        <f t="shared" ref="X39:Y39" si="194">I39+K39+M39</f>
        <v>88</v>
      </c>
      <c r="Y39" s="29">
        <f t="shared" si="194"/>
        <v>296</v>
      </c>
      <c r="Z39" s="32">
        <f t="shared" ref="Z39:AA39" si="195">Q39+S39+U39</f>
        <v>150</v>
      </c>
      <c r="AA39" s="67">
        <f t="shared" si="195"/>
        <v>132</v>
      </c>
      <c r="AB39" s="68">
        <f t="shared" ref="AB39:AC39" si="196">Z39/X39</f>
        <v>1.704545455</v>
      </c>
      <c r="AC39" s="69">
        <f t="shared" si="196"/>
        <v>0.4459459459</v>
      </c>
      <c r="AD39" s="70">
        <v>61.0</v>
      </c>
      <c r="AE39" s="70">
        <v>17.0</v>
      </c>
      <c r="AF39" s="70">
        <v>6.0</v>
      </c>
      <c r="AG39" s="70">
        <v>4.0</v>
      </c>
      <c r="AH39" s="69">
        <v>210.0</v>
      </c>
      <c r="AI39" s="69">
        <v>76.0</v>
      </c>
      <c r="AJ39" s="69">
        <v>10.0</v>
      </c>
      <c r="AK39" s="70">
        <f t="shared" ref="AK39:AN39" si="197">ROUND(AD39*$AB39,0)</f>
        <v>104</v>
      </c>
      <c r="AL39" s="70">
        <f t="shared" si="197"/>
        <v>29</v>
      </c>
      <c r="AM39" s="70">
        <f t="shared" si="197"/>
        <v>10</v>
      </c>
      <c r="AN39" s="70">
        <f t="shared" si="197"/>
        <v>7</v>
      </c>
      <c r="AO39" s="69">
        <f t="shared" ref="AO39:AQ39" si="198">ROUND(AH39*$AC39,0)</f>
        <v>94</v>
      </c>
      <c r="AP39" s="69">
        <f t="shared" si="198"/>
        <v>34</v>
      </c>
      <c r="AQ39" s="69">
        <f t="shared" si="198"/>
        <v>4</v>
      </c>
    </row>
    <row r="40">
      <c r="A40" s="23"/>
      <c r="B40" s="23"/>
      <c r="C40" s="23"/>
      <c r="D40" s="46">
        <v>38.0</v>
      </c>
      <c r="E40" s="25"/>
      <c r="F40" s="26">
        <v>1356.0</v>
      </c>
      <c r="G40" s="18">
        <v>2114.0</v>
      </c>
      <c r="H40" s="15">
        <f t="shared" si="9"/>
        <v>278</v>
      </c>
      <c r="I40" s="28">
        <v>12.0</v>
      </c>
      <c r="J40" s="29">
        <v>42.0</v>
      </c>
      <c r="K40" s="30">
        <v>14.0</v>
      </c>
      <c r="L40" s="31">
        <v>147.0</v>
      </c>
      <c r="M40" s="32">
        <v>21.0</v>
      </c>
      <c r="N40" s="33">
        <v>42.0</v>
      </c>
      <c r="O40" s="25"/>
      <c r="P40" s="15">
        <f t="shared" si="10"/>
        <v>186</v>
      </c>
      <c r="Q40" s="28">
        <f>'Group B vs A; Governor; Early E'!AJ40</f>
        <v>31</v>
      </c>
      <c r="R40" s="29">
        <f>'Group B vs A; Governor; Early E'!AK40</f>
        <v>42</v>
      </c>
      <c r="S40" s="30">
        <f>'Group B vs A; Governor; MiV EDV'!AJ40</f>
        <v>14</v>
      </c>
      <c r="T40" s="31">
        <f>'Group B vs A; Governor; MiV EDV'!AK40</f>
        <v>19</v>
      </c>
      <c r="U40" s="32">
        <f>'Group B vs A; EDV Restoration D'!C40</f>
        <v>38</v>
      </c>
      <c r="V40" s="33">
        <f>'Group B vs A; Governor; MiV EDV'!AI40</f>
        <v>42</v>
      </c>
      <c r="W40" s="25"/>
      <c r="X40" s="28">
        <f t="shared" ref="X40:Y40" si="199">I40+K40+M40</f>
        <v>47</v>
      </c>
      <c r="Y40" s="29">
        <f t="shared" si="199"/>
        <v>231</v>
      </c>
      <c r="Z40" s="32">
        <f t="shared" ref="Z40:AA40" si="200">Q40+S40+U40</f>
        <v>83</v>
      </c>
      <c r="AA40" s="67">
        <f t="shared" si="200"/>
        <v>103</v>
      </c>
      <c r="AB40" s="68">
        <f t="shared" ref="AB40:AC40" si="201">Z40/X40</f>
        <v>1.765957447</v>
      </c>
      <c r="AC40" s="69">
        <f t="shared" si="201"/>
        <v>0.4458874459</v>
      </c>
      <c r="AD40" s="70">
        <v>22.0</v>
      </c>
      <c r="AE40" s="70">
        <v>7.0</v>
      </c>
      <c r="AF40" s="70">
        <v>9.0</v>
      </c>
      <c r="AG40" s="70">
        <v>9.0</v>
      </c>
      <c r="AH40" s="69">
        <v>157.0</v>
      </c>
      <c r="AI40" s="69">
        <v>64.0</v>
      </c>
      <c r="AJ40" s="69">
        <v>10.0</v>
      </c>
      <c r="AK40" s="70">
        <f t="shared" ref="AK40:AN40" si="202">ROUND(AD40*$AB40,0)</f>
        <v>39</v>
      </c>
      <c r="AL40" s="70">
        <f t="shared" si="202"/>
        <v>12</v>
      </c>
      <c r="AM40" s="70">
        <f t="shared" si="202"/>
        <v>16</v>
      </c>
      <c r="AN40" s="70">
        <f t="shared" si="202"/>
        <v>16</v>
      </c>
      <c r="AO40" s="69">
        <f t="shared" ref="AO40:AQ40" si="203">ROUND(AH40*$AC40,0)</f>
        <v>70</v>
      </c>
      <c r="AP40" s="69">
        <f t="shared" si="203"/>
        <v>29</v>
      </c>
      <c r="AQ40" s="69">
        <f t="shared" si="203"/>
        <v>4</v>
      </c>
    </row>
    <row r="41">
      <c r="A41" s="11" t="s">
        <v>72</v>
      </c>
      <c r="B41" s="23">
        <f>H2/G1</f>
        <v>0.1877888871</v>
      </c>
      <c r="C41" s="23"/>
      <c r="D41" s="46">
        <v>39.0</v>
      </c>
      <c r="E41" s="25"/>
      <c r="F41" s="26">
        <v>1368.0</v>
      </c>
      <c r="G41" s="18">
        <v>2057.0</v>
      </c>
      <c r="H41" s="15">
        <f t="shared" si="9"/>
        <v>221</v>
      </c>
      <c r="I41" s="28">
        <v>18.0</v>
      </c>
      <c r="J41" s="29">
        <v>33.0</v>
      </c>
      <c r="K41" s="30">
        <v>17.0</v>
      </c>
      <c r="L41" s="31">
        <v>100.0</v>
      </c>
      <c r="M41" s="32">
        <v>29.0</v>
      </c>
      <c r="N41" s="33">
        <v>24.0</v>
      </c>
      <c r="O41" s="25"/>
      <c r="P41" s="15">
        <f t="shared" si="10"/>
        <v>186</v>
      </c>
      <c r="Q41" s="28">
        <f>'Group B vs A; Governor; Early E'!AJ41</f>
        <v>56</v>
      </c>
      <c r="R41" s="29">
        <f>'Group B vs A; Governor; Early E'!AK41</f>
        <v>33</v>
      </c>
      <c r="S41" s="30">
        <f>'Group B vs A; Governor; MiV EDV'!AJ41</f>
        <v>17</v>
      </c>
      <c r="T41" s="31">
        <f>'Group B vs A; Governor; MiV EDV'!AK41</f>
        <v>13</v>
      </c>
      <c r="U41" s="32">
        <f>'Group B vs A; EDV Restoration D'!C41</f>
        <v>43</v>
      </c>
      <c r="V41" s="33">
        <f>'Group B vs A; Governor; MiV EDV'!AI41</f>
        <v>24</v>
      </c>
      <c r="W41" s="25"/>
      <c r="X41" s="28">
        <f t="shared" ref="X41:Y41" si="204">I41+K41+M41</f>
        <v>64</v>
      </c>
      <c r="Y41" s="29">
        <f t="shared" si="204"/>
        <v>157</v>
      </c>
      <c r="Z41" s="32">
        <f t="shared" ref="Z41:AA41" si="205">Q41+S41+U41</f>
        <v>116</v>
      </c>
      <c r="AA41" s="67">
        <f t="shared" si="205"/>
        <v>70</v>
      </c>
      <c r="AB41" s="68">
        <f t="shared" ref="AB41:AC41" si="206">Z41/X41</f>
        <v>1.8125</v>
      </c>
      <c r="AC41" s="69">
        <f t="shared" si="206"/>
        <v>0.4458598726</v>
      </c>
      <c r="AD41" s="70">
        <v>39.0</v>
      </c>
      <c r="AE41" s="70">
        <v>11.0</v>
      </c>
      <c r="AF41" s="70">
        <v>8.0</v>
      </c>
      <c r="AG41" s="70">
        <v>6.0</v>
      </c>
      <c r="AH41" s="69">
        <v>113.0</v>
      </c>
      <c r="AI41" s="69">
        <v>39.0</v>
      </c>
      <c r="AJ41" s="69">
        <v>5.0</v>
      </c>
      <c r="AK41" s="70">
        <f t="shared" ref="AK41:AN41" si="207">ROUND(AD41*$AB41,0)</f>
        <v>71</v>
      </c>
      <c r="AL41" s="70">
        <f t="shared" si="207"/>
        <v>20</v>
      </c>
      <c r="AM41" s="70">
        <f t="shared" si="207"/>
        <v>15</v>
      </c>
      <c r="AN41" s="70">
        <f t="shared" si="207"/>
        <v>11</v>
      </c>
      <c r="AO41" s="69">
        <f t="shared" ref="AO41:AQ41" si="208">ROUND(AH41*$AC41,0)</f>
        <v>50</v>
      </c>
      <c r="AP41" s="69">
        <f t="shared" si="208"/>
        <v>17</v>
      </c>
      <c r="AQ41" s="69">
        <f t="shared" si="208"/>
        <v>2</v>
      </c>
    </row>
    <row r="42">
      <c r="A42" s="11" t="s">
        <v>74</v>
      </c>
      <c r="B42" s="23" t="str">
        <f>#REF!/G1</f>
        <v>#REF!</v>
      </c>
      <c r="C42" s="23"/>
      <c r="D42" s="46">
        <v>40.0</v>
      </c>
      <c r="E42" s="25"/>
      <c r="F42" s="26">
        <v>1389.0</v>
      </c>
      <c r="G42" s="18">
        <v>1233.0</v>
      </c>
      <c r="H42" s="15">
        <f t="shared" si="9"/>
        <v>225</v>
      </c>
      <c r="I42" s="28">
        <v>17.0</v>
      </c>
      <c r="J42" s="29">
        <v>43.0</v>
      </c>
      <c r="K42" s="30">
        <v>18.0</v>
      </c>
      <c r="L42" s="31">
        <v>102.0</v>
      </c>
      <c r="M42" s="32">
        <v>20.0</v>
      </c>
      <c r="N42" s="33">
        <v>25.0</v>
      </c>
      <c r="O42" s="25"/>
      <c r="P42" s="15">
        <f t="shared" si="10"/>
        <v>184</v>
      </c>
      <c r="Q42" s="28">
        <f>'Group B vs A; Governor; Early E'!AJ42</f>
        <v>49</v>
      </c>
      <c r="R42" s="29">
        <f>'Group B vs A; Governor; Early E'!AK42</f>
        <v>43</v>
      </c>
      <c r="S42" s="30">
        <f>'Group B vs A; Governor; MiV EDV'!AJ42</f>
        <v>18</v>
      </c>
      <c r="T42" s="31">
        <f>'Group B vs A; Governor; MiV EDV'!AK42</f>
        <v>16</v>
      </c>
      <c r="U42" s="32">
        <f>'Group B vs A; EDV Restoration D'!C42</f>
        <v>33</v>
      </c>
      <c r="V42" s="33">
        <f>'Group B vs A; Governor; MiV EDV'!AI42</f>
        <v>25</v>
      </c>
      <c r="W42" s="25"/>
      <c r="X42" s="28">
        <f t="shared" ref="X42:Y42" si="209">I42+K42+M42</f>
        <v>55</v>
      </c>
      <c r="Y42" s="29">
        <f t="shared" si="209"/>
        <v>170</v>
      </c>
      <c r="Z42" s="32">
        <f t="shared" ref="Z42:AA42" si="210">Q42+S42+U42</f>
        <v>100</v>
      </c>
      <c r="AA42" s="67">
        <f t="shared" si="210"/>
        <v>84</v>
      </c>
      <c r="AB42" s="68">
        <f t="shared" ref="AB42:AC42" si="211">Z42/X42</f>
        <v>1.818181818</v>
      </c>
      <c r="AC42" s="69">
        <f t="shared" si="211"/>
        <v>0.4941176471</v>
      </c>
      <c r="AD42" s="70">
        <v>37.0</v>
      </c>
      <c r="AE42" s="70">
        <v>9.0</v>
      </c>
      <c r="AF42" s="70">
        <v>7.0</v>
      </c>
      <c r="AG42" s="70">
        <v>2.0</v>
      </c>
      <c r="AH42" s="69">
        <v>111.0</v>
      </c>
      <c r="AI42" s="69">
        <v>46.0</v>
      </c>
      <c r="AJ42" s="69">
        <v>13.0</v>
      </c>
      <c r="AK42" s="70">
        <f t="shared" ref="AK42:AN42" si="212">ROUND(AD42*$AB42,0)</f>
        <v>67</v>
      </c>
      <c r="AL42" s="70">
        <f t="shared" si="212"/>
        <v>16</v>
      </c>
      <c r="AM42" s="70">
        <f t="shared" si="212"/>
        <v>13</v>
      </c>
      <c r="AN42" s="70">
        <f t="shared" si="212"/>
        <v>4</v>
      </c>
      <c r="AO42" s="69">
        <f t="shared" ref="AO42:AQ42" si="213">ROUND(AH42*$AC42,0)</f>
        <v>55</v>
      </c>
      <c r="AP42" s="69">
        <f t="shared" si="213"/>
        <v>23</v>
      </c>
      <c r="AQ42" s="69">
        <f t="shared" si="213"/>
        <v>6</v>
      </c>
    </row>
    <row r="43">
      <c r="A43" s="23"/>
      <c r="B43" s="23"/>
      <c r="C43" s="23"/>
      <c r="D43" s="46">
        <v>41.0</v>
      </c>
      <c r="E43" s="25"/>
      <c r="F43" s="26">
        <v>1390.0</v>
      </c>
      <c r="G43" s="18">
        <v>3408.0</v>
      </c>
      <c r="H43" s="15">
        <f t="shared" si="9"/>
        <v>582</v>
      </c>
      <c r="I43" s="28">
        <v>31.0</v>
      </c>
      <c r="J43" s="29">
        <v>96.0</v>
      </c>
      <c r="K43" s="30">
        <v>49.0</v>
      </c>
      <c r="L43" s="31">
        <v>288.0</v>
      </c>
      <c r="M43" s="32">
        <v>46.0</v>
      </c>
      <c r="N43" s="33">
        <v>72.0</v>
      </c>
      <c r="O43" s="25"/>
      <c r="P43" s="15">
        <f t="shared" si="10"/>
        <v>430</v>
      </c>
      <c r="Q43" s="28">
        <f>'Group B vs A; Governor; Early E'!AJ43</f>
        <v>86</v>
      </c>
      <c r="R43" s="29">
        <f>'Group B vs A; Governor; Early E'!AK43</f>
        <v>96</v>
      </c>
      <c r="S43" s="30">
        <f>'Group B vs A; Governor; MiV EDV'!AJ43</f>
        <v>49</v>
      </c>
      <c r="T43" s="31">
        <f>'Group B vs A; Governor; MiV EDV'!AK43</f>
        <v>48</v>
      </c>
      <c r="U43" s="32">
        <f>'Group B vs A; EDV Restoration D'!C43</f>
        <v>79</v>
      </c>
      <c r="V43" s="33">
        <f>'Group B vs A; Governor; MiV EDV'!AI43</f>
        <v>72</v>
      </c>
      <c r="W43" s="25"/>
      <c r="X43" s="28">
        <f t="shared" ref="X43:Y43" si="214">I43+K43+M43</f>
        <v>126</v>
      </c>
      <c r="Y43" s="29">
        <f t="shared" si="214"/>
        <v>456</v>
      </c>
      <c r="Z43" s="32">
        <f t="shared" ref="Z43:AA43" si="215">Q43+S43+U43</f>
        <v>214</v>
      </c>
      <c r="AA43" s="67">
        <f t="shared" si="215"/>
        <v>216</v>
      </c>
      <c r="AB43" s="68">
        <f t="shared" ref="AB43:AC43" si="216">Z43/X43</f>
        <v>1.698412698</v>
      </c>
      <c r="AC43" s="69">
        <f t="shared" si="216"/>
        <v>0.4736842105</v>
      </c>
      <c r="AD43" s="70">
        <v>63.0</v>
      </c>
      <c r="AE43" s="70">
        <v>23.0</v>
      </c>
      <c r="AF43" s="70">
        <v>23.0</v>
      </c>
      <c r="AG43" s="70">
        <v>17.0</v>
      </c>
      <c r="AH43" s="69">
        <v>298.0</v>
      </c>
      <c r="AI43" s="69">
        <v>147.0</v>
      </c>
      <c r="AJ43" s="69">
        <v>11.0</v>
      </c>
      <c r="AK43" s="70">
        <f t="shared" ref="AK43:AN43" si="217">ROUND(AD43*$AB43,0)</f>
        <v>107</v>
      </c>
      <c r="AL43" s="70">
        <f t="shared" si="217"/>
        <v>39</v>
      </c>
      <c r="AM43" s="70">
        <f t="shared" si="217"/>
        <v>39</v>
      </c>
      <c r="AN43" s="70">
        <f t="shared" si="217"/>
        <v>29</v>
      </c>
      <c r="AO43" s="69">
        <f t="shared" ref="AO43:AQ43" si="218">ROUND(AH43*$AC43,0)</f>
        <v>141</v>
      </c>
      <c r="AP43" s="69">
        <f t="shared" si="218"/>
        <v>70</v>
      </c>
      <c r="AQ43" s="69">
        <f t="shared" si="218"/>
        <v>5</v>
      </c>
    </row>
    <row r="44">
      <c r="A44" s="23"/>
      <c r="B44" s="11"/>
      <c r="C44" s="23"/>
      <c r="D44" s="46">
        <v>42.0</v>
      </c>
      <c r="E44" s="25"/>
      <c r="F44" s="26">
        <v>1394.0</v>
      </c>
      <c r="G44" s="18">
        <v>2882.0</v>
      </c>
      <c r="H44" s="15">
        <f t="shared" si="9"/>
        <v>816</v>
      </c>
      <c r="I44" s="28">
        <v>61.0</v>
      </c>
      <c r="J44" s="29">
        <v>108.0</v>
      </c>
      <c r="K44" s="30">
        <v>101.0</v>
      </c>
      <c r="L44" s="31">
        <v>382.0</v>
      </c>
      <c r="M44" s="32">
        <v>86.0</v>
      </c>
      <c r="N44" s="33">
        <v>78.0</v>
      </c>
      <c r="O44" s="25"/>
      <c r="P44" s="15">
        <f t="shared" si="10"/>
        <v>661</v>
      </c>
      <c r="Q44" s="28">
        <f>'Group B vs A; Governor; Early E'!AJ44</f>
        <v>182</v>
      </c>
      <c r="R44" s="29">
        <f>'Group B vs A; Governor; Early E'!AK44</f>
        <v>108</v>
      </c>
      <c r="S44" s="30">
        <f>'Group B vs A; Governor; MiV EDV'!AJ44</f>
        <v>101</v>
      </c>
      <c r="T44" s="31">
        <f>'Group B vs A; Governor; MiV EDV'!AK44</f>
        <v>63</v>
      </c>
      <c r="U44" s="32">
        <f>'Group B vs A; EDV Restoration D'!C44</f>
        <v>129</v>
      </c>
      <c r="V44" s="33">
        <f>'Group B vs A; Governor; MiV EDV'!AI44</f>
        <v>78</v>
      </c>
      <c r="W44" s="25"/>
      <c r="X44" s="28">
        <f t="shared" ref="X44:Y44" si="219">I44+K44+M44</f>
        <v>248</v>
      </c>
      <c r="Y44" s="29">
        <f t="shared" si="219"/>
        <v>568</v>
      </c>
      <c r="Z44" s="32">
        <f t="shared" ref="Z44:AA44" si="220">Q44+S44+U44</f>
        <v>412</v>
      </c>
      <c r="AA44" s="67">
        <f t="shared" si="220"/>
        <v>249</v>
      </c>
      <c r="AB44" s="68">
        <f t="shared" ref="AB44:AC44" si="221">Z44/X44</f>
        <v>1.661290323</v>
      </c>
      <c r="AC44" s="69">
        <f t="shared" si="221"/>
        <v>0.4383802817</v>
      </c>
      <c r="AD44" s="70">
        <v>117.0</v>
      </c>
      <c r="AE44" s="70">
        <v>72.0</v>
      </c>
      <c r="AF44" s="70">
        <v>29.0</v>
      </c>
      <c r="AG44" s="70">
        <v>30.0</v>
      </c>
      <c r="AH44" s="69">
        <v>307.0</v>
      </c>
      <c r="AI44" s="69">
        <v>248.0</v>
      </c>
      <c r="AJ44" s="69">
        <v>13.0</v>
      </c>
      <c r="AK44" s="70">
        <f t="shared" ref="AK44:AN44" si="222">ROUND(AD44*$AB44,0)</f>
        <v>194</v>
      </c>
      <c r="AL44" s="70">
        <f t="shared" si="222"/>
        <v>120</v>
      </c>
      <c r="AM44" s="70">
        <f t="shared" si="222"/>
        <v>48</v>
      </c>
      <c r="AN44" s="70">
        <f t="shared" si="222"/>
        <v>50</v>
      </c>
      <c r="AO44" s="69">
        <f t="shared" ref="AO44:AQ44" si="223">ROUND(AH44*$AC44,0)</f>
        <v>135</v>
      </c>
      <c r="AP44" s="69">
        <f t="shared" si="223"/>
        <v>109</v>
      </c>
      <c r="AQ44" s="69">
        <f t="shared" si="223"/>
        <v>6</v>
      </c>
    </row>
    <row r="45">
      <c r="A45" s="23"/>
      <c r="B45" s="11"/>
      <c r="C45" s="23"/>
      <c r="D45" s="46">
        <v>43.0</v>
      </c>
      <c r="E45" s="25"/>
      <c r="F45" s="26">
        <v>1396.0</v>
      </c>
      <c r="G45" s="18">
        <v>3159.0</v>
      </c>
      <c r="H45" s="15">
        <f t="shared" si="9"/>
        <v>549</v>
      </c>
      <c r="I45" s="28">
        <v>22.0</v>
      </c>
      <c r="J45" s="29">
        <v>76.0</v>
      </c>
      <c r="K45" s="30">
        <v>40.0</v>
      </c>
      <c r="L45" s="31">
        <v>279.0</v>
      </c>
      <c r="M45" s="32">
        <v>42.0</v>
      </c>
      <c r="N45" s="33">
        <v>90.0</v>
      </c>
      <c r="O45" s="25"/>
      <c r="P45" s="15">
        <f t="shared" si="10"/>
        <v>390</v>
      </c>
      <c r="Q45" s="28">
        <f>'Group B vs A; Governor; Early E'!AJ45</f>
        <v>57</v>
      </c>
      <c r="R45" s="29">
        <f>'Group B vs A; Governor; Early E'!AK45</f>
        <v>76</v>
      </c>
      <c r="S45" s="30">
        <f>'Group B vs A; Governor; MiV EDV'!AJ45</f>
        <v>40</v>
      </c>
      <c r="T45" s="31">
        <f>'Group B vs A; Governor; MiV EDV'!AK45</f>
        <v>48</v>
      </c>
      <c r="U45" s="32">
        <f>'Group B vs A; EDV Restoration D'!C45</f>
        <v>79</v>
      </c>
      <c r="V45" s="33">
        <f>'Group B vs A; Governor; MiV EDV'!AI45</f>
        <v>90</v>
      </c>
      <c r="W45" s="25"/>
      <c r="X45" s="28">
        <f t="shared" ref="X45:Y45" si="224">I45+K45+M45</f>
        <v>104</v>
      </c>
      <c r="Y45" s="29">
        <f t="shared" si="224"/>
        <v>445</v>
      </c>
      <c r="Z45" s="32">
        <f t="shared" ref="Z45:AA45" si="225">Q45+S45+U45</f>
        <v>176</v>
      </c>
      <c r="AA45" s="67">
        <f t="shared" si="225"/>
        <v>214</v>
      </c>
      <c r="AB45" s="68">
        <f t="shared" ref="AB45:AC45" si="226">Z45/X45</f>
        <v>1.692307692</v>
      </c>
      <c r="AC45" s="69">
        <f t="shared" si="226"/>
        <v>0.4808988764</v>
      </c>
      <c r="AD45" s="70">
        <v>63.0</v>
      </c>
      <c r="AE45" s="70">
        <v>12.0</v>
      </c>
      <c r="AF45" s="70">
        <v>13.0</v>
      </c>
      <c r="AG45" s="70">
        <v>16.0</v>
      </c>
      <c r="AH45" s="69">
        <v>284.0</v>
      </c>
      <c r="AI45" s="69">
        <v>143.0</v>
      </c>
      <c r="AJ45" s="69">
        <v>18.0</v>
      </c>
      <c r="AK45" s="70">
        <f t="shared" ref="AK45:AN45" si="227">ROUND(AD45*$AB45,0)</f>
        <v>107</v>
      </c>
      <c r="AL45" s="70">
        <f t="shared" si="227"/>
        <v>20</v>
      </c>
      <c r="AM45" s="70">
        <f t="shared" si="227"/>
        <v>22</v>
      </c>
      <c r="AN45" s="70">
        <f t="shared" si="227"/>
        <v>27</v>
      </c>
      <c r="AO45" s="69">
        <f t="shared" ref="AO45:AQ45" si="228">ROUND(AH45*$AC45,0)</f>
        <v>137</v>
      </c>
      <c r="AP45" s="69">
        <f t="shared" si="228"/>
        <v>69</v>
      </c>
      <c r="AQ45" s="69">
        <f t="shared" si="228"/>
        <v>9</v>
      </c>
    </row>
    <row r="46">
      <c r="A46" s="23"/>
      <c r="B46" s="11"/>
      <c r="C46" s="23"/>
      <c r="D46" s="46">
        <v>44.0</v>
      </c>
      <c r="E46" s="25"/>
      <c r="F46" s="26">
        <v>1411.0</v>
      </c>
      <c r="G46" s="18">
        <v>2771.0</v>
      </c>
      <c r="H46" s="15">
        <f t="shared" si="9"/>
        <v>645</v>
      </c>
      <c r="I46" s="28">
        <v>36.0</v>
      </c>
      <c r="J46" s="29">
        <v>88.0</v>
      </c>
      <c r="K46" s="30">
        <v>71.0</v>
      </c>
      <c r="L46" s="31">
        <v>301.0</v>
      </c>
      <c r="M46" s="32">
        <v>73.0</v>
      </c>
      <c r="N46" s="33">
        <v>76.0</v>
      </c>
      <c r="O46" s="25"/>
      <c r="P46" s="15">
        <f t="shared" si="10"/>
        <v>505</v>
      </c>
      <c r="Q46" s="28">
        <f>'Group B vs A; Governor; Early E'!AJ46</f>
        <v>107</v>
      </c>
      <c r="R46" s="29">
        <f>'Group B vs A; Governor; Early E'!AK46</f>
        <v>88</v>
      </c>
      <c r="S46" s="30">
        <f>'Group B vs A; Governor; MiV EDV'!AJ46</f>
        <v>71</v>
      </c>
      <c r="T46" s="31">
        <f>'Group B vs A; Governor; MiV EDV'!AK46</f>
        <v>50</v>
      </c>
      <c r="U46" s="32">
        <f>'Group B vs A; EDV Restoration D'!C46</f>
        <v>113</v>
      </c>
      <c r="V46" s="33">
        <f>'Group B vs A; Governor; MiV EDV'!AI46</f>
        <v>76</v>
      </c>
      <c r="W46" s="25"/>
      <c r="X46" s="28">
        <f t="shared" ref="X46:Y46" si="229">I46+K46+M46</f>
        <v>180</v>
      </c>
      <c r="Y46" s="29">
        <f t="shared" si="229"/>
        <v>465</v>
      </c>
      <c r="Z46" s="32">
        <f t="shared" ref="Z46:AA46" si="230">Q46+S46+U46</f>
        <v>291</v>
      </c>
      <c r="AA46" s="67">
        <f t="shared" si="230"/>
        <v>214</v>
      </c>
      <c r="AB46" s="68">
        <f t="shared" ref="AB46:AC46" si="231">Z46/X46</f>
        <v>1.616666667</v>
      </c>
      <c r="AC46" s="69">
        <f t="shared" si="231"/>
        <v>0.4602150538</v>
      </c>
      <c r="AD46" s="70">
        <v>76.0</v>
      </c>
      <c r="AE46" s="70">
        <v>34.0</v>
      </c>
      <c r="AF46" s="70">
        <v>46.0</v>
      </c>
      <c r="AG46" s="70">
        <v>24.0</v>
      </c>
      <c r="AH46" s="69">
        <v>264.0</v>
      </c>
      <c r="AI46" s="69">
        <v>186.0</v>
      </c>
      <c r="AJ46" s="69">
        <v>15.0</v>
      </c>
      <c r="AK46" s="70">
        <f t="shared" ref="AK46:AN46" si="232">ROUND(AD46*$AB46,0)</f>
        <v>123</v>
      </c>
      <c r="AL46" s="70">
        <f t="shared" si="232"/>
        <v>55</v>
      </c>
      <c r="AM46" s="70">
        <f t="shared" si="232"/>
        <v>74</v>
      </c>
      <c r="AN46" s="70">
        <f t="shared" si="232"/>
        <v>39</v>
      </c>
      <c r="AO46" s="69">
        <f t="shared" ref="AO46:AQ46" si="233">ROUND(AH46*$AC46,0)</f>
        <v>121</v>
      </c>
      <c r="AP46" s="69">
        <f t="shared" si="233"/>
        <v>86</v>
      </c>
      <c r="AQ46" s="69">
        <f t="shared" si="233"/>
        <v>7</v>
      </c>
    </row>
    <row r="47">
      <c r="A47" s="23"/>
      <c r="B47" s="11"/>
      <c r="C47" s="23"/>
      <c r="D47" s="46">
        <v>45.0</v>
      </c>
      <c r="E47" s="25"/>
      <c r="F47" s="26">
        <v>1510.0</v>
      </c>
      <c r="G47" s="18">
        <v>800.0</v>
      </c>
      <c r="H47" s="15">
        <f t="shared" si="9"/>
        <v>233</v>
      </c>
      <c r="I47" s="28">
        <v>20.0</v>
      </c>
      <c r="J47" s="29">
        <v>28.0</v>
      </c>
      <c r="K47" s="30">
        <v>48.0</v>
      </c>
      <c r="L47" s="31">
        <v>98.0</v>
      </c>
      <c r="M47" s="32">
        <v>23.0</v>
      </c>
      <c r="N47" s="33">
        <v>16.0</v>
      </c>
      <c r="O47" s="25"/>
      <c r="P47" s="15">
        <f t="shared" si="10"/>
        <v>209</v>
      </c>
      <c r="Q47" s="28">
        <f>'Group B vs A; Governor; Early E'!AJ47</f>
        <v>68</v>
      </c>
      <c r="R47" s="29">
        <f>'Group B vs A; Governor; Early E'!AK47</f>
        <v>28</v>
      </c>
      <c r="S47" s="30">
        <f>'Group B vs A; Governor; MiV EDV'!AJ47</f>
        <v>48</v>
      </c>
      <c r="T47" s="31">
        <f>'Group B vs A; Governor; MiV EDV'!AK47</f>
        <v>15</v>
      </c>
      <c r="U47" s="32">
        <f>'Group B vs A; EDV Restoration D'!C47</f>
        <v>34</v>
      </c>
      <c r="V47" s="33">
        <f>'Group B vs A; Governor; MiV EDV'!AI47</f>
        <v>16</v>
      </c>
      <c r="W47" s="25"/>
      <c r="X47" s="28">
        <f t="shared" ref="X47:Y47" si="234">I47+K47+M47</f>
        <v>91</v>
      </c>
      <c r="Y47" s="29">
        <f t="shared" si="234"/>
        <v>142</v>
      </c>
      <c r="Z47" s="32">
        <f t="shared" ref="Z47:AA47" si="235">Q47+S47+U47</f>
        <v>150</v>
      </c>
      <c r="AA47" s="67">
        <f t="shared" si="235"/>
        <v>59</v>
      </c>
      <c r="AB47" s="68">
        <f t="shared" ref="AB47:AC47" si="236">Z47/X47</f>
        <v>1.648351648</v>
      </c>
      <c r="AC47" s="69">
        <f t="shared" si="236"/>
        <v>0.4154929577</v>
      </c>
      <c r="AD47" s="70">
        <v>45.0</v>
      </c>
      <c r="AE47" s="70">
        <v>18.0</v>
      </c>
      <c r="AF47" s="70">
        <v>16.0</v>
      </c>
      <c r="AG47" s="70">
        <v>12.0</v>
      </c>
      <c r="AH47" s="69">
        <v>40.0</v>
      </c>
      <c r="AI47" s="69">
        <v>98.0</v>
      </c>
      <c r="AJ47" s="69">
        <v>4.0</v>
      </c>
      <c r="AK47" s="70">
        <f t="shared" ref="AK47:AN47" si="237">ROUND(AD47*$AB47,0)</f>
        <v>74</v>
      </c>
      <c r="AL47" s="70">
        <f t="shared" si="237"/>
        <v>30</v>
      </c>
      <c r="AM47" s="70">
        <f t="shared" si="237"/>
        <v>26</v>
      </c>
      <c r="AN47" s="70">
        <f t="shared" si="237"/>
        <v>20</v>
      </c>
      <c r="AO47" s="69">
        <f t="shared" ref="AO47:AQ47" si="238">ROUND(AH47*$AC47,0)</f>
        <v>17</v>
      </c>
      <c r="AP47" s="69">
        <f t="shared" si="238"/>
        <v>41</v>
      </c>
      <c r="AQ47" s="69">
        <f t="shared" si="238"/>
        <v>2</v>
      </c>
    </row>
    <row r="48">
      <c r="A48" s="23"/>
      <c r="B48" s="23"/>
      <c r="C48" s="23"/>
      <c r="D48" s="46">
        <v>46.0</v>
      </c>
      <c r="E48" s="25"/>
      <c r="F48" s="26">
        <v>1514.0</v>
      </c>
      <c r="G48" s="18">
        <v>1905.0</v>
      </c>
      <c r="H48" s="15">
        <f t="shared" si="9"/>
        <v>424</v>
      </c>
      <c r="I48" s="28">
        <v>37.0</v>
      </c>
      <c r="J48" s="29">
        <v>71.0</v>
      </c>
      <c r="K48" s="30">
        <v>56.0</v>
      </c>
      <c r="L48" s="31">
        <v>166.0</v>
      </c>
      <c r="M48" s="32">
        <v>43.0</v>
      </c>
      <c r="N48" s="33">
        <v>51.0</v>
      </c>
      <c r="O48" s="25"/>
      <c r="P48" s="15">
        <f t="shared" si="10"/>
        <v>381</v>
      </c>
      <c r="Q48" s="28">
        <f>'Group B vs A; Governor; Early E'!AJ48</f>
        <v>103</v>
      </c>
      <c r="R48" s="29">
        <f>'Group B vs A; Governor; Early E'!AK48</f>
        <v>71</v>
      </c>
      <c r="S48" s="30">
        <f>'Group B vs A; Governor; MiV EDV'!AJ48</f>
        <v>56</v>
      </c>
      <c r="T48" s="31">
        <f>'Group B vs A; Governor; MiV EDV'!AK48</f>
        <v>32</v>
      </c>
      <c r="U48" s="32">
        <f>'Group B vs A; EDV Restoration D'!C48</f>
        <v>68</v>
      </c>
      <c r="V48" s="33">
        <f>'Group B vs A; Governor; MiV EDV'!AI48</f>
        <v>51</v>
      </c>
      <c r="W48" s="25"/>
      <c r="X48" s="28">
        <f t="shared" ref="X48:Y48" si="239">I48+K48+M48</f>
        <v>136</v>
      </c>
      <c r="Y48" s="29">
        <f t="shared" si="239"/>
        <v>288</v>
      </c>
      <c r="Z48" s="32">
        <f t="shared" ref="Z48:AA48" si="240">Q48+S48+U48</f>
        <v>227</v>
      </c>
      <c r="AA48" s="67">
        <f t="shared" si="240"/>
        <v>154</v>
      </c>
      <c r="AB48" s="68">
        <f t="shared" ref="AB48:AC48" si="241">Z48/X48</f>
        <v>1.669117647</v>
      </c>
      <c r="AC48" s="69">
        <f t="shared" si="241"/>
        <v>0.5347222222</v>
      </c>
      <c r="AD48" s="70">
        <v>78.0</v>
      </c>
      <c r="AE48" s="70">
        <v>18.0</v>
      </c>
      <c r="AF48" s="70">
        <v>27.0</v>
      </c>
      <c r="AG48" s="70">
        <v>13.0</v>
      </c>
      <c r="AH48" s="69">
        <v>141.0</v>
      </c>
      <c r="AI48" s="69">
        <v>137.0</v>
      </c>
      <c r="AJ48" s="69">
        <v>10.0</v>
      </c>
      <c r="AK48" s="70">
        <f t="shared" ref="AK48:AN48" si="242">ROUND(AD48*$AB48,0)</f>
        <v>130</v>
      </c>
      <c r="AL48" s="70">
        <f t="shared" si="242"/>
        <v>30</v>
      </c>
      <c r="AM48" s="70">
        <f t="shared" si="242"/>
        <v>45</v>
      </c>
      <c r="AN48" s="70">
        <f t="shared" si="242"/>
        <v>22</v>
      </c>
      <c r="AO48" s="69">
        <f t="shared" ref="AO48:AQ48" si="243">ROUND(AH48*$AC48,0)</f>
        <v>75</v>
      </c>
      <c r="AP48" s="69">
        <f t="shared" si="243"/>
        <v>73</v>
      </c>
      <c r="AQ48" s="69">
        <f t="shared" si="243"/>
        <v>5</v>
      </c>
    </row>
    <row r="49">
      <c r="A49" s="23"/>
      <c r="B49" s="23"/>
      <c r="C49" s="23"/>
      <c r="D49" s="46">
        <v>47.0</v>
      </c>
      <c r="E49" s="25"/>
      <c r="F49" s="26">
        <v>1517.0</v>
      </c>
      <c r="G49" s="18">
        <v>2627.0</v>
      </c>
      <c r="H49" s="15">
        <f t="shared" si="9"/>
        <v>819</v>
      </c>
      <c r="I49" s="28">
        <v>60.0</v>
      </c>
      <c r="J49" s="29">
        <v>158.0</v>
      </c>
      <c r="K49" s="30">
        <v>79.0</v>
      </c>
      <c r="L49" s="31">
        <v>364.0</v>
      </c>
      <c r="M49" s="32">
        <v>73.0</v>
      </c>
      <c r="N49" s="33">
        <v>85.0</v>
      </c>
      <c r="O49" s="25"/>
      <c r="P49" s="15">
        <f t="shared" si="10"/>
        <v>672</v>
      </c>
      <c r="Q49" s="28">
        <f>'Group B vs A; Governor; Early E'!AJ49</f>
        <v>173</v>
      </c>
      <c r="R49" s="29">
        <f>'Group B vs A; Governor; Early E'!AK49</f>
        <v>158</v>
      </c>
      <c r="S49" s="30">
        <f>'Group B vs A; Governor; MiV EDV'!AJ49</f>
        <v>79</v>
      </c>
      <c r="T49" s="31">
        <f>'Group B vs A; Governor; MiV EDV'!AK49</f>
        <v>61</v>
      </c>
      <c r="U49" s="32">
        <f>'Group B vs A; EDV Restoration D'!C49</f>
        <v>116</v>
      </c>
      <c r="V49" s="33">
        <f>'Group B vs A; Governor; MiV EDV'!AI49</f>
        <v>85</v>
      </c>
      <c r="W49" s="25"/>
      <c r="X49" s="28">
        <f t="shared" ref="X49:Y49" si="244">I49+K49+M49</f>
        <v>212</v>
      </c>
      <c r="Y49" s="29">
        <f t="shared" si="244"/>
        <v>607</v>
      </c>
      <c r="Z49" s="32">
        <f t="shared" ref="Z49:AA49" si="245">Q49+S49+U49</f>
        <v>368</v>
      </c>
      <c r="AA49" s="67">
        <f t="shared" si="245"/>
        <v>304</v>
      </c>
      <c r="AB49" s="68">
        <f t="shared" ref="AB49:AC49" si="246">Z49/X49</f>
        <v>1.735849057</v>
      </c>
      <c r="AC49" s="69">
        <f t="shared" si="246"/>
        <v>0.5008237232</v>
      </c>
      <c r="AD49" s="70">
        <v>103.0</v>
      </c>
      <c r="AE49" s="70">
        <v>39.0</v>
      </c>
      <c r="AF49" s="70">
        <v>45.0</v>
      </c>
      <c r="AG49" s="70">
        <v>25.0</v>
      </c>
      <c r="AH49" s="69">
        <v>291.0</v>
      </c>
      <c r="AI49" s="69">
        <v>300.0</v>
      </c>
      <c r="AJ49" s="69">
        <v>16.0</v>
      </c>
      <c r="AK49" s="70">
        <f t="shared" ref="AK49:AN49" si="247">ROUND(AD49*$AB49,0)</f>
        <v>179</v>
      </c>
      <c r="AL49" s="70">
        <f t="shared" si="247"/>
        <v>68</v>
      </c>
      <c r="AM49" s="70">
        <f t="shared" si="247"/>
        <v>78</v>
      </c>
      <c r="AN49" s="70">
        <f t="shared" si="247"/>
        <v>43</v>
      </c>
      <c r="AO49" s="69">
        <f t="shared" ref="AO49:AQ49" si="248">ROUND(AH49*$AC49,0)</f>
        <v>146</v>
      </c>
      <c r="AP49" s="69">
        <f t="shared" si="248"/>
        <v>150</v>
      </c>
      <c r="AQ49" s="69">
        <f t="shared" si="248"/>
        <v>8</v>
      </c>
    </row>
    <row r="50">
      <c r="A50" s="23"/>
      <c r="B50" s="23"/>
      <c r="C50" s="23"/>
      <c r="D50" s="46">
        <v>48.0</v>
      </c>
      <c r="E50" s="25"/>
      <c r="F50" s="26">
        <v>1518.0</v>
      </c>
      <c r="G50" s="18">
        <v>2532.0</v>
      </c>
      <c r="H50" s="15">
        <f t="shared" si="9"/>
        <v>814</v>
      </c>
      <c r="I50" s="28">
        <v>64.0</v>
      </c>
      <c r="J50" s="29">
        <v>143.0</v>
      </c>
      <c r="K50" s="30">
        <v>85.0</v>
      </c>
      <c r="L50" s="31">
        <v>354.0</v>
      </c>
      <c r="M50" s="32">
        <v>70.0</v>
      </c>
      <c r="N50" s="33">
        <v>98.0</v>
      </c>
      <c r="O50" s="25"/>
      <c r="P50" s="15">
        <f t="shared" si="10"/>
        <v>677</v>
      </c>
      <c r="Q50" s="28">
        <f>'Group B vs A; Governor; Early E'!AJ50</f>
        <v>169</v>
      </c>
      <c r="R50" s="29">
        <f>'Group B vs A; Governor; Early E'!AK50</f>
        <v>143</v>
      </c>
      <c r="S50" s="30">
        <f>'Group B vs A; Governor; MiV EDV'!AJ50</f>
        <v>85</v>
      </c>
      <c r="T50" s="31">
        <f>'Group B vs A; Governor; MiV EDV'!AK50</f>
        <v>66</v>
      </c>
      <c r="U50" s="32">
        <f>'Group B vs A; EDV Restoration D'!C50</f>
        <v>116</v>
      </c>
      <c r="V50" s="33">
        <f>'Group B vs A; Governor; MiV EDV'!AI50</f>
        <v>98</v>
      </c>
      <c r="W50" s="25"/>
      <c r="X50" s="28">
        <f t="shared" ref="X50:Y50" si="249">I50+K50+M50</f>
        <v>219</v>
      </c>
      <c r="Y50" s="29">
        <f t="shared" si="249"/>
        <v>595</v>
      </c>
      <c r="Z50" s="32">
        <f t="shared" ref="Z50:AA50" si="250">Q50+S50+U50</f>
        <v>370</v>
      </c>
      <c r="AA50" s="67">
        <f t="shared" si="250"/>
        <v>307</v>
      </c>
      <c r="AB50" s="68">
        <f t="shared" ref="AB50:AC50" si="251">Z50/X50</f>
        <v>1.689497717</v>
      </c>
      <c r="AC50" s="69">
        <f t="shared" si="251"/>
        <v>0.5159663866</v>
      </c>
      <c r="AD50" s="70">
        <v>100.0</v>
      </c>
      <c r="AE50" s="70">
        <v>38.0</v>
      </c>
      <c r="AF50" s="70">
        <v>56.0</v>
      </c>
      <c r="AG50" s="70">
        <v>25.0</v>
      </c>
      <c r="AH50" s="69">
        <v>330.0</v>
      </c>
      <c r="AI50" s="69">
        <v>249.0</v>
      </c>
      <c r="AJ50" s="69">
        <v>16.0</v>
      </c>
      <c r="AK50" s="70">
        <f t="shared" ref="AK50:AN50" si="252">ROUND(AD50*$AB50,0)</f>
        <v>169</v>
      </c>
      <c r="AL50" s="70">
        <f t="shared" si="252"/>
        <v>64</v>
      </c>
      <c r="AM50" s="70">
        <f t="shared" si="252"/>
        <v>95</v>
      </c>
      <c r="AN50" s="70">
        <f t="shared" si="252"/>
        <v>42</v>
      </c>
      <c r="AO50" s="69">
        <f t="shared" ref="AO50:AQ50" si="253">ROUND(AH50*$AC50,0)</f>
        <v>170</v>
      </c>
      <c r="AP50" s="69">
        <f t="shared" si="253"/>
        <v>128</v>
      </c>
      <c r="AQ50" s="69">
        <f t="shared" si="253"/>
        <v>8</v>
      </c>
    </row>
    <row r="51">
      <c r="A51" s="23"/>
      <c r="B51" s="23"/>
      <c r="C51" s="23"/>
      <c r="D51" s="46">
        <v>49.0</v>
      </c>
      <c r="E51" s="25"/>
      <c r="F51" s="26">
        <v>1525.0</v>
      </c>
      <c r="G51" s="18">
        <v>1983.0</v>
      </c>
      <c r="H51" s="15">
        <f t="shared" si="9"/>
        <v>503</v>
      </c>
      <c r="I51" s="28">
        <v>33.0</v>
      </c>
      <c r="J51" s="29">
        <v>71.0</v>
      </c>
      <c r="K51" s="30">
        <v>53.0</v>
      </c>
      <c r="L51" s="31">
        <v>248.0</v>
      </c>
      <c r="M51" s="32">
        <v>30.0</v>
      </c>
      <c r="N51" s="33">
        <v>68.0</v>
      </c>
      <c r="O51" s="25"/>
      <c r="P51" s="15">
        <f t="shared" si="10"/>
        <v>380</v>
      </c>
      <c r="Q51" s="28">
        <f>'Group B vs A; Governor; Early E'!AJ51</f>
        <v>77</v>
      </c>
      <c r="R51" s="29">
        <f>'Group B vs A; Governor; Early E'!AK51</f>
        <v>71</v>
      </c>
      <c r="S51" s="30">
        <f>'Group B vs A; Governor; MiV EDV'!AJ51</f>
        <v>53</v>
      </c>
      <c r="T51" s="31">
        <f>'Group B vs A; Governor; MiV EDV'!AK51</f>
        <v>53</v>
      </c>
      <c r="U51" s="32">
        <f>'Group B vs A; EDV Restoration D'!C51</f>
        <v>58</v>
      </c>
      <c r="V51" s="33">
        <f>'Group B vs A; Governor; MiV EDV'!AI51</f>
        <v>68</v>
      </c>
      <c r="W51" s="25"/>
      <c r="X51" s="28">
        <f t="shared" ref="X51:Y51" si="254">I51+K51+M51</f>
        <v>116</v>
      </c>
      <c r="Y51" s="29">
        <f t="shared" si="254"/>
        <v>387</v>
      </c>
      <c r="Z51" s="32">
        <f t="shared" ref="Z51:AA51" si="255">Q51+S51+U51</f>
        <v>188</v>
      </c>
      <c r="AA51" s="67">
        <f t="shared" si="255"/>
        <v>192</v>
      </c>
      <c r="AB51" s="68">
        <f t="shared" ref="AB51:AC51" si="256">Z51/X51</f>
        <v>1.620689655</v>
      </c>
      <c r="AC51" s="69">
        <f t="shared" si="256"/>
        <v>0.496124031</v>
      </c>
      <c r="AD51" s="70">
        <v>51.0</v>
      </c>
      <c r="AE51" s="70">
        <v>21.0</v>
      </c>
      <c r="AF51" s="70">
        <v>24.0</v>
      </c>
      <c r="AG51" s="70">
        <v>20.0</v>
      </c>
      <c r="AH51" s="69">
        <v>240.0</v>
      </c>
      <c r="AI51" s="69">
        <v>143.0</v>
      </c>
      <c r="AJ51" s="69">
        <v>4.0</v>
      </c>
      <c r="AK51" s="70">
        <f t="shared" ref="AK51:AN51" si="257">ROUND(AD51*$AB51,0)</f>
        <v>83</v>
      </c>
      <c r="AL51" s="70">
        <f t="shared" si="257"/>
        <v>34</v>
      </c>
      <c r="AM51" s="70">
        <f t="shared" si="257"/>
        <v>39</v>
      </c>
      <c r="AN51" s="70">
        <f t="shared" si="257"/>
        <v>32</v>
      </c>
      <c r="AO51" s="69">
        <f t="shared" ref="AO51:AQ51" si="258">ROUND(AH51*$AC51,0)</f>
        <v>119</v>
      </c>
      <c r="AP51" s="69">
        <f t="shared" si="258"/>
        <v>71</v>
      </c>
      <c r="AQ51" s="69">
        <f t="shared" si="258"/>
        <v>2</v>
      </c>
    </row>
    <row r="52">
      <c r="A52" s="23"/>
      <c r="B52" s="23"/>
      <c r="C52" s="23"/>
      <c r="D52" s="46">
        <v>50.0</v>
      </c>
      <c r="E52" s="25"/>
      <c r="F52" s="26">
        <v>1550.0</v>
      </c>
      <c r="G52" s="18">
        <v>961.0</v>
      </c>
      <c r="H52" s="15">
        <f t="shared" si="9"/>
        <v>267</v>
      </c>
      <c r="I52" s="28">
        <v>24.0</v>
      </c>
      <c r="J52" s="29">
        <v>39.0</v>
      </c>
      <c r="K52" s="30">
        <v>23.0</v>
      </c>
      <c r="L52" s="31">
        <v>114.0</v>
      </c>
      <c r="M52" s="32">
        <v>22.0</v>
      </c>
      <c r="N52" s="33">
        <v>45.0</v>
      </c>
      <c r="O52" s="25"/>
      <c r="P52" s="15">
        <f t="shared" si="10"/>
        <v>227</v>
      </c>
      <c r="Q52" s="28">
        <f>'Group B vs A; Governor; Early E'!AJ52</f>
        <v>56</v>
      </c>
      <c r="R52" s="29">
        <f>'Group B vs A; Governor; Early E'!AK52</f>
        <v>39</v>
      </c>
      <c r="S52" s="30">
        <f>'Group B vs A; Governor; MiV EDV'!AJ52</f>
        <v>23</v>
      </c>
      <c r="T52" s="31">
        <f>'Group B vs A; Governor; MiV EDV'!AK52</f>
        <v>23</v>
      </c>
      <c r="U52" s="32">
        <f>'Group B vs A; EDV Restoration D'!C52</f>
        <v>41</v>
      </c>
      <c r="V52" s="33">
        <f>'Group B vs A; Governor; MiV EDV'!AI52</f>
        <v>45</v>
      </c>
      <c r="W52" s="25"/>
      <c r="X52" s="28">
        <f t="shared" ref="X52:Y52" si="259">I52+K52+M52</f>
        <v>69</v>
      </c>
      <c r="Y52" s="29">
        <f t="shared" si="259"/>
        <v>198</v>
      </c>
      <c r="Z52" s="32">
        <f t="shared" ref="Z52:AA52" si="260">Q52+S52+U52</f>
        <v>120</v>
      </c>
      <c r="AA52" s="67">
        <f t="shared" si="260"/>
        <v>107</v>
      </c>
      <c r="AB52" s="68">
        <f t="shared" ref="AB52:AC52" si="261">Z52/X52</f>
        <v>1.739130435</v>
      </c>
      <c r="AC52" s="69">
        <f t="shared" si="261"/>
        <v>0.5404040404</v>
      </c>
      <c r="AD52" s="70">
        <v>33.0</v>
      </c>
      <c r="AE52" s="70">
        <v>9.0</v>
      </c>
      <c r="AF52" s="70">
        <v>16.0</v>
      </c>
      <c r="AG52" s="70">
        <v>11.0</v>
      </c>
      <c r="AH52" s="69">
        <v>97.0</v>
      </c>
      <c r="AI52" s="69">
        <v>94.0</v>
      </c>
      <c r="AJ52" s="69">
        <v>7.0</v>
      </c>
      <c r="AK52" s="70">
        <f t="shared" ref="AK52:AN52" si="262">ROUND(AD52*$AB52,0)</f>
        <v>57</v>
      </c>
      <c r="AL52" s="70">
        <f t="shared" si="262"/>
        <v>16</v>
      </c>
      <c r="AM52" s="70">
        <f t="shared" si="262"/>
        <v>28</v>
      </c>
      <c r="AN52" s="70">
        <f t="shared" si="262"/>
        <v>19</v>
      </c>
      <c r="AO52" s="69">
        <f t="shared" ref="AO52:AQ52" si="263">ROUND(AH52*$AC52,0)</f>
        <v>52</v>
      </c>
      <c r="AP52" s="69">
        <f t="shared" si="263"/>
        <v>51</v>
      </c>
      <c r="AQ52" s="69">
        <f t="shared" si="263"/>
        <v>4</v>
      </c>
    </row>
    <row r="53">
      <c r="A53" s="23"/>
      <c r="B53" s="23"/>
      <c r="C53" s="23"/>
      <c r="D53" s="46">
        <v>51.0</v>
      </c>
      <c r="E53" s="25"/>
      <c r="F53" s="26">
        <v>1602.0</v>
      </c>
      <c r="G53" s="18">
        <v>2360.0</v>
      </c>
      <c r="H53" s="15">
        <f t="shared" si="9"/>
        <v>375</v>
      </c>
      <c r="I53" s="28">
        <v>25.0</v>
      </c>
      <c r="J53" s="29">
        <v>82.0</v>
      </c>
      <c r="K53" s="30">
        <v>43.0</v>
      </c>
      <c r="L53" s="31">
        <v>149.0</v>
      </c>
      <c r="M53" s="32">
        <v>28.0</v>
      </c>
      <c r="N53" s="33">
        <v>48.0</v>
      </c>
      <c r="O53" s="25"/>
      <c r="P53" s="15">
        <f t="shared" si="10"/>
        <v>322</v>
      </c>
      <c r="Q53" s="28">
        <f>'Group B vs A; Governor; Early E'!AJ53</f>
        <v>67</v>
      </c>
      <c r="R53" s="29">
        <f>'Group B vs A; Governor; Early E'!AK53</f>
        <v>82</v>
      </c>
      <c r="S53" s="30">
        <f>'Group B vs A; Governor; MiV EDV'!AJ53</f>
        <v>43</v>
      </c>
      <c r="T53" s="31">
        <f>'Group B vs A; Governor; MiV EDV'!AK53</f>
        <v>32</v>
      </c>
      <c r="U53" s="32">
        <f>'Group B vs A; EDV Restoration D'!C53</f>
        <v>50</v>
      </c>
      <c r="V53" s="33">
        <f>'Group B vs A; Governor; MiV EDV'!AI53</f>
        <v>48</v>
      </c>
      <c r="W53" s="25"/>
      <c r="X53" s="28">
        <f t="shared" ref="X53:Y53" si="264">I53+K53+M53</f>
        <v>96</v>
      </c>
      <c r="Y53" s="29">
        <f t="shared" si="264"/>
        <v>279</v>
      </c>
      <c r="Z53" s="32">
        <f t="shared" ref="Z53:AA53" si="265">Q53+S53+U53</f>
        <v>160</v>
      </c>
      <c r="AA53" s="67">
        <f t="shared" si="265"/>
        <v>162</v>
      </c>
      <c r="AB53" s="68">
        <f t="shared" ref="AB53:AC53" si="266">Z53/X53</f>
        <v>1.666666667</v>
      </c>
      <c r="AC53" s="69">
        <f t="shared" si="266"/>
        <v>0.5806451613</v>
      </c>
      <c r="AD53" s="70">
        <v>49.0</v>
      </c>
      <c r="AE53" s="70">
        <v>19.0</v>
      </c>
      <c r="AF53" s="70">
        <v>21.0</v>
      </c>
      <c r="AG53" s="70">
        <v>7.0</v>
      </c>
      <c r="AH53" s="69">
        <v>168.0</v>
      </c>
      <c r="AI53" s="69">
        <v>93.0</v>
      </c>
      <c r="AJ53" s="69">
        <v>18.0</v>
      </c>
      <c r="AK53" s="70">
        <f t="shared" ref="AK53:AN53" si="267">ROUND(AD53*$AB53,0)</f>
        <v>82</v>
      </c>
      <c r="AL53" s="70">
        <f t="shared" si="267"/>
        <v>32</v>
      </c>
      <c r="AM53" s="70">
        <f t="shared" si="267"/>
        <v>35</v>
      </c>
      <c r="AN53" s="70">
        <f t="shared" si="267"/>
        <v>12</v>
      </c>
      <c r="AO53" s="69">
        <f t="shared" ref="AO53:AQ53" si="268">ROUND(AH53*$AC53,0)</f>
        <v>98</v>
      </c>
      <c r="AP53" s="69">
        <f t="shared" si="268"/>
        <v>54</v>
      </c>
      <c r="AQ53" s="69">
        <f t="shared" si="268"/>
        <v>10</v>
      </c>
    </row>
    <row r="54">
      <c r="A54" s="23"/>
      <c r="B54" s="23"/>
      <c r="C54" s="23"/>
      <c r="D54" s="46">
        <v>52.0</v>
      </c>
      <c r="E54" s="25"/>
      <c r="F54" s="26">
        <v>1605.0</v>
      </c>
      <c r="G54" s="18">
        <v>3022.0</v>
      </c>
      <c r="H54" s="15">
        <f t="shared" si="9"/>
        <v>366</v>
      </c>
      <c r="I54" s="28">
        <v>25.0</v>
      </c>
      <c r="J54" s="29">
        <v>53.0</v>
      </c>
      <c r="K54" s="30">
        <v>23.0</v>
      </c>
      <c r="L54" s="31">
        <v>202.0</v>
      </c>
      <c r="M54" s="32">
        <v>18.0</v>
      </c>
      <c r="N54" s="33">
        <v>45.0</v>
      </c>
      <c r="O54" s="25"/>
      <c r="P54" s="15">
        <f t="shared" si="10"/>
        <v>246</v>
      </c>
      <c r="Q54" s="28">
        <f>'Group B vs A; Governor; Early E'!AJ54</f>
        <v>56</v>
      </c>
      <c r="R54" s="29">
        <f>'Group B vs A; Governor; Early E'!AK54</f>
        <v>53</v>
      </c>
      <c r="S54" s="30">
        <f>'Group B vs A; Governor; MiV EDV'!AJ54</f>
        <v>23</v>
      </c>
      <c r="T54" s="31">
        <f>'Group B vs A; Governor; MiV EDV'!AK54</f>
        <v>33</v>
      </c>
      <c r="U54" s="32">
        <f>'Group B vs A; EDV Restoration D'!C54</f>
        <v>36</v>
      </c>
      <c r="V54" s="33">
        <f>'Group B vs A; Governor; MiV EDV'!AI54</f>
        <v>45</v>
      </c>
      <c r="W54" s="25"/>
      <c r="X54" s="28">
        <f t="shared" ref="X54:Y54" si="269">I54+K54+M54</f>
        <v>66</v>
      </c>
      <c r="Y54" s="29">
        <f t="shared" si="269"/>
        <v>300</v>
      </c>
      <c r="Z54" s="32">
        <f t="shared" ref="Z54:AA54" si="270">Q54+S54+U54</f>
        <v>115</v>
      </c>
      <c r="AA54" s="67">
        <f t="shared" si="270"/>
        <v>131</v>
      </c>
      <c r="AB54" s="68">
        <f t="shared" ref="AB54:AC54" si="271">Z54/X54</f>
        <v>1.742424242</v>
      </c>
      <c r="AC54" s="69">
        <f t="shared" si="271"/>
        <v>0.4366666667</v>
      </c>
      <c r="AD54" s="70">
        <v>25.0</v>
      </c>
      <c r="AE54" s="70">
        <v>19.0</v>
      </c>
      <c r="AF54" s="70">
        <v>14.0</v>
      </c>
      <c r="AG54" s="70">
        <v>8.0</v>
      </c>
      <c r="AH54" s="69">
        <v>226.0</v>
      </c>
      <c r="AI54" s="69">
        <v>66.0</v>
      </c>
      <c r="AJ54" s="69">
        <v>8.0</v>
      </c>
      <c r="AK54" s="70">
        <f t="shared" ref="AK54:AN54" si="272">ROUND(AD54*$AB54,0)</f>
        <v>44</v>
      </c>
      <c r="AL54" s="70">
        <f t="shared" si="272"/>
        <v>33</v>
      </c>
      <c r="AM54" s="70">
        <f t="shared" si="272"/>
        <v>24</v>
      </c>
      <c r="AN54" s="70">
        <f t="shared" si="272"/>
        <v>14</v>
      </c>
      <c r="AO54" s="69">
        <f t="shared" ref="AO54:AQ54" si="273">ROUND(AH54*$AC54,0)</f>
        <v>99</v>
      </c>
      <c r="AP54" s="69">
        <f t="shared" si="273"/>
        <v>29</v>
      </c>
      <c r="AQ54" s="69">
        <f t="shared" si="273"/>
        <v>3</v>
      </c>
    </row>
    <row r="55">
      <c r="A55" s="23"/>
      <c r="B55" s="23"/>
      <c r="C55" s="23"/>
      <c r="D55" s="46">
        <v>53.0</v>
      </c>
      <c r="E55" s="25"/>
      <c r="F55" s="26">
        <v>1606.0</v>
      </c>
      <c r="G55" s="18">
        <v>2356.0</v>
      </c>
      <c r="H55" s="15">
        <f t="shared" si="9"/>
        <v>582</v>
      </c>
      <c r="I55" s="28">
        <v>44.0</v>
      </c>
      <c r="J55" s="29">
        <v>100.0</v>
      </c>
      <c r="K55" s="30">
        <v>69.0</v>
      </c>
      <c r="L55" s="31">
        <v>220.0</v>
      </c>
      <c r="M55" s="32">
        <v>54.0</v>
      </c>
      <c r="N55" s="33">
        <v>95.0</v>
      </c>
      <c r="O55" s="25"/>
      <c r="P55" s="15">
        <f t="shared" si="10"/>
        <v>517</v>
      </c>
      <c r="Q55" s="28">
        <f>'Group B vs A; Governor; Early E'!AJ55</f>
        <v>109</v>
      </c>
      <c r="R55" s="29">
        <f>'Group B vs A; Governor; Early E'!AK55</f>
        <v>100</v>
      </c>
      <c r="S55" s="30">
        <f>'Group B vs A; Governor; MiV EDV'!AJ55</f>
        <v>69</v>
      </c>
      <c r="T55" s="31">
        <f>'Group B vs A; Governor; MiV EDV'!AK55</f>
        <v>49</v>
      </c>
      <c r="U55" s="32">
        <f>'Group B vs A; EDV Restoration D'!C55</f>
        <v>95</v>
      </c>
      <c r="V55" s="33">
        <f>'Group B vs A; Governor; MiV EDV'!AI55</f>
        <v>95</v>
      </c>
      <c r="W55" s="25"/>
      <c r="X55" s="28">
        <f t="shared" ref="X55:Y55" si="274">I55+K55+M55</f>
        <v>167</v>
      </c>
      <c r="Y55" s="29">
        <f t="shared" si="274"/>
        <v>415</v>
      </c>
      <c r="Z55" s="32">
        <f t="shared" ref="Z55:AA55" si="275">Q55+S55+U55</f>
        <v>273</v>
      </c>
      <c r="AA55" s="67">
        <f t="shared" si="275"/>
        <v>244</v>
      </c>
      <c r="AB55" s="68">
        <f t="shared" ref="AB55:AC55" si="276">Z55/X55</f>
        <v>1.634730539</v>
      </c>
      <c r="AC55" s="69">
        <f t="shared" si="276"/>
        <v>0.5879518072</v>
      </c>
      <c r="AD55" s="70">
        <v>88.0</v>
      </c>
      <c r="AE55" s="70">
        <v>20.0</v>
      </c>
      <c r="AF55" s="70">
        <v>28.0</v>
      </c>
      <c r="AG55" s="70">
        <v>31.0</v>
      </c>
      <c r="AH55" s="69">
        <v>228.0</v>
      </c>
      <c r="AI55" s="69">
        <v>179.0</v>
      </c>
      <c r="AJ55" s="69">
        <v>8.0</v>
      </c>
      <c r="AK55" s="70">
        <f t="shared" ref="AK55:AN55" si="277">ROUND(AD55*$AB55,0)</f>
        <v>144</v>
      </c>
      <c r="AL55" s="70">
        <f t="shared" si="277"/>
        <v>33</v>
      </c>
      <c r="AM55" s="70">
        <f t="shared" si="277"/>
        <v>46</v>
      </c>
      <c r="AN55" s="70">
        <f t="shared" si="277"/>
        <v>51</v>
      </c>
      <c r="AO55" s="69">
        <f t="shared" ref="AO55:AQ55" si="278">ROUND(AH55*$AC55,0)</f>
        <v>134</v>
      </c>
      <c r="AP55" s="69">
        <f t="shared" si="278"/>
        <v>105</v>
      </c>
      <c r="AQ55" s="69">
        <f t="shared" si="278"/>
        <v>5</v>
      </c>
    </row>
    <row r="56">
      <c r="A56" s="23"/>
      <c r="B56" s="23"/>
      <c r="C56" s="23"/>
      <c r="D56" s="46">
        <v>54.0</v>
      </c>
      <c r="E56" s="25"/>
      <c r="F56" s="26">
        <v>1609.0</v>
      </c>
      <c r="G56" s="18">
        <v>2098.0</v>
      </c>
      <c r="H56" s="15">
        <f t="shared" si="9"/>
        <v>285</v>
      </c>
      <c r="I56" s="28">
        <v>24.0</v>
      </c>
      <c r="J56" s="29">
        <v>58.0</v>
      </c>
      <c r="K56" s="30">
        <v>30.0</v>
      </c>
      <c r="L56" s="31">
        <v>107.0</v>
      </c>
      <c r="M56" s="32">
        <v>21.0</v>
      </c>
      <c r="N56" s="33">
        <v>45.0</v>
      </c>
      <c r="O56" s="25"/>
      <c r="P56" s="15">
        <f t="shared" si="10"/>
        <v>256</v>
      </c>
      <c r="Q56" s="28">
        <f>'Group B vs A; Governor; Early E'!AJ56</f>
        <v>58</v>
      </c>
      <c r="R56" s="29">
        <f>'Group B vs A; Governor; Early E'!AK56</f>
        <v>58</v>
      </c>
      <c r="S56" s="30">
        <f>'Group B vs A; Governor; MiV EDV'!AJ56</f>
        <v>30</v>
      </c>
      <c r="T56" s="31">
        <f>'Group B vs A; Governor; MiV EDV'!AK56</f>
        <v>25</v>
      </c>
      <c r="U56" s="32">
        <f>'Group B vs A; EDV Restoration D'!C56</f>
        <v>40</v>
      </c>
      <c r="V56" s="33">
        <f>'Group B vs A; Governor; MiV EDV'!AI56</f>
        <v>45</v>
      </c>
      <c r="W56" s="25"/>
      <c r="X56" s="28">
        <f t="shared" ref="X56:Y56" si="279">I56+K56+M56</f>
        <v>75</v>
      </c>
      <c r="Y56" s="29">
        <f t="shared" si="279"/>
        <v>210</v>
      </c>
      <c r="Z56" s="32">
        <f t="shared" ref="Z56:AA56" si="280">Q56+S56+U56</f>
        <v>128</v>
      </c>
      <c r="AA56" s="67">
        <f t="shared" si="280"/>
        <v>128</v>
      </c>
      <c r="AB56" s="68">
        <f t="shared" ref="AB56:AC56" si="281">Z56/X56</f>
        <v>1.706666667</v>
      </c>
      <c r="AC56" s="69">
        <f t="shared" si="281"/>
        <v>0.6095238095</v>
      </c>
      <c r="AD56" s="70">
        <v>36.0</v>
      </c>
      <c r="AE56" s="70">
        <v>16.0</v>
      </c>
      <c r="AF56" s="70">
        <v>17.0</v>
      </c>
      <c r="AG56" s="70">
        <v>6.0</v>
      </c>
      <c r="AH56" s="69">
        <v>128.0</v>
      </c>
      <c r="AI56" s="69">
        <v>72.0</v>
      </c>
      <c r="AJ56" s="69">
        <v>10.0</v>
      </c>
      <c r="AK56" s="70">
        <f t="shared" ref="AK56:AN56" si="282">ROUND(AD56*$AB56,0)</f>
        <v>61</v>
      </c>
      <c r="AL56" s="70">
        <f t="shared" si="282"/>
        <v>27</v>
      </c>
      <c r="AM56" s="70">
        <f t="shared" si="282"/>
        <v>29</v>
      </c>
      <c r="AN56" s="70">
        <f t="shared" si="282"/>
        <v>10</v>
      </c>
      <c r="AO56" s="69">
        <f t="shared" ref="AO56:AQ56" si="283">ROUND(AH56*$AC56,0)</f>
        <v>78</v>
      </c>
      <c r="AP56" s="69">
        <f t="shared" si="283"/>
        <v>44</v>
      </c>
      <c r="AQ56" s="69">
        <f t="shared" si="283"/>
        <v>6</v>
      </c>
    </row>
    <row r="57">
      <c r="A57" s="23"/>
      <c r="B57" s="23"/>
      <c r="C57" s="23"/>
      <c r="D57" s="46">
        <v>55.0</v>
      </c>
      <c r="E57" s="25"/>
      <c r="F57" s="26">
        <v>1613.0</v>
      </c>
      <c r="G57" s="18">
        <v>2332.0</v>
      </c>
      <c r="H57" s="15">
        <f t="shared" si="9"/>
        <v>328</v>
      </c>
      <c r="I57" s="28">
        <v>24.0</v>
      </c>
      <c r="J57" s="29">
        <v>57.0</v>
      </c>
      <c r="K57" s="30">
        <v>26.0</v>
      </c>
      <c r="L57" s="31">
        <v>148.0</v>
      </c>
      <c r="M57" s="32">
        <v>14.0</v>
      </c>
      <c r="N57" s="33">
        <v>59.0</v>
      </c>
      <c r="O57" s="25"/>
      <c r="P57" s="15">
        <f t="shared" si="10"/>
        <v>261</v>
      </c>
      <c r="Q57" s="28">
        <f>'Group B vs A; Governor; Early E'!AJ57</f>
        <v>48</v>
      </c>
      <c r="R57" s="29">
        <f>'Group B vs A; Governor; Early E'!AK57</f>
        <v>57</v>
      </c>
      <c r="S57" s="30">
        <f>'Group B vs A; Governor; MiV EDV'!AJ57</f>
        <v>26</v>
      </c>
      <c r="T57" s="31">
        <f>'Group B vs A; Governor; MiV EDV'!AK57</f>
        <v>36</v>
      </c>
      <c r="U57" s="32">
        <f>'Group B vs A; EDV Restoration D'!C57</f>
        <v>35</v>
      </c>
      <c r="V57" s="33">
        <f>'Group B vs A; Governor; MiV EDV'!AI57</f>
        <v>59</v>
      </c>
      <c r="W57" s="25"/>
      <c r="X57" s="28">
        <f t="shared" ref="X57:Y57" si="284">I57+K57+M57</f>
        <v>64</v>
      </c>
      <c r="Y57" s="29">
        <f t="shared" si="284"/>
        <v>264</v>
      </c>
      <c r="Z57" s="32">
        <f t="shared" ref="Z57:AA57" si="285">Q57+S57+U57</f>
        <v>109</v>
      </c>
      <c r="AA57" s="67">
        <f t="shared" si="285"/>
        <v>152</v>
      </c>
      <c r="AB57" s="68">
        <f t="shared" ref="AB57:AC57" si="286">Z57/X57</f>
        <v>1.703125</v>
      </c>
      <c r="AC57" s="69">
        <f t="shared" si="286"/>
        <v>0.5757575758</v>
      </c>
      <c r="AD57" s="70">
        <v>30.0</v>
      </c>
      <c r="AE57" s="70">
        <v>13.0</v>
      </c>
      <c r="AF57" s="70">
        <v>16.0</v>
      </c>
      <c r="AG57" s="70">
        <v>5.0</v>
      </c>
      <c r="AH57" s="69">
        <v>170.0</v>
      </c>
      <c r="AI57" s="69">
        <v>64.0</v>
      </c>
      <c r="AJ57" s="69">
        <v>30.0</v>
      </c>
      <c r="AK57" s="70">
        <f t="shared" ref="AK57:AN57" si="287">ROUND(AD57*$AB57,0)</f>
        <v>51</v>
      </c>
      <c r="AL57" s="70">
        <f t="shared" si="287"/>
        <v>22</v>
      </c>
      <c r="AM57" s="70">
        <f t="shared" si="287"/>
        <v>27</v>
      </c>
      <c r="AN57" s="70">
        <f t="shared" si="287"/>
        <v>9</v>
      </c>
      <c r="AO57" s="69">
        <f t="shared" ref="AO57:AQ57" si="288">ROUND(AH57*$AC57,0)</f>
        <v>98</v>
      </c>
      <c r="AP57" s="69">
        <f t="shared" si="288"/>
        <v>37</v>
      </c>
      <c r="AQ57" s="69">
        <f t="shared" si="288"/>
        <v>17</v>
      </c>
    </row>
    <row r="58">
      <c r="A58" s="23"/>
      <c r="B58" s="23"/>
      <c r="C58" s="23"/>
      <c r="D58" s="46">
        <v>56.0</v>
      </c>
      <c r="E58" s="25"/>
      <c r="F58" s="26">
        <v>1614.0</v>
      </c>
      <c r="G58" s="18">
        <v>1812.0</v>
      </c>
      <c r="H58" s="15">
        <f t="shared" si="9"/>
        <v>269</v>
      </c>
      <c r="I58" s="28">
        <v>26.0</v>
      </c>
      <c r="J58" s="29">
        <v>45.0</v>
      </c>
      <c r="K58" s="30">
        <v>17.0</v>
      </c>
      <c r="L58" s="31">
        <v>116.0</v>
      </c>
      <c r="M58" s="32">
        <v>21.0</v>
      </c>
      <c r="N58" s="33">
        <v>44.0</v>
      </c>
      <c r="O58" s="25"/>
      <c r="P58" s="15">
        <f t="shared" si="10"/>
        <v>223</v>
      </c>
      <c r="Q58" s="28">
        <f>'Group B vs A; Governor; Early E'!AJ58</f>
        <v>58</v>
      </c>
      <c r="R58" s="29">
        <f>'Group B vs A; Governor; Early E'!AK58</f>
        <v>45</v>
      </c>
      <c r="S58" s="30">
        <f>'Group B vs A; Governor; MiV EDV'!AJ58</f>
        <v>17</v>
      </c>
      <c r="T58" s="31">
        <f>'Group B vs A; Governor; MiV EDV'!AK58</f>
        <v>20</v>
      </c>
      <c r="U58" s="32">
        <f>'Group B vs A; EDV Restoration D'!C58</f>
        <v>39</v>
      </c>
      <c r="V58" s="33">
        <f>'Group B vs A; Governor; MiV EDV'!AI58</f>
        <v>44</v>
      </c>
      <c r="W58" s="25"/>
      <c r="X58" s="28">
        <f t="shared" ref="X58:Y58" si="289">I58+K58+M58</f>
        <v>64</v>
      </c>
      <c r="Y58" s="29">
        <f t="shared" si="289"/>
        <v>205</v>
      </c>
      <c r="Z58" s="32">
        <f t="shared" ref="Z58:AA58" si="290">Q58+S58+U58</f>
        <v>114</v>
      </c>
      <c r="AA58" s="67">
        <f t="shared" si="290"/>
        <v>109</v>
      </c>
      <c r="AB58" s="68">
        <f t="shared" ref="AB58:AC58" si="291">Z58/X58</f>
        <v>1.78125</v>
      </c>
      <c r="AC58" s="69">
        <f t="shared" si="291"/>
        <v>0.5317073171</v>
      </c>
      <c r="AD58" s="70">
        <v>38.0</v>
      </c>
      <c r="AE58" s="70">
        <v>13.0</v>
      </c>
      <c r="AF58" s="70">
        <v>12.0</v>
      </c>
      <c r="AG58" s="70">
        <v>1.0</v>
      </c>
      <c r="AH58" s="69">
        <v>136.0</v>
      </c>
      <c r="AI58" s="69">
        <v>60.0</v>
      </c>
      <c r="AJ58" s="69">
        <v>9.0</v>
      </c>
      <c r="AK58" s="70">
        <f t="shared" ref="AK58:AN58" si="292">ROUND(AD58*$AB58,0)</f>
        <v>68</v>
      </c>
      <c r="AL58" s="70">
        <f t="shared" si="292"/>
        <v>23</v>
      </c>
      <c r="AM58" s="70">
        <f t="shared" si="292"/>
        <v>21</v>
      </c>
      <c r="AN58" s="70">
        <f t="shared" si="292"/>
        <v>2</v>
      </c>
      <c r="AO58" s="69">
        <f t="shared" ref="AO58:AQ58" si="293">ROUND(AH58*$AC58,0)</f>
        <v>72</v>
      </c>
      <c r="AP58" s="69">
        <f t="shared" si="293"/>
        <v>32</v>
      </c>
      <c r="AQ58" s="69">
        <f t="shared" si="293"/>
        <v>5</v>
      </c>
    </row>
    <row r="59">
      <c r="A59" s="23"/>
      <c r="B59" s="23"/>
      <c r="C59" s="23"/>
      <c r="D59" s="46">
        <v>57.0</v>
      </c>
      <c r="E59" s="25"/>
      <c r="F59" s="26">
        <v>1619.0</v>
      </c>
      <c r="G59" s="18">
        <v>2206.0</v>
      </c>
      <c r="H59" s="15">
        <f t="shared" si="9"/>
        <v>284</v>
      </c>
      <c r="I59" s="28">
        <v>20.0</v>
      </c>
      <c r="J59" s="29">
        <v>46.0</v>
      </c>
      <c r="K59" s="30">
        <v>25.0</v>
      </c>
      <c r="L59" s="31">
        <v>111.0</v>
      </c>
      <c r="M59" s="32">
        <v>38.0</v>
      </c>
      <c r="N59" s="33">
        <v>44.0</v>
      </c>
      <c r="O59" s="25"/>
      <c r="P59" s="15">
        <f t="shared" si="10"/>
        <v>250</v>
      </c>
      <c r="Q59" s="28">
        <f>'Group B vs A; Governor; Early E'!AJ59</f>
        <v>55</v>
      </c>
      <c r="R59" s="29">
        <f>'Group B vs A; Governor; Early E'!AK59</f>
        <v>46</v>
      </c>
      <c r="S59" s="30">
        <f>'Group B vs A; Governor; MiV EDV'!AJ59</f>
        <v>25</v>
      </c>
      <c r="T59" s="31">
        <f>'Group B vs A; Governor; MiV EDV'!AK59</f>
        <v>19</v>
      </c>
      <c r="U59" s="32">
        <f>'Group B vs A; EDV Restoration D'!C59</f>
        <v>61</v>
      </c>
      <c r="V59" s="33">
        <f>'Group B vs A; Governor; MiV EDV'!AI59</f>
        <v>44</v>
      </c>
      <c r="W59" s="25"/>
      <c r="X59" s="28">
        <f t="shared" ref="X59:Y59" si="294">I59+K59+M59</f>
        <v>83</v>
      </c>
      <c r="Y59" s="29">
        <f t="shared" si="294"/>
        <v>201</v>
      </c>
      <c r="Z59" s="32">
        <f t="shared" ref="Z59:AA59" si="295">Q59+S59+U59</f>
        <v>141</v>
      </c>
      <c r="AA59" s="67">
        <f t="shared" si="295"/>
        <v>109</v>
      </c>
      <c r="AB59" s="68">
        <f t="shared" ref="AB59:AC59" si="296">Z59/X59</f>
        <v>1.698795181</v>
      </c>
      <c r="AC59" s="69">
        <f t="shared" si="296"/>
        <v>0.5422885572</v>
      </c>
      <c r="AD59" s="70">
        <v>48.0</v>
      </c>
      <c r="AE59" s="70">
        <v>16.0</v>
      </c>
      <c r="AF59" s="70">
        <v>16.0</v>
      </c>
      <c r="AG59" s="70">
        <v>3.0</v>
      </c>
      <c r="AH59" s="69">
        <v>125.0</v>
      </c>
      <c r="AI59" s="69">
        <v>69.0</v>
      </c>
      <c r="AJ59" s="69">
        <v>7.0</v>
      </c>
      <c r="AK59" s="70">
        <f t="shared" ref="AK59:AN59" si="297">ROUND(AD59*$AB59,0)</f>
        <v>82</v>
      </c>
      <c r="AL59" s="70">
        <f t="shared" si="297"/>
        <v>27</v>
      </c>
      <c r="AM59" s="70">
        <f t="shared" si="297"/>
        <v>27</v>
      </c>
      <c r="AN59" s="70">
        <f t="shared" si="297"/>
        <v>5</v>
      </c>
      <c r="AO59" s="69">
        <f t="shared" ref="AO59:AQ59" si="298">ROUND(AH59*$AC59,0)</f>
        <v>68</v>
      </c>
      <c r="AP59" s="69">
        <f t="shared" si="298"/>
        <v>37</v>
      </c>
      <c r="AQ59" s="69">
        <f t="shared" si="298"/>
        <v>4</v>
      </c>
    </row>
    <row r="60">
      <c r="A60" s="23"/>
      <c r="B60" s="23"/>
      <c r="C60" s="23"/>
      <c r="D60" s="46">
        <v>58.0</v>
      </c>
      <c r="E60" s="25"/>
      <c r="F60" s="26">
        <v>1621.0</v>
      </c>
      <c r="G60" s="18">
        <v>1230.0</v>
      </c>
      <c r="H60" s="15">
        <f t="shared" si="9"/>
        <v>155</v>
      </c>
      <c r="I60" s="28">
        <v>14.0</v>
      </c>
      <c r="J60" s="29">
        <v>25.0</v>
      </c>
      <c r="K60" s="30">
        <v>11.0</v>
      </c>
      <c r="L60" s="31">
        <v>75.0</v>
      </c>
      <c r="M60" s="32">
        <v>11.0</v>
      </c>
      <c r="N60" s="33">
        <v>19.0</v>
      </c>
      <c r="O60" s="25"/>
      <c r="P60" s="15">
        <f t="shared" si="10"/>
        <v>118</v>
      </c>
      <c r="Q60" s="28">
        <f>'Group B vs A; Governor; Early E'!AJ60</f>
        <v>32</v>
      </c>
      <c r="R60" s="29">
        <f>'Group B vs A; Governor; Early E'!AK60</f>
        <v>25</v>
      </c>
      <c r="S60" s="30">
        <f>'Group B vs A; Governor; MiV EDV'!AJ60</f>
        <v>11</v>
      </c>
      <c r="T60" s="31">
        <f>'Group B vs A; Governor; MiV EDV'!AK60</f>
        <v>12</v>
      </c>
      <c r="U60" s="32">
        <f>'Group B vs A; EDV Restoration D'!C60</f>
        <v>19</v>
      </c>
      <c r="V60" s="33">
        <f>'Group B vs A; Governor; MiV EDV'!AI60</f>
        <v>19</v>
      </c>
      <c r="W60" s="25"/>
      <c r="X60" s="28">
        <f t="shared" ref="X60:Y60" si="299">I60+K60+M60</f>
        <v>36</v>
      </c>
      <c r="Y60" s="29">
        <f t="shared" si="299"/>
        <v>119</v>
      </c>
      <c r="Z60" s="32">
        <f t="shared" ref="Z60:AA60" si="300">Q60+S60+U60</f>
        <v>62</v>
      </c>
      <c r="AA60" s="67">
        <f t="shared" si="300"/>
        <v>56</v>
      </c>
      <c r="AB60" s="68">
        <f t="shared" ref="AB60:AC60" si="301">Z60/X60</f>
        <v>1.722222222</v>
      </c>
      <c r="AC60" s="69">
        <f t="shared" si="301"/>
        <v>0.4705882353</v>
      </c>
      <c r="AD60" s="70">
        <v>26.0</v>
      </c>
      <c r="AE60" s="70">
        <v>3.0</v>
      </c>
      <c r="AF60" s="70">
        <v>4.0</v>
      </c>
      <c r="AG60" s="70">
        <v>3.0</v>
      </c>
      <c r="AH60" s="69">
        <v>79.0</v>
      </c>
      <c r="AI60" s="69">
        <v>32.0</v>
      </c>
      <c r="AJ60" s="69">
        <v>8.0</v>
      </c>
      <c r="AK60" s="70">
        <f t="shared" ref="AK60:AN60" si="302">ROUND(AD60*$AB60,0)</f>
        <v>45</v>
      </c>
      <c r="AL60" s="70">
        <f t="shared" si="302"/>
        <v>5</v>
      </c>
      <c r="AM60" s="70">
        <f t="shared" si="302"/>
        <v>7</v>
      </c>
      <c r="AN60" s="70">
        <f t="shared" si="302"/>
        <v>5</v>
      </c>
      <c r="AO60" s="69">
        <f t="shared" ref="AO60:AQ60" si="303">ROUND(AH60*$AC60,0)</f>
        <v>37</v>
      </c>
      <c r="AP60" s="69">
        <f t="shared" si="303"/>
        <v>15</v>
      </c>
      <c r="AQ60" s="69">
        <f t="shared" si="303"/>
        <v>4</v>
      </c>
    </row>
    <row r="61">
      <c r="A61" s="23"/>
      <c r="B61" s="23"/>
      <c r="C61" s="23"/>
      <c r="D61" s="46">
        <v>59.0</v>
      </c>
      <c r="E61" s="25"/>
      <c r="F61" s="26">
        <v>1625.0</v>
      </c>
      <c r="G61" s="18">
        <v>2643.0</v>
      </c>
      <c r="H61" s="15">
        <f t="shared" si="9"/>
        <v>366</v>
      </c>
      <c r="I61" s="28">
        <v>10.0</v>
      </c>
      <c r="J61" s="29">
        <v>66.0</v>
      </c>
      <c r="K61" s="30">
        <v>31.0</v>
      </c>
      <c r="L61" s="31">
        <v>182.0</v>
      </c>
      <c r="M61" s="32">
        <v>35.0</v>
      </c>
      <c r="N61" s="33">
        <v>42.0</v>
      </c>
      <c r="O61" s="25"/>
      <c r="P61" s="15">
        <f t="shared" si="10"/>
        <v>262</v>
      </c>
      <c r="Q61" s="28">
        <f>'Group B vs A; Governor; Early E'!AJ61</f>
        <v>41</v>
      </c>
      <c r="R61" s="29">
        <f>'Group B vs A; Governor; Early E'!AK61</f>
        <v>66</v>
      </c>
      <c r="S61" s="30">
        <f>'Group B vs A; Governor; MiV EDV'!AJ61</f>
        <v>31</v>
      </c>
      <c r="T61" s="31">
        <f>'Group B vs A; Governor; MiV EDV'!AK61</f>
        <v>27</v>
      </c>
      <c r="U61" s="32">
        <f>'Group B vs A; EDV Restoration D'!C61</f>
        <v>55</v>
      </c>
      <c r="V61" s="33">
        <f>'Group B vs A; Governor; MiV EDV'!AI61</f>
        <v>42</v>
      </c>
      <c r="W61" s="25"/>
      <c r="X61" s="28">
        <f t="shared" ref="X61:Y61" si="304">I61+K61+M61</f>
        <v>76</v>
      </c>
      <c r="Y61" s="29">
        <f t="shared" si="304"/>
        <v>290</v>
      </c>
      <c r="Z61" s="32">
        <f t="shared" ref="Z61:AA61" si="305">Q61+S61+U61</f>
        <v>127</v>
      </c>
      <c r="AA61" s="67">
        <f t="shared" si="305"/>
        <v>135</v>
      </c>
      <c r="AB61" s="68">
        <f t="shared" ref="AB61:AC61" si="306">Z61/X61</f>
        <v>1.671052632</v>
      </c>
      <c r="AC61" s="69">
        <f t="shared" si="306"/>
        <v>0.4655172414</v>
      </c>
      <c r="AD61" s="70">
        <v>39.0</v>
      </c>
      <c r="AE61" s="70">
        <v>14.0</v>
      </c>
      <c r="AF61" s="70">
        <v>17.0</v>
      </c>
      <c r="AG61" s="70">
        <v>6.0</v>
      </c>
      <c r="AH61" s="69">
        <v>201.0</v>
      </c>
      <c r="AI61" s="69">
        <v>77.0</v>
      </c>
      <c r="AJ61" s="69">
        <v>12.0</v>
      </c>
      <c r="AK61" s="70">
        <f t="shared" ref="AK61:AN61" si="307">ROUND(AD61*$AB61,0)</f>
        <v>65</v>
      </c>
      <c r="AL61" s="70">
        <f t="shared" si="307"/>
        <v>23</v>
      </c>
      <c r="AM61" s="70">
        <f t="shared" si="307"/>
        <v>28</v>
      </c>
      <c r="AN61" s="70">
        <f t="shared" si="307"/>
        <v>10</v>
      </c>
      <c r="AO61" s="69">
        <f t="shared" ref="AO61:AQ61" si="308">ROUND(AH61*$AC61,0)</f>
        <v>94</v>
      </c>
      <c r="AP61" s="69">
        <f t="shared" si="308"/>
        <v>36</v>
      </c>
      <c r="AQ61" s="69">
        <f t="shared" si="308"/>
        <v>6</v>
      </c>
    </row>
    <row r="62">
      <c r="A62" s="23"/>
      <c r="B62" s="23"/>
      <c r="C62" s="23"/>
      <c r="D62" s="46">
        <v>60.0</v>
      </c>
      <c r="E62" s="25"/>
      <c r="F62" s="26">
        <v>1631.0</v>
      </c>
      <c r="G62" s="18">
        <v>2267.0</v>
      </c>
      <c r="H62" s="15">
        <f t="shared" si="9"/>
        <v>384</v>
      </c>
      <c r="I62" s="28">
        <v>31.0</v>
      </c>
      <c r="J62" s="29">
        <v>53.0</v>
      </c>
      <c r="K62" s="30">
        <v>22.0</v>
      </c>
      <c r="L62" s="31">
        <v>169.0</v>
      </c>
      <c r="M62" s="32">
        <v>50.0</v>
      </c>
      <c r="N62" s="33">
        <v>59.0</v>
      </c>
      <c r="O62" s="25"/>
      <c r="P62" s="15">
        <f t="shared" si="10"/>
        <v>322</v>
      </c>
      <c r="Q62" s="28">
        <f>'Group B vs A; Governor; Early E'!AJ62</f>
        <v>86</v>
      </c>
      <c r="R62" s="29">
        <f>'Group B vs A; Governor; Early E'!AK62</f>
        <v>53</v>
      </c>
      <c r="S62" s="30">
        <f>'Group B vs A; Governor; MiV EDV'!AJ62</f>
        <v>22</v>
      </c>
      <c r="T62" s="31">
        <f>'Group B vs A; Governor; MiV EDV'!AK62</f>
        <v>22</v>
      </c>
      <c r="U62" s="32">
        <f>'Group B vs A; EDV Restoration D'!C62</f>
        <v>80</v>
      </c>
      <c r="V62" s="33">
        <f>'Group B vs A; Governor; MiV EDV'!AI62</f>
        <v>59</v>
      </c>
      <c r="W62" s="25"/>
      <c r="X62" s="28">
        <f t="shared" ref="X62:Y62" si="309">I62+K62+M62</f>
        <v>103</v>
      </c>
      <c r="Y62" s="29">
        <f t="shared" si="309"/>
        <v>281</v>
      </c>
      <c r="Z62" s="32">
        <f t="shared" ref="Z62:AA62" si="310">Q62+S62+U62</f>
        <v>188</v>
      </c>
      <c r="AA62" s="67">
        <f t="shared" si="310"/>
        <v>134</v>
      </c>
      <c r="AB62" s="68">
        <f t="shared" ref="AB62:AC62" si="311">Z62/X62</f>
        <v>1.825242718</v>
      </c>
      <c r="AC62" s="69">
        <f t="shared" si="311"/>
        <v>0.4768683274</v>
      </c>
      <c r="AD62" s="70">
        <v>56.0</v>
      </c>
      <c r="AE62" s="70">
        <v>20.0</v>
      </c>
      <c r="AF62" s="70">
        <v>20.0</v>
      </c>
      <c r="AG62" s="70">
        <v>7.0</v>
      </c>
      <c r="AH62" s="69">
        <v>188.0</v>
      </c>
      <c r="AI62" s="69">
        <v>78.0</v>
      </c>
      <c r="AJ62" s="69">
        <v>15.0</v>
      </c>
      <c r="AK62" s="70">
        <f t="shared" ref="AK62:AN62" si="312">ROUND(AD62*$AB62,0)</f>
        <v>102</v>
      </c>
      <c r="AL62" s="70">
        <f t="shared" si="312"/>
        <v>37</v>
      </c>
      <c r="AM62" s="70">
        <f t="shared" si="312"/>
        <v>37</v>
      </c>
      <c r="AN62" s="70">
        <f t="shared" si="312"/>
        <v>13</v>
      </c>
      <c r="AO62" s="69">
        <f t="shared" ref="AO62:AQ62" si="313">ROUND(AH62*$AC62,0)</f>
        <v>90</v>
      </c>
      <c r="AP62" s="69">
        <f t="shared" si="313"/>
        <v>37</v>
      </c>
      <c r="AQ62" s="69">
        <f t="shared" si="313"/>
        <v>7</v>
      </c>
    </row>
    <row r="63">
      <c r="A63" s="23"/>
      <c r="B63" s="23"/>
      <c r="C63" s="23"/>
      <c r="D63" s="46">
        <v>61.0</v>
      </c>
      <c r="E63" s="25"/>
      <c r="F63" s="26">
        <v>1632.0</v>
      </c>
      <c r="G63" s="18">
        <v>2438.0</v>
      </c>
      <c r="H63" s="15">
        <f t="shared" si="9"/>
        <v>325</v>
      </c>
      <c r="I63" s="28">
        <v>13.0</v>
      </c>
      <c r="J63" s="29">
        <v>67.0</v>
      </c>
      <c r="K63" s="30">
        <v>13.0</v>
      </c>
      <c r="L63" s="31">
        <v>153.0</v>
      </c>
      <c r="M63" s="32">
        <v>39.0</v>
      </c>
      <c r="N63" s="33">
        <v>40.0</v>
      </c>
      <c r="O63" s="25"/>
      <c r="P63" s="15">
        <f t="shared" si="10"/>
        <v>245</v>
      </c>
      <c r="Q63" s="28">
        <f>'Group B vs A; Governor; Early E'!AJ63</f>
        <v>50</v>
      </c>
      <c r="R63" s="29">
        <f>'Group B vs A; Governor; Early E'!AK63</f>
        <v>67</v>
      </c>
      <c r="S63" s="30">
        <f>'Group B vs A; Governor; MiV EDV'!AJ63</f>
        <v>13</v>
      </c>
      <c r="T63" s="31">
        <f>'Group B vs A; Governor; MiV EDV'!AK63</f>
        <v>14</v>
      </c>
      <c r="U63" s="32">
        <f>'Group B vs A; EDV Restoration D'!C63</f>
        <v>61</v>
      </c>
      <c r="V63" s="33">
        <f>'Group B vs A; Governor; MiV EDV'!AI63</f>
        <v>40</v>
      </c>
      <c r="W63" s="25"/>
      <c r="X63" s="28">
        <f t="shared" ref="X63:Y63" si="314">I63+K63+M63</f>
        <v>65</v>
      </c>
      <c r="Y63" s="29">
        <f t="shared" si="314"/>
        <v>260</v>
      </c>
      <c r="Z63" s="32">
        <f t="shared" ref="Z63:AA63" si="315">Q63+S63+U63</f>
        <v>124</v>
      </c>
      <c r="AA63" s="67">
        <f t="shared" si="315"/>
        <v>121</v>
      </c>
      <c r="AB63" s="68">
        <f t="shared" ref="AB63:AC63" si="316">Z63/X63</f>
        <v>1.907692308</v>
      </c>
      <c r="AC63" s="69">
        <f t="shared" si="316"/>
        <v>0.4653846154</v>
      </c>
      <c r="AD63" s="70">
        <v>32.0</v>
      </c>
      <c r="AE63" s="70">
        <v>18.0</v>
      </c>
      <c r="AF63" s="70">
        <v>8.0</v>
      </c>
      <c r="AG63" s="70">
        <v>7.0</v>
      </c>
      <c r="AH63" s="69">
        <v>184.0</v>
      </c>
      <c r="AI63" s="69">
        <v>55.0</v>
      </c>
      <c r="AJ63" s="69">
        <v>21.0</v>
      </c>
      <c r="AK63" s="70">
        <f t="shared" ref="AK63:AN63" si="317">ROUND(AD63*$AB63,0)</f>
        <v>61</v>
      </c>
      <c r="AL63" s="70">
        <f t="shared" si="317"/>
        <v>34</v>
      </c>
      <c r="AM63" s="70">
        <f t="shared" si="317"/>
        <v>15</v>
      </c>
      <c r="AN63" s="70">
        <f t="shared" si="317"/>
        <v>13</v>
      </c>
      <c r="AO63" s="69">
        <f t="shared" ref="AO63:AQ63" si="318">ROUND(AH63*$AC63,0)</f>
        <v>86</v>
      </c>
      <c r="AP63" s="69">
        <f t="shared" si="318"/>
        <v>26</v>
      </c>
      <c r="AQ63" s="69">
        <f t="shared" si="318"/>
        <v>10</v>
      </c>
    </row>
    <row r="64">
      <c r="A64" s="23"/>
      <c r="B64" s="23"/>
      <c r="C64" s="23"/>
      <c r="D64" s="46">
        <v>62.0</v>
      </c>
      <c r="E64" s="25"/>
      <c r="F64" s="26">
        <v>1633.0</v>
      </c>
      <c r="G64" s="18">
        <v>1635.0</v>
      </c>
      <c r="H64" s="15">
        <f t="shared" si="9"/>
        <v>163</v>
      </c>
      <c r="I64" s="28">
        <v>5.0</v>
      </c>
      <c r="J64" s="29">
        <v>31.0</v>
      </c>
      <c r="K64" s="30">
        <v>8.0</v>
      </c>
      <c r="L64" s="31">
        <v>92.0</v>
      </c>
      <c r="M64" s="32">
        <v>6.0</v>
      </c>
      <c r="N64" s="33">
        <v>21.0</v>
      </c>
      <c r="O64" s="25"/>
      <c r="P64" s="15">
        <f t="shared" si="10"/>
        <v>102</v>
      </c>
      <c r="Q64" s="28">
        <f>'Group B vs A; Governor; Early E'!AJ64</f>
        <v>14</v>
      </c>
      <c r="R64" s="29">
        <f>'Group B vs A; Governor; Early E'!AK64</f>
        <v>31</v>
      </c>
      <c r="S64" s="30">
        <f>'Group B vs A; Governor; MiV EDV'!AJ64</f>
        <v>8</v>
      </c>
      <c r="T64" s="31">
        <f>'Group B vs A; Governor; MiV EDV'!AK64</f>
        <v>14</v>
      </c>
      <c r="U64" s="32">
        <f>'Group B vs A; EDV Restoration D'!C64</f>
        <v>14</v>
      </c>
      <c r="V64" s="33">
        <f>'Group B vs A; Governor; MiV EDV'!AI64</f>
        <v>21</v>
      </c>
      <c r="W64" s="25"/>
      <c r="X64" s="28">
        <f t="shared" ref="X64:Y64" si="319">I64+K64+M64</f>
        <v>19</v>
      </c>
      <c r="Y64" s="29">
        <f t="shared" si="319"/>
        <v>144</v>
      </c>
      <c r="Z64" s="32">
        <f t="shared" ref="Z64:AA64" si="320">Q64+S64+U64</f>
        <v>36</v>
      </c>
      <c r="AA64" s="67">
        <f t="shared" si="320"/>
        <v>66</v>
      </c>
      <c r="AB64" s="68">
        <f t="shared" ref="AB64:AC64" si="321">Z64/X64</f>
        <v>1.894736842</v>
      </c>
      <c r="AC64" s="69">
        <f t="shared" si="321"/>
        <v>0.4583333333</v>
      </c>
      <c r="AD64" s="70">
        <v>10.0</v>
      </c>
      <c r="AE64" s="70">
        <v>3.0</v>
      </c>
      <c r="AF64" s="70">
        <v>2.0</v>
      </c>
      <c r="AG64" s="70">
        <v>4.0</v>
      </c>
      <c r="AH64" s="69">
        <v>109.0</v>
      </c>
      <c r="AI64" s="69">
        <v>23.0</v>
      </c>
      <c r="AJ64" s="69">
        <v>12.0</v>
      </c>
      <c r="AK64" s="70">
        <f t="shared" ref="AK64:AN64" si="322">ROUND(AD64*$AB64,0)</f>
        <v>19</v>
      </c>
      <c r="AL64" s="70">
        <f t="shared" si="322"/>
        <v>6</v>
      </c>
      <c r="AM64" s="70">
        <f t="shared" si="322"/>
        <v>4</v>
      </c>
      <c r="AN64" s="70">
        <f t="shared" si="322"/>
        <v>8</v>
      </c>
      <c r="AO64" s="69">
        <f t="shared" ref="AO64:AQ64" si="323">ROUND(AH64*$AC64,0)</f>
        <v>50</v>
      </c>
      <c r="AP64" s="69">
        <f t="shared" si="323"/>
        <v>11</v>
      </c>
      <c r="AQ64" s="69">
        <f t="shared" si="323"/>
        <v>6</v>
      </c>
    </row>
    <row r="65">
      <c r="A65" s="23"/>
      <c r="B65" s="23"/>
      <c r="C65" s="23"/>
      <c r="D65" s="46">
        <v>63.0</v>
      </c>
      <c r="E65" s="25"/>
      <c r="F65" s="26">
        <v>1645.0</v>
      </c>
      <c r="G65" s="18">
        <v>3215.0</v>
      </c>
      <c r="H65" s="15">
        <f t="shared" si="9"/>
        <v>266</v>
      </c>
      <c r="I65" s="28">
        <v>9.0</v>
      </c>
      <c r="J65" s="29">
        <v>30.0</v>
      </c>
      <c r="K65" s="30">
        <v>19.0</v>
      </c>
      <c r="L65" s="31">
        <v>168.0</v>
      </c>
      <c r="M65" s="32">
        <v>10.0</v>
      </c>
      <c r="N65" s="33">
        <v>30.0</v>
      </c>
      <c r="O65" s="25"/>
      <c r="P65" s="15">
        <f t="shared" si="10"/>
        <v>150</v>
      </c>
      <c r="Q65" s="28">
        <f>'Group B vs A; Governor; Early E'!AJ65</f>
        <v>21</v>
      </c>
      <c r="R65" s="29">
        <f>'Group B vs A; Governor; Early E'!AK65</f>
        <v>30</v>
      </c>
      <c r="S65" s="30">
        <f>'Group B vs A; Governor; MiV EDV'!AJ65</f>
        <v>19</v>
      </c>
      <c r="T65" s="31">
        <f>'Group B vs A; Governor; MiV EDV'!AK65</f>
        <v>28</v>
      </c>
      <c r="U65" s="32">
        <f>'Group B vs A; EDV Restoration D'!C65</f>
        <v>22</v>
      </c>
      <c r="V65" s="33">
        <f>'Group B vs A; Governor; MiV EDV'!AI65</f>
        <v>30</v>
      </c>
      <c r="W65" s="25"/>
      <c r="X65" s="28">
        <f t="shared" ref="X65:Y65" si="324">I65+K65+M65</f>
        <v>38</v>
      </c>
      <c r="Y65" s="29">
        <f t="shared" si="324"/>
        <v>228</v>
      </c>
      <c r="Z65" s="32">
        <f t="shared" ref="Z65:AA65" si="325">Q65+S65+U65</f>
        <v>62</v>
      </c>
      <c r="AA65" s="67">
        <f t="shared" si="325"/>
        <v>88</v>
      </c>
      <c r="AB65" s="68">
        <f t="shared" ref="AB65:AC65" si="326">Z65/X65</f>
        <v>1.631578947</v>
      </c>
      <c r="AC65" s="69">
        <f t="shared" si="326"/>
        <v>0.3859649123</v>
      </c>
      <c r="AD65" s="70">
        <v>19.0</v>
      </c>
      <c r="AE65" s="70">
        <v>9.0</v>
      </c>
      <c r="AF65" s="70">
        <v>7.0</v>
      </c>
      <c r="AG65" s="70">
        <v>3.0</v>
      </c>
      <c r="AH65" s="69">
        <v>181.0</v>
      </c>
      <c r="AI65" s="69">
        <v>34.0</v>
      </c>
      <c r="AJ65" s="69">
        <v>13.0</v>
      </c>
      <c r="AK65" s="70">
        <f t="shared" ref="AK65:AN65" si="327">ROUND(AD65*$AB65,0)</f>
        <v>31</v>
      </c>
      <c r="AL65" s="70">
        <f t="shared" si="327"/>
        <v>15</v>
      </c>
      <c r="AM65" s="70">
        <f t="shared" si="327"/>
        <v>11</v>
      </c>
      <c r="AN65" s="70">
        <f t="shared" si="327"/>
        <v>5</v>
      </c>
      <c r="AO65" s="69">
        <f t="shared" ref="AO65:AQ65" si="328">ROUND(AH65*$AC65,0)</f>
        <v>70</v>
      </c>
      <c r="AP65" s="69">
        <f t="shared" si="328"/>
        <v>13</v>
      </c>
      <c r="AQ65" s="69">
        <f t="shared" si="328"/>
        <v>5</v>
      </c>
    </row>
    <row r="66">
      <c r="A66" s="60"/>
      <c r="B66" s="60"/>
      <c r="C66" s="60"/>
      <c r="D66" s="46">
        <v>64.0</v>
      </c>
      <c r="E66" s="25"/>
      <c r="F66" s="26">
        <v>1651.0</v>
      </c>
      <c r="G66" s="18">
        <v>3026.0</v>
      </c>
      <c r="H66" s="15">
        <f t="shared" si="9"/>
        <v>466</v>
      </c>
      <c r="I66" s="28">
        <v>32.0</v>
      </c>
      <c r="J66" s="29">
        <v>106.0</v>
      </c>
      <c r="K66" s="30">
        <v>35.0</v>
      </c>
      <c r="L66" s="31">
        <v>195.0</v>
      </c>
      <c r="M66" s="32">
        <v>45.0</v>
      </c>
      <c r="N66" s="33">
        <v>53.0</v>
      </c>
      <c r="O66" s="25"/>
      <c r="P66" s="15">
        <f t="shared" si="10"/>
        <v>394</v>
      </c>
      <c r="Q66" s="28">
        <f>'Group B vs A; Governor; Early E'!AJ66</f>
        <v>97</v>
      </c>
      <c r="R66" s="29">
        <f>'Group B vs A; Governor; Early E'!AK66</f>
        <v>106</v>
      </c>
      <c r="S66" s="30">
        <f>'Group B vs A; Governor; MiV EDV'!AJ66</f>
        <v>35</v>
      </c>
      <c r="T66" s="31">
        <f>'Group B vs A; Governor; MiV EDV'!AK66</f>
        <v>30</v>
      </c>
      <c r="U66" s="32">
        <f>'Group B vs A; EDV Restoration D'!C66</f>
        <v>73</v>
      </c>
      <c r="V66" s="33">
        <f>'Group B vs A; Governor; MiV EDV'!AI66</f>
        <v>53</v>
      </c>
      <c r="W66" s="25"/>
      <c r="X66" s="28">
        <f t="shared" ref="X66:Y66" si="329">I66+K66+M66</f>
        <v>112</v>
      </c>
      <c r="Y66" s="29">
        <f t="shared" si="329"/>
        <v>354</v>
      </c>
      <c r="Z66" s="32">
        <f t="shared" ref="Z66:AA66" si="330">Q66+S66+U66</f>
        <v>205</v>
      </c>
      <c r="AA66" s="67">
        <f t="shared" si="330"/>
        <v>189</v>
      </c>
      <c r="AB66" s="68">
        <f t="shared" ref="AB66:AC66" si="331">Z66/X66</f>
        <v>1.830357143</v>
      </c>
      <c r="AC66" s="69">
        <f t="shared" si="331"/>
        <v>0.5338983051</v>
      </c>
      <c r="AD66" s="70">
        <v>51.0</v>
      </c>
      <c r="AE66" s="70">
        <v>17.0</v>
      </c>
      <c r="AF66" s="70">
        <v>31.0</v>
      </c>
      <c r="AG66" s="70">
        <v>13.0</v>
      </c>
      <c r="AH66" s="69">
        <v>215.0</v>
      </c>
      <c r="AI66" s="69">
        <v>119.0</v>
      </c>
      <c r="AJ66" s="69">
        <v>20.0</v>
      </c>
      <c r="AK66" s="70">
        <f t="shared" ref="AK66:AN66" si="332">ROUND(AD66*$AB66,0)</f>
        <v>93</v>
      </c>
      <c r="AL66" s="70">
        <f t="shared" si="332"/>
        <v>31</v>
      </c>
      <c r="AM66" s="70">
        <f t="shared" si="332"/>
        <v>57</v>
      </c>
      <c r="AN66" s="70">
        <f t="shared" si="332"/>
        <v>24</v>
      </c>
      <c r="AO66" s="69">
        <f t="shared" ref="AO66:AQ66" si="333">ROUND(AH66*$AC66,0)</f>
        <v>115</v>
      </c>
      <c r="AP66" s="69">
        <f t="shared" si="333"/>
        <v>64</v>
      </c>
      <c r="AQ66" s="69">
        <f t="shared" si="333"/>
        <v>11</v>
      </c>
    </row>
    <row r="67">
      <c r="A67" s="60"/>
      <c r="B67" s="60"/>
      <c r="C67" s="60"/>
      <c r="D67" s="46">
        <v>65.0</v>
      </c>
      <c r="E67" s="25"/>
      <c r="F67" s="26">
        <v>1653.0</v>
      </c>
      <c r="G67" s="18">
        <v>1776.0</v>
      </c>
      <c r="H67" s="15">
        <f t="shared" si="9"/>
        <v>197</v>
      </c>
      <c r="I67" s="28">
        <v>15.0</v>
      </c>
      <c r="J67" s="29">
        <v>35.0</v>
      </c>
      <c r="K67" s="30">
        <v>13.0</v>
      </c>
      <c r="L67" s="31">
        <v>90.0</v>
      </c>
      <c r="M67" s="32">
        <v>7.0</v>
      </c>
      <c r="N67" s="33">
        <v>37.0</v>
      </c>
      <c r="O67" s="25"/>
      <c r="P67" s="15">
        <f t="shared" si="10"/>
        <v>155</v>
      </c>
      <c r="Q67" s="28">
        <f>'Group B vs A; Governor; Early E'!AJ67</f>
        <v>30</v>
      </c>
      <c r="R67" s="29">
        <f>'Group B vs A; Governor; Early E'!AK67</f>
        <v>35</v>
      </c>
      <c r="S67" s="30">
        <f>'Group B vs A; Governor; MiV EDV'!AJ67</f>
        <v>13</v>
      </c>
      <c r="T67" s="31">
        <f>'Group B vs A; Governor; MiV EDV'!AK67</f>
        <v>21</v>
      </c>
      <c r="U67" s="32">
        <f>'Group B vs A; EDV Restoration D'!C67</f>
        <v>19</v>
      </c>
      <c r="V67" s="33">
        <f>'Group B vs A; Governor; MiV EDV'!AI67</f>
        <v>37</v>
      </c>
      <c r="W67" s="25"/>
      <c r="X67" s="28">
        <f t="shared" ref="X67:Y67" si="334">I67+K67+M67</f>
        <v>35</v>
      </c>
      <c r="Y67" s="29">
        <f t="shared" si="334"/>
        <v>162</v>
      </c>
      <c r="Z67" s="32">
        <f t="shared" ref="Z67:AA67" si="335">Q67+S67+U67</f>
        <v>62</v>
      </c>
      <c r="AA67" s="67">
        <f t="shared" si="335"/>
        <v>93</v>
      </c>
      <c r="AB67" s="68">
        <f t="shared" ref="AB67:AC67" si="336">Z67/X67</f>
        <v>1.771428571</v>
      </c>
      <c r="AC67" s="69">
        <f t="shared" si="336"/>
        <v>0.5740740741</v>
      </c>
      <c r="AD67" s="70">
        <v>17.0</v>
      </c>
      <c r="AE67" s="70">
        <v>9.0</v>
      </c>
      <c r="AF67" s="70">
        <v>6.0</v>
      </c>
      <c r="AG67" s="70">
        <v>3.0</v>
      </c>
      <c r="AH67" s="69">
        <v>104.0</v>
      </c>
      <c r="AI67" s="69">
        <v>47.0</v>
      </c>
      <c r="AJ67" s="69">
        <v>11.0</v>
      </c>
      <c r="AK67" s="70">
        <f t="shared" ref="AK67:AN67" si="337">ROUND(AD67*$AB67,0)</f>
        <v>30</v>
      </c>
      <c r="AL67" s="70">
        <f t="shared" si="337"/>
        <v>16</v>
      </c>
      <c r="AM67" s="70">
        <f t="shared" si="337"/>
        <v>11</v>
      </c>
      <c r="AN67" s="70">
        <f t="shared" si="337"/>
        <v>5</v>
      </c>
      <c r="AO67" s="69">
        <f t="shared" ref="AO67:AQ67" si="338">ROUND(AH67*$AC67,0)</f>
        <v>60</v>
      </c>
      <c r="AP67" s="69">
        <f t="shared" si="338"/>
        <v>27</v>
      </c>
      <c r="AQ67" s="69">
        <f t="shared" si="338"/>
        <v>6</v>
      </c>
    </row>
    <row r="68">
      <c r="A68" s="60"/>
      <c r="B68" s="60"/>
      <c r="C68" s="60"/>
      <c r="D68" s="46">
        <v>66.0</v>
      </c>
      <c r="E68" s="25"/>
      <c r="F68" s="26">
        <v>1660.0</v>
      </c>
      <c r="G68" s="18">
        <v>1953.0</v>
      </c>
      <c r="H68" s="15">
        <f t="shared" si="9"/>
        <v>401</v>
      </c>
      <c r="I68" s="28">
        <v>32.0</v>
      </c>
      <c r="J68" s="29">
        <v>78.0</v>
      </c>
      <c r="K68" s="30">
        <v>22.0</v>
      </c>
      <c r="L68" s="31">
        <v>202.0</v>
      </c>
      <c r="M68" s="32">
        <v>13.0</v>
      </c>
      <c r="N68" s="33">
        <v>54.0</v>
      </c>
      <c r="O68" s="25"/>
      <c r="P68" s="15">
        <f t="shared" si="10"/>
        <v>288</v>
      </c>
      <c r="Q68" s="28">
        <f>'Group B vs A; Governor; Early E'!AJ68</f>
        <v>65</v>
      </c>
      <c r="R68" s="29">
        <f>'Group B vs A; Governor; Early E'!AK68</f>
        <v>78</v>
      </c>
      <c r="S68" s="30">
        <f>'Group B vs A; Governor; MiV EDV'!AJ68</f>
        <v>22</v>
      </c>
      <c r="T68" s="31">
        <f>'Group B vs A; Governor; MiV EDV'!AK68</f>
        <v>37</v>
      </c>
      <c r="U68" s="32">
        <f>'Group B vs A; EDV Restoration D'!C68</f>
        <v>32</v>
      </c>
      <c r="V68" s="33">
        <f>'Group B vs A; Governor; MiV EDV'!AI68</f>
        <v>54</v>
      </c>
      <c r="W68" s="25"/>
      <c r="X68" s="28">
        <f t="shared" ref="X68:Y68" si="339">I68+K68+M68</f>
        <v>67</v>
      </c>
      <c r="Y68" s="29">
        <f t="shared" si="339"/>
        <v>334</v>
      </c>
      <c r="Z68" s="32">
        <f t="shared" ref="Z68:AA68" si="340">Q68+S68+U68</f>
        <v>119</v>
      </c>
      <c r="AA68" s="67">
        <f t="shared" si="340"/>
        <v>169</v>
      </c>
      <c r="AB68" s="68">
        <f t="shared" ref="AB68:AC68" si="341">Z68/X68</f>
        <v>1.776119403</v>
      </c>
      <c r="AC68" s="69">
        <f t="shared" si="341"/>
        <v>0.505988024</v>
      </c>
      <c r="AD68" s="70">
        <v>35.0</v>
      </c>
      <c r="AE68" s="70">
        <v>11.0</v>
      </c>
      <c r="AF68" s="70">
        <v>16.0</v>
      </c>
      <c r="AG68" s="70">
        <v>5.0</v>
      </c>
      <c r="AH68" s="69">
        <v>224.0</v>
      </c>
      <c r="AI68" s="69">
        <v>104.0</v>
      </c>
      <c r="AJ68" s="69">
        <v>6.0</v>
      </c>
      <c r="AK68" s="70">
        <f t="shared" ref="AK68:AN68" si="342">ROUND(AD68*$AB68,0)</f>
        <v>62</v>
      </c>
      <c r="AL68" s="70">
        <f t="shared" si="342"/>
        <v>20</v>
      </c>
      <c r="AM68" s="70">
        <f t="shared" si="342"/>
        <v>28</v>
      </c>
      <c r="AN68" s="70">
        <f t="shared" si="342"/>
        <v>9</v>
      </c>
      <c r="AO68" s="69">
        <f t="shared" ref="AO68:AQ68" si="343">ROUND(AH68*$AC68,0)</f>
        <v>113</v>
      </c>
      <c r="AP68" s="69">
        <f t="shared" si="343"/>
        <v>53</v>
      </c>
      <c r="AQ68" s="69">
        <f t="shared" si="343"/>
        <v>3</v>
      </c>
    </row>
    <row r="69">
      <c r="A69" s="60"/>
      <c r="B69" s="60"/>
      <c r="C69" s="60"/>
      <c r="D69" s="46">
        <v>67.0</v>
      </c>
      <c r="E69" s="25"/>
      <c r="F69" s="26">
        <v>1664.0</v>
      </c>
      <c r="G69" s="18">
        <v>1091.0</v>
      </c>
      <c r="H69" s="15">
        <f t="shared" si="9"/>
        <v>227</v>
      </c>
      <c r="I69" s="28">
        <v>15.0</v>
      </c>
      <c r="J69" s="29">
        <v>43.0</v>
      </c>
      <c r="K69" s="30">
        <v>18.0</v>
      </c>
      <c r="L69" s="31">
        <v>105.0</v>
      </c>
      <c r="M69" s="32">
        <v>21.0</v>
      </c>
      <c r="N69" s="33">
        <v>25.0</v>
      </c>
      <c r="O69" s="25"/>
      <c r="P69" s="15">
        <f t="shared" si="10"/>
        <v>180</v>
      </c>
      <c r="Q69" s="28">
        <f>'Group B vs A; Governor; Early E'!AJ69</f>
        <v>43</v>
      </c>
      <c r="R69" s="29">
        <f>'Group B vs A; Governor; Early E'!AK69</f>
        <v>43</v>
      </c>
      <c r="S69" s="30">
        <f>'Group B vs A; Governor; MiV EDV'!AJ69</f>
        <v>18</v>
      </c>
      <c r="T69" s="31">
        <f>'Group B vs A; Governor; MiV EDV'!AK69</f>
        <v>16</v>
      </c>
      <c r="U69" s="32">
        <f>'Group B vs A; EDV Restoration D'!C69</f>
        <v>35</v>
      </c>
      <c r="V69" s="33">
        <f>'Group B vs A; Governor; MiV EDV'!AI69</f>
        <v>25</v>
      </c>
      <c r="W69" s="25"/>
      <c r="X69" s="28">
        <f t="shared" ref="X69:Y69" si="344">I69+K69+M69</f>
        <v>54</v>
      </c>
      <c r="Y69" s="29">
        <f t="shared" si="344"/>
        <v>173</v>
      </c>
      <c r="Z69" s="32">
        <f t="shared" ref="Z69:AA69" si="345">Q69+S69+U69</f>
        <v>96</v>
      </c>
      <c r="AA69" s="67">
        <f t="shared" si="345"/>
        <v>84</v>
      </c>
      <c r="AB69" s="68">
        <f t="shared" ref="AB69:AC69" si="346">Z69/X69</f>
        <v>1.777777778</v>
      </c>
      <c r="AC69" s="69">
        <f t="shared" si="346"/>
        <v>0.4855491329</v>
      </c>
      <c r="AD69" s="70">
        <v>28.0</v>
      </c>
      <c r="AE69" s="70">
        <v>11.0</v>
      </c>
      <c r="AF69" s="70">
        <v>12.0</v>
      </c>
      <c r="AG69" s="70">
        <v>3.0</v>
      </c>
      <c r="AH69" s="69">
        <v>99.0</v>
      </c>
      <c r="AI69" s="69">
        <v>63.0</v>
      </c>
      <c r="AJ69" s="69">
        <v>11.0</v>
      </c>
      <c r="AK69" s="70">
        <f t="shared" ref="AK69:AN69" si="347">ROUND(AD69*$AB69,0)</f>
        <v>50</v>
      </c>
      <c r="AL69" s="70">
        <f t="shared" si="347"/>
        <v>20</v>
      </c>
      <c r="AM69" s="70">
        <f t="shared" si="347"/>
        <v>21</v>
      </c>
      <c r="AN69" s="70">
        <f t="shared" si="347"/>
        <v>5</v>
      </c>
      <c r="AO69" s="69">
        <f t="shared" ref="AO69:AQ69" si="348">ROUND(AH69*$AC69,0)</f>
        <v>48</v>
      </c>
      <c r="AP69" s="69">
        <f t="shared" si="348"/>
        <v>31</v>
      </c>
      <c r="AQ69" s="69">
        <f t="shared" si="348"/>
        <v>5</v>
      </c>
    </row>
    <row r="70">
      <c r="A70" s="60"/>
      <c r="B70" s="60"/>
      <c r="C70" s="60"/>
      <c r="D70" s="46">
        <v>68.0</v>
      </c>
      <c r="E70" s="25"/>
      <c r="F70" s="26">
        <v>1668.0</v>
      </c>
      <c r="G70" s="18">
        <v>3632.0</v>
      </c>
      <c r="H70" s="15">
        <f t="shared" si="9"/>
        <v>738</v>
      </c>
      <c r="I70" s="28">
        <v>52.0</v>
      </c>
      <c r="J70" s="29">
        <v>122.0</v>
      </c>
      <c r="K70" s="30">
        <v>69.0</v>
      </c>
      <c r="L70" s="31">
        <v>327.0</v>
      </c>
      <c r="M70" s="32">
        <v>66.0</v>
      </c>
      <c r="N70" s="33">
        <v>102.0</v>
      </c>
      <c r="O70" s="25"/>
      <c r="P70" s="15">
        <f t="shared" si="10"/>
        <v>600</v>
      </c>
      <c r="Q70" s="28">
        <f>'Group B vs A; Governor; Early E'!AJ70</f>
        <v>134</v>
      </c>
      <c r="R70" s="29">
        <f>'Group B vs A; Governor; Early E'!AK70</f>
        <v>122</v>
      </c>
      <c r="S70" s="30">
        <f>'Group B vs A; Governor; MiV EDV'!AJ70</f>
        <v>69</v>
      </c>
      <c r="T70" s="31">
        <f>'Group B vs A; Governor; MiV EDV'!AK70</f>
        <v>60</v>
      </c>
      <c r="U70" s="32">
        <f>'Group B vs A; EDV Restoration D'!C70</f>
        <v>113</v>
      </c>
      <c r="V70" s="33">
        <f>'Group B vs A; Governor; MiV EDV'!AI70</f>
        <v>102</v>
      </c>
      <c r="W70" s="25"/>
      <c r="X70" s="28">
        <f t="shared" ref="X70:Y70" si="349">I70+K70+M70</f>
        <v>187</v>
      </c>
      <c r="Y70" s="29">
        <f t="shared" si="349"/>
        <v>551</v>
      </c>
      <c r="Z70" s="32">
        <f t="shared" ref="Z70:AA70" si="350">Q70+S70+U70</f>
        <v>316</v>
      </c>
      <c r="AA70" s="67">
        <f t="shared" si="350"/>
        <v>284</v>
      </c>
      <c r="AB70" s="68">
        <f t="shared" ref="AB70:AC70" si="351">Z70/X70</f>
        <v>1.689839572</v>
      </c>
      <c r="AC70" s="69">
        <f t="shared" si="351"/>
        <v>0.5154264973</v>
      </c>
      <c r="AD70" s="70">
        <v>107.0</v>
      </c>
      <c r="AE70" s="70">
        <v>35.0</v>
      </c>
      <c r="AF70" s="70">
        <v>30.0</v>
      </c>
      <c r="AG70" s="70">
        <v>15.0</v>
      </c>
      <c r="AH70" s="69">
        <v>306.0</v>
      </c>
      <c r="AI70" s="69">
        <v>224.0</v>
      </c>
      <c r="AJ70" s="69">
        <v>21.0</v>
      </c>
      <c r="AK70" s="70">
        <f t="shared" ref="AK70:AN70" si="352">ROUND(AD70*$AB70,0)</f>
        <v>181</v>
      </c>
      <c r="AL70" s="70">
        <f t="shared" si="352"/>
        <v>59</v>
      </c>
      <c r="AM70" s="70">
        <f t="shared" si="352"/>
        <v>51</v>
      </c>
      <c r="AN70" s="70">
        <f t="shared" si="352"/>
        <v>25</v>
      </c>
      <c r="AO70" s="69">
        <f t="shared" ref="AO70:AQ70" si="353">ROUND(AH70*$AC70,0)</f>
        <v>158</v>
      </c>
      <c r="AP70" s="69">
        <f t="shared" si="353"/>
        <v>115</v>
      </c>
      <c r="AQ70" s="69">
        <f t="shared" si="353"/>
        <v>11</v>
      </c>
    </row>
    <row r="71">
      <c r="A71" s="60"/>
      <c r="B71" s="60"/>
      <c r="C71" s="60"/>
      <c r="D71" s="46">
        <v>69.0</v>
      </c>
      <c r="E71" s="25"/>
      <c r="F71" s="26">
        <v>1669.0</v>
      </c>
      <c r="G71" s="18">
        <v>3241.0</v>
      </c>
      <c r="H71" s="15">
        <f t="shared" si="9"/>
        <v>439</v>
      </c>
      <c r="I71" s="28">
        <v>33.0</v>
      </c>
      <c r="J71" s="29">
        <v>69.0</v>
      </c>
      <c r="K71" s="30">
        <v>33.0</v>
      </c>
      <c r="L71" s="31">
        <v>220.0</v>
      </c>
      <c r="M71" s="32">
        <v>30.0</v>
      </c>
      <c r="N71" s="33">
        <v>54.0</v>
      </c>
      <c r="O71" s="25"/>
      <c r="P71" s="15">
        <f t="shared" si="10"/>
        <v>327</v>
      </c>
      <c r="Q71" s="28">
        <f>'Group B vs A; Governor; Early E'!AJ71</f>
        <v>81</v>
      </c>
      <c r="R71" s="29">
        <f>'Group B vs A; Governor; Early E'!AK71</f>
        <v>69</v>
      </c>
      <c r="S71" s="30">
        <f>'Group B vs A; Governor; MiV EDV'!AJ71</f>
        <v>33</v>
      </c>
      <c r="T71" s="31">
        <f>'Group B vs A; Governor; MiV EDV'!AK71</f>
        <v>37</v>
      </c>
      <c r="U71" s="32">
        <f>'Group B vs A; EDV Restoration D'!C71</f>
        <v>53</v>
      </c>
      <c r="V71" s="33">
        <f>'Group B vs A; Governor; MiV EDV'!AI71</f>
        <v>54</v>
      </c>
      <c r="W71" s="25"/>
      <c r="X71" s="28">
        <f t="shared" ref="X71:Y71" si="354">I71+K71+M71</f>
        <v>96</v>
      </c>
      <c r="Y71" s="29">
        <f t="shared" si="354"/>
        <v>343</v>
      </c>
      <c r="Z71" s="32">
        <f t="shared" ref="Z71:AA71" si="355">Q71+S71+U71</f>
        <v>167</v>
      </c>
      <c r="AA71" s="67">
        <f t="shared" si="355"/>
        <v>160</v>
      </c>
      <c r="AB71" s="68">
        <f t="shared" ref="AB71:AC71" si="356">Z71/X71</f>
        <v>1.739583333</v>
      </c>
      <c r="AC71" s="69">
        <f t="shared" si="356"/>
        <v>0.4664723032</v>
      </c>
      <c r="AD71" s="70">
        <v>46.0</v>
      </c>
      <c r="AE71" s="70">
        <v>16.0</v>
      </c>
      <c r="AF71" s="70">
        <v>22.0</v>
      </c>
      <c r="AG71" s="70">
        <v>12.0</v>
      </c>
      <c r="AH71" s="69">
        <v>235.0</v>
      </c>
      <c r="AI71" s="69">
        <v>90.0</v>
      </c>
      <c r="AJ71" s="69">
        <v>18.0</v>
      </c>
      <c r="AK71" s="70">
        <f t="shared" ref="AK71:AN71" si="357">ROUND(AD71*$AB71,0)</f>
        <v>80</v>
      </c>
      <c r="AL71" s="70">
        <f t="shared" si="357"/>
        <v>28</v>
      </c>
      <c r="AM71" s="70">
        <f t="shared" si="357"/>
        <v>38</v>
      </c>
      <c r="AN71" s="70">
        <f t="shared" si="357"/>
        <v>21</v>
      </c>
      <c r="AO71" s="69">
        <f t="shared" ref="AO71:AQ71" si="358">ROUND(AH71*$AC71,0)</f>
        <v>110</v>
      </c>
      <c r="AP71" s="69">
        <f t="shared" si="358"/>
        <v>42</v>
      </c>
      <c r="AQ71" s="69">
        <f t="shared" si="358"/>
        <v>8</v>
      </c>
    </row>
    <row r="72">
      <c r="A72" s="60"/>
      <c r="B72" s="60"/>
      <c r="C72" s="60"/>
      <c r="D72" s="46">
        <v>70.0</v>
      </c>
      <c r="E72" s="25"/>
      <c r="F72" s="26">
        <v>1672.0</v>
      </c>
      <c r="G72" s="18">
        <v>3345.0</v>
      </c>
      <c r="H72" s="15">
        <f t="shared" si="9"/>
        <v>636</v>
      </c>
      <c r="I72" s="28">
        <v>40.0</v>
      </c>
      <c r="J72" s="29">
        <v>96.0</v>
      </c>
      <c r="K72" s="30">
        <v>63.0</v>
      </c>
      <c r="L72" s="31">
        <v>305.0</v>
      </c>
      <c r="M72" s="32">
        <v>51.0</v>
      </c>
      <c r="N72" s="33">
        <v>81.0</v>
      </c>
      <c r="O72" s="25"/>
      <c r="P72" s="15">
        <f t="shared" si="10"/>
        <v>487</v>
      </c>
      <c r="Q72" s="28">
        <f>'Group B vs A; Governor; Early E'!AJ72</f>
        <v>102</v>
      </c>
      <c r="R72" s="29">
        <f>'Group B vs A; Governor; Early E'!AK72</f>
        <v>96</v>
      </c>
      <c r="S72" s="30">
        <f>'Group B vs A; Governor; MiV EDV'!AJ72</f>
        <v>63</v>
      </c>
      <c r="T72" s="31">
        <f>'Group B vs A; Governor; MiV EDV'!AK72</f>
        <v>57</v>
      </c>
      <c r="U72" s="32">
        <f>'Group B vs A; EDV Restoration D'!C72</f>
        <v>88</v>
      </c>
      <c r="V72" s="33">
        <f>'Group B vs A; Governor; MiV EDV'!AI72</f>
        <v>81</v>
      </c>
      <c r="W72" s="25"/>
      <c r="X72" s="28">
        <f t="shared" ref="X72:Y72" si="359">I72+K72+M72</f>
        <v>154</v>
      </c>
      <c r="Y72" s="29">
        <f t="shared" si="359"/>
        <v>482</v>
      </c>
      <c r="Z72" s="32">
        <f t="shared" ref="Z72:AA72" si="360">Q72+S72+U72</f>
        <v>253</v>
      </c>
      <c r="AA72" s="67">
        <f t="shared" si="360"/>
        <v>234</v>
      </c>
      <c r="AB72" s="68">
        <f t="shared" ref="AB72:AC72" si="361">Z72/X72</f>
        <v>1.642857143</v>
      </c>
      <c r="AC72" s="69">
        <f t="shared" si="361"/>
        <v>0.4854771784</v>
      </c>
      <c r="AD72" s="70">
        <v>77.0</v>
      </c>
      <c r="AE72" s="70">
        <v>30.0</v>
      </c>
      <c r="AF72" s="70">
        <v>22.0</v>
      </c>
      <c r="AG72" s="70">
        <v>25.0</v>
      </c>
      <c r="AH72" s="69">
        <v>303.0</v>
      </c>
      <c r="AI72" s="69">
        <v>156.0</v>
      </c>
      <c r="AJ72" s="69">
        <v>23.0</v>
      </c>
      <c r="AK72" s="70">
        <f t="shared" ref="AK72:AN72" si="362">ROUND(AD72*$AB72,0)</f>
        <v>127</v>
      </c>
      <c r="AL72" s="70">
        <f t="shared" si="362"/>
        <v>49</v>
      </c>
      <c r="AM72" s="70">
        <f t="shared" si="362"/>
        <v>36</v>
      </c>
      <c r="AN72" s="70">
        <f t="shared" si="362"/>
        <v>41</v>
      </c>
      <c r="AO72" s="69">
        <f t="shared" ref="AO72:AQ72" si="363">ROUND(AH72*$AC72,0)</f>
        <v>147</v>
      </c>
      <c r="AP72" s="69">
        <f t="shared" si="363"/>
        <v>76</v>
      </c>
      <c r="AQ72" s="69">
        <f t="shared" si="363"/>
        <v>11</v>
      </c>
    </row>
    <row r="73">
      <c r="A73" s="60"/>
      <c r="B73" s="60"/>
      <c r="C73" s="60"/>
      <c r="D73" s="46">
        <v>71.0</v>
      </c>
      <c r="E73" s="25"/>
      <c r="F73" s="26">
        <v>1674.0</v>
      </c>
      <c r="G73" s="18">
        <v>1645.0</v>
      </c>
      <c r="H73" s="15">
        <f t="shared" si="9"/>
        <v>576</v>
      </c>
      <c r="I73" s="28">
        <v>46.0</v>
      </c>
      <c r="J73" s="29">
        <v>95.0</v>
      </c>
      <c r="K73" s="30">
        <v>58.0</v>
      </c>
      <c r="L73" s="31">
        <v>264.0</v>
      </c>
      <c r="M73" s="32">
        <v>45.0</v>
      </c>
      <c r="N73" s="33">
        <v>68.0</v>
      </c>
      <c r="O73" s="25"/>
      <c r="P73" s="15">
        <f t="shared" si="10"/>
        <v>464</v>
      </c>
      <c r="Q73" s="28">
        <f>'Group B vs A; Governor; Early E'!AJ73</f>
        <v>118</v>
      </c>
      <c r="R73" s="29">
        <f>'Group B vs A; Governor; Early E'!AK73</f>
        <v>95</v>
      </c>
      <c r="S73" s="30">
        <f>'Group B vs A; Governor; MiV EDV'!AJ73</f>
        <v>58</v>
      </c>
      <c r="T73" s="31">
        <f>'Group B vs A; Governor; MiV EDV'!AK73</f>
        <v>49</v>
      </c>
      <c r="U73" s="32">
        <f>'Group B vs A; EDV Restoration D'!C73</f>
        <v>76</v>
      </c>
      <c r="V73" s="33">
        <f>'Group B vs A; Governor; MiV EDV'!AI73</f>
        <v>68</v>
      </c>
      <c r="W73" s="25"/>
      <c r="X73" s="28">
        <f t="shared" ref="X73:Y73" si="364">I73+K73+M73</f>
        <v>149</v>
      </c>
      <c r="Y73" s="29">
        <f t="shared" si="364"/>
        <v>427</v>
      </c>
      <c r="Z73" s="32">
        <f t="shared" ref="Z73:AA73" si="365">Q73+S73+U73</f>
        <v>252</v>
      </c>
      <c r="AA73" s="67">
        <f t="shared" si="365"/>
        <v>212</v>
      </c>
      <c r="AB73" s="68">
        <f t="shared" ref="AB73:AC73" si="366">Z73/X73</f>
        <v>1.691275168</v>
      </c>
      <c r="AC73" s="69">
        <f t="shared" si="366"/>
        <v>0.4964871194</v>
      </c>
      <c r="AD73" s="70">
        <v>67.0</v>
      </c>
      <c r="AE73" s="70">
        <v>26.0</v>
      </c>
      <c r="AF73" s="70">
        <v>35.0</v>
      </c>
      <c r="AG73" s="70">
        <v>21.0</v>
      </c>
      <c r="AH73" s="69">
        <v>224.0</v>
      </c>
      <c r="AI73" s="69">
        <v>189.0</v>
      </c>
      <c r="AJ73" s="69">
        <v>14.0</v>
      </c>
      <c r="AK73" s="70">
        <f t="shared" ref="AK73:AN73" si="367">ROUND(AD73*$AB73,0)</f>
        <v>113</v>
      </c>
      <c r="AL73" s="70">
        <f t="shared" si="367"/>
        <v>44</v>
      </c>
      <c r="AM73" s="70">
        <f t="shared" si="367"/>
        <v>59</v>
      </c>
      <c r="AN73" s="70">
        <f t="shared" si="367"/>
        <v>36</v>
      </c>
      <c r="AO73" s="69">
        <f t="shared" ref="AO73:AQ73" si="368">ROUND(AH73*$AC73,0)</f>
        <v>111</v>
      </c>
      <c r="AP73" s="69">
        <f t="shared" si="368"/>
        <v>94</v>
      </c>
      <c r="AQ73" s="69">
        <f t="shared" si="368"/>
        <v>7</v>
      </c>
    </row>
    <row r="74">
      <c r="A74" s="60"/>
      <c r="B74" s="60"/>
      <c r="C74" s="60"/>
      <c r="D74" s="46">
        <v>72.0</v>
      </c>
      <c r="E74" s="25"/>
      <c r="F74" s="26">
        <v>1677.0</v>
      </c>
      <c r="G74" s="18">
        <v>2639.0</v>
      </c>
      <c r="H74" s="15">
        <f t="shared" si="9"/>
        <v>481</v>
      </c>
      <c r="I74" s="28">
        <v>35.0</v>
      </c>
      <c r="J74" s="29">
        <v>81.0</v>
      </c>
      <c r="K74" s="30">
        <v>33.0</v>
      </c>
      <c r="L74" s="31">
        <v>230.0</v>
      </c>
      <c r="M74" s="32">
        <v>36.0</v>
      </c>
      <c r="N74" s="33">
        <v>66.0</v>
      </c>
      <c r="O74" s="25"/>
      <c r="P74" s="15">
        <f t="shared" si="10"/>
        <v>370</v>
      </c>
      <c r="Q74" s="28">
        <f>'Group B vs A; Governor; Early E'!AJ74</f>
        <v>87</v>
      </c>
      <c r="R74" s="29">
        <f>'Group B vs A; Governor; Early E'!AK74</f>
        <v>81</v>
      </c>
      <c r="S74" s="30">
        <f>'Group B vs A; Governor; MiV EDV'!AJ74</f>
        <v>33</v>
      </c>
      <c r="T74" s="31">
        <f>'Group B vs A; Governor; MiV EDV'!AK74</f>
        <v>38</v>
      </c>
      <c r="U74" s="32">
        <f>'Group B vs A; EDV Restoration D'!C74</f>
        <v>65</v>
      </c>
      <c r="V74" s="33">
        <f>'Group B vs A; Governor; MiV EDV'!AI74</f>
        <v>66</v>
      </c>
      <c r="W74" s="25"/>
      <c r="X74" s="28">
        <f t="shared" ref="X74:Y74" si="369">I74+K74+M74</f>
        <v>104</v>
      </c>
      <c r="Y74" s="29">
        <f t="shared" si="369"/>
        <v>377</v>
      </c>
      <c r="Z74" s="32">
        <f t="shared" ref="Z74:AA74" si="370">Q74+S74+U74</f>
        <v>185</v>
      </c>
      <c r="AA74" s="67">
        <f t="shared" si="370"/>
        <v>185</v>
      </c>
      <c r="AB74" s="68">
        <f t="shared" ref="AB74:AC74" si="371">Z74/X74</f>
        <v>1.778846154</v>
      </c>
      <c r="AC74" s="69">
        <f t="shared" si="371"/>
        <v>0.4907161804</v>
      </c>
      <c r="AD74" s="70">
        <v>67.0</v>
      </c>
      <c r="AE74" s="70">
        <v>22.0</v>
      </c>
      <c r="AF74" s="70">
        <v>12.0</v>
      </c>
      <c r="AG74" s="70">
        <v>3.0</v>
      </c>
      <c r="AH74" s="69">
        <v>242.0</v>
      </c>
      <c r="AI74" s="69">
        <v>125.0</v>
      </c>
      <c r="AJ74" s="69">
        <v>10.0</v>
      </c>
      <c r="AK74" s="70">
        <f t="shared" ref="AK74:AN74" si="372">ROUND(AD74*$AB74,0)</f>
        <v>119</v>
      </c>
      <c r="AL74" s="70">
        <f t="shared" si="372"/>
        <v>39</v>
      </c>
      <c r="AM74" s="70">
        <f t="shared" si="372"/>
        <v>21</v>
      </c>
      <c r="AN74" s="70">
        <f t="shared" si="372"/>
        <v>5</v>
      </c>
      <c r="AO74" s="69">
        <f t="shared" ref="AO74:AQ74" si="373">ROUND(AH74*$AC74,0)</f>
        <v>119</v>
      </c>
      <c r="AP74" s="69">
        <f t="shared" si="373"/>
        <v>61</v>
      </c>
      <c r="AQ74" s="69">
        <f t="shared" si="373"/>
        <v>5</v>
      </c>
    </row>
    <row r="75">
      <c r="A75" s="60"/>
      <c r="B75" s="60"/>
      <c r="C75" s="60"/>
      <c r="D75" s="46">
        <v>73.0</v>
      </c>
      <c r="E75" s="25"/>
      <c r="F75" s="26">
        <v>1679.0</v>
      </c>
      <c r="G75" s="18">
        <v>998.0</v>
      </c>
      <c r="H75" s="15">
        <f t="shared" si="9"/>
        <v>261</v>
      </c>
      <c r="I75" s="28">
        <v>19.0</v>
      </c>
      <c r="J75" s="29">
        <v>38.0</v>
      </c>
      <c r="K75" s="30">
        <v>27.0</v>
      </c>
      <c r="L75" s="31">
        <v>96.0</v>
      </c>
      <c r="M75" s="32">
        <v>45.0</v>
      </c>
      <c r="N75" s="33">
        <v>36.0</v>
      </c>
      <c r="O75" s="25"/>
      <c r="P75" s="15">
        <f t="shared" si="10"/>
        <v>243</v>
      </c>
      <c r="Q75" s="28">
        <f>'Group B vs A; Governor; Early E'!AJ75</f>
        <v>60</v>
      </c>
      <c r="R75" s="29">
        <f>'Group B vs A; Governor; Early E'!AK75</f>
        <v>38</v>
      </c>
      <c r="S75" s="30">
        <f>'Group B vs A; Governor; MiV EDV'!AJ75</f>
        <v>27</v>
      </c>
      <c r="T75" s="31">
        <f>'Group B vs A; Governor; MiV EDV'!AK75</f>
        <v>15</v>
      </c>
      <c r="U75" s="32">
        <f>'Group B vs A; EDV Restoration D'!C75</f>
        <v>67</v>
      </c>
      <c r="V75" s="33">
        <f>'Group B vs A; Governor; MiV EDV'!AI75</f>
        <v>36</v>
      </c>
      <c r="W75" s="25"/>
      <c r="X75" s="28">
        <f t="shared" ref="X75:Y75" si="374">I75+K75+M75</f>
        <v>91</v>
      </c>
      <c r="Y75" s="29">
        <f t="shared" si="374"/>
        <v>170</v>
      </c>
      <c r="Z75" s="32">
        <f t="shared" ref="Z75:AA75" si="375">Q75+S75+U75</f>
        <v>154</v>
      </c>
      <c r="AA75" s="67">
        <f t="shared" si="375"/>
        <v>89</v>
      </c>
      <c r="AB75" s="68">
        <f t="shared" ref="AB75:AC75" si="376">Z75/X75</f>
        <v>1.692307692</v>
      </c>
      <c r="AC75" s="69">
        <f t="shared" si="376"/>
        <v>0.5235294118</v>
      </c>
      <c r="AD75" s="70">
        <v>52.0</v>
      </c>
      <c r="AE75" s="70">
        <v>17.0</v>
      </c>
      <c r="AF75" s="70">
        <v>15.0</v>
      </c>
      <c r="AG75" s="70">
        <v>7.0</v>
      </c>
      <c r="AH75" s="69">
        <v>87.0</v>
      </c>
      <c r="AI75" s="69">
        <v>77.0</v>
      </c>
      <c r="AJ75" s="69">
        <v>6.0</v>
      </c>
      <c r="AK75" s="70">
        <f t="shared" ref="AK75:AN75" si="377">ROUND(AD75*$AB75,0)</f>
        <v>88</v>
      </c>
      <c r="AL75" s="70">
        <f t="shared" si="377"/>
        <v>29</v>
      </c>
      <c r="AM75" s="70">
        <f t="shared" si="377"/>
        <v>25</v>
      </c>
      <c r="AN75" s="70">
        <f t="shared" si="377"/>
        <v>12</v>
      </c>
      <c r="AO75" s="69">
        <f t="shared" ref="AO75:AQ75" si="378">ROUND(AH75*$AC75,0)</f>
        <v>46</v>
      </c>
      <c r="AP75" s="69">
        <f t="shared" si="378"/>
        <v>40</v>
      </c>
      <c r="AQ75" s="69">
        <f t="shared" si="378"/>
        <v>3</v>
      </c>
    </row>
    <row r="76">
      <c r="A76" s="60"/>
      <c r="B76" s="60"/>
      <c r="C76" s="60"/>
      <c r="D76" s="46">
        <v>74.0</v>
      </c>
      <c r="E76" s="25"/>
      <c r="F76" s="26">
        <v>1680.0</v>
      </c>
      <c r="G76" s="18">
        <v>1874.0</v>
      </c>
      <c r="H76" s="15">
        <f t="shared" si="9"/>
        <v>398</v>
      </c>
      <c r="I76" s="28">
        <v>51.0</v>
      </c>
      <c r="J76" s="29">
        <v>73.0</v>
      </c>
      <c r="K76" s="30">
        <v>29.0</v>
      </c>
      <c r="L76" s="31">
        <v>161.0</v>
      </c>
      <c r="M76" s="32">
        <v>36.0</v>
      </c>
      <c r="N76" s="33">
        <v>48.0</v>
      </c>
      <c r="O76" s="25"/>
      <c r="P76" s="15">
        <f t="shared" si="10"/>
        <v>369</v>
      </c>
      <c r="Q76" s="28">
        <f>'Group B vs A; Governor; Early E'!AJ76</f>
        <v>133</v>
      </c>
      <c r="R76" s="29">
        <f>'Group B vs A; Governor; Early E'!AK76</f>
        <v>73</v>
      </c>
      <c r="S76" s="30">
        <f>'Group B vs A; Governor; MiV EDV'!AJ76</f>
        <v>29</v>
      </c>
      <c r="T76" s="31">
        <f>'Group B vs A; Governor; MiV EDV'!AK76</f>
        <v>26</v>
      </c>
      <c r="U76" s="32">
        <f>'Group B vs A; EDV Restoration D'!C76</f>
        <v>60</v>
      </c>
      <c r="V76" s="33">
        <f>'Group B vs A; Governor; MiV EDV'!AI76</f>
        <v>48</v>
      </c>
      <c r="W76" s="25"/>
      <c r="X76" s="28">
        <f t="shared" ref="X76:Y76" si="379">I76+K76+M76</f>
        <v>116</v>
      </c>
      <c r="Y76" s="29">
        <f t="shared" si="379"/>
        <v>282</v>
      </c>
      <c r="Z76" s="32">
        <f t="shared" ref="Z76:AA76" si="380">Q76+S76+U76</f>
        <v>222</v>
      </c>
      <c r="AA76" s="67">
        <f t="shared" si="380"/>
        <v>147</v>
      </c>
      <c r="AB76" s="68">
        <f t="shared" ref="AB76:AC76" si="381">Z76/X76</f>
        <v>1.913793103</v>
      </c>
      <c r="AC76" s="69">
        <f t="shared" si="381"/>
        <v>0.5212765957</v>
      </c>
      <c r="AD76" s="70">
        <v>75.0</v>
      </c>
      <c r="AE76" s="70">
        <v>10.0</v>
      </c>
      <c r="AF76" s="70">
        <v>16.0</v>
      </c>
      <c r="AG76" s="70">
        <v>15.0</v>
      </c>
      <c r="AH76" s="69">
        <v>180.0</v>
      </c>
      <c r="AI76" s="69">
        <v>89.0</v>
      </c>
      <c r="AJ76" s="69">
        <v>13.0</v>
      </c>
      <c r="AK76" s="70">
        <f t="shared" ref="AK76:AN76" si="382">ROUND(AD76*$AB76,0)</f>
        <v>144</v>
      </c>
      <c r="AL76" s="70">
        <f t="shared" si="382"/>
        <v>19</v>
      </c>
      <c r="AM76" s="70">
        <f t="shared" si="382"/>
        <v>31</v>
      </c>
      <c r="AN76" s="70">
        <f t="shared" si="382"/>
        <v>29</v>
      </c>
      <c r="AO76" s="69">
        <f t="shared" ref="AO76:AQ76" si="383">ROUND(AH76*$AC76,0)</f>
        <v>94</v>
      </c>
      <c r="AP76" s="69">
        <f t="shared" si="383"/>
        <v>46</v>
      </c>
      <c r="AQ76" s="69">
        <f t="shared" si="383"/>
        <v>7</v>
      </c>
    </row>
    <row r="77">
      <c r="A77" s="60"/>
      <c r="B77" s="60"/>
      <c r="C77" s="60"/>
      <c r="D77" s="46">
        <v>75.0</v>
      </c>
      <c r="E77" s="25"/>
      <c r="F77" s="26">
        <v>1682.0</v>
      </c>
      <c r="G77" s="18">
        <v>3241.0</v>
      </c>
      <c r="H77" s="15">
        <f t="shared" si="9"/>
        <v>462</v>
      </c>
      <c r="I77" s="28">
        <v>43.0</v>
      </c>
      <c r="J77" s="29">
        <v>108.0</v>
      </c>
      <c r="K77" s="30">
        <v>37.0</v>
      </c>
      <c r="L77" s="31">
        <v>189.0</v>
      </c>
      <c r="M77" s="32">
        <v>26.0</v>
      </c>
      <c r="N77" s="33">
        <v>59.0</v>
      </c>
      <c r="O77" s="25"/>
      <c r="P77" s="15">
        <f t="shared" si="10"/>
        <v>394</v>
      </c>
      <c r="Q77" s="28">
        <f>'Group B vs A; Governor; Early E'!AJ77</f>
        <v>101</v>
      </c>
      <c r="R77" s="29">
        <f>'Group B vs A; Governor; Early E'!AK77</f>
        <v>108</v>
      </c>
      <c r="S77" s="30">
        <f>'Group B vs A; Governor; MiV EDV'!AJ77</f>
        <v>37</v>
      </c>
      <c r="T77" s="31">
        <f>'Group B vs A; Governor; MiV EDV'!AK77</f>
        <v>39</v>
      </c>
      <c r="U77" s="32">
        <f>'Group B vs A; EDV Restoration D'!C77</f>
        <v>50</v>
      </c>
      <c r="V77" s="33">
        <f>'Group B vs A; Governor; MiV EDV'!AI77</f>
        <v>59</v>
      </c>
      <c r="W77" s="25"/>
      <c r="X77" s="28">
        <f t="shared" ref="X77:Y77" si="384">I77+K77+M77</f>
        <v>106</v>
      </c>
      <c r="Y77" s="29">
        <f t="shared" si="384"/>
        <v>356</v>
      </c>
      <c r="Z77" s="32">
        <f t="shared" ref="Z77:AA77" si="385">Q77+S77+U77</f>
        <v>188</v>
      </c>
      <c r="AA77" s="67">
        <f t="shared" si="385"/>
        <v>206</v>
      </c>
      <c r="AB77" s="68">
        <f t="shared" ref="AB77:AC77" si="386">Z77/X77</f>
        <v>1.773584906</v>
      </c>
      <c r="AC77" s="69">
        <f t="shared" si="386"/>
        <v>0.5786516854</v>
      </c>
      <c r="AD77" s="70">
        <v>42.0</v>
      </c>
      <c r="AE77" s="70">
        <v>24.0</v>
      </c>
      <c r="AF77" s="70">
        <v>28.0</v>
      </c>
      <c r="AG77" s="70">
        <v>12.0</v>
      </c>
      <c r="AH77" s="69">
        <v>245.0</v>
      </c>
      <c r="AI77" s="69">
        <v>89.0</v>
      </c>
      <c r="AJ77" s="69">
        <v>22.0</v>
      </c>
      <c r="AK77" s="70">
        <f t="shared" ref="AK77:AN77" si="387">ROUND(AD77*$AB77,0)</f>
        <v>74</v>
      </c>
      <c r="AL77" s="70">
        <f t="shared" si="387"/>
        <v>43</v>
      </c>
      <c r="AM77" s="70">
        <f t="shared" si="387"/>
        <v>50</v>
      </c>
      <c r="AN77" s="70">
        <f t="shared" si="387"/>
        <v>21</v>
      </c>
      <c r="AO77" s="69">
        <f t="shared" ref="AO77:AQ77" si="388">ROUND(AH77*$AC77,0)</f>
        <v>142</v>
      </c>
      <c r="AP77" s="69">
        <f t="shared" si="388"/>
        <v>52</v>
      </c>
      <c r="AQ77" s="69">
        <f t="shared" si="388"/>
        <v>13</v>
      </c>
    </row>
    <row r="78">
      <c r="A78" s="60"/>
      <c r="B78" s="60"/>
      <c r="C78" s="60"/>
      <c r="D78" s="46">
        <v>76.0</v>
      </c>
      <c r="E78" s="25"/>
      <c r="F78" s="26">
        <v>1685.0</v>
      </c>
      <c r="G78" s="18">
        <v>1084.0</v>
      </c>
      <c r="H78" s="15">
        <f t="shared" si="9"/>
        <v>249</v>
      </c>
      <c r="I78" s="28">
        <v>21.0</v>
      </c>
      <c r="J78" s="29">
        <v>49.0</v>
      </c>
      <c r="K78" s="30">
        <v>22.0</v>
      </c>
      <c r="L78" s="31">
        <v>90.0</v>
      </c>
      <c r="M78" s="32">
        <v>29.0</v>
      </c>
      <c r="N78" s="33">
        <v>38.0</v>
      </c>
      <c r="O78" s="25"/>
      <c r="P78" s="15">
        <f t="shared" si="10"/>
        <v>231</v>
      </c>
      <c r="Q78" s="28">
        <f>'Group B vs A; Governor; Early E'!AJ78</f>
        <v>58</v>
      </c>
      <c r="R78" s="29">
        <f>'Group B vs A; Governor; Early E'!AK78</f>
        <v>49</v>
      </c>
      <c r="S78" s="30">
        <f>'Group B vs A; Governor; MiV EDV'!AJ78</f>
        <v>22</v>
      </c>
      <c r="T78" s="31">
        <f>'Group B vs A; Governor; MiV EDV'!AK78</f>
        <v>17</v>
      </c>
      <c r="U78" s="32">
        <f>'Group B vs A; EDV Restoration D'!C78</f>
        <v>47</v>
      </c>
      <c r="V78" s="33">
        <f>'Group B vs A; Governor; MiV EDV'!AI78</f>
        <v>38</v>
      </c>
      <c r="W78" s="25"/>
      <c r="X78" s="28">
        <f t="shared" ref="X78:Y78" si="389">I78+K78+M78</f>
        <v>72</v>
      </c>
      <c r="Y78" s="29">
        <f t="shared" si="389"/>
        <v>177</v>
      </c>
      <c r="Z78" s="32">
        <f t="shared" ref="Z78:AA78" si="390">Q78+S78+U78</f>
        <v>127</v>
      </c>
      <c r="AA78" s="67">
        <f t="shared" si="390"/>
        <v>104</v>
      </c>
      <c r="AB78" s="68">
        <f t="shared" ref="AB78:AC78" si="391">Z78/X78</f>
        <v>1.763888889</v>
      </c>
      <c r="AC78" s="69">
        <f t="shared" si="391"/>
        <v>0.5875706215</v>
      </c>
      <c r="AD78" s="70">
        <v>39.0</v>
      </c>
      <c r="AE78" s="70">
        <v>11.0</v>
      </c>
      <c r="AF78" s="70">
        <v>14.0</v>
      </c>
      <c r="AG78" s="70">
        <v>8.0</v>
      </c>
      <c r="AH78" s="69">
        <v>101.0</v>
      </c>
      <c r="AI78" s="69">
        <v>69.0</v>
      </c>
      <c r="AJ78" s="69">
        <v>7.0</v>
      </c>
      <c r="AK78" s="70">
        <f t="shared" ref="AK78:AN78" si="392">ROUND(AD78*$AB78,0)</f>
        <v>69</v>
      </c>
      <c r="AL78" s="70">
        <f t="shared" si="392"/>
        <v>19</v>
      </c>
      <c r="AM78" s="70">
        <f t="shared" si="392"/>
        <v>25</v>
      </c>
      <c r="AN78" s="70">
        <f t="shared" si="392"/>
        <v>14</v>
      </c>
      <c r="AO78" s="69">
        <f t="shared" ref="AO78:AQ78" si="393">ROUND(AH78*$AC78,0)</f>
        <v>59</v>
      </c>
      <c r="AP78" s="69">
        <f t="shared" si="393"/>
        <v>41</v>
      </c>
      <c r="AQ78" s="69">
        <f t="shared" si="393"/>
        <v>4</v>
      </c>
    </row>
    <row r="79">
      <c r="A79" s="60"/>
      <c r="B79" s="60"/>
      <c r="C79" s="60"/>
      <c r="D79" s="46">
        <v>77.0</v>
      </c>
      <c r="E79" s="25"/>
      <c r="F79" s="26">
        <v>1688.0</v>
      </c>
      <c r="G79" s="18">
        <v>1178.0</v>
      </c>
      <c r="H79" s="15">
        <f t="shared" si="9"/>
        <v>253</v>
      </c>
      <c r="I79" s="28">
        <v>29.0</v>
      </c>
      <c r="J79" s="29">
        <v>41.0</v>
      </c>
      <c r="K79" s="30">
        <v>15.0</v>
      </c>
      <c r="L79" s="31">
        <v>119.0</v>
      </c>
      <c r="M79" s="32">
        <v>16.0</v>
      </c>
      <c r="N79" s="33">
        <v>33.0</v>
      </c>
      <c r="O79" s="25"/>
      <c r="P79" s="15">
        <f t="shared" si="10"/>
        <v>202</v>
      </c>
      <c r="Q79" s="28">
        <f>'Group B vs A; Governor; Early E'!AJ79</f>
        <v>65</v>
      </c>
      <c r="R79" s="29">
        <f>'Group B vs A; Governor; Early E'!AK79</f>
        <v>41</v>
      </c>
      <c r="S79" s="30">
        <f>'Group B vs A; Governor; MiV EDV'!AJ79</f>
        <v>15</v>
      </c>
      <c r="T79" s="31">
        <f>'Group B vs A; Governor; MiV EDV'!AK79</f>
        <v>19</v>
      </c>
      <c r="U79" s="32">
        <f>'Group B vs A; EDV Restoration D'!C79</f>
        <v>29</v>
      </c>
      <c r="V79" s="33">
        <f>'Group B vs A; Governor; MiV EDV'!AI79</f>
        <v>33</v>
      </c>
      <c r="W79" s="25"/>
      <c r="X79" s="28">
        <f t="shared" ref="X79:Y79" si="394">I79+K79+M79</f>
        <v>60</v>
      </c>
      <c r="Y79" s="29">
        <f t="shared" si="394"/>
        <v>193</v>
      </c>
      <c r="Z79" s="32">
        <f t="shared" ref="Z79:AA79" si="395">Q79+S79+U79</f>
        <v>109</v>
      </c>
      <c r="AA79" s="67">
        <f t="shared" si="395"/>
        <v>93</v>
      </c>
      <c r="AB79" s="68">
        <f t="shared" ref="AB79:AC79" si="396">Z79/X79</f>
        <v>1.816666667</v>
      </c>
      <c r="AC79" s="69">
        <f t="shared" si="396"/>
        <v>0.481865285</v>
      </c>
      <c r="AD79" s="70">
        <v>29.0</v>
      </c>
      <c r="AE79" s="70">
        <v>17.0</v>
      </c>
      <c r="AF79" s="70">
        <v>10.0</v>
      </c>
      <c r="AG79" s="70">
        <v>4.0</v>
      </c>
      <c r="AH79" s="69">
        <v>123.0</v>
      </c>
      <c r="AI79" s="69">
        <v>65.0</v>
      </c>
      <c r="AJ79" s="69">
        <v>5.0</v>
      </c>
      <c r="AK79" s="70">
        <f t="shared" ref="AK79:AN79" si="397">ROUND(AD79*$AB79,0)</f>
        <v>53</v>
      </c>
      <c r="AL79" s="70">
        <f t="shared" si="397"/>
        <v>31</v>
      </c>
      <c r="AM79" s="70">
        <f t="shared" si="397"/>
        <v>18</v>
      </c>
      <c r="AN79" s="70">
        <f t="shared" si="397"/>
        <v>7</v>
      </c>
      <c r="AO79" s="69">
        <f t="shared" ref="AO79:AQ79" si="398">ROUND(AH79*$AC79,0)</f>
        <v>59</v>
      </c>
      <c r="AP79" s="69">
        <f t="shared" si="398"/>
        <v>31</v>
      </c>
      <c r="AQ79" s="69">
        <f t="shared" si="398"/>
        <v>2</v>
      </c>
    </row>
    <row r="80">
      <c r="A80" s="60"/>
      <c r="B80" s="60"/>
      <c r="C80" s="60"/>
      <c r="D80" s="46">
        <v>78.0</v>
      </c>
      <c r="E80" s="25"/>
      <c r="F80" s="26">
        <v>1689.0</v>
      </c>
      <c r="G80" s="18">
        <v>2021.0</v>
      </c>
      <c r="H80" s="15">
        <f t="shared" si="9"/>
        <v>399</v>
      </c>
      <c r="I80" s="28">
        <v>18.0</v>
      </c>
      <c r="J80" s="29">
        <v>46.0</v>
      </c>
      <c r="K80" s="30">
        <v>35.0</v>
      </c>
      <c r="L80" s="31">
        <v>229.0</v>
      </c>
      <c r="M80" s="32">
        <v>32.0</v>
      </c>
      <c r="N80" s="33">
        <v>39.0</v>
      </c>
      <c r="O80" s="25"/>
      <c r="P80" s="15">
        <f t="shared" si="10"/>
        <v>257</v>
      </c>
      <c r="Q80" s="28">
        <f>'Group B vs A; Governor; Early E'!AJ80</f>
        <v>52</v>
      </c>
      <c r="R80" s="29">
        <f>'Group B vs A; Governor; Early E'!AK80</f>
        <v>46</v>
      </c>
      <c r="S80" s="30">
        <f>'Group B vs A; Governor; MiV EDV'!AJ80</f>
        <v>35</v>
      </c>
      <c r="T80" s="31">
        <f>'Group B vs A; Governor; MiV EDV'!AK80</f>
        <v>33</v>
      </c>
      <c r="U80" s="32">
        <f>'Group B vs A; EDV Restoration D'!C80</f>
        <v>52</v>
      </c>
      <c r="V80" s="33">
        <f>'Group B vs A; Governor; MiV EDV'!AI80</f>
        <v>39</v>
      </c>
      <c r="W80" s="25"/>
      <c r="X80" s="28">
        <f t="shared" ref="X80:Y80" si="399">I80+K80+M80</f>
        <v>85</v>
      </c>
      <c r="Y80" s="29">
        <f t="shared" si="399"/>
        <v>314</v>
      </c>
      <c r="Z80" s="32">
        <f t="shared" ref="Z80:AA80" si="400">Q80+S80+U80</f>
        <v>139</v>
      </c>
      <c r="AA80" s="67">
        <f t="shared" si="400"/>
        <v>118</v>
      </c>
      <c r="AB80" s="68">
        <f t="shared" ref="AB80:AC80" si="401">Z80/X80</f>
        <v>1.635294118</v>
      </c>
      <c r="AC80" s="69">
        <f t="shared" si="401"/>
        <v>0.3757961783</v>
      </c>
      <c r="AD80" s="70">
        <v>45.0</v>
      </c>
      <c r="AE80" s="70">
        <v>16.0</v>
      </c>
      <c r="AF80" s="70">
        <v>17.0</v>
      </c>
      <c r="AG80" s="70">
        <v>7.0</v>
      </c>
      <c r="AH80" s="69">
        <v>220.0</v>
      </c>
      <c r="AI80" s="69">
        <v>78.0</v>
      </c>
      <c r="AJ80" s="69">
        <v>16.0</v>
      </c>
      <c r="AK80" s="70">
        <f t="shared" ref="AK80:AN80" si="402">ROUND(AD80*$AB80,0)</f>
        <v>74</v>
      </c>
      <c r="AL80" s="70">
        <f t="shared" si="402"/>
        <v>26</v>
      </c>
      <c r="AM80" s="70">
        <f t="shared" si="402"/>
        <v>28</v>
      </c>
      <c r="AN80" s="70">
        <f t="shared" si="402"/>
        <v>11</v>
      </c>
      <c r="AO80" s="69">
        <f t="shared" ref="AO80:AQ80" si="403">ROUND(AH80*$AC80,0)</f>
        <v>83</v>
      </c>
      <c r="AP80" s="69">
        <f t="shared" si="403"/>
        <v>29</v>
      </c>
      <c r="AQ80" s="69">
        <f t="shared" si="403"/>
        <v>6</v>
      </c>
    </row>
    <row r="81">
      <c r="A81" s="60"/>
      <c r="B81" s="60"/>
      <c r="C81" s="60"/>
      <c r="D81" s="46">
        <v>79.0</v>
      </c>
      <c r="E81" s="25"/>
      <c r="F81" s="26">
        <v>1695.0</v>
      </c>
      <c r="G81" s="18">
        <v>898.0</v>
      </c>
      <c r="H81" s="15">
        <f t="shared" si="9"/>
        <v>256</v>
      </c>
      <c r="I81" s="28">
        <v>25.0</v>
      </c>
      <c r="J81" s="29">
        <v>57.0</v>
      </c>
      <c r="K81" s="30">
        <v>27.0</v>
      </c>
      <c r="L81" s="31">
        <v>85.0</v>
      </c>
      <c r="M81" s="32">
        <v>26.0</v>
      </c>
      <c r="N81" s="33">
        <v>36.0</v>
      </c>
      <c r="O81" s="25"/>
      <c r="P81" s="15">
        <f t="shared" si="10"/>
        <v>246</v>
      </c>
      <c r="Q81" s="28">
        <f>'Group B vs A; Governor; Early E'!AJ81</f>
        <v>66</v>
      </c>
      <c r="R81" s="29">
        <f>'Group B vs A; Governor; Early E'!AK81</f>
        <v>57</v>
      </c>
      <c r="S81" s="30">
        <f>'Group B vs A; Governor; MiV EDV'!AJ81</f>
        <v>27</v>
      </c>
      <c r="T81" s="31">
        <f>'Group B vs A; Governor; MiV EDV'!AK81</f>
        <v>17</v>
      </c>
      <c r="U81" s="32">
        <f>'Group B vs A; EDV Restoration D'!C81</f>
        <v>43</v>
      </c>
      <c r="V81" s="33">
        <f>'Group B vs A; Governor; MiV EDV'!AI81</f>
        <v>36</v>
      </c>
      <c r="W81" s="25"/>
      <c r="X81" s="28">
        <f t="shared" ref="X81:Y81" si="404">I81+K81+M81</f>
        <v>78</v>
      </c>
      <c r="Y81" s="29">
        <f t="shared" si="404"/>
        <v>178</v>
      </c>
      <c r="Z81" s="32">
        <f t="shared" ref="Z81:AA81" si="405">Q81+S81+U81</f>
        <v>136</v>
      </c>
      <c r="AA81" s="67">
        <f t="shared" si="405"/>
        <v>110</v>
      </c>
      <c r="AB81" s="68">
        <f t="shared" ref="AB81:AC81" si="406">Z81/X81</f>
        <v>1.743589744</v>
      </c>
      <c r="AC81" s="69">
        <f t="shared" si="406"/>
        <v>0.6179775281</v>
      </c>
      <c r="AD81" s="70">
        <v>45.0</v>
      </c>
      <c r="AE81" s="70">
        <v>15.0</v>
      </c>
      <c r="AF81" s="70">
        <v>15.0</v>
      </c>
      <c r="AG81" s="70">
        <v>3.0</v>
      </c>
      <c r="AH81" s="69">
        <v>72.0</v>
      </c>
      <c r="AI81" s="69">
        <v>99.0</v>
      </c>
      <c r="AJ81" s="69">
        <v>7.0</v>
      </c>
      <c r="AK81" s="70">
        <f t="shared" ref="AK81:AN81" si="407">ROUND(AD81*$AB81,0)</f>
        <v>78</v>
      </c>
      <c r="AL81" s="70">
        <f t="shared" si="407"/>
        <v>26</v>
      </c>
      <c r="AM81" s="70">
        <f t="shared" si="407"/>
        <v>26</v>
      </c>
      <c r="AN81" s="70">
        <f t="shared" si="407"/>
        <v>5</v>
      </c>
      <c r="AO81" s="69">
        <f t="shared" ref="AO81:AQ81" si="408">ROUND(AH81*$AC81,0)</f>
        <v>44</v>
      </c>
      <c r="AP81" s="69">
        <f t="shared" si="408"/>
        <v>61</v>
      </c>
      <c r="AQ81" s="69">
        <f t="shared" si="408"/>
        <v>4</v>
      </c>
    </row>
    <row r="82">
      <c r="A82" s="60"/>
      <c r="B82" s="60"/>
      <c r="C82" s="60"/>
      <c r="D82" s="46">
        <v>80.0</v>
      </c>
      <c r="E82" s="25"/>
      <c r="F82" s="26">
        <v>1696.0</v>
      </c>
      <c r="G82" s="18">
        <v>2667.0</v>
      </c>
      <c r="H82" s="15">
        <f t="shared" si="9"/>
        <v>636</v>
      </c>
      <c r="I82" s="28">
        <v>64.0</v>
      </c>
      <c r="J82" s="29">
        <v>133.0</v>
      </c>
      <c r="K82" s="30">
        <v>55.0</v>
      </c>
      <c r="L82" s="31">
        <v>245.0</v>
      </c>
      <c r="M82" s="32">
        <v>42.0</v>
      </c>
      <c r="N82" s="33">
        <v>97.0</v>
      </c>
      <c r="O82" s="25"/>
      <c r="P82" s="15">
        <f t="shared" si="10"/>
        <v>567</v>
      </c>
      <c r="Q82" s="28">
        <f>'Group B vs A; Governor; Early E'!AJ82</f>
        <v>146</v>
      </c>
      <c r="R82" s="29">
        <f>'Group B vs A; Governor; Early E'!AK82</f>
        <v>133</v>
      </c>
      <c r="S82" s="30">
        <f>'Group B vs A; Governor; MiV EDV'!AJ82</f>
        <v>55</v>
      </c>
      <c r="T82" s="31">
        <f>'Group B vs A; Governor; MiV EDV'!AK82</f>
        <v>54</v>
      </c>
      <c r="U82" s="32">
        <f>'Group B vs A; EDV Restoration D'!C82</f>
        <v>82</v>
      </c>
      <c r="V82" s="33">
        <f>'Group B vs A; Governor; MiV EDV'!AI82</f>
        <v>97</v>
      </c>
      <c r="W82" s="25"/>
      <c r="X82" s="28">
        <f t="shared" ref="X82:Y82" si="409">I82+K82+M82</f>
        <v>161</v>
      </c>
      <c r="Y82" s="29">
        <f t="shared" si="409"/>
        <v>475</v>
      </c>
      <c r="Z82" s="32">
        <f t="shared" ref="Z82:AA82" si="410">Q82+S82+U82</f>
        <v>283</v>
      </c>
      <c r="AA82" s="67">
        <f t="shared" si="410"/>
        <v>284</v>
      </c>
      <c r="AB82" s="68">
        <f t="shared" ref="AB82:AC82" si="411">Z82/X82</f>
        <v>1.757763975</v>
      </c>
      <c r="AC82" s="69">
        <f t="shared" si="411"/>
        <v>0.5978947368</v>
      </c>
      <c r="AD82" s="70">
        <v>83.0</v>
      </c>
      <c r="AE82" s="70">
        <v>20.0</v>
      </c>
      <c r="AF82" s="70">
        <v>44.0</v>
      </c>
      <c r="AG82" s="70">
        <v>14.0</v>
      </c>
      <c r="AH82" s="69">
        <v>304.0</v>
      </c>
      <c r="AI82" s="69">
        <v>142.0</v>
      </c>
      <c r="AJ82" s="69">
        <v>29.0</v>
      </c>
      <c r="AK82" s="70">
        <f t="shared" ref="AK82:AN82" si="412">ROUND(AD82*$AB82,0)</f>
        <v>146</v>
      </c>
      <c r="AL82" s="70">
        <f t="shared" si="412"/>
        <v>35</v>
      </c>
      <c r="AM82" s="70">
        <f t="shared" si="412"/>
        <v>77</v>
      </c>
      <c r="AN82" s="70">
        <f t="shared" si="412"/>
        <v>25</v>
      </c>
      <c r="AO82" s="69">
        <f t="shared" ref="AO82:AQ82" si="413">ROUND(AH82*$AC82,0)</f>
        <v>182</v>
      </c>
      <c r="AP82" s="69">
        <f t="shared" si="413"/>
        <v>85</v>
      </c>
      <c r="AQ82" s="69">
        <f t="shared" si="413"/>
        <v>17</v>
      </c>
    </row>
    <row r="83">
      <c r="A83" s="60"/>
      <c r="B83" s="60"/>
      <c r="C83" s="60"/>
      <c r="D83" s="46">
        <v>81.0</v>
      </c>
      <c r="E83" s="25"/>
      <c r="F83" s="26">
        <v>1700.0</v>
      </c>
      <c r="G83" s="18">
        <v>3216.0</v>
      </c>
      <c r="H83" s="15">
        <f t="shared" si="9"/>
        <v>685</v>
      </c>
      <c r="I83" s="28">
        <v>42.0</v>
      </c>
      <c r="J83" s="29">
        <v>108.0</v>
      </c>
      <c r="K83" s="30">
        <v>49.0</v>
      </c>
      <c r="L83" s="31">
        <v>306.0</v>
      </c>
      <c r="M83" s="32">
        <v>71.0</v>
      </c>
      <c r="N83" s="33">
        <v>109.0</v>
      </c>
      <c r="O83" s="25"/>
      <c r="P83" s="15">
        <f t="shared" si="10"/>
        <v>547</v>
      </c>
      <c r="Q83" s="28">
        <f>'Group B vs A; Governor; Early E'!AJ83</f>
        <v>111</v>
      </c>
      <c r="R83" s="29">
        <f>'Group B vs A; Governor; Early E'!AK83</f>
        <v>108</v>
      </c>
      <c r="S83" s="30">
        <f>'Group B vs A; Governor; MiV EDV'!AJ83</f>
        <v>49</v>
      </c>
      <c r="T83" s="31">
        <f>'Group B vs A; Governor; MiV EDV'!AK83</f>
        <v>49</v>
      </c>
      <c r="U83" s="32">
        <f>'Group B vs A; EDV Restoration D'!C83</f>
        <v>121</v>
      </c>
      <c r="V83" s="33">
        <f>'Group B vs A; Governor; MiV EDV'!AI83</f>
        <v>109</v>
      </c>
      <c r="W83" s="25"/>
      <c r="X83" s="28">
        <f t="shared" ref="X83:Y83" si="414">I83+K83+M83</f>
        <v>162</v>
      </c>
      <c r="Y83" s="29">
        <f t="shared" si="414"/>
        <v>523</v>
      </c>
      <c r="Z83" s="32">
        <f t="shared" ref="Z83:AA83" si="415">Q83+S83+U83</f>
        <v>281</v>
      </c>
      <c r="AA83" s="67">
        <f t="shared" si="415"/>
        <v>266</v>
      </c>
      <c r="AB83" s="68">
        <f t="shared" ref="AB83:AC83" si="416">Z83/X83</f>
        <v>1.734567901</v>
      </c>
      <c r="AC83" s="69">
        <f t="shared" si="416"/>
        <v>0.5086042065</v>
      </c>
      <c r="AD83" s="70">
        <v>89.0</v>
      </c>
      <c r="AE83" s="70">
        <v>28.0</v>
      </c>
      <c r="AF83" s="70">
        <v>29.0</v>
      </c>
      <c r="AG83" s="70">
        <v>16.0</v>
      </c>
      <c r="AH83" s="69">
        <v>319.0</v>
      </c>
      <c r="AI83" s="69">
        <v>188.0</v>
      </c>
      <c r="AJ83" s="69">
        <v>16.0</v>
      </c>
      <c r="AK83" s="70">
        <f t="shared" ref="AK83:AN83" si="417">ROUND(AD83*$AB83,0)</f>
        <v>154</v>
      </c>
      <c r="AL83" s="70">
        <f t="shared" si="417"/>
        <v>49</v>
      </c>
      <c r="AM83" s="70">
        <f t="shared" si="417"/>
        <v>50</v>
      </c>
      <c r="AN83" s="70">
        <f t="shared" si="417"/>
        <v>28</v>
      </c>
      <c r="AO83" s="69">
        <f t="shared" ref="AO83:AQ83" si="418">ROUND(AH83*$AC83,0)</f>
        <v>162</v>
      </c>
      <c r="AP83" s="69">
        <f t="shared" si="418"/>
        <v>96</v>
      </c>
      <c r="AQ83" s="69">
        <f t="shared" si="418"/>
        <v>8</v>
      </c>
    </row>
    <row r="84">
      <c r="A84" s="60"/>
      <c r="B84" s="60"/>
      <c r="C84" s="60"/>
      <c r="D84" s="46">
        <v>82.0</v>
      </c>
      <c r="E84" s="25"/>
      <c r="F84" s="26">
        <v>1702.0</v>
      </c>
      <c r="G84" s="18">
        <v>2145.0</v>
      </c>
      <c r="H84" s="15">
        <f t="shared" si="9"/>
        <v>361</v>
      </c>
      <c r="I84" s="28">
        <v>44.0</v>
      </c>
      <c r="J84" s="29">
        <v>81.0</v>
      </c>
      <c r="K84" s="30">
        <v>29.0</v>
      </c>
      <c r="L84" s="31">
        <v>125.0</v>
      </c>
      <c r="M84" s="32">
        <v>34.0</v>
      </c>
      <c r="N84" s="33">
        <v>48.0</v>
      </c>
      <c r="O84" s="25"/>
      <c r="P84" s="15">
        <f t="shared" si="10"/>
        <v>352</v>
      </c>
      <c r="Q84" s="28">
        <f>'Group B vs A; Governor; Early E'!AJ84</f>
        <v>114</v>
      </c>
      <c r="R84" s="29">
        <f>'Group B vs A; Governor; Early E'!AK84</f>
        <v>81</v>
      </c>
      <c r="S84" s="30">
        <f>'Group B vs A; Governor; MiV EDV'!AJ84</f>
        <v>29</v>
      </c>
      <c r="T84" s="31">
        <f>'Group B vs A; Governor; MiV EDV'!AK84</f>
        <v>23</v>
      </c>
      <c r="U84" s="32">
        <f>'Group B vs A; EDV Restoration D'!C84</f>
        <v>57</v>
      </c>
      <c r="V84" s="33">
        <f>'Group B vs A; Governor; MiV EDV'!AI84</f>
        <v>48</v>
      </c>
      <c r="W84" s="25"/>
      <c r="X84" s="28">
        <f t="shared" ref="X84:Y84" si="419">I84+K84+M84</f>
        <v>107</v>
      </c>
      <c r="Y84" s="29">
        <f t="shared" si="419"/>
        <v>254</v>
      </c>
      <c r="Z84" s="32">
        <f t="shared" ref="Z84:AA84" si="420">Q84+S84+U84</f>
        <v>200</v>
      </c>
      <c r="AA84" s="67">
        <f t="shared" si="420"/>
        <v>152</v>
      </c>
      <c r="AB84" s="68">
        <f t="shared" ref="AB84:AC84" si="421">Z84/X84</f>
        <v>1.869158879</v>
      </c>
      <c r="AC84" s="69">
        <f t="shared" si="421"/>
        <v>0.5984251969</v>
      </c>
      <c r="AD84" s="70">
        <v>64.0</v>
      </c>
      <c r="AE84" s="70">
        <v>19.0</v>
      </c>
      <c r="AF84" s="70">
        <v>18.0</v>
      </c>
      <c r="AG84" s="70">
        <v>6.0</v>
      </c>
      <c r="AH84" s="69">
        <v>140.0</v>
      </c>
      <c r="AI84" s="69">
        <v>104.0</v>
      </c>
      <c r="AJ84" s="69">
        <v>10.0</v>
      </c>
      <c r="AK84" s="70">
        <f t="shared" ref="AK84:AN84" si="422">ROUND(AD84*$AB84,0)</f>
        <v>120</v>
      </c>
      <c r="AL84" s="70">
        <f t="shared" si="422"/>
        <v>36</v>
      </c>
      <c r="AM84" s="70">
        <f t="shared" si="422"/>
        <v>34</v>
      </c>
      <c r="AN84" s="70">
        <f t="shared" si="422"/>
        <v>11</v>
      </c>
      <c r="AO84" s="69">
        <f t="shared" ref="AO84:AQ84" si="423">ROUND(AH84*$AC84,0)</f>
        <v>84</v>
      </c>
      <c r="AP84" s="69">
        <f t="shared" si="423"/>
        <v>62</v>
      </c>
      <c r="AQ84" s="69">
        <f t="shared" si="423"/>
        <v>6</v>
      </c>
    </row>
    <row r="85">
      <c r="A85" s="60"/>
      <c r="B85" s="60"/>
      <c r="C85" s="60"/>
      <c r="D85" s="46">
        <v>83.0</v>
      </c>
      <c r="E85" s="25"/>
      <c r="F85" s="26">
        <v>1712.0</v>
      </c>
      <c r="G85" s="18">
        <v>2557.0</v>
      </c>
      <c r="H85" s="15">
        <f t="shared" si="9"/>
        <v>670</v>
      </c>
      <c r="I85" s="28">
        <v>46.0</v>
      </c>
      <c r="J85" s="29">
        <v>101.0</v>
      </c>
      <c r="K85" s="30">
        <v>100.0</v>
      </c>
      <c r="L85" s="31">
        <v>310.0</v>
      </c>
      <c r="M85" s="32">
        <v>39.0</v>
      </c>
      <c r="N85" s="33">
        <v>74.0</v>
      </c>
      <c r="O85" s="25"/>
      <c r="P85" s="15">
        <f t="shared" si="10"/>
        <v>530</v>
      </c>
      <c r="Q85" s="28">
        <f>'Group B vs A; Governor; Early E'!AJ85</f>
        <v>111</v>
      </c>
      <c r="R85" s="29">
        <f>'Group B vs A; Governor; Early E'!AK85</f>
        <v>101</v>
      </c>
      <c r="S85" s="30">
        <f>'Group B vs A; Governor; MiV EDV'!AJ85</f>
        <v>100</v>
      </c>
      <c r="T85" s="31">
        <f>'Group B vs A; Governor; MiV EDV'!AK85</f>
        <v>72</v>
      </c>
      <c r="U85" s="32">
        <f>'Group B vs A; EDV Restoration D'!C85</f>
        <v>72</v>
      </c>
      <c r="V85" s="33">
        <f>'Group B vs A; Governor; MiV EDV'!AI85</f>
        <v>74</v>
      </c>
      <c r="W85" s="25"/>
      <c r="X85" s="28">
        <f t="shared" ref="X85:Y85" si="424">I85+K85+M85</f>
        <v>185</v>
      </c>
      <c r="Y85" s="29">
        <f t="shared" si="424"/>
        <v>485</v>
      </c>
      <c r="Z85" s="32">
        <f t="shared" ref="Z85:AA85" si="425">Q85+S85+U85</f>
        <v>283</v>
      </c>
      <c r="AA85" s="67">
        <f t="shared" si="425"/>
        <v>247</v>
      </c>
      <c r="AB85" s="68">
        <f t="shared" ref="AB85:AC85" si="426">Z85/X85</f>
        <v>1.52972973</v>
      </c>
      <c r="AC85" s="69">
        <f t="shared" si="426"/>
        <v>0.5092783505</v>
      </c>
      <c r="AD85" s="70">
        <v>85.0</v>
      </c>
      <c r="AE85" s="70">
        <v>33.0</v>
      </c>
      <c r="AF85" s="70">
        <v>41.0</v>
      </c>
      <c r="AG85" s="70">
        <v>26.0</v>
      </c>
      <c r="AH85" s="69">
        <v>308.0</v>
      </c>
      <c r="AI85" s="69">
        <v>167.0</v>
      </c>
      <c r="AJ85" s="69">
        <v>10.0</v>
      </c>
      <c r="AK85" s="70">
        <f t="shared" ref="AK85:AN85" si="427">ROUND(AD85*$AB85,0)</f>
        <v>130</v>
      </c>
      <c r="AL85" s="70">
        <f t="shared" si="427"/>
        <v>50</v>
      </c>
      <c r="AM85" s="70">
        <f t="shared" si="427"/>
        <v>63</v>
      </c>
      <c r="AN85" s="70">
        <f t="shared" si="427"/>
        <v>40</v>
      </c>
      <c r="AO85" s="69">
        <f t="shared" ref="AO85:AQ85" si="428">ROUND(AH85*$AC85,0)</f>
        <v>157</v>
      </c>
      <c r="AP85" s="69">
        <f t="shared" si="428"/>
        <v>85</v>
      </c>
      <c r="AQ85" s="69">
        <f t="shared" si="428"/>
        <v>5</v>
      </c>
    </row>
    <row r="86">
      <c r="A86" s="60"/>
      <c r="B86" s="60"/>
      <c r="C86" s="60"/>
      <c r="D86" s="46">
        <v>84.0</v>
      </c>
      <c r="E86" s="25"/>
      <c r="F86" s="26">
        <v>1715.0</v>
      </c>
      <c r="G86" s="18">
        <v>2589.0</v>
      </c>
      <c r="H86" s="15">
        <f t="shared" si="9"/>
        <v>1212</v>
      </c>
      <c r="I86" s="28">
        <v>121.0</v>
      </c>
      <c r="J86" s="29">
        <v>222.0</v>
      </c>
      <c r="K86" s="30">
        <v>138.0</v>
      </c>
      <c r="L86" s="31">
        <v>564.0</v>
      </c>
      <c r="M86" s="32">
        <v>67.0</v>
      </c>
      <c r="N86" s="33">
        <v>100.0</v>
      </c>
      <c r="O86" s="25"/>
      <c r="P86" s="15">
        <f t="shared" si="10"/>
        <v>989</v>
      </c>
      <c r="Q86" s="28">
        <f>'Group B vs A; Governor; Early E'!AJ86</f>
        <v>307</v>
      </c>
      <c r="R86" s="29">
        <f>'Group B vs A; Governor; Early E'!AK86</f>
        <v>222</v>
      </c>
      <c r="S86" s="30">
        <f>'Group B vs A; Governor; MiV EDV'!AJ86</f>
        <v>138</v>
      </c>
      <c r="T86" s="31">
        <f>'Group B vs A; Governor; MiV EDV'!AK86</f>
        <v>109</v>
      </c>
      <c r="U86" s="32">
        <f>'Group B vs A; EDV Restoration D'!C86</f>
        <v>113</v>
      </c>
      <c r="V86" s="33">
        <f>'Group B vs A; Governor; MiV EDV'!AI86</f>
        <v>100</v>
      </c>
      <c r="W86" s="25"/>
      <c r="X86" s="28">
        <f t="shared" ref="X86:Y86" si="429">I86+K86+M86</f>
        <v>326</v>
      </c>
      <c r="Y86" s="29">
        <f t="shared" si="429"/>
        <v>886</v>
      </c>
      <c r="Z86" s="32">
        <f t="shared" ref="Z86:AA86" si="430">Q86+S86+U86</f>
        <v>558</v>
      </c>
      <c r="AA86" s="67">
        <f t="shared" si="430"/>
        <v>431</v>
      </c>
      <c r="AB86" s="68">
        <f t="shared" ref="AB86:AC86" si="431">Z86/X86</f>
        <v>1.711656442</v>
      </c>
      <c r="AC86" s="69">
        <f t="shared" si="431"/>
        <v>0.4864559819</v>
      </c>
      <c r="AD86" s="70">
        <v>115.0</v>
      </c>
      <c r="AE86" s="70">
        <v>81.0</v>
      </c>
      <c r="AF86" s="70">
        <v>60.0</v>
      </c>
      <c r="AG86" s="70">
        <v>70.0</v>
      </c>
      <c r="AH86" s="69">
        <v>453.0</v>
      </c>
      <c r="AI86" s="69">
        <v>420.0</v>
      </c>
      <c r="AJ86" s="69">
        <v>13.0</v>
      </c>
      <c r="AK86" s="70">
        <f t="shared" ref="AK86:AN86" si="432">ROUND(AD86*$AB86,0)</f>
        <v>197</v>
      </c>
      <c r="AL86" s="70">
        <f t="shared" si="432"/>
        <v>139</v>
      </c>
      <c r="AM86" s="70">
        <f t="shared" si="432"/>
        <v>103</v>
      </c>
      <c r="AN86" s="70">
        <f t="shared" si="432"/>
        <v>120</v>
      </c>
      <c r="AO86" s="69">
        <f t="shared" ref="AO86:AQ86" si="433">ROUND(AH86*$AC86,0)</f>
        <v>220</v>
      </c>
      <c r="AP86" s="69">
        <f t="shared" si="433"/>
        <v>204</v>
      </c>
      <c r="AQ86" s="69">
        <f t="shared" si="433"/>
        <v>6</v>
      </c>
    </row>
    <row r="87">
      <c r="A87" s="60"/>
      <c r="B87" s="60"/>
      <c r="C87" s="60"/>
      <c r="D87" s="46">
        <v>85.0</v>
      </c>
      <c r="E87" s="25"/>
      <c r="F87" s="26">
        <v>1717.0</v>
      </c>
      <c r="G87" s="18">
        <v>2715.0</v>
      </c>
      <c r="H87" s="15">
        <f t="shared" si="9"/>
        <v>1250</v>
      </c>
      <c r="I87" s="28">
        <v>113.0</v>
      </c>
      <c r="J87" s="29">
        <v>252.0</v>
      </c>
      <c r="K87" s="30">
        <v>138.0</v>
      </c>
      <c r="L87" s="31">
        <v>601.0</v>
      </c>
      <c r="M87" s="32">
        <v>65.0</v>
      </c>
      <c r="N87" s="33">
        <v>81.0</v>
      </c>
      <c r="O87" s="25"/>
      <c r="P87" s="15">
        <f t="shared" si="10"/>
        <v>993</v>
      </c>
      <c r="Q87" s="28">
        <f>'Group B vs A; Governor; Early E'!AJ87</f>
        <v>312</v>
      </c>
      <c r="R87" s="29">
        <f>'Group B vs A; Governor; Early E'!AK87</f>
        <v>252</v>
      </c>
      <c r="S87" s="30">
        <f>'Group B vs A; Governor; MiV EDV'!AJ87</f>
        <v>138</v>
      </c>
      <c r="T87" s="31">
        <f>'Group B vs A; Governor; MiV EDV'!AK87</f>
        <v>106</v>
      </c>
      <c r="U87" s="32">
        <f>'Group B vs A; EDV Restoration D'!C87</f>
        <v>104</v>
      </c>
      <c r="V87" s="33">
        <f>'Group B vs A; Governor; MiV EDV'!AI87</f>
        <v>81</v>
      </c>
      <c r="W87" s="25"/>
      <c r="X87" s="28">
        <f t="shared" ref="X87:Y87" si="434">I87+K87+M87</f>
        <v>316</v>
      </c>
      <c r="Y87" s="29">
        <f t="shared" si="434"/>
        <v>934</v>
      </c>
      <c r="Z87" s="32">
        <f t="shared" ref="Z87:AA87" si="435">Q87+S87+U87</f>
        <v>554</v>
      </c>
      <c r="AA87" s="67">
        <f t="shared" si="435"/>
        <v>439</v>
      </c>
      <c r="AB87" s="68">
        <f t="shared" ref="AB87:AC87" si="436">Z87/X87</f>
        <v>1.753164557</v>
      </c>
      <c r="AC87" s="69">
        <f t="shared" si="436"/>
        <v>0.4700214133</v>
      </c>
      <c r="AD87" s="70">
        <v>136.0</v>
      </c>
      <c r="AE87" s="70">
        <v>69.0</v>
      </c>
      <c r="AF87" s="70">
        <v>77.0</v>
      </c>
      <c r="AG87" s="70">
        <v>34.0</v>
      </c>
      <c r="AH87" s="69">
        <v>538.0</v>
      </c>
      <c r="AI87" s="69">
        <v>381.0</v>
      </c>
      <c r="AJ87" s="69">
        <v>15.0</v>
      </c>
      <c r="AK87" s="70">
        <f t="shared" ref="AK87:AN87" si="437">ROUND(AD87*$AB87,0)</f>
        <v>238</v>
      </c>
      <c r="AL87" s="70">
        <f t="shared" si="437"/>
        <v>121</v>
      </c>
      <c r="AM87" s="70">
        <f t="shared" si="437"/>
        <v>135</v>
      </c>
      <c r="AN87" s="70">
        <f t="shared" si="437"/>
        <v>60</v>
      </c>
      <c r="AO87" s="69">
        <f t="shared" ref="AO87:AQ87" si="438">ROUND(AH87*$AC87,0)</f>
        <v>253</v>
      </c>
      <c r="AP87" s="69">
        <f t="shared" si="438"/>
        <v>179</v>
      </c>
      <c r="AQ87" s="69">
        <f t="shared" si="438"/>
        <v>7</v>
      </c>
    </row>
    <row r="88">
      <c r="A88" s="60"/>
      <c r="B88" s="60"/>
      <c r="C88" s="60"/>
      <c r="D88" s="46">
        <v>86.0</v>
      </c>
      <c r="E88" s="25"/>
      <c r="F88" s="26">
        <v>1719.0</v>
      </c>
      <c r="G88" s="18">
        <v>777.0</v>
      </c>
      <c r="H88" s="15">
        <f t="shared" si="9"/>
        <v>339</v>
      </c>
      <c r="I88" s="28">
        <v>19.0</v>
      </c>
      <c r="J88" s="29">
        <v>66.0</v>
      </c>
      <c r="K88" s="30">
        <v>31.0</v>
      </c>
      <c r="L88" s="31">
        <v>175.0</v>
      </c>
      <c r="M88" s="32">
        <v>19.0</v>
      </c>
      <c r="N88" s="33">
        <v>29.0</v>
      </c>
      <c r="O88" s="25"/>
      <c r="P88" s="15">
        <f t="shared" si="10"/>
        <v>241</v>
      </c>
      <c r="Q88" s="28">
        <f>'Group B vs A; Governor; Early E'!AJ88</f>
        <v>53</v>
      </c>
      <c r="R88" s="29">
        <f>'Group B vs A; Governor; Early E'!AK88</f>
        <v>66</v>
      </c>
      <c r="S88" s="30">
        <f>'Group B vs A; Governor; MiV EDV'!AJ88</f>
        <v>31</v>
      </c>
      <c r="T88" s="31">
        <f>'Group B vs A; Governor; MiV EDV'!AK88</f>
        <v>30</v>
      </c>
      <c r="U88" s="32">
        <f>'Group B vs A; EDV Restoration D'!C88</f>
        <v>32</v>
      </c>
      <c r="V88" s="33">
        <f>'Group B vs A; Governor; MiV EDV'!AI88</f>
        <v>29</v>
      </c>
      <c r="W88" s="25"/>
      <c r="X88" s="28">
        <f t="shared" ref="X88:Y88" si="439">I88+K88+M88</f>
        <v>69</v>
      </c>
      <c r="Y88" s="29">
        <f t="shared" si="439"/>
        <v>270</v>
      </c>
      <c r="Z88" s="32">
        <f t="shared" ref="Z88:AA88" si="440">Q88+S88+U88</f>
        <v>116</v>
      </c>
      <c r="AA88" s="67">
        <f t="shared" si="440"/>
        <v>125</v>
      </c>
      <c r="AB88" s="68">
        <f t="shared" ref="AB88:AC88" si="441">Z88/X88</f>
        <v>1.68115942</v>
      </c>
      <c r="AC88" s="69">
        <f t="shared" si="441"/>
        <v>0.462962963</v>
      </c>
      <c r="AD88" s="70">
        <v>28.0</v>
      </c>
      <c r="AE88" s="70">
        <v>21.0</v>
      </c>
      <c r="AF88" s="70">
        <v>14.0</v>
      </c>
      <c r="AG88" s="70">
        <v>6.0</v>
      </c>
      <c r="AH88" s="69">
        <v>159.0</v>
      </c>
      <c r="AI88" s="69">
        <v>106.0</v>
      </c>
      <c r="AJ88" s="69">
        <v>5.0</v>
      </c>
      <c r="AK88" s="70">
        <f t="shared" ref="AK88:AN88" si="442">ROUND(AD88*$AB88,0)</f>
        <v>47</v>
      </c>
      <c r="AL88" s="70">
        <f t="shared" si="442"/>
        <v>35</v>
      </c>
      <c r="AM88" s="70">
        <f t="shared" si="442"/>
        <v>24</v>
      </c>
      <c r="AN88" s="70">
        <f t="shared" si="442"/>
        <v>10</v>
      </c>
      <c r="AO88" s="69">
        <f t="shared" ref="AO88:AQ88" si="443">ROUND(AH88*$AC88,0)</f>
        <v>74</v>
      </c>
      <c r="AP88" s="69">
        <f t="shared" si="443"/>
        <v>49</v>
      </c>
      <c r="AQ88" s="69">
        <f t="shared" si="443"/>
        <v>2</v>
      </c>
    </row>
    <row r="89">
      <c r="A89" s="60"/>
      <c r="B89" s="60"/>
      <c r="C89" s="60"/>
      <c r="D89" s="46">
        <v>87.0</v>
      </c>
      <c r="E89" s="25"/>
      <c r="F89" s="26">
        <v>1750.0</v>
      </c>
      <c r="G89" s="18">
        <v>1554.0</v>
      </c>
      <c r="H89" s="15">
        <f t="shared" si="9"/>
        <v>371</v>
      </c>
      <c r="I89" s="28">
        <v>17.0</v>
      </c>
      <c r="J89" s="29">
        <v>18.0</v>
      </c>
      <c r="K89" s="30">
        <v>60.0</v>
      </c>
      <c r="L89" s="31">
        <v>177.0</v>
      </c>
      <c r="M89" s="32">
        <v>38.0</v>
      </c>
      <c r="N89" s="33">
        <v>61.0</v>
      </c>
      <c r="O89" s="25"/>
      <c r="P89" s="15">
        <f t="shared" si="10"/>
        <v>289</v>
      </c>
      <c r="Q89" s="28">
        <f>'Group B vs A; Governor; Early E'!AJ89</f>
        <v>45</v>
      </c>
      <c r="R89" s="29">
        <f>'Group B vs A; Governor; Early E'!AK89</f>
        <v>18</v>
      </c>
      <c r="S89" s="30">
        <f>'Group B vs A; Governor; MiV EDV'!AJ89</f>
        <v>60</v>
      </c>
      <c r="T89" s="31">
        <f>'Group B vs A; Governor; MiV EDV'!AK89</f>
        <v>39</v>
      </c>
      <c r="U89" s="32">
        <f>'Group B vs A; EDV Restoration D'!C89</f>
        <v>66</v>
      </c>
      <c r="V89" s="33">
        <f>'Group B vs A; Governor; MiV EDV'!AI89</f>
        <v>61</v>
      </c>
      <c r="W89" s="25"/>
      <c r="X89" s="28">
        <f t="shared" ref="X89:Y89" si="444">I89+K89+M89</f>
        <v>115</v>
      </c>
      <c r="Y89" s="29">
        <f t="shared" si="444"/>
        <v>256</v>
      </c>
      <c r="Z89" s="32">
        <f t="shared" ref="Z89:AA89" si="445">Q89+S89+U89</f>
        <v>171</v>
      </c>
      <c r="AA89" s="67">
        <f t="shared" si="445"/>
        <v>118</v>
      </c>
      <c r="AB89" s="68">
        <f t="shared" ref="AB89:AC89" si="446">Z89/X89</f>
        <v>1.486956522</v>
      </c>
      <c r="AC89" s="69">
        <f t="shared" si="446"/>
        <v>0.4609375</v>
      </c>
      <c r="AD89" s="70">
        <v>50.0</v>
      </c>
      <c r="AE89" s="70">
        <v>30.0</v>
      </c>
      <c r="AF89" s="70">
        <v>22.0</v>
      </c>
      <c r="AG89" s="70">
        <v>13.0</v>
      </c>
      <c r="AH89" s="69">
        <v>114.0</v>
      </c>
      <c r="AI89" s="69">
        <v>134.0</v>
      </c>
      <c r="AJ89" s="69">
        <v>8.0</v>
      </c>
      <c r="AK89" s="70">
        <f t="shared" ref="AK89:AN89" si="447">ROUND(AD89*$AB89,0)</f>
        <v>74</v>
      </c>
      <c r="AL89" s="70">
        <f t="shared" si="447"/>
        <v>45</v>
      </c>
      <c r="AM89" s="70">
        <f t="shared" si="447"/>
        <v>33</v>
      </c>
      <c r="AN89" s="70">
        <f t="shared" si="447"/>
        <v>19</v>
      </c>
      <c r="AO89" s="69">
        <f t="shared" ref="AO89:AQ89" si="448">ROUND(AH89*$AC89,0)</f>
        <v>53</v>
      </c>
      <c r="AP89" s="69">
        <f t="shared" si="448"/>
        <v>62</v>
      </c>
      <c r="AQ89" s="69">
        <f t="shared" si="448"/>
        <v>4</v>
      </c>
    </row>
    <row r="90">
      <c r="A90" s="60"/>
      <c r="B90" s="60"/>
      <c r="C90" s="60"/>
      <c r="D90" s="46">
        <v>88.0</v>
      </c>
      <c r="E90" s="25"/>
      <c r="F90" s="26">
        <v>1751.0</v>
      </c>
      <c r="G90" s="18">
        <v>1396.0</v>
      </c>
      <c r="H90" s="15">
        <f t="shared" si="9"/>
        <v>456</v>
      </c>
      <c r="I90" s="28">
        <v>20.0</v>
      </c>
      <c r="J90" s="29">
        <v>44.0</v>
      </c>
      <c r="K90" s="30">
        <v>88.0</v>
      </c>
      <c r="L90" s="31">
        <v>189.0</v>
      </c>
      <c r="M90" s="32">
        <v>41.0</v>
      </c>
      <c r="N90" s="33">
        <v>74.0</v>
      </c>
      <c r="O90" s="25"/>
      <c r="P90" s="15">
        <f t="shared" si="10"/>
        <v>375</v>
      </c>
      <c r="Q90" s="28">
        <f>'Group B vs A; Governor; Early E'!AJ90</f>
        <v>50</v>
      </c>
      <c r="R90" s="29">
        <f>'Group B vs A; Governor; Early E'!AK90</f>
        <v>44</v>
      </c>
      <c r="S90" s="30">
        <f>'Group B vs A; Governor; MiV EDV'!AJ90</f>
        <v>88</v>
      </c>
      <c r="T90" s="31">
        <f>'Group B vs A; Governor; MiV EDV'!AK90</f>
        <v>45</v>
      </c>
      <c r="U90" s="32">
        <f>'Group B vs A; EDV Restoration D'!C90</f>
        <v>74</v>
      </c>
      <c r="V90" s="33">
        <f>'Group B vs A; Governor; MiV EDV'!AI90</f>
        <v>74</v>
      </c>
      <c r="W90" s="25"/>
      <c r="X90" s="28">
        <f t="shared" ref="X90:Y90" si="449">I90+K90+M90</f>
        <v>149</v>
      </c>
      <c r="Y90" s="29">
        <f t="shared" si="449"/>
        <v>307</v>
      </c>
      <c r="Z90" s="32">
        <f t="shared" ref="Z90:AA90" si="450">Q90+S90+U90</f>
        <v>212</v>
      </c>
      <c r="AA90" s="67">
        <f t="shared" si="450"/>
        <v>163</v>
      </c>
      <c r="AB90" s="68">
        <f t="shared" ref="AB90:AC90" si="451">Z90/X90</f>
        <v>1.422818792</v>
      </c>
      <c r="AC90" s="69">
        <f t="shared" si="451"/>
        <v>0.5309446254</v>
      </c>
      <c r="AD90" s="70">
        <v>56.0</v>
      </c>
      <c r="AE90" s="70">
        <v>33.0</v>
      </c>
      <c r="AF90" s="70">
        <v>38.0</v>
      </c>
      <c r="AG90" s="70">
        <v>22.0</v>
      </c>
      <c r="AH90" s="69">
        <v>117.0</v>
      </c>
      <c r="AI90" s="69">
        <v>181.0</v>
      </c>
      <c r="AJ90" s="69">
        <v>9.0</v>
      </c>
      <c r="AK90" s="70">
        <f t="shared" ref="AK90:AN90" si="452">ROUND(AD90*$AB90,0)</f>
        <v>80</v>
      </c>
      <c r="AL90" s="70">
        <f t="shared" si="452"/>
        <v>47</v>
      </c>
      <c r="AM90" s="70">
        <f t="shared" si="452"/>
        <v>54</v>
      </c>
      <c r="AN90" s="70">
        <f t="shared" si="452"/>
        <v>31</v>
      </c>
      <c r="AO90" s="69">
        <f t="shared" ref="AO90:AQ90" si="453">ROUND(AH90*$AC90,0)</f>
        <v>62</v>
      </c>
      <c r="AP90" s="69">
        <f t="shared" si="453"/>
        <v>96</v>
      </c>
      <c r="AQ90" s="69">
        <f t="shared" si="453"/>
        <v>5</v>
      </c>
    </row>
    <row r="91">
      <c r="A91" s="60"/>
      <c r="B91" s="60"/>
      <c r="C91" s="60"/>
      <c r="D91" s="46">
        <v>89.0</v>
      </c>
      <c r="E91" s="25"/>
      <c r="F91" s="26">
        <v>1753.0</v>
      </c>
      <c r="G91" s="18">
        <v>257.0</v>
      </c>
      <c r="H91" s="15">
        <f t="shared" si="9"/>
        <v>106</v>
      </c>
      <c r="I91" s="28">
        <v>3.0</v>
      </c>
      <c r="J91" s="29">
        <v>8.0</v>
      </c>
      <c r="K91" s="30">
        <v>24.0</v>
      </c>
      <c r="L91" s="31">
        <v>53.0</v>
      </c>
      <c r="M91" s="32">
        <v>7.0</v>
      </c>
      <c r="N91" s="33">
        <v>11.0</v>
      </c>
      <c r="O91" s="25"/>
      <c r="P91" s="15">
        <f t="shared" si="10"/>
        <v>73</v>
      </c>
      <c r="Q91" s="28">
        <f>'Group B vs A; Governor; Early E'!AJ91</f>
        <v>7</v>
      </c>
      <c r="R91" s="29">
        <f>'Group B vs A; Governor; Early E'!AK91</f>
        <v>8</v>
      </c>
      <c r="S91" s="30">
        <f>'Group B vs A; Governor; MiV EDV'!AJ91</f>
        <v>24</v>
      </c>
      <c r="T91" s="31">
        <f>'Group B vs A; Governor; MiV EDV'!AK91</f>
        <v>12</v>
      </c>
      <c r="U91" s="32">
        <f>'Group B vs A; EDV Restoration D'!C91</f>
        <v>11</v>
      </c>
      <c r="V91" s="33">
        <f>'Group B vs A; Governor; MiV EDV'!AI91</f>
        <v>11</v>
      </c>
      <c r="W91" s="25"/>
      <c r="X91" s="28">
        <f t="shared" ref="X91:Y91" si="454">I91+K91+M91</f>
        <v>34</v>
      </c>
      <c r="Y91" s="29">
        <f t="shared" si="454"/>
        <v>72</v>
      </c>
      <c r="Z91" s="32">
        <f t="shared" ref="Z91:AA91" si="455">Q91+S91+U91</f>
        <v>42</v>
      </c>
      <c r="AA91" s="67">
        <f t="shared" si="455"/>
        <v>31</v>
      </c>
      <c r="AB91" s="68">
        <f t="shared" ref="AB91:AC91" si="456">Z91/X91</f>
        <v>1.235294118</v>
      </c>
      <c r="AC91" s="69">
        <f t="shared" si="456"/>
        <v>0.4305555556</v>
      </c>
      <c r="AD91" s="70">
        <v>10.0</v>
      </c>
      <c r="AE91" s="70">
        <v>10.0</v>
      </c>
      <c r="AF91" s="70">
        <v>12.0</v>
      </c>
      <c r="AG91" s="70">
        <v>2.0</v>
      </c>
      <c r="AH91" s="69">
        <v>30.0</v>
      </c>
      <c r="AI91" s="69">
        <v>41.0</v>
      </c>
      <c r="AJ91" s="69">
        <v>1.0</v>
      </c>
      <c r="AK91" s="70">
        <f t="shared" ref="AK91:AN91" si="457">ROUND(AD91*$AB91,0)</f>
        <v>12</v>
      </c>
      <c r="AL91" s="70">
        <f t="shared" si="457"/>
        <v>12</v>
      </c>
      <c r="AM91" s="70">
        <f t="shared" si="457"/>
        <v>15</v>
      </c>
      <c r="AN91" s="70">
        <f t="shared" si="457"/>
        <v>2</v>
      </c>
      <c r="AO91" s="69">
        <f t="shared" ref="AO91:AQ91" si="458">ROUND(AH91*$AC91,0)</f>
        <v>13</v>
      </c>
      <c r="AP91" s="69">
        <f t="shared" si="458"/>
        <v>18</v>
      </c>
      <c r="AQ91" s="69">
        <f t="shared" si="458"/>
        <v>0</v>
      </c>
    </row>
    <row r="92">
      <c r="A92" s="60"/>
      <c r="B92" s="60"/>
      <c r="C92" s="60"/>
      <c r="D92" s="46">
        <v>90.0</v>
      </c>
      <c r="E92" s="25"/>
      <c r="F92" s="26">
        <v>2003.0</v>
      </c>
      <c r="G92" s="18">
        <v>937.0</v>
      </c>
      <c r="H92" s="15">
        <f t="shared" si="9"/>
        <v>152</v>
      </c>
      <c r="I92" s="28">
        <v>6.0</v>
      </c>
      <c r="J92" s="29">
        <v>35.0</v>
      </c>
      <c r="K92" s="30">
        <v>14.0</v>
      </c>
      <c r="L92" s="31">
        <v>57.0</v>
      </c>
      <c r="M92" s="32">
        <v>19.0</v>
      </c>
      <c r="N92" s="33">
        <v>21.0</v>
      </c>
      <c r="O92" s="25"/>
      <c r="P92" s="15">
        <f t="shared" si="10"/>
        <v>132</v>
      </c>
      <c r="Q92" s="28">
        <f>'Group B vs A; Governor; Early E'!AJ92</f>
        <v>22</v>
      </c>
      <c r="R92" s="29">
        <f>'Group B vs A; Governor; Early E'!AK92</f>
        <v>35</v>
      </c>
      <c r="S92" s="30">
        <f>'Group B vs A; Governor; MiV EDV'!AJ92</f>
        <v>14</v>
      </c>
      <c r="T92" s="31">
        <f>'Group B vs A; Governor; MiV EDV'!AK92</f>
        <v>10</v>
      </c>
      <c r="U92" s="32">
        <f>'Group B vs A; EDV Restoration D'!C92</f>
        <v>30</v>
      </c>
      <c r="V92" s="33">
        <f>'Group B vs A; Governor; MiV EDV'!AI92</f>
        <v>21</v>
      </c>
      <c r="W92" s="25"/>
      <c r="X92" s="28">
        <f t="shared" ref="X92:Y92" si="459">I92+K92+M92</f>
        <v>39</v>
      </c>
      <c r="Y92" s="29">
        <f t="shared" si="459"/>
        <v>113</v>
      </c>
      <c r="Z92" s="32">
        <f t="shared" ref="Z92:AA92" si="460">Q92+S92+U92</f>
        <v>66</v>
      </c>
      <c r="AA92" s="67">
        <f t="shared" si="460"/>
        <v>66</v>
      </c>
      <c r="AB92" s="68">
        <f t="shared" ref="AB92:AC92" si="461">Z92/X92</f>
        <v>1.692307692</v>
      </c>
      <c r="AC92" s="69">
        <f t="shared" si="461"/>
        <v>0.5840707965</v>
      </c>
      <c r="AD92" s="70">
        <v>30.0</v>
      </c>
      <c r="AE92" s="70">
        <v>2.0</v>
      </c>
      <c r="AF92" s="70">
        <v>5.0</v>
      </c>
      <c r="AG92" s="70">
        <v>2.0</v>
      </c>
      <c r="AH92" s="69">
        <v>80.0</v>
      </c>
      <c r="AI92" s="69">
        <v>26.0</v>
      </c>
      <c r="AJ92" s="69">
        <v>7.0</v>
      </c>
      <c r="AK92" s="70">
        <f t="shared" ref="AK92:AN92" si="462">ROUND(AD92*$AB92,0)</f>
        <v>51</v>
      </c>
      <c r="AL92" s="70">
        <f t="shared" si="462"/>
        <v>3</v>
      </c>
      <c r="AM92" s="70">
        <f t="shared" si="462"/>
        <v>8</v>
      </c>
      <c r="AN92" s="70">
        <f t="shared" si="462"/>
        <v>3</v>
      </c>
      <c r="AO92" s="69">
        <f t="shared" ref="AO92:AQ92" si="463">ROUND(AH92*$AC92,0)</f>
        <v>47</v>
      </c>
      <c r="AP92" s="69">
        <f t="shared" si="463"/>
        <v>15</v>
      </c>
      <c r="AQ92" s="69">
        <f t="shared" si="463"/>
        <v>4</v>
      </c>
    </row>
    <row r="93">
      <c r="A93" s="60"/>
      <c r="B93" s="60"/>
      <c r="C93" s="60"/>
      <c r="D93" s="46">
        <v>91.0</v>
      </c>
      <c r="E93" s="25"/>
      <c r="F93" s="26">
        <v>2004.0</v>
      </c>
      <c r="G93" s="18">
        <v>1302.0</v>
      </c>
      <c r="H93" s="15">
        <f t="shared" si="9"/>
        <v>242</v>
      </c>
      <c r="I93" s="28">
        <v>14.0</v>
      </c>
      <c r="J93" s="29">
        <v>60.0</v>
      </c>
      <c r="K93" s="30">
        <v>16.0</v>
      </c>
      <c r="L93" s="31">
        <v>111.0</v>
      </c>
      <c r="M93" s="32">
        <v>15.0</v>
      </c>
      <c r="N93" s="33">
        <v>26.0</v>
      </c>
      <c r="O93" s="25"/>
      <c r="P93" s="15">
        <f t="shared" si="10"/>
        <v>187</v>
      </c>
      <c r="Q93" s="28">
        <f>'Group B vs A; Governor; Early E'!AJ93</f>
        <v>41</v>
      </c>
      <c r="R93" s="29">
        <f>'Group B vs A; Governor; Early E'!AK93</f>
        <v>60</v>
      </c>
      <c r="S93" s="30">
        <f>'Group B vs A; Governor; MiV EDV'!AJ93</f>
        <v>16</v>
      </c>
      <c r="T93" s="31">
        <f>'Group B vs A; Governor; MiV EDV'!AK93</f>
        <v>18</v>
      </c>
      <c r="U93" s="32">
        <f>'Group B vs A; EDV Restoration D'!C93</f>
        <v>26</v>
      </c>
      <c r="V93" s="33">
        <f>'Group B vs A; Governor; MiV EDV'!AI93</f>
        <v>26</v>
      </c>
      <c r="W93" s="25"/>
      <c r="X93" s="28">
        <f t="shared" ref="X93:Y93" si="464">I93+K93+M93</f>
        <v>45</v>
      </c>
      <c r="Y93" s="29">
        <f t="shared" si="464"/>
        <v>197</v>
      </c>
      <c r="Z93" s="32">
        <f t="shared" ref="Z93:AA93" si="465">Q93+S93+U93</f>
        <v>83</v>
      </c>
      <c r="AA93" s="67">
        <f t="shared" si="465"/>
        <v>104</v>
      </c>
      <c r="AB93" s="68">
        <f t="shared" ref="AB93:AC93" si="466">Z93/X93</f>
        <v>1.844444444</v>
      </c>
      <c r="AC93" s="69">
        <f t="shared" si="466"/>
        <v>0.5279187817</v>
      </c>
      <c r="AD93" s="70">
        <v>27.0</v>
      </c>
      <c r="AE93" s="70">
        <v>7.0</v>
      </c>
      <c r="AF93" s="70">
        <v>10.0</v>
      </c>
      <c r="AG93" s="70">
        <v>1.0</v>
      </c>
      <c r="AH93" s="69">
        <v>121.0</v>
      </c>
      <c r="AI93" s="69">
        <v>62.0</v>
      </c>
      <c r="AJ93" s="69">
        <v>14.0</v>
      </c>
      <c r="AK93" s="70">
        <f t="shared" ref="AK93:AN93" si="467">ROUND(AD93*$AB93,0)</f>
        <v>50</v>
      </c>
      <c r="AL93" s="70">
        <f t="shared" si="467"/>
        <v>13</v>
      </c>
      <c r="AM93" s="70">
        <f t="shared" si="467"/>
        <v>18</v>
      </c>
      <c r="AN93" s="70">
        <f t="shared" si="467"/>
        <v>2</v>
      </c>
      <c r="AO93" s="69">
        <f t="shared" ref="AO93:AQ93" si="468">ROUND(AH93*$AC93,0)</f>
        <v>64</v>
      </c>
      <c r="AP93" s="69">
        <f t="shared" si="468"/>
        <v>33</v>
      </c>
      <c r="AQ93" s="69">
        <f t="shared" si="468"/>
        <v>7</v>
      </c>
    </row>
    <row r="94">
      <c r="A94" s="60"/>
      <c r="B94" s="60"/>
      <c r="C94" s="60"/>
      <c r="D94" s="46">
        <v>92.0</v>
      </c>
      <c r="E94" s="25"/>
      <c r="F94" s="26">
        <v>2005.0</v>
      </c>
      <c r="G94" s="18">
        <v>2026.0</v>
      </c>
      <c r="H94" s="15">
        <f t="shared" si="9"/>
        <v>454</v>
      </c>
      <c r="I94" s="28">
        <v>36.0</v>
      </c>
      <c r="J94" s="29">
        <v>87.0</v>
      </c>
      <c r="K94" s="30">
        <v>31.0</v>
      </c>
      <c r="L94" s="31">
        <v>175.0</v>
      </c>
      <c r="M94" s="32">
        <v>52.0</v>
      </c>
      <c r="N94" s="33">
        <v>73.0</v>
      </c>
      <c r="O94" s="25"/>
      <c r="P94" s="15">
        <f t="shared" si="10"/>
        <v>404</v>
      </c>
      <c r="Q94" s="28">
        <f>'Group B vs A; Governor; Early E'!AJ94</f>
        <v>98</v>
      </c>
      <c r="R94" s="29">
        <f>'Group B vs A; Governor; Early E'!AK94</f>
        <v>87</v>
      </c>
      <c r="S94" s="30">
        <f>'Group B vs A; Governor; MiV EDV'!AJ94</f>
        <v>31</v>
      </c>
      <c r="T94" s="31">
        <f>'Group B vs A; Governor; MiV EDV'!AK94</f>
        <v>29</v>
      </c>
      <c r="U94" s="32">
        <f>'Group B vs A; EDV Restoration D'!C94</f>
        <v>86</v>
      </c>
      <c r="V94" s="33">
        <f>'Group B vs A; Governor; MiV EDV'!AI94</f>
        <v>73</v>
      </c>
      <c r="W94" s="25"/>
      <c r="X94" s="28">
        <f t="shared" ref="X94:Y94" si="469">I94+K94+M94</f>
        <v>119</v>
      </c>
      <c r="Y94" s="29">
        <f t="shared" si="469"/>
        <v>335</v>
      </c>
      <c r="Z94" s="32">
        <f t="shared" ref="Z94:AA94" si="470">Q94+S94+U94</f>
        <v>215</v>
      </c>
      <c r="AA94" s="67">
        <f t="shared" si="470"/>
        <v>189</v>
      </c>
      <c r="AB94" s="68">
        <f t="shared" ref="AB94:AC94" si="471">Z94/X94</f>
        <v>1.806722689</v>
      </c>
      <c r="AC94" s="69">
        <f t="shared" si="471"/>
        <v>0.5641791045</v>
      </c>
      <c r="AD94" s="70">
        <v>66.0</v>
      </c>
      <c r="AE94" s="70">
        <v>13.0</v>
      </c>
      <c r="AF94" s="70">
        <v>31.0</v>
      </c>
      <c r="AG94" s="70">
        <v>9.0</v>
      </c>
      <c r="AH94" s="69">
        <v>206.0</v>
      </c>
      <c r="AI94" s="69">
        <v>110.0</v>
      </c>
      <c r="AJ94" s="69">
        <v>19.0</v>
      </c>
      <c r="AK94" s="70">
        <f t="shared" ref="AK94:AN94" si="472">ROUND(AD94*$AB94,0)</f>
        <v>119</v>
      </c>
      <c r="AL94" s="70">
        <f t="shared" si="472"/>
        <v>23</v>
      </c>
      <c r="AM94" s="70">
        <f t="shared" si="472"/>
        <v>56</v>
      </c>
      <c r="AN94" s="70">
        <f t="shared" si="472"/>
        <v>16</v>
      </c>
      <c r="AO94" s="69">
        <f t="shared" ref="AO94:AQ94" si="473">ROUND(AH94*$AC94,0)</f>
        <v>116</v>
      </c>
      <c r="AP94" s="69">
        <f t="shared" si="473"/>
        <v>62</v>
      </c>
      <c r="AQ94" s="69">
        <f t="shared" si="473"/>
        <v>11</v>
      </c>
    </row>
    <row r="95">
      <c r="A95" s="60"/>
      <c r="B95" s="60"/>
      <c r="C95" s="60"/>
      <c r="D95" s="46">
        <v>93.0</v>
      </c>
      <c r="E95" s="25"/>
      <c r="F95" s="26">
        <v>2007.0</v>
      </c>
      <c r="G95" s="18">
        <v>592.0</v>
      </c>
      <c r="H95" s="15">
        <f t="shared" si="9"/>
        <v>140</v>
      </c>
      <c r="I95" s="28">
        <v>24.0</v>
      </c>
      <c r="J95" s="29">
        <v>23.0</v>
      </c>
      <c r="K95" s="30">
        <v>11.0</v>
      </c>
      <c r="L95" s="31">
        <v>39.0</v>
      </c>
      <c r="M95" s="32">
        <v>20.0</v>
      </c>
      <c r="N95" s="33">
        <v>23.0</v>
      </c>
      <c r="O95" s="25"/>
      <c r="P95" s="15">
        <f t="shared" si="10"/>
        <v>171</v>
      </c>
      <c r="Q95" s="28">
        <f>'Group B vs A; Governor; Early E'!AJ95</f>
        <v>75</v>
      </c>
      <c r="R95" s="29">
        <f>'Group B vs A; Governor; Early E'!AK95</f>
        <v>23</v>
      </c>
      <c r="S95" s="30">
        <f>'Group B vs A; Governor; MiV EDV'!AJ95</f>
        <v>11</v>
      </c>
      <c r="T95" s="31">
        <f>'Group B vs A; Governor; MiV EDV'!AK95</f>
        <v>7</v>
      </c>
      <c r="U95" s="32">
        <f>'Group B vs A; EDV Restoration D'!C95</f>
        <v>32</v>
      </c>
      <c r="V95" s="33">
        <f>'Group B vs A; Governor; MiV EDV'!AI95</f>
        <v>23</v>
      </c>
      <c r="W95" s="25"/>
      <c r="X95" s="28">
        <f t="shared" ref="X95:Y95" si="474">I95+K95+M95</f>
        <v>55</v>
      </c>
      <c r="Y95" s="29">
        <f t="shared" si="474"/>
        <v>85</v>
      </c>
      <c r="Z95" s="32">
        <f t="shared" ref="Z95:AA95" si="475">Q95+S95+U95</f>
        <v>118</v>
      </c>
      <c r="AA95" s="67">
        <f t="shared" si="475"/>
        <v>53</v>
      </c>
      <c r="AB95" s="68">
        <f t="shared" ref="AB95:AC95" si="476">Z95/X95</f>
        <v>2.145454545</v>
      </c>
      <c r="AC95" s="69">
        <f t="shared" si="476"/>
        <v>0.6235294118</v>
      </c>
      <c r="AD95" s="70">
        <v>30.0</v>
      </c>
      <c r="AE95" s="70">
        <v>11.0</v>
      </c>
      <c r="AF95" s="70">
        <v>11.0</v>
      </c>
      <c r="AG95" s="70">
        <v>3.0</v>
      </c>
      <c r="AH95" s="69">
        <v>31.0</v>
      </c>
      <c r="AI95" s="69">
        <v>46.0</v>
      </c>
      <c r="AJ95" s="69">
        <v>8.0</v>
      </c>
      <c r="AK95" s="70">
        <f t="shared" ref="AK95:AN95" si="477">ROUND(AD95*$AB95,0)</f>
        <v>64</v>
      </c>
      <c r="AL95" s="70">
        <f t="shared" si="477"/>
        <v>24</v>
      </c>
      <c r="AM95" s="70">
        <f t="shared" si="477"/>
        <v>24</v>
      </c>
      <c r="AN95" s="70">
        <f t="shared" si="477"/>
        <v>6</v>
      </c>
      <c r="AO95" s="69">
        <f t="shared" ref="AO95:AQ95" si="478">ROUND(AH95*$AC95,0)</f>
        <v>19</v>
      </c>
      <c r="AP95" s="69">
        <f t="shared" si="478"/>
        <v>29</v>
      </c>
      <c r="AQ95" s="69">
        <f t="shared" si="478"/>
        <v>5</v>
      </c>
    </row>
    <row r="96">
      <c r="A96" s="60"/>
      <c r="B96" s="60"/>
      <c r="C96" s="60"/>
      <c r="D96" s="46">
        <v>94.0</v>
      </c>
      <c r="E96" s="25"/>
      <c r="F96" s="26">
        <v>2008.0</v>
      </c>
      <c r="G96" s="18">
        <v>3166.0</v>
      </c>
      <c r="H96" s="15">
        <f t="shared" si="9"/>
        <v>561</v>
      </c>
      <c r="I96" s="28">
        <v>68.0</v>
      </c>
      <c r="J96" s="29">
        <v>107.0</v>
      </c>
      <c r="K96" s="30">
        <v>48.0</v>
      </c>
      <c r="L96" s="31">
        <v>212.0</v>
      </c>
      <c r="M96" s="32">
        <v>69.0</v>
      </c>
      <c r="N96" s="33">
        <v>57.0</v>
      </c>
      <c r="O96" s="25"/>
      <c r="P96" s="15">
        <f t="shared" si="10"/>
        <v>557</v>
      </c>
      <c r="Q96" s="28">
        <f>'Group B vs A; Governor; Early E'!AJ96</f>
        <v>210</v>
      </c>
      <c r="R96" s="29">
        <f>'Group B vs A; Governor; Early E'!AK96</f>
        <v>107</v>
      </c>
      <c r="S96" s="30">
        <f>'Group B vs A; Governor; MiV EDV'!AJ96</f>
        <v>48</v>
      </c>
      <c r="T96" s="31">
        <f>'Group B vs A; Governor; MiV EDV'!AK96</f>
        <v>32</v>
      </c>
      <c r="U96" s="32">
        <f>'Group B vs A; EDV Restoration D'!C96</f>
        <v>103</v>
      </c>
      <c r="V96" s="33">
        <f>'Group B vs A; Governor; MiV EDV'!AI96</f>
        <v>57</v>
      </c>
      <c r="W96" s="25"/>
      <c r="X96" s="28">
        <f t="shared" ref="X96:Y96" si="479">I96+K96+M96</f>
        <v>185</v>
      </c>
      <c r="Y96" s="29">
        <f t="shared" si="479"/>
        <v>376</v>
      </c>
      <c r="Z96" s="32">
        <f t="shared" ref="Z96:AA96" si="480">Q96+S96+U96</f>
        <v>361</v>
      </c>
      <c r="AA96" s="67">
        <f t="shared" si="480"/>
        <v>196</v>
      </c>
      <c r="AB96" s="68">
        <f t="shared" ref="AB96:AC96" si="481">Z96/X96</f>
        <v>1.951351351</v>
      </c>
      <c r="AC96" s="69">
        <f t="shared" si="481"/>
        <v>0.5212765957</v>
      </c>
      <c r="AD96" s="70">
        <v>69.0</v>
      </c>
      <c r="AE96" s="70">
        <v>33.0</v>
      </c>
      <c r="AF96" s="70">
        <v>74.0</v>
      </c>
      <c r="AG96" s="70">
        <v>9.0</v>
      </c>
      <c r="AH96" s="69">
        <v>243.0</v>
      </c>
      <c r="AI96" s="69">
        <v>100.0</v>
      </c>
      <c r="AJ96" s="69">
        <v>33.0</v>
      </c>
      <c r="AK96" s="70">
        <f t="shared" ref="AK96:AN96" si="482">ROUND(AD96*$AB96,0)</f>
        <v>135</v>
      </c>
      <c r="AL96" s="70">
        <f t="shared" si="482"/>
        <v>64</v>
      </c>
      <c r="AM96" s="70">
        <f t="shared" si="482"/>
        <v>144</v>
      </c>
      <c r="AN96" s="70">
        <f t="shared" si="482"/>
        <v>18</v>
      </c>
      <c r="AO96" s="69">
        <f t="shared" ref="AO96:AQ96" si="483">ROUND(AH96*$AC96,0)</f>
        <v>127</v>
      </c>
      <c r="AP96" s="69">
        <f t="shared" si="483"/>
        <v>52</v>
      </c>
      <c r="AQ96" s="69">
        <f t="shared" si="483"/>
        <v>17</v>
      </c>
    </row>
    <row r="97">
      <c r="A97" s="60"/>
      <c r="B97" s="60"/>
      <c r="C97" s="60"/>
      <c r="D97" s="46">
        <v>95.0</v>
      </c>
      <c r="E97" s="25"/>
      <c r="F97" s="26">
        <v>2009.0</v>
      </c>
      <c r="G97" s="18">
        <v>1664.0</v>
      </c>
      <c r="H97" s="15">
        <f t="shared" si="9"/>
        <v>187</v>
      </c>
      <c r="I97" s="28">
        <v>9.0</v>
      </c>
      <c r="J97" s="29">
        <v>32.0</v>
      </c>
      <c r="K97" s="30">
        <v>13.0</v>
      </c>
      <c r="L97" s="31">
        <v>95.0</v>
      </c>
      <c r="M97" s="32">
        <v>15.0</v>
      </c>
      <c r="N97" s="33">
        <v>23.0</v>
      </c>
      <c r="O97" s="25"/>
      <c r="P97" s="15">
        <f t="shared" si="10"/>
        <v>133</v>
      </c>
      <c r="Q97" s="28">
        <f>'Group B vs A; Governor; Early E'!AJ97</f>
        <v>25</v>
      </c>
      <c r="R97" s="29">
        <f>'Group B vs A; Governor; Early E'!AK97</f>
        <v>32</v>
      </c>
      <c r="S97" s="30">
        <f>'Group B vs A; Governor; MiV EDV'!AJ97</f>
        <v>13</v>
      </c>
      <c r="T97" s="31">
        <f>'Group B vs A; Governor; MiV EDV'!AK97</f>
        <v>14</v>
      </c>
      <c r="U97" s="32">
        <f>'Group B vs A; EDV Restoration D'!C97</f>
        <v>26</v>
      </c>
      <c r="V97" s="33">
        <f>'Group B vs A; Governor; MiV EDV'!AI97</f>
        <v>23</v>
      </c>
      <c r="W97" s="25"/>
      <c r="X97" s="28">
        <f t="shared" ref="X97:Y97" si="484">I97+K97+M97</f>
        <v>37</v>
      </c>
      <c r="Y97" s="29">
        <f t="shared" si="484"/>
        <v>150</v>
      </c>
      <c r="Z97" s="32">
        <f t="shared" ref="Z97:AA97" si="485">Q97+S97+U97</f>
        <v>64</v>
      </c>
      <c r="AA97" s="67">
        <f t="shared" si="485"/>
        <v>69</v>
      </c>
      <c r="AB97" s="68">
        <f t="shared" ref="AB97:AC97" si="486">Z97/X97</f>
        <v>1.72972973</v>
      </c>
      <c r="AC97" s="69">
        <f t="shared" si="486"/>
        <v>0.46</v>
      </c>
      <c r="AD97" s="70">
        <v>13.0</v>
      </c>
      <c r="AE97" s="70">
        <v>9.0</v>
      </c>
      <c r="AF97" s="70">
        <v>12.0</v>
      </c>
      <c r="AG97" s="70">
        <v>3.0</v>
      </c>
      <c r="AH97" s="69">
        <v>104.0</v>
      </c>
      <c r="AI97" s="69">
        <v>31.0</v>
      </c>
      <c r="AJ97" s="69">
        <v>15.0</v>
      </c>
      <c r="AK97" s="70">
        <f t="shared" ref="AK97:AN97" si="487">ROUND(AD97*$AB97,0)</f>
        <v>22</v>
      </c>
      <c r="AL97" s="70">
        <f t="shared" si="487"/>
        <v>16</v>
      </c>
      <c r="AM97" s="70">
        <f t="shared" si="487"/>
        <v>21</v>
      </c>
      <c r="AN97" s="70">
        <f t="shared" si="487"/>
        <v>5</v>
      </c>
      <c r="AO97" s="69">
        <f t="shared" ref="AO97:AQ97" si="488">ROUND(AH97*$AC97,0)</f>
        <v>48</v>
      </c>
      <c r="AP97" s="69">
        <f t="shared" si="488"/>
        <v>14</v>
      </c>
      <c r="AQ97" s="69">
        <f t="shared" si="488"/>
        <v>7</v>
      </c>
    </row>
    <row r="98">
      <c r="A98" s="60"/>
      <c r="B98" s="60"/>
      <c r="C98" s="60"/>
      <c r="D98" s="46">
        <v>96.0</v>
      </c>
      <c r="E98" s="25"/>
      <c r="F98" s="26">
        <v>2011.0</v>
      </c>
      <c r="G98" s="18">
        <v>1367.0</v>
      </c>
      <c r="H98" s="15">
        <f t="shared" si="9"/>
        <v>243</v>
      </c>
      <c r="I98" s="28">
        <v>11.0</v>
      </c>
      <c r="J98" s="29">
        <v>36.0</v>
      </c>
      <c r="K98" s="30">
        <v>27.0</v>
      </c>
      <c r="L98" s="31">
        <v>117.0</v>
      </c>
      <c r="M98" s="32">
        <v>25.0</v>
      </c>
      <c r="N98" s="33">
        <v>27.0</v>
      </c>
      <c r="O98" s="25"/>
      <c r="P98" s="15">
        <f t="shared" si="10"/>
        <v>183</v>
      </c>
      <c r="Q98" s="28">
        <f>'Group B vs A; Governor; Early E'!AJ98</f>
        <v>35</v>
      </c>
      <c r="R98" s="29">
        <f>'Group B vs A; Governor; Early E'!AK98</f>
        <v>36</v>
      </c>
      <c r="S98" s="30">
        <f>'Group B vs A; Governor; MiV EDV'!AJ98</f>
        <v>27</v>
      </c>
      <c r="T98" s="31">
        <f>'Group B vs A; Governor; MiV EDV'!AK98</f>
        <v>19</v>
      </c>
      <c r="U98" s="32">
        <f>'Group B vs A; EDV Restoration D'!C98</f>
        <v>39</v>
      </c>
      <c r="V98" s="33">
        <f>'Group B vs A; Governor; MiV EDV'!AI98</f>
        <v>27</v>
      </c>
      <c r="W98" s="25"/>
      <c r="X98" s="28">
        <f t="shared" ref="X98:Y98" si="489">I98+K98+M98</f>
        <v>63</v>
      </c>
      <c r="Y98" s="29">
        <f t="shared" si="489"/>
        <v>180</v>
      </c>
      <c r="Z98" s="32">
        <f t="shared" ref="Z98:AA98" si="490">Q98+S98+U98</f>
        <v>101</v>
      </c>
      <c r="AA98" s="67">
        <f t="shared" si="490"/>
        <v>82</v>
      </c>
      <c r="AB98" s="68">
        <f t="shared" ref="AB98:AC98" si="491">Z98/X98</f>
        <v>1.603174603</v>
      </c>
      <c r="AC98" s="69">
        <f t="shared" si="491"/>
        <v>0.4555555556</v>
      </c>
      <c r="AD98" s="70">
        <v>28.0</v>
      </c>
      <c r="AE98" s="70">
        <v>11.0</v>
      </c>
      <c r="AF98" s="70">
        <v>20.0</v>
      </c>
      <c r="AG98" s="70">
        <v>4.0</v>
      </c>
      <c r="AH98" s="69">
        <v>121.0</v>
      </c>
      <c r="AI98" s="69">
        <v>50.0</v>
      </c>
      <c r="AJ98" s="69">
        <v>9.0</v>
      </c>
      <c r="AK98" s="70">
        <f t="shared" ref="AK98:AN98" si="492">ROUND(AD98*$AB98,0)</f>
        <v>45</v>
      </c>
      <c r="AL98" s="70">
        <f t="shared" si="492"/>
        <v>18</v>
      </c>
      <c r="AM98" s="70">
        <f t="shared" si="492"/>
        <v>32</v>
      </c>
      <c r="AN98" s="70">
        <f t="shared" si="492"/>
        <v>6</v>
      </c>
      <c r="AO98" s="69">
        <f t="shared" ref="AO98:AQ98" si="493">ROUND(AH98*$AC98,0)</f>
        <v>55</v>
      </c>
      <c r="AP98" s="69">
        <f t="shared" si="493"/>
        <v>23</v>
      </c>
      <c r="AQ98" s="69">
        <f t="shared" si="493"/>
        <v>4</v>
      </c>
    </row>
    <row r="99">
      <c r="A99" s="60"/>
      <c r="B99" s="60"/>
      <c r="C99" s="60"/>
      <c r="D99" s="46">
        <v>97.0</v>
      </c>
      <c r="E99" s="25"/>
      <c r="F99" s="26">
        <v>2013.0</v>
      </c>
      <c r="G99" s="18">
        <v>1064.0</v>
      </c>
      <c r="H99" s="15">
        <f t="shared" si="9"/>
        <v>110</v>
      </c>
      <c r="I99" s="28">
        <v>4.0</v>
      </c>
      <c r="J99" s="29">
        <v>18.0</v>
      </c>
      <c r="K99" s="30">
        <v>6.0</v>
      </c>
      <c r="L99" s="31">
        <v>67.0</v>
      </c>
      <c r="M99" s="32">
        <v>4.0</v>
      </c>
      <c r="N99" s="33">
        <v>11.0</v>
      </c>
      <c r="O99" s="25"/>
      <c r="P99" s="15">
        <f t="shared" si="10"/>
        <v>62</v>
      </c>
      <c r="Q99" s="28">
        <f>'Group B vs A; Governor; Early E'!AJ99</f>
        <v>10</v>
      </c>
      <c r="R99" s="29">
        <f>'Group B vs A; Governor; Early E'!AK99</f>
        <v>18</v>
      </c>
      <c r="S99" s="30">
        <f>'Group B vs A; Governor; MiV EDV'!AJ99</f>
        <v>6</v>
      </c>
      <c r="T99" s="31">
        <f>'Group B vs A; Governor; MiV EDV'!AK99</f>
        <v>10</v>
      </c>
      <c r="U99" s="32">
        <f>'Group B vs A; EDV Restoration D'!C99</f>
        <v>7</v>
      </c>
      <c r="V99" s="33">
        <f>'Group B vs A; Governor; MiV EDV'!AI99</f>
        <v>11</v>
      </c>
      <c r="W99" s="25"/>
      <c r="X99" s="28">
        <f t="shared" ref="X99:Y99" si="494">I99+K99+M99</f>
        <v>14</v>
      </c>
      <c r="Y99" s="29">
        <f t="shared" si="494"/>
        <v>96</v>
      </c>
      <c r="Z99" s="32">
        <f t="shared" ref="Z99:AA99" si="495">Q99+S99+U99</f>
        <v>23</v>
      </c>
      <c r="AA99" s="67">
        <f t="shared" si="495"/>
        <v>39</v>
      </c>
      <c r="AB99" s="68">
        <f t="shared" ref="AB99:AC99" si="496">Z99/X99</f>
        <v>1.642857143</v>
      </c>
      <c r="AC99" s="69">
        <f t="shared" si="496"/>
        <v>0.40625</v>
      </c>
      <c r="AD99" s="70">
        <v>8.0</v>
      </c>
      <c r="AE99" s="70">
        <v>1.0</v>
      </c>
      <c r="AF99" s="70">
        <v>4.0</v>
      </c>
      <c r="AG99" s="70">
        <v>1.0</v>
      </c>
      <c r="AH99" s="69">
        <v>79.0</v>
      </c>
      <c r="AI99" s="69">
        <v>9.0</v>
      </c>
      <c r="AJ99" s="69">
        <v>8.0</v>
      </c>
      <c r="AK99" s="70">
        <f t="shared" ref="AK99:AN99" si="497">ROUND(AD99*$AB99,0)</f>
        <v>13</v>
      </c>
      <c r="AL99" s="70">
        <f t="shared" si="497"/>
        <v>2</v>
      </c>
      <c r="AM99" s="70">
        <f t="shared" si="497"/>
        <v>7</v>
      </c>
      <c r="AN99" s="70">
        <f t="shared" si="497"/>
        <v>2</v>
      </c>
      <c r="AO99" s="69">
        <f t="shared" ref="AO99:AQ99" si="498">ROUND(AH99*$AC99,0)</f>
        <v>32</v>
      </c>
      <c r="AP99" s="69">
        <f t="shared" si="498"/>
        <v>4</v>
      </c>
      <c r="AQ99" s="69">
        <f t="shared" si="498"/>
        <v>3</v>
      </c>
    </row>
    <row r="100">
      <c r="A100" s="60"/>
      <c r="B100" s="60"/>
      <c r="C100" s="60"/>
      <c r="D100" s="46">
        <v>98.0</v>
      </c>
      <c r="E100" s="25"/>
      <c r="F100" s="26">
        <v>2014.0</v>
      </c>
      <c r="G100" s="18">
        <v>2933.0</v>
      </c>
      <c r="H100" s="15">
        <f t="shared" si="9"/>
        <v>370</v>
      </c>
      <c r="I100" s="28">
        <v>17.0</v>
      </c>
      <c r="J100" s="29">
        <v>71.0</v>
      </c>
      <c r="K100" s="30">
        <v>23.0</v>
      </c>
      <c r="L100" s="31">
        <v>187.0</v>
      </c>
      <c r="M100" s="32">
        <v>17.0</v>
      </c>
      <c r="N100" s="33">
        <v>55.0</v>
      </c>
      <c r="O100" s="25"/>
      <c r="P100" s="15">
        <f t="shared" si="10"/>
        <v>262</v>
      </c>
      <c r="Q100" s="28">
        <f>'Group B vs A; Governor; Early E'!AJ100</f>
        <v>41</v>
      </c>
      <c r="R100" s="29">
        <f>'Group B vs A; Governor; Early E'!AK100</f>
        <v>71</v>
      </c>
      <c r="S100" s="30">
        <f>'Group B vs A; Governor; MiV EDV'!AJ100</f>
        <v>23</v>
      </c>
      <c r="T100" s="31">
        <f>'Group B vs A; Governor; MiV EDV'!AK100</f>
        <v>35</v>
      </c>
      <c r="U100" s="32">
        <f>'Group B vs A; EDV Restoration D'!C100</f>
        <v>37</v>
      </c>
      <c r="V100" s="33">
        <f>'Group B vs A; Governor; MiV EDV'!AI100</f>
        <v>55</v>
      </c>
      <c r="W100" s="25"/>
      <c r="X100" s="28">
        <f t="shared" ref="X100:Y100" si="499">I100+K100+M100</f>
        <v>57</v>
      </c>
      <c r="Y100" s="29">
        <f t="shared" si="499"/>
        <v>313</v>
      </c>
      <c r="Z100" s="32">
        <f t="shared" ref="Z100:AA100" si="500">Q100+S100+U100</f>
        <v>101</v>
      </c>
      <c r="AA100" s="67">
        <f t="shared" si="500"/>
        <v>161</v>
      </c>
      <c r="AB100" s="68">
        <f t="shared" ref="AB100:AC100" si="501">Z100/X100</f>
        <v>1.771929825</v>
      </c>
      <c r="AC100" s="69">
        <f t="shared" si="501"/>
        <v>0.5143769968</v>
      </c>
      <c r="AD100" s="70">
        <v>26.0</v>
      </c>
      <c r="AE100" s="70">
        <v>7.0</v>
      </c>
      <c r="AF100" s="70">
        <v>17.0</v>
      </c>
      <c r="AG100" s="70">
        <v>7.0</v>
      </c>
      <c r="AH100" s="69">
        <v>234.0</v>
      </c>
      <c r="AI100" s="69">
        <v>58.0</v>
      </c>
      <c r="AJ100" s="69">
        <v>21.0</v>
      </c>
      <c r="AK100" s="70">
        <f t="shared" ref="AK100:AN100" si="502">ROUND(AD100*$AB100,0)</f>
        <v>46</v>
      </c>
      <c r="AL100" s="70">
        <f t="shared" si="502"/>
        <v>12</v>
      </c>
      <c r="AM100" s="70">
        <f t="shared" si="502"/>
        <v>30</v>
      </c>
      <c r="AN100" s="70">
        <f t="shared" si="502"/>
        <v>12</v>
      </c>
      <c r="AO100" s="69">
        <f t="shared" ref="AO100:AQ100" si="503">ROUND(AH100*$AC100,0)</f>
        <v>120</v>
      </c>
      <c r="AP100" s="69">
        <f t="shared" si="503"/>
        <v>30</v>
      </c>
      <c r="AQ100" s="69">
        <f t="shared" si="503"/>
        <v>11</v>
      </c>
    </row>
    <row r="101">
      <c r="A101" s="60"/>
      <c r="B101" s="60"/>
      <c r="C101" s="60"/>
      <c r="D101" s="46">
        <v>99.0</v>
      </c>
      <c r="E101" s="25"/>
      <c r="F101" s="26">
        <v>2015.0</v>
      </c>
      <c r="G101" s="18">
        <v>2515.0</v>
      </c>
      <c r="H101" s="15">
        <f t="shared" si="9"/>
        <v>283</v>
      </c>
      <c r="I101" s="28">
        <v>15.0</v>
      </c>
      <c r="J101" s="29">
        <v>41.0</v>
      </c>
      <c r="K101" s="30">
        <v>17.0</v>
      </c>
      <c r="L101" s="31">
        <v>132.0</v>
      </c>
      <c r="M101" s="32">
        <v>31.0</v>
      </c>
      <c r="N101" s="33">
        <v>47.0</v>
      </c>
      <c r="O101" s="25"/>
      <c r="P101" s="15">
        <f t="shared" si="10"/>
        <v>219</v>
      </c>
      <c r="Q101" s="28">
        <f>'Group B vs A; Governor; Early E'!AJ101</f>
        <v>41</v>
      </c>
      <c r="R101" s="29">
        <f>'Group B vs A; Governor; Early E'!AK101</f>
        <v>41</v>
      </c>
      <c r="S101" s="30">
        <f>'Group B vs A; Governor; MiV EDV'!AJ101</f>
        <v>17</v>
      </c>
      <c r="T101" s="31">
        <f>'Group B vs A; Governor; MiV EDV'!AK101</f>
        <v>19</v>
      </c>
      <c r="U101" s="32">
        <f>'Group B vs A; EDV Restoration D'!C101</f>
        <v>54</v>
      </c>
      <c r="V101" s="33">
        <f>'Group B vs A; Governor; MiV EDV'!AI101</f>
        <v>47</v>
      </c>
      <c r="W101" s="25"/>
      <c r="X101" s="28">
        <f t="shared" ref="X101:Y101" si="504">I101+K101+M101</f>
        <v>63</v>
      </c>
      <c r="Y101" s="29">
        <f t="shared" si="504"/>
        <v>220</v>
      </c>
      <c r="Z101" s="32">
        <f t="shared" ref="Z101:AA101" si="505">Q101+S101+U101</f>
        <v>112</v>
      </c>
      <c r="AA101" s="67">
        <f t="shared" si="505"/>
        <v>107</v>
      </c>
      <c r="AB101" s="68">
        <f t="shared" ref="AB101:AC101" si="506">Z101/X101</f>
        <v>1.777777778</v>
      </c>
      <c r="AC101" s="69">
        <f t="shared" si="506"/>
        <v>0.4863636364</v>
      </c>
      <c r="AD101" s="70">
        <v>43.0</v>
      </c>
      <c r="AE101" s="70">
        <v>8.0</v>
      </c>
      <c r="AF101" s="70">
        <v>6.0</v>
      </c>
      <c r="AG101" s="70">
        <v>6.0</v>
      </c>
      <c r="AH101" s="69">
        <v>165.0</v>
      </c>
      <c r="AI101" s="69">
        <v>42.0</v>
      </c>
      <c r="AJ101" s="69">
        <v>13.0</v>
      </c>
      <c r="AK101" s="70">
        <f t="shared" ref="AK101:AN101" si="507">ROUND(AD101*$AB101,0)</f>
        <v>76</v>
      </c>
      <c r="AL101" s="70">
        <f t="shared" si="507"/>
        <v>14</v>
      </c>
      <c r="AM101" s="70">
        <f t="shared" si="507"/>
        <v>11</v>
      </c>
      <c r="AN101" s="70">
        <f t="shared" si="507"/>
        <v>11</v>
      </c>
      <c r="AO101" s="69">
        <f t="shared" ref="AO101:AQ101" si="508">ROUND(AH101*$AC101,0)</f>
        <v>80</v>
      </c>
      <c r="AP101" s="69">
        <f t="shared" si="508"/>
        <v>20</v>
      </c>
      <c r="AQ101" s="69">
        <f t="shared" si="508"/>
        <v>6</v>
      </c>
    </row>
    <row r="102">
      <c r="A102" s="60"/>
      <c r="B102" s="60"/>
      <c r="C102" s="60"/>
      <c r="D102" s="46">
        <v>100.0</v>
      </c>
      <c r="E102" s="25"/>
      <c r="F102" s="26">
        <v>2021.0</v>
      </c>
      <c r="G102" s="18">
        <v>3158.0</v>
      </c>
      <c r="H102" s="15">
        <f t="shared" si="9"/>
        <v>363</v>
      </c>
      <c r="I102" s="28">
        <v>26.0</v>
      </c>
      <c r="J102" s="29">
        <v>57.0</v>
      </c>
      <c r="K102" s="30">
        <v>21.0</v>
      </c>
      <c r="L102" s="31">
        <v>190.0</v>
      </c>
      <c r="M102" s="32">
        <v>28.0</v>
      </c>
      <c r="N102" s="33">
        <v>41.0</v>
      </c>
      <c r="O102" s="25"/>
      <c r="P102" s="15">
        <f t="shared" si="10"/>
        <v>257</v>
      </c>
      <c r="Q102" s="28">
        <f>'Group B vs A; Governor; Early E'!AJ102</f>
        <v>68</v>
      </c>
      <c r="R102" s="29">
        <f>'Group B vs A; Governor; Early E'!AK102</f>
        <v>57</v>
      </c>
      <c r="S102" s="30">
        <f>'Group B vs A; Governor; MiV EDV'!AJ102</f>
        <v>21</v>
      </c>
      <c r="T102" s="31">
        <f>'Group B vs A; Governor; MiV EDV'!AK102</f>
        <v>24</v>
      </c>
      <c r="U102" s="32">
        <f>'Group B vs A; EDV Restoration D'!C102</f>
        <v>46</v>
      </c>
      <c r="V102" s="33">
        <f>'Group B vs A; Governor; MiV EDV'!AI102</f>
        <v>41</v>
      </c>
      <c r="W102" s="25"/>
      <c r="X102" s="28">
        <f t="shared" ref="X102:Y102" si="509">I102+K102+M102</f>
        <v>75</v>
      </c>
      <c r="Y102" s="29">
        <f t="shared" si="509"/>
        <v>288</v>
      </c>
      <c r="Z102" s="32">
        <f t="shared" ref="Z102:AA102" si="510">Q102+S102+U102</f>
        <v>135</v>
      </c>
      <c r="AA102" s="67">
        <f t="shared" si="510"/>
        <v>122</v>
      </c>
      <c r="AB102" s="68">
        <f t="shared" ref="AB102:AC102" si="511">Z102/X102</f>
        <v>1.8</v>
      </c>
      <c r="AC102" s="69">
        <f t="shared" si="511"/>
        <v>0.4236111111</v>
      </c>
      <c r="AD102" s="70">
        <v>30.0</v>
      </c>
      <c r="AE102" s="70">
        <v>9.0</v>
      </c>
      <c r="AF102" s="70">
        <v>25.0</v>
      </c>
      <c r="AG102" s="70">
        <v>11.0</v>
      </c>
      <c r="AH102" s="69">
        <v>211.0</v>
      </c>
      <c r="AI102" s="69">
        <v>54.0</v>
      </c>
      <c r="AJ102" s="69">
        <v>23.0</v>
      </c>
      <c r="AK102" s="70">
        <f t="shared" ref="AK102:AN102" si="512">ROUND(AD102*$AB102,0)</f>
        <v>54</v>
      </c>
      <c r="AL102" s="70">
        <f t="shared" si="512"/>
        <v>16</v>
      </c>
      <c r="AM102" s="70">
        <f t="shared" si="512"/>
        <v>45</v>
      </c>
      <c r="AN102" s="70">
        <f t="shared" si="512"/>
        <v>20</v>
      </c>
      <c r="AO102" s="69">
        <f t="shared" ref="AO102:AQ102" si="513">ROUND(AH102*$AC102,0)</f>
        <v>89</v>
      </c>
      <c r="AP102" s="69">
        <f t="shared" si="513"/>
        <v>23</v>
      </c>
      <c r="AQ102" s="69">
        <f t="shared" si="513"/>
        <v>10</v>
      </c>
    </row>
    <row r="103">
      <c r="A103" s="60"/>
      <c r="B103" s="60"/>
      <c r="C103" s="60"/>
      <c r="D103" s="46">
        <v>101.0</v>
      </c>
      <c r="E103" s="25"/>
      <c r="F103" s="26">
        <v>2023.0</v>
      </c>
      <c r="G103" s="18">
        <v>1285.0</v>
      </c>
      <c r="H103" s="15">
        <f t="shared" si="9"/>
        <v>166</v>
      </c>
      <c r="I103" s="28">
        <v>16.0</v>
      </c>
      <c r="J103" s="29">
        <v>41.0</v>
      </c>
      <c r="K103" s="30">
        <v>5.0</v>
      </c>
      <c r="L103" s="31">
        <v>76.0</v>
      </c>
      <c r="M103" s="32">
        <v>11.0</v>
      </c>
      <c r="N103" s="33">
        <v>17.0</v>
      </c>
      <c r="O103" s="25"/>
      <c r="P103" s="15">
        <f t="shared" si="10"/>
        <v>132</v>
      </c>
      <c r="Q103" s="28">
        <f>'Group B vs A; Governor; Early E'!AJ103</f>
        <v>42</v>
      </c>
      <c r="R103" s="29">
        <f>'Group B vs A; Governor; Early E'!AK103</f>
        <v>41</v>
      </c>
      <c r="S103" s="30">
        <f>'Group B vs A; Governor; MiV EDV'!AJ103</f>
        <v>5</v>
      </c>
      <c r="T103" s="31">
        <f>'Group B vs A; Governor; MiV EDV'!AK103</f>
        <v>7</v>
      </c>
      <c r="U103" s="32">
        <f>'Group B vs A; EDV Restoration D'!C103</f>
        <v>20</v>
      </c>
      <c r="V103" s="33">
        <f>'Group B vs A; Governor; MiV EDV'!AI103</f>
        <v>17</v>
      </c>
      <c r="W103" s="25"/>
      <c r="X103" s="28">
        <f t="shared" ref="X103:Y103" si="514">I103+K103+M103</f>
        <v>32</v>
      </c>
      <c r="Y103" s="29">
        <f t="shared" si="514"/>
        <v>134</v>
      </c>
      <c r="Z103" s="32">
        <f t="shared" ref="Z103:AA103" si="515">Q103+S103+U103</f>
        <v>67</v>
      </c>
      <c r="AA103" s="67">
        <f t="shared" si="515"/>
        <v>65</v>
      </c>
      <c r="AB103" s="68">
        <f t="shared" ref="AB103:AC103" si="516">Z103/X103</f>
        <v>2.09375</v>
      </c>
      <c r="AC103" s="69">
        <f t="shared" si="516"/>
        <v>0.4850746269</v>
      </c>
      <c r="AD103" s="70">
        <v>19.0</v>
      </c>
      <c r="AE103" s="70">
        <v>5.0</v>
      </c>
      <c r="AF103" s="70">
        <v>7.0</v>
      </c>
      <c r="AG103" s="70">
        <v>1.0</v>
      </c>
      <c r="AH103" s="69">
        <v>107.0</v>
      </c>
      <c r="AI103" s="69">
        <v>18.0</v>
      </c>
      <c r="AJ103" s="69">
        <v>9.0</v>
      </c>
      <c r="AK103" s="70">
        <f t="shared" ref="AK103:AN103" si="517">ROUND(AD103*$AB103,0)</f>
        <v>40</v>
      </c>
      <c r="AL103" s="70">
        <f t="shared" si="517"/>
        <v>10</v>
      </c>
      <c r="AM103" s="70">
        <f t="shared" si="517"/>
        <v>15</v>
      </c>
      <c r="AN103" s="70">
        <f t="shared" si="517"/>
        <v>2</v>
      </c>
      <c r="AO103" s="69">
        <f t="shared" ref="AO103:AQ103" si="518">ROUND(AH103*$AC103,0)</f>
        <v>52</v>
      </c>
      <c r="AP103" s="69">
        <f t="shared" si="518"/>
        <v>9</v>
      </c>
      <c r="AQ103" s="69">
        <f t="shared" si="518"/>
        <v>4</v>
      </c>
    </row>
    <row r="104">
      <c r="A104" s="60"/>
      <c r="B104" s="60"/>
      <c r="C104" s="60"/>
      <c r="D104" s="46">
        <v>102.0</v>
      </c>
      <c r="E104" s="25"/>
      <c r="F104" s="26">
        <v>2025.0</v>
      </c>
      <c r="G104" s="18">
        <v>1855.0</v>
      </c>
      <c r="H104" s="15">
        <f t="shared" si="9"/>
        <v>238</v>
      </c>
      <c r="I104" s="28">
        <v>14.0</v>
      </c>
      <c r="J104" s="29">
        <v>43.0</v>
      </c>
      <c r="K104" s="30">
        <v>12.0</v>
      </c>
      <c r="L104" s="31">
        <v>124.0</v>
      </c>
      <c r="M104" s="32">
        <v>14.0</v>
      </c>
      <c r="N104" s="33">
        <v>31.0</v>
      </c>
      <c r="O104" s="25"/>
      <c r="P104" s="15">
        <f t="shared" si="10"/>
        <v>164</v>
      </c>
      <c r="Q104" s="28">
        <f>'Group B vs A; Governor; Early E'!AJ104</f>
        <v>34</v>
      </c>
      <c r="R104" s="29">
        <f>'Group B vs A; Governor; Early E'!AK104</f>
        <v>43</v>
      </c>
      <c r="S104" s="30">
        <f>'Group B vs A; Governor; MiV EDV'!AJ104</f>
        <v>12</v>
      </c>
      <c r="T104" s="31">
        <f>'Group B vs A; Governor; MiV EDV'!AK104</f>
        <v>17</v>
      </c>
      <c r="U104" s="32">
        <f>'Group B vs A; EDV Restoration D'!C104</f>
        <v>27</v>
      </c>
      <c r="V104" s="33">
        <f>'Group B vs A; Governor; MiV EDV'!AI104</f>
        <v>31</v>
      </c>
      <c r="W104" s="25"/>
      <c r="X104" s="28">
        <f t="shared" ref="X104:Y104" si="519">I104+K104+M104</f>
        <v>40</v>
      </c>
      <c r="Y104" s="29">
        <f t="shared" si="519"/>
        <v>198</v>
      </c>
      <c r="Z104" s="32">
        <f t="shared" ref="Z104:AA104" si="520">Q104+S104+U104</f>
        <v>73</v>
      </c>
      <c r="AA104" s="67">
        <f t="shared" si="520"/>
        <v>91</v>
      </c>
      <c r="AB104" s="68">
        <f t="shared" ref="AB104:AC104" si="521">Z104/X104</f>
        <v>1.825</v>
      </c>
      <c r="AC104" s="69">
        <f t="shared" si="521"/>
        <v>0.4595959596</v>
      </c>
      <c r="AD104" s="70">
        <v>17.0</v>
      </c>
      <c r="AE104" s="70">
        <v>7.0</v>
      </c>
      <c r="AF104" s="70">
        <v>12.0</v>
      </c>
      <c r="AG104" s="70">
        <v>4.0</v>
      </c>
      <c r="AH104" s="69">
        <v>142.0</v>
      </c>
      <c r="AI104" s="69">
        <v>41.0</v>
      </c>
      <c r="AJ104" s="69">
        <v>15.0</v>
      </c>
      <c r="AK104" s="70">
        <f t="shared" ref="AK104:AN104" si="522">ROUND(AD104*$AB104,0)</f>
        <v>31</v>
      </c>
      <c r="AL104" s="70">
        <f t="shared" si="522"/>
        <v>13</v>
      </c>
      <c r="AM104" s="70">
        <f t="shared" si="522"/>
        <v>22</v>
      </c>
      <c r="AN104" s="70">
        <f t="shared" si="522"/>
        <v>7</v>
      </c>
      <c r="AO104" s="69">
        <f t="shared" ref="AO104:AQ104" si="523">ROUND(AH104*$AC104,0)</f>
        <v>65</v>
      </c>
      <c r="AP104" s="69">
        <f t="shared" si="523"/>
        <v>19</v>
      </c>
      <c r="AQ104" s="69">
        <f t="shared" si="523"/>
        <v>7</v>
      </c>
    </row>
    <row r="105">
      <c r="A105" s="60"/>
      <c r="B105" s="60"/>
      <c r="C105" s="60"/>
      <c r="D105" s="46">
        <v>103.0</v>
      </c>
      <c r="E105" s="25"/>
      <c r="F105" s="26">
        <v>2028.0</v>
      </c>
      <c r="G105" s="18">
        <v>2598.0</v>
      </c>
      <c r="H105" s="15">
        <f t="shared" si="9"/>
        <v>335</v>
      </c>
      <c r="I105" s="28">
        <v>33.0</v>
      </c>
      <c r="J105" s="29">
        <v>68.0</v>
      </c>
      <c r="K105" s="30">
        <v>23.0</v>
      </c>
      <c r="L105" s="31">
        <v>140.0</v>
      </c>
      <c r="M105" s="32">
        <v>31.0</v>
      </c>
      <c r="N105" s="33">
        <v>40.0</v>
      </c>
      <c r="O105" s="25"/>
      <c r="P105" s="15">
        <f t="shared" si="10"/>
        <v>292</v>
      </c>
      <c r="Q105" s="28">
        <f>'Group B vs A; Governor; Early E'!AJ105</f>
        <v>88</v>
      </c>
      <c r="R105" s="29">
        <f>'Group B vs A; Governor; Early E'!AK105</f>
        <v>68</v>
      </c>
      <c r="S105" s="30">
        <f>'Group B vs A; Governor; MiV EDV'!AJ105</f>
        <v>23</v>
      </c>
      <c r="T105" s="31">
        <f>'Group B vs A; Governor; MiV EDV'!AK105</f>
        <v>22</v>
      </c>
      <c r="U105" s="32">
        <f>'Group B vs A; EDV Restoration D'!C105</f>
        <v>51</v>
      </c>
      <c r="V105" s="33">
        <f>'Group B vs A; Governor; MiV EDV'!AI105</f>
        <v>40</v>
      </c>
      <c r="W105" s="25"/>
      <c r="X105" s="28">
        <f t="shared" ref="X105:Y105" si="524">I105+K105+M105</f>
        <v>87</v>
      </c>
      <c r="Y105" s="29">
        <f t="shared" si="524"/>
        <v>248</v>
      </c>
      <c r="Z105" s="32">
        <f t="shared" ref="Z105:AA105" si="525">Q105+S105+U105</f>
        <v>162</v>
      </c>
      <c r="AA105" s="67">
        <f t="shared" si="525"/>
        <v>130</v>
      </c>
      <c r="AB105" s="68">
        <f t="shared" ref="AB105:AC105" si="526">Z105/X105</f>
        <v>1.862068966</v>
      </c>
      <c r="AC105" s="69">
        <f t="shared" si="526"/>
        <v>0.5241935484</v>
      </c>
      <c r="AD105" s="70">
        <v>38.0</v>
      </c>
      <c r="AE105" s="70">
        <v>14.0</v>
      </c>
      <c r="AF105" s="70">
        <v>27.0</v>
      </c>
      <c r="AG105" s="70">
        <v>8.0</v>
      </c>
      <c r="AH105" s="69">
        <v>173.0</v>
      </c>
      <c r="AI105" s="69">
        <v>58.0</v>
      </c>
      <c r="AJ105" s="69">
        <v>17.0</v>
      </c>
      <c r="AK105" s="70">
        <f t="shared" ref="AK105:AN105" si="527">ROUND(AD105*$AB105,0)</f>
        <v>71</v>
      </c>
      <c r="AL105" s="70">
        <f t="shared" si="527"/>
        <v>26</v>
      </c>
      <c r="AM105" s="70">
        <f t="shared" si="527"/>
        <v>50</v>
      </c>
      <c r="AN105" s="70">
        <f t="shared" si="527"/>
        <v>15</v>
      </c>
      <c r="AO105" s="69">
        <f t="shared" ref="AO105:AQ105" si="528">ROUND(AH105*$AC105,0)</f>
        <v>91</v>
      </c>
      <c r="AP105" s="69">
        <f t="shared" si="528"/>
        <v>30</v>
      </c>
      <c r="AQ105" s="69">
        <f t="shared" si="528"/>
        <v>9</v>
      </c>
    </row>
    <row r="106">
      <c r="A106" s="60"/>
      <c r="B106" s="60"/>
      <c r="C106" s="60"/>
      <c r="D106" s="46">
        <v>104.0</v>
      </c>
      <c r="E106" s="25"/>
      <c r="F106" s="26">
        <v>2030.0</v>
      </c>
      <c r="G106" s="18">
        <v>1415.0</v>
      </c>
      <c r="H106" s="15">
        <f t="shared" si="9"/>
        <v>171</v>
      </c>
      <c r="I106" s="28">
        <v>13.0</v>
      </c>
      <c r="J106" s="29">
        <v>37.0</v>
      </c>
      <c r="K106" s="30">
        <v>4.0</v>
      </c>
      <c r="L106" s="31">
        <v>83.0</v>
      </c>
      <c r="M106" s="32">
        <v>11.0</v>
      </c>
      <c r="N106" s="33">
        <v>23.0</v>
      </c>
      <c r="O106" s="25"/>
      <c r="P106" s="15">
        <f t="shared" si="10"/>
        <v>123</v>
      </c>
      <c r="Q106" s="28">
        <f>'Group B vs A; Governor; Early E'!AJ106</f>
        <v>32</v>
      </c>
      <c r="R106" s="29">
        <f>'Group B vs A; Governor; Early E'!AK106</f>
        <v>37</v>
      </c>
      <c r="S106" s="30">
        <f>'Group B vs A; Governor; MiV EDV'!AJ106</f>
        <v>4</v>
      </c>
      <c r="T106" s="31">
        <f>'Group B vs A; Governor; MiV EDV'!AK106</f>
        <v>7</v>
      </c>
      <c r="U106" s="32">
        <f>'Group B vs A; EDV Restoration D'!C106</f>
        <v>20</v>
      </c>
      <c r="V106" s="33">
        <f>'Group B vs A; Governor; MiV EDV'!AI106</f>
        <v>23</v>
      </c>
      <c r="W106" s="25"/>
      <c r="X106" s="28">
        <f t="shared" ref="X106:Y106" si="529">I106+K106+M106</f>
        <v>28</v>
      </c>
      <c r="Y106" s="29">
        <f t="shared" si="529"/>
        <v>143</v>
      </c>
      <c r="Z106" s="32">
        <f t="shared" ref="Z106:AA106" si="530">Q106+S106+U106</f>
        <v>56</v>
      </c>
      <c r="AA106" s="67">
        <f t="shared" si="530"/>
        <v>67</v>
      </c>
      <c r="AB106" s="68">
        <f t="shared" ref="AB106:AC106" si="531">Z106/X106</f>
        <v>2</v>
      </c>
      <c r="AC106" s="69">
        <f t="shared" si="531"/>
        <v>0.4685314685</v>
      </c>
      <c r="AD106" s="70">
        <v>12.0</v>
      </c>
      <c r="AE106" s="70">
        <v>7.0</v>
      </c>
      <c r="AF106" s="70">
        <v>8.0</v>
      </c>
      <c r="AG106" s="70">
        <v>1.0</v>
      </c>
      <c r="AH106" s="69">
        <v>96.0</v>
      </c>
      <c r="AI106" s="69">
        <v>36.0</v>
      </c>
      <c r="AJ106" s="69">
        <v>11.0</v>
      </c>
      <c r="AK106" s="70">
        <f t="shared" ref="AK106:AN106" si="532">ROUND(AD106*$AB106,0)</f>
        <v>24</v>
      </c>
      <c r="AL106" s="70">
        <f t="shared" si="532"/>
        <v>14</v>
      </c>
      <c r="AM106" s="70">
        <f t="shared" si="532"/>
        <v>16</v>
      </c>
      <c r="AN106" s="70">
        <f t="shared" si="532"/>
        <v>2</v>
      </c>
      <c r="AO106" s="69">
        <f t="shared" ref="AO106:AQ106" si="533">ROUND(AH106*$AC106,0)</f>
        <v>45</v>
      </c>
      <c r="AP106" s="69">
        <f t="shared" si="533"/>
        <v>17</v>
      </c>
      <c r="AQ106" s="69">
        <f t="shared" si="533"/>
        <v>5</v>
      </c>
    </row>
    <row r="107">
      <c r="A107" s="60"/>
      <c r="B107" s="60"/>
      <c r="C107" s="60"/>
      <c r="D107" s="46">
        <v>105.0</v>
      </c>
      <c r="E107" s="25"/>
      <c r="F107" s="26">
        <v>2032.0</v>
      </c>
      <c r="G107" s="18">
        <v>1221.0</v>
      </c>
      <c r="H107" s="15">
        <f t="shared" si="9"/>
        <v>149</v>
      </c>
      <c r="I107" s="28">
        <v>8.0</v>
      </c>
      <c r="J107" s="29">
        <v>28.0</v>
      </c>
      <c r="K107" s="30">
        <v>12.0</v>
      </c>
      <c r="L107" s="31">
        <v>68.0</v>
      </c>
      <c r="M107" s="32">
        <v>13.0</v>
      </c>
      <c r="N107" s="33">
        <v>20.0</v>
      </c>
      <c r="O107" s="25"/>
      <c r="P107" s="15">
        <f t="shared" si="10"/>
        <v>114</v>
      </c>
      <c r="Q107" s="28">
        <f>'Group B vs A; Governor; Early E'!AJ107</f>
        <v>22</v>
      </c>
      <c r="R107" s="29">
        <f>'Group B vs A; Governor; Early E'!AK107</f>
        <v>28</v>
      </c>
      <c r="S107" s="30">
        <f>'Group B vs A; Governor; MiV EDV'!AJ107</f>
        <v>12</v>
      </c>
      <c r="T107" s="31">
        <f>'Group B vs A; Governor; MiV EDV'!AK107</f>
        <v>11</v>
      </c>
      <c r="U107" s="32">
        <f>'Group B vs A; EDV Restoration D'!C107</f>
        <v>21</v>
      </c>
      <c r="V107" s="33">
        <f>'Group B vs A; Governor; MiV EDV'!AI107</f>
        <v>20</v>
      </c>
      <c r="W107" s="25"/>
      <c r="X107" s="28">
        <f t="shared" ref="X107:Y107" si="534">I107+K107+M107</f>
        <v>33</v>
      </c>
      <c r="Y107" s="29">
        <f t="shared" si="534"/>
        <v>116</v>
      </c>
      <c r="Z107" s="32">
        <f t="shared" ref="Z107:AA107" si="535">Q107+S107+U107</f>
        <v>55</v>
      </c>
      <c r="AA107" s="67">
        <f t="shared" si="535"/>
        <v>59</v>
      </c>
      <c r="AB107" s="68">
        <f t="shared" ref="AB107:AC107" si="536">Z107/X107</f>
        <v>1.666666667</v>
      </c>
      <c r="AC107" s="69">
        <f t="shared" si="536"/>
        <v>0.5086206897</v>
      </c>
      <c r="AD107" s="70">
        <v>17.0</v>
      </c>
      <c r="AE107" s="70">
        <v>7.0</v>
      </c>
      <c r="AF107" s="70">
        <v>5.0</v>
      </c>
      <c r="AG107" s="70">
        <v>4.0</v>
      </c>
      <c r="AH107" s="69">
        <v>86.0</v>
      </c>
      <c r="AI107" s="69">
        <v>25.0</v>
      </c>
      <c r="AJ107" s="69">
        <v>5.0</v>
      </c>
      <c r="AK107" s="70">
        <f t="shared" ref="AK107:AN107" si="537">ROUND(AD107*$AB107,0)</f>
        <v>28</v>
      </c>
      <c r="AL107" s="70">
        <f t="shared" si="537"/>
        <v>12</v>
      </c>
      <c r="AM107" s="70">
        <f t="shared" si="537"/>
        <v>8</v>
      </c>
      <c r="AN107" s="70">
        <f t="shared" si="537"/>
        <v>7</v>
      </c>
      <c r="AO107" s="69">
        <f t="shared" ref="AO107:AQ107" si="538">ROUND(AH107*$AC107,0)</f>
        <v>44</v>
      </c>
      <c r="AP107" s="69">
        <f t="shared" si="538"/>
        <v>13</v>
      </c>
      <c r="AQ107" s="69">
        <f t="shared" si="538"/>
        <v>3</v>
      </c>
    </row>
    <row r="108">
      <c r="A108" s="60"/>
      <c r="B108" s="60"/>
      <c r="C108" s="60"/>
      <c r="D108" s="46">
        <v>106.0</v>
      </c>
      <c r="E108" s="25"/>
      <c r="F108" s="26">
        <v>2033.0</v>
      </c>
      <c r="G108" s="18">
        <v>2326.0</v>
      </c>
      <c r="H108" s="15">
        <f t="shared" si="9"/>
        <v>408</v>
      </c>
      <c r="I108" s="28">
        <v>42.0</v>
      </c>
      <c r="J108" s="29">
        <v>61.0</v>
      </c>
      <c r="K108" s="30">
        <v>34.0</v>
      </c>
      <c r="L108" s="31">
        <v>169.0</v>
      </c>
      <c r="M108" s="32">
        <v>39.0</v>
      </c>
      <c r="N108" s="33">
        <v>63.0</v>
      </c>
      <c r="O108" s="25"/>
      <c r="P108" s="15">
        <f t="shared" si="10"/>
        <v>360</v>
      </c>
      <c r="Q108" s="28">
        <f>'Group B vs A; Governor; Early E'!AJ108</f>
        <v>104</v>
      </c>
      <c r="R108" s="29">
        <f>'Group B vs A; Governor; Early E'!AK108</f>
        <v>61</v>
      </c>
      <c r="S108" s="30">
        <f>'Group B vs A; Governor; MiV EDV'!AJ108</f>
        <v>34</v>
      </c>
      <c r="T108" s="31">
        <f>'Group B vs A; Governor; MiV EDV'!AK108</f>
        <v>31</v>
      </c>
      <c r="U108" s="32">
        <f>'Group B vs A; EDV Restoration D'!C108</f>
        <v>67</v>
      </c>
      <c r="V108" s="33">
        <f>'Group B vs A; Governor; MiV EDV'!AI108</f>
        <v>63</v>
      </c>
      <c r="W108" s="25"/>
      <c r="X108" s="28">
        <f t="shared" ref="X108:Y108" si="539">I108+K108+M108</f>
        <v>115</v>
      </c>
      <c r="Y108" s="29">
        <f t="shared" si="539"/>
        <v>293</v>
      </c>
      <c r="Z108" s="32">
        <f t="shared" ref="Z108:AA108" si="540">Q108+S108+U108</f>
        <v>205</v>
      </c>
      <c r="AA108" s="67">
        <f t="shared" si="540"/>
        <v>155</v>
      </c>
      <c r="AB108" s="68">
        <f t="shared" ref="AB108:AC108" si="541">Z108/X108</f>
        <v>1.782608696</v>
      </c>
      <c r="AC108" s="69">
        <f t="shared" si="541"/>
        <v>0.5290102389</v>
      </c>
      <c r="AD108" s="70">
        <v>45.0</v>
      </c>
      <c r="AE108" s="70">
        <v>29.0</v>
      </c>
      <c r="AF108" s="70">
        <v>28.0</v>
      </c>
      <c r="AG108" s="70">
        <v>13.0</v>
      </c>
      <c r="AH108" s="69">
        <v>186.0</v>
      </c>
      <c r="AI108" s="69">
        <v>87.0</v>
      </c>
      <c r="AJ108" s="69">
        <v>20.0</v>
      </c>
      <c r="AK108" s="70">
        <f t="shared" ref="AK108:AN108" si="542">ROUND(AD108*$AB108,0)</f>
        <v>80</v>
      </c>
      <c r="AL108" s="70">
        <f t="shared" si="542"/>
        <v>52</v>
      </c>
      <c r="AM108" s="70">
        <f t="shared" si="542"/>
        <v>50</v>
      </c>
      <c r="AN108" s="70">
        <f t="shared" si="542"/>
        <v>23</v>
      </c>
      <c r="AO108" s="69">
        <f t="shared" ref="AO108:AQ108" si="543">ROUND(AH108*$AC108,0)</f>
        <v>98</v>
      </c>
      <c r="AP108" s="69">
        <f t="shared" si="543"/>
        <v>46</v>
      </c>
      <c r="AQ108" s="69">
        <f t="shared" si="543"/>
        <v>11</v>
      </c>
    </row>
    <row r="109">
      <c r="A109" s="60"/>
      <c r="B109" s="60"/>
      <c r="C109" s="60"/>
      <c r="D109" s="46">
        <v>107.0</v>
      </c>
      <c r="E109" s="25"/>
      <c r="F109" s="26">
        <v>2036.0</v>
      </c>
      <c r="G109" s="18">
        <v>2399.0</v>
      </c>
      <c r="H109" s="15">
        <f t="shared" si="9"/>
        <v>440</v>
      </c>
      <c r="I109" s="28">
        <v>20.0</v>
      </c>
      <c r="J109" s="29">
        <v>99.0</v>
      </c>
      <c r="K109" s="30">
        <v>24.0</v>
      </c>
      <c r="L109" s="31">
        <v>231.0</v>
      </c>
      <c r="M109" s="32">
        <v>24.0</v>
      </c>
      <c r="N109" s="33">
        <v>42.0</v>
      </c>
      <c r="O109" s="25"/>
      <c r="P109" s="15">
        <f t="shared" si="10"/>
        <v>300</v>
      </c>
      <c r="Q109" s="28">
        <f>'Group B vs A; Governor; Early E'!AJ109</f>
        <v>62</v>
      </c>
      <c r="R109" s="29">
        <f>'Group B vs A; Governor; Early E'!AK109</f>
        <v>99</v>
      </c>
      <c r="S109" s="30">
        <f>'Group B vs A; Governor; MiV EDV'!AJ109</f>
        <v>24</v>
      </c>
      <c r="T109" s="31">
        <f>'Group B vs A; Governor; MiV EDV'!AK109</f>
        <v>31</v>
      </c>
      <c r="U109" s="32">
        <f>'Group B vs A; EDV Restoration D'!C109</f>
        <v>42</v>
      </c>
      <c r="V109" s="33">
        <f>'Group B vs A; Governor; MiV EDV'!AI109</f>
        <v>42</v>
      </c>
      <c r="W109" s="25"/>
      <c r="X109" s="28">
        <f t="shared" ref="X109:Y109" si="544">I109+K109+M109</f>
        <v>68</v>
      </c>
      <c r="Y109" s="29">
        <f t="shared" si="544"/>
        <v>372</v>
      </c>
      <c r="Z109" s="32">
        <f t="shared" ref="Z109:AA109" si="545">Q109+S109+U109</f>
        <v>128</v>
      </c>
      <c r="AA109" s="67">
        <f t="shared" si="545"/>
        <v>172</v>
      </c>
      <c r="AB109" s="68">
        <f t="shared" ref="AB109:AC109" si="546">Z109/X109</f>
        <v>1.882352941</v>
      </c>
      <c r="AC109" s="69">
        <f t="shared" si="546"/>
        <v>0.4623655914</v>
      </c>
      <c r="AD109" s="70">
        <v>26.0</v>
      </c>
      <c r="AE109" s="70">
        <v>6.0</v>
      </c>
      <c r="AF109" s="70">
        <v>20.0</v>
      </c>
      <c r="AG109" s="70">
        <v>16.0</v>
      </c>
      <c r="AH109" s="69">
        <v>272.0</v>
      </c>
      <c r="AI109" s="69">
        <v>73.0</v>
      </c>
      <c r="AJ109" s="69">
        <v>27.0</v>
      </c>
      <c r="AK109" s="70">
        <f t="shared" ref="AK109:AN109" si="547">ROUND(AD109*$AB109,0)</f>
        <v>49</v>
      </c>
      <c r="AL109" s="70">
        <f t="shared" si="547"/>
        <v>11</v>
      </c>
      <c r="AM109" s="70">
        <f t="shared" si="547"/>
        <v>38</v>
      </c>
      <c r="AN109" s="70">
        <f t="shared" si="547"/>
        <v>30</v>
      </c>
      <c r="AO109" s="69">
        <f t="shared" ref="AO109:AQ109" si="548">ROUND(AH109*$AC109,0)</f>
        <v>126</v>
      </c>
      <c r="AP109" s="69">
        <f t="shared" si="548"/>
        <v>34</v>
      </c>
      <c r="AQ109" s="69">
        <f t="shared" si="548"/>
        <v>12</v>
      </c>
    </row>
    <row r="110">
      <c r="A110" s="60"/>
      <c r="B110" s="60"/>
      <c r="C110" s="60"/>
      <c r="D110" s="46">
        <v>108.0</v>
      </c>
      <c r="E110" s="25"/>
      <c r="F110" s="26">
        <v>2037.0</v>
      </c>
      <c r="G110" s="18">
        <v>3357.0</v>
      </c>
      <c r="H110" s="15">
        <f t="shared" si="9"/>
        <v>776</v>
      </c>
      <c r="I110" s="28">
        <v>105.0</v>
      </c>
      <c r="J110" s="29">
        <v>149.0</v>
      </c>
      <c r="K110" s="30">
        <v>64.0</v>
      </c>
      <c r="L110" s="31">
        <v>294.0</v>
      </c>
      <c r="M110" s="32">
        <v>85.0</v>
      </c>
      <c r="N110" s="33">
        <v>79.0</v>
      </c>
      <c r="O110" s="25"/>
      <c r="P110" s="15">
        <f t="shared" si="10"/>
        <v>784</v>
      </c>
      <c r="Q110" s="28">
        <f>'Group B vs A; Governor; Early E'!AJ110</f>
        <v>318</v>
      </c>
      <c r="R110" s="29">
        <f>'Group B vs A; Governor; Early E'!AK110</f>
        <v>149</v>
      </c>
      <c r="S110" s="30">
        <f>'Group B vs A; Governor; MiV EDV'!AJ110</f>
        <v>64</v>
      </c>
      <c r="T110" s="31">
        <f>'Group B vs A; Governor; MiV EDV'!AK110</f>
        <v>46</v>
      </c>
      <c r="U110" s="32">
        <f>'Group B vs A; EDV Restoration D'!C110</f>
        <v>128</v>
      </c>
      <c r="V110" s="33">
        <f>'Group B vs A; Governor; MiV EDV'!AI110</f>
        <v>79</v>
      </c>
      <c r="W110" s="25"/>
      <c r="X110" s="28">
        <f t="shared" ref="X110:Y110" si="549">I110+K110+M110</f>
        <v>254</v>
      </c>
      <c r="Y110" s="29">
        <f t="shared" si="549"/>
        <v>522</v>
      </c>
      <c r="Z110" s="32">
        <f t="shared" ref="Z110:AA110" si="550">Q110+S110+U110</f>
        <v>510</v>
      </c>
      <c r="AA110" s="67">
        <f t="shared" si="550"/>
        <v>274</v>
      </c>
      <c r="AB110" s="68">
        <f t="shared" ref="AB110:AC110" si="551">Z110/X110</f>
        <v>2.007874016</v>
      </c>
      <c r="AC110" s="69">
        <f t="shared" si="551"/>
        <v>0.5249042146</v>
      </c>
      <c r="AD110" s="70">
        <v>129.0</v>
      </c>
      <c r="AE110" s="70">
        <v>41.0</v>
      </c>
      <c r="AF110" s="70">
        <v>63.0</v>
      </c>
      <c r="AG110" s="70">
        <v>21.0</v>
      </c>
      <c r="AH110" s="69">
        <v>340.0</v>
      </c>
      <c r="AI110" s="69">
        <v>144.0</v>
      </c>
      <c r="AJ110" s="69">
        <v>38.0</v>
      </c>
      <c r="AK110" s="70">
        <f t="shared" ref="AK110:AN110" si="552">ROUND(AD110*$AB110,0)</f>
        <v>259</v>
      </c>
      <c r="AL110" s="70">
        <f t="shared" si="552"/>
        <v>82</v>
      </c>
      <c r="AM110" s="70">
        <f t="shared" si="552"/>
        <v>126</v>
      </c>
      <c r="AN110" s="70">
        <f t="shared" si="552"/>
        <v>42</v>
      </c>
      <c r="AO110" s="69">
        <f t="shared" ref="AO110:AQ110" si="553">ROUND(AH110*$AC110,0)</f>
        <v>178</v>
      </c>
      <c r="AP110" s="69">
        <f t="shared" si="553"/>
        <v>76</v>
      </c>
      <c r="AQ110" s="69">
        <f t="shared" si="553"/>
        <v>20</v>
      </c>
    </row>
    <row r="111">
      <c r="A111" s="60"/>
      <c r="B111" s="60"/>
      <c r="C111" s="60"/>
      <c r="D111" s="46">
        <v>109.0</v>
      </c>
      <c r="E111" s="25"/>
      <c r="F111" s="26">
        <v>2045.0</v>
      </c>
      <c r="G111" s="18">
        <v>454.0</v>
      </c>
      <c r="H111" s="15">
        <f t="shared" si="9"/>
        <v>106</v>
      </c>
      <c r="I111" s="28">
        <v>10.0</v>
      </c>
      <c r="J111" s="29">
        <v>23.0</v>
      </c>
      <c r="K111" s="30">
        <v>12.0</v>
      </c>
      <c r="L111" s="31">
        <v>42.0</v>
      </c>
      <c r="M111" s="32">
        <v>7.0</v>
      </c>
      <c r="N111" s="33">
        <v>12.0</v>
      </c>
      <c r="O111" s="25"/>
      <c r="P111" s="15">
        <f t="shared" si="10"/>
        <v>93</v>
      </c>
      <c r="Q111" s="28">
        <f>'Group B vs A; Governor; Early E'!AJ111</f>
        <v>24</v>
      </c>
      <c r="R111" s="29">
        <f>'Group B vs A; Governor; Early E'!AK111</f>
        <v>23</v>
      </c>
      <c r="S111" s="30">
        <f>'Group B vs A; Governor; MiV EDV'!AJ111</f>
        <v>12</v>
      </c>
      <c r="T111" s="31">
        <f>'Group B vs A; Governor; MiV EDV'!AK111</f>
        <v>9</v>
      </c>
      <c r="U111" s="32">
        <f>'Group B vs A; EDV Restoration D'!C111</f>
        <v>13</v>
      </c>
      <c r="V111" s="33">
        <f>'Group B vs A; Governor; MiV EDV'!AI111</f>
        <v>12</v>
      </c>
      <c r="W111" s="25"/>
      <c r="X111" s="28">
        <f t="shared" ref="X111:Y111" si="554">I111+K111+M111</f>
        <v>29</v>
      </c>
      <c r="Y111" s="29">
        <f t="shared" si="554"/>
        <v>77</v>
      </c>
      <c r="Z111" s="32">
        <f t="shared" ref="Z111:AA111" si="555">Q111+S111+U111</f>
        <v>49</v>
      </c>
      <c r="AA111" s="67">
        <f t="shared" si="555"/>
        <v>44</v>
      </c>
      <c r="AB111" s="68">
        <f t="shared" ref="AB111:AC111" si="556">Z111/X111</f>
        <v>1.689655172</v>
      </c>
      <c r="AC111" s="69">
        <f t="shared" si="556"/>
        <v>0.5714285714</v>
      </c>
      <c r="AD111" s="70">
        <v>14.0</v>
      </c>
      <c r="AE111" s="70">
        <v>8.0</v>
      </c>
      <c r="AF111" s="70">
        <v>7.0</v>
      </c>
      <c r="AG111" s="70">
        <v>0.0</v>
      </c>
      <c r="AH111" s="69">
        <v>45.0</v>
      </c>
      <c r="AI111" s="69">
        <v>29.0</v>
      </c>
      <c r="AJ111" s="69">
        <v>3.0</v>
      </c>
      <c r="AK111" s="70">
        <f t="shared" ref="AK111:AN111" si="557">ROUND(AD111*$AB111,0)</f>
        <v>24</v>
      </c>
      <c r="AL111" s="70">
        <f t="shared" si="557"/>
        <v>14</v>
      </c>
      <c r="AM111" s="70">
        <f t="shared" si="557"/>
        <v>12</v>
      </c>
      <c r="AN111" s="70">
        <f t="shared" si="557"/>
        <v>0</v>
      </c>
      <c r="AO111" s="69">
        <f t="shared" ref="AO111:AQ111" si="558">ROUND(AH111*$AC111,0)</f>
        <v>26</v>
      </c>
      <c r="AP111" s="69">
        <f t="shared" si="558"/>
        <v>17</v>
      </c>
      <c r="AQ111" s="69">
        <f t="shared" si="558"/>
        <v>2</v>
      </c>
    </row>
    <row r="112">
      <c r="A112" s="60"/>
      <c r="B112" s="60"/>
      <c r="C112" s="60"/>
      <c r="D112" s="46">
        <v>110.0</v>
      </c>
      <c r="E112" s="25"/>
      <c r="F112" s="26">
        <v>2046.0</v>
      </c>
      <c r="G112" s="18">
        <v>2696.0</v>
      </c>
      <c r="H112" s="15">
        <f t="shared" si="9"/>
        <v>396</v>
      </c>
      <c r="I112" s="28">
        <v>23.0</v>
      </c>
      <c r="J112" s="29">
        <v>63.0</v>
      </c>
      <c r="K112" s="30">
        <v>33.0</v>
      </c>
      <c r="L112" s="31">
        <v>197.0</v>
      </c>
      <c r="M112" s="32">
        <v>33.0</v>
      </c>
      <c r="N112" s="33">
        <v>47.0</v>
      </c>
      <c r="O112" s="25"/>
      <c r="P112" s="15">
        <f t="shared" si="10"/>
        <v>294</v>
      </c>
      <c r="Q112" s="28">
        <f>'Group B vs A; Governor; Early E'!AJ112</f>
        <v>63</v>
      </c>
      <c r="R112" s="29">
        <f>'Group B vs A; Governor; Early E'!AK112</f>
        <v>63</v>
      </c>
      <c r="S112" s="30">
        <f>'Group B vs A; Governor; MiV EDV'!AJ112</f>
        <v>33</v>
      </c>
      <c r="T112" s="31">
        <f>'Group B vs A; Governor; MiV EDV'!AK112</f>
        <v>32</v>
      </c>
      <c r="U112" s="32">
        <f>'Group B vs A; EDV Restoration D'!C112</f>
        <v>56</v>
      </c>
      <c r="V112" s="33">
        <f>'Group B vs A; Governor; MiV EDV'!AI112</f>
        <v>47</v>
      </c>
      <c r="W112" s="25"/>
      <c r="X112" s="28">
        <f t="shared" ref="X112:Y112" si="559">I112+K112+M112</f>
        <v>89</v>
      </c>
      <c r="Y112" s="29">
        <f t="shared" si="559"/>
        <v>307</v>
      </c>
      <c r="Z112" s="32">
        <f t="shared" ref="Z112:AA112" si="560">Q112+S112+U112</f>
        <v>152</v>
      </c>
      <c r="AA112" s="67">
        <f t="shared" si="560"/>
        <v>142</v>
      </c>
      <c r="AB112" s="68">
        <f t="shared" ref="AB112:AC112" si="561">Z112/X112</f>
        <v>1.707865169</v>
      </c>
      <c r="AC112" s="69">
        <f t="shared" si="561"/>
        <v>0.4625407166</v>
      </c>
      <c r="AD112" s="70">
        <v>39.0</v>
      </c>
      <c r="AE112" s="70">
        <v>27.0</v>
      </c>
      <c r="AF112" s="70">
        <v>16.0</v>
      </c>
      <c r="AG112" s="70">
        <v>7.0</v>
      </c>
      <c r="AH112" s="69">
        <v>221.0</v>
      </c>
      <c r="AI112" s="69">
        <v>59.0</v>
      </c>
      <c r="AJ112" s="69">
        <v>27.0</v>
      </c>
      <c r="AK112" s="70">
        <f t="shared" ref="AK112:AN112" si="562">ROUND(AD112*$AB112,0)</f>
        <v>67</v>
      </c>
      <c r="AL112" s="70">
        <f t="shared" si="562"/>
        <v>46</v>
      </c>
      <c r="AM112" s="70">
        <f t="shared" si="562"/>
        <v>27</v>
      </c>
      <c r="AN112" s="70">
        <f t="shared" si="562"/>
        <v>12</v>
      </c>
      <c r="AO112" s="69">
        <f t="shared" ref="AO112:AQ112" si="563">ROUND(AH112*$AC112,0)</f>
        <v>102</v>
      </c>
      <c r="AP112" s="69">
        <f t="shared" si="563"/>
        <v>27</v>
      </c>
      <c r="AQ112" s="69">
        <f t="shared" si="563"/>
        <v>12</v>
      </c>
    </row>
    <row r="113">
      <c r="A113" s="60"/>
      <c r="B113" s="60"/>
      <c r="C113" s="60"/>
      <c r="D113" s="46">
        <v>111.0</v>
      </c>
      <c r="E113" s="25"/>
      <c r="F113" s="26">
        <v>2047.0</v>
      </c>
      <c r="G113" s="18">
        <v>1060.0</v>
      </c>
      <c r="H113" s="15">
        <f t="shared" si="9"/>
        <v>145</v>
      </c>
      <c r="I113" s="28">
        <v>11.0</v>
      </c>
      <c r="J113" s="29">
        <v>23.0</v>
      </c>
      <c r="K113" s="30">
        <v>7.0</v>
      </c>
      <c r="L113" s="31">
        <v>61.0</v>
      </c>
      <c r="M113" s="32">
        <v>11.0</v>
      </c>
      <c r="N113" s="33">
        <v>32.0</v>
      </c>
      <c r="O113" s="25"/>
      <c r="P113" s="15">
        <f t="shared" si="10"/>
        <v>119</v>
      </c>
      <c r="Q113" s="28">
        <f>'Group B vs A; Governor; Early E'!AJ113</f>
        <v>23</v>
      </c>
      <c r="R113" s="29">
        <f>'Group B vs A; Governor; Early E'!AK113</f>
        <v>23</v>
      </c>
      <c r="S113" s="30">
        <f>'Group B vs A; Governor; MiV EDV'!AJ113</f>
        <v>7</v>
      </c>
      <c r="T113" s="31">
        <f>'Group B vs A; Governor; MiV EDV'!AK113</f>
        <v>11</v>
      </c>
      <c r="U113" s="32">
        <f>'Group B vs A; EDV Restoration D'!C113</f>
        <v>23</v>
      </c>
      <c r="V113" s="33">
        <f>'Group B vs A; Governor; MiV EDV'!AI113</f>
        <v>32</v>
      </c>
      <c r="W113" s="25"/>
      <c r="X113" s="28">
        <f t="shared" ref="X113:Y113" si="564">I113+K113+M113</f>
        <v>29</v>
      </c>
      <c r="Y113" s="29">
        <f t="shared" si="564"/>
        <v>116</v>
      </c>
      <c r="Z113" s="32">
        <f t="shared" ref="Z113:AA113" si="565">Q113+S113+U113</f>
        <v>53</v>
      </c>
      <c r="AA113" s="67">
        <f t="shared" si="565"/>
        <v>66</v>
      </c>
      <c r="AB113" s="68">
        <f t="shared" ref="AB113:AC113" si="566">Z113/X113</f>
        <v>1.827586207</v>
      </c>
      <c r="AC113" s="69">
        <f t="shared" si="566"/>
        <v>0.5689655172</v>
      </c>
      <c r="AD113" s="70">
        <v>9.0</v>
      </c>
      <c r="AE113" s="70">
        <v>4.0</v>
      </c>
      <c r="AF113" s="70">
        <v>12.0</v>
      </c>
      <c r="AG113" s="70">
        <v>4.0</v>
      </c>
      <c r="AH113" s="69">
        <v>85.0</v>
      </c>
      <c r="AI113" s="69">
        <v>20.0</v>
      </c>
      <c r="AJ113" s="69">
        <v>11.0</v>
      </c>
      <c r="AK113" s="70">
        <f t="shared" ref="AK113:AN113" si="567">ROUND(AD113*$AB113,0)</f>
        <v>16</v>
      </c>
      <c r="AL113" s="70">
        <f t="shared" si="567"/>
        <v>7</v>
      </c>
      <c r="AM113" s="70">
        <f t="shared" si="567"/>
        <v>22</v>
      </c>
      <c r="AN113" s="70">
        <f t="shared" si="567"/>
        <v>7</v>
      </c>
      <c r="AO113" s="69">
        <f t="shared" ref="AO113:AQ113" si="568">ROUND(AH113*$AC113,0)</f>
        <v>48</v>
      </c>
      <c r="AP113" s="69">
        <f t="shared" si="568"/>
        <v>11</v>
      </c>
      <c r="AQ113" s="69">
        <f t="shared" si="568"/>
        <v>6</v>
      </c>
    </row>
    <row r="114">
      <c r="A114" s="60"/>
      <c r="B114" s="60"/>
      <c r="C114" s="60"/>
      <c r="D114" s="46">
        <v>112.0</v>
      </c>
      <c r="E114" s="25"/>
      <c r="F114" s="26">
        <v>2048.0</v>
      </c>
      <c r="G114" s="18">
        <v>3013.0</v>
      </c>
      <c r="H114" s="15">
        <f t="shared" si="9"/>
        <v>683</v>
      </c>
      <c r="I114" s="28">
        <v>45.0</v>
      </c>
      <c r="J114" s="29">
        <v>136.0</v>
      </c>
      <c r="K114" s="30">
        <v>49.0</v>
      </c>
      <c r="L114" s="31">
        <v>313.0</v>
      </c>
      <c r="M114" s="32">
        <v>54.0</v>
      </c>
      <c r="N114" s="33">
        <v>86.0</v>
      </c>
      <c r="O114" s="25"/>
      <c r="P114" s="15">
        <f t="shared" si="10"/>
        <v>535</v>
      </c>
      <c r="Q114" s="28">
        <f>'Group B vs A; Governor; Early E'!AJ114</f>
        <v>120</v>
      </c>
      <c r="R114" s="29">
        <f>'Group B vs A; Governor; Early E'!AK114</f>
        <v>136</v>
      </c>
      <c r="S114" s="30">
        <f>'Group B vs A; Governor; MiV EDV'!AJ114</f>
        <v>49</v>
      </c>
      <c r="T114" s="31">
        <f>'Group B vs A; Governor; MiV EDV'!AK114</f>
        <v>51</v>
      </c>
      <c r="U114" s="32">
        <f>'Group B vs A; EDV Restoration D'!C114</f>
        <v>93</v>
      </c>
      <c r="V114" s="33">
        <f>'Group B vs A; Governor; MiV EDV'!AI114</f>
        <v>86</v>
      </c>
      <c r="W114" s="25"/>
      <c r="X114" s="28">
        <f t="shared" ref="X114:Y114" si="569">I114+K114+M114</f>
        <v>148</v>
      </c>
      <c r="Y114" s="29">
        <f t="shared" si="569"/>
        <v>535</v>
      </c>
      <c r="Z114" s="32">
        <f t="shared" ref="Z114:AA114" si="570">Q114+S114+U114</f>
        <v>262</v>
      </c>
      <c r="AA114" s="67">
        <f t="shared" si="570"/>
        <v>273</v>
      </c>
      <c r="AB114" s="68">
        <f t="shared" ref="AB114:AC114" si="571">Z114/X114</f>
        <v>1.77027027</v>
      </c>
      <c r="AC114" s="69">
        <f t="shared" si="571"/>
        <v>0.5102803738</v>
      </c>
      <c r="AD114" s="70">
        <v>55.0</v>
      </c>
      <c r="AE114" s="70">
        <v>23.0</v>
      </c>
      <c r="AF114" s="70">
        <v>59.0</v>
      </c>
      <c r="AG114" s="70">
        <v>11.0</v>
      </c>
      <c r="AH114" s="69">
        <v>407.0</v>
      </c>
      <c r="AI114" s="69">
        <v>108.0</v>
      </c>
      <c r="AJ114" s="69">
        <v>20.0</v>
      </c>
      <c r="AK114" s="70">
        <f t="shared" ref="AK114:AN114" si="572">ROUND(AD114*$AB114,0)</f>
        <v>97</v>
      </c>
      <c r="AL114" s="70">
        <f t="shared" si="572"/>
        <v>41</v>
      </c>
      <c r="AM114" s="70">
        <f t="shared" si="572"/>
        <v>104</v>
      </c>
      <c r="AN114" s="70">
        <f t="shared" si="572"/>
        <v>19</v>
      </c>
      <c r="AO114" s="69">
        <f t="shared" ref="AO114:AQ114" si="573">ROUND(AH114*$AC114,0)</f>
        <v>208</v>
      </c>
      <c r="AP114" s="69">
        <f t="shared" si="573"/>
        <v>55</v>
      </c>
      <c r="AQ114" s="69">
        <f t="shared" si="573"/>
        <v>10</v>
      </c>
    </row>
    <row r="115">
      <c r="A115" s="60"/>
      <c r="B115" s="60"/>
      <c r="C115" s="60"/>
      <c r="D115" s="46">
        <v>113.0</v>
      </c>
      <c r="E115" s="25"/>
      <c r="F115" s="26">
        <v>2049.0</v>
      </c>
      <c r="G115" s="18">
        <v>2043.0</v>
      </c>
      <c r="H115" s="15">
        <f t="shared" si="9"/>
        <v>450</v>
      </c>
      <c r="I115" s="28">
        <v>43.0</v>
      </c>
      <c r="J115" s="29">
        <v>109.0</v>
      </c>
      <c r="K115" s="30">
        <v>23.0</v>
      </c>
      <c r="L115" s="31">
        <v>191.0</v>
      </c>
      <c r="M115" s="32">
        <v>34.0</v>
      </c>
      <c r="N115" s="33">
        <v>50.0</v>
      </c>
      <c r="O115" s="25"/>
      <c r="P115" s="15">
        <f t="shared" si="10"/>
        <v>380</v>
      </c>
      <c r="Q115" s="28">
        <f>'Group B vs A; Governor; Early E'!AJ115</f>
        <v>115</v>
      </c>
      <c r="R115" s="29">
        <f>'Group B vs A; Governor; Early E'!AK115</f>
        <v>109</v>
      </c>
      <c r="S115" s="30">
        <f>'Group B vs A; Governor; MiV EDV'!AJ115</f>
        <v>23</v>
      </c>
      <c r="T115" s="31">
        <f>'Group B vs A; Governor; MiV EDV'!AK115</f>
        <v>26</v>
      </c>
      <c r="U115" s="32">
        <f>'Group B vs A; EDV Restoration D'!C115</f>
        <v>57</v>
      </c>
      <c r="V115" s="33">
        <f>'Group B vs A; Governor; MiV EDV'!AI115</f>
        <v>50</v>
      </c>
      <c r="W115" s="25"/>
      <c r="X115" s="28">
        <f t="shared" ref="X115:Y115" si="574">I115+K115+M115</f>
        <v>100</v>
      </c>
      <c r="Y115" s="29">
        <f t="shared" si="574"/>
        <v>350</v>
      </c>
      <c r="Z115" s="32">
        <f t="shared" ref="Z115:AA115" si="575">Q115+S115+U115</f>
        <v>195</v>
      </c>
      <c r="AA115" s="67">
        <f t="shared" si="575"/>
        <v>185</v>
      </c>
      <c r="AB115" s="68">
        <f t="shared" ref="AB115:AC115" si="576">Z115/X115</f>
        <v>1.95</v>
      </c>
      <c r="AC115" s="69">
        <f t="shared" si="576"/>
        <v>0.5285714286</v>
      </c>
      <c r="AD115" s="70">
        <v>52.0</v>
      </c>
      <c r="AE115" s="70">
        <v>7.0</v>
      </c>
      <c r="AF115" s="70">
        <v>37.0</v>
      </c>
      <c r="AG115" s="70">
        <v>4.0</v>
      </c>
      <c r="AH115" s="69">
        <v>236.0</v>
      </c>
      <c r="AI115" s="69">
        <v>96.0</v>
      </c>
      <c r="AJ115" s="69">
        <v>18.0</v>
      </c>
      <c r="AK115" s="70">
        <f t="shared" ref="AK115:AN115" si="577">ROUND(AD115*$AB115,0)</f>
        <v>101</v>
      </c>
      <c r="AL115" s="70">
        <f t="shared" si="577"/>
        <v>14</v>
      </c>
      <c r="AM115" s="70">
        <f t="shared" si="577"/>
        <v>72</v>
      </c>
      <c r="AN115" s="70">
        <f t="shared" si="577"/>
        <v>8</v>
      </c>
      <c r="AO115" s="69">
        <f t="shared" ref="AO115:AQ115" si="578">ROUND(AH115*$AC115,0)</f>
        <v>125</v>
      </c>
      <c r="AP115" s="69">
        <f t="shared" si="578"/>
        <v>51</v>
      </c>
      <c r="AQ115" s="69">
        <f t="shared" si="578"/>
        <v>10</v>
      </c>
    </row>
    <row r="116">
      <c r="A116" s="60"/>
      <c r="B116" s="60"/>
      <c r="C116" s="60"/>
      <c r="D116" s="46">
        <v>114.0</v>
      </c>
      <c r="E116" s="25"/>
      <c r="F116" s="26">
        <v>2051.0</v>
      </c>
      <c r="G116" s="18">
        <v>1490.0</v>
      </c>
      <c r="H116" s="15">
        <f t="shared" si="9"/>
        <v>341</v>
      </c>
      <c r="I116" s="28">
        <v>27.0</v>
      </c>
      <c r="J116" s="29">
        <v>64.0</v>
      </c>
      <c r="K116" s="30">
        <v>33.0</v>
      </c>
      <c r="L116" s="31">
        <v>120.0</v>
      </c>
      <c r="M116" s="32">
        <v>44.0</v>
      </c>
      <c r="N116" s="33">
        <v>53.0</v>
      </c>
      <c r="O116" s="25"/>
      <c r="P116" s="15">
        <f t="shared" si="10"/>
        <v>318</v>
      </c>
      <c r="Q116" s="28">
        <f>'Group B vs A; Governor; Early E'!AJ116</f>
        <v>75</v>
      </c>
      <c r="R116" s="29">
        <f>'Group B vs A; Governor; Early E'!AK116</f>
        <v>64</v>
      </c>
      <c r="S116" s="30">
        <f>'Group B vs A; Governor; MiV EDV'!AJ116</f>
        <v>33</v>
      </c>
      <c r="T116" s="31">
        <f>'Group B vs A; Governor; MiV EDV'!AK116</f>
        <v>22</v>
      </c>
      <c r="U116" s="32">
        <f>'Group B vs A; EDV Restoration D'!C116</f>
        <v>71</v>
      </c>
      <c r="V116" s="33">
        <f>'Group B vs A; Governor; MiV EDV'!AI116</f>
        <v>53</v>
      </c>
      <c r="W116" s="25"/>
      <c r="X116" s="28">
        <f t="shared" ref="X116:Y116" si="579">I116+K116+M116</f>
        <v>104</v>
      </c>
      <c r="Y116" s="29">
        <f t="shared" si="579"/>
        <v>237</v>
      </c>
      <c r="Z116" s="32">
        <f t="shared" ref="Z116:AA116" si="580">Q116+S116+U116</f>
        <v>179</v>
      </c>
      <c r="AA116" s="67">
        <f t="shared" si="580"/>
        <v>139</v>
      </c>
      <c r="AB116" s="68">
        <f t="shared" ref="AB116:AC116" si="581">Z116/X116</f>
        <v>1.721153846</v>
      </c>
      <c r="AC116" s="69">
        <f t="shared" si="581"/>
        <v>0.5864978903</v>
      </c>
      <c r="AD116" s="70">
        <v>49.0</v>
      </c>
      <c r="AE116" s="70">
        <v>29.0</v>
      </c>
      <c r="AF116" s="70">
        <v>15.0</v>
      </c>
      <c r="AG116" s="70">
        <v>11.0</v>
      </c>
      <c r="AH116" s="69">
        <v>113.0</v>
      </c>
      <c r="AI116" s="69">
        <v>113.0</v>
      </c>
      <c r="AJ116" s="69">
        <v>11.0</v>
      </c>
      <c r="AK116" s="70">
        <f t="shared" ref="AK116:AN116" si="582">ROUND(AD116*$AB116,0)</f>
        <v>84</v>
      </c>
      <c r="AL116" s="70">
        <f t="shared" si="582"/>
        <v>50</v>
      </c>
      <c r="AM116" s="70">
        <f t="shared" si="582"/>
        <v>26</v>
      </c>
      <c r="AN116" s="70">
        <f t="shared" si="582"/>
        <v>19</v>
      </c>
      <c r="AO116" s="69">
        <f t="shared" ref="AO116:AQ116" si="583">ROUND(AH116*$AC116,0)</f>
        <v>66</v>
      </c>
      <c r="AP116" s="69">
        <f t="shared" si="583"/>
        <v>66</v>
      </c>
      <c r="AQ116" s="69">
        <f t="shared" si="583"/>
        <v>6</v>
      </c>
    </row>
    <row r="117">
      <c r="A117" s="60"/>
      <c r="B117" s="60"/>
      <c r="C117" s="60"/>
      <c r="D117" s="46">
        <v>115.0</v>
      </c>
      <c r="E117" s="25"/>
      <c r="F117" s="26">
        <v>2053.0</v>
      </c>
      <c r="G117" s="18">
        <v>1123.0</v>
      </c>
      <c r="H117" s="15">
        <f t="shared" si="9"/>
        <v>314</v>
      </c>
      <c r="I117" s="28">
        <v>32.0</v>
      </c>
      <c r="J117" s="29">
        <v>57.0</v>
      </c>
      <c r="K117" s="30">
        <v>22.0</v>
      </c>
      <c r="L117" s="31">
        <v>87.0</v>
      </c>
      <c r="M117" s="32">
        <v>70.0</v>
      </c>
      <c r="N117" s="33">
        <v>46.0</v>
      </c>
      <c r="O117" s="25"/>
      <c r="P117" s="15">
        <f t="shared" si="10"/>
        <v>345</v>
      </c>
      <c r="Q117" s="28">
        <f>'Group B vs A; Governor; Early E'!AJ117</f>
        <v>107</v>
      </c>
      <c r="R117" s="29">
        <f>'Group B vs A; Governor; Early E'!AK117</f>
        <v>57</v>
      </c>
      <c r="S117" s="30">
        <f>'Group B vs A; Governor; MiV EDV'!AJ117</f>
        <v>22</v>
      </c>
      <c r="T117" s="31">
        <f>'Group B vs A; Governor; MiV EDV'!AK117</f>
        <v>13</v>
      </c>
      <c r="U117" s="32">
        <f>'Group B vs A; EDV Restoration D'!C117</f>
        <v>100</v>
      </c>
      <c r="V117" s="33">
        <f>'Group B vs A; Governor; MiV EDV'!AI117</f>
        <v>46</v>
      </c>
      <c r="W117" s="25"/>
      <c r="X117" s="28">
        <f t="shared" ref="X117:Y117" si="584">I117+K117+M117</f>
        <v>124</v>
      </c>
      <c r="Y117" s="29">
        <f t="shared" si="584"/>
        <v>190</v>
      </c>
      <c r="Z117" s="32">
        <f t="shared" ref="Z117:AA117" si="585">Q117+S117+U117</f>
        <v>229</v>
      </c>
      <c r="AA117" s="67">
        <f t="shared" si="585"/>
        <v>116</v>
      </c>
      <c r="AB117" s="68">
        <f t="shared" ref="AB117:AC117" si="586">Z117/X117</f>
        <v>1.846774194</v>
      </c>
      <c r="AC117" s="69">
        <f t="shared" si="586"/>
        <v>0.6105263158</v>
      </c>
      <c r="AD117" s="70">
        <v>59.0</v>
      </c>
      <c r="AE117" s="70">
        <v>19.0</v>
      </c>
      <c r="AF117" s="70">
        <v>29.0</v>
      </c>
      <c r="AG117" s="70">
        <v>17.0</v>
      </c>
      <c r="AH117" s="69">
        <v>69.0</v>
      </c>
      <c r="AI117" s="69">
        <v>117.0</v>
      </c>
      <c r="AJ117" s="69">
        <v>4.0</v>
      </c>
      <c r="AK117" s="70">
        <f t="shared" ref="AK117:AN117" si="587">ROUND(AD117*$AB117,0)</f>
        <v>109</v>
      </c>
      <c r="AL117" s="70">
        <f t="shared" si="587"/>
        <v>35</v>
      </c>
      <c r="AM117" s="70">
        <f t="shared" si="587"/>
        <v>54</v>
      </c>
      <c r="AN117" s="70">
        <f t="shared" si="587"/>
        <v>31</v>
      </c>
      <c r="AO117" s="69">
        <f t="shared" ref="AO117:AQ117" si="588">ROUND(AH117*$AC117,0)</f>
        <v>42</v>
      </c>
      <c r="AP117" s="69">
        <f t="shared" si="588"/>
        <v>71</v>
      </c>
      <c r="AQ117" s="69">
        <f t="shared" si="588"/>
        <v>2</v>
      </c>
    </row>
    <row r="118">
      <c r="A118" s="60"/>
      <c r="B118" s="60"/>
      <c r="C118" s="60"/>
      <c r="D118" s="46">
        <v>116.0</v>
      </c>
      <c r="E118" s="25"/>
      <c r="F118" s="26">
        <v>2054.0</v>
      </c>
      <c r="G118" s="18">
        <v>2040.0</v>
      </c>
      <c r="H118" s="15">
        <f t="shared" si="9"/>
        <v>406</v>
      </c>
      <c r="I118" s="28">
        <v>38.0</v>
      </c>
      <c r="J118" s="29">
        <v>57.0</v>
      </c>
      <c r="K118" s="30">
        <v>33.0</v>
      </c>
      <c r="L118" s="31">
        <v>131.0</v>
      </c>
      <c r="M118" s="32">
        <v>82.0</v>
      </c>
      <c r="N118" s="33">
        <v>65.0</v>
      </c>
      <c r="O118" s="25"/>
      <c r="P118" s="15">
        <f t="shared" si="10"/>
        <v>420</v>
      </c>
      <c r="Q118" s="28">
        <f>'Group B vs A; Governor; Early E'!AJ118</f>
        <v>124</v>
      </c>
      <c r="R118" s="29">
        <f>'Group B vs A; Governor; Early E'!AK118</f>
        <v>57</v>
      </c>
      <c r="S118" s="30">
        <f>'Group B vs A; Governor; MiV EDV'!AJ118</f>
        <v>33</v>
      </c>
      <c r="T118" s="31">
        <f>'Group B vs A; Governor; MiV EDV'!AK118</f>
        <v>20</v>
      </c>
      <c r="U118" s="32">
        <f>'Group B vs A; EDV Restoration D'!C118</f>
        <v>121</v>
      </c>
      <c r="V118" s="33">
        <f>'Group B vs A; Governor; MiV EDV'!AI118</f>
        <v>65</v>
      </c>
      <c r="W118" s="25"/>
      <c r="X118" s="28">
        <f t="shared" ref="X118:Y118" si="589">I118+K118+M118</f>
        <v>153</v>
      </c>
      <c r="Y118" s="29">
        <f t="shared" si="589"/>
        <v>253</v>
      </c>
      <c r="Z118" s="32">
        <f t="shared" ref="Z118:AA118" si="590">Q118+S118+U118</f>
        <v>278</v>
      </c>
      <c r="AA118" s="67">
        <f t="shared" si="590"/>
        <v>142</v>
      </c>
      <c r="AB118" s="68">
        <f t="shared" ref="AB118:AC118" si="591">Z118/X118</f>
        <v>1.816993464</v>
      </c>
      <c r="AC118" s="69">
        <f t="shared" si="591"/>
        <v>0.5612648221</v>
      </c>
      <c r="AD118" s="70">
        <v>86.0</v>
      </c>
      <c r="AE118" s="70">
        <v>17.0</v>
      </c>
      <c r="AF118" s="70">
        <v>44.0</v>
      </c>
      <c r="AG118" s="70">
        <v>6.0</v>
      </c>
      <c r="AH118" s="69">
        <v>155.0</v>
      </c>
      <c r="AI118" s="69">
        <v>85.0</v>
      </c>
      <c r="AJ118" s="69">
        <v>13.0</v>
      </c>
      <c r="AK118" s="70">
        <f t="shared" ref="AK118:AN118" si="592">ROUND(AD118*$AB118,0)</f>
        <v>156</v>
      </c>
      <c r="AL118" s="70">
        <f t="shared" si="592"/>
        <v>31</v>
      </c>
      <c r="AM118" s="70">
        <f t="shared" si="592"/>
        <v>80</v>
      </c>
      <c r="AN118" s="70">
        <f t="shared" si="592"/>
        <v>11</v>
      </c>
      <c r="AO118" s="69">
        <f t="shared" ref="AO118:AQ118" si="593">ROUND(AH118*$AC118,0)</f>
        <v>87</v>
      </c>
      <c r="AP118" s="69">
        <f t="shared" si="593"/>
        <v>48</v>
      </c>
      <c r="AQ118" s="69">
        <f t="shared" si="593"/>
        <v>7</v>
      </c>
    </row>
    <row r="119">
      <c r="A119" s="60"/>
      <c r="B119" s="60"/>
      <c r="C119" s="60"/>
      <c r="D119" s="46">
        <v>117.0</v>
      </c>
      <c r="E119" s="25"/>
      <c r="F119" s="26">
        <v>2055.0</v>
      </c>
      <c r="G119" s="18">
        <v>2873.0</v>
      </c>
      <c r="H119" s="15">
        <f t="shared" si="9"/>
        <v>632</v>
      </c>
      <c r="I119" s="28">
        <v>67.0</v>
      </c>
      <c r="J119" s="29">
        <v>120.0</v>
      </c>
      <c r="K119" s="30">
        <v>66.0</v>
      </c>
      <c r="L119" s="31">
        <v>185.0</v>
      </c>
      <c r="M119" s="32">
        <v>91.0</v>
      </c>
      <c r="N119" s="33">
        <v>103.0</v>
      </c>
      <c r="O119" s="25"/>
      <c r="P119" s="15">
        <f t="shared" si="10"/>
        <v>655</v>
      </c>
      <c r="Q119" s="28">
        <f>'Group B vs A; Governor; Early E'!AJ119</f>
        <v>187</v>
      </c>
      <c r="R119" s="29">
        <f>'Group B vs A; Governor; Early E'!AK119</f>
        <v>120</v>
      </c>
      <c r="S119" s="30">
        <f>'Group B vs A; Governor; MiV EDV'!AJ119</f>
        <v>66</v>
      </c>
      <c r="T119" s="31">
        <f>'Group B vs A; Governor; MiV EDV'!AK119</f>
        <v>35</v>
      </c>
      <c r="U119" s="32">
        <f>'Group B vs A; EDV Restoration D'!C119</f>
        <v>144</v>
      </c>
      <c r="V119" s="33">
        <f>'Group B vs A; Governor; MiV EDV'!AI119</f>
        <v>103</v>
      </c>
      <c r="W119" s="25"/>
      <c r="X119" s="28">
        <f t="shared" ref="X119:Y119" si="594">I119+K119+M119</f>
        <v>224</v>
      </c>
      <c r="Y119" s="29">
        <f t="shared" si="594"/>
        <v>408</v>
      </c>
      <c r="Z119" s="32">
        <f t="shared" ref="Z119:AA119" si="595">Q119+S119+U119</f>
        <v>397</v>
      </c>
      <c r="AA119" s="67">
        <f t="shared" si="595"/>
        <v>258</v>
      </c>
      <c r="AB119" s="68">
        <f t="shared" ref="AB119:AC119" si="596">Z119/X119</f>
        <v>1.772321429</v>
      </c>
      <c r="AC119" s="69">
        <f t="shared" si="596"/>
        <v>0.6323529412</v>
      </c>
      <c r="AD119" s="70">
        <v>95.0</v>
      </c>
      <c r="AE119" s="70">
        <v>45.0</v>
      </c>
      <c r="AF119" s="70">
        <v>66.0</v>
      </c>
      <c r="AG119" s="70">
        <v>18.0</v>
      </c>
      <c r="AH119" s="69">
        <v>201.0</v>
      </c>
      <c r="AI119" s="69">
        <v>187.0</v>
      </c>
      <c r="AJ119" s="69">
        <v>20.0</v>
      </c>
      <c r="AK119" s="70">
        <f t="shared" ref="AK119:AN119" si="597">ROUND(AD119*$AB119,0)</f>
        <v>168</v>
      </c>
      <c r="AL119" s="70">
        <f t="shared" si="597"/>
        <v>80</v>
      </c>
      <c r="AM119" s="70">
        <f t="shared" si="597"/>
        <v>117</v>
      </c>
      <c r="AN119" s="70">
        <f t="shared" si="597"/>
        <v>32</v>
      </c>
      <c r="AO119" s="69">
        <f t="shared" ref="AO119:AQ119" si="598">ROUND(AH119*$AC119,0)</f>
        <v>127</v>
      </c>
      <c r="AP119" s="69">
        <f t="shared" si="598"/>
        <v>118</v>
      </c>
      <c r="AQ119" s="69">
        <f t="shared" si="598"/>
        <v>13</v>
      </c>
    </row>
    <row r="120">
      <c r="A120" s="60"/>
      <c r="B120" s="60"/>
      <c r="C120" s="60"/>
      <c r="D120" s="46">
        <v>118.0</v>
      </c>
      <c r="E120" s="25"/>
      <c r="F120" s="26">
        <v>2063.0</v>
      </c>
      <c r="G120" s="18">
        <v>1006.0</v>
      </c>
      <c r="H120" s="15">
        <f t="shared" si="9"/>
        <v>106</v>
      </c>
      <c r="I120" s="28">
        <v>8.0</v>
      </c>
      <c r="J120" s="29">
        <v>16.0</v>
      </c>
      <c r="K120" s="30">
        <v>7.0</v>
      </c>
      <c r="L120" s="31">
        <v>54.0</v>
      </c>
      <c r="M120" s="32">
        <v>4.0</v>
      </c>
      <c r="N120" s="33">
        <v>17.0</v>
      </c>
      <c r="O120" s="25"/>
      <c r="P120" s="15">
        <f t="shared" si="10"/>
        <v>78</v>
      </c>
      <c r="Q120" s="28">
        <f>'Group B vs A; Governor; Early E'!AJ120</f>
        <v>16</v>
      </c>
      <c r="R120" s="29">
        <f>'Group B vs A; Governor; Early E'!AK120</f>
        <v>16</v>
      </c>
      <c r="S120" s="30">
        <f>'Group B vs A; Governor; MiV EDV'!AJ120</f>
        <v>7</v>
      </c>
      <c r="T120" s="31">
        <f>'Group B vs A; Governor; MiV EDV'!AK120</f>
        <v>12</v>
      </c>
      <c r="U120" s="32">
        <f>'Group B vs A; EDV Restoration D'!C120</f>
        <v>10</v>
      </c>
      <c r="V120" s="33">
        <f>'Group B vs A; Governor; MiV EDV'!AI120</f>
        <v>17</v>
      </c>
      <c r="W120" s="25"/>
      <c r="X120" s="28">
        <f t="shared" ref="X120:Y120" si="599">I120+K120+M120</f>
        <v>19</v>
      </c>
      <c r="Y120" s="29">
        <f t="shared" si="599"/>
        <v>87</v>
      </c>
      <c r="Z120" s="32">
        <f t="shared" ref="Z120:AA120" si="600">Q120+S120+U120</f>
        <v>33</v>
      </c>
      <c r="AA120" s="67">
        <f t="shared" si="600"/>
        <v>45</v>
      </c>
      <c r="AB120" s="68">
        <f t="shared" ref="AB120:AC120" si="601">Z120/X120</f>
        <v>1.736842105</v>
      </c>
      <c r="AC120" s="69">
        <f t="shared" si="601"/>
        <v>0.5172413793</v>
      </c>
      <c r="AD120" s="70">
        <v>7.0</v>
      </c>
      <c r="AE120" s="70">
        <v>3.0</v>
      </c>
      <c r="AF120" s="70">
        <v>8.0</v>
      </c>
      <c r="AG120" s="70">
        <v>1.0</v>
      </c>
      <c r="AH120" s="69">
        <v>68.0</v>
      </c>
      <c r="AI120" s="69">
        <v>13.0</v>
      </c>
      <c r="AJ120" s="69">
        <v>6.0</v>
      </c>
      <c r="AK120" s="70">
        <f t="shared" ref="AK120:AN120" si="602">ROUND(AD120*$AB120,0)</f>
        <v>12</v>
      </c>
      <c r="AL120" s="70">
        <f t="shared" si="602"/>
        <v>5</v>
      </c>
      <c r="AM120" s="70">
        <f t="shared" si="602"/>
        <v>14</v>
      </c>
      <c r="AN120" s="70">
        <f t="shared" si="602"/>
        <v>2</v>
      </c>
      <c r="AO120" s="69">
        <f t="shared" ref="AO120:AQ120" si="603">ROUND(AH120*$AC120,0)</f>
        <v>35</v>
      </c>
      <c r="AP120" s="69">
        <f t="shared" si="603"/>
        <v>7</v>
      </c>
      <c r="AQ120" s="69">
        <f t="shared" si="603"/>
        <v>3</v>
      </c>
    </row>
    <row r="121">
      <c r="A121" s="60"/>
      <c r="B121" s="60"/>
      <c r="C121" s="60"/>
      <c r="D121" s="46">
        <v>119.0</v>
      </c>
      <c r="E121" s="25"/>
      <c r="F121" s="26">
        <v>2065.0</v>
      </c>
      <c r="G121" s="18">
        <v>1596.0</v>
      </c>
      <c r="H121" s="15">
        <f t="shared" si="9"/>
        <v>320</v>
      </c>
      <c r="I121" s="28">
        <v>46.0</v>
      </c>
      <c r="J121" s="29">
        <v>64.0</v>
      </c>
      <c r="K121" s="30">
        <v>33.0</v>
      </c>
      <c r="L121" s="31">
        <v>102.0</v>
      </c>
      <c r="M121" s="32">
        <v>42.0</v>
      </c>
      <c r="N121" s="33">
        <v>33.0</v>
      </c>
      <c r="O121" s="25"/>
      <c r="P121" s="15">
        <f t="shared" si="10"/>
        <v>357</v>
      </c>
      <c r="Q121" s="28">
        <f>'Group B vs A; Governor; Early E'!AJ121</f>
        <v>149</v>
      </c>
      <c r="R121" s="29">
        <f>'Group B vs A; Governor; Early E'!AK121</f>
        <v>64</v>
      </c>
      <c r="S121" s="30">
        <f>'Group B vs A; Governor; MiV EDV'!AJ121</f>
        <v>33</v>
      </c>
      <c r="T121" s="31">
        <f>'Group B vs A; Governor; MiV EDV'!AK121</f>
        <v>17</v>
      </c>
      <c r="U121" s="32">
        <f>'Group B vs A; EDV Restoration D'!C121</f>
        <v>61</v>
      </c>
      <c r="V121" s="33">
        <f>'Group B vs A; Governor; MiV EDV'!AI121</f>
        <v>33</v>
      </c>
      <c r="W121" s="25"/>
      <c r="X121" s="28">
        <f t="shared" ref="X121:Y121" si="604">I121+K121+M121</f>
        <v>121</v>
      </c>
      <c r="Y121" s="29">
        <f t="shared" si="604"/>
        <v>199</v>
      </c>
      <c r="Z121" s="32">
        <f t="shared" ref="Z121:AA121" si="605">Q121+S121+U121</f>
        <v>243</v>
      </c>
      <c r="AA121" s="67">
        <f t="shared" si="605"/>
        <v>114</v>
      </c>
      <c r="AB121" s="68">
        <f t="shared" ref="AB121:AC121" si="606">Z121/X121</f>
        <v>2.008264463</v>
      </c>
      <c r="AC121" s="69">
        <f t="shared" si="606"/>
        <v>0.5728643216</v>
      </c>
      <c r="AD121" s="70">
        <v>58.0</v>
      </c>
      <c r="AE121" s="70">
        <v>16.0</v>
      </c>
      <c r="AF121" s="70">
        <v>37.0</v>
      </c>
      <c r="AG121" s="70">
        <v>10.0</v>
      </c>
      <c r="AH121" s="69">
        <v>114.0</v>
      </c>
      <c r="AI121" s="69">
        <v>74.0</v>
      </c>
      <c r="AJ121" s="69">
        <v>11.0</v>
      </c>
      <c r="AK121" s="70">
        <f t="shared" ref="AK121:AN121" si="607">ROUND(AD121*$AB121,0)</f>
        <v>116</v>
      </c>
      <c r="AL121" s="70">
        <f t="shared" si="607"/>
        <v>32</v>
      </c>
      <c r="AM121" s="70">
        <f t="shared" si="607"/>
        <v>74</v>
      </c>
      <c r="AN121" s="70">
        <f t="shared" si="607"/>
        <v>20</v>
      </c>
      <c r="AO121" s="69">
        <f t="shared" ref="AO121:AQ121" si="608">ROUND(AH121*$AC121,0)</f>
        <v>65</v>
      </c>
      <c r="AP121" s="69">
        <f t="shared" si="608"/>
        <v>42</v>
      </c>
      <c r="AQ121" s="69">
        <f t="shared" si="608"/>
        <v>6</v>
      </c>
    </row>
    <row r="122">
      <c r="A122" s="60"/>
      <c r="B122" s="60"/>
      <c r="C122" s="60"/>
      <c r="D122" s="46">
        <v>120.0</v>
      </c>
      <c r="E122" s="25"/>
      <c r="F122" s="26">
        <v>2067.0</v>
      </c>
      <c r="G122" s="18">
        <v>1563.0</v>
      </c>
      <c r="H122" s="15">
        <f t="shared" si="9"/>
        <v>292</v>
      </c>
      <c r="I122" s="28">
        <v>26.0</v>
      </c>
      <c r="J122" s="29">
        <v>57.0</v>
      </c>
      <c r="K122" s="30">
        <v>17.0</v>
      </c>
      <c r="L122" s="31">
        <v>120.0</v>
      </c>
      <c r="M122" s="32">
        <v>37.0</v>
      </c>
      <c r="N122" s="33">
        <v>35.0</v>
      </c>
      <c r="O122" s="25"/>
      <c r="P122" s="15">
        <f t="shared" si="10"/>
        <v>259</v>
      </c>
      <c r="Q122" s="28">
        <f>'Group B vs A; Governor; Early E'!AJ122</f>
        <v>78</v>
      </c>
      <c r="R122" s="29">
        <f>'Group B vs A; Governor; Early E'!AK122</f>
        <v>57</v>
      </c>
      <c r="S122" s="30">
        <f>'Group B vs A; Governor; MiV EDV'!AJ122</f>
        <v>17</v>
      </c>
      <c r="T122" s="31">
        <f>'Group B vs A; Governor; MiV EDV'!AK122</f>
        <v>15</v>
      </c>
      <c r="U122" s="32">
        <f>'Group B vs A; EDV Restoration D'!C122</f>
        <v>57</v>
      </c>
      <c r="V122" s="33">
        <f>'Group B vs A; Governor; MiV EDV'!AI122</f>
        <v>35</v>
      </c>
      <c r="W122" s="25"/>
      <c r="X122" s="28">
        <f t="shared" ref="X122:Y122" si="609">I122+K122+M122</f>
        <v>80</v>
      </c>
      <c r="Y122" s="29">
        <f t="shared" si="609"/>
        <v>212</v>
      </c>
      <c r="Z122" s="32">
        <f t="shared" ref="Z122:AA122" si="610">Q122+S122+U122</f>
        <v>152</v>
      </c>
      <c r="AA122" s="67">
        <f t="shared" si="610"/>
        <v>107</v>
      </c>
      <c r="AB122" s="68">
        <f t="shared" ref="AB122:AC122" si="611">Z122/X122</f>
        <v>1.9</v>
      </c>
      <c r="AC122" s="69">
        <f t="shared" si="611"/>
        <v>0.5047169811</v>
      </c>
      <c r="AD122" s="70">
        <v>48.0</v>
      </c>
      <c r="AE122" s="70">
        <v>16.0</v>
      </c>
      <c r="AF122" s="70">
        <v>10.0</v>
      </c>
      <c r="AG122" s="70">
        <v>6.0</v>
      </c>
      <c r="AH122" s="69">
        <v>130.0</v>
      </c>
      <c r="AI122" s="69">
        <v>72.0</v>
      </c>
      <c r="AJ122" s="69">
        <v>10.0</v>
      </c>
      <c r="AK122" s="70">
        <f t="shared" ref="AK122:AN122" si="612">ROUND(AD122*$AB122,0)</f>
        <v>91</v>
      </c>
      <c r="AL122" s="70">
        <f t="shared" si="612"/>
        <v>30</v>
      </c>
      <c r="AM122" s="70">
        <f t="shared" si="612"/>
        <v>19</v>
      </c>
      <c r="AN122" s="70">
        <f t="shared" si="612"/>
        <v>11</v>
      </c>
      <c r="AO122" s="69">
        <f t="shared" ref="AO122:AQ122" si="613">ROUND(AH122*$AC122,0)</f>
        <v>66</v>
      </c>
      <c r="AP122" s="69">
        <f t="shared" si="613"/>
        <v>36</v>
      </c>
      <c r="AQ122" s="69">
        <f t="shared" si="613"/>
        <v>5</v>
      </c>
    </row>
    <row r="123">
      <c r="A123" s="60"/>
      <c r="B123" s="60"/>
      <c r="C123" s="60"/>
      <c r="D123" s="46">
        <v>121.0</v>
      </c>
      <c r="E123" s="25"/>
      <c r="F123" s="26">
        <v>2073.0</v>
      </c>
      <c r="G123" s="18">
        <v>1952.0</v>
      </c>
      <c r="H123" s="15">
        <f t="shared" si="9"/>
        <v>261</v>
      </c>
      <c r="I123" s="28">
        <v>23.0</v>
      </c>
      <c r="J123" s="29">
        <v>57.0</v>
      </c>
      <c r="K123" s="30">
        <v>22.0</v>
      </c>
      <c r="L123" s="31">
        <v>97.0</v>
      </c>
      <c r="M123" s="32">
        <v>31.0</v>
      </c>
      <c r="N123" s="33">
        <v>31.0</v>
      </c>
      <c r="O123" s="25"/>
      <c r="P123" s="15">
        <f t="shared" si="10"/>
        <v>243</v>
      </c>
      <c r="Q123" s="28">
        <f>'Group B vs A; Governor; Early E'!AJ123</f>
        <v>70</v>
      </c>
      <c r="R123" s="29">
        <f>'Group B vs A; Governor; Early E'!AK123</f>
        <v>57</v>
      </c>
      <c r="S123" s="30">
        <f>'Group B vs A; Governor; MiV EDV'!AJ123</f>
        <v>22</v>
      </c>
      <c r="T123" s="31">
        <f>'Group B vs A; Governor; MiV EDV'!AK123</f>
        <v>15</v>
      </c>
      <c r="U123" s="32">
        <f>'Group B vs A; EDV Restoration D'!C123</f>
        <v>48</v>
      </c>
      <c r="V123" s="33">
        <f>'Group B vs A; Governor; MiV EDV'!AI123</f>
        <v>31</v>
      </c>
      <c r="W123" s="25"/>
      <c r="X123" s="28">
        <f t="shared" ref="X123:Y123" si="614">I123+K123+M123</f>
        <v>76</v>
      </c>
      <c r="Y123" s="29">
        <f t="shared" si="614"/>
        <v>185</v>
      </c>
      <c r="Z123" s="32">
        <f t="shared" ref="Z123:AA123" si="615">Q123+S123+U123</f>
        <v>140</v>
      </c>
      <c r="AA123" s="67">
        <f t="shared" si="615"/>
        <v>103</v>
      </c>
      <c r="AB123" s="68">
        <f t="shared" ref="AB123:AC123" si="616">Z123/X123</f>
        <v>1.842105263</v>
      </c>
      <c r="AC123" s="69">
        <f t="shared" si="616"/>
        <v>0.5567567568</v>
      </c>
      <c r="AD123" s="70">
        <v>48.0</v>
      </c>
      <c r="AE123" s="70">
        <v>6.0</v>
      </c>
      <c r="AF123" s="70">
        <v>21.0</v>
      </c>
      <c r="AG123" s="70">
        <v>1.0</v>
      </c>
      <c r="AH123" s="69">
        <v>118.0</v>
      </c>
      <c r="AI123" s="69">
        <v>64.0</v>
      </c>
      <c r="AJ123" s="69">
        <v>3.0</v>
      </c>
      <c r="AK123" s="70">
        <f t="shared" ref="AK123:AN123" si="617">ROUND(AD123*$AB123,0)</f>
        <v>88</v>
      </c>
      <c r="AL123" s="70">
        <f t="shared" si="617"/>
        <v>11</v>
      </c>
      <c r="AM123" s="70">
        <f t="shared" si="617"/>
        <v>39</v>
      </c>
      <c r="AN123" s="70">
        <f t="shared" si="617"/>
        <v>2</v>
      </c>
      <c r="AO123" s="69">
        <f t="shared" ref="AO123:AQ123" si="618">ROUND(AH123*$AC123,0)</f>
        <v>66</v>
      </c>
      <c r="AP123" s="69">
        <f t="shared" si="618"/>
        <v>36</v>
      </c>
      <c r="AQ123" s="69">
        <f t="shared" si="618"/>
        <v>2</v>
      </c>
    </row>
    <row r="124">
      <c r="A124" s="60"/>
      <c r="B124" s="60"/>
      <c r="C124" s="60"/>
      <c r="D124" s="46">
        <v>122.0</v>
      </c>
      <c r="E124" s="25"/>
      <c r="F124" s="26">
        <v>2074.0</v>
      </c>
      <c r="G124" s="18">
        <v>1756.0</v>
      </c>
      <c r="H124" s="15">
        <f t="shared" si="9"/>
        <v>369</v>
      </c>
      <c r="I124" s="28">
        <v>35.0</v>
      </c>
      <c r="J124" s="29">
        <v>72.0</v>
      </c>
      <c r="K124" s="30">
        <v>39.0</v>
      </c>
      <c r="L124" s="31">
        <v>169.0</v>
      </c>
      <c r="M124" s="32">
        <v>16.0</v>
      </c>
      <c r="N124" s="33">
        <v>38.0</v>
      </c>
      <c r="O124" s="25"/>
      <c r="P124" s="15">
        <f t="shared" si="10"/>
        <v>296</v>
      </c>
      <c r="Q124" s="28">
        <f>'Group B vs A; Governor; Early E'!AJ124</f>
        <v>79</v>
      </c>
      <c r="R124" s="29">
        <f>'Group B vs A; Governor; Early E'!AK124</f>
        <v>72</v>
      </c>
      <c r="S124" s="30">
        <f>'Group B vs A; Governor; MiV EDV'!AJ124</f>
        <v>39</v>
      </c>
      <c r="T124" s="31">
        <f>'Group B vs A; Governor; MiV EDV'!AK124</f>
        <v>38</v>
      </c>
      <c r="U124" s="32">
        <f>'Group B vs A; EDV Restoration D'!C124</f>
        <v>30</v>
      </c>
      <c r="V124" s="33">
        <f>'Group B vs A; Governor; MiV EDV'!AI124</f>
        <v>38</v>
      </c>
      <c r="W124" s="25"/>
      <c r="X124" s="28">
        <f t="shared" ref="X124:Y124" si="619">I124+K124+M124</f>
        <v>90</v>
      </c>
      <c r="Y124" s="29">
        <f t="shared" si="619"/>
        <v>279</v>
      </c>
      <c r="Z124" s="32">
        <f t="shared" ref="Z124:AA124" si="620">Q124+S124+U124</f>
        <v>148</v>
      </c>
      <c r="AA124" s="67">
        <f t="shared" si="620"/>
        <v>148</v>
      </c>
      <c r="AB124" s="68">
        <f t="shared" ref="AB124:AC124" si="621">Z124/X124</f>
        <v>1.644444444</v>
      </c>
      <c r="AC124" s="69">
        <f t="shared" si="621"/>
        <v>0.5304659498</v>
      </c>
      <c r="AD124" s="70">
        <v>35.0</v>
      </c>
      <c r="AE124" s="70">
        <v>15.0</v>
      </c>
      <c r="AF124" s="70">
        <v>35.0</v>
      </c>
      <c r="AG124" s="70">
        <v>5.0</v>
      </c>
      <c r="AH124" s="69">
        <v>204.0</v>
      </c>
      <c r="AI124" s="69">
        <v>60.0</v>
      </c>
      <c r="AJ124" s="69">
        <v>15.0</v>
      </c>
      <c r="AK124" s="70">
        <f t="shared" ref="AK124:AN124" si="622">ROUND(AD124*$AB124,0)</f>
        <v>58</v>
      </c>
      <c r="AL124" s="70">
        <f t="shared" si="622"/>
        <v>25</v>
      </c>
      <c r="AM124" s="70">
        <f t="shared" si="622"/>
        <v>58</v>
      </c>
      <c r="AN124" s="70">
        <f t="shared" si="622"/>
        <v>8</v>
      </c>
      <c r="AO124" s="69">
        <f t="shared" ref="AO124:AQ124" si="623">ROUND(AH124*$AC124,0)</f>
        <v>108</v>
      </c>
      <c r="AP124" s="69">
        <f t="shared" si="623"/>
        <v>32</v>
      </c>
      <c r="AQ124" s="69">
        <f t="shared" si="623"/>
        <v>8</v>
      </c>
    </row>
    <row r="125">
      <c r="A125" s="60"/>
      <c r="B125" s="60"/>
      <c r="C125" s="60"/>
      <c r="D125" s="46">
        <v>123.0</v>
      </c>
      <c r="E125" s="25"/>
      <c r="F125" s="26">
        <v>2080.0</v>
      </c>
      <c r="G125" s="18">
        <v>490.0</v>
      </c>
      <c r="H125" s="15">
        <f t="shared" si="9"/>
        <v>163</v>
      </c>
      <c r="I125" s="28">
        <v>24.0</v>
      </c>
      <c r="J125" s="29">
        <v>30.0</v>
      </c>
      <c r="K125" s="30">
        <v>10.0</v>
      </c>
      <c r="L125" s="31">
        <v>27.0</v>
      </c>
      <c r="M125" s="32">
        <v>34.0</v>
      </c>
      <c r="N125" s="33">
        <v>38.0</v>
      </c>
      <c r="O125" s="25"/>
      <c r="P125" s="15">
        <f t="shared" si="10"/>
        <v>207</v>
      </c>
      <c r="Q125" s="28">
        <f>'Group B vs A; Governor; Early E'!AJ125</f>
        <v>71</v>
      </c>
      <c r="R125" s="29">
        <f>'Group B vs A; Governor; Early E'!AK125</f>
        <v>30</v>
      </c>
      <c r="S125" s="30">
        <f>'Group B vs A; Governor; MiV EDV'!AJ125</f>
        <v>10</v>
      </c>
      <c r="T125" s="31">
        <f>'Group B vs A; Governor; MiV EDV'!AK125</f>
        <v>5</v>
      </c>
      <c r="U125" s="32">
        <f>'Group B vs A; EDV Restoration D'!C125</f>
        <v>53</v>
      </c>
      <c r="V125" s="33">
        <f>'Group B vs A; Governor; MiV EDV'!AI125</f>
        <v>38</v>
      </c>
      <c r="W125" s="25"/>
      <c r="X125" s="28">
        <f t="shared" ref="X125:Y125" si="624">I125+K125+M125</f>
        <v>68</v>
      </c>
      <c r="Y125" s="29">
        <f t="shared" si="624"/>
        <v>95</v>
      </c>
      <c r="Z125" s="32">
        <f t="shared" ref="Z125:AA125" si="625">Q125+S125+U125</f>
        <v>134</v>
      </c>
      <c r="AA125" s="67">
        <f t="shared" si="625"/>
        <v>73</v>
      </c>
      <c r="AB125" s="68">
        <f t="shared" ref="AB125:AC125" si="626">Z125/X125</f>
        <v>1.970588235</v>
      </c>
      <c r="AC125" s="69">
        <f t="shared" si="626"/>
        <v>0.7684210526</v>
      </c>
      <c r="AD125" s="70">
        <v>23.0</v>
      </c>
      <c r="AE125" s="70">
        <v>12.0</v>
      </c>
      <c r="AF125" s="70">
        <v>32.0</v>
      </c>
      <c r="AG125" s="70">
        <v>1.0</v>
      </c>
      <c r="AH125" s="69">
        <v>38.0</v>
      </c>
      <c r="AI125" s="69">
        <v>55.0</v>
      </c>
      <c r="AJ125" s="69">
        <v>2.0</v>
      </c>
      <c r="AK125" s="70">
        <f t="shared" ref="AK125:AN125" si="627">ROUND(AD125*$AB125,0)</f>
        <v>45</v>
      </c>
      <c r="AL125" s="70">
        <f t="shared" si="627"/>
        <v>24</v>
      </c>
      <c r="AM125" s="70">
        <f t="shared" si="627"/>
        <v>63</v>
      </c>
      <c r="AN125" s="70">
        <f t="shared" si="627"/>
        <v>2</v>
      </c>
      <c r="AO125" s="69">
        <f t="shared" ref="AO125:AQ125" si="628">ROUND(AH125*$AC125,0)</f>
        <v>29</v>
      </c>
      <c r="AP125" s="69">
        <f t="shared" si="628"/>
        <v>42</v>
      </c>
      <c r="AQ125" s="69">
        <f t="shared" si="628"/>
        <v>2</v>
      </c>
    </row>
    <row r="126">
      <c r="A126" s="60"/>
      <c r="B126" s="60"/>
      <c r="C126" s="60"/>
      <c r="D126" s="46">
        <v>124.0</v>
      </c>
      <c r="E126" s="25"/>
      <c r="F126" s="26">
        <v>2082.0</v>
      </c>
      <c r="G126" s="18">
        <v>1903.0</v>
      </c>
      <c r="H126" s="15">
        <f t="shared" si="9"/>
        <v>466</v>
      </c>
      <c r="I126" s="28">
        <v>58.0</v>
      </c>
      <c r="J126" s="29">
        <v>91.0</v>
      </c>
      <c r="K126" s="30">
        <v>31.0</v>
      </c>
      <c r="L126" s="31">
        <v>181.0</v>
      </c>
      <c r="M126" s="32">
        <v>55.0</v>
      </c>
      <c r="N126" s="33">
        <v>50.0</v>
      </c>
      <c r="O126" s="25"/>
      <c r="P126" s="15">
        <f t="shared" si="10"/>
        <v>455</v>
      </c>
      <c r="Q126" s="28">
        <f>'Group B vs A; Governor; Early E'!AJ126</f>
        <v>175</v>
      </c>
      <c r="R126" s="29">
        <f>'Group B vs A; Governor; Early E'!AK126</f>
        <v>91</v>
      </c>
      <c r="S126" s="30">
        <f>'Group B vs A; Governor; MiV EDV'!AJ126</f>
        <v>31</v>
      </c>
      <c r="T126" s="31">
        <f>'Group B vs A; Governor; MiV EDV'!AK126</f>
        <v>25</v>
      </c>
      <c r="U126" s="32">
        <f>'Group B vs A; EDV Restoration D'!C126</f>
        <v>83</v>
      </c>
      <c r="V126" s="33">
        <f>'Group B vs A; Governor; MiV EDV'!AI126</f>
        <v>50</v>
      </c>
      <c r="W126" s="25"/>
      <c r="X126" s="28">
        <f t="shared" ref="X126:Y126" si="629">I126+K126+M126</f>
        <v>144</v>
      </c>
      <c r="Y126" s="29">
        <f t="shared" si="629"/>
        <v>322</v>
      </c>
      <c r="Z126" s="32">
        <f t="shared" ref="Z126:AA126" si="630">Q126+S126+U126</f>
        <v>289</v>
      </c>
      <c r="AA126" s="67">
        <f t="shared" si="630"/>
        <v>166</v>
      </c>
      <c r="AB126" s="68">
        <f t="shared" ref="AB126:AC126" si="631">Z126/X126</f>
        <v>2.006944444</v>
      </c>
      <c r="AC126" s="69">
        <f t="shared" si="631"/>
        <v>0.5155279503</v>
      </c>
      <c r="AD126" s="70">
        <v>87.0</v>
      </c>
      <c r="AE126" s="70">
        <v>17.0</v>
      </c>
      <c r="AF126" s="70">
        <v>32.0</v>
      </c>
      <c r="AG126" s="70">
        <v>8.0</v>
      </c>
      <c r="AH126" s="69">
        <v>186.0</v>
      </c>
      <c r="AI126" s="69">
        <v>116.0</v>
      </c>
      <c r="AJ126" s="69">
        <v>20.0</v>
      </c>
      <c r="AK126" s="70">
        <f t="shared" ref="AK126:AN126" si="632">ROUND(AD126*$AB126,0)</f>
        <v>175</v>
      </c>
      <c r="AL126" s="70">
        <f t="shared" si="632"/>
        <v>34</v>
      </c>
      <c r="AM126" s="70">
        <f t="shared" si="632"/>
        <v>64</v>
      </c>
      <c r="AN126" s="70">
        <f t="shared" si="632"/>
        <v>16</v>
      </c>
      <c r="AO126" s="69">
        <f t="shared" ref="AO126:AQ126" si="633">ROUND(AH126*$AC126,0)</f>
        <v>96</v>
      </c>
      <c r="AP126" s="69">
        <f t="shared" si="633"/>
        <v>60</v>
      </c>
      <c r="AQ126" s="69">
        <f t="shared" si="633"/>
        <v>10</v>
      </c>
    </row>
    <row r="127">
      <c r="A127" s="60"/>
      <c r="B127" s="60"/>
      <c r="C127" s="60"/>
      <c r="D127" s="46">
        <v>125.0</v>
      </c>
      <c r="E127" s="25"/>
      <c r="F127" s="26">
        <v>2086.0</v>
      </c>
      <c r="G127" s="18">
        <v>2283.0</v>
      </c>
      <c r="H127" s="15">
        <f t="shared" si="9"/>
        <v>193</v>
      </c>
      <c r="I127" s="28">
        <v>12.0</v>
      </c>
      <c r="J127" s="29">
        <v>35.0</v>
      </c>
      <c r="K127" s="30">
        <v>15.0</v>
      </c>
      <c r="L127" s="31">
        <v>88.0</v>
      </c>
      <c r="M127" s="32">
        <v>13.0</v>
      </c>
      <c r="N127" s="33">
        <v>30.0</v>
      </c>
      <c r="O127" s="25"/>
      <c r="P127" s="15">
        <f t="shared" si="10"/>
        <v>150</v>
      </c>
      <c r="Q127" s="28">
        <f>'Group B vs A; Governor; Early E'!AJ127</f>
        <v>28</v>
      </c>
      <c r="R127" s="29">
        <f>'Group B vs A; Governor; Early E'!AK127</f>
        <v>35</v>
      </c>
      <c r="S127" s="30">
        <f>'Group B vs A; Governor; MiV EDV'!AJ127</f>
        <v>15</v>
      </c>
      <c r="T127" s="31">
        <f>'Group B vs A; Governor; MiV EDV'!AK127</f>
        <v>17</v>
      </c>
      <c r="U127" s="32">
        <f>'Group B vs A; EDV Restoration D'!C127</f>
        <v>25</v>
      </c>
      <c r="V127" s="33">
        <f>'Group B vs A; Governor; MiV EDV'!AI127</f>
        <v>30</v>
      </c>
      <c r="W127" s="25"/>
      <c r="X127" s="28">
        <f t="shared" ref="X127:Y127" si="634">I127+K127+M127</f>
        <v>40</v>
      </c>
      <c r="Y127" s="29">
        <f t="shared" si="634"/>
        <v>153</v>
      </c>
      <c r="Z127" s="32">
        <f t="shared" ref="Z127:AA127" si="635">Q127+S127+U127</f>
        <v>68</v>
      </c>
      <c r="AA127" s="67">
        <f t="shared" si="635"/>
        <v>82</v>
      </c>
      <c r="AB127" s="68">
        <f t="shared" ref="AB127:AC127" si="636">Z127/X127</f>
        <v>1.7</v>
      </c>
      <c r="AC127" s="69">
        <f t="shared" si="636"/>
        <v>0.5359477124</v>
      </c>
      <c r="AD127" s="70">
        <v>13.0</v>
      </c>
      <c r="AE127" s="70">
        <v>13.0</v>
      </c>
      <c r="AF127" s="70">
        <v>12.0</v>
      </c>
      <c r="AG127" s="70">
        <v>2.0</v>
      </c>
      <c r="AH127" s="69">
        <v>106.0</v>
      </c>
      <c r="AI127" s="69">
        <v>38.0</v>
      </c>
      <c r="AJ127" s="69">
        <v>9.0</v>
      </c>
      <c r="AK127" s="70">
        <f t="shared" ref="AK127:AN127" si="637">ROUND(AD127*$AB127,0)</f>
        <v>22</v>
      </c>
      <c r="AL127" s="70">
        <f t="shared" si="637"/>
        <v>22</v>
      </c>
      <c r="AM127" s="70">
        <f t="shared" si="637"/>
        <v>20</v>
      </c>
      <c r="AN127" s="70">
        <f t="shared" si="637"/>
        <v>3</v>
      </c>
      <c r="AO127" s="69">
        <f t="shared" ref="AO127:AQ127" si="638">ROUND(AH127*$AC127,0)</f>
        <v>57</v>
      </c>
      <c r="AP127" s="69">
        <f t="shared" si="638"/>
        <v>20</v>
      </c>
      <c r="AQ127" s="69">
        <f t="shared" si="638"/>
        <v>5</v>
      </c>
    </row>
    <row r="128">
      <c r="A128" s="60"/>
      <c r="B128" s="60"/>
      <c r="C128" s="60"/>
      <c r="D128" s="46">
        <v>126.0</v>
      </c>
      <c r="E128" s="25"/>
      <c r="F128" s="26">
        <v>2087.0</v>
      </c>
      <c r="G128" s="18">
        <v>2996.0</v>
      </c>
      <c r="H128" s="15">
        <f t="shared" si="9"/>
        <v>356</v>
      </c>
      <c r="I128" s="28">
        <v>26.0</v>
      </c>
      <c r="J128" s="29">
        <v>98.0</v>
      </c>
      <c r="K128" s="30">
        <v>19.0</v>
      </c>
      <c r="L128" s="31">
        <v>155.0</v>
      </c>
      <c r="M128" s="32">
        <v>11.0</v>
      </c>
      <c r="N128" s="33">
        <v>47.0</v>
      </c>
      <c r="O128" s="25"/>
      <c r="P128" s="15">
        <f t="shared" si="10"/>
        <v>282</v>
      </c>
      <c r="Q128" s="28">
        <f>'Group B vs A; Governor; Early E'!AJ128</f>
        <v>58</v>
      </c>
      <c r="R128" s="29">
        <f>'Group B vs A; Governor; Early E'!AK128</f>
        <v>98</v>
      </c>
      <c r="S128" s="30">
        <f>'Group B vs A; Governor; MiV EDV'!AJ128</f>
        <v>19</v>
      </c>
      <c r="T128" s="31">
        <f>'Group B vs A; Governor; MiV EDV'!AK128</f>
        <v>31</v>
      </c>
      <c r="U128" s="32">
        <f>'Group B vs A; EDV Restoration D'!C128</f>
        <v>29</v>
      </c>
      <c r="V128" s="33">
        <f>'Group B vs A; Governor; MiV EDV'!AI128</f>
        <v>47</v>
      </c>
      <c r="W128" s="25"/>
      <c r="X128" s="28">
        <f t="shared" ref="X128:Y128" si="639">I128+K128+M128</f>
        <v>56</v>
      </c>
      <c r="Y128" s="29">
        <f t="shared" si="639"/>
        <v>300</v>
      </c>
      <c r="Z128" s="32">
        <f t="shared" ref="Z128:AA128" si="640">Q128+S128+U128</f>
        <v>106</v>
      </c>
      <c r="AA128" s="67">
        <f t="shared" si="640"/>
        <v>176</v>
      </c>
      <c r="AB128" s="68">
        <f t="shared" ref="AB128:AC128" si="641">Z128/X128</f>
        <v>1.892857143</v>
      </c>
      <c r="AC128" s="69">
        <f t="shared" si="641"/>
        <v>0.5866666667</v>
      </c>
      <c r="AD128" s="70">
        <v>21.0</v>
      </c>
      <c r="AE128" s="70">
        <v>13.0</v>
      </c>
      <c r="AF128" s="70">
        <v>10.0</v>
      </c>
      <c r="AG128" s="70">
        <v>12.0</v>
      </c>
      <c r="AH128" s="69">
        <v>223.0</v>
      </c>
      <c r="AI128" s="69">
        <v>62.0</v>
      </c>
      <c r="AJ128" s="69">
        <v>15.0</v>
      </c>
      <c r="AK128" s="70">
        <f t="shared" ref="AK128:AN128" si="642">ROUND(AD128*$AB128,0)</f>
        <v>40</v>
      </c>
      <c r="AL128" s="70">
        <f t="shared" si="642"/>
        <v>25</v>
      </c>
      <c r="AM128" s="70">
        <f t="shared" si="642"/>
        <v>19</v>
      </c>
      <c r="AN128" s="70">
        <f t="shared" si="642"/>
        <v>23</v>
      </c>
      <c r="AO128" s="69">
        <f t="shared" ref="AO128:AQ128" si="643">ROUND(AH128*$AC128,0)</f>
        <v>131</v>
      </c>
      <c r="AP128" s="69">
        <f t="shared" si="643"/>
        <v>36</v>
      </c>
      <c r="AQ128" s="69">
        <f t="shared" si="643"/>
        <v>9</v>
      </c>
    </row>
    <row r="129">
      <c r="A129" s="60"/>
      <c r="B129" s="60"/>
      <c r="C129" s="60"/>
      <c r="D129" s="46">
        <v>127.0</v>
      </c>
      <c r="E129" s="25"/>
      <c r="F129" s="26">
        <v>2126.0</v>
      </c>
      <c r="G129" s="18">
        <v>2337.0</v>
      </c>
      <c r="H129" s="15">
        <f t="shared" si="9"/>
        <v>347</v>
      </c>
      <c r="I129" s="28">
        <v>45.0</v>
      </c>
      <c r="J129" s="29">
        <v>60.0</v>
      </c>
      <c r="K129" s="30">
        <v>16.0</v>
      </c>
      <c r="L129" s="31">
        <v>142.0</v>
      </c>
      <c r="M129" s="32">
        <v>32.0</v>
      </c>
      <c r="N129" s="33">
        <v>52.0</v>
      </c>
      <c r="O129" s="25"/>
      <c r="P129" s="15">
        <f t="shared" si="10"/>
        <v>313</v>
      </c>
      <c r="Q129" s="28">
        <f>'Group B vs A; Governor; Early E'!AJ129</f>
        <v>110</v>
      </c>
      <c r="R129" s="29">
        <f>'Group B vs A; Governor; Early E'!AK129</f>
        <v>60</v>
      </c>
      <c r="S129" s="30">
        <f>'Group B vs A; Governor; MiV EDV'!AJ129</f>
        <v>16</v>
      </c>
      <c r="T129" s="31">
        <f>'Group B vs A; Governor; MiV EDV'!AK129</f>
        <v>19</v>
      </c>
      <c r="U129" s="32">
        <f>'Group B vs A; EDV Restoration D'!C129</f>
        <v>56</v>
      </c>
      <c r="V129" s="33">
        <f>'Group B vs A; Governor; MiV EDV'!AI129</f>
        <v>52</v>
      </c>
      <c r="W129" s="25"/>
      <c r="X129" s="28">
        <f t="shared" ref="X129:Y129" si="644">I129+K129+M129</f>
        <v>93</v>
      </c>
      <c r="Y129" s="29">
        <f t="shared" si="644"/>
        <v>254</v>
      </c>
      <c r="Z129" s="32">
        <f t="shared" ref="Z129:AA129" si="645">Q129+S129+U129</f>
        <v>182</v>
      </c>
      <c r="AA129" s="67">
        <f t="shared" si="645"/>
        <v>131</v>
      </c>
      <c r="AB129" s="68">
        <f t="shared" ref="AB129:AC129" si="646">Z129/X129</f>
        <v>1.956989247</v>
      </c>
      <c r="AC129" s="69">
        <f t="shared" si="646"/>
        <v>0.5157480315</v>
      </c>
      <c r="AD129" s="70">
        <v>34.0</v>
      </c>
      <c r="AE129" s="70">
        <v>17.0</v>
      </c>
      <c r="AF129" s="70">
        <v>31.0</v>
      </c>
      <c r="AG129" s="70">
        <v>11.0</v>
      </c>
      <c r="AH129" s="69">
        <v>177.0</v>
      </c>
      <c r="AI129" s="69">
        <v>59.0</v>
      </c>
      <c r="AJ129" s="69">
        <v>18.0</v>
      </c>
      <c r="AK129" s="70">
        <f t="shared" ref="AK129:AN129" si="647">ROUND(AD129*$AB129,0)</f>
        <v>67</v>
      </c>
      <c r="AL129" s="70">
        <f t="shared" si="647"/>
        <v>33</v>
      </c>
      <c r="AM129" s="70">
        <f t="shared" si="647"/>
        <v>61</v>
      </c>
      <c r="AN129" s="70">
        <f t="shared" si="647"/>
        <v>22</v>
      </c>
      <c r="AO129" s="69">
        <f t="shared" ref="AO129:AQ129" si="648">ROUND(AH129*$AC129,0)</f>
        <v>91</v>
      </c>
      <c r="AP129" s="69">
        <f t="shared" si="648"/>
        <v>30</v>
      </c>
      <c r="AQ129" s="69">
        <f t="shared" si="648"/>
        <v>9</v>
      </c>
    </row>
    <row r="130">
      <c r="A130" s="60"/>
      <c r="B130" s="60"/>
      <c r="C130" s="60"/>
      <c r="D130" s="46">
        <v>128.0</v>
      </c>
      <c r="E130" s="25"/>
      <c r="F130" s="26">
        <v>2352.0</v>
      </c>
      <c r="G130" s="18">
        <v>3099.0</v>
      </c>
      <c r="H130" s="15">
        <f t="shared" si="9"/>
        <v>945</v>
      </c>
      <c r="I130" s="28">
        <v>103.0</v>
      </c>
      <c r="J130" s="29">
        <v>185.0</v>
      </c>
      <c r="K130" s="30">
        <v>91.0</v>
      </c>
      <c r="L130" s="31">
        <v>421.0</v>
      </c>
      <c r="M130" s="32">
        <v>60.0</v>
      </c>
      <c r="N130" s="33">
        <v>85.0</v>
      </c>
      <c r="O130" s="25"/>
      <c r="P130" s="15">
        <f t="shared" si="10"/>
        <v>803</v>
      </c>
      <c r="Q130" s="28">
        <f>'Group B vs A; Governor; Early E'!AJ130</f>
        <v>267</v>
      </c>
      <c r="R130" s="29">
        <f>'Group B vs A; Governor; Early E'!AK130</f>
        <v>185</v>
      </c>
      <c r="S130" s="30">
        <f>'Group B vs A; Governor; MiV EDV'!AJ130</f>
        <v>91</v>
      </c>
      <c r="T130" s="31">
        <f>'Group B vs A; Governor; MiV EDV'!AK130</f>
        <v>76</v>
      </c>
      <c r="U130" s="32">
        <f>'Group B vs A; EDV Restoration D'!C130</f>
        <v>99</v>
      </c>
      <c r="V130" s="33">
        <f>'Group B vs A; Governor; MiV EDV'!AI130</f>
        <v>85</v>
      </c>
      <c r="W130" s="25"/>
      <c r="X130" s="28">
        <f t="shared" ref="X130:Y130" si="649">I130+K130+M130</f>
        <v>254</v>
      </c>
      <c r="Y130" s="29">
        <f t="shared" si="649"/>
        <v>691</v>
      </c>
      <c r="Z130" s="32">
        <f t="shared" ref="Z130:AA130" si="650">Q130+S130+U130</f>
        <v>457</v>
      </c>
      <c r="AA130" s="67">
        <f t="shared" si="650"/>
        <v>346</v>
      </c>
      <c r="AB130" s="68">
        <f t="shared" ref="AB130:AC130" si="651">Z130/X130</f>
        <v>1.799212598</v>
      </c>
      <c r="AC130" s="69">
        <f t="shared" si="651"/>
        <v>0.500723589</v>
      </c>
      <c r="AD130" s="70">
        <v>97.0</v>
      </c>
      <c r="AE130" s="70">
        <v>51.0</v>
      </c>
      <c r="AF130" s="70">
        <v>88.0</v>
      </c>
      <c r="AG130" s="70">
        <v>18.0</v>
      </c>
      <c r="AH130" s="69">
        <v>401.0</v>
      </c>
      <c r="AI130" s="69">
        <v>261.0</v>
      </c>
      <c r="AJ130" s="69">
        <v>29.0</v>
      </c>
      <c r="AK130" s="70">
        <f t="shared" ref="AK130:AN130" si="652">ROUND(AD130*$AB130,0)</f>
        <v>175</v>
      </c>
      <c r="AL130" s="70">
        <f t="shared" si="652"/>
        <v>92</v>
      </c>
      <c r="AM130" s="70">
        <f t="shared" si="652"/>
        <v>158</v>
      </c>
      <c r="AN130" s="70">
        <f t="shared" si="652"/>
        <v>32</v>
      </c>
      <c r="AO130" s="69">
        <f t="shared" ref="AO130:AQ130" si="653">ROUND(AH130*$AC130,0)</f>
        <v>201</v>
      </c>
      <c r="AP130" s="69">
        <f t="shared" si="653"/>
        <v>131</v>
      </c>
      <c r="AQ130" s="69">
        <f t="shared" si="653"/>
        <v>15</v>
      </c>
    </row>
    <row r="131">
      <c r="A131" s="60"/>
      <c r="B131" s="60"/>
      <c r="C131" s="60"/>
      <c r="D131" s="46">
        <v>129.0</v>
      </c>
      <c r="E131" s="25"/>
      <c r="F131" s="26">
        <v>2360.0</v>
      </c>
      <c r="G131" s="18">
        <v>2222.0</v>
      </c>
      <c r="H131" s="15">
        <f t="shared" si="9"/>
        <v>358</v>
      </c>
      <c r="I131" s="28">
        <v>23.0</v>
      </c>
      <c r="J131" s="29">
        <v>74.0</v>
      </c>
      <c r="K131" s="30">
        <v>21.0</v>
      </c>
      <c r="L131" s="31">
        <v>189.0</v>
      </c>
      <c r="M131" s="32">
        <v>21.0</v>
      </c>
      <c r="N131" s="33">
        <v>30.0</v>
      </c>
      <c r="O131" s="25"/>
      <c r="P131" s="15">
        <f t="shared" si="10"/>
        <v>249</v>
      </c>
      <c r="Q131" s="28">
        <f>'Group B vs A; Governor; Early E'!AJ131</f>
        <v>64</v>
      </c>
      <c r="R131" s="29">
        <f>'Group B vs A; Governor; Early E'!AK131</f>
        <v>74</v>
      </c>
      <c r="S131" s="30">
        <f>'Group B vs A; Governor; MiV EDV'!AJ131</f>
        <v>21</v>
      </c>
      <c r="T131" s="31">
        <f>'Group B vs A; Governor; MiV EDV'!AK131</f>
        <v>24</v>
      </c>
      <c r="U131" s="32">
        <f>'Group B vs A; EDV Restoration D'!C131</f>
        <v>36</v>
      </c>
      <c r="V131" s="33">
        <f>'Group B vs A; Governor; MiV EDV'!AI131</f>
        <v>30</v>
      </c>
      <c r="W131" s="25"/>
      <c r="X131" s="28">
        <f t="shared" ref="X131:Y131" si="654">I131+K131+M131</f>
        <v>65</v>
      </c>
      <c r="Y131" s="29">
        <f t="shared" si="654"/>
        <v>293</v>
      </c>
      <c r="Z131" s="32">
        <f t="shared" ref="Z131:AA131" si="655">Q131+S131+U131</f>
        <v>121</v>
      </c>
      <c r="AA131" s="67">
        <f t="shared" si="655"/>
        <v>128</v>
      </c>
      <c r="AB131" s="68">
        <f t="shared" ref="AB131:AC131" si="656">Z131/X131</f>
        <v>1.861538462</v>
      </c>
      <c r="AC131" s="69">
        <f t="shared" si="656"/>
        <v>0.4368600683</v>
      </c>
      <c r="AD131" s="70">
        <v>23.0</v>
      </c>
      <c r="AE131" s="70">
        <v>15.0</v>
      </c>
      <c r="AF131" s="70">
        <v>23.0</v>
      </c>
      <c r="AG131" s="70">
        <v>4.0</v>
      </c>
      <c r="AH131" s="69">
        <v>238.0</v>
      </c>
      <c r="AI131" s="69">
        <v>38.0</v>
      </c>
      <c r="AJ131" s="69">
        <v>17.0</v>
      </c>
      <c r="AK131" s="70">
        <f t="shared" ref="AK131:AN131" si="657">ROUND(AD131*$AB131,0)</f>
        <v>43</v>
      </c>
      <c r="AL131" s="70">
        <f t="shared" si="657"/>
        <v>28</v>
      </c>
      <c r="AM131" s="70">
        <f t="shared" si="657"/>
        <v>43</v>
      </c>
      <c r="AN131" s="70">
        <f t="shared" si="657"/>
        <v>7</v>
      </c>
      <c r="AO131" s="69">
        <f t="shared" ref="AO131:AQ131" si="658">ROUND(AH131*$AC131,0)</f>
        <v>104</v>
      </c>
      <c r="AP131" s="69">
        <f t="shared" si="658"/>
        <v>17</v>
      </c>
      <c r="AQ131" s="69">
        <f t="shared" si="658"/>
        <v>7</v>
      </c>
    </row>
    <row r="132">
      <c r="A132" s="60"/>
      <c r="B132" s="60"/>
      <c r="C132" s="60"/>
      <c r="D132" s="46">
        <v>130.0</v>
      </c>
      <c r="E132" s="25"/>
      <c r="F132" s="26">
        <v>2371.0</v>
      </c>
      <c r="G132" s="18">
        <v>1353.0</v>
      </c>
      <c r="H132" s="15">
        <f t="shared" si="9"/>
        <v>271</v>
      </c>
      <c r="I132" s="28">
        <v>39.0</v>
      </c>
      <c r="J132" s="29">
        <v>56.0</v>
      </c>
      <c r="K132" s="30">
        <v>18.0</v>
      </c>
      <c r="L132" s="31">
        <v>98.0</v>
      </c>
      <c r="M132" s="32">
        <v>21.0</v>
      </c>
      <c r="N132" s="33">
        <v>39.0</v>
      </c>
      <c r="O132" s="25"/>
      <c r="P132" s="15">
        <f t="shared" si="10"/>
        <v>261</v>
      </c>
      <c r="Q132" s="28">
        <f>'Group B vs A; Governor; Early E'!AJ132</f>
        <v>92</v>
      </c>
      <c r="R132" s="29">
        <f>'Group B vs A; Governor; Early E'!AK132</f>
        <v>56</v>
      </c>
      <c r="S132" s="30">
        <f>'Group B vs A; Governor; MiV EDV'!AJ132</f>
        <v>18</v>
      </c>
      <c r="T132" s="31">
        <f>'Group B vs A; Governor; MiV EDV'!AK132</f>
        <v>18</v>
      </c>
      <c r="U132" s="32">
        <f>'Group B vs A; EDV Restoration D'!C132</f>
        <v>38</v>
      </c>
      <c r="V132" s="33">
        <f>'Group B vs A; Governor; MiV EDV'!AI132</f>
        <v>39</v>
      </c>
      <c r="W132" s="25"/>
      <c r="X132" s="28">
        <f t="shared" ref="X132:Y132" si="659">I132+K132+M132</f>
        <v>78</v>
      </c>
      <c r="Y132" s="29">
        <f t="shared" si="659"/>
        <v>193</v>
      </c>
      <c r="Z132" s="32">
        <f t="shared" ref="Z132:AA132" si="660">Q132+S132+U132</f>
        <v>148</v>
      </c>
      <c r="AA132" s="67">
        <f t="shared" si="660"/>
        <v>113</v>
      </c>
      <c r="AB132" s="68">
        <f t="shared" ref="AB132:AC132" si="661">Z132/X132</f>
        <v>1.897435897</v>
      </c>
      <c r="AC132" s="69">
        <f t="shared" si="661"/>
        <v>0.585492228</v>
      </c>
      <c r="AD132" s="70">
        <v>41.0</v>
      </c>
      <c r="AE132" s="70">
        <v>11.0</v>
      </c>
      <c r="AF132" s="70">
        <v>20.0</v>
      </c>
      <c r="AG132" s="70">
        <v>6.0</v>
      </c>
      <c r="AH132" s="69">
        <v>125.0</v>
      </c>
      <c r="AI132" s="69">
        <v>54.0</v>
      </c>
      <c r="AJ132" s="69">
        <v>14.0</v>
      </c>
      <c r="AK132" s="70">
        <f t="shared" ref="AK132:AN132" si="662">ROUND(AD132*$AB132,0)</f>
        <v>78</v>
      </c>
      <c r="AL132" s="70">
        <f t="shared" si="662"/>
        <v>21</v>
      </c>
      <c r="AM132" s="70">
        <f t="shared" si="662"/>
        <v>38</v>
      </c>
      <c r="AN132" s="70">
        <f t="shared" si="662"/>
        <v>11</v>
      </c>
      <c r="AO132" s="69">
        <f t="shared" ref="AO132:AQ132" si="663">ROUND(AH132*$AC132,0)</f>
        <v>73</v>
      </c>
      <c r="AP132" s="69">
        <f t="shared" si="663"/>
        <v>32</v>
      </c>
      <c r="AQ132" s="69">
        <f t="shared" si="663"/>
        <v>8</v>
      </c>
    </row>
    <row r="133">
      <c r="A133" s="60"/>
      <c r="B133" s="60"/>
      <c r="C133" s="60"/>
      <c r="D133" s="46">
        <v>131.0</v>
      </c>
      <c r="E133" s="25"/>
      <c r="F133" s="26">
        <v>2372.0</v>
      </c>
      <c r="G133" s="18">
        <v>2474.0</v>
      </c>
      <c r="H133" s="15">
        <f t="shared" si="9"/>
        <v>427</v>
      </c>
      <c r="I133" s="28">
        <v>30.0</v>
      </c>
      <c r="J133" s="29">
        <v>77.0</v>
      </c>
      <c r="K133" s="30">
        <v>22.0</v>
      </c>
      <c r="L133" s="31">
        <v>188.0</v>
      </c>
      <c r="M133" s="32">
        <v>52.0</v>
      </c>
      <c r="N133" s="33">
        <v>58.0</v>
      </c>
      <c r="O133" s="25"/>
      <c r="P133" s="15">
        <f t="shared" si="10"/>
        <v>350</v>
      </c>
      <c r="Q133" s="28">
        <f>'Group B vs A; Governor; Early E'!AJ133</f>
        <v>88</v>
      </c>
      <c r="R133" s="29">
        <f>'Group B vs A; Governor; Early E'!AK133</f>
        <v>77</v>
      </c>
      <c r="S133" s="30">
        <f>'Group B vs A; Governor; MiV EDV'!AJ133</f>
        <v>22</v>
      </c>
      <c r="T133" s="31">
        <f>'Group B vs A; Governor; MiV EDV'!AK133</f>
        <v>22</v>
      </c>
      <c r="U133" s="32">
        <f>'Group B vs A; EDV Restoration D'!C133</f>
        <v>83</v>
      </c>
      <c r="V133" s="33">
        <f>'Group B vs A; Governor; MiV EDV'!AI133</f>
        <v>58</v>
      </c>
      <c r="W133" s="25"/>
      <c r="X133" s="28">
        <f t="shared" ref="X133:Y133" si="664">I133+K133+M133</f>
        <v>104</v>
      </c>
      <c r="Y133" s="29">
        <f t="shared" si="664"/>
        <v>323</v>
      </c>
      <c r="Z133" s="32">
        <f t="shared" ref="Z133:AA133" si="665">Q133+S133+U133</f>
        <v>193</v>
      </c>
      <c r="AA133" s="67">
        <f t="shared" si="665"/>
        <v>157</v>
      </c>
      <c r="AB133" s="68">
        <f t="shared" ref="AB133:AC133" si="666">Z133/X133</f>
        <v>1.855769231</v>
      </c>
      <c r="AC133" s="69">
        <f t="shared" si="666"/>
        <v>0.4860681115</v>
      </c>
      <c r="AD133" s="70">
        <v>50.0</v>
      </c>
      <c r="AE133" s="70">
        <v>16.0</v>
      </c>
      <c r="AF133" s="70">
        <v>30.0</v>
      </c>
      <c r="AG133" s="70">
        <v>8.0</v>
      </c>
      <c r="AH133" s="69">
        <v>231.0</v>
      </c>
      <c r="AI133" s="69">
        <v>76.0</v>
      </c>
      <c r="AJ133" s="69">
        <v>16.0</v>
      </c>
      <c r="AK133" s="70">
        <f t="shared" ref="AK133:AN133" si="667">ROUND(AD133*$AB133,0)</f>
        <v>93</v>
      </c>
      <c r="AL133" s="70">
        <f t="shared" si="667"/>
        <v>30</v>
      </c>
      <c r="AM133" s="70">
        <f t="shared" si="667"/>
        <v>56</v>
      </c>
      <c r="AN133" s="70">
        <f t="shared" si="667"/>
        <v>15</v>
      </c>
      <c r="AO133" s="69">
        <f t="shared" ref="AO133:AQ133" si="668">ROUND(AH133*$AC133,0)</f>
        <v>112</v>
      </c>
      <c r="AP133" s="69">
        <f t="shared" si="668"/>
        <v>37</v>
      </c>
      <c r="AQ133" s="69">
        <f t="shared" si="668"/>
        <v>8</v>
      </c>
    </row>
    <row r="134">
      <c r="A134" s="60"/>
      <c r="B134" s="60"/>
      <c r="C134" s="60"/>
      <c r="D134" s="46">
        <v>132.0</v>
      </c>
      <c r="E134" s="25"/>
      <c r="F134" s="26">
        <v>2387.0</v>
      </c>
      <c r="G134" s="18">
        <v>2474.0</v>
      </c>
      <c r="H134" s="15">
        <f t="shared" si="9"/>
        <v>378</v>
      </c>
      <c r="I134" s="28">
        <v>34.0</v>
      </c>
      <c r="J134" s="29">
        <v>82.0</v>
      </c>
      <c r="K134" s="30">
        <v>30.0</v>
      </c>
      <c r="L134" s="31">
        <v>153.0</v>
      </c>
      <c r="M134" s="32">
        <v>30.0</v>
      </c>
      <c r="N134" s="33">
        <v>49.0</v>
      </c>
      <c r="O134" s="25"/>
      <c r="P134" s="15">
        <f t="shared" si="10"/>
        <v>329</v>
      </c>
      <c r="Q134" s="28">
        <f>'Group B vs A; Governor; Early E'!AJ134</f>
        <v>88</v>
      </c>
      <c r="R134" s="29">
        <f>'Group B vs A; Governor; Early E'!AK134</f>
        <v>82</v>
      </c>
      <c r="S134" s="30">
        <f>'Group B vs A; Governor; MiV EDV'!AJ134</f>
        <v>30</v>
      </c>
      <c r="T134" s="31">
        <f>'Group B vs A; Governor; MiV EDV'!AK134</f>
        <v>28</v>
      </c>
      <c r="U134" s="32">
        <f>'Group B vs A; EDV Restoration D'!C134</f>
        <v>52</v>
      </c>
      <c r="V134" s="33">
        <f>'Group B vs A; Governor; MiV EDV'!AI134</f>
        <v>49</v>
      </c>
      <c r="W134" s="25"/>
      <c r="X134" s="28">
        <f t="shared" ref="X134:Y134" si="669">I134+K134+M134</f>
        <v>94</v>
      </c>
      <c r="Y134" s="29">
        <f t="shared" si="669"/>
        <v>284</v>
      </c>
      <c r="Z134" s="32">
        <f t="shared" ref="Z134:AA134" si="670">Q134+S134+U134</f>
        <v>170</v>
      </c>
      <c r="AA134" s="67">
        <f t="shared" si="670"/>
        <v>159</v>
      </c>
      <c r="AB134" s="68">
        <f t="shared" ref="AB134:AC134" si="671">Z134/X134</f>
        <v>1.808510638</v>
      </c>
      <c r="AC134" s="69">
        <f t="shared" si="671"/>
        <v>0.5598591549</v>
      </c>
      <c r="AD134" s="70">
        <v>32.0</v>
      </c>
      <c r="AE134" s="70">
        <v>18.0</v>
      </c>
      <c r="AF134" s="70">
        <v>41.0</v>
      </c>
      <c r="AG134" s="70">
        <v>3.0</v>
      </c>
      <c r="AH134" s="69">
        <v>213.0</v>
      </c>
      <c r="AI134" s="69">
        <v>60.0</v>
      </c>
      <c r="AJ134" s="69">
        <v>11.0</v>
      </c>
      <c r="AK134" s="70">
        <f t="shared" ref="AK134:AN134" si="672">ROUND(AD134*$AB134,0)</f>
        <v>58</v>
      </c>
      <c r="AL134" s="70">
        <f t="shared" si="672"/>
        <v>33</v>
      </c>
      <c r="AM134" s="70">
        <f t="shared" si="672"/>
        <v>74</v>
      </c>
      <c r="AN134" s="70">
        <f t="shared" si="672"/>
        <v>5</v>
      </c>
      <c r="AO134" s="69">
        <f t="shared" ref="AO134:AQ134" si="673">ROUND(AH134*$AC134,0)</f>
        <v>119</v>
      </c>
      <c r="AP134" s="69">
        <f t="shared" si="673"/>
        <v>34</v>
      </c>
      <c r="AQ134" s="69">
        <f t="shared" si="673"/>
        <v>6</v>
      </c>
    </row>
    <row r="135">
      <c r="A135" s="60"/>
      <c r="B135" s="60"/>
      <c r="C135" s="60"/>
      <c r="D135" s="46">
        <v>133.0</v>
      </c>
      <c r="E135" s="25"/>
      <c r="F135" s="26">
        <v>2399.0</v>
      </c>
      <c r="G135" s="18">
        <v>1496.0</v>
      </c>
      <c r="H135" s="15">
        <f t="shared" si="9"/>
        <v>277</v>
      </c>
      <c r="I135" s="28">
        <v>11.0</v>
      </c>
      <c r="J135" s="29">
        <v>49.0</v>
      </c>
      <c r="K135" s="30">
        <v>25.0</v>
      </c>
      <c r="L135" s="31">
        <v>144.0</v>
      </c>
      <c r="M135" s="32">
        <v>12.0</v>
      </c>
      <c r="N135" s="33">
        <v>36.0</v>
      </c>
      <c r="O135" s="25"/>
      <c r="P135" s="15">
        <f t="shared" si="10"/>
        <v>195</v>
      </c>
      <c r="Q135" s="28">
        <f>'Group B vs A; Governor; Early E'!AJ135</f>
        <v>28</v>
      </c>
      <c r="R135" s="29">
        <f>'Group B vs A; Governor; Early E'!AK135</f>
        <v>49</v>
      </c>
      <c r="S135" s="30">
        <f>'Group B vs A; Governor; MiV EDV'!AJ135</f>
        <v>25</v>
      </c>
      <c r="T135" s="31">
        <f>'Group B vs A; Governor; MiV EDV'!AK135</f>
        <v>31</v>
      </c>
      <c r="U135" s="32">
        <f>'Group B vs A; EDV Restoration D'!C135</f>
        <v>26</v>
      </c>
      <c r="V135" s="33">
        <f>'Group B vs A; Governor; MiV EDV'!AI135</f>
        <v>36</v>
      </c>
      <c r="W135" s="25"/>
      <c r="X135" s="28">
        <f t="shared" ref="X135:Y135" si="674">I135+K135+M135</f>
        <v>48</v>
      </c>
      <c r="Y135" s="29">
        <f t="shared" si="674"/>
        <v>229</v>
      </c>
      <c r="Z135" s="32">
        <f t="shared" ref="Z135:AA135" si="675">Q135+S135+U135</f>
        <v>79</v>
      </c>
      <c r="AA135" s="67">
        <f t="shared" si="675"/>
        <v>116</v>
      </c>
      <c r="AB135" s="68">
        <f t="shared" ref="AB135:AC135" si="676">Z135/X135</f>
        <v>1.645833333</v>
      </c>
      <c r="AC135" s="69">
        <f t="shared" si="676"/>
        <v>0.5065502183</v>
      </c>
      <c r="AD135" s="70">
        <v>20.0</v>
      </c>
      <c r="AE135" s="70">
        <v>8.0</v>
      </c>
      <c r="AF135" s="70">
        <v>15.0</v>
      </c>
      <c r="AG135" s="70">
        <v>5.0</v>
      </c>
      <c r="AH135" s="69">
        <v>160.0</v>
      </c>
      <c r="AI135" s="69">
        <v>60.0</v>
      </c>
      <c r="AJ135" s="69">
        <v>9.0</v>
      </c>
      <c r="AK135" s="70">
        <f t="shared" ref="AK135:AN135" si="677">ROUND(AD135*$AB135,0)</f>
        <v>33</v>
      </c>
      <c r="AL135" s="70">
        <f t="shared" si="677"/>
        <v>13</v>
      </c>
      <c r="AM135" s="70">
        <f t="shared" si="677"/>
        <v>25</v>
      </c>
      <c r="AN135" s="70">
        <f t="shared" si="677"/>
        <v>8</v>
      </c>
      <c r="AO135" s="69">
        <f t="shared" ref="AO135:AQ135" si="678">ROUND(AH135*$AC135,0)</f>
        <v>81</v>
      </c>
      <c r="AP135" s="69">
        <f t="shared" si="678"/>
        <v>30</v>
      </c>
      <c r="AQ135" s="69">
        <f t="shared" si="678"/>
        <v>5</v>
      </c>
    </row>
    <row r="136">
      <c r="A136" s="60"/>
      <c r="B136" s="60"/>
      <c r="C136" s="60"/>
      <c r="D136" s="46">
        <v>134.0</v>
      </c>
      <c r="E136" s="25"/>
      <c r="F136" s="26">
        <v>2430.0</v>
      </c>
      <c r="G136" s="18">
        <v>1227.0</v>
      </c>
      <c r="H136" s="15">
        <f t="shared" si="9"/>
        <v>147</v>
      </c>
      <c r="I136" s="28">
        <v>16.0</v>
      </c>
      <c r="J136" s="29">
        <v>19.0</v>
      </c>
      <c r="K136" s="30">
        <v>9.0</v>
      </c>
      <c r="L136" s="31">
        <v>66.0</v>
      </c>
      <c r="M136" s="32">
        <v>10.0</v>
      </c>
      <c r="N136" s="33">
        <v>27.0</v>
      </c>
      <c r="O136" s="25"/>
      <c r="P136" s="15">
        <f t="shared" si="10"/>
        <v>124</v>
      </c>
      <c r="Q136" s="28">
        <f>'Group B vs A; Governor; Early E'!AJ136</f>
        <v>36</v>
      </c>
      <c r="R136" s="29">
        <f>'Group B vs A; Governor; Early E'!AK136</f>
        <v>19</v>
      </c>
      <c r="S136" s="30">
        <f>'Group B vs A; Governor; MiV EDV'!AJ136</f>
        <v>9</v>
      </c>
      <c r="T136" s="31">
        <f>'Group B vs A; Governor; MiV EDV'!AK136</f>
        <v>12</v>
      </c>
      <c r="U136" s="32">
        <f>'Group B vs A; EDV Restoration D'!C136</f>
        <v>21</v>
      </c>
      <c r="V136" s="33">
        <f>'Group B vs A; Governor; MiV EDV'!AI136</f>
        <v>27</v>
      </c>
      <c r="W136" s="25"/>
      <c r="X136" s="28">
        <f t="shared" ref="X136:Y136" si="679">I136+K136+M136</f>
        <v>35</v>
      </c>
      <c r="Y136" s="29">
        <f t="shared" si="679"/>
        <v>112</v>
      </c>
      <c r="Z136" s="32">
        <f t="shared" ref="Z136:AA136" si="680">Q136+S136+U136</f>
        <v>66</v>
      </c>
      <c r="AA136" s="67">
        <f t="shared" si="680"/>
        <v>58</v>
      </c>
      <c r="AB136" s="68">
        <f t="shared" ref="AB136:AC136" si="681">Z136/X136</f>
        <v>1.885714286</v>
      </c>
      <c r="AC136" s="69">
        <f t="shared" si="681"/>
        <v>0.5178571429</v>
      </c>
      <c r="AD136" s="70">
        <v>12.0</v>
      </c>
      <c r="AE136" s="70">
        <v>8.0</v>
      </c>
      <c r="AF136" s="70">
        <v>12.0</v>
      </c>
      <c r="AG136" s="70">
        <v>3.0</v>
      </c>
      <c r="AH136" s="69">
        <v>72.0</v>
      </c>
      <c r="AI136" s="69">
        <v>29.0</v>
      </c>
      <c r="AJ136" s="69">
        <v>11.0</v>
      </c>
      <c r="AK136" s="70">
        <f t="shared" ref="AK136:AN136" si="682">ROUND(AD136*$AB136,0)</f>
        <v>23</v>
      </c>
      <c r="AL136" s="70">
        <f t="shared" si="682"/>
        <v>15</v>
      </c>
      <c r="AM136" s="70">
        <f t="shared" si="682"/>
        <v>23</v>
      </c>
      <c r="AN136" s="70">
        <f t="shared" si="682"/>
        <v>6</v>
      </c>
      <c r="AO136" s="69">
        <f t="shared" ref="AO136:AQ136" si="683">ROUND(AH136*$AC136,0)</f>
        <v>37</v>
      </c>
      <c r="AP136" s="69">
        <f t="shared" si="683"/>
        <v>15</v>
      </c>
      <c r="AQ136" s="69">
        <f t="shared" si="683"/>
        <v>6</v>
      </c>
    </row>
    <row r="137">
      <c r="A137" s="60"/>
      <c r="B137" s="60"/>
      <c r="C137" s="60"/>
      <c r="D137" s="46">
        <v>135.0</v>
      </c>
      <c r="E137" s="25"/>
      <c r="F137" s="26">
        <v>2440.0</v>
      </c>
      <c r="G137" s="18">
        <v>1603.0</v>
      </c>
      <c r="H137" s="15">
        <f t="shared" si="9"/>
        <v>726</v>
      </c>
      <c r="I137" s="28">
        <v>108.0</v>
      </c>
      <c r="J137" s="29">
        <v>169.0</v>
      </c>
      <c r="K137" s="30">
        <v>83.0</v>
      </c>
      <c r="L137" s="31">
        <v>310.0</v>
      </c>
      <c r="M137" s="32">
        <v>30.0</v>
      </c>
      <c r="N137" s="33">
        <v>26.0</v>
      </c>
      <c r="O137" s="25"/>
      <c r="P137" s="15">
        <f t="shared" si="10"/>
        <v>702</v>
      </c>
      <c r="Q137" s="28">
        <f>'Group B vs A; Governor; Early E'!AJ137</f>
        <v>329</v>
      </c>
      <c r="R137" s="29">
        <f>'Group B vs A; Governor; Early E'!AK137</f>
        <v>169</v>
      </c>
      <c r="S137" s="30">
        <f>'Group B vs A; Governor; MiV EDV'!AJ137</f>
        <v>83</v>
      </c>
      <c r="T137" s="31">
        <f>'Group B vs A; Governor; MiV EDV'!AK137</f>
        <v>50</v>
      </c>
      <c r="U137" s="32">
        <f>'Group B vs A; EDV Restoration D'!C137</f>
        <v>45</v>
      </c>
      <c r="V137" s="33">
        <f>'Group B vs A; Governor; MiV EDV'!AI137</f>
        <v>26</v>
      </c>
      <c r="W137" s="25"/>
      <c r="X137" s="28">
        <f t="shared" ref="X137:Y137" si="684">I137+K137+M137</f>
        <v>221</v>
      </c>
      <c r="Y137" s="29">
        <f t="shared" si="684"/>
        <v>505</v>
      </c>
      <c r="Z137" s="32">
        <f t="shared" ref="Z137:AA137" si="685">Q137+S137+U137</f>
        <v>457</v>
      </c>
      <c r="AA137" s="67">
        <f t="shared" si="685"/>
        <v>245</v>
      </c>
      <c r="AB137" s="68">
        <f t="shared" ref="AB137:AC137" si="686">Z137/X137</f>
        <v>2.067873303</v>
      </c>
      <c r="AC137" s="69">
        <f t="shared" si="686"/>
        <v>0.4851485149</v>
      </c>
      <c r="AD137" s="70">
        <v>66.0</v>
      </c>
      <c r="AE137" s="70">
        <v>18.0</v>
      </c>
      <c r="AF137" s="70">
        <v>128.0</v>
      </c>
      <c r="AG137" s="70">
        <v>9.0</v>
      </c>
      <c r="AH137" s="69">
        <v>343.0</v>
      </c>
      <c r="AI137" s="69">
        <v>146.0</v>
      </c>
      <c r="AJ137" s="69">
        <v>16.0</v>
      </c>
      <c r="AK137" s="70">
        <f t="shared" ref="AK137:AN137" si="687">ROUND(AD137*$AB137,0)</f>
        <v>136</v>
      </c>
      <c r="AL137" s="70">
        <f t="shared" si="687"/>
        <v>37</v>
      </c>
      <c r="AM137" s="70">
        <f t="shared" si="687"/>
        <v>265</v>
      </c>
      <c r="AN137" s="70">
        <f t="shared" si="687"/>
        <v>19</v>
      </c>
      <c r="AO137" s="69">
        <f t="shared" ref="AO137:AQ137" si="688">ROUND(AH137*$AC137,0)</f>
        <v>166</v>
      </c>
      <c r="AP137" s="69">
        <f t="shared" si="688"/>
        <v>71</v>
      </c>
      <c r="AQ137" s="69">
        <f t="shared" si="688"/>
        <v>8</v>
      </c>
    </row>
    <row r="138">
      <c r="A138" s="60"/>
      <c r="B138" s="60"/>
      <c r="C138" s="60"/>
      <c r="D138" s="46">
        <v>136.0</v>
      </c>
      <c r="E138" s="25"/>
      <c r="F138" s="26">
        <v>2449.0</v>
      </c>
      <c r="G138" s="18">
        <v>2289.0</v>
      </c>
      <c r="H138" s="15">
        <f t="shared" si="9"/>
        <v>834</v>
      </c>
      <c r="I138" s="28">
        <v>98.0</v>
      </c>
      <c r="J138" s="29">
        <v>191.0</v>
      </c>
      <c r="K138" s="30">
        <v>70.0</v>
      </c>
      <c r="L138" s="31">
        <v>358.0</v>
      </c>
      <c r="M138" s="32">
        <v>48.0</v>
      </c>
      <c r="N138" s="33">
        <v>69.0</v>
      </c>
      <c r="O138" s="25"/>
      <c r="P138" s="15">
        <f t="shared" si="10"/>
        <v>726</v>
      </c>
      <c r="Q138" s="28">
        <f>'Group B vs A; Governor; Early E'!AJ138</f>
        <v>254</v>
      </c>
      <c r="R138" s="29">
        <f>'Group B vs A; Governor; Early E'!AK138</f>
        <v>191</v>
      </c>
      <c r="S138" s="30">
        <f>'Group B vs A; Governor; MiV EDV'!AJ138</f>
        <v>70</v>
      </c>
      <c r="T138" s="31">
        <f>'Group B vs A; Governor; MiV EDV'!AK138</f>
        <v>62</v>
      </c>
      <c r="U138" s="32">
        <f>'Group B vs A; EDV Restoration D'!C138</f>
        <v>80</v>
      </c>
      <c r="V138" s="33">
        <f>'Group B vs A; Governor; MiV EDV'!AI138</f>
        <v>69</v>
      </c>
      <c r="W138" s="25"/>
      <c r="X138" s="28">
        <f t="shared" ref="X138:Y138" si="689">I138+K138+M138</f>
        <v>216</v>
      </c>
      <c r="Y138" s="29">
        <f t="shared" si="689"/>
        <v>618</v>
      </c>
      <c r="Z138" s="32">
        <f t="shared" ref="Z138:AA138" si="690">Q138+S138+U138</f>
        <v>404</v>
      </c>
      <c r="AA138" s="67">
        <f t="shared" si="690"/>
        <v>322</v>
      </c>
      <c r="AB138" s="68">
        <f t="shared" ref="AB138:AC138" si="691">Z138/X138</f>
        <v>1.87037037</v>
      </c>
      <c r="AC138" s="69">
        <f t="shared" si="691"/>
        <v>0.5210355987</v>
      </c>
      <c r="AD138" s="70">
        <v>79.0</v>
      </c>
      <c r="AE138" s="70">
        <v>17.0</v>
      </c>
      <c r="AF138" s="70">
        <v>106.0</v>
      </c>
      <c r="AG138" s="70">
        <v>14.0</v>
      </c>
      <c r="AH138" s="69">
        <v>412.0</v>
      </c>
      <c r="AI138" s="69">
        <v>193.0</v>
      </c>
      <c r="AJ138" s="69">
        <v>13.0</v>
      </c>
      <c r="AK138" s="70">
        <f t="shared" ref="AK138:AN138" si="692">ROUND(AD138*$AB138,0)</f>
        <v>148</v>
      </c>
      <c r="AL138" s="70">
        <f t="shared" si="692"/>
        <v>32</v>
      </c>
      <c r="AM138" s="70">
        <f t="shared" si="692"/>
        <v>198</v>
      </c>
      <c r="AN138" s="70">
        <f t="shared" si="692"/>
        <v>26</v>
      </c>
      <c r="AO138" s="69">
        <f t="shared" ref="AO138:AQ138" si="693">ROUND(AH138*$AC138,0)</f>
        <v>215</v>
      </c>
      <c r="AP138" s="69">
        <f t="shared" si="693"/>
        <v>101</v>
      </c>
      <c r="AQ138" s="69">
        <f t="shared" si="693"/>
        <v>7</v>
      </c>
    </row>
    <row r="139">
      <c r="A139" s="60"/>
      <c r="B139" s="60"/>
      <c r="C139" s="60"/>
      <c r="D139" s="46">
        <v>137.0</v>
      </c>
      <c r="E139" s="25"/>
      <c r="F139" s="26">
        <v>2457.0</v>
      </c>
      <c r="G139" s="18">
        <v>2601.0</v>
      </c>
      <c r="H139" s="15">
        <f t="shared" si="9"/>
        <v>531</v>
      </c>
      <c r="I139" s="28">
        <v>50.0</v>
      </c>
      <c r="J139" s="29">
        <v>89.0</v>
      </c>
      <c r="K139" s="30">
        <v>61.0</v>
      </c>
      <c r="L139" s="31">
        <v>195.0</v>
      </c>
      <c r="M139" s="32">
        <v>76.0</v>
      </c>
      <c r="N139" s="33">
        <v>60.0</v>
      </c>
      <c r="O139" s="25"/>
      <c r="P139" s="15">
        <f t="shared" si="10"/>
        <v>510</v>
      </c>
      <c r="Q139" s="28">
        <f>'Group B vs A; Governor; Early E'!AJ139</f>
        <v>158</v>
      </c>
      <c r="R139" s="29">
        <f>'Group B vs A; Governor; Early E'!AK139</f>
        <v>89</v>
      </c>
      <c r="S139" s="30">
        <f>'Group B vs A; Governor; MiV EDV'!AJ139</f>
        <v>61</v>
      </c>
      <c r="T139" s="31">
        <f>'Group B vs A; Governor; MiV EDV'!AK139</f>
        <v>31</v>
      </c>
      <c r="U139" s="32">
        <f>'Group B vs A; EDV Restoration D'!C139</f>
        <v>111</v>
      </c>
      <c r="V139" s="33">
        <f>'Group B vs A; Governor; MiV EDV'!AI139</f>
        <v>60</v>
      </c>
      <c r="W139" s="25"/>
      <c r="X139" s="28">
        <f t="shared" ref="X139:Y139" si="694">I139+K139+M139</f>
        <v>187</v>
      </c>
      <c r="Y139" s="29">
        <f t="shared" si="694"/>
        <v>344</v>
      </c>
      <c r="Z139" s="32">
        <f t="shared" ref="Z139:AA139" si="695">Q139+S139+U139</f>
        <v>330</v>
      </c>
      <c r="AA139" s="67">
        <f t="shared" si="695"/>
        <v>180</v>
      </c>
      <c r="AB139" s="68">
        <f t="shared" ref="AB139:AC139" si="696">Z139/X139</f>
        <v>1.764705882</v>
      </c>
      <c r="AC139" s="69">
        <f t="shared" si="696"/>
        <v>0.523255814</v>
      </c>
      <c r="AD139" s="70">
        <v>96.0</v>
      </c>
      <c r="AE139" s="70">
        <v>21.0</v>
      </c>
      <c r="AF139" s="70">
        <v>66.0</v>
      </c>
      <c r="AG139" s="70">
        <v>4.0</v>
      </c>
      <c r="AH139" s="69">
        <v>222.0</v>
      </c>
      <c r="AI139" s="69">
        <v>109.0</v>
      </c>
      <c r="AJ139" s="69">
        <v>13.0</v>
      </c>
      <c r="AK139" s="70">
        <f t="shared" ref="AK139:AN139" si="697">ROUND(AD139*$AB139,0)</f>
        <v>169</v>
      </c>
      <c r="AL139" s="70">
        <f t="shared" si="697"/>
        <v>37</v>
      </c>
      <c r="AM139" s="70">
        <f t="shared" si="697"/>
        <v>116</v>
      </c>
      <c r="AN139" s="70">
        <f t="shared" si="697"/>
        <v>7</v>
      </c>
      <c r="AO139" s="69">
        <f t="shared" ref="AO139:AQ139" si="698">ROUND(AH139*$AC139,0)</f>
        <v>116</v>
      </c>
      <c r="AP139" s="69">
        <f t="shared" si="698"/>
        <v>57</v>
      </c>
      <c r="AQ139" s="69">
        <f t="shared" si="698"/>
        <v>7</v>
      </c>
    </row>
    <row r="140">
      <c r="A140" s="60"/>
      <c r="B140" s="60"/>
      <c r="C140" s="60"/>
      <c r="D140" s="46">
        <v>138.0</v>
      </c>
      <c r="E140" s="25"/>
      <c r="F140" s="26">
        <v>2464.0</v>
      </c>
      <c r="G140" s="18">
        <v>2592.0</v>
      </c>
      <c r="H140" s="15">
        <f t="shared" si="9"/>
        <v>810</v>
      </c>
      <c r="I140" s="28">
        <v>82.0</v>
      </c>
      <c r="J140" s="29">
        <v>164.0</v>
      </c>
      <c r="K140" s="30">
        <v>104.0</v>
      </c>
      <c r="L140" s="31">
        <v>375.0</v>
      </c>
      <c r="M140" s="32">
        <v>38.0</v>
      </c>
      <c r="N140" s="33">
        <v>47.0</v>
      </c>
      <c r="O140" s="25"/>
      <c r="P140" s="15">
        <f t="shared" si="10"/>
        <v>670</v>
      </c>
      <c r="Q140" s="28">
        <f>'Group B vs A; Governor; Early E'!AJ140</f>
        <v>224</v>
      </c>
      <c r="R140" s="29">
        <f>'Group B vs A; Governor; Early E'!AK140</f>
        <v>164</v>
      </c>
      <c r="S140" s="30">
        <f>'Group B vs A; Governor; MiV EDV'!AJ140</f>
        <v>104</v>
      </c>
      <c r="T140" s="31">
        <f>'Group B vs A; Governor; MiV EDV'!AK140</f>
        <v>70</v>
      </c>
      <c r="U140" s="32">
        <f>'Group B vs A; EDV Restoration D'!C140</f>
        <v>61</v>
      </c>
      <c r="V140" s="33">
        <f>'Group B vs A; Governor; MiV EDV'!AI140</f>
        <v>47</v>
      </c>
      <c r="W140" s="25"/>
      <c r="X140" s="28">
        <f t="shared" ref="X140:Y140" si="699">I140+K140+M140</f>
        <v>224</v>
      </c>
      <c r="Y140" s="29">
        <f t="shared" si="699"/>
        <v>586</v>
      </c>
      <c r="Z140" s="32">
        <f t="shared" ref="Z140:AA140" si="700">Q140+S140+U140</f>
        <v>389</v>
      </c>
      <c r="AA140" s="67">
        <f t="shared" si="700"/>
        <v>281</v>
      </c>
      <c r="AB140" s="68">
        <f t="shared" ref="AB140:AC140" si="701">Z140/X140</f>
        <v>1.736607143</v>
      </c>
      <c r="AC140" s="69">
        <f t="shared" si="701"/>
        <v>0.4795221843</v>
      </c>
      <c r="AD140" s="70">
        <v>57.0</v>
      </c>
      <c r="AE140" s="70">
        <v>21.0</v>
      </c>
      <c r="AF140" s="70">
        <v>125.0</v>
      </c>
      <c r="AG140" s="70">
        <v>21.0</v>
      </c>
      <c r="AH140" s="69">
        <v>430.0</v>
      </c>
      <c r="AI140" s="69">
        <v>132.0</v>
      </c>
      <c r="AJ140" s="69">
        <v>24.0</v>
      </c>
      <c r="AK140" s="70">
        <f t="shared" ref="AK140:AN140" si="702">ROUND(AD140*$AB140,0)</f>
        <v>99</v>
      </c>
      <c r="AL140" s="70">
        <f t="shared" si="702"/>
        <v>36</v>
      </c>
      <c r="AM140" s="70">
        <f t="shared" si="702"/>
        <v>217</v>
      </c>
      <c r="AN140" s="70">
        <f t="shared" si="702"/>
        <v>36</v>
      </c>
      <c r="AO140" s="69">
        <f t="shared" ref="AO140:AQ140" si="703">ROUND(AH140*$AC140,0)</f>
        <v>206</v>
      </c>
      <c r="AP140" s="69">
        <f t="shared" si="703"/>
        <v>63</v>
      </c>
      <c r="AQ140" s="69">
        <f t="shared" si="703"/>
        <v>12</v>
      </c>
    </row>
    <row r="141">
      <c r="A141" s="60"/>
      <c r="B141" s="60"/>
      <c r="C141" s="60"/>
      <c r="D141" s="46">
        <v>139.0</v>
      </c>
      <c r="E141" s="25"/>
      <c r="F141" s="26">
        <v>2465.0</v>
      </c>
      <c r="G141" s="18">
        <v>3192.0</v>
      </c>
      <c r="H141" s="15">
        <f t="shared" si="9"/>
        <v>671</v>
      </c>
      <c r="I141" s="28">
        <v>44.0</v>
      </c>
      <c r="J141" s="29">
        <v>40.0</v>
      </c>
      <c r="K141" s="30">
        <v>112.0</v>
      </c>
      <c r="L141" s="31">
        <v>296.0</v>
      </c>
      <c r="M141" s="32">
        <v>105.0</v>
      </c>
      <c r="N141" s="33">
        <v>74.0</v>
      </c>
      <c r="O141" s="25"/>
      <c r="P141" s="15">
        <f t="shared" si="10"/>
        <v>596</v>
      </c>
      <c r="Q141" s="28">
        <f>'Group B vs A; Governor; Early E'!AJ141</f>
        <v>170</v>
      </c>
      <c r="R141" s="29">
        <f>'Group B vs A; Governor; Early E'!AK141</f>
        <v>40</v>
      </c>
      <c r="S141" s="30">
        <f>'Group B vs A; Governor; MiV EDV'!AJ141</f>
        <v>112</v>
      </c>
      <c r="T141" s="31">
        <f>'Group B vs A; Governor; MiV EDV'!AK141</f>
        <v>47</v>
      </c>
      <c r="U141" s="32">
        <f>'Group B vs A; EDV Restoration D'!C141</f>
        <v>153</v>
      </c>
      <c r="V141" s="33">
        <f>'Group B vs A; Governor; MiV EDV'!AI141</f>
        <v>74</v>
      </c>
      <c r="W141" s="25"/>
      <c r="X141" s="28">
        <f t="shared" ref="X141:Y141" si="704">I141+K141+M141</f>
        <v>261</v>
      </c>
      <c r="Y141" s="29">
        <f t="shared" si="704"/>
        <v>410</v>
      </c>
      <c r="Z141" s="32">
        <f t="shared" ref="Z141:AA141" si="705">Q141+S141+U141</f>
        <v>435</v>
      </c>
      <c r="AA141" s="67">
        <f t="shared" si="705"/>
        <v>161</v>
      </c>
      <c r="AB141" s="68">
        <f t="shared" ref="AB141:AC141" si="706">Z141/X141</f>
        <v>1.666666667</v>
      </c>
      <c r="AC141" s="69">
        <f t="shared" si="706"/>
        <v>0.3926829268</v>
      </c>
      <c r="AD141" s="70">
        <v>108.0</v>
      </c>
      <c r="AE141" s="70">
        <v>62.0</v>
      </c>
      <c r="AF141" s="70">
        <v>67.0</v>
      </c>
      <c r="AG141" s="70">
        <v>24.0</v>
      </c>
      <c r="AH141" s="69">
        <v>213.0</v>
      </c>
      <c r="AI141" s="69">
        <v>181.0</v>
      </c>
      <c r="AJ141" s="69">
        <v>16.0</v>
      </c>
      <c r="AK141" s="70">
        <f t="shared" ref="AK141:AN141" si="707">ROUND(AD141*$AB141,0)</f>
        <v>180</v>
      </c>
      <c r="AL141" s="70">
        <f t="shared" si="707"/>
        <v>103</v>
      </c>
      <c r="AM141" s="70">
        <f t="shared" si="707"/>
        <v>112</v>
      </c>
      <c r="AN141" s="70">
        <f t="shared" si="707"/>
        <v>40</v>
      </c>
      <c r="AO141" s="69">
        <f t="shared" ref="AO141:AQ141" si="708">ROUND(AH141*$AC141,0)</f>
        <v>84</v>
      </c>
      <c r="AP141" s="69">
        <f t="shared" si="708"/>
        <v>71</v>
      </c>
      <c r="AQ141" s="69">
        <f t="shared" si="708"/>
        <v>6</v>
      </c>
    </row>
    <row r="142">
      <c r="A142" s="60"/>
      <c r="B142" s="60"/>
      <c r="C142" s="60"/>
      <c r="D142" s="46">
        <v>140.0</v>
      </c>
      <c r="E142" s="25"/>
      <c r="F142" s="26">
        <v>2466.0</v>
      </c>
      <c r="G142" s="18">
        <v>1701.0</v>
      </c>
      <c r="H142" s="15">
        <f t="shared" si="9"/>
        <v>503</v>
      </c>
      <c r="I142" s="28">
        <v>30.0</v>
      </c>
      <c r="J142" s="29">
        <v>36.0</v>
      </c>
      <c r="K142" s="30">
        <v>80.0</v>
      </c>
      <c r="L142" s="31">
        <v>247.0</v>
      </c>
      <c r="M142" s="32">
        <v>62.0</v>
      </c>
      <c r="N142" s="33">
        <v>48.0</v>
      </c>
      <c r="O142" s="25"/>
      <c r="P142" s="15">
        <f t="shared" si="10"/>
        <v>399</v>
      </c>
      <c r="Q142" s="28">
        <f>'Group B vs A; Governor; Early E'!AJ142</f>
        <v>104</v>
      </c>
      <c r="R142" s="29">
        <f>'Group B vs A; Governor; Early E'!AK142</f>
        <v>36</v>
      </c>
      <c r="S142" s="30">
        <f>'Group B vs A; Governor; MiV EDV'!AJ142</f>
        <v>80</v>
      </c>
      <c r="T142" s="31">
        <f>'Group B vs A; Governor; MiV EDV'!AK142</f>
        <v>40</v>
      </c>
      <c r="U142" s="32">
        <f>'Group B vs A; EDV Restoration D'!C142</f>
        <v>91</v>
      </c>
      <c r="V142" s="33">
        <f>'Group B vs A; Governor; MiV EDV'!AI142</f>
        <v>48</v>
      </c>
      <c r="W142" s="25"/>
      <c r="X142" s="28">
        <f t="shared" ref="X142:Y142" si="709">I142+K142+M142</f>
        <v>172</v>
      </c>
      <c r="Y142" s="29">
        <f t="shared" si="709"/>
        <v>331</v>
      </c>
      <c r="Z142" s="32">
        <f t="shared" ref="Z142:AA142" si="710">Q142+S142+U142</f>
        <v>275</v>
      </c>
      <c r="AA142" s="67">
        <f t="shared" si="710"/>
        <v>124</v>
      </c>
      <c r="AB142" s="68">
        <f t="shared" ref="AB142:AC142" si="711">Z142/X142</f>
        <v>1.598837209</v>
      </c>
      <c r="AC142" s="69">
        <f t="shared" si="711"/>
        <v>0.3746223565</v>
      </c>
      <c r="AD142" s="70">
        <v>94.0</v>
      </c>
      <c r="AE142" s="70">
        <v>37.0</v>
      </c>
      <c r="AF142" s="70">
        <v>38.0</v>
      </c>
      <c r="AG142" s="70">
        <v>3.0</v>
      </c>
      <c r="AH142" s="69">
        <v>177.0</v>
      </c>
      <c r="AI142" s="69">
        <v>141.0</v>
      </c>
      <c r="AJ142" s="69">
        <v>13.0</v>
      </c>
      <c r="AK142" s="70">
        <f t="shared" ref="AK142:AN142" si="712">ROUND(AD142*$AB142,0)</f>
        <v>150</v>
      </c>
      <c r="AL142" s="70">
        <f t="shared" si="712"/>
        <v>59</v>
      </c>
      <c r="AM142" s="70">
        <f t="shared" si="712"/>
        <v>61</v>
      </c>
      <c r="AN142" s="70">
        <f t="shared" si="712"/>
        <v>5</v>
      </c>
      <c r="AO142" s="69">
        <f t="shared" ref="AO142:AQ142" si="713">ROUND(AH142*$AC142,0)</f>
        <v>66</v>
      </c>
      <c r="AP142" s="69">
        <f t="shared" si="713"/>
        <v>53</v>
      </c>
      <c r="AQ142" s="69">
        <f t="shared" si="713"/>
        <v>5</v>
      </c>
    </row>
    <row r="143">
      <c r="A143" s="60"/>
      <c r="B143" s="60"/>
      <c r="C143" s="60"/>
      <c r="D143" s="46">
        <v>141.0</v>
      </c>
      <c r="E143" s="25"/>
      <c r="F143" s="26">
        <v>2473.0</v>
      </c>
      <c r="G143" s="18">
        <v>2286.0</v>
      </c>
      <c r="H143" s="15">
        <f t="shared" si="9"/>
        <v>868</v>
      </c>
      <c r="I143" s="28">
        <v>96.0</v>
      </c>
      <c r="J143" s="29">
        <v>63.0</v>
      </c>
      <c r="K143" s="30">
        <v>106.0</v>
      </c>
      <c r="L143" s="31">
        <v>109.0</v>
      </c>
      <c r="M143" s="32">
        <v>322.0</v>
      </c>
      <c r="N143" s="33">
        <v>172.0</v>
      </c>
      <c r="O143" s="25"/>
      <c r="P143" s="15">
        <f t="shared" si="10"/>
        <v>1447</v>
      </c>
      <c r="Q143" s="28">
        <f>'Group B vs A; Governor; Early E'!AJ143</f>
        <v>653</v>
      </c>
      <c r="R143" s="29">
        <f>'Group B vs A; Governor; Early E'!AK143</f>
        <v>63</v>
      </c>
      <c r="S143" s="30">
        <f>'Group B vs A; Governor; MiV EDV'!AJ143</f>
        <v>106</v>
      </c>
      <c r="T143" s="31">
        <f>'Group B vs A; Governor; MiV EDV'!AK143</f>
        <v>6</v>
      </c>
      <c r="U143" s="32">
        <f>'Group B vs A; EDV Restoration D'!C143</f>
        <v>447</v>
      </c>
      <c r="V143" s="33">
        <f>'Group B vs A; Governor; MiV EDV'!AI143</f>
        <v>172</v>
      </c>
      <c r="W143" s="25"/>
      <c r="X143" s="28">
        <f t="shared" ref="X143:Y143" si="714">I143+K143+M143</f>
        <v>524</v>
      </c>
      <c r="Y143" s="29">
        <f t="shared" si="714"/>
        <v>344</v>
      </c>
      <c r="Z143" s="32">
        <f t="shared" ref="Z143:AA143" si="715">Q143+S143+U143</f>
        <v>1206</v>
      </c>
      <c r="AA143" s="67">
        <f t="shared" si="715"/>
        <v>241</v>
      </c>
      <c r="AB143" s="68">
        <f t="shared" ref="AB143:AC143" si="716">Z143/X143</f>
        <v>2.301526718</v>
      </c>
      <c r="AC143" s="69">
        <f t="shared" si="716"/>
        <v>0.7005813953</v>
      </c>
      <c r="AD143" s="70">
        <v>166.0</v>
      </c>
      <c r="AE143" s="70">
        <v>134.0</v>
      </c>
      <c r="AF143" s="70">
        <v>213.0</v>
      </c>
      <c r="AG143" s="70">
        <v>11.0</v>
      </c>
      <c r="AH143" s="69">
        <v>53.0</v>
      </c>
      <c r="AI143" s="69">
        <v>273.0</v>
      </c>
      <c r="AJ143" s="69">
        <v>18.0</v>
      </c>
      <c r="AK143" s="70">
        <f t="shared" ref="AK143:AN143" si="717">ROUND(AD143*$AB143,0)</f>
        <v>382</v>
      </c>
      <c r="AL143" s="70">
        <f t="shared" si="717"/>
        <v>308</v>
      </c>
      <c r="AM143" s="70">
        <f t="shared" si="717"/>
        <v>490</v>
      </c>
      <c r="AN143" s="70">
        <f t="shared" si="717"/>
        <v>25</v>
      </c>
      <c r="AO143" s="69">
        <f t="shared" ref="AO143:AQ143" si="718">ROUND(AH143*$AC143,0)</f>
        <v>37</v>
      </c>
      <c r="AP143" s="69">
        <f t="shared" si="718"/>
        <v>191</v>
      </c>
      <c r="AQ143" s="69">
        <f t="shared" si="718"/>
        <v>13</v>
      </c>
    </row>
    <row r="144">
      <c r="A144" s="60"/>
      <c r="B144" s="60"/>
      <c r="C144" s="60"/>
      <c r="D144" s="46">
        <v>142.0</v>
      </c>
      <c r="E144" s="25"/>
      <c r="F144" s="26">
        <v>2477.0</v>
      </c>
      <c r="G144" s="18">
        <v>1096.0</v>
      </c>
      <c r="H144" s="15">
        <f t="shared" si="9"/>
        <v>442</v>
      </c>
      <c r="I144" s="28">
        <v>29.0</v>
      </c>
      <c r="J144" s="29">
        <v>26.0</v>
      </c>
      <c r="K144" s="30">
        <v>88.0</v>
      </c>
      <c r="L144" s="31">
        <v>197.0</v>
      </c>
      <c r="M144" s="32">
        <v>50.0</v>
      </c>
      <c r="N144" s="33">
        <v>52.0</v>
      </c>
      <c r="O144" s="25"/>
      <c r="P144" s="15">
        <f t="shared" si="10"/>
        <v>374</v>
      </c>
      <c r="Q144" s="28">
        <f>'Group B vs A; Governor; Early E'!AJ144</f>
        <v>93</v>
      </c>
      <c r="R144" s="29">
        <f>'Group B vs A; Governor; Early E'!AK144</f>
        <v>26</v>
      </c>
      <c r="S144" s="30">
        <f>'Group B vs A; Governor; MiV EDV'!AJ144</f>
        <v>88</v>
      </c>
      <c r="T144" s="31">
        <f>'Group B vs A; Governor; MiV EDV'!AK144</f>
        <v>37</v>
      </c>
      <c r="U144" s="32">
        <f>'Group B vs A; EDV Restoration D'!C144</f>
        <v>78</v>
      </c>
      <c r="V144" s="33">
        <f>'Group B vs A; Governor; MiV EDV'!AI144</f>
        <v>52</v>
      </c>
      <c r="W144" s="25"/>
      <c r="X144" s="28">
        <f t="shared" ref="X144:Y144" si="719">I144+K144+M144</f>
        <v>167</v>
      </c>
      <c r="Y144" s="29">
        <f t="shared" si="719"/>
        <v>275</v>
      </c>
      <c r="Z144" s="32">
        <f t="shared" ref="Z144:AA144" si="720">Q144+S144+U144</f>
        <v>259</v>
      </c>
      <c r="AA144" s="67">
        <f t="shared" si="720"/>
        <v>115</v>
      </c>
      <c r="AB144" s="68">
        <f t="shared" ref="AB144:AC144" si="721">Z144/X144</f>
        <v>1.550898204</v>
      </c>
      <c r="AC144" s="69">
        <f t="shared" si="721"/>
        <v>0.4181818182</v>
      </c>
      <c r="AD144" s="70">
        <v>92.0</v>
      </c>
      <c r="AE144" s="70">
        <v>35.0</v>
      </c>
      <c r="AF144" s="70">
        <v>34.0</v>
      </c>
      <c r="AG144" s="70">
        <v>6.0</v>
      </c>
      <c r="AH144" s="69">
        <v>98.0</v>
      </c>
      <c r="AI144" s="69">
        <v>168.0</v>
      </c>
      <c r="AJ144" s="69">
        <v>9.0</v>
      </c>
      <c r="AK144" s="70">
        <f t="shared" ref="AK144:AN144" si="722">ROUND(AD144*$AB144,0)</f>
        <v>143</v>
      </c>
      <c r="AL144" s="70">
        <f t="shared" si="722"/>
        <v>54</v>
      </c>
      <c r="AM144" s="70">
        <f t="shared" si="722"/>
        <v>53</v>
      </c>
      <c r="AN144" s="70">
        <f t="shared" si="722"/>
        <v>9</v>
      </c>
      <c r="AO144" s="69">
        <f t="shared" ref="AO144:AQ144" si="723">ROUND(AH144*$AC144,0)</f>
        <v>41</v>
      </c>
      <c r="AP144" s="69">
        <f t="shared" si="723"/>
        <v>70</v>
      </c>
      <c r="AQ144" s="69">
        <f t="shared" si="723"/>
        <v>4</v>
      </c>
    </row>
    <row r="145">
      <c r="A145" s="60"/>
      <c r="B145" s="60"/>
      <c r="C145" s="60"/>
      <c r="D145" s="46">
        <v>143.0</v>
      </c>
      <c r="E145" s="25"/>
      <c r="F145" s="26">
        <v>2479.0</v>
      </c>
      <c r="G145" s="18">
        <v>2373.0</v>
      </c>
      <c r="H145" s="15">
        <f t="shared" si="9"/>
        <v>342</v>
      </c>
      <c r="I145" s="28">
        <v>29.0</v>
      </c>
      <c r="J145" s="29">
        <v>58.0</v>
      </c>
      <c r="K145" s="30">
        <v>31.0</v>
      </c>
      <c r="L145" s="31">
        <v>161.0</v>
      </c>
      <c r="M145" s="32">
        <v>16.0</v>
      </c>
      <c r="N145" s="33">
        <v>47.0</v>
      </c>
      <c r="O145" s="25"/>
      <c r="P145" s="15">
        <f t="shared" si="10"/>
        <v>269</v>
      </c>
      <c r="Q145" s="28">
        <f>'Group B vs A; Governor; Early E'!AJ145</f>
        <v>62</v>
      </c>
      <c r="R145" s="29">
        <f>'Group B vs A; Governor; Early E'!AK145</f>
        <v>58</v>
      </c>
      <c r="S145" s="30">
        <f>'Group B vs A; Governor; MiV EDV'!AJ145</f>
        <v>31</v>
      </c>
      <c r="T145" s="31">
        <f>'Group B vs A; Governor; MiV EDV'!AK145</f>
        <v>37</v>
      </c>
      <c r="U145" s="32">
        <f>'Group B vs A; EDV Restoration D'!C145</f>
        <v>34</v>
      </c>
      <c r="V145" s="33">
        <f>'Group B vs A; Governor; MiV EDV'!AI145</f>
        <v>47</v>
      </c>
      <c r="W145" s="25"/>
      <c r="X145" s="28">
        <f t="shared" ref="X145:Y145" si="724">I145+K145+M145</f>
        <v>76</v>
      </c>
      <c r="Y145" s="29">
        <f t="shared" si="724"/>
        <v>266</v>
      </c>
      <c r="Z145" s="32">
        <f t="shared" ref="Z145:AA145" si="725">Q145+S145+U145</f>
        <v>127</v>
      </c>
      <c r="AA145" s="67">
        <f t="shared" si="725"/>
        <v>142</v>
      </c>
      <c r="AB145" s="68">
        <f t="shared" ref="AB145:AC145" si="726">Z145/X145</f>
        <v>1.671052632</v>
      </c>
      <c r="AC145" s="69">
        <f t="shared" si="726"/>
        <v>0.5338345865</v>
      </c>
      <c r="AD145" s="70">
        <v>41.0</v>
      </c>
      <c r="AE145" s="70">
        <v>6.0</v>
      </c>
      <c r="AF145" s="70">
        <v>25.0</v>
      </c>
      <c r="AG145" s="70">
        <v>4.0</v>
      </c>
      <c r="AH145" s="69">
        <v>185.0</v>
      </c>
      <c r="AI145" s="69">
        <v>68.0</v>
      </c>
      <c r="AJ145" s="69">
        <v>13.0</v>
      </c>
      <c r="AK145" s="70">
        <f t="shared" ref="AK145:AN145" si="727">ROUND(AD145*$AB145,0)</f>
        <v>69</v>
      </c>
      <c r="AL145" s="70">
        <f t="shared" si="727"/>
        <v>10</v>
      </c>
      <c r="AM145" s="70">
        <f t="shared" si="727"/>
        <v>42</v>
      </c>
      <c r="AN145" s="70">
        <f t="shared" si="727"/>
        <v>7</v>
      </c>
      <c r="AO145" s="69">
        <f t="shared" ref="AO145:AQ145" si="728">ROUND(AH145*$AC145,0)</f>
        <v>99</v>
      </c>
      <c r="AP145" s="69">
        <f t="shared" si="728"/>
        <v>36</v>
      </c>
      <c r="AQ145" s="69">
        <f t="shared" si="728"/>
        <v>7</v>
      </c>
    </row>
    <row r="146">
      <c r="A146" s="60"/>
      <c r="B146" s="60"/>
      <c r="C146" s="60"/>
      <c r="D146" s="46">
        <v>144.0</v>
      </c>
      <c r="E146" s="25"/>
      <c r="F146" s="26">
        <v>2480.0</v>
      </c>
      <c r="G146" s="18">
        <v>977.0</v>
      </c>
      <c r="H146" s="15">
        <f t="shared" si="9"/>
        <v>210</v>
      </c>
      <c r="I146" s="28">
        <v>16.0</v>
      </c>
      <c r="J146" s="29">
        <v>34.0</v>
      </c>
      <c r="K146" s="30">
        <v>21.0</v>
      </c>
      <c r="L146" s="31">
        <v>95.0</v>
      </c>
      <c r="M146" s="32">
        <v>22.0</v>
      </c>
      <c r="N146" s="33">
        <v>22.0</v>
      </c>
      <c r="O146" s="25"/>
      <c r="P146" s="15">
        <f t="shared" si="10"/>
        <v>173</v>
      </c>
      <c r="Q146" s="28">
        <f>'Group B vs A; Governor; Early E'!AJ146</f>
        <v>47</v>
      </c>
      <c r="R146" s="29">
        <f>'Group B vs A; Governor; Early E'!AK146</f>
        <v>34</v>
      </c>
      <c r="S146" s="30">
        <f>'Group B vs A; Governor; MiV EDV'!AJ146</f>
        <v>21</v>
      </c>
      <c r="T146" s="31">
        <f>'Group B vs A; Governor; MiV EDV'!AK146</f>
        <v>15</v>
      </c>
      <c r="U146" s="32">
        <f>'Group B vs A; EDV Restoration D'!C146</f>
        <v>34</v>
      </c>
      <c r="V146" s="33">
        <f>'Group B vs A; Governor; MiV EDV'!AI146</f>
        <v>22</v>
      </c>
      <c r="W146" s="25"/>
      <c r="X146" s="28">
        <f t="shared" ref="X146:Y146" si="729">I146+K146+M146</f>
        <v>59</v>
      </c>
      <c r="Y146" s="29">
        <f t="shared" si="729"/>
        <v>151</v>
      </c>
      <c r="Z146" s="32">
        <f t="shared" ref="Z146:AA146" si="730">Q146+S146+U146</f>
        <v>102</v>
      </c>
      <c r="AA146" s="67">
        <f t="shared" si="730"/>
        <v>71</v>
      </c>
      <c r="AB146" s="68">
        <f t="shared" ref="AB146:AC146" si="731">Z146/X146</f>
        <v>1.728813559</v>
      </c>
      <c r="AC146" s="69">
        <f t="shared" si="731"/>
        <v>0.4701986755</v>
      </c>
      <c r="AD146" s="70">
        <v>14.0</v>
      </c>
      <c r="AE146" s="70">
        <v>12.0</v>
      </c>
      <c r="AF146" s="70">
        <v>26.0</v>
      </c>
      <c r="AG146" s="70">
        <v>7.0</v>
      </c>
      <c r="AH146" s="69">
        <v>114.0</v>
      </c>
      <c r="AI146" s="69">
        <v>30.0</v>
      </c>
      <c r="AJ146" s="69">
        <v>7.0</v>
      </c>
      <c r="AK146" s="70">
        <f t="shared" ref="AK146:AN146" si="732">ROUND(AD146*$AB146,0)</f>
        <v>24</v>
      </c>
      <c r="AL146" s="70">
        <f t="shared" si="732"/>
        <v>21</v>
      </c>
      <c r="AM146" s="70">
        <f t="shared" si="732"/>
        <v>45</v>
      </c>
      <c r="AN146" s="70">
        <f t="shared" si="732"/>
        <v>12</v>
      </c>
      <c r="AO146" s="69">
        <f t="shared" ref="AO146:AQ146" si="733">ROUND(AH146*$AC146,0)</f>
        <v>54</v>
      </c>
      <c r="AP146" s="69">
        <f t="shared" si="733"/>
        <v>14</v>
      </c>
      <c r="AQ146" s="69">
        <f t="shared" si="733"/>
        <v>3</v>
      </c>
    </row>
    <row r="147">
      <c r="A147" s="60"/>
      <c r="B147" s="60"/>
      <c r="C147" s="60"/>
      <c r="D147" s="46">
        <v>145.0</v>
      </c>
      <c r="E147" s="25"/>
      <c r="F147" s="26">
        <v>2600.0</v>
      </c>
      <c r="G147" s="18">
        <v>2809.0</v>
      </c>
      <c r="H147" s="15">
        <f t="shared" si="9"/>
        <v>516</v>
      </c>
      <c r="I147" s="28">
        <v>48.0</v>
      </c>
      <c r="J147" s="29">
        <v>117.0</v>
      </c>
      <c r="K147" s="30">
        <v>53.0</v>
      </c>
      <c r="L147" s="31">
        <v>170.0</v>
      </c>
      <c r="M147" s="32">
        <v>52.0</v>
      </c>
      <c r="N147" s="33">
        <v>76.0</v>
      </c>
      <c r="O147" s="25"/>
      <c r="P147" s="15">
        <f t="shared" si="10"/>
        <v>496</v>
      </c>
      <c r="Q147" s="28">
        <f>'Group B vs A; Governor; Early E'!AJ147</f>
        <v>127</v>
      </c>
      <c r="R147" s="29">
        <f>'Group B vs A; Governor; Early E'!AK147</f>
        <v>117</v>
      </c>
      <c r="S147" s="30">
        <f>'Group B vs A; Governor; MiV EDV'!AJ147</f>
        <v>53</v>
      </c>
      <c r="T147" s="31">
        <f>'Group B vs A; Governor; MiV EDV'!AK147</f>
        <v>35</v>
      </c>
      <c r="U147" s="32">
        <f>'Group B vs A; EDV Restoration D'!C147</f>
        <v>88</v>
      </c>
      <c r="V147" s="33">
        <f>'Group B vs A; Governor; MiV EDV'!AI147</f>
        <v>76</v>
      </c>
      <c r="W147" s="25"/>
      <c r="X147" s="28">
        <f t="shared" ref="X147:Y147" si="734">I147+K147+M147</f>
        <v>153</v>
      </c>
      <c r="Y147" s="29">
        <f t="shared" si="734"/>
        <v>363</v>
      </c>
      <c r="Z147" s="32">
        <f t="shared" ref="Z147:AA147" si="735">Q147+S147+U147</f>
        <v>268</v>
      </c>
      <c r="AA147" s="67">
        <f t="shared" si="735"/>
        <v>228</v>
      </c>
      <c r="AB147" s="68">
        <f t="shared" ref="AB147:AC147" si="736">Z147/X147</f>
        <v>1.751633987</v>
      </c>
      <c r="AC147" s="69">
        <f t="shared" si="736"/>
        <v>0.6280991736</v>
      </c>
      <c r="AD147" s="70">
        <v>87.0</v>
      </c>
      <c r="AE147" s="70">
        <v>24.0</v>
      </c>
      <c r="AF147" s="70">
        <v>27.0</v>
      </c>
      <c r="AG147" s="70">
        <v>15.0</v>
      </c>
      <c r="AH147" s="69">
        <v>231.0</v>
      </c>
      <c r="AI147" s="69">
        <v>123.0</v>
      </c>
      <c r="AJ147" s="69">
        <v>9.0</v>
      </c>
      <c r="AK147" s="70">
        <f t="shared" ref="AK147:AN147" si="737">ROUND(AD147*$AB147,0)</f>
        <v>152</v>
      </c>
      <c r="AL147" s="70">
        <f t="shared" si="737"/>
        <v>42</v>
      </c>
      <c r="AM147" s="70">
        <f t="shared" si="737"/>
        <v>47</v>
      </c>
      <c r="AN147" s="70">
        <f t="shared" si="737"/>
        <v>26</v>
      </c>
      <c r="AO147" s="69">
        <f t="shared" ref="AO147:AQ147" si="738">ROUND(AH147*$AC147,0)</f>
        <v>145</v>
      </c>
      <c r="AP147" s="69">
        <f t="shared" si="738"/>
        <v>77</v>
      </c>
      <c r="AQ147" s="69">
        <f t="shared" si="738"/>
        <v>6</v>
      </c>
    </row>
    <row r="148">
      <c r="A148" s="60"/>
      <c r="B148" s="60"/>
      <c r="C148" s="60"/>
      <c r="D148" s="46">
        <v>146.0</v>
      </c>
      <c r="E148" s="25"/>
      <c r="F148" s="26">
        <v>2605.0</v>
      </c>
      <c r="G148" s="18">
        <v>1250.0</v>
      </c>
      <c r="H148" s="15">
        <f t="shared" si="9"/>
        <v>306</v>
      </c>
      <c r="I148" s="28">
        <v>46.0</v>
      </c>
      <c r="J148" s="29">
        <v>70.0</v>
      </c>
      <c r="K148" s="30">
        <v>31.0</v>
      </c>
      <c r="L148" s="31">
        <v>89.0</v>
      </c>
      <c r="M148" s="32">
        <v>37.0</v>
      </c>
      <c r="N148" s="33">
        <v>33.0</v>
      </c>
      <c r="O148" s="25"/>
      <c r="P148" s="15">
        <f t="shared" si="10"/>
        <v>343</v>
      </c>
      <c r="Q148" s="28">
        <f>'Group B vs A; Governor; Early E'!AJ148</f>
        <v>138</v>
      </c>
      <c r="R148" s="29">
        <f>'Group B vs A; Governor; Early E'!AK148</f>
        <v>70</v>
      </c>
      <c r="S148" s="30">
        <f>'Group B vs A; Governor; MiV EDV'!AJ148</f>
        <v>31</v>
      </c>
      <c r="T148" s="31">
        <f>'Group B vs A; Governor; MiV EDV'!AK148</f>
        <v>16</v>
      </c>
      <c r="U148" s="32">
        <f>'Group B vs A; EDV Restoration D'!C148</f>
        <v>55</v>
      </c>
      <c r="V148" s="33">
        <f>'Group B vs A; Governor; MiV EDV'!AI148</f>
        <v>33</v>
      </c>
      <c r="W148" s="25"/>
      <c r="X148" s="28">
        <f t="shared" ref="X148:Y148" si="739">I148+K148+M148</f>
        <v>114</v>
      </c>
      <c r="Y148" s="29">
        <f t="shared" si="739"/>
        <v>192</v>
      </c>
      <c r="Z148" s="32">
        <f t="shared" ref="Z148:AA148" si="740">Q148+S148+U148</f>
        <v>224</v>
      </c>
      <c r="AA148" s="67">
        <f t="shared" si="740"/>
        <v>119</v>
      </c>
      <c r="AB148" s="68">
        <f t="shared" ref="AB148:AC148" si="741">Z148/X148</f>
        <v>1.964912281</v>
      </c>
      <c r="AC148" s="69">
        <f t="shared" si="741"/>
        <v>0.6197916667</v>
      </c>
      <c r="AD148" s="70">
        <v>53.0</v>
      </c>
      <c r="AE148" s="70">
        <v>14.0</v>
      </c>
      <c r="AF148" s="70">
        <v>34.0</v>
      </c>
      <c r="AG148" s="70">
        <v>13.0</v>
      </c>
      <c r="AH148" s="69">
        <v>93.0</v>
      </c>
      <c r="AI148" s="69">
        <v>88.0</v>
      </c>
      <c r="AJ148" s="69">
        <v>11.0</v>
      </c>
      <c r="AK148" s="70">
        <f t="shared" ref="AK148:AN148" si="742">ROUND(AD148*$AB148,0)</f>
        <v>104</v>
      </c>
      <c r="AL148" s="70">
        <f t="shared" si="742"/>
        <v>28</v>
      </c>
      <c r="AM148" s="70">
        <f t="shared" si="742"/>
        <v>67</v>
      </c>
      <c r="AN148" s="70">
        <f t="shared" si="742"/>
        <v>26</v>
      </c>
      <c r="AO148" s="69">
        <f t="shared" ref="AO148:AQ148" si="743">ROUND(AH148*$AC148,0)</f>
        <v>58</v>
      </c>
      <c r="AP148" s="69">
        <f t="shared" si="743"/>
        <v>55</v>
      </c>
      <c r="AQ148" s="69">
        <f t="shared" si="743"/>
        <v>7</v>
      </c>
    </row>
    <row r="149">
      <c r="A149" s="60"/>
      <c r="B149" s="60"/>
      <c r="C149" s="60"/>
      <c r="D149" s="46">
        <v>147.0</v>
      </c>
      <c r="E149" s="25"/>
      <c r="F149" s="26">
        <v>2606.0</v>
      </c>
      <c r="G149" s="18">
        <v>2924.0</v>
      </c>
      <c r="H149" s="15">
        <f t="shared" si="9"/>
        <v>618</v>
      </c>
      <c r="I149" s="28">
        <v>37.0</v>
      </c>
      <c r="J149" s="29">
        <v>142.0</v>
      </c>
      <c r="K149" s="30">
        <v>39.0</v>
      </c>
      <c r="L149" s="31">
        <v>292.0</v>
      </c>
      <c r="M149" s="32">
        <v>31.0</v>
      </c>
      <c r="N149" s="33">
        <v>77.0</v>
      </c>
      <c r="O149" s="25"/>
      <c r="P149" s="15">
        <f t="shared" si="10"/>
        <v>464</v>
      </c>
      <c r="Q149" s="28">
        <f>'Group B vs A; Governor; Early E'!AJ149</f>
        <v>93</v>
      </c>
      <c r="R149" s="29">
        <f>'Group B vs A; Governor; Early E'!AK149</f>
        <v>142</v>
      </c>
      <c r="S149" s="30">
        <f>'Group B vs A; Governor; MiV EDV'!AJ149</f>
        <v>39</v>
      </c>
      <c r="T149" s="31">
        <f>'Group B vs A; Governor; MiV EDV'!AK149</f>
        <v>51</v>
      </c>
      <c r="U149" s="32">
        <f>'Group B vs A; EDV Restoration D'!C149</f>
        <v>62</v>
      </c>
      <c r="V149" s="33">
        <f>'Group B vs A; Governor; MiV EDV'!AI149</f>
        <v>77</v>
      </c>
      <c r="W149" s="25"/>
      <c r="X149" s="28">
        <f t="shared" ref="X149:Y149" si="744">I149+K149+M149</f>
        <v>107</v>
      </c>
      <c r="Y149" s="29">
        <f t="shared" si="744"/>
        <v>511</v>
      </c>
      <c r="Z149" s="32">
        <f t="shared" ref="Z149:AA149" si="745">Q149+S149+U149</f>
        <v>194</v>
      </c>
      <c r="AA149" s="67">
        <f t="shared" si="745"/>
        <v>270</v>
      </c>
      <c r="AB149" s="68">
        <f t="shared" ref="AB149:AC149" si="746">Z149/X149</f>
        <v>1.813084112</v>
      </c>
      <c r="AC149" s="69">
        <f t="shared" si="746"/>
        <v>0.5283757339</v>
      </c>
      <c r="AD149" s="70">
        <v>43.0</v>
      </c>
      <c r="AE149" s="70">
        <v>19.0</v>
      </c>
      <c r="AF149" s="70">
        <v>35.0</v>
      </c>
      <c r="AG149" s="70">
        <v>10.0</v>
      </c>
      <c r="AH149" s="69">
        <v>381.0</v>
      </c>
      <c r="AI149" s="69">
        <v>108.0</v>
      </c>
      <c r="AJ149" s="69">
        <v>22.0</v>
      </c>
      <c r="AK149" s="70">
        <f t="shared" ref="AK149:AN149" si="747">ROUND(AD149*$AB149,0)</f>
        <v>78</v>
      </c>
      <c r="AL149" s="70">
        <f t="shared" si="747"/>
        <v>34</v>
      </c>
      <c r="AM149" s="70">
        <f t="shared" si="747"/>
        <v>63</v>
      </c>
      <c r="AN149" s="70">
        <f t="shared" si="747"/>
        <v>18</v>
      </c>
      <c r="AO149" s="69">
        <f t="shared" ref="AO149:AQ149" si="748">ROUND(AH149*$AC149,0)</f>
        <v>201</v>
      </c>
      <c r="AP149" s="69">
        <f t="shared" si="748"/>
        <v>57</v>
      </c>
      <c r="AQ149" s="69">
        <f t="shared" si="748"/>
        <v>12</v>
      </c>
    </row>
    <row r="150">
      <c r="A150" s="60"/>
      <c r="B150" s="60"/>
      <c r="C150" s="60"/>
      <c r="D150" s="46">
        <v>148.0</v>
      </c>
      <c r="E150" s="25"/>
      <c r="F150" s="26">
        <v>2611.0</v>
      </c>
      <c r="G150" s="18">
        <v>1957.0</v>
      </c>
      <c r="H150" s="15">
        <f t="shared" si="9"/>
        <v>310</v>
      </c>
      <c r="I150" s="28">
        <v>25.0</v>
      </c>
      <c r="J150" s="29">
        <v>58.0</v>
      </c>
      <c r="K150" s="30">
        <v>20.0</v>
      </c>
      <c r="L150" s="31">
        <v>136.0</v>
      </c>
      <c r="M150" s="32">
        <v>28.0</v>
      </c>
      <c r="N150" s="33">
        <v>43.0</v>
      </c>
      <c r="O150" s="25"/>
      <c r="P150" s="15">
        <f t="shared" si="10"/>
        <v>256</v>
      </c>
      <c r="Q150" s="28">
        <f>'Group B vs A; Governor; Early E'!AJ150</f>
        <v>65</v>
      </c>
      <c r="R150" s="29">
        <f>'Group B vs A; Governor; Early E'!AK150</f>
        <v>58</v>
      </c>
      <c r="S150" s="30">
        <f>'Group B vs A; Governor; MiV EDV'!AJ150</f>
        <v>20</v>
      </c>
      <c r="T150" s="31">
        <f>'Group B vs A; Governor; MiV EDV'!AK150</f>
        <v>21</v>
      </c>
      <c r="U150" s="32">
        <f>'Group B vs A; EDV Restoration D'!C150</f>
        <v>49</v>
      </c>
      <c r="V150" s="33">
        <f>'Group B vs A; Governor; MiV EDV'!AI150</f>
        <v>43</v>
      </c>
      <c r="W150" s="25"/>
      <c r="X150" s="28">
        <f t="shared" ref="X150:Y150" si="749">I150+K150+M150</f>
        <v>73</v>
      </c>
      <c r="Y150" s="29">
        <f t="shared" si="749"/>
        <v>237</v>
      </c>
      <c r="Z150" s="32">
        <f t="shared" ref="Z150:AA150" si="750">Q150+S150+U150</f>
        <v>134</v>
      </c>
      <c r="AA150" s="67">
        <f t="shared" si="750"/>
        <v>122</v>
      </c>
      <c r="AB150" s="68">
        <f t="shared" ref="AB150:AC150" si="751">Z150/X150</f>
        <v>1.835616438</v>
      </c>
      <c r="AC150" s="69">
        <f t="shared" si="751"/>
        <v>0.5147679325</v>
      </c>
      <c r="AD150" s="70">
        <v>34.0</v>
      </c>
      <c r="AE150" s="70">
        <v>11.0</v>
      </c>
      <c r="AF150" s="70">
        <v>12.0</v>
      </c>
      <c r="AG150" s="70">
        <v>16.0</v>
      </c>
      <c r="AH150" s="69">
        <v>158.0</v>
      </c>
      <c r="AI150" s="69">
        <v>68.0</v>
      </c>
      <c r="AJ150" s="69">
        <v>11.0</v>
      </c>
      <c r="AK150" s="70">
        <f t="shared" ref="AK150:AN150" si="752">ROUND(AD150*$AB150,0)</f>
        <v>62</v>
      </c>
      <c r="AL150" s="70">
        <f t="shared" si="752"/>
        <v>20</v>
      </c>
      <c r="AM150" s="70">
        <f t="shared" si="752"/>
        <v>22</v>
      </c>
      <c r="AN150" s="70">
        <f t="shared" si="752"/>
        <v>29</v>
      </c>
      <c r="AO150" s="69">
        <f t="shared" ref="AO150:AQ150" si="753">ROUND(AH150*$AC150,0)</f>
        <v>81</v>
      </c>
      <c r="AP150" s="69">
        <f t="shared" si="753"/>
        <v>35</v>
      </c>
      <c r="AQ150" s="69">
        <f t="shared" si="753"/>
        <v>6</v>
      </c>
    </row>
    <row r="151">
      <c r="A151" s="60"/>
      <c r="B151" s="60"/>
      <c r="C151" s="60"/>
      <c r="D151" s="46">
        <v>149.0</v>
      </c>
      <c r="E151" s="25"/>
      <c r="F151" s="26">
        <v>2614.0</v>
      </c>
      <c r="G151" s="18">
        <v>2967.0</v>
      </c>
      <c r="H151" s="15">
        <f t="shared" si="9"/>
        <v>555</v>
      </c>
      <c r="I151" s="28">
        <v>73.0</v>
      </c>
      <c r="J151" s="29">
        <v>121.0</v>
      </c>
      <c r="K151" s="30">
        <v>33.0</v>
      </c>
      <c r="L151" s="31">
        <v>167.0</v>
      </c>
      <c r="M151" s="32">
        <v>67.0</v>
      </c>
      <c r="N151" s="33">
        <v>94.0</v>
      </c>
      <c r="O151" s="25"/>
      <c r="P151" s="15">
        <f t="shared" si="10"/>
        <v>576</v>
      </c>
      <c r="Q151" s="28">
        <f>'Group B vs A; Governor; Early E'!AJ151</f>
        <v>188</v>
      </c>
      <c r="R151" s="29">
        <f>'Group B vs A; Governor; Early E'!AK151</f>
        <v>121</v>
      </c>
      <c r="S151" s="30">
        <f>'Group B vs A; Governor; MiV EDV'!AJ151</f>
        <v>33</v>
      </c>
      <c r="T151" s="31">
        <f>'Group B vs A; Governor; MiV EDV'!AK151</f>
        <v>29</v>
      </c>
      <c r="U151" s="32">
        <f>'Group B vs A; EDV Restoration D'!C151</f>
        <v>111</v>
      </c>
      <c r="V151" s="33">
        <f>'Group B vs A; Governor; MiV EDV'!AI151</f>
        <v>94</v>
      </c>
      <c r="W151" s="25"/>
      <c r="X151" s="28">
        <f t="shared" ref="X151:Y151" si="754">I151+K151+M151</f>
        <v>173</v>
      </c>
      <c r="Y151" s="29">
        <f t="shared" si="754"/>
        <v>382</v>
      </c>
      <c r="Z151" s="32">
        <f t="shared" ref="Z151:AA151" si="755">Q151+S151+U151</f>
        <v>332</v>
      </c>
      <c r="AA151" s="67">
        <f t="shared" si="755"/>
        <v>244</v>
      </c>
      <c r="AB151" s="68">
        <f t="shared" ref="AB151:AC151" si="756">Z151/X151</f>
        <v>1.919075145</v>
      </c>
      <c r="AC151" s="69">
        <f t="shared" si="756"/>
        <v>0.6387434555</v>
      </c>
      <c r="AD151" s="70">
        <v>82.0</v>
      </c>
      <c r="AE151" s="70">
        <v>33.0</v>
      </c>
      <c r="AF151" s="70">
        <v>47.0</v>
      </c>
      <c r="AG151" s="70">
        <v>11.0</v>
      </c>
      <c r="AH151" s="69">
        <v>222.0</v>
      </c>
      <c r="AI151" s="69">
        <v>143.0</v>
      </c>
      <c r="AJ151" s="69">
        <v>17.0</v>
      </c>
      <c r="AK151" s="70">
        <f t="shared" ref="AK151:AN151" si="757">ROUND(AD151*$AB151,0)</f>
        <v>157</v>
      </c>
      <c r="AL151" s="70">
        <f t="shared" si="757"/>
        <v>63</v>
      </c>
      <c r="AM151" s="70">
        <f t="shared" si="757"/>
        <v>90</v>
      </c>
      <c r="AN151" s="70">
        <f t="shared" si="757"/>
        <v>21</v>
      </c>
      <c r="AO151" s="69">
        <f t="shared" ref="AO151:AQ151" si="758">ROUND(AH151*$AC151,0)</f>
        <v>142</v>
      </c>
      <c r="AP151" s="69">
        <f t="shared" si="758"/>
        <v>91</v>
      </c>
      <c r="AQ151" s="69">
        <f t="shared" si="758"/>
        <v>11</v>
      </c>
    </row>
    <row r="152">
      <c r="A152" s="60"/>
      <c r="B152" s="60"/>
      <c r="C152" s="60"/>
      <c r="D152" s="46">
        <v>150.0</v>
      </c>
      <c r="E152" s="25"/>
      <c r="F152" s="26">
        <v>2622.0</v>
      </c>
      <c r="G152" s="18">
        <v>1666.0</v>
      </c>
      <c r="H152" s="15">
        <f t="shared" si="9"/>
        <v>486</v>
      </c>
      <c r="I152" s="28">
        <v>63.0</v>
      </c>
      <c r="J152" s="29">
        <v>114.0</v>
      </c>
      <c r="K152" s="30">
        <v>35.0</v>
      </c>
      <c r="L152" s="31">
        <v>148.0</v>
      </c>
      <c r="M152" s="32">
        <v>67.0</v>
      </c>
      <c r="N152" s="33">
        <v>59.0</v>
      </c>
      <c r="O152" s="25"/>
      <c r="P152" s="15">
        <f t="shared" si="10"/>
        <v>523</v>
      </c>
      <c r="Q152" s="28">
        <f>'Group B vs A; Governor; Early E'!AJ152</f>
        <v>192</v>
      </c>
      <c r="R152" s="29">
        <f>'Group B vs A; Governor; Early E'!AK152</f>
        <v>114</v>
      </c>
      <c r="S152" s="30">
        <f>'Group B vs A; Governor; MiV EDV'!AJ152</f>
        <v>35</v>
      </c>
      <c r="T152" s="31">
        <f>'Group B vs A; Governor; MiV EDV'!AK152</f>
        <v>23</v>
      </c>
      <c r="U152" s="32">
        <f>'Group B vs A; EDV Restoration D'!C152</f>
        <v>100</v>
      </c>
      <c r="V152" s="33">
        <f>'Group B vs A; Governor; MiV EDV'!AI152</f>
        <v>59</v>
      </c>
      <c r="W152" s="25"/>
      <c r="X152" s="28">
        <f t="shared" ref="X152:Y152" si="759">I152+K152+M152</f>
        <v>165</v>
      </c>
      <c r="Y152" s="29">
        <f t="shared" si="759"/>
        <v>321</v>
      </c>
      <c r="Z152" s="32">
        <f t="shared" ref="Z152:AA152" si="760">Q152+S152+U152</f>
        <v>327</v>
      </c>
      <c r="AA152" s="67">
        <f t="shared" si="760"/>
        <v>196</v>
      </c>
      <c r="AB152" s="68">
        <f t="shared" ref="AB152:AC152" si="761">Z152/X152</f>
        <v>1.981818182</v>
      </c>
      <c r="AC152" s="69">
        <f t="shared" si="761"/>
        <v>0.6105919003</v>
      </c>
      <c r="AD152" s="70">
        <v>86.0</v>
      </c>
      <c r="AE152" s="70">
        <v>25.0</v>
      </c>
      <c r="AF152" s="70">
        <v>41.0</v>
      </c>
      <c r="AG152" s="70">
        <v>13.0</v>
      </c>
      <c r="AH152" s="69">
        <v>183.0</v>
      </c>
      <c r="AI152" s="69">
        <v>128.0</v>
      </c>
      <c r="AJ152" s="69">
        <v>10.0</v>
      </c>
      <c r="AK152" s="70">
        <f t="shared" ref="AK152:AN152" si="762">ROUND(AD152*$AB152,0)</f>
        <v>170</v>
      </c>
      <c r="AL152" s="70">
        <f t="shared" si="762"/>
        <v>50</v>
      </c>
      <c r="AM152" s="70">
        <f t="shared" si="762"/>
        <v>81</v>
      </c>
      <c r="AN152" s="70">
        <f t="shared" si="762"/>
        <v>26</v>
      </c>
      <c r="AO152" s="69">
        <f t="shared" ref="AO152:AQ152" si="763">ROUND(AH152*$AC152,0)</f>
        <v>112</v>
      </c>
      <c r="AP152" s="69">
        <f t="shared" si="763"/>
        <v>78</v>
      </c>
      <c r="AQ152" s="69">
        <f t="shared" si="763"/>
        <v>6</v>
      </c>
    </row>
    <row r="153">
      <c r="A153" s="60"/>
      <c r="B153" s="60"/>
      <c r="C153" s="60"/>
      <c r="D153" s="46">
        <v>151.0</v>
      </c>
      <c r="E153" s="25"/>
      <c r="F153" s="26">
        <v>2633.0</v>
      </c>
      <c r="G153" s="18">
        <v>2528.0</v>
      </c>
      <c r="H153" s="15">
        <f t="shared" si="9"/>
        <v>730</v>
      </c>
      <c r="I153" s="28">
        <v>71.0</v>
      </c>
      <c r="J153" s="29">
        <v>139.0</v>
      </c>
      <c r="K153" s="30">
        <v>57.0</v>
      </c>
      <c r="L153" s="31">
        <v>346.0</v>
      </c>
      <c r="M153" s="32">
        <v>62.0</v>
      </c>
      <c r="N153" s="33">
        <v>55.0</v>
      </c>
      <c r="O153" s="25"/>
      <c r="P153" s="15">
        <f t="shared" si="10"/>
        <v>607</v>
      </c>
      <c r="Q153" s="28">
        <f>'Group B vs A; Governor; Early E'!AJ153</f>
        <v>217</v>
      </c>
      <c r="R153" s="29">
        <f>'Group B vs A; Governor; Early E'!AK153</f>
        <v>139</v>
      </c>
      <c r="S153" s="30">
        <f>'Group B vs A; Governor; MiV EDV'!AJ153</f>
        <v>57</v>
      </c>
      <c r="T153" s="31">
        <f>'Group B vs A; Governor; MiV EDV'!AK153</f>
        <v>46</v>
      </c>
      <c r="U153" s="32">
        <f>'Group B vs A; EDV Restoration D'!C153</f>
        <v>93</v>
      </c>
      <c r="V153" s="33">
        <f>'Group B vs A; Governor; MiV EDV'!AI153</f>
        <v>55</v>
      </c>
      <c r="W153" s="25"/>
      <c r="X153" s="28">
        <f t="shared" ref="X153:Y153" si="764">I153+K153+M153</f>
        <v>190</v>
      </c>
      <c r="Y153" s="29">
        <f t="shared" si="764"/>
        <v>540</v>
      </c>
      <c r="Z153" s="32">
        <f t="shared" ref="Z153:AA153" si="765">Q153+S153+U153</f>
        <v>367</v>
      </c>
      <c r="AA153" s="67">
        <f t="shared" si="765"/>
        <v>240</v>
      </c>
      <c r="AB153" s="68">
        <f t="shared" ref="AB153:AC153" si="766">Z153/X153</f>
        <v>1.931578947</v>
      </c>
      <c r="AC153" s="69">
        <f t="shared" si="766"/>
        <v>0.4444444444</v>
      </c>
      <c r="AD153" s="70">
        <v>93.0</v>
      </c>
      <c r="AE153" s="70">
        <v>33.0</v>
      </c>
      <c r="AF153" s="70">
        <v>59.0</v>
      </c>
      <c r="AG153" s="70">
        <v>5.0</v>
      </c>
      <c r="AH153" s="69">
        <v>315.0</v>
      </c>
      <c r="AI153" s="69">
        <v>212.0</v>
      </c>
      <c r="AJ153" s="69">
        <v>13.0</v>
      </c>
      <c r="AK153" s="70">
        <f t="shared" ref="AK153:AN153" si="767">ROUND(AD153*$AB153,0)</f>
        <v>180</v>
      </c>
      <c r="AL153" s="70">
        <f t="shared" si="767"/>
        <v>64</v>
      </c>
      <c r="AM153" s="70">
        <f t="shared" si="767"/>
        <v>114</v>
      </c>
      <c r="AN153" s="70">
        <f t="shared" si="767"/>
        <v>10</v>
      </c>
      <c r="AO153" s="69">
        <f t="shared" ref="AO153:AQ153" si="768">ROUND(AH153*$AC153,0)</f>
        <v>140</v>
      </c>
      <c r="AP153" s="69">
        <f t="shared" si="768"/>
        <v>94</v>
      </c>
      <c r="AQ153" s="69">
        <f t="shared" si="768"/>
        <v>6</v>
      </c>
    </row>
    <row r="154">
      <c r="A154" s="60"/>
      <c r="B154" s="60"/>
      <c r="C154" s="60"/>
      <c r="D154" s="46">
        <v>152.0</v>
      </c>
      <c r="E154" s="25"/>
      <c r="F154" s="26">
        <v>2643.0</v>
      </c>
      <c r="G154" s="18">
        <v>1922.0</v>
      </c>
      <c r="H154" s="15">
        <f t="shared" si="9"/>
        <v>650</v>
      </c>
      <c r="I154" s="28">
        <v>106.0</v>
      </c>
      <c r="J154" s="29">
        <v>121.0</v>
      </c>
      <c r="K154" s="30">
        <v>62.0</v>
      </c>
      <c r="L154" s="31">
        <v>233.0</v>
      </c>
      <c r="M154" s="32">
        <v>52.0</v>
      </c>
      <c r="N154" s="33">
        <v>76.0</v>
      </c>
      <c r="O154" s="25"/>
      <c r="P154" s="15">
        <f t="shared" si="10"/>
        <v>670</v>
      </c>
      <c r="Q154" s="28">
        <f>'Group B vs A; Governor; Early E'!AJ154</f>
        <v>277</v>
      </c>
      <c r="R154" s="29">
        <f>'Group B vs A; Governor; Early E'!AK154</f>
        <v>121</v>
      </c>
      <c r="S154" s="30">
        <f>'Group B vs A; Governor; MiV EDV'!AJ154</f>
        <v>62</v>
      </c>
      <c r="T154" s="31">
        <f>'Group B vs A; Governor; MiV EDV'!AK154</f>
        <v>46</v>
      </c>
      <c r="U154" s="32">
        <f>'Group B vs A; EDV Restoration D'!C154</f>
        <v>88</v>
      </c>
      <c r="V154" s="33">
        <f>'Group B vs A; Governor; MiV EDV'!AI154</f>
        <v>76</v>
      </c>
      <c r="W154" s="25"/>
      <c r="X154" s="28">
        <f t="shared" ref="X154:Y154" si="769">I154+K154+M154</f>
        <v>220</v>
      </c>
      <c r="Y154" s="29">
        <f t="shared" si="769"/>
        <v>430</v>
      </c>
      <c r="Z154" s="32">
        <f t="shared" ref="Z154:AA154" si="770">Q154+S154+U154</f>
        <v>427</v>
      </c>
      <c r="AA154" s="67">
        <f t="shared" si="770"/>
        <v>243</v>
      </c>
      <c r="AB154" s="68">
        <f t="shared" ref="AB154:AC154" si="771">Z154/X154</f>
        <v>1.940909091</v>
      </c>
      <c r="AC154" s="69">
        <f t="shared" si="771"/>
        <v>0.5651162791</v>
      </c>
      <c r="AD154" s="70">
        <v>104.0</v>
      </c>
      <c r="AE154" s="70">
        <v>44.0</v>
      </c>
      <c r="AF154" s="70">
        <v>59.0</v>
      </c>
      <c r="AG154" s="70">
        <v>13.0</v>
      </c>
      <c r="AH154" s="69">
        <v>244.0</v>
      </c>
      <c r="AI154" s="69">
        <v>177.0</v>
      </c>
      <c r="AJ154" s="69">
        <v>9.0</v>
      </c>
      <c r="AK154" s="70">
        <f t="shared" ref="AK154:AN154" si="772">ROUND(AD154*$AB154,0)</f>
        <v>202</v>
      </c>
      <c r="AL154" s="70">
        <f t="shared" si="772"/>
        <v>85</v>
      </c>
      <c r="AM154" s="70">
        <f t="shared" si="772"/>
        <v>115</v>
      </c>
      <c r="AN154" s="70">
        <f t="shared" si="772"/>
        <v>25</v>
      </c>
      <c r="AO154" s="69">
        <f t="shared" ref="AO154:AQ154" si="773">ROUND(AH154*$AC154,0)</f>
        <v>138</v>
      </c>
      <c r="AP154" s="69">
        <f t="shared" si="773"/>
        <v>100</v>
      </c>
      <c r="AQ154" s="69">
        <f t="shared" si="773"/>
        <v>5</v>
      </c>
    </row>
    <row r="155">
      <c r="A155" s="60"/>
      <c r="B155" s="60"/>
      <c r="C155" s="60"/>
      <c r="D155" s="46">
        <v>153.0</v>
      </c>
      <c r="E155" s="25"/>
      <c r="F155" s="26">
        <v>2644.0</v>
      </c>
      <c r="G155" s="18">
        <v>2616.0</v>
      </c>
      <c r="H155" s="15">
        <f t="shared" si="9"/>
        <v>841</v>
      </c>
      <c r="I155" s="28">
        <v>141.0</v>
      </c>
      <c r="J155" s="29">
        <v>210.0</v>
      </c>
      <c r="K155" s="30">
        <v>83.0</v>
      </c>
      <c r="L155" s="31">
        <v>221.0</v>
      </c>
      <c r="M155" s="32">
        <v>92.0</v>
      </c>
      <c r="N155" s="33">
        <v>94.0</v>
      </c>
      <c r="O155" s="25"/>
      <c r="P155" s="15">
        <f t="shared" si="10"/>
        <v>980</v>
      </c>
      <c r="Q155" s="28">
        <f>'Group B vs A; Governor; Early E'!AJ155</f>
        <v>409</v>
      </c>
      <c r="R155" s="29">
        <f>'Group B vs A; Governor; Early E'!AK155</f>
        <v>210</v>
      </c>
      <c r="S155" s="30">
        <f>'Group B vs A; Governor; MiV EDV'!AJ155</f>
        <v>83</v>
      </c>
      <c r="T155" s="31">
        <f>'Group B vs A; Governor; MiV EDV'!AK155</f>
        <v>41</v>
      </c>
      <c r="U155" s="32">
        <f>'Group B vs A; EDV Restoration D'!C155</f>
        <v>143</v>
      </c>
      <c r="V155" s="33">
        <f>'Group B vs A; Governor; MiV EDV'!AI155</f>
        <v>94</v>
      </c>
      <c r="W155" s="25"/>
      <c r="X155" s="28">
        <f t="shared" ref="X155:Y155" si="774">I155+K155+M155</f>
        <v>316</v>
      </c>
      <c r="Y155" s="29">
        <f t="shared" si="774"/>
        <v>525</v>
      </c>
      <c r="Z155" s="32">
        <f t="shared" ref="Z155:AA155" si="775">Q155+S155+U155</f>
        <v>635</v>
      </c>
      <c r="AA155" s="67">
        <f t="shared" si="775"/>
        <v>345</v>
      </c>
      <c r="AB155" s="68">
        <f t="shared" ref="AB155:AC155" si="776">Z155/X155</f>
        <v>2.009493671</v>
      </c>
      <c r="AC155" s="69">
        <f t="shared" si="776"/>
        <v>0.6571428571</v>
      </c>
      <c r="AD155" s="70">
        <v>173.0</v>
      </c>
      <c r="AE155" s="70">
        <v>49.0</v>
      </c>
      <c r="AF155" s="70">
        <v>78.0</v>
      </c>
      <c r="AG155" s="70">
        <v>16.0</v>
      </c>
      <c r="AH155" s="69">
        <v>235.0</v>
      </c>
      <c r="AI155" s="69">
        <v>273.0</v>
      </c>
      <c r="AJ155" s="69">
        <v>17.0</v>
      </c>
      <c r="AK155" s="70">
        <f t="shared" ref="AK155:AN155" si="777">ROUND(AD155*$AB155,0)</f>
        <v>348</v>
      </c>
      <c r="AL155" s="70">
        <f t="shared" si="777"/>
        <v>98</v>
      </c>
      <c r="AM155" s="70">
        <f t="shared" si="777"/>
        <v>157</v>
      </c>
      <c r="AN155" s="70">
        <f t="shared" si="777"/>
        <v>32</v>
      </c>
      <c r="AO155" s="69">
        <f t="shared" ref="AO155:AQ155" si="778">ROUND(AH155*$AC155,0)</f>
        <v>154</v>
      </c>
      <c r="AP155" s="69">
        <f t="shared" si="778"/>
        <v>179</v>
      </c>
      <c r="AQ155" s="69">
        <f t="shared" si="778"/>
        <v>11</v>
      </c>
    </row>
    <row r="156">
      <c r="A156" s="60"/>
      <c r="B156" s="60"/>
      <c r="C156" s="60"/>
      <c r="D156" s="46">
        <v>154.0</v>
      </c>
      <c r="E156" s="25"/>
      <c r="F156" s="26">
        <v>2651.0</v>
      </c>
      <c r="G156" s="18">
        <v>2828.0</v>
      </c>
      <c r="H156" s="15">
        <f t="shared" si="9"/>
        <v>580</v>
      </c>
      <c r="I156" s="28">
        <v>62.0</v>
      </c>
      <c r="J156" s="29">
        <v>114.0</v>
      </c>
      <c r="K156" s="30">
        <v>53.0</v>
      </c>
      <c r="L156" s="31">
        <v>232.0</v>
      </c>
      <c r="M156" s="32">
        <v>46.0</v>
      </c>
      <c r="N156" s="33">
        <v>73.0</v>
      </c>
      <c r="O156" s="25"/>
      <c r="P156" s="15">
        <f t="shared" si="10"/>
        <v>516</v>
      </c>
      <c r="Q156" s="28">
        <f>'Group B vs A; Governor; Early E'!AJ156</f>
        <v>154</v>
      </c>
      <c r="R156" s="29">
        <f>'Group B vs A; Governor; Early E'!AK156</f>
        <v>114</v>
      </c>
      <c r="S156" s="30">
        <f>'Group B vs A; Governor; MiV EDV'!AJ156</f>
        <v>53</v>
      </c>
      <c r="T156" s="31">
        <f>'Group B vs A; Governor; MiV EDV'!AK156</f>
        <v>44</v>
      </c>
      <c r="U156" s="32">
        <f>'Group B vs A; EDV Restoration D'!C156</f>
        <v>78</v>
      </c>
      <c r="V156" s="33">
        <f>'Group B vs A; Governor; MiV EDV'!AI156</f>
        <v>73</v>
      </c>
      <c r="W156" s="25"/>
      <c r="X156" s="28">
        <f t="shared" ref="X156:Y156" si="779">I156+K156+M156</f>
        <v>161</v>
      </c>
      <c r="Y156" s="29">
        <f t="shared" si="779"/>
        <v>419</v>
      </c>
      <c r="Z156" s="32">
        <f t="shared" ref="Z156:AA156" si="780">Q156+S156+U156</f>
        <v>285</v>
      </c>
      <c r="AA156" s="67">
        <f t="shared" si="780"/>
        <v>231</v>
      </c>
      <c r="AB156" s="68">
        <f t="shared" ref="AB156:AC156" si="781">Z156/X156</f>
        <v>1.770186335</v>
      </c>
      <c r="AC156" s="69">
        <f t="shared" si="781"/>
        <v>0.5513126492</v>
      </c>
      <c r="AD156" s="70">
        <v>93.0</v>
      </c>
      <c r="AE156" s="70">
        <v>25.0</v>
      </c>
      <c r="AF156" s="70">
        <v>32.0</v>
      </c>
      <c r="AG156" s="70">
        <v>11.0</v>
      </c>
      <c r="AH156" s="69">
        <v>256.0</v>
      </c>
      <c r="AI156" s="69">
        <v>139.0</v>
      </c>
      <c r="AJ156" s="69">
        <v>24.0</v>
      </c>
      <c r="AK156" s="70">
        <f t="shared" ref="AK156:AN156" si="782">ROUND(AD156*$AB156,0)</f>
        <v>165</v>
      </c>
      <c r="AL156" s="70">
        <f t="shared" si="782"/>
        <v>44</v>
      </c>
      <c r="AM156" s="70">
        <f t="shared" si="782"/>
        <v>57</v>
      </c>
      <c r="AN156" s="70">
        <f t="shared" si="782"/>
        <v>19</v>
      </c>
      <c r="AO156" s="69">
        <f t="shared" ref="AO156:AQ156" si="783">ROUND(AH156*$AC156,0)</f>
        <v>141</v>
      </c>
      <c r="AP156" s="69">
        <f t="shared" si="783"/>
        <v>77</v>
      </c>
      <c r="AQ156" s="69">
        <f t="shared" si="783"/>
        <v>13</v>
      </c>
    </row>
    <row r="157">
      <c r="A157" s="60"/>
      <c r="B157" s="60"/>
      <c r="C157" s="60"/>
      <c r="D157" s="46">
        <v>155.0</v>
      </c>
      <c r="E157" s="25"/>
      <c r="F157" s="26">
        <v>2654.0</v>
      </c>
      <c r="G157" s="18">
        <v>2303.0</v>
      </c>
      <c r="H157" s="15">
        <f t="shared" si="9"/>
        <v>725</v>
      </c>
      <c r="I157" s="28">
        <v>82.0</v>
      </c>
      <c r="J157" s="29">
        <v>178.0</v>
      </c>
      <c r="K157" s="30">
        <v>86.0</v>
      </c>
      <c r="L157" s="31">
        <v>245.0</v>
      </c>
      <c r="M157" s="32">
        <v>66.0</v>
      </c>
      <c r="N157" s="33">
        <v>68.0</v>
      </c>
      <c r="O157" s="25"/>
      <c r="P157" s="15">
        <f t="shared" si="10"/>
        <v>717</v>
      </c>
      <c r="Q157" s="28">
        <f>'Group B vs A; Governor; Early E'!AJ157</f>
        <v>239</v>
      </c>
      <c r="R157" s="29">
        <f>'Group B vs A; Governor; Early E'!AK157</f>
        <v>178</v>
      </c>
      <c r="S157" s="30">
        <f>'Group B vs A; Governor; MiV EDV'!AJ157</f>
        <v>86</v>
      </c>
      <c r="T157" s="31">
        <f>'Group B vs A; Governor; MiV EDV'!AK157</f>
        <v>45</v>
      </c>
      <c r="U157" s="32">
        <f>'Group B vs A; EDV Restoration D'!C157</f>
        <v>101</v>
      </c>
      <c r="V157" s="33">
        <f>'Group B vs A; Governor; MiV EDV'!AI157</f>
        <v>68</v>
      </c>
      <c r="W157" s="25"/>
      <c r="X157" s="28">
        <f t="shared" ref="X157:Y157" si="784">I157+K157+M157</f>
        <v>234</v>
      </c>
      <c r="Y157" s="29">
        <f t="shared" si="784"/>
        <v>491</v>
      </c>
      <c r="Z157" s="32">
        <f t="shared" ref="Z157:AA157" si="785">Q157+S157+U157</f>
        <v>426</v>
      </c>
      <c r="AA157" s="67">
        <f t="shared" si="785"/>
        <v>291</v>
      </c>
      <c r="AB157" s="68">
        <f t="shared" ref="AB157:AC157" si="786">Z157/X157</f>
        <v>1.820512821</v>
      </c>
      <c r="AC157" s="69">
        <f t="shared" si="786"/>
        <v>0.5926680244</v>
      </c>
      <c r="AD157" s="70">
        <v>107.0</v>
      </c>
      <c r="AE157" s="70">
        <v>36.0</v>
      </c>
      <c r="AF157" s="70">
        <v>70.0</v>
      </c>
      <c r="AG157" s="70">
        <v>21.0</v>
      </c>
      <c r="AH157" s="69">
        <v>264.0</v>
      </c>
      <c r="AI157" s="69">
        <v>197.0</v>
      </c>
      <c r="AJ157" s="69">
        <v>30.0</v>
      </c>
      <c r="AK157" s="70">
        <f t="shared" ref="AK157:AN157" si="787">ROUND(AD157*$AB157,0)</f>
        <v>195</v>
      </c>
      <c r="AL157" s="70">
        <f t="shared" si="787"/>
        <v>66</v>
      </c>
      <c r="AM157" s="70">
        <f t="shared" si="787"/>
        <v>127</v>
      </c>
      <c r="AN157" s="70">
        <f t="shared" si="787"/>
        <v>38</v>
      </c>
      <c r="AO157" s="69">
        <f t="shared" ref="AO157:AQ157" si="788">ROUND(AH157*$AC157,0)</f>
        <v>156</v>
      </c>
      <c r="AP157" s="69">
        <f t="shared" si="788"/>
        <v>117</v>
      </c>
      <c r="AQ157" s="69">
        <f t="shared" si="788"/>
        <v>18</v>
      </c>
    </row>
    <row r="158">
      <c r="A158" s="60"/>
      <c r="B158" s="60"/>
      <c r="C158" s="60"/>
      <c r="D158" s="46">
        <v>156.0</v>
      </c>
      <c r="E158" s="25"/>
      <c r="F158" s="26">
        <v>2662.0</v>
      </c>
      <c r="G158" s="18">
        <v>2347.0</v>
      </c>
      <c r="H158" s="15">
        <f t="shared" si="9"/>
        <v>430</v>
      </c>
      <c r="I158" s="28">
        <v>49.0</v>
      </c>
      <c r="J158" s="29">
        <v>79.0</v>
      </c>
      <c r="K158" s="30">
        <v>47.0</v>
      </c>
      <c r="L158" s="31">
        <v>148.0</v>
      </c>
      <c r="M158" s="32">
        <v>51.0</v>
      </c>
      <c r="N158" s="33">
        <v>56.0</v>
      </c>
      <c r="O158" s="25"/>
      <c r="P158" s="15">
        <f t="shared" si="10"/>
        <v>426</v>
      </c>
      <c r="Q158" s="28">
        <f>'Group B vs A; Governor; Early E'!AJ158</f>
        <v>136</v>
      </c>
      <c r="R158" s="29">
        <f>'Group B vs A; Governor; Early E'!AK158</f>
        <v>79</v>
      </c>
      <c r="S158" s="30">
        <f>'Group B vs A; Governor; MiV EDV'!AJ158</f>
        <v>47</v>
      </c>
      <c r="T158" s="31">
        <f>'Group B vs A; Governor; MiV EDV'!AK158</f>
        <v>28</v>
      </c>
      <c r="U158" s="32">
        <f>'Group B vs A; EDV Restoration D'!C158</f>
        <v>80</v>
      </c>
      <c r="V158" s="33">
        <f>'Group B vs A; Governor; MiV EDV'!AI158</f>
        <v>56</v>
      </c>
      <c r="W158" s="25"/>
      <c r="X158" s="28">
        <f t="shared" ref="X158:Y158" si="789">I158+K158+M158</f>
        <v>147</v>
      </c>
      <c r="Y158" s="29">
        <f t="shared" si="789"/>
        <v>283</v>
      </c>
      <c r="Z158" s="32">
        <f t="shared" ref="Z158:AA158" si="790">Q158+S158+U158</f>
        <v>263</v>
      </c>
      <c r="AA158" s="67">
        <f t="shared" si="790"/>
        <v>163</v>
      </c>
      <c r="AB158" s="68">
        <f t="shared" ref="AB158:AC158" si="791">Z158/X158</f>
        <v>1.789115646</v>
      </c>
      <c r="AC158" s="69">
        <f t="shared" si="791"/>
        <v>0.5759717314</v>
      </c>
      <c r="AD158" s="70">
        <v>71.0</v>
      </c>
      <c r="AE158" s="70">
        <v>27.0</v>
      </c>
      <c r="AF158" s="70">
        <v>39.0</v>
      </c>
      <c r="AG158" s="70">
        <v>10.0</v>
      </c>
      <c r="AH158" s="69">
        <v>178.0</v>
      </c>
      <c r="AI158" s="69">
        <v>96.0</v>
      </c>
      <c r="AJ158" s="69">
        <v>9.0</v>
      </c>
      <c r="AK158" s="70">
        <f t="shared" ref="AK158:AN158" si="792">ROUND(AD158*$AB158,0)</f>
        <v>127</v>
      </c>
      <c r="AL158" s="70">
        <f t="shared" si="792"/>
        <v>48</v>
      </c>
      <c r="AM158" s="70">
        <f t="shared" si="792"/>
        <v>70</v>
      </c>
      <c r="AN158" s="70">
        <f t="shared" si="792"/>
        <v>18</v>
      </c>
      <c r="AO158" s="69">
        <f t="shared" ref="AO158:AQ158" si="793">ROUND(AH158*$AC158,0)</f>
        <v>103</v>
      </c>
      <c r="AP158" s="69">
        <f t="shared" si="793"/>
        <v>55</v>
      </c>
      <c r="AQ158" s="69">
        <f t="shared" si="793"/>
        <v>5</v>
      </c>
    </row>
    <row r="159">
      <c r="A159" s="60"/>
      <c r="B159" s="60"/>
      <c r="C159" s="60"/>
      <c r="D159" s="46">
        <v>157.0</v>
      </c>
      <c r="E159" s="25"/>
      <c r="F159" s="26">
        <v>2663.0</v>
      </c>
      <c r="G159" s="18">
        <v>2253.0</v>
      </c>
      <c r="H159" s="15">
        <f t="shared" si="9"/>
        <v>679</v>
      </c>
      <c r="I159" s="28">
        <v>94.0</v>
      </c>
      <c r="J159" s="29">
        <v>142.0</v>
      </c>
      <c r="K159" s="30">
        <v>78.0</v>
      </c>
      <c r="L159" s="31">
        <v>186.0</v>
      </c>
      <c r="M159" s="32">
        <v>87.0</v>
      </c>
      <c r="N159" s="33">
        <v>92.0</v>
      </c>
      <c r="O159" s="25"/>
      <c r="P159" s="15">
        <f t="shared" si="10"/>
        <v>750</v>
      </c>
      <c r="Q159" s="28">
        <f>'Group B vs A; Governor; Early E'!AJ159</f>
        <v>267</v>
      </c>
      <c r="R159" s="29">
        <f>'Group B vs A; Governor; Early E'!AK159</f>
        <v>142</v>
      </c>
      <c r="S159" s="30">
        <f>'Group B vs A; Governor; MiV EDV'!AJ159</f>
        <v>78</v>
      </c>
      <c r="T159" s="31">
        <f>'Group B vs A; Governor; MiV EDV'!AK159</f>
        <v>35</v>
      </c>
      <c r="U159" s="32">
        <f>'Group B vs A; EDV Restoration D'!C159</f>
        <v>136</v>
      </c>
      <c r="V159" s="33">
        <f>'Group B vs A; Governor; MiV EDV'!AI159</f>
        <v>92</v>
      </c>
      <c r="W159" s="25"/>
      <c r="X159" s="28">
        <f t="shared" ref="X159:Y159" si="794">I159+K159+M159</f>
        <v>259</v>
      </c>
      <c r="Y159" s="29">
        <f t="shared" si="794"/>
        <v>420</v>
      </c>
      <c r="Z159" s="32">
        <f t="shared" ref="Z159:AA159" si="795">Q159+S159+U159</f>
        <v>481</v>
      </c>
      <c r="AA159" s="67">
        <f t="shared" si="795"/>
        <v>269</v>
      </c>
      <c r="AB159" s="68">
        <f t="shared" ref="AB159:AC159" si="796">Z159/X159</f>
        <v>1.857142857</v>
      </c>
      <c r="AC159" s="69">
        <f t="shared" si="796"/>
        <v>0.6404761905</v>
      </c>
      <c r="AD159" s="70">
        <v>132.0</v>
      </c>
      <c r="AE159" s="70">
        <v>46.0</v>
      </c>
      <c r="AF159" s="70">
        <v>58.0</v>
      </c>
      <c r="AG159" s="70">
        <v>23.0</v>
      </c>
      <c r="AH159" s="69">
        <v>203.0</v>
      </c>
      <c r="AI159" s="69">
        <v>197.0</v>
      </c>
      <c r="AJ159" s="69">
        <v>20.0</v>
      </c>
      <c r="AK159" s="70">
        <f t="shared" ref="AK159:AN159" si="797">ROUND(AD159*$AB159,0)</f>
        <v>245</v>
      </c>
      <c r="AL159" s="70">
        <f t="shared" si="797"/>
        <v>85</v>
      </c>
      <c r="AM159" s="70">
        <f t="shared" si="797"/>
        <v>108</v>
      </c>
      <c r="AN159" s="70">
        <f t="shared" si="797"/>
        <v>43</v>
      </c>
      <c r="AO159" s="69">
        <f t="shared" ref="AO159:AQ159" si="798">ROUND(AH159*$AC159,0)</f>
        <v>130</v>
      </c>
      <c r="AP159" s="69">
        <f t="shared" si="798"/>
        <v>126</v>
      </c>
      <c r="AQ159" s="69">
        <f t="shared" si="798"/>
        <v>13</v>
      </c>
    </row>
    <row r="160">
      <c r="A160" s="60"/>
      <c r="B160" s="60"/>
      <c r="C160" s="60"/>
      <c r="D160" s="46">
        <v>158.0</v>
      </c>
      <c r="E160" s="25"/>
      <c r="F160" s="26">
        <v>2666.0</v>
      </c>
      <c r="G160" s="18">
        <v>2169.0</v>
      </c>
      <c r="H160" s="15">
        <f t="shared" si="9"/>
        <v>375</v>
      </c>
      <c r="I160" s="28">
        <v>20.0</v>
      </c>
      <c r="J160" s="29">
        <v>83.0</v>
      </c>
      <c r="K160" s="30">
        <v>34.0</v>
      </c>
      <c r="L160" s="31">
        <v>156.0</v>
      </c>
      <c r="M160" s="32">
        <v>26.0</v>
      </c>
      <c r="N160" s="33">
        <v>56.0</v>
      </c>
      <c r="O160" s="25"/>
      <c r="P160" s="15">
        <f t="shared" si="10"/>
        <v>311</v>
      </c>
      <c r="Q160" s="28">
        <f>'Group B vs A; Governor; Early E'!AJ160</f>
        <v>55</v>
      </c>
      <c r="R160" s="29">
        <f>'Group B vs A; Governor; Early E'!AK160</f>
        <v>83</v>
      </c>
      <c r="S160" s="30">
        <f>'Group B vs A; Governor; MiV EDV'!AJ160</f>
        <v>34</v>
      </c>
      <c r="T160" s="31">
        <f>'Group B vs A; Governor; MiV EDV'!AK160</f>
        <v>33</v>
      </c>
      <c r="U160" s="32">
        <f>'Group B vs A; EDV Restoration D'!C160</f>
        <v>50</v>
      </c>
      <c r="V160" s="33">
        <f>'Group B vs A; Governor; MiV EDV'!AI160</f>
        <v>56</v>
      </c>
      <c r="W160" s="25"/>
      <c r="X160" s="28">
        <f t="shared" ref="X160:Y160" si="799">I160+K160+M160</f>
        <v>80</v>
      </c>
      <c r="Y160" s="29">
        <f t="shared" si="799"/>
        <v>295</v>
      </c>
      <c r="Z160" s="32">
        <f t="shared" ref="Z160:AA160" si="800">Q160+S160+U160</f>
        <v>139</v>
      </c>
      <c r="AA160" s="67">
        <f t="shared" si="800"/>
        <v>172</v>
      </c>
      <c r="AB160" s="68">
        <f t="shared" ref="AB160:AC160" si="801">Z160/X160</f>
        <v>1.7375</v>
      </c>
      <c r="AC160" s="69">
        <f t="shared" si="801"/>
        <v>0.5830508475</v>
      </c>
      <c r="AD160" s="70">
        <v>47.0</v>
      </c>
      <c r="AE160" s="70">
        <v>10.0</v>
      </c>
      <c r="AF160" s="70">
        <v>20.0</v>
      </c>
      <c r="AG160" s="70">
        <v>3.0</v>
      </c>
      <c r="AH160" s="69">
        <v>204.0</v>
      </c>
      <c r="AI160" s="69">
        <v>79.0</v>
      </c>
      <c r="AJ160" s="69">
        <v>12.0</v>
      </c>
      <c r="AK160" s="70">
        <f t="shared" ref="AK160:AN160" si="802">ROUND(AD160*$AB160,0)</f>
        <v>82</v>
      </c>
      <c r="AL160" s="70">
        <f t="shared" si="802"/>
        <v>17</v>
      </c>
      <c r="AM160" s="70">
        <f t="shared" si="802"/>
        <v>35</v>
      </c>
      <c r="AN160" s="70">
        <f t="shared" si="802"/>
        <v>5</v>
      </c>
      <c r="AO160" s="69">
        <f t="shared" ref="AO160:AQ160" si="803">ROUND(AH160*$AC160,0)</f>
        <v>119</v>
      </c>
      <c r="AP160" s="69">
        <f t="shared" si="803"/>
        <v>46</v>
      </c>
      <c r="AQ160" s="69">
        <f t="shared" si="803"/>
        <v>7</v>
      </c>
    </row>
    <row r="161">
      <c r="A161" s="60"/>
      <c r="B161" s="60"/>
      <c r="C161" s="60"/>
      <c r="D161" s="46">
        <v>159.0</v>
      </c>
      <c r="E161" s="25"/>
      <c r="F161" s="26">
        <v>2682.0</v>
      </c>
      <c r="G161" s="18">
        <v>2336.0</v>
      </c>
      <c r="H161" s="15">
        <f t="shared" si="9"/>
        <v>584</v>
      </c>
      <c r="I161" s="28">
        <v>89.0</v>
      </c>
      <c r="J161" s="29">
        <v>168.0</v>
      </c>
      <c r="K161" s="30">
        <v>49.0</v>
      </c>
      <c r="L161" s="31">
        <v>166.0</v>
      </c>
      <c r="M161" s="32">
        <v>55.0</v>
      </c>
      <c r="N161" s="33">
        <v>57.0</v>
      </c>
      <c r="O161" s="25"/>
      <c r="P161" s="15">
        <f t="shared" si="10"/>
        <v>644</v>
      </c>
      <c r="Q161" s="28">
        <f>'Group B vs A; Governor; Early E'!AJ161</f>
        <v>255</v>
      </c>
      <c r="R161" s="29">
        <f>'Group B vs A; Governor; Early E'!AK161</f>
        <v>168</v>
      </c>
      <c r="S161" s="30">
        <f>'Group B vs A; Governor; MiV EDV'!AJ161</f>
        <v>49</v>
      </c>
      <c r="T161" s="31">
        <f>'Group B vs A; Governor; MiV EDV'!AK161</f>
        <v>30</v>
      </c>
      <c r="U161" s="32">
        <f>'Group B vs A; EDV Restoration D'!C161</f>
        <v>85</v>
      </c>
      <c r="V161" s="33">
        <f>'Group B vs A; Governor; MiV EDV'!AI161</f>
        <v>57</v>
      </c>
      <c r="W161" s="25"/>
      <c r="X161" s="28">
        <f t="shared" ref="X161:Y161" si="804">I161+K161+M161</f>
        <v>193</v>
      </c>
      <c r="Y161" s="29">
        <f t="shared" si="804"/>
        <v>391</v>
      </c>
      <c r="Z161" s="32">
        <f t="shared" ref="Z161:AA161" si="805">Q161+S161+U161</f>
        <v>389</v>
      </c>
      <c r="AA161" s="67">
        <f t="shared" si="805"/>
        <v>255</v>
      </c>
      <c r="AB161" s="68">
        <f t="shared" ref="AB161:AC161" si="806">Z161/X161</f>
        <v>2.015544041</v>
      </c>
      <c r="AC161" s="69">
        <f t="shared" si="806"/>
        <v>0.652173913</v>
      </c>
      <c r="AD161" s="70">
        <v>100.0</v>
      </c>
      <c r="AE161" s="70">
        <v>30.0</v>
      </c>
      <c r="AF161" s="70">
        <v>56.0</v>
      </c>
      <c r="AG161" s="70">
        <v>7.0</v>
      </c>
      <c r="AH161" s="69">
        <v>216.0</v>
      </c>
      <c r="AI161" s="69">
        <v>163.0</v>
      </c>
      <c r="AJ161" s="69">
        <v>12.0</v>
      </c>
      <c r="AK161" s="70">
        <f t="shared" ref="AK161:AN161" si="807">ROUND(AD161*$AB161,0)</f>
        <v>202</v>
      </c>
      <c r="AL161" s="70">
        <f t="shared" si="807"/>
        <v>60</v>
      </c>
      <c r="AM161" s="70">
        <f t="shared" si="807"/>
        <v>113</v>
      </c>
      <c r="AN161" s="70">
        <f t="shared" si="807"/>
        <v>14</v>
      </c>
      <c r="AO161" s="69">
        <f t="shared" ref="AO161:AQ161" si="808">ROUND(AH161*$AC161,0)</f>
        <v>141</v>
      </c>
      <c r="AP161" s="69">
        <f t="shared" si="808"/>
        <v>106</v>
      </c>
      <c r="AQ161" s="69">
        <f t="shared" si="808"/>
        <v>8</v>
      </c>
    </row>
    <row r="162">
      <c r="A162" s="60"/>
      <c r="B162" s="60"/>
      <c r="C162" s="60"/>
      <c r="D162" s="46">
        <v>160.0</v>
      </c>
      <c r="E162" s="25"/>
      <c r="F162" s="26">
        <v>2695.0</v>
      </c>
      <c r="G162" s="18">
        <v>2438.0</v>
      </c>
      <c r="H162" s="15">
        <f t="shared" si="9"/>
        <v>542</v>
      </c>
      <c r="I162" s="28">
        <v>61.0</v>
      </c>
      <c r="J162" s="29">
        <v>109.0</v>
      </c>
      <c r="K162" s="30">
        <v>48.0</v>
      </c>
      <c r="L162" s="31">
        <v>204.0</v>
      </c>
      <c r="M162" s="32">
        <v>63.0</v>
      </c>
      <c r="N162" s="33">
        <v>57.0</v>
      </c>
      <c r="O162" s="25"/>
      <c r="P162" s="15">
        <f t="shared" si="10"/>
        <v>526</v>
      </c>
      <c r="Q162" s="28">
        <f>'Group B vs A; Governor; Early E'!AJ162</f>
        <v>185</v>
      </c>
      <c r="R162" s="29">
        <f>'Group B vs A; Governor; Early E'!AK162</f>
        <v>109</v>
      </c>
      <c r="S162" s="30">
        <f>'Group B vs A; Governor; MiV EDV'!AJ162</f>
        <v>48</v>
      </c>
      <c r="T162" s="31">
        <f>'Group B vs A; Governor; MiV EDV'!AK162</f>
        <v>32</v>
      </c>
      <c r="U162" s="32">
        <f>'Group B vs A; EDV Restoration D'!C162</f>
        <v>95</v>
      </c>
      <c r="V162" s="33">
        <f>'Group B vs A; Governor; MiV EDV'!AI162</f>
        <v>57</v>
      </c>
      <c r="W162" s="25"/>
      <c r="X162" s="28">
        <f t="shared" ref="X162:Y162" si="809">I162+K162+M162</f>
        <v>172</v>
      </c>
      <c r="Y162" s="29">
        <f t="shared" si="809"/>
        <v>370</v>
      </c>
      <c r="Z162" s="32">
        <f t="shared" ref="Z162:AA162" si="810">Q162+S162+U162</f>
        <v>328</v>
      </c>
      <c r="AA162" s="67">
        <f t="shared" si="810"/>
        <v>198</v>
      </c>
      <c r="AB162" s="68">
        <f t="shared" ref="AB162:AC162" si="811">Z162/X162</f>
        <v>1.906976744</v>
      </c>
      <c r="AC162" s="69">
        <f t="shared" si="811"/>
        <v>0.5351351351</v>
      </c>
      <c r="AD162" s="70">
        <v>89.0</v>
      </c>
      <c r="AE162" s="70">
        <v>28.0</v>
      </c>
      <c r="AF162" s="70">
        <v>43.0</v>
      </c>
      <c r="AG162" s="70">
        <v>12.0</v>
      </c>
      <c r="AH162" s="69">
        <v>220.0</v>
      </c>
      <c r="AI162" s="69">
        <v>135.0</v>
      </c>
      <c r="AJ162" s="69">
        <v>15.0</v>
      </c>
      <c r="AK162" s="70">
        <f t="shared" ref="AK162:AN162" si="812">ROUND(AD162*$AB162,0)</f>
        <v>170</v>
      </c>
      <c r="AL162" s="70">
        <f t="shared" si="812"/>
        <v>53</v>
      </c>
      <c r="AM162" s="70">
        <f t="shared" si="812"/>
        <v>82</v>
      </c>
      <c r="AN162" s="70">
        <f t="shared" si="812"/>
        <v>23</v>
      </c>
      <c r="AO162" s="69">
        <f t="shared" ref="AO162:AQ162" si="813">ROUND(AH162*$AC162,0)</f>
        <v>118</v>
      </c>
      <c r="AP162" s="69">
        <f t="shared" si="813"/>
        <v>72</v>
      </c>
      <c r="AQ162" s="69">
        <f t="shared" si="813"/>
        <v>8</v>
      </c>
    </row>
    <row r="163">
      <c r="A163" s="60"/>
      <c r="B163" s="60"/>
      <c r="C163" s="60"/>
      <c r="D163" s="46">
        <v>161.0</v>
      </c>
      <c r="E163" s="25"/>
      <c r="F163" s="26">
        <v>2700.0</v>
      </c>
      <c r="G163" s="18">
        <v>2023.0</v>
      </c>
      <c r="H163" s="15">
        <f t="shared" si="9"/>
        <v>447</v>
      </c>
      <c r="I163" s="28">
        <v>38.0</v>
      </c>
      <c r="J163" s="29">
        <v>101.0</v>
      </c>
      <c r="K163" s="30">
        <v>42.0</v>
      </c>
      <c r="L163" s="31">
        <v>175.0</v>
      </c>
      <c r="M163" s="32">
        <v>37.0</v>
      </c>
      <c r="N163" s="33">
        <v>54.0</v>
      </c>
      <c r="O163" s="25"/>
      <c r="P163" s="15">
        <f t="shared" si="10"/>
        <v>394</v>
      </c>
      <c r="Q163" s="28">
        <f>'Group B vs A; Governor; Early E'!AJ163</f>
        <v>102</v>
      </c>
      <c r="R163" s="29">
        <f>'Group B vs A; Governor; Early E'!AK163</f>
        <v>101</v>
      </c>
      <c r="S163" s="30">
        <f>'Group B vs A; Governor; MiV EDV'!AJ163</f>
        <v>42</v>
      </c>
      <c r="T163" s="31">
        <f>'Group B vs A; Governor; MiV EDV'!AK163</f>
        <v>33</v>
      </c>
      <c r="U163" s="32">
        <f>'Group B vs A; EDV Restoration D'!C163</f>
        <v>62</v>
      </c>
      <c r="V163" s="33">
        <f>'Group B vs A; Governor; MiV EDV'!AI163</f>
        <v>54</v>
      </c>
      <c r="W163" s="25"/>
      <c r="X163" s="28">
        <f t="shared" ref="X163:Y163" si="814">I163+K163+M163</f>
        <v>117</v>
      </c>
      <c r="Y163" s="29">
        <f t="shared" si="814"/>
        <v>330</v>
      </c>
      <c r="Z163" s="32">
        <f t="shared" ref="Z163:AA163" si="815">Q163+S163+U163</f>
        <v>206</v>
      </c>
      <c r="AA163" s="67">
        <f t="shared" si="815"/>
        <v>188</v>
      </c>
      <c r="AB163" s="68">
        <f t="shared" ref="AB163:AC163" si="816">Z163/X163</f>
        <v>1.760683761</v>
      </c>
      <c r="AC163" s="69">
        <f t="shared" si="816"/>
        <v>0.5696969697</v>
      </c>
      <c r="AD163" s="70">
        <v>58.0</v>
      </c>
      <c r="AE163" s="70">
        <v>16.0</v>
      </c>
      <c r="AF163" s="70">
        <v>28.0</v>
      </c>
      <c r="AG163" s="70">
        <v>15.0</v>
      </c>
      <c r="AH163" s="69">
        <v>214.0</v>
      </c>
      <c r="AI163" s="69">
        <v>106.0</v>
      </c>
      <c r="AJ163" s="69">
        <v>10.0</v>
      </c>
      <c r="AK163" s="70">
        <f t="shared" ref="AK163:AN163" si="817">ROUND(AD163*$AB163,0)</f>
        <v>102</v>
      </c>
      <c r="AL163" s="70">
        <f t="shared" si="817"/>
        <v>28</v>
      </c>
      <c r="AM163" s="70">
        <f t="shared" si="817"/>
        <v>49</v>
      </c>
      <c r="AN163" s="70">
        <f t="shared" si="817"/>
        <v>26</v>
      </c>
      <c r="AO163" s="69">
        <f t="shared" ref="AO163:AQ163" si="818">ROUND(AH163*$AC163,0)</f>
        <v>122</v>
      </c>
      <c r="AP163" s="69">
        <f t="shared" si="818"/>
        <v>60</v>
      </c>
      <c r="AQ163" s="69">
        <f t="shared" si="818"/>
        <v>6</v>
      </c>
    </row>
    <row r="164">
      <c r="A164" s="60"/>
      <c r="B164" s="60"/>
      <c r="C164" s="60"/>
      <c r="D164" s="46">
        <v>162.0</v>
      </c>
      <c r="E164" s="25"/>
      <c r="F164" s="26">
        <v>2709.0</v>
      </c>
      <c r="G164" s="18">
        <v>848.0</v>
      </c>
      <c r="H164" s="15">
        <f t="shared" si="9"/>
        <v>224</v>
      </c>
      <c r="I164" s="28">
        <v>28.0</v>
      </c>
      <c r="J164" s="29">
        <v>30.0</v>
      </c>
      <c r="K164" s="30">
        <v>21.0</v>
      </c>
      <c r="L164" s="31">
        <v>95.0</v>
      </c>
      <c r="M164" s="32">
        <v>24.0</v>
      </c>
      <c r="N164" s="33">
        <v>26.0</v>
      </c>
      <c r="O164" s="25"/>
      <c r="P164" s="15">
        <f t="shared" si="10"/>
        <v>216</v>
      </c>
      <c r="Q164" s="28">
        <f>'Group B vs A; Governor; Early E'!AJ164</f>
        <v>86</v>
      </c>
      <c r="R164" s="29">
        <f>'Group B vs A; Governor; Early E'!AK164</f>
        <v>30</v>
      </c>
      <c r="S164" s="30">
        <f>'Group B vs A; Governor; MiV EDV'!AJ164</f>
        <v>21</v>
      </c>
      <c r="T164" s="31">
        <f>'Group B vs A; Governor; MiV EDV'!AK164</f>
        <v>15</v>
      </c>
      <c r="U164" s="32">
        <f>'Group B vs A; EDV Restoration D'!C164</f>
        <v>38</v>
      </c>
      <c r="V164" s="33">
        <f>'Group B vs A; Governor; MiV EDV'!AI164</f>
        <v>26</v>
      </c>
      <c r="W164" s="25"/>
      <c r="X164" s="28">
        <f t="shared" ref="X164:Y164" si="819">I164+K164+M164</f>
        <v>73</v>
      </c>
      <c r="Y164" s="29">
        <f t="shared" si="819"/>
        <v>151</v>
      </c>
      <c r="Z164" s="32">
        <f t="shared" ref="Z164:AA164" si="820">Q164+S164+U164</f>
        <v>145</v>
      </c>
      <c r="AA164" s="67">
        <f t="shared" si="820"/>
        <v>71</v>
      </c>
      <c r="AB164" s="68">
        <f t="shared" ref="AB164:AC164" si="821">Z164/X164</f>
        <v>1.98630137</v>
      </c>
      <c r="AC164" s="69">
        <f t="shared" si="821"/>
        <v>0.4701986755</v>
      </c>
      <c r="AD164" s="70">
        <v>44.0</v>
      </c>
      <c r="AE164" s="70">
        <v>7.0</v>
      </c>
      <c r="AF164" s="70">
        <v>21.0</v>
      </c>
      <c r="AG164" s="70">
        <v>1.0</v>
      </c>
      <c r="AH164" s="69">
        <v>103.0</v>
      </c>
      <c r="AI164" s="69">
        <v>44.0</v>
      </c>
      <c r="AJ164" s="69">
        <v>4.0</v>
      </c>
      <c r="AK164" s="70">
        <f t="shared" ref="AK164:AN164" si="822">ROUND(AD164*$AB164,0)</f>
        <v>87</v>
      </c>
      <c r="AL164" s="70">
        <f t="shared" si="822"/>
        <v>14</v>
      </c>
      <c r="AM164" s="70">
        <f t="shared" si="822"/>
        <v>42</v>
      </c>
      <c r="AN164" s="70">
        <f t="shared" si="822"/>
        <v>2</v>
      </c>
      <c r="AO164" s="69">
        <f t="shared" ref="AO164:AQ164" si="823">ROUND(AH164*$AC164,0)</f>
        <v>48</v>
      </c>
      <c r="AP164" s="69">
        <f t="shared" si="823"/>
        <v>21</v>
      </c>
      <c r="AQ164" s="69">
        <f t="shared" si="823"/>
        <v>2</v>
      </c>
    </row>
    <row r="165">
      <c r="A165" s="60"/>
      <c r="B165" s="60"/>
      <c r="C165" s="60"/>
      <c r="D165" s="46">
        <v>163.0</v>
      </c>
      <c r="E165" s="25"/>
      <c r="F165" s="26">
        <v>2710.0</v>
      </c>
      <c r="G165" s="18">
        <v>3071.0</v>
      </c>
      <c r="H165" s="15">
        <f t="shared" si="9"/>
        <v>605</v>
      </c>
      <c r="I165" s="28">
        <v>61.0</v>
      </c>
      <c r="J165" s="29">
        <v>101.0</v>
      </c>
      <c r="K165" s="30">
        <v>57.0</v>
      </c>
      <c r="L165" s="31">
        <v>279.0</v>
      </c>
      <c r="M165" s="32">
        <v>56.0</v>
      </c>
      <c r="N165" s="33">
        <v>51.0</v>
      </c>
      <c r="O165" s="25"/>
      <c r="P165" s="15">
        <f t="shared" si="10"/>
        <v>516</v>
      </c>
      <c r="Q165" s="28">
        <f>'Group B vs A; Governor; Early E'!AJ165</f>
        <v>181</v>
      </c>
      <c r="R165" s="29">
        <f>'Group B vs A; Governor; Early E'!AK165</f>
        <v>101</v>
      </c>
      <c r="S165" s="30">
        <f>'Group B vs A; Governor; MiV EDV'!AJ165</f>
        <v>57</v>
      </c>
      <c r="T165" s="31">
        <f>'Group B vs A; Governor; MiV EDV'!AK165</f>
        <v>42</v>
      </c>
      <c r="U165" s="32">
        <f>'Group B vs A; EDV Restoration D'!C165</f>
        <v>84</v>
      </c>
      <c r="V165" s="33">
        <f>'Group B vs A; Governor; MiV EDV'!AI165</f>
        <v>51</v>
      </c>
      <c r="W165" s="25"/>
      <c r="X165" s="28">
        <f t="shared" ref="X165:Y165" si="824">I165+K165+M165</f>
        <v>174</v>
      </c>
      <c r="Y165" s="29">
        <f t="shared" si="824"/>
        <v>431</v>
      </c>
      <c r="Z165" s="32">
        <f t="shared" ref="Z165:AA165" si="825">Q165+S165+U165</f>
        <v>322</v>
      </c>
      <c r="AA165" s="67">
        <f t="shared" si="825"/>
        <v>194</v>
      </c>
      <c r="AB165" s="68">
        <f t="shared" ref="AB165:AC165" si="826">Z165/X165</f>
        <v>1.850574713</v>
      </c>
      <c r="AC165" s="69">
        <f t="shared" si="826"/>
        <v>0.4501160093</v>
      </c>
      <c r="AD165" s="70">
        <v>82.0</v>
      </c>
      <c r="AE165" s="70">
        <v>36.0</v>
      </c>
      <c r="AF165" s="70">
        <v>39.0</v>
      </c>
      <c r="AG165" s="70">
        <v>17.0</v>
      </c>
      <c r="AH165" s="69">
        <v>280.0</v>
      </c>
      <c r="AI165" s="69">
        <v>128.0</v>
      </c>
      <c r="AJ165" s="69">
        <v>23.0</v>
      </c>
      <c r="AK165" s="70">
        <f t="shared" ref="AK165:AN165" si="827">ROUND(AD165*$AB165,0)</f>
        <v>152</v>
      </c>
      <c r="AL165" s="70">
        <f t="shared" si="827"/>
        <v>67</v>
      </c>
      <c r="AM165" s="70">
        <f t="shared" si="827"/>
        <v>72</v>
      </c>
      <c r="AN165" s="70">
        <f t="shared" si="827"/>
        <v>31</v>
      </c>
      <c r="AO165" s="69">
        <f t="shared" ref="AO165:AQ165" si="828">ROUND(AH165*$AC165,0)</f>
        <v>126</v>
      </c>
      <c r="AP165" s="69">
        <f t="shared" si="828"/>
        <v>58</v>
      </c>
      <c r="AQ165" s="69">
        <f t="shared" si="828"/>
        <v>10</v>
      </c>
    </row>
    <row r="166">
      <c r="A166" s="60"/>
      <c r="B166" s="60"/>
      <c r="C166" s="60"/>
      <c r="D166" s="46">
        <v>164.0</v>
      </c>
      <c r="E166" s="25"/>
      <c r="F166" s="26">
        <v>2711.0</v>
      </c>
      <c r="G166" s="18">
        <v>1531.0</v>
      </c>
      <c r="H166" s="15">
        <f t="shared" si="9"/>
        <v>388</v>
      </c>
      <c r="I166" s="28">
        <v>51.0</v>
      </c>
      <c r="J166" s="29">
        <v>73.0</v>
      </c>
      <c r="K166" s="30">
        <v>36.0</v>
      </c>
      <c r="L166" s="31">
        <v>145.0</v>
      </c>
      <c r="M166" s="32">
        <v>40.0</v>
      </c>
      <c r="N166" s="33">
        <v>43.0</v>
      </c>
      <c r="O166" s="25"/>
      <c r="P166" s="15">
        <f t="shared" si="10"/>
        <v>389</v>
      </c>
      <c r="Q166" s="28">
        <f>'Group B vs A; Governor; Early E'!AJ166</f>
        <v>148</v>
      </c>
      <c r="R166" s="29">
        <f>'Group B vs A; Governor; Early E'!AK166</f>
        <v>73</v>
      </c>
      <c r="S166" s="30">
        <f>'Group B vs A; Governor; MiV EDV'!AJ166</f>
        <v>36</v>
      </c>
      <c r="T166" s="31">
        <f>'Group B vs A; Governor; MiV EDV'!AK166</f>
        <v>25</v>
      </c>
      <c r="U166" s="32">
        <f>'Group B vs A; EDV Restoration D'!C166</f>
        <v>64</v>
      </c>
      <c r="V166" s="33">
        <f>'Group B vs A; Governor; MiV EDV'!AI166</f>
        <v>43</v>
      </c>
      <c r="W166" s="25"/>
      <c r="X166" s="28">
        <f t="shared" ref="X166:Y166" si="829">I166+K166+M166</f>
        <v>127</v>
      </c>
      <c r="Y166" s="29">
        <f t="shared" si="829"/>
        <v>261</v>
      </c>
      <c r="Z166" s="32">
        <f t="shared" ref="Z166:AA166" si="830">Q166+S166+U166</f>
        <v>248</v>
      </c>
      <c r="AA166" s="67">
        <f t="shared" si="830"/>
        <v>141</v>
      </c>
      <c r="AB166" s="68">
        <f t="shared" ref="AB166:AC166" si="831">Z166/X166</f>
        <v>1.952755906</v>
      </c>
      <c r="AC166" s="69">
        <f t="shared" si="831"/>
        <v>0.5402298851</v>
      </c>
      <c r="AD166" s="70">
        <v>53.0</v>
      </c>
      <c r="AE166" s="70">
        <v>17.0</v>
      </c>
      <c r="AF166" s="70">
        <v>50.0</v>
      </c>
      <c r="AG166" s="70">
        <v>7.0</v>
      </c>
      <c r="AH166" s="69">
        <v>154.0</v>
      </c>
      <c r="AI166" s="69">
        <v>91.0</v>
      </c>
      <c r="AJ166" s="69">
        <v>16.0</v>
      </c>
      <c r="AK166" s="70">
        <f t="shared" ref="AK166:AN166" si="832">ROUND(AD166*$AB166,0)</f>
        <v>103</v>
      </c>
      <c r="AL166" s="70">
        <f t="shared" si="832"/>
        <v>33</v>
      </c>
      <c r="AM166" s="70">
        <f t="shared" si="832"/>
        <v>98</v>
      </c>
      <c r="AN166" s="70">
        <f t="shared" si="832"/>
        <v>14</v>
      </c>
      <c r="AO166" s="69">
        <f t="shared" ref="AO166:AQ166" si="833">ROUND(AH166*$AC166,0)</f>
        <v>83</v>
      </c>
      <c r="AP166" s="69">
        <f t="shared" si="833"/>
        <v>49</v>
      </c>
      <c r="AQ166" s="69">
        <f t="shared" si="833"/>
        <v>9</v>
      </c>
    </row>
    <row r="167">
      <c r="A167" s="60"/>
      <c r="B167" s="60"/>
      <c r="C167" s="60"/>
      <c r="D167" s="46">
        <v>165.0</v>
      </c>
      <c r="E167" s="25"/>
      <c r="F167" s="26">
        <v>2715.0</v>
      </c>
      <c r="G167" s="18">
        <v>2341.0</v>
      </c>
      <c r="H167" s="15">
        <f t="shared" si="9"/>
        <v>359</v>
      </c>
      <c r="I167" s="28">
        <v>34.0</v>
      </c>
      <c r="J167" s="29">
        <v>77.0</v>
      </c>
      <c r="K167" s="30">
        <v>18.0</v>
      </c>
      <c r="L167" s="31">
        <v>127.0</v>
      </c>
      <c r="M167" s="32">
        <v>32.0</v>
      </c>
      <c r="N167" s="33">
        <v>71.0</v>
      </c>
      <c r="O167" s="25"/>
      <c r="P167" s="15">
        <f t="shared" si="10"/>
        <v>327</v>
      </c>
      <c r="Q167" s="28">
        <f>'Group B vs A; Governor; Early E'!AJ167</f>
        <v>78</v>
      </c>
      <c r="R167" s="29">
        <f>'Group B vs A; Governor; Early E'!AK167</f>
        <v>77</v>
      </c>
      <c r="S167" s="30">
        <f>'Group B vs A; Governor; MiV EDV'!AJ167</f>
        <v>18</v>
      </c>
      <c r="T167" s="31">
        <f>'Group B vs A; Governor; MiV EDV'!AK167</f>
        <v>22</v>
      </c>
      <c r="U167" s="32">
        <f>'Group B vs A; EDV Restoration D'!C167</f>
        <v>61</v>
      </c>
      <c r="V167" s="33">
        <f>'Group B vs A; Governor; MiV EDV'!AI167</f>
        <v>71</v>
      </c>
      <c r="W167" s="25"/>
      <c r="X167" s="28">
        <f t="shared" ref="X167:Y167" si="834">I167+K167+M167</f>
        <v>84</v>
      </c>
      <c r="Y167" s="29">
        <f t="shared" si="834"/>
        <v>275</v>
      </c>
      <c r="Z167" s="32">
        <f t="shared" ref="Z167:AA167" si="835">Q167+S167+U167</f>
        <v>157</v>
      </c>
      <c r="AA167" s="67">
        <f t="shared" si="835"/>
        <v>170</v>
      </c>
      <c r="AB167" s="68">
        <f t="shared" ref="AB167:AC167" si="836">Z167/X167</f>
        <v>1.869047619</v>
      </c>
      <c r="AC167" s="69">
        <f t="shared" si="836"/>
        <v>0.6181818182</v>
      </c>
      <c r="AD167" s="70">
        <v>38.0</v>
      </c>
      <c r="AE167" s="70">
        <v>10.0</v>
      </c>
      <c r="AF167" s="70">
        <v>35.0</v>
      </c>
      <c r="AG167" s="70">
        <v>1.0</v>
      </c>
      <c r="AH167" s="69">
        <v>207.0</v>
      </c>
      <c r="AI167" s="69">
        <v>58.0</v>
      </c>
      <c r="AJ167" s="69">
        <v>10.0</v>
      </c>
      <c r="AK167" s="70">
        <f t="shared" ref="AK167:AN167" si="837">ROUND(AD167*$AB167,0)</f>
        <v>71</v>
      </c>
      <c r="AL167" s="70">
        <f t="shared" si="837"/>
        <v>19</v>
      </c>
      <c r="AM167" s="70">
        <f t="shared" si="837"/>
        <v>65</v>
      </c>
      <c r="AN167" s="70">
        <f t="shared" si="837"/>
        <v>2</v>
      </c>
      <c r="AO167" s="69">
        <f t="shared" ref="AO167:AQ167" si="838">ROUND(AH167*$AC167,0)</f>
        <v>128</v>
      </c>
      <c r="AP167" s="69">
        <f t="shared" si="838"/>
        <v>36</v>
      </c>
      <c r="AQ167" s="69">
        <f t="shared" si="838"/>
        <v>6</v>
      </c>
    </row>
    <row r="168">
      <c r="A168" s="60"/>
      <c r="B168" s="60"/>
      <c r="C168" s="60"/>
      <c r="D168" s="46">
        <v>166.0</v>
      </c>
      <c r="E168" s="25"/>
      <c r="F168" s="26">
        <v>2717.0</v>
      </c>
      <c r="G168" s="18">
        <v>1524.0</v>
      </c>
      <c r="H168" s="15">
        <f t="shared" si="9"/>
        <v>164</v>
      </c>
      <c r="I168" s="28">
        <v>13.0</v>
      </c>
      <c r="J168" s="29">
        <v>34.0</v>
      </c>
      <c r="K168" s="30">
        <v>11.0</v>
      </c>
      <c r="L168" s="31">
        <v>74.0</v>
      </c>
      <c r="M168" s="32">
        <v>5.0</v>
      </c>
      <c r="N168" s="33">
        <v>27.0</v>
      </c>
      <c r="O168" s="25"/>
      <c r="P168" s="15">
        <f t="shared" si="10"/>
        <v>129</v>
      </c>
      <c r="Q168" s="28">
        <f>'Group B vs A; Governor; Early E'!AJ168</f>
        <v>25</v>
      </c>
      <c r="R168" s="29">
        <f>'Group B vs A; Governor; Early E'!AK168</f>
        <v>34</v>
      </c>
      <c r="S168" s="30">
        <f>'Group B vs A; Governor; MiV EDV'!AJ168</f>
        <v>11</v>
      </c>
      <c r="T168" s="31">
        <f>'Group B vs A; Governor; MiV EDV'!AK168</f>
        <v>18</v>
      </c>
      <c r="U168" s="32">
        <f>'Group B vs A; EDV Restoration D'!C168</f>
        <v>14</v>
      </c>
      <c r="V168" s="33">
        <f>'Group B vs A; Governor; MiV EDV'!AI168</f>
        <v>27</v>
      </c>
      <c r="W168" s="25"/>
      <c r="X168" s="28">
        <f t="shared" ref="X168:Y168" si="839">I168+K168+M168</f>
        <v>29</v>
      </c>
      <c r="Y168" s="29">
        <f t="shared" si="839"/>
        <v>135</v>
      </c>
      <c r="Z168" s="32">
        <f t="shared" ref="Z168:AA168" si="840">Q168+S168+U168</f>
        <v>50</v>
      </c>
      <c r="AA168" s="67">
        <f t="shared" si="840"/>
        <v>79</v>
      </c>
      <c r="AB168" s="68">
        <f t="shared" ref="AB168:AC168" si="841">Z168/X168</f>
        <v>1.724137931</v>
      </c>
      <c r="AC168" s="69">
        <f t="shared" si="841"/>
        <v>0.5851851852</v>
      </c>
      <c r="AD168" s="70">
        <v>13.0</v>
      </c>
      <c r="AE168" s="70">
        <v>1.0</v>
      </c>
      <c r="AF168" s="70">
        <v>9.0</v>
      </c>
      <c r="AG168" s="70">
        <v>6.0</v>
      </c>
      <c r="AH168" s="69">
        <v>104.0</v>
      </c>
      <c r="AI168" s="69">
        <v>19.0</v>
      </c>
      <c r="AJ168" s="69">
        <v>12.0</v>
      </c>
      <c r="AK168" s="70">
        <f t="shared" ref="AK168:AN168" si="842">ROUND(AD168*$AB168,0)</f>
        <v>22</v>
      </c>
      <c r="AL168" s="70">
        <f t="shared" si="842"/>
        <v>2</v>
      </c>
      <c r="AM168" s="70">
        <f t="shared" si="842"/>
        <v>16</v>
      </c>
      <c r="AN168" s="70">
        <f t="shared" si="842"/>
        <v>10</v>
      </c>
      <c r="AO168" s="69">
        <f t="shared" ref="AO168:AQ168" si="843">ROUND(AH168*$AC168,0)</f>
        <v>61</v>
      </c>
      <c r="AP168" s="69">
        <f t="shared" si="843"/>
        <v>11</v>
      </c>
      <c r="AQ168" s="69">
        <f t="shared" si="843"/>
        <v>7</v>
      </c>
    </row>
    <row r="169">
      <c r="A169" s="60"/>
      <c r="B169" s="60"/>
      <c r="C169" s="60"/>
      <c r="D169" s="46">
        <v>167.0</v>
      </c>
      <c r="E169" s="25"/>
      <c r="F169" s="26">
        <v>2726.0</v>
      </c>
      <c r="G169" s="18">
        <v>2106.0</v>
      </c>
      <c r="H169" s="15">
        <f t="shared" si="9"/>
        <v>639</v>
      </c>
      <c r="I169" s="28">
        <v>89.0</v>
      </c>
      <c r="J169" s="29">
        <v>66.0</v>
      </c>
      <c r="K169" s="30">
        <v>78.0</v>
      </c>
      <c r="L169" s="31">
        <v>108.0</v>
      </c>
      <c r="M169" s="32">
        <v>183.0</v>
      </c>
      <c r="N169" s="33">
        <v>115.0</v>
      </c>
      <c r="O169" s="25"/>
      <c r="P169" s="15">
        <f t="shared" si="10"/>
        <v>978</v>
      </c>
      <c r="Q169" s="28">
        <f>'Group B vs A; Governor; Early E'!AJ169</f>
        <v>446</v>
      </c>
      <c r="R169" s="29">
        <f>'Group B vs A; Governor; Early E'!AK169</f>
        <v>66</v>
      </c>
      <c r="S169" s="30">
        <f>'Group B vs A; Governor; MiV EDV'!AJ169</f>
        <v>78</v>
      </c>
      <c r="T169" s="31">
        <f>'Group B vs A; Governor; MiV EDV'!AK169</f>
        <v>13</v>
      </c>
      <c r="U169" s="32">
        <f>'Group B vs A; EDV Restoration D'!C169</f>
        <v>260</v>
      </c>
      <c r="V169" s="33">
        <f>'Group B vs A; Governor; MiV EDV'!AI169</f>
        <v>115</v>
      </c>
      <c r="W169" s="25"/>
      <c r="X169" s="28">
        <f t="shared" ref="X169:Y169" si="844">I169+K169+M169</f>
        <v>350</v>
      </c>
      <c r="Y169" s="29">
        <f t="shared" si="844"/>
        <v>289</v>
      </c>
      <c r="Z169" s="32">
        <f t="shared" ref="Z169:AA169" si="845">Q169+S169+U169</f>
        <v>784</v>
      </c>
      <c r="AA169" s="67">
        <f t="shared" si="845"/>
        <v>194</v>
      </c>
      <c r="AB169" s="68">
        <f t="shared" ref="AB169:AC169" si="846">Z169/X169</f>
        <v>2.24</v>
      </c>
      <c r="AC169" s="69">
        <f t="shared" si="846"/>
        <v>0.6712802768</v>
      </c>
      <c r="AD169" s="70">
        <v>109.0</v>
      </c>
      <c r="AE169" s="70">
        <v>86.0</v>
      </c>
      <c r="AF169" s="70">
        <v>134.0</v>
      </c>
      <c r="AG169" s="70">
        <v>21.0</v>
      </c>
      <c r="AH169" s="69">
        <v>74.0</v>
      </c>
      <c r="AI169" s="69">
        <v>192.0</v>
      </c>
      <c r="AJ169" s="69">
        <v>23.0</v>
      </c>
      <c r="AK169" s="70">
        <f t="shared" ref="AK169:AN169" si="847">ROUND(AD169*$AB169,0)</f>
        <v>244</v>
      </c>
      <c r="AL169" s="70">
        <f t="shared" si="847"/>
        <v>193</v>
      </c>
      <c r="AM169" s="70">
        <f t="shared" si="847"/>
        <v>300</v>
      </c>
      <c r="AN169" s="70">
        <f t="shared" si="847"/>
        <v>47</v>
      </c>
      <c r="AO169" s="69">
        <f t="shared" ref="AO169:AQ169" si="848">ROUND(AH169*$AC169,0)</f>
        <v>50</v>
      </c>
      <c r="AP169" s="69">
        <f t="shared" si="848"/>
        <v>129</v>
      </c>
      <c r="AQ169" s="69">
        <f t="shared" si="848"/>
        <v>15</v>
      </c>
    </row>
    <row r="170">
      <c r="A170" s="60"/>
      <c r="B170" s="60"/>
      <c r="C170" s="60"/>
      <c r="D170" s="46">
        <v>168.0</v>
      </c>
      <c r="E170" s="25"/>
      <c r="F170" s="26">
        <v>2730.0</v>
      </c>
      <c r="G170" s="18">
        <v>2458.0</v>
      </c>
      <c r="H170" s="15">
        <f t="shared" si="9"/>
        <v>301</v>
      </c>
      <c r="I170" s="28">
        <v>13.0</v>
      </c>
      <c r="J170" s="29">
        <v>58.0</v>
      </c>
      <c r="K170" s="30">
        <v>10.0</v>
      </c>
      <c r="L170" s="31">
        <v>150.0</v>
      </c>
      <c r="M170" s="32">
        <v>20.0</v>
      </c>
      <c r="N170" s="33">
        <v>50.0</v>
      </c>
      <c r="O170" s="25"/>
      <c r="P170" s="15">
        <f t="shared" si="10"/>
        <v>211</v>
      </c>
      <c r="Q170" s="28">
        <f>'Group B vs A; Governor; Early E'!AJ170</f>
        <v>36</v>
      </c>
      <c r="R170" s="29">
        <f>'Group B vs A; Governor; Early E'!AK170</f>
        <v>58</v>
      </c>
      <c r="S170" s="30">
        <f>'Group B vs A; Governor; MiV EDV'!AJ170</f>
        <v>10</v>
      </c>
      <c r="T170" s="31">
        <f>'Group B vs A; Governor; MiV EDV'!AK170</f>
        <v>17</v>
      </c>
      <c r="U170" s="32">
        <f>'Group B vs A; EDV Restoration D'!C170</f>
        <v>40</v>
      </c>
      <c r="V170" s="33">
        <f>'Group B vs A; Governor; MiV EDV'!AI170</f>
        <v>50</v>
      </c>
      <c r="W170" s="25"/>
      <c r="X170" s="28">
        <f t="shared" ref="X170:Y170" si="849">I170+K170+M170</f>
        <v>43</v>
      </c>
      <c r="Y170" s="29">
        <f t="shared" si="849"/>
        <v>258</v>
      </c>
      <c r="Z170" s="32">
        <f t="shared" ref="Z170:AA170" si="850">Q170+S170+U170</f>
        <v>86</v>
      </c>
      <c r="AA170" s="67">
        <f t="shared" si="850"/>
        <v>125</v>
      </c>
      <c r="AB170" s="68">
        <f t="shared" ref="AB170:AC170" si="851">Z170/X170</f>
        <v>2</v>
      </c>
      <c r="AC170" s="69">
        <f t="shared" si="851"/>
        <v>0.484496124</v>
      </c>
      <c r="AD170" s="70">
        <v>22.0</v>
      </c>
      <c r="AE170" s="70">
        <v>10.0</v>
      </c>
      <c r="AF170" s="70">
        <v>10.0</v>
      </c>
      <c r="AG170" s="70">
        <v>1.0</v>
      </c>
      <c r="AH170" s="69">
        <v>187.0</v>
      </c>
      <c r="AI170" s="69">
        <v>57.0</v>
      </c>
      <c r="AJ170" s="69">
        <v>14.0</v>
      </c>
      <c r="AK170" s="70">
        <f t="shared" ref="AK170:AN170" si="852">ROUND(AD170*$AB170,0)</f>
        <v>44</v>
      </c>
      <c r="AL170" s="70">
        <f t="shared" si="852"/>
        <v>20</v>
      </c>
      <c r="AM170" s="70">
        <f t="shared" si="852"/>
        <v>20</v>
      </c>
      <c r="AN170" s="70">
        <f t="shared" si="852"/>
        <v>2</v>
      </c>
      <c r="AO170" s="69">
        <f t="shared" ref="AO170:AQ170" si="853">ROUND(AH170*$AC170,0)</f>
        <v>91</v>
      </c>
      <c r="AP170" s="69">
        <f t="shared" si="853"/>
        <v>28</v>
      </c>
      <c r="AQ170" s="69">
        <f t="shared" si="853"/>
        <v>7</v>
      </c>
    </row>
    <row r="171">
      <c r="A171" s="60"/>
      <c r="B171" s="60"/>
      <c r="C171" s="60"/>
      <c r="D171" s="46">
        <v>169.0</v>
      </c>
      <c r="E171" s="25"/>
      <c r="F171" s="26">
        <v>2731.0</v>
      </c>
      <c r="G171" s="18">
        <v>2336.0</v>
      </c>
      <c r="H171" s="15">
        <f t="shared" si="9"/>
        <v>610</v>
      </c>
      <c r="I171" s="28">
        <v>31.0</v>
      </c>
      <c r="J171" s="29">
        <v>38.0</v>
      </c>
      <c r="K171" s="30">
        <v>105.0</v>
      </c>
      <c r="L171" s="31">
        <v>293.0</v>
      </c>
      <c r="M171" s="32">
        <v>82.0</v>
      </c>
      <c r="N171" s="33">
        <v>61.0</v>
      </c>
      <c r="O171" s="25"/>
      <c r="P171" s="15">
        <f t="shared" si="10"/>
        <v>481</v>
      </c>
      <c r="Q171" s="28">
        <f>'Group B vs A; Governor; Early E'!AJ171</f>
        <v>108</v>
      </c>
      <c r="R171" s="29">
        <f>'Group B vs A; Governor; Early E'!AK171</f>
        <v>38</v>
      </c>
      <c r="S171" s="30">
        <f>'Group B vs A; Governor; MiV EDV'!AJ171</f>
        <v>105</v>
      </c>
      <c r="T171" s="31">
        <f>'Group B vs A; Governor; MiV EDV'!AK171</f>
        <v>48</v>
      </c>
      <c r="U171" s="32">
        <f>'Group B vs A; EDV Restoration D'!C171</f>
        <v>121</v>
      </c>
      <c r="V171" s="33">
        <f>'Group B vs A; Governor; MiV EDV'!AI171</f>
        <v>61</v>
      </c>
      <c r="W171" s="25"/>
      <c r="X171" s="28">
        <f t="shared" ref="X171:Y171" si="854">I171+K171+M171</f>
        <v>218</v>
      </c>
      <c r="Y171" s="29">
        <f t="shared" si="854"/>
        <v>392</v>
      </c>
      <c r="Z171" s="32">
        <f t="shared" ref="Z171:AA171" si="855">Q171+S171+U171</f>
        <v>334</v>
      </c>
      <c r="AA171" s="67">
        <f t="shared" si="855"/>
        <v>147</v>
      </c>
      <c r="AB171" s="68">
        <f t="shared" ref="AB171:AC171" si="856">Z171/X171</f>
        <v>1.532110092</v>
      </c>
      <c r="AC171" s="69">
        <f t="shared" si="856"/>
        <v>0.375</v>
      </c>
      <c r="AD171" s="70">
        <v>123.0</v>
      </c>
      <c r="AE171" s="70">
        <v>35.0</v>
      </c>
      <c r="AF171" s="70">
        <v>47.0</v>
      </c>
      <c r="AG171" s="70">
        <v>13.0</v>
      </c>
      <c r="AH171" s="69">
        <v>197.0</v>
      </c>
      <c r="AI171" s="69">
        <v>181.0</v>
      </c>
      <c r="AJ171" s="69">
        <v>14.0</v>
      </c>
      <c r="AK171" s="70">
        <f t="shared" ref="AK171:AN171" si="857">ROUND(AD171*$AB171,0)</f>
        <v>188</v>
      </c>
      <c r="AL171" s="70">
        <f t="shared" si="857"/>
        <v>54</v>
      </c>
      <c r="AM171" s="70">
        <f t="shared" si="857"/>
        <v>72</v>
      </c>
      <c r="AN171" s="70">
        <f t="shared" si="857"/>
        <v>20</v>
      </c>
      <c r="AO171" s="69">
        <f t="shared" ref="AO171:AQ171" si="858">ROUND(AH171*$AC171,0)</f>
        <v>74</v>
      </c>
      <c r="AP171" s="69">
        <f t="shared" si="858"/>
        <v>68</v>
      </c>
      <c r="AQ171" s="69">
        <f t="shared" si="858"/>
        <v>5</v>
      </c>
    </row>
    <row r="172">
      <c r="A172" s="60"/>
      <c r="B172" s="60"/>
      <c r="C172" s="60"/>
      <c r="D172" s="46">
        <v>170.0</v>
      </c>
      <c r="E172" s="25"/>
      <c r="F172" s="26">
        <v>2733.0</v>
      </c>
      <c r="G172" s="18">
        <v>2756.0</v>
      </c>
      <c r="H172" s="15">
        <f t="shared" si="9"/>
        <v>303</v>
      </c>
      <c r="I172" s="28">
        <v>26.0</v>
      </c>
      <c r="J172" s="29">
        <v>60.0</v>
      </c>
      <c r="K172" s="30">
        <v>16.0</v>
      </c>
      <c r="L172" s="31">
        <v>115.0</v>
      </c>
      <c r="M172" s="32">
        <v>38.0</v>
      </c>
      <c r="N172" s="33">
        <v>48.0</v>
      </c>
      <c r="O172" s="25"/>
      <c r="P172" s="15">
        <f t="shared" si="10"/>
        <v>275</v>
      </c>
      <c r="Q172" s="28">
        <f>'Group B vs A; Governor; Early E'!AJ172</f>
        <v>72</v>
      </c>
      <c r="R172" s="29">
        <f>'Group B vs A; Governor; Early E'!AK172</f>
        <v>60</v>
      </c>
      <c r="S172" s="30">
        <f>'Group B vs A; Governor; MiV EDV'!AJ172</f>
        <v>16</v>
      </c>
      <c r="T172" s="31">
        <f>'Group B vs A; Governor; MiV EDV'!AK172</f>
        <v>16</v>
      </c>
      <c r="U172" s="32">
        <f>'Group B vs A; EDV Restoration D'!C172</f>
        <v>63</v>
      </c>
      <c r="V172" s="33">
        <f>'Group B vs A; Governor; MiV EDV'!AI172</f>
        <v>48</v>
      </c>
      <c r="W172" s="25"/>
      <c r="X172" s="28">
        <f t="shared" ref="X172:Y172" si="859">I172+K172+M172</f>
        <v>80</v>
      </c>
      <c r="Y172" s="29">
        <f t="shared" si="859"/>
        <v>223</v>
      </c>
      <c r="Z172" s="32">
        <f t="shared" ref="Z172:AA172" si="860">Q172+S172+U172</f>
        <v>151</v>
      </c>
      <c r="AA172" s="67">
        <f t="shared" si="860"/>
        <v>124</v>
      </c>
      <c r="AB172" s="68">
        <f t="shared" ref="AB172:AC172" si="861">Z172/X172</f>
        <v>1.8875</v>
      </c>
      <c r="AC172" s="69">
        <f t="shared" si="861"/>
        <v>0.5560538117</v>
      </c>
      <c r="AD172" s="70">
        <v>35.0</v>
      </c>
      <c r="AE172" s="70">
        <v>13.0</v>
      </c>
      <c r="AF172" s="70">
        <v>26.0</v>
      </c>
      <c r="AG172" s="70">
        <v>6.0</v>
      </c>
      <c r="AH172" s="69">
        <v>159.0</v>
      </c>
      <c r="AI172" s="69">
        <v>48.0</v>
      </c>
      <c r="AJ172" s="69">
        <v>16.0</v>
      </c>
      <c r="AK172" s="70">
        <f t="shared" ref="AK172:AN172" si="862">ROUND(AD172*$AB172,0)</f>
        <v>66</v>
      </c>
      <c r="AL172" s="70">
        <f t="shared" si="862"/>
        <v>25</v>
      </c>
      <c r="AM172" s="70">
        <f t="shared" si="862"/>
        <v>49</v>
      </c>
      <c r="AN172" s="70">
        <f t="shared" si="862"/>
        <v>11</v>
      </c>
      <c r="AO172" s="69">
        <f t="shared" ref="AO172:AQ172" si="863">ROUND(AH172*$AC172,0)</f>
        <v>88</v>
      </c>
      <c r="AP172" s="69">
        <f t="shared" si="863"/>
        <v>27</v>
      </c>
      <c r="AQ172" s="69">
        <f t="shared" si="863"/>
        <v>9</v>
      </c>
    </row>
    <row r="173">
      <c r="A173" s="60"/>
      <c r="B173" s="60"/>
      <c r="C173" s="60"/>
      <c r="D173" s="46">
        <v>171.0</v>
      </c>
      <c r="E173" s="25"/>
      <c r="F173" s="26">
        <v>2737.0</v>
      </c>
      <c r="G173" s="18">
        <v>1198.0</v>
      </c>
      <c r="H173" s="15">
        <f t="shared" si="9"/>
        <v>124</v>
      </c>
      <c r="I173" s="28">
        <v>3.0</v>
      </c>
      <c r="J173" s="29">
        <v>39.0</v>
      </c>
      <c r="K173" s="30">
        <v>2.0</v>
      </c>
      <c r="L173" s="31">
        <v>55.0</v>
      </c>
      <c r="M173" s="32">
        <v>3.0</v>
      </c>
      <c r="N173" s="33">
        <v>22.0</v>
      </c>
      <c r="O173" s="25"/>
      <c r="P173" s="15">
        <f t="shared" si="10"/>
        <v>90</v>
      </c>
      <c r="Q173" s="28">
        <f>'Group B vs A; Governor; Early E'!AJ173</f>
        <v>11</v>
      </c>
      <c r="R173" s="29">
        <f>'Group B vs A; Governor; Early E'!AK173</f>
        <v>39</v>
      </c>
      <c r="S173" s="30">
        <f>'Group B vs A; Governor; MiV EDV'!AJ173</f>
        <v>2</v>
      </c>
      <c r="T173" s="31">
        <f>'Group B vs A; Governor; MiV EDV'!AK173</f>
        <v>6</v>
      </c>
      <c r="U173" s="32">
        <f>'Group B vs A; EDV Restoration D'!C173</f>
        <v>10</v>
      </c>
      <c r="V173" s="33">
        <f>'Group B vs A; Governor; MiV EDV'!AI173</f>
        <v>22</v>
      </c>
      <c r="W173" s="25"/>
      <c r="X173" s="28">
        <f t="shared" ref="X173:Y173" si="864">I173+K173+M173</f>
        <v>8</v>
      </c>
      <c r="Y173" s="29">
        <f t="shared" si="864"/>
        <v>116</v>
      </c>
      <c r="Z173" s="32">
        <f t="shared" ref="Z173:AA173" si="865">Q173+S173+U173</f>
        <v>23</v>
      </c>
      <c r="AA173" s="67">
        <f t="shared" si="865"/>
        <v>67</v>
      </c>
      <c r="AB173" s="68">
        <f t="shared" ref="AB173:AC173" si="866">Z173/X173</f>
        <v>2.875</v>
      </c>
      <c r="AC173" s="69">
        <f t="shared" si="866"/>
        <v>0.5775862069</v>
      </c>
      <c r="AD173" s="70">
        <v>5.0</v>
      </c>
      <c r="AE173" s="70">
        <v>0.0</v>
      </c>
      <c r="AF173" s="70">
        <v>3.0</v>
      </c>
      <c r="AG173" s="70">
        <v>0.0</v>
      </c>
      <c r="AH173" s="69">
        <v>102.0</v>
      </c>
      <c r="AI173" s="69">
        <v>8.0</v>
      </c>
      <c r="AJ173" s="69">
        <v>6.0</v>
      </c>
      <c r="AK173" s="70">
        <f t="shared" ref="AK173:AN173" si="867">ROUND(AD173*$AB173,0)</f>
        <v>14</v>
      </c>
      <c r="AL173" s="70">
        <f t="shared" si="867"/>
        <v>0</v>
      </c>
      <c r="AM173" s="70">
        <f t="shared" si="867"/>
        <v>9</v>
      </c>
      <c r="AN173" s="70">
        <f t="shared" si="867"/>
        <v>0</v>
      </c>
      <c r="AO173" s="69">
        <f t="shared" ref="AO173:AQ173" si="868">ROUND(AH173*$AC173,0)</f>
        <v>59</v>
      </c>
      <c r="AP173" s="69">
        <f t="shared" si="868"/>
        <v>5</v>
      </c>
      <c r="AQ173" s="69">
        <f t="shared" si="868"/>
        <v>3</v>
      </c>
    </row>
    <row r="174">
      <c r="A174" s="60"/>
      <c r="B174" s="60"/>
      <c r="C174" s="60"/>
      <c r="D174" s="46">
        <v>172.0</v>
      </c>
      <c r="E174" s="25"/>
      <c r="F174" s="26">
        <v>2740.0</v>
      </c>
      <c r="G174" s="18">
        <v>2389.0</v>
      </c>
      <c r="H174" s="15">
        <f t="shared" si="9"/>
        <v>127</v>
      </c>
      <c r="I174" s="28">
        <v>7.0</v>
      </c>
      <c r="J174" s="29">
        <v>16.0</v>
      </c>
      <c r="K174" s="30">
        <v>10.0</v>
      </c>
      <c r="L174" s="31">
        <v>70.0</v>
      </c>
      <c r="M174" s="32">
        <v>5.0</v>
      </c>
      <c r="N174" s="33">
        <v>19.0</v>
      </c>
      <c r="O174" s="25"/>
      <c r="P174" s="15">
        <f t="shared" si="10"/>
        <v>86</v>
      </c>
      <c r="Q174" s="28">
        <f>'Group B vs A; Governor; Early E'!AJ174</f>
        <v>15</v>
      </c>
      <c r="R174" s="29">
        <f>'Group B vs A; Governor; Early E'!AK174</f>
        <v>16</v>
      </c>
      <c r="S174" s="30">
        <f>'Group B vs A; Governor; MiV EDV'!AJ174</f>
        <v>10</v>
      </c>
      <c r="T174" s="31">
        <f>'Group B vs A; Governor; MiV EDV'!AK174</f>
        <v>15</v>
      </c>
      <c r="U174" s="32">
        <f>'Group B vs A; EDV Restoration D'!C174</f>
        <v>11</v>
      </c>
      <c r="V174" s="33">
        <f>'Group B vs A; Governor; MiV EDV'!AI174</f>
        <v>19</v>
      </c>
      <c r="W174" s="25"/>
      <c r="X174" s="28">
        <f t="shared" ref="X174:Y174" si="869">I174+K174+M174</f>
        <v>22</v>
      </c>
      <c r="Y174" s="29">
        <f t="shared" si="869"/>
        <v>105</v>
      </c>
      <c r="Z174" s="32">
        <f t="shared" ref="Z174:AA174" si="870">Q174+S174+U174</f>
        <v>36</v>
      </c>
      <c r="AA174" s="67">
        <f t="shared" si="870"/>
        <v>50</v>
      </c>
      <c r="AB174" s="68">
        <f t="shared" ref="AB174:AC174" si="871">Z174/X174</f>
        <v>1.636363636</v>
      </c>
      <c r="AC174" s="69">
        <f t="shared" si="871"/>
        <v>0.4761904762</v>
      </c>
      <c r="AD174" s="70">
        <v>6.0</v>
      </c>
      <c r="AE174" s="70">
        <v>6.0</v>
      </c>
      <c r="AF174" s="70">
        <v>7.0</v>
      </c>
      <c r="AG174" s="70">
        <v>3.0</v>
      </c>
      <c r="AH174" s="69">
        <v>65.0</v>
      </c>
      <c r="AI174" s="69">
        <v>28.0</v>
      </c>
      <c r="AJ174" s="69">
        <v>12.0</v>
      </c>
      <c r="AK174" s="70">
        <f t="shared" ref="AK174:AN174" si="872">ROUND(AD174*$AB174,0)</f>
        <v>10</v>
      </c>
      <c r="AL174" s="70">
        <f t="shared" si="872"/>
        <v>10</v>
      </c>
      <c r="AM174" s="70">
        <f t="shared" si="872"/>
        <v>11</v>
      </c>
      <c r="AN174" s="70">
        <f t="shared" si="872"/>
        <v>5</v>
      </c>
      <c r="AO174" s="69">
        <f t="shared" ref="AO174:AQ174" si="873">ROUND(AH174*$AC174,0)</f>
        <v>31</v>
      </c>
      <c r="AP174" s="69">
        <f t="shared" si="873"/>
        <v>13</v>
      </c>
      <c r="AQ174" s="69">
        <f t="shared" si="873"/>
        <v>6</v>
      </c>
    </row>
    <row r="175">
      <c r="A175" s="60"/>
      <c r="B175" s="60"/>
      <c r="C175" s="60"/>
      <c r="D175" s="46">
        <v>173.0</v>
      </c>
      <c r="E175" s="25"/>
      <c r="F175" s="26">
        <v>2743.0</v>
      </c>
      <c r="G175" s="18">
        <v>3042.0</v>
      </c>
      <c r="H175" s="15">
        <f t="shared" si="9"/>
        <v>432</v>
      </c>
      <c r="I175" s="28">
        <v>32.0</v>
      </c>
      <c r="J175" s="29">
        <v>93.0</v>
      </c>
      <c r="K175" s="30">
        <v>26.0</v>
      </c>
      <c r="L175" s="31">
        <v>162.0</v>
      </c>
      <c r="M175" s="32">
        <v>33.0</v>
      </c>
      <c r="N175" s="33">
        <v>86.0</v>
      </c>
      <c r="O175" s="25"/>
      <c r="P175" s="15">
        <f t="shared" si="10"/>
        <v>379</v>
      </c>
      <c r="Q175" s="28">
        <f>'Group B vs A; Governor; Early E'!AJ175</f>
        <v>75</v>
      </c>
      <c r="R175" s="29">
        <f>'Group B vs A; Governor; Early E'!AK175</f>
        <v>93</v>
      </c>
      <c r="S175" s="30">
        <f>'Group B vs A; Governor; MiV EDV'!AJ175</f>
        <v>26</v>
      </c>
      <c r="T175" s="31">
        <f>'Group B vs A; Governor; MiV EDV'!AK175</f>
        <v>32</v>
      </c>
      <c r="U175" s="32">
        <f>'Group B vs A; EDV Restoration D'!C175</f>
        <v>67</v>
      </c>
      <c r="V175" s="33">
        <f>'Group B vs A; Governor; MiV EDV'!AI175</f>
        <v>86</v>
      </c>
      <c r="W175" s="25"/>
      <c r="X175" s="28">
        <f t="shared" ref="X175:Y175" si="874">I175+K175+M175</f>
        <v>91</v>
      </c>
      <c r="Y175" s="29">
        <f t="shared" si="874"/>
        <v>341</v>
      </c>
      <c r="Z175" s="32">
        <f t="shared" ref="Z175:AA175" si="875">Q175+S175+U175</f>
        <v>168</v>
      </c>
      <c r="AA175" s="67">
        <f t="shared" si="875"/>
        <v>211</v>
      </c>
      <c r="AB175" s="68">
        <f t="shared" ref="AB175:AC175" si="876">Z175/X175</f>
        <v>1.846153846</v>
      </c>
      <c r="AC175" s="69">
        <f t="shared" si="876"/>
        <v>0.6187683284</v>
      </c>
      <c r="AD175" s="70">
        <v>35.0</v>
      </c>
      <c r="AE175" s="70">
        <v>15.0</v>
      </c>
      <c r="AF175" s="70">
        <v>31.0</v>
      </c>
      <c r="AG175" s="70">
        <v>10.0</v>
      </c>
      <c r="AH175" s="69">
        <v>235.0</v>
      </c>
      <c r="AI175" s="69">
        <v>85.0</v>
      </c>
      <c r="AJ175" s="69">
        <v>21.0</v>
      </c>
      <c r="AK175" s="70">
        <f t="shared" ref="AK175:AN175" si="877">ROUND(AD175*$AB175,0)</f>
        <v>65</v>
      </c>
      <c r="AL175" s="70">
        <f t="shared" si="877"/>
        <v>28</v>
      </c>
      <c r="AM175" s="70">
        <f t="shared" si="877"/>
        <v>57</v>
      </c>
      <c r="AN175" s="70">
        <f t="shared" si="877"/>
        <v>18</v>
      </c>
      <c r="AO175" s="69">
        <f t="shared" ref="AO175:AQ175" si="878">ROUND(AH175*$AC175,0)</f>
        <v>145</v>
      </c>
      <c r="AP175" s="69">
        <f t="shared" si="878"/>
        <v>53</v>
      </c>
      <c r="AQ175" s="69">
        <f t="shared" si="878"/>
        <v>13</v>
      </c>
    </row>
    <row r="176">
      <c r="A176" s="60"/>
      <c r="B176" s="60"/>
      <c r="C176" s="60"/>
      <c r="D176" s="46">
        <v>174.0</v>
      </c>
      <c r="E176" s="25"/>
      <c r="F176" s="26">
        <v>2746.0</v>
      </c>
      <c r="G176" s="18">
        <v>1220.0</v>
      </c>
      <c r="H176" s="15">
        <f t="shared" si="9"/>
        <v>143</v>
      </c>
      <c r="I176" s="28">
        <v>11.0</v>
      </c>
      <c r="J176" s="29">
        <v>30.0</v>
      </c>
      <c r="K176" s="30">
        <v>8.0</v>
      </c>
      <c r="L176" s="31">
        <v>57.0</v>
      </c>
      <c r="M176" s="32">
        <v>6.0</v>
      </c>
      <c r="N176" s="33">
        <v>31.0</v>
      </c>
      <c r="O176" s="25"/>
      <c r="P176" s="15">
        <f t="shared" si="10"/>
        <v>120</v>
      </c>
      <c r="Q176" s="28">
        <f>'Group B vs A; Governor; Early E'!AJ176</f>
        <v>21</v>
      </c>
      <c r="R176" s="29">
        <f>'Group B vs A; Governor; Early E'!AK176</f>
        <v>30</v>
      </c>
      <c r="S176" s="30">
        <f>'Group B vs A; Governor; MiV EDV'!AJ176</f>
        <v>8</v>
      </c>
      <c r="T176" s="31">
        <f>'Group B vs A; Governor; MiV EDV'!AK176</f>
        <v>13</v>
      </c>
      <c r="U176" s="32">
        <f>'Group B vs A; EDV Restoration D'!C176</f>
        <v>17</v>
      </c>
      <c r="V176" s="33">
        <f>'Group B vs A; Governor; MiV EDV'!AI176</f>
        <v>31</v>
      </c>
      <c r="W176" s="25"/>
      <c r="X176" s="28">
        <f t="shared" ref="X176:Y176" si="879">I176+K176+M176</f>
        <v>25</v>
      </c>
      <c r="Y176" s="29">
        <f t="shared" si="879"/>
        <v>118</v>
      </c>
      <c r="Z176" s="32">
        <f t="shared" ref="Z176:AA176" si="880">Q176+S176+U176</f>
        <v>46</v>
      </c>
      <c r="AA176" s="67">
        <f t="shared" si="880"/>
        <v>74</v>
      </c>
      <c r="AB176" s="68">
        <f t="shared" ref="AB176:AC176" si="881">Z176/X176</f>
        <v>1.84</v>
      </c>
      <c r="AC176" s="69">
        <f t="shared" si="881"/>
        <v>0.6271186441</v>
      </c>
      <c r="AD176" s="70">
        <v>15.0</v>
      </c>
      <c r="AE176" s="70">
        <v>6.0</v>
      </c>
      <c r="AF176" s="70">
        <v>4.0</v>
      </c>
      <c r="AG176" s="70">
        <v>0.0</v>
      </c>
      <c r="AH176" s="69">
        <v>83.0</v>
      </c>
      <c r="AI176" s="69">
        <v>23.0</v>
      </c>
      <c r="AJ176" s="69">
        <v>12.0</v>
      </c>
      <c r="AK176" s="70">
        <f t="shared" ref="AK176:AN176" si="882">ROUND(AD176*$AB176,0)</f>
        <v>28</v>
      </c>
      <c r="AL176" s="70">
        <f t="shared" si="882"/>
        <v>11</v>
      </c>
      <c r="AM176" s="70">
        <f t="shared" si="882"/>
        <v>7</v>
      </c>
      <c r="AN176" s="70">
        <f t="shared" si="882"/>
        <v>0</v>
      </c>
      <c r="AO176" s="69">
        <f t="shared" ref="AO176:AQ176" si="883">ROUND(AH176*$AC176,0)</f>
        <v>52</v>
      </c>
      <c r="AP176" s="69">
        <f t="shared" si="883"/>
        <v>14</v>
      </c>
      <c r="AQ176" s="69">
        <f t="shared" si="883"/>
        <v>8</v>
      </c>
    </row>
    <row r="177">
      <c r="A177" s="60"/>
      <c r="B177" s="60"/>
      <c r="C177" s="60"/>
      <c r="D177" s="46">
        <v>175.0</v>
      </c>
      <c r="E177" s="25"/>
      <c r="F177" s="26">
        <v>2752.0</v>
      </c>
      <c r="G177" s="18">
        <v>2509.0</v>
      </c>
      <c r="H177" s="15">
        <f t="shared" si="9"/>
        <v>154</v>
      </c>
      <c r="I177" s="28">
        <v>10.0</v>
      </c>
      <c r="J177" s="29">
        <v>28.0</v>
      </c>
      <c r="K177" s="30">
        <v>5.0</v>
      </c>
      <c r="L177" s="31">
        <v>82.0</v>
      </c>
      <c r="M177" s="32">
        <v>13.0</v>
      </c>
      <c r="N177" s="33">
        <v>16.0</v>
      </c>
      <c r="O177" s="25"/>
      <c r="P177" s="15">
        <f t="shared" si="10"/>
        <v>105</v>
      </c>
      <c r="Q177" s="28">
        <f>'Group B vs A; Governor; Early E'!AJ177</f>
        <v>28</v>
      </c>
      <c r="R177" s="29">
        <f>'Group B vs A; Governor; Early E'!AK177</f>
        <v>28</v>
      </c>
      <c r="S177" s="30">
        <f>'Group B vs A; Governor; MiV EDV'!AJ177</f>
        <v>5</v>
      </c>
      <c r="T177" s="31">
        <f>'Group B vs A; Governor; MiV EDV'!AK177</f>
        <v>6</v>
      </c>
      <c r="U177" s="32">
        <f>'Group B vs A; EDV Restoration D'!C177</f>
        <v>22</v>
      </c>
      <c r="V177" s="33">
        <f>'Group B vs A; Governor; MiV EDV'!AI177</f>
        <v>16</v>
      </c>
      <c r="W177" s="25"/>
      <c r="X177" s="28">
        <f t="shared" ref="X177:Y177" si="884">I177+K177+M177</f>
        <v>28</v>
      </c>
      <c r="Y177" s="29">
        <f t="shared" si="884"/>
        <v>126</v>
      </c>
      <c r="Z177" s="32">
        <f t="shared" ref="Z177:AA177" si="885">Q177+S177+U177</f>
        <v>55</v>
      </c>
      <c r="AA177" s="67">
        <f t="shared" si="885"/>
        <v>50</v>
      </c>
      <c r="AB177" s="68">
        <f t="shared" ref="AB177:AC177" si="886">Z177/X177</f>
        <v>1.964285714</v>
      </c>
      <c r="AC177" s="69">
        <f t="shared" si="886"/>
        <v>0.3968253968</v>
      </c>
      <c r="AD177" s="70">
        <v>9.0</v>
      </c>
      <c r="AE177" s="70">
        <v>4.0</v>
      </c>
      <c r="AF177" s="70">
        <v>11.0</v>
      </c>
      <c r="AG177" s="70">
        <v>4.0</v>
      </c>
      <c r="AH177" s="69">
        <v>103.0</v>
      </c>
      <c r="AI177" s="69">
        <v>11.0</v>
      </c>
      <c r="AJ177" s="69">
        <v>12.0</v>
      </c>
      <c r="AK177" s="70">
        <f t="shared" ref="AK177:AN177" si="887">ROUND(AD177*$AB177,0)</f>
        <v>18</v>
      </c>
      <c r="AL177" s="70">
        <f t="shared" si="887"/>
        <v>8</v>
      </c>
      <c r="AM177" s="70">
        <f t="shared" si="887"/>
        <v>22</v>
      </c>
      <c r="AN177" s="70">
        <f t="shared" si="887"/>
        <v>8</v>
      </c>
      <c r="AO177" s="69">
        <f t="shared" ref="AO177:AQ177" si="888">ROUND(AH177*$AC177,0)</f>
        <v>41</v>
      </c>
      <c r="AP177" s="69">
        <f t="shared" si="888"/>
        <v>4</v>
      </c>
      <c r="AQ177" s="69">
        <f t="shared" si="888"/>
        <v>5</v>
      </c>
    </row>
    <row r="178">
      <c r="A178" s="60"/>
      <c r="B178" s="60"/>
      <c r="C178" s="60"/>
      <c r="D178" s="46">
        <v>176.0</v>
      </c>
      <c r="E178" s="25"/>
      <c r="F178" s="26">
        <v>2775.0</v>
      </c>
      <c r="G178" s="18">
        <v>3006.0</v>
      </c>
      <c r="H178" s="15">
        <f t="shared" si="9"/>
        <v>1263</v>
      </c>
      <c r="I178" s="28">
        <v>119.0</v>
      </c>
      <c r="J178" s="29">
        <v>96.0</v>
      </c>
      <c r="K178" s="30">
        <v>208.0</v>
      </c>
      <c r="L178" s="31">
        <v>572.0</v>
      </c>
      <c r="M178" s="32">
        <v>164.0</v>
      </c>
      <c r="N178" s="33">
        <v>104.0</v>
      </c>
      <c r="O178" s="25"/>
      <c r="P178" s="15">
        <f t="shared" si="10"/>
        <v>1277</v>
      </c>
      <c r="Q178" s="28">
        <f>'Group B vs A; Governor; Early E'!AJ178</f>
        <v>549</v>
      </c>
      <c r="R178" s="29">
        <f>'Group B vs A; Governor; Early E'!AK178</f>
        <v>96</v>
      </c>
      <c r="S178" s="30">
        <f>'Group B vs A; Governor; MiV EDV'!AJ178</f>
        <v>208</v>
      </c>
      <c r="T178" s="31">
        <f>'Group B vs A; Governor; MiV EDV'!AK178</f>
        <v>88</v>
      </c>
      <c r="U178" s="32">
        <f>'Group B vs A; EDV Restoration D'!C178</f>
        <v>232</v>
      </c>
      <c r="V178" s="33">
        <f>'Group B vs A; Governor; MiV EDV'!AI178</f>
        <v>104</v>
      </c>
      <c r="W178" s="25"/>
      <c r="X178" s="28">
        <f t="shared" ref="X178:Y178" si="889">I178+K178+M178</f>
        <v>491</v>
      </c>
      <c r="Y178" s="29">
        <f t="shared" si="889"/>
        <v>772</v>
      </c>
      <c r="Z178" s="32">
        <f t="shared" ref="Z178:AA178" si="890">Q178+S178+U178</f>
        <v>989</v>
      </c>
      <c r="AA178" s="67">
        <f t="shared" si="890"/>
        <v>288</v>
      </c>
      <c r="AB178" s="68">
        <f t="shared" ref="AB178:AC178" si="891">Z178/X178</f>
        <v>2.014256619</v>
      </c>
      <c r="AC178" s="69">
        <f t="shared" si="891"/>
        <v>0.3730569948</v>
      </c>
      <c r="AD178" s="70">
        <v>310.0</v>
      </c>
      <c r="AE178" s="70">
        <v>55.0</v>
      </c>
      <c r="AF178" s="70">
        <v>90.0</v>
      </c>
      <c r="AG178" s="70">
        <v>36.0</v>
      </c>
      <c r="AH178" s="69">
        <v>361.0</v>
      </c>
      <c r="AI178" s="69">
        <v>401.0</v>
      </c>
      <c r="AJ178" s="69">
        <v>10.0</v>
      </c>
      <c r="AK178" s="70">
        <f t="shared" ref="AK178:AN178" si="892">ROUND(AD178*$AB178,0)</f>
        <v>624</v>
      </c>
      <c r="AL178" s="70">
        <f t="shared" si="892"/>
        <v>111</v>
      </c>
      <c r="AM178" s="70">
        <f t="shared" si="892"/>
        <v>181</v>
      </c>
      <c r="AN178" s="70">
        <f t="shared" si="892"/>
        <v>73</v>
      </c>
      <c r="AO178" s="69">
        <f t="shared" ref="AO178:AQ178" si="893">ROUND(AH178*$AC178,0)</f>
        <v>135</v>
      </c>
      <c r="AP178" s="69">
        <f t="shared" si="893"/>
        <v>150</v>
      </c>
      <c r="AQ178" s="69">
        <f t="shared" si="893"/>
        <v>4</v>
      </c>
    </row>
    <row r="179">
      <c r="A179" s="60"/>
      <c r="B179" s="60"/>
      <c r="C179" s="60"/>
      <c r="D179" s="46">
        <v>177.0</v>
      </c>
      <c r="E179" s="25"/>
      <c r="F179" s="26">
        <v>2776.0</v>
      </c>
      <c r="G179" s="18">
        <v>2761.0</v>
      </c>
      <c r="H179" s="15">
        <f t="shared" si="9"/>
        <v>948</v>
      </c>
      <c r="I179" s="28">
        <v>39.0</v>
      </c>
      <c r="J179" s="29">
        <v>49.0</v>
      </c>
      <c r="K179" s="30">
        <v>208.0</v>
      </c>
      <c r="L179" s="31">
        <v>441.0</v>
      </c>
      <c r="M179" s="32">
        <v>129.0</v>
      </c>
      <c r="N179" s="33">
        <v>82.0</v>
      </c>
      <c r="O179" s="25"/>
      <c r="P179" s="15">
        <f t="shared" si="10"/>
        <v>725</v>
      </c>
      <c r="Q179" s="28">
        <f>'Group B vs A; Governor; Early E'!AJ179</f>
        <v>138</v>
      </c>
      <c r="R179" s="29">
        <f>'Group B vs A; Governor; Early E'!AK179</f>
        <v>49</v>
      </c>
      <c r="S179" s="30">
        <f>'Group B vs A; Governor; MiV EDV'!AJ179</f>
        <v>208</v>
      </c>
      <c r="T179" s="31">
        <f>'Group B vs A; Governor; MiV EDV'!AK179</f>
        <v>66</v>
      </c>
      <c r="U179" s="32">
        <f>'Group B vs A; EDV Restoration D'!C179</f>
        <v>182</v>
      </c>
      <c r="V179" s="33">
        <f>'Group B vs A; Governor; MiV EDV'!AI179</f>
        <v>82</v>
      </c>
      <c r="W179" s="25"/>
      <c r="X179" s="28">
        <f t="shared" ref="X179:Y179" si="894">I179+K179+M179</f>
        <v>376</v>
      </c>
      <c r="Y179" s="29">
        <f t="shared" si="894"/>
        <v>572</v>
      </c>
      <c r="Z179" s="32">
        <f t="shared" ref="Z179:AA179" si="895">Q179+S179+U179</f>
        <v>528</v>
      </c>
      <c r="AA179" s="67">
        <f t="shared" si="895"/>
        <v>197</v>
      </c>
      <c r="AB179" s="68">
        <f t="shared" ref="AB179:AC179" si="896">Z179/X179</f>
        <v>1.404255319</v>
      </c>
      <c r="AC179" s="69">
        <f t="shared" si="896"/>
        <v>0.3444055944</v>
      </c>
      <c r="AD179" s="70">
        <v>209.0</v>
      </c>
      <c r="AE179" s="70">
        <v>74.0</v>
      </c>
      <c r="AF179" s="70">
        <v>62.0</v>
      </c>
      <c r="AG179" s="70">
        <v>31.0</v>
      </c>
      <c r="AH179" s="69">
        <v>265.0</v>
      </c>
      <c r="AI179" s="69">
        <v>294.0</v>
      </c>
      <c r="AJ179" s="69">
        <v>13.0</v>
      </c>
      <c r="AK179" s="70">
        <f t="shared" ref="AK179:AN179" si="897">ROUND(AD179*$AB179,0)</f>
        <v>293</v>
      </c>
      <c r="AL179" s="70">
        <f t="shared" si="897"/>
        <v>104</v>
      </c>
      <c r="AM179" s="70">
        <f t="shared" si="897"/>
        <v>87</v>
      </c>
      <c r="AN179" s="70">
        <f t="shared" si="897"/>
        <v>44</v>
      </c>
      <c r="AO179" s="69">
        <f t="shared" ref="AO179:AQ179" si="898">ROUND(AH179*$AC179,0)</f>
        <v>91</v>
      </c>
      <c r="AP179" s="69">
        <f t="shared" si="898"/>
        <v>101</v>
      </c>
      <c r="AQ179" s="69">
        <f t="shared" si="898"/>
        <v>4</v>
      </c>
    </row>
    <row r="180">
      <c r="A180" s="60"/>
      <c r="B180" s="60"/>
      <c r="C180" s="60"/>
      <c r="D180" s="46">
        <v>178.0</v>
      </c>
      <c r="E180" s="25"/>
      <c r="F180" s="26">
        <v>3000.0</v>
      </c>
      <c r="G180" s="18">
        <v>2043.0</v>
      </c>
      <c r="H180" s="15">
        <f t="shared" si="9"/>
        <v>259</v>
      </c>
      <c r="I180" s="28">
        <v>15.0</v>
      </c>
      <c r="J180" s="29">
        <v>48.0</v>
      </c>
      <c r="K180" s="30">
        <v>21.0</v>
      </c>
      <c r="L180" s="31">
        <v>109.0</v>
      </c>
      <c r="M180" s="32">
        <v>21.0</v>
      </c>
      <c r="N180" s="33">
        <v>45.0</v>
      </c>
      <c r="O180" s="25"/>
      <c r="P180" s="15">
        <f t="shared" si="10"/>
        <v>214</v>
      </c>
      <c r="Q180" s="28">
        <f>'Group B vs A; Governor; Early E'!AJ180</f>
        <v>38</v>
      </c>
      <c r="R180" s="29">
        <f>'Group B vs A; Governor; Early E'!AK180</f>
        <v>48</v>
      </c>
      <c r="S180" s="30">
        <f>'Group B vs A; Governor; MiV EDV'!AJ180</f>
        <v>21</v>
      </c>
      <c r="T180" s="31">
        <f>'Group B vs A; Governor; MiV EDV'!AK180</f>
        <v>22</v>
      </c>
      <c r="U180" s="32">
        <f>'Group B vs A; EDV Restoration D'!C180</f>
        <v>40</v>
      </c>
      <c r="V180" s="33">
        <f>'Group B vs A; Governor; MiV EDV'!AI180</f>
        <v>45</v>
      </c>
      <c r="W180" s="25"/>
      <c r="X180" s="28">
        <f t="shared" ref="X180:Y180" si="899">I180+K180+M180</f>
        <v>57</v>
      </c>
      <c r="Y180" s="29">
        <f t="shared" si="899"/>
        <v>202</v>
      </c>
      <c r="Z180" s="32">
        <f t="shared" ref="Z180:AA180" si="900">Q180+S180+U180</f>
        <v>99</v>
      </c>
      <c r="AA180" s="67">
        <f t="shared" si="900"/>
        <v>115</v>
      </c>
      <c r="AB180" s="68">
        <f t="shared" ref="AB180:AC180" si="901">Z180/X180</f>
        <v>1.736842105</v>
      </c>
      <c r="AC180" s="69">
        <f t="shared" si="901"/>
        <v>0.5693069307</v>
      </c>
      <c r="AD180" s="70">
        <v>21.0</v>
      </c>
      <c r="AE180" s="70">
        <v>10.0</v>
      </c>
      <c r="AF180" s="70">
        <v>21.0</v>
      </c>
      <c r="AG180" s="70">
        <v>5.0</v>
      </c>
      <c r="AH180" s="69">
        <v>134.0</v>
      </c>
      <c r="AI180" s="69">
        <v>55.0</v>
      </c>
      <c r="AJ180" s="69">
        <v>13.0</v>
      </c>
      <c r="AK180" s="70">
        <f t="shared" ref="AK180:AN180" si="902">ROUND(AD180*$AB180,0)</f>
        <v>36</v>
      </c>
      <c r="AL180" s="70">
        <f t="shared" si="902"/>
        <v>17</v>
      </c>
      <c r="AM180" s="70">
        <f t="shared" si="902"/>
        <v>36</v>
      </c>
      <c r="AN180" s="70">
        <f t="shared" si="902"/>
        <v>9</v>
      </c>
      <c r="AO180" s="69">
        <f t="shared" ref="AO180:AQ180" si="903">ROUND(AH180*$AC180,0)</f>
        <v>76</v>
      </c>
      <c r="AP180" s="69">
        <f t="shared" si="903"/>
        <v>31</v>
      </c>
      <c r="AQ180" s="69">
        <f t="shared" si="903"/>
        <v>7</v>
      </c>
    </row>
    <row r="181">
      <c r="A181" s="60"/>
      <c r="B181" s="60"/>
      <c r="C181" s="60"/>
      <c r="D181" s="46">
        <v>179.0</v>
      </c>
      <c r="E181" s="25"/>
      <c r="F181" s="26">
        <v>3003.0</v>
      </c>
      <c r="G181" s="18">
        <v>1572.0</v>
      </c>
      <c r="H181" s="15">
        <f t="shared" si="9"/>
        <v>217</v>
      </c>
      <c r="I181" s="28">
        <v>11.0</v>
      </c>
      <c r="J181" s="29">
        <v>27.0</v>
      </c>
      <c r="K181" s="30">
        <v>11.0</v>
      </c>
      <c r="L181" s="31">
        <v>113.0</v>
      </c>
      <c r="M181" s="32">
        <v>24.0</v>
      </c>
      <c r="N181" s="33">
        <v>31.0</v>
      </c>
      <c r="O181" s="25"/>
      <c r="P181" s="15">
        <f t="shared" si="10"/>
        <v>151</v>
      </c>
      <c r="Q181" s="28">
        <f>'Group B vs A; Governor; Early E'!AJ181</f>
        <v>30</v>
      </c>
      <c r="R181" s="29">
        <f>'Group B vs A; Governor; Early E'!AK181</f>
        <v>27</v>
      </c>
      <c r="S181" s="30">
        <f>'Group B vs A; Governor; MiV EDV'!AJ181</f>
        <v>11</v>
      </c>
      <c r="T181" s="31">
        <f>'Group B vs A; Governor; MiV EDV'!AK181</f>
        <v>13</v>
      </c>
      <c r="U181" s="32">
        <f>'Group B vs A; EDV Restoration D'!C181</f>
        <v>39</v>
      </c>
      <c r="V181" s="33">
        <f>'Group B vs A; Governor; MiV EDV'!AI181</f>
        <v>31</v>
      </c>
      <c r="W181" s="25"/>
      <c r="X181" s="28">
        <f t="shared" ref="X181:Y181" si="904">I181+K181+M181</f>
        <v>46</v>
      </c>
      <c r="Y181" s="29">
        <f t="shared" si="904"/>
        <v>171</v>
      </c>
      <c r="Z181" s="32">
        <f t="shared" ref="Z181:AA181" si="905">Q181+S181+U181</f>
        <v>80</v>
      </c>
      <c r="AA181" s="67">
        <f t="shared" si="905"/>
        <v>71</v>
      </c>
      <c r="AB181" s="68">
        <f t="shared" ref="AB181:AC181" si="906">Z181/X181</f>
        <v>1.739130435</v>
      </c>
      <c r="AC181" s="69">
        <f t="shared" si="906"/>
        <v>0.4152046784</v>
      </c>
      <c r="AD181" s="70">
        <v>26.0</v>
      </c>
      <c r="AE181" s="70">
        <v>6.0</v>
      </c>
      <c r="AF181" s="70">
        <v>13.0</v>
      </c>
      <c r="AG181" s="70">
        <v>1.0</v>
      </c>
      <c r="AH181" s="69">
        <v>123.0</v>
      </c>
      <c r="AI181" s="69">
        <v>36.0</v>
      </c>
      <c r="AJ181" s="69">
        <v>12.0</v>
      </c>
      <c r="AK181" s="70">
        <f t="shared" ref="AK181:AN181" si="907">ROUND(AD181*$AB181,0)</f>
        <v>45</v>
      </c>
      <c r="AL181" s="70">
        <f t="shared" si="907"/>
        <v>10</v>
      </c>
      <c r="AM181" s="70">
        <f t="shared" si="907"/>
        <v>23</v>
      </c>
      <c r="AN181" s="70">
        <f t="shared" si="907"/>
        <v>2</v>
      </c>
      <c r="AO181" s="69">
        <f t="shared" ref="AO181:AQ181" si="908">ROUND(AH181*$AC181,0)</f>
        <v>51</v>
      </c>
      <c r="AP181" s="69">
        <f t="shared" si="908"/>
        <v>15</v>
      </c>
      <c r="AQ181" s="69">
        <f t="shared" si="908"/>
        <v>5</v>
      </c>
    </row>
    <row r="182">
      <c r="A182" s="60"/>
      <c r="B182" s="60"/>
      <c r="C182" s="60"/>
      <c r="D182" s="46">
        <v>180.0</v>
      </c>
      <c r="E182" s="25"/>
      <c r="F182" s="26">
        <v>3006.0</v>
      </c>
      <c r="G182" s="18">
        <v>505.0</v>
      </c>
      <c r="H182" s="15">
        <f t="shared" si="9"/>
        <v>135</v>
      </c>
      <c r="I182" s="28">
        <v>22.0</v>
      </c>
      <c r="J182" s="29">
        <v>22.0</v>
      </c>
      <c r="K182" s="30">
        <v>13.0</v>
      </c>
      <c r="L182" s="31">
        <v>44.0</v>
      </c>
      <c r="M182" s="32">
        <v>17.0</v>
      </c>
      <c r="N182" s="33">
        <v>17.0</v>
      </c>
      <c r="O182" s="25"/>
      <c r="P182" s="15">
        <f t="shared" si="10"/>
        <v>152</v>
      </c>
      <c r="Q182" s="28">
        <f>'Group B vs A; Governor; Early E'!AJ182</f>
        <v>66</v>
      </c>
      <c r="R182" s="29">
        <f>'Group B vs A; Governor; Early E'!AK182</f>
        <v>22</v>
      </c>
      <c r="S182" s="30">
        <f>'Group B vs A; Governor; MiV EDV'!AJ182</f>
        <v>13</v>
      </c>
      <c r="T182" s="31">
        <f>'Group B vs A; Governor; MiV EDV'!AK182</f>
        <v>8</v>
      </c>
      <c r="U182" s="32">
        <f>'Group B vs A; EDV Restoration D'!C182</f>
        <v>26</v>
      </c>
      <c r="V182" s="33">
        <f>'Group B vs A; Governor; MiV EDV'!AI182</f>
        <v>17</v>
      </c>
      <c r="W182" s="25"/>
      <c r="X182" s="28">
        <f t="shared" ref="X182:Y182" si="909">I182+K182+M182</f>
        <v>52</v>
      </c>
      <c r="Y182" s="29">
        <f t="shared" si="909"/>
        <v>83</v>
      </c>
      <c r="Z182" s="32">
        <f t="shared" ref="Z182:AA182" si="910">Q182+S182+U182</f>
        <v>105</v>
      </c>
      <c r="AA182" s="67">
        <f t="shared" si="910"/>
        <v>47</v>
      </c>
      <c r="AB182" s="68">
        <f t="shared" ref="AB182:AC182" si="911">Z182/X182</f>
        <v>2.019230769</v>
      </c>
      <c r="AC182" s="69">
        <f t="shared" si="911"/>
        <v>0.5662650602</v>
      </c>
      <c r="AD182" s="70">
        <v>23.0</v>
      </c>
      <c r="AE182" s="70">
        <v>6.0</v>
      </c>
      <c r="AF182" s="70">
        <v>21.0</v>
      </c>
      <c r="AG182" s="70">
        <v>2.0</v>
      </c>
      <c r="AH182" s="69">
        <v>50.0</v>
      </c>
      <c r="AI182" s="69">
        <v>31.0</v>
      </c>
      <c r="AJ182" s="69">
        <v>2.0</v>
      </c>
      <c r="AK182" s="70">
        <f t="shared" ref="AK182:AN182" si="912">ROUND(AD182*$AB182,0)</f>
        <v>46</v>
      </c>
      <c r="AL182" s="70">
        <f t="shared" si="912"/>
        <v>12</v>
      </c>
      <c r="AM182" s="70">
        <f t="shared" si="912"/>
        <v>42</v>
      </c>
      <c r="AN182" s="70">
        <f t="shared" si="912"/>
        <v>4</v>
      </c>
      <c r="AO182" s="69">
        <f t="shared" ref="AO182:AQ182" si="913">ROUND(AH182*$AC182,0)</f>
        <v>28</v>
      </c>
      <c r="AP182" s="69">
        <f t="shared" si="913"/>
        <v>18</v>
      </c>
      <c r="AQ182" s="69">
        <f t="shared" si="913"/>
        <v>1</v>
      </c>
    </row>
    <row r="183">
      <c r="A183" s="60"/>
      <c r="B183" s="60"/>
      <c r="C183" s="60"/>
      <c r="D183" s="46">
        <v>181.0</v>
      </c>
      <c r="E183" s="25"/>
      <c r="F183" s="26">
        <v>3007.0</v>
      </c>
      <c r="G183" s="18">
        <v>2877.0</v>
      </c>
      <c r="H183" s="15">
        <f t="shared" si="9"/>
        <v>278</v>
      </c>
      <c r="I183" s="28">
        <v>17.0</v>
      </c>
      <c r="J183" s="29">
        <v>53.0</v>
      </c>
      <c r="K183" s="30">
        <v>28.0</v>
      </c>
      <c r="L183" s="31">
        <v>121.0</v>
      </c>
      <c r="M183" s="32">
        <v>21.0</v>
      </c>
      <c r="N183" s="33">
        <v>38.0</v>
      </c>
      <c r="O183" s="25"/>
      <c r="P183" s="15">
        <f t="shared" si="10"/>
        <v>226</v>
      </c>
      <c r="Q183" s="28">
        <f>'Group B vs A; Governor; Early E'!AJ183</f>
        <v>45</v>
      </c>
      <c r="R183" s="29">
        <f>'Group B vs A; Governor; Early E'!AK183</f>
        <v>53</v>
      </c>
      <c r="S183" s="30">
        <f>'Group B vs A; Governor; MiV EDV'!AJ183</f>
        <v>28</v>
      </c>
      <c r="T183" s="31">
        <f>'Group B vs A; Governor; MiV EDV'!AK183</f>
        <v>25</v>
      </c>
      <c r="U183" s="32">
        <f>'Group B vs A; EDV Restoration D'!C183</f>
        <v>37</v>
      </c>
      <c r="V183" s="33">
        <f>'Group B vs A; Governor; MiV EDV'!AI183</f>
        <v>38</v>
      </c>
      <c r="W183" s="25"/>
      <c r="X183" s="28">
        <f t="shared" ref="X183:Y183" si="914">I183+K183+M183</f>
        <v>66</v>
      </c>
      <c r="Y183" s="29">
        <f t="shared" si="914"/>
        <v>212</v>
      </c>
      <c r="Z183" s="32">
        <f t="shared" ref="Z183:AA183" si="915">Q183+S183+U183</f>
        <v>110</v>
      </c>
      <c r="AA183" s="67">
        <f t="shared" si="915"/>
        <v>116</v>
      </c>
      <c r="AB183" s="68">
        <f t="shared" ref="AB183:AC183" si="916">Z183/X183</f>
        <v>1.666666667</v>
      </c>
      <c r="AC183" s="69">
        <f t="shared" si="916"/>
        <v>0.5471698113</v>
      </c>
      <c r="AD183" s="70">
        <v>35.0</v>
      </c>
      <c r="AE183" s="70">
        <v>11.0</v>
      </c>
      <c r="AF183" s="70">
        <v>18.0</v>
      </c>
      <c r="AG183" s="70">
        <v>2.0</v>
      </c>
      <c r="AH183" s="69">
        <v>153.0</v>
      </c>
      <c r="AI183" s="69">
        <v>41.0</v>
      </c>
      <c r="AJ183" s="69">
        <v>18.0</v>
      </c>
      <c r="AK183" s="70">
        <f t="shared" ref="AK183:AN183" si="917">ROUND(AD183*$AB183,0)</f>
        <v>58</v>
      </c>
      <c r="AL183" s="70">
        <f t="shared" si="917"/>
        <v>18</v>
      </c>
      <c r="AM183" s="70">
        <f t="shared" si="917"/>
        <v>30</v>
      </c>
      <c r="AN183" s="70">
        <f t="shared" si="917"/>
        <v>3</v>
      </c>
      <c r="AO183" s="69">
        <f t="shared" ref="AO183:AQ183" si="918">ROUND(AH183*$AC183,0)</f>
        <v>84</v>
      </c>
      <c r="AP183" s="69">
        <f t="shared" si="918"/>
        <v>22</v>
      </c>
      <c r="AQ183" s="69">
        <f t="shared" si="918"/>
        <v>10</v>
      </c>
    </row>
    <row r="184">
      <c r="A184" s="60"/>
      <c r="B184" s="60"/>
      <c r="C184" s="60"/>
      <c r="D184" s="46">
        <v>182.0</v>
      </c>
      <c r="E184" s="25"/>
      <c r="F184" s="26">
        <v>3009.0</v>
      </c>
      <c r="G184" s="18">
        <v>2664.0</v>
      </c>
      <c r="H184" s="15">
        <f t="shared" si="9"/>
        <v>395</v>
      </c>
      <c r="I184" s="28">
        <v>32.0</v>
      </c>
      <c r="J184" s="29">
        <v>68.0</v>
      </c>
      <c r="K184" s="30">
        <v>30.0</v>
      </c>
      <c r="L184" s="31">
        <v>181.0</v>
      </c>
      <c r="M184" s="32">
        <v>32.0</v>
      </c>
      <c r="N184" s="33">
        <v>52.0</v>
      </c>
      <c r="O184" s="25"/>
      <c r="P184" s="15">
        <f t="shared" si="10"/>
        <v>316</v>
      </c>
      <c r="Q184" s="28">
        <f>'Group B vs A; Governor; Early E'!AJ184</f>
        <v>80</v>
      </c>
      <c r="R184" s="29">
        <f>'Group B vs A; Governor; Early E'!AK184</f>
        <v>68</v>
      </c>
      <c r="S184" s="30">
        <f>'Group B vs A; Governor; MiV EDV'!AJ184</f>
        <v>30</v>
      </c>
      <c r="T184" s="31">
        <f>'Group B vs A; Governor; MiV EDV'!AK184</f>
        <v>30</v>
      </c>
      <c r="U184" s="32">
        <f>'Group B vs A; EDV Restoration D'!C184</f>
        <v>56</v>
      </c>
      <c r="V184" s="33">
        <f>'Group B vs A; Governor; MiV EDV'!AI184</f>
        <v>52</v>
      </c>
      <c r="W184" s="25"/>
      <c r="X184" s="28">
        <f t="shared" ref="X184:Y184" si="919">I184+K184+M184</f>
        <v>94</v>
      </c>
      <c r="Y184" s="29">
        <f t="shared" si="919"/>
        <v>301</v>
      </c>
      <c r="Z184" s="32">
        <f t="shared" ref="Z184:AA184" si="920">Q184+S184+U184</f>
        <v>166</v>
      </c>
      <c r="AA184" s="67">
        <f t="shared" si="920"/>
        <v>150</v>
      </c>
      <c r="AB184" s="68">
        <f t="shared" ref="AB184:AC184" si="921">Z184/X184</f>
        <v>1.765957447</v>
      </c>
      <c r="AC184" s="69">
        <f t="shared" si="921"/>
        <v>0.4983388704</v>
      </c>
      <c r="AD184" s="70">
        <v>36.0</v>
      </c>
      <c r="AE184" s="70">
        <v>19.0</v>
      </c>
      <c r="AF184" s="70">
        <v>26.0</v>
      </c>
      <c r="AG184" s="70">
        <v>13.0</v>
      </c>
      <c r="AH184" s="69">
        <v>188.0</v>
      </c>
      <c r="AI184" s="69">
        <v>89.0</v>
      </c>
      <c r="AJ184" s="69">
        <v>24.0</v>
      </c>
      <c r="AK184" s="70">
        <f t="shared" ref="AK184:AN184" si="922">ROUND(AD184*$AB184,0)</f>
        <v>64</v>
      </c>
      <c r="AL184" s="70">
        <f t="shared" si="922"/>
        <v>34</v>
      </c>
      <c r="AM184" s="70">
        <f t="shared" si="922"/>
        <v>46</v>
      </c>
      <c r="AN184" s="70">
        <f t="shared" si="922"/>
        <v>23</v>
      </c>
      <c r="AO184" s="69">
        <f t="shared" ref="AO184:AQ184" si="923">ROUND(AH184*$AC184,0)</f>
        <v>94</v>
      </c>
      <c r="AP184" s="69">
        <f t="shared" si="923"/>
        <v>44</v>
      </c>
      <c r="AQ184" s="69">
        <f t="shared" si="923"/>
        <v>12</v>
      </c>
    </row>
    <row r="185">
      <c r="A185" s="60"/>
      <c r="B185" s="60"/>
      <c r="C185" s="60"/>
      <c r="D185" s="46">
        <v>183.0</v>
      </c>
      <c r="E185" s="25"/>
      <c r="F185" s="26">
        <v>3011.0</v>
      </c>
      <c r="G185" s="18">
        <v>2469.0</v>
      </c>
      <c r="H185" s="15">
        <f t="shared" si="9"/>
        <v>359</v>
      </c>
      <c r="I185" s="28">
        <v>28.0</v>
      </c>
      <c r="J185" s="29">
        <v>50.0</v>
      </c>
      <c r="K185" s="30">
        <v>26.0</v>
      </c>
      <c r="L185" s="31">
        <v>156.0</v>
      </c>
      <c r="M185" s="32">
        <v>34.0</v>
      </c>
      <c r="N185" s="33">
        <v>65.0</v>
      </c>
      <c r="O185" s="25"/>
      <c r="P185" s="15">
        <f t="shared" si="10"/>
        <v>297</v>
      </c>
      <c r="Q185" s="28">
        <f>'Group B vs A; Governor; Early E'!AJ185</f>
        <v>65</v>
      </c>
      <c r="R185" s="29">
        <f>'Group B vs A; Governor; Early E'!AK185</f>
        <v>50</v>
      </c>
      <c r="S185" s="30">
        <f>'Group B vs A; Governor; MiV EDV'!AJ185</f>
        <v>26</v>
      </c>
      <c r="T185" s="31">
        <f>'Group B vs A; Governor; MiV EDV'!AK185</f>
        <v>28</v>
      </c>
      <c r="U185" s="32">
        <f>'Group B vs A; EDV Restoration D'!C185</f>
        <v>63</v>
      </c>
      <c r="V185" s="33">
        <f>'Group B vs A; Governor; MiV EDV'!AI185</f>
        <v>65</v>
      </c>
      <c r="W185" s="25"/>
      <c r="X185" s="28">
        <f t="shared" ref="X185:Y185" si="924">I185+K185+M185</f>
        <v>88</v>
      </c>
      <c r="Y185" s="29">
        <f t="shared" si="924"/>
        <v>271</v>
      </c>
      <c r="Z185" s="32">
        <f t="shared" ref="Z185:AA185" si="925">Q185+S185+U185</f>
        <v>154</v>
      </c>
      <c r="AA185" s="67">
        <f t="shared" si="925"/>
        <v>143</v>
      </c>
      <c r="AB185" s="68">
        <f t="shared" ref="AB185:AC185" si="926">Z185/X185</f>
        <v>1.75</v>
      </c>
      <c r="AC185" s="69">
        <f t="shared" si="926"/>
        <v>0.5276752768</v>
      </c>
      <c r="AD185" s="70">
        <v>55.0</v>
      </c>
      <c r="AE185" s="70">
        <v>12.0</v>
      </c>
      <c r="AF185" s="70">
        <v>14.0</v>
      </c>
      <c r="AG185" s="70">
        <v>7.0</v>
      </c>
      <c r="AH185" s="69">
        <v>170.0</v>
      </c>
      <c r="AI185" s="69">
        <v>95.0</v>
      </c>
      <c r="AJ185" s="69">
        <v>6.0</v>
      </c>
      <c r="AK185" s="70">
        <f t="shared" ref="AK185:AN185" si="927">ROUND(AD185*$AB185,0)</f>
        <v>96</v>
      </c>
      <c r="AL185" s="70">
        <f t="shared" si="927"/>
        <v>21</v>
      </c>
      <c r="AM185" s="70">
        <f t="shared" si="927"/>
        <v>25</v>
      </c>
      <c r="AN185" s="70">
        <f t="shared" si="927"/>
        <v>12</v>
      </c>
      <c r="AO185" s="69">
        <f t="shared" ref="AO185:AQ185" si="928">ROUND(AH185*$AC185,0)</f>
        <v>90</v>
      </c>
      <c r="AP185" s="69">
        <f t="shared" si="928"/>
        <v>50</v>
      </c>
      <c r="AQ185" s="69">
        <f t="shared" si="928"/>
        <v>3</v>
      </c>
    </row>
    <row r="186">
      <c r="A186" s="60"/>
      <c r="B186" s="60"/>
      <c r="C186" s="60"/>
      <c r="D186" s="46">
        <v>184.0</v>
      </c>
      <c r="E186" s="25"/>
      <c r="F186" s="26">
        <v>3013.0</v>
      </c>
      <c r="G186" s="18">
        <v>1624.0</v>
      </c>
      <c r="H186" s="15">
        <f t="shared" si="9"/>
        <v>236</v>
      </c>
      <c r="I186" s="28">
        <v>14.0</v>
      </c>
      <c r="J186" s="29">
        <v>36.0</v>
      </c>
      <c r="K186" s="30">
        <v>13.0</v>
      </c>
      <c r="L186" s="31">
        <v>112.0</v>
      </c>
      <c r="M186" s="32">
        <v>22.0</v>
      </c>
      <c r="N186" s="33">
        <v>39.0</v>
      </c>
      <c r="O186" s="25"/>
      <c r="P186" s="15">
        <f t="shared" si="10"/>
        <v>179</v>
      </c>
      <c r="Q186" s="28">
        <f>'Group B vs A; Governor; Early E'!AJ186</f>
        <v>36</v>
      </c>
      <c r="R186" s="29">
        <f>'Group B vs A; Governor; Early E'!AK186</f>
        <v>36</v>
      </c>
      <c r="S186" s="30">
        <f>'Group B vs A; Governor; MiV EDV'!AJ186</f>
        <v>13</v>
      </c>
      <c r="T186" s="31">
        <f>'Group B vs A; Governor; MiV EDV'!AK186</f>
        <v>16</v>
      </c>
      <c r="U186" s="32">
        <f>'Group B vs A; EDV Restoration D'!C186</f>
        <v>39</v>
      </c>
      <c r="V186" s="33">
        <f>'Group B vs A; Governor; MiV EDV'!AI186</f>
        <v>39</v>
      </c>
      <c r="W186" s="25"/>
      <c r="X186" s="28">
        <f t="shared" ref="X186:Y186" si="929">I186+K186+M186</f>
        <v>49</v>
      </c>
      <c r="Y186" s="29">
        <f t="shared" si="929"/>
        <v>187</v>
      </c>
      <c r="Z186" s="32">
        <f t="shared" ref="Z186:AA186" si="930">Q186+S186+U186</f>
        <v>88</v>
      </c>
      <c r="AA186" s="67">
        <f t="shared" si="930"/>
        <v>91</v>
      </c>
      <c r="AB186" s="68">
        <f t="shared" ref="AB186:AC186" si="931">Z186/X186</f>
        <v>1.795918367</v>
      </c>
      <c r="AC186" s="69">
        <f t="shared" si="931"/>
        <v>0.486631016</v>
      </c>
      <c r="AD186" s="70">
        <v>26.0</v>
      </c>
      <c r="AE186" s="70">
        <v>11.0</v>
      </c>
      <c r="AF186" s="70">
        <v>10.0</v>
      </c>
      <c r="AG186" s="70">
        <v>2.0</v>
      </c>
      <c r="AH186" s="69">
        <v>122.0</v>
      </c>
      <c r="AI186" s="69">
        <v>55.0</v>
      </c>
      <c r="AJ186" s="69">
        <v>10.0</v>
      </c>
      <c r="AK186" s="70">
        <f t="shared" ref="AK186:AN186" si="932">ROUND(AD186*$AB186,0)</f>
        <v>47</v>
      </c>
      <c r="AL186" s="70">
        <f t="shared" si="932"/>
        <v>20</v>
      </c>
      <c r="AM186" s="70">
        <f t="shared" si="932"/>
        <v>18</v>
      </c>
      <c r="AN186" s="70">
        <f t="shared" si="932"/>
        <v>4</v>
      </c>
      <c r="AO186" s="69">
        <f t="shared" ref="AO186:AQ186" si="933">ROUND(AH186*$AC186,0)</f>
        <v>59</v>
      </c>
      <c r="AP186" s="69">
        <f t="shared" si="933"/>
        <v>27</v>
      </c>
      <c r="AQ186" s="69">
        <f t="shared" si="933"/>
        <v>5</v>
      </c>
    </row>
    <row r="187">
      <c r="A187" s="60"/>
      <c r="B187" s="60"/>
      <c r="C187" s="60"/>
      <c r="D187" s="46">
        <v>185.0</v>
      </c>
      <c r="E187" s="25"/>
      <c r="F187" s="26">
        <v>3014.0</v>
      </c>
      <c r="G187" s="18">
        <v>2048.0</v>
      </c>
      <c r="H187" s="15">
        <f t="shared" si="9"/>
        <v>500</v>
      </c>
      <c r="I187" s="28">
        <v>59.0</v>
      </c>
      <c r="J187" s="29">
        <v>86.0</v>
      </c>
      <c r="K187" s="30">
        <v>30.0</v>
      </c>
      <c r="L187" s="31">
        <v>221.0</v>
      </c>
      <c r="M187" s="32">
        <v>43.0</v>
      </c>
      <c r="N187" s="33">
        <v>61.0</v>
      </c>
      <c r="O187" s="25"/>
      <c r="P187" s="15">
        <f t="shared" si="10"/>
        <v>436</v>
      </c>
      <c r="Q187" s="28">
        <f>'Group B vs A; Governor; Early E'!AJ187</f>
        <v>154</v>
      </c>
      <c r="R187" s="29">
        <f>'Group B vs A; Governor; Early E'!AK187</f>
        <v>86</v>
      </c>
      <c r="S187" s="30">
        <f>'Group B vs A; Governor; MiV EDV'!AJ187</f>
        <v>30</v>
      </c>
      <c r="T187" s="31">
        <f>'Group B vs A; Governor; MiV EDV'!AK187</f>
        <v>32</v>
      </c>
      <c r="U187" s="32">
        <f>'Group B vs A; EDV Restoration D'!C187</f>
        <v>73</v>
      </c>
      <c r="V187" s="33">
        <f>'Group B vs A; Governor; MiV EDV'!AI187</f>
        <v>61</v>
      </c>
      <c r="W187" s="25"/>
      <c r="X187" s="28">
        <f t="shared" ref="X187:Y187" si="934">I187+K187+M187</f>
        <v>132</v>
      </c>
      <c r="Y187" s="29">
        <f t="shared" si="934"/>
        <v>368</v>
      </c>
      <c r="Z187" s="32">
        <f t="shared" ref="Z187:AA187" si="935">Q187+S187+U187</f>
        <v>257</v>
      </c>
      <c r="AA187" s="67">
        <f t="shared" si="935"/>
        <v>179</v>
      </c>
      <c r="AB187" s="68">
        <f t="shared" ref="AB187:AC187" si="936">Z187/X187</f>
        <v>1.946969697</v>
      </c>
      <c r="AC187" s="69">
        <f t="shared" si="936"/>
        <v>0.4864130435</v>
      </c>
      <c r="AD187" s="70">
        <v>75.0</v>
      </c>
      <c r="AE187" s="70">
        <v>20.0</v>
      </c>
      <c r="AF187" s="70">
        <v>27.0</v>
      </c>
      <c r="AG187" s="70">
        <v>10.0</v>
      </c>
      <c r="AH187" s="69">
        <v>239.0</v>
      </c>
      <c r="AI187" s="69">
        <v>112.0</v>
      </c>
      <c r="AJ187" s="69">
        <v>17.0</v>
      </c>
      <c r="AK187" s="70">
        <f t="shared" ref="AK187:AN187" si="937">ROUND(AD187*$AB187,0)</f>
        <v>146</v>
      </c>
      <c r="AL187" s="70">
        <f t="shared" si="937"/>
        <v>39</v>
      </c>
      <c r="AM187" s="70">
        <f t="shared" si="937"/>
        <v>53</v>
      </c>
      <c r="AN187" s="70">
        <f t="shared" si="937"/>
        <v>19</v>
      </c>
      <c r="AO187" s="69">
        <f t="shared" ref="AO187:AQ187" si="938">ROUND(AH187*$AC187,0)</f>
        <v>116</v>
      </c>
      <c r="AP187" s="69">
        <f t="shared" si="938"/>
        <v>54</v>
      </c>
      <c r="AQ187" s="69">
        <f t="shared" si="938"/>
        <v>8</v>
      </c>
    </row>
    <row r="188">
      <c r="A188" s="60"/>
      <c r="B188" s="60"/>
      <c r="C188" s="60"/>
      <c r="D188" s="46">
        <v>186.0</v>
      </c>
      <c r="E188" s="25"/>
      <c r="F188" s="26">
        <v>3016.0</v>
      </c>
      <c r="G188" s="18">
        <v>2176.0</v>
      </c>
      <c r="H188" s="15">
        <f t="shared" si="9"/>
        <v>432</v>
      </c>
      <c r="I188" s="28">
        <v>30.0</v>
      </c>
      <c r="J188" s="29">
        <v>82.0</v>
      </c>
      <c r="K188" s="30">
        <v>35.0</v>
      </c>
      <c r="L188" s="31">
        <v>195.0</v>
      </c>
      <c r="M188" s="32">
        <v>31.0</v>
      </c>
      <c r="N188" s="33">
        <v>59.0</v>
      </c>
      <c r="O188" s="25"/>
      <c r="P188" s="15">
        <f t="shared" si="10"/>
        <v>343</v>
      </c>
      <c r="Q188" s="28">
        <f>'Group B vs A; Governor; Early E'!AJ188</f>
        <v>76</v>
      </c>
      <c r="R188" s="29">
        <f>'Group B vs A; Governor; Early E'!AK188</f>
        <v>82</v>
      </c>
      <c r="S188" s="30">
        <f>'Group B vs A; Governor; MiV EDV'!AJ188</f>
        <v>35</v>
      </c>
      <c r="T188" s="31">
        <f>'Group B vs A; Governor; MiV EDV'!AK188</f>
        <v>36</v>
      </c>
      <c r="U188" s="32">
        <f>'Group B vs A; EDV Restoration D'!C188</f>
        <v>55</v>
      </c>
      <c r="V188" s="33">
        <f>'Group B vs A; Governor; MiV EDV'!AI188</f>
        <v>59</v>
      </c>
      <c r="W188" s="25"/>
      <c r="X188" s="28">
        <f t="shared" ref="X188:Y188" si="939">I188+K188+M188</f>
        <v>96</v>
      </c>
      <c r="Y188" s="29">
        <f t="shared" si="939"/>
        <v>336</v>
      </c>
      <c r="Z188" s="32">
        <f t="shared" ref="Z188:AA188" si="940">Q188+S188+U188</f>
        <v>166</v>
      </c>
      <c r="AA188" s="67">
        <f t="shared" si="940"/>
        <v>177</v>
      </c>
      <c r="AB188" s="68">
        <f t="shared" ref="AB188:AC188" si="941">Z188/X188</f>
        <v>1.729166667</v>
      </c>
      <c r="AC188" s="69">
        <f t="shared" si="941"/>
        <v>0.5267857143</v>
      </c>
      <c r="AD188" s="70">
        <v>54.0</v>
      </c>
      <c r="AE188" s="70">
        <v>16.0</v>
      </c>
      <c r="AF188" s="70">
        <v>17.0</v>
      </c>
      <c r="AG188" s="70">
        <v>9.0</v>
      </c>
      <c r="AH188" s="69">
        <v>162.0</v>
      </c>
      <c r="AI188" s="69">
        <v>162.0</v>
      </c>
      <c r="AJ188" s="69">
        <v>12.0</v>
      </c>
      <c r="AK188" s="70">
        <f t="shared" ref="AK188:AN188" si="942">ROUND(AD188*$AB188,0)</f>
        <v>93</v>
      </c>
      <c r="AL188" s="70">
        <f t="shared" si="942"/>
        <v>28</v>
      </c>
      <c r="AM188" s="70">
        <f t="shared" si="942"/>
        <v>29</v>
      </c>
      <c r="AN188" s="70">
        <f t="shared" si="942"/>
        <v>16</v>
      </c>
      <c r="AO188" s="69">
        <f t="shared" ref="AO188:AQ188" si="943">ROUND(AH188*$AC188,0)</f>
        <v>85</v>
      </c>
      <c r="AP188" s="69">
        <f t="shared" si="943"/>
        <v>85</v>
      </c>
      <c r="AQ188" s="69">
        <f t="shared" si="943"/>
        <v>6</v>
      </c>
    </row>
    <row r="189">
      <c r="A189" s="60"/>
      <c r="B189" s="60"/>
      <c r="C189" s="60"/>
      <c r="D189" s="46">
        <v>187.0</v>
      </c>
      <c r="E189" s="25"/>
      <c r="F189" s="26">
        <v>3017.0</v>
      </c>
      <c r="G189" s="18">
        <v>2681.0</v>
      </c>
      <c r="H189" s="15">
        <f t="shared" si="9"/>
        <v>560</v>
      </c>
      <c r="I189" s="28">
        <v>38.0</v>
      </c>
      <c r="J189" s="29">
        <v>100.0</v>
      </c>
      <c r="K189" s="30">
        <v>51.0</v>
      </c>
      <c r="L189" s="31">
        <v>246.0</v>
      </c>
      <c r="M189" s="32">
        <v>53.0</v>
      </c>
      <c r="N189" s="33">
        <v>72.0</v>
      </c>
      <c r="O189" s="25"/>
      <c r="P189" s="15">
        <f t="shared" si="10"/>
        <v>460</v>
      </c>
      <c r="Q189" s="28">
        <f>'Group B vs A; Governor; Early E'!AJ189</f>
        <v>106</v>
      </c>
      <c r="R189" s="29">
        <f>'Group B vs A; Governor; Early E'!AK189</f>
        <v>100</v>
      </c>
      <c r="S189" s="30">
        <f>'Group B vs A; Governor; MiV EDV'!AJ189</f>
        <v>51</v>
      </c>
      <c r="T189" s="31">
        <f>'Group B vs A; Governor; MiV EDV'!AK189</f>
        <v>43</v>
      </c>
      <c r="U189" s="32">
        <f>'Group B vs A; EDV Restoration D'!C189</f>
        <v>88</v>
      </c>
      <c r="V189" s="33">
        <f>'Group B vs A; Governor; MiV EDV'!AI189</f>
        <v>72</v>
      </c>
      <c r="W189" s="25"/>
      <c r="X189" s="28">
        <f t="shared" ref="X189:Y189" si="944">I189+K189+M189</f>
        <v>142</v>
      </c>
      <c r="Y189" s="29">
        <f t="shared" si="944"/>
        <v>418</v>
      </c>
      <c r="Z189" s="32">
        <f t="shared" ref="Z189:AA189" si="945">Q189+S189+U189</f>
        <v>245</v>
      </c>
      <c r="AA189" s="67">
        <f t="shared" si="945"/>
        <v>215</v>
      </c>
      <c r="AB189" s="68">
        <f t="shared" ref="AB189:AC189" si="946">Z189/X189</f>
        <v>1.725352113</v>
      </c>
      <c r="AC189" s="69">
        <f t="shared" si="946"/>
        <v>0.514354067</v>
      </c>
      <c r="AD189" s="70">
        <v>76.0</v>
      </c>
      <c r="AE189" s="70">
        <v>27.0</v>
      </c>
      <c r="AF189" s="70">
        <v>25.0</v>
      </c>
      <c r="AG189" s="70">
        <v>14.0</v>
      </c>
      <c r="AH189" s="69">
        <v>271.0</v>
      </c>
      <c r="AI189" s="69">
        <v>138.0</v>
      </c>
      <c r="AJ189" s="69">
        <v>9.0</v>
      </c>
      <c r="AK189" s="70">
        <f t="shared" ref="AK189:AN189" si="947">ROUND(AD189*$AB189,0)</f>
        <v>131</v>
      </c>
      <c r="AL189" s="70">
        <f t="shared" si="947"/>
        <v>47</v>
      </c>
      <c r="AM189" s="70">
        <f t="shared" si="947"/>
        <v>43</v>
      </c>
      <c r="AN189" s="70">
        <f t="shared" si="947"/>
        <v>24</v>
      </c>
      <c r="AO189" s="69">
        <f t="shared" ref="AO189:AQ189" si="948">ROUND(AH189*$AC189,0)</f>
        <v>139</v>
      </c>
      <c r="AP189" s="69">
        <f t="shared" si="948"/>
        <v>71</v>
      </c>
      <c r="AQ189" s="69">
        <f t="shared" si="948"/>
        <v>5</v>
      </c>
    </row>
    <row r="190">
      <c r="A190" s="60"/>
      <c r="B190" s="60"/>
      <c r="C190" s="60"/>
      <c r="D190" s="46">
        <v>188.0</v>
      </c>
      <c r="E190" s="25"/>
      <c r="F190" s="26">
        <v>3018.0</v>
      </c>
      <c r="G190" s="18">
        <v>2862.0</v>
      </c>
      <c r="H190" s="15">
        <f t="shared" si="9"/>
        <v>619</v>
      </c>
      <c r="I190" s="28">
        <v>51.0</v>
      </c>
      <c r="J190" s="29">
        <v>111.0</v>
      </c>
      <c r="K190" s="30">
        <v>60.0</v>
      </c>
      <c r="L190" s="31">
        <v>250.0</v>
      </c>
      <c r="M190" s="32">
        <v>57.0</v>
      </c>
      <c r="N190" s="33">
        <v>90.0</v>
      </c>
      <c r="O190" s="25"/>
      <c r="P190" s="15">
        <f t="shared" si="10"/>
        <v>537</v>
      </c>
      <c r="Q190" s="28">
        <f>'Group B vs A; Governor; Early E'!AJ190</f>
        <v>129</v>
      </c>
      <c r="R190" s="29">
        <f>'Group B vs A; Governor; Early E'!AK190</f>
        <v>111</v>
      </c>
      <c r="S190" s="30">
        <f>'Group B vs A; Governor; MiV EDV'!AJ190</f>
        <v>60</v>
      </c>
      <c r="T190" s="31">
        <f>'Group B vs A; Governor; MiV EDV'!AK190</f>
        <v>49</v>
      </c>
      <c r="U190" s="32">
        <f>'Group B vs A; EDV Restoration D'!C190</f>
        <v>98</v>
      </c>
      <c r="V190" s="33">
        <f>'Group B vs A; Governor; MiV EDV'!AI190</f>
        <v>90</v>
      </c>
      <c r="W190" s="25"/>
      <c r="X190" s="28">
        <f t="shared" ref="X190:Y190" si="949">I190+K190+M190</f>
        <v>168</v>
      </c>
      <c r="Y190" s="29">
        <f t="shared" si="949"/>
        <v>451</v>
      </c>
      <c r="Z190" s="32">
        <f t="shared" ref="Z190:AA190" si="950">Q190+S190+U190</f>
        <v>287</v>
      </c>
      <c r="AA190" s="67">
        <f t="shared" si="950"/>
        <v>250</v>
      </c>
      <c r="AB190" s="68">
        <f t="shared" ref="AB190:AC190" si="951">Z190/X190</f>
        <v>1.708333333</v>
      </c>
      <c r="AC190" s="69">
        <f t="shared" si="951"/>
        <v>0.5543237251</v>
      </c>
      <c r="AD190" s="70">
        <v>77.0</v>
      </c>
      <c r="AE190" s="70">
        <v>33.0</v>
      </c>
      <c r="AF190" s="70">
        <v>45.0</v>
      </c>
      <c r="AG190" s="70">
        <v>13.0</v>
      </c>
      <c r="AH190" s="69">
        <v>281.0</v>
      </c>
      <c r="AI190" s="69">
        <v>152.0</v>
      </c>
      <c r="AJ190" s="69">
        <v>18.0</v>
      </c>
      <c r="AK190" s="70">
        <f t="shared" ref="AK190:AN190" si="952">ROUND(AD190*$AB190,0)</f>
        <v>132</v>
      </c>
      <c r="AL190" s="70">
        <f t="shared" si="952"/>
        <v>56</v>
      </c>
      <c r="AM190" s="70">
        <f t="shared" si="952"/>
        <v>77</v>
      </c>
      <c r="AN190" s="70">
        <f t="shared" si="952"/>
        <v>22</v>
      </c>
      <c r="AO190" s="69">
        <f t="shared" ref="AO190:AQ190" si="953">ROUND(AH190*$AC190,0)</f>
        <v>156</v>
      </c>
      <c r="AP190" s="69">
        <f t="shared" si="953"/>
        <v>84</v>
      </c>
      <c r="AQ190" s="69">
        <f t="shared" si="953"/>
        <v>10</v>
      </c>
    </row>
    <row r="191">
      <c r="A191" s="60"/>
      <c r="B191" s="60"/>
      <c r="C191" s="60"/>
      <c r="D191" s="46">
        <v>189.0</v>
      </c>
      <c r="E191" s="25"/>
      <c r="F191" s="26">
        <v>3021.0</v>
      </c>
      <c r="G191" s="18">
        <v>2741.0</v>
      </c>
      <c r="H191" s="15">
        <f t="shared" si="9"/>
        <v>569</v>
      </c>
      <c r="I191" s="28">
        <v>46.0</v>
      </c>
      <c r="J191" s="29">
        <v>92.0</v>
      </c>
      <c r="K191" s="30">
        <v>42.0</v>
      </c>
      <c r="L191" s="31">
        <v>247.0</v>
      </c>
      <c r="M191" s="32">
        <v>57.0</v>
      </c>
      <c r="N191" s="33">
        <v>85.0</v>
      </c>
      <c r="O191" s="25"/>
      <c r="P191" s="15">
        <f t="shared" si="10"/>
        <v>477</v>
      </c>
      <c r="Q191" s="28">
        <f>'Group B vs A; Governor; Early E'!AJ191</f>
        <v>120</v>
      </c>
      <c r="R191" s="29">
        <f>'Group B vs A; Governor; Early E'!AK191</f>
        <v>92</v>
      </c>
      <c r="S191" s="30">
        <f>'Group B vs A; Governor; MiV EDV'!AJ191</f>
        <v>42</v>
      </c>
      <c r="T191" s="31">
        <f>'Group B vs A; Governor; MiV EDV'!AK191</f>
        <v>41</v>
      </c>
      <c r="U191" s="32">
        <f>'Group B vs A; EDV Restoration D'!C191</f>
        <v>97</v>
      </c>
      <c r="V191" s="33">
        <f>'Group B vs A; Governor; MiV EDV'!AI191</f>
        <v>85</v>
      </c>
      <c r="W191" s="25"/>
      <c r="X191" s="28">
        <f t="shared" ref="X191:Y191" si="954">I191+K191+M191</f>
        <v>145</v>
      </c>
      <c r="Y191" s="29">
        <f t="shared" si="954"/>
        <v>424</v>
      </c>
      <c r="Z191" s="32">
        <f t="shared" ref="Z191:AA191" si="955">Q191+S191+U191</f>
        <v>259</v>
      </c>
      <c r="AA191" s="67">
        <f t="shared" si="955"/>
        <v>218</v>
      </c>
      <c r="AB191" s="68">
        <f t="shared" ref="AB191:AC191" si="956">Z191/X191</f>
        <v>1.786206897</v>
      </c>
      <c r="AC191" s="69">
        <f t="shared" si="956"/>
        <v>0.5141509434</v>
      </c>
      <c r="AD191" s="70">
        <v>92.0</v>
      </c>
      <c r="AE191" s="70">
        <v>17.0</v>
      </c>
      <c r="AF191" s="70">
        <v>27.0</v>
      </c>
      <c r="AG191" s="70">
        <v>9.0</v>
      </c>
      <c r="AH191" s="69">
        <v>274.0</v>
      </c>
      <c r="AI191" s="69">
        <v>135.0</v>
      </c>
      <c r="AJ191" s="69">
        <v>15.0</v>
      </c>
      <c r="AK191" s="70">
        <f t="shared" ref="AK191:AN191" si="957">ROUND(AD191*$AB191,0)</f>
        <v>164</v>
      </c>
      <c r="AL191" s="70">
        <f t="shared" si="957"/>
        <v>30</v>
      </c>
      <c r="AM191" s="70">
        <f t="shared" si="957"/>
        <v>48</v>
      </c>
      <c r="AN191" s="70">
        <f t="shared" si="957"/>
        <v>16</v>
      </c>
      <c r="AO191" s="69">
        <f t="shared" ref="AO191:AQ191" si="958">ROUND(AH191*$AC191,0)</f>
        <v>141</v>
      </c>
      <c r="AP191" s="69">
        <f t="shared" si="958"/>
        <v>69</v>
      </c>
      <c r="AQ191" s="69">
        <f t="shared" si="958"/>
        <v>8</v>
      </c>
    </row>
    <row r="192">
      <c r="A192" s="60"/>
      <c r="B192" s="60"/>
      <c r="C192" s="60"/>
      <c r="D192" s="46">
        <v>190.0</v>
      </c>
      <c r="E192" s="25"/>
      <c r="F192" s="26">
        <v>3022.0</v>
      </c>
      <c r="G192" s="18">
        <v>3116.0</v>
      </c>
      <c r="H192" s="15">
        <f t="shared" si="9"/>
        <v>643</v>
      </c>
      <c r="I192" s="28">
        <v>47.0</v>
      </c>
      <c r="J192" s="29">
        <v>97.0</v>
      </c>
      <c r="K192" s="30">
        <v>57.0</v>
      </c>
      <c r="L192" s="31">
        <v>274.0</v>
      </c>
      <c r="M192" s="32">
        <v>75.0</v>
      </c>
      <c r="N192" s="33">
        <v>93.0</v>
      </c>
      <c r="O192" s="25"/>
      <c r="P192" s="15">
        <f t="shared" si="10"/>
        <v>542</v>
      </c>
      <c r="Q192" s="28">
        <f>'Group B vs A; Governor; Early E'!AJ192</f>
        <v>128</v>
      </c>
      <c r="R192" s="29">
        <f>'Group B vs A; Governor; Early E'!AK192</f>
        <v>97</v>
      </c>
      <c r="S192" s="30">
        <f>'Group B vs A; Governor; MiV EDV'!AJ192</f>
        <v>57</v>
      </c>
      <c r="T192" s="31">
        <f>'Group B vs A; Governor; MiV EDV'!AK192</f>
        <v>46</v>
      </c>
      <c r="U192" s="32">
        <f>'Group B vs A; EDV Restoration D'!C192</f>
        <v>121</v>
      </c>
      <c r="V192" s="33">
        <f>'Group B vs A; Governor; MiV EDV'!AI192</f>
        <v>93</v>
      </c>
      <c r="W192" s="25"/>
      <c r="X192" s="28">
        <f t="shared" ref="X192:Y192" si="959">I192+K192+M192</f>
        <v>179</v>
      </c>
      <c r="Y192" s="29">
        <f t="shared" si="959"/>
        <v>464</v>
      </c>
      <c r="Z192" s="32">
        <f t="shared" ref="Z192:AA192" si="960">Q192+S192+U192</f>
        <v>306</v>
      </c>
      <c r="AA192" s="67">
        <f t="shared" si="960"/>
        <v>236</v>
      </c>
      <c r="AB192" s="68">
        <f t="shared" ref="AB192:AC192" si="961">Z192/X192</f>
        <v>1.709497207</v>
      </c>
      <c r="AC192" s="69">
        <f t="shared" si="961"/>
        <v>0.5086206897</v>
      </c>
      <c r="AD192" s="70">
        <v>110.0</v>
      </c>
      <c r="AE192" s="70">
        <v>31.0</v>
      </c>
      <c r="AF192" s="70">
        <v>24.0</v>
      </c>
      <c r="AG192" s="70">
        <v>14.0</v>
      </c>
      <c r="AH192" s="69">
        <v>250.0</v>
      </c>
      <c r="AI192" s="69">
        <v>203.0</v>
      </c>
      <c r="AJ192" s="69">
        <v>11.0</v>
      </c>
      <c r="AK192" s="70">
        <f t="shared" ref="AK192:AN192" si="962">ROUND(AD192*$AB192,0)</f>
        <v>188</v>
      </c>
      <c r="AL192" s="70">
        <f t="shared" si="962"/>
        <v>53</v>
      </c>
      <c r="AM192" s="70">
        <f t="shared" si="962"/>
        <v>41</v>
      </c>
      <c r="AN192" s="70">
        <f t="shared" si="962"/>
        <v>24</v>
      </c>
      <c r="AO192" s="69">
        <f t="shared" ref="AO192:AQ192" si="963">ROUND(AH192*$AC192,0)</f>
        <v>127</v>
      </c>
      <c r="AP192" s="69">
        <f t="shared" si="963"/>
        <v>103</v>
      </c>
      <c r="AQ192" s="69">
        <f t="shared" si="963"/>
        <v>6</v>
      </c>
    </row>
    <row r="193">
      <c r="A193" s="60"/>
      <c r="B193" s="60"/>
      <c r="C193" s="60"/>
      <c r="D193" s="46">
        <v>191.0</v>
      </c>
      <c r="E193" s="25"/>
      <c r="F193" s="26">
        <v>3027.0</v>
      </c>
      <c r="G193" s="18">
        <v>3032.0</v>
      </c>
      <c r="H193" s="15">
        <f t="shared" si="9"/>
        <v>522</v>
      </c>
      <c r="I193" s="28">
        <v>31.0</v>
      </c>
      <c r="J193" s="29">
        <v>104.0</v>
      </c>
      <c r="K193" s="30">
        <v>39.0</v>
      </c>
      <c r="L193" s="31">
        <v>227.0</v>
      </c>
      <c r="M193" s="32">
        <v>39.0</v>
      </c>
      <c r="N193" s="33">
        <v>82.0</v>
      </c>
      <c r="O193" s="25"/>
      <c r="P193" s="15">
        <f t="shared" si="10"/>
        <v>418</v>
      </c>
      <c r="Q193" s="28">
        <f>'Group B vs A; Governor; Early E'!AJ193</f>
        <v>78</v>
      </c>
      <c r="R193" s="29">
        <f>'Group B vs A; Governor; Early E'!AK193</f>
        <v>104</v>
      </c>
      <c r="S193" s="30">
        <f>'Group B vs A; Governor; MiV EDV'!AJ193</f>
        <v>39</v>
      </c>
      <c r="T193" s="31">
        <f>'Group B vs A; Governor; MiV EDV'!AK193</f>
        <v>43</v>
      </c>
      <c r="U193" s="32">
        <f>'Group B vs A; EDV Restoration D'!C193</f>
        <v>72</v>
      </c>
      <c r="V193" s="33">
        <f>'Group B vs A; Governor; MiV EDV'!AI193</f>
        <v>82</v>
      </c>
      <c r="W193" s="25"/>
      <c r="X193" s="28">
        <f t="shared" ref="X193:Y193" si="964">I193+K193+M193</f>
        <v>109</v>
      </c>
      <c r="Y193" s="29">
        <f t="shared" si="964"/>
        <v>413</v>
      </c>
      <c r="Z193" s="32">
        <f t="shared" ref="Z193:AA193" si="965">Q193+S193+U193</f>
        <v>189</v>
      </c>
      <c r="AA193" s="67">
        <f t="shared" si="965"/>
        <v>229</v>
      </c>
      <c r="AB193" s="68">
        <f t="shared" ref="AB193:AC193" si="966">Z193/X193</f>
        <v>1.733944954</v>
      </c>
      <c r="AC193" s="69">
        <f t="shared" si="966"/>
        <v>0.5544794189</v>
      </c>
      <c r="AD193" s="70">
        <v>55.0</v>
      </c>
      <c r="AE193" s="70">
        <v>16.0</v>
      </c>
      <c r="AF193" s="70">
        <v>28.0</v>
      </c>
      <c r="AG193" s="70">
        <v>10.0</v>
      </c>
      <c r="AH193" s="69">
        <v>250.0</v>
      </c>
      <c r="AI193" s="69">
        <v>152.0</v>
      </c>
      <c r="AJ193" s="69">
        <v>11.0</v>
      </c>
      <c r="AK193" s="70">
        <f t="shared" ref="AK193:AN193" si="967">ROUND(AD193*$AB193,0)</f>
        <v>95</v>
      </c>
      <c r="AL193" s="70">
        <f t="shared" si="967"/>
        <v>28</v>
      </c>
      <c r="AM193" s="70">
        <f t="shared" si="967"/>
        <v>49</v>
      </c>
      <c r="AN193" s="70">
        <f t="shared" si="967"/>
        <v>17</v>
      </c>
      <c r="AO193" s="69">
        <f t="shared" ref="AO193:AQ193" si="968">ROUND(AH193*$AC193,0)</f>
        <v>139</v>
      </c>
      <c r="AP193" s="69">
        <f t="shared" si="968"/>
        <v>84</v>
      </c>
      <c r="AQ193" s="69">
        <f t="shared" si="968"/>
        <v>6</v>
      </c>
    </row>
    <row r="194">
      <c r="A194" s="60"/>
      <c r="B194" s="60"/>
      <c r="C194" s="60"/>
      <c r="D194" s="46">
        <v>192.0</v>
      </c>
      <c r="E194" s="25"/>
      <c r="F194" s="26">
        <v>3030.0</v>
      </c>
      <c r="G194" s="18">
        <v>2762.0</v>
      </c>
      <c r="H194" s="15">
        <f t="shared" si="9"/>
        <v>362</v>
      </c>
      <c r="I194" s="28">
        <v>23.0</v>
      </c>
      <c r="J194" s="29">
        <v>58.0</v>
      </c>
      <c r="K194" s="30">
        <v>33.0</v>
      </c>
      <c r="L194" s="31">
        <v>177.0</v>
      </c>
      <c r="M194" s="32">
        <v>27.0</v>
      </c>
      <c r="N194" s="33">
        <v>44.0</v>
      </c>
      <c r="O194" s="25"/>
      <c r="P194" s="15">
        <f t="shared" si="10"/>
        <v>273</v>
      </c>
      <c r="Q194" s="28">
        <f>'Group B vs A; Governor; Early E'!AJ194</f>
        <v>59</v>
      </c>
      <c r="R194" s="29">
        <f>'Group B vs A; Governor; Early E'!AK194</f>
        <v>58</v>
      </c>
      <c r="S194" s="30">
        <f>'Group B vs A; Governor; MiV EDV'!AJ194</f>
        <v>33</v>
      </c>
      <c r="T194" s="31">
        <f>'Group B vs A; Governor; MiV EDV'!AK194</f>
        <v>32</v>
      </c>
      <c r="U194" s="32">
        <f>'Group B vs A; EDV Restoration D'!C194</f>
        <v>47</v>
      </c>
      <c r="V194" s="33">
        <f>'Group B vs A; Governor; MiV EDV'!AI194</f>
        <v>44</v>
      </c>
      <c r="W194" s="25"/>
      <c r="X194" s="28">
        <f t="shared" ref="X194:Y194" si="969">I194+K194+M194</f>
        <v>83</v>
      </c>
      <c r="Y194" s="29">
        <f t="shared" si="969"/>
        <v>279</v>
      </c>
      <c r="Z194" s="32">
        <f t="shared" ref="Z194:AA194" si="970">Q194+S194+U194</f>
        <v>139</v>
      </c>
      <c r="AA194" s="67">
        <f t="shared" si="970"/>
        <v>134</v>
      </c>
      <c r="AB194" s="68">
        <f t="shared" ref="AB194:AC194" si="971">Z194/X194</f>
        <v>1.674698795</v>
      </c>
      <c r="AC194" s="69">
        <f t="shared" si="971"/>
        <v>0.4802867384</v>
      </c>
      <c r="AD194" s="70">
        <v>47.0</v>
      </c>
      <c r="AE194" s="70">
        <v>14.0</v>
      </c>
      <c r="AF194" s="70">
        <v>15.0</v>
      </c>
      <c r="AG194" s="70">
        <v>7.0</v>
      </c>
      <c r="AH194" s="69">
        <v>194.0</v>
      </c>
      <c r="AI194" s="69">
        <v>79.0</v>
      </c>
      <c r="AJ194" s="69">
        <v>6.0</v>
      </c>
      <c r="AK194" s="70">
        <f t="shared" ref="AK194:AN194" si="972">ROUND(AD194*$AB194,0)</f>
        <v>79</v>
      </c>
      <c r="AL194" s="70">
        <f t="shared" si="972"/>
        <v>23</v>
      </c>
      <c r="AM194" s="70">
        <f t="shared" si="972"/>
        <v>25</v>
      </c>
      <c r="AN194" s="70">
        <f t="shared" si="972"/>
        <v>12</v>
      </c>
      <c r="AO194" s="69">
        <f t="shared" ref="AO194:AQ194" si="973">ROUND(AH194*$AC194,0)</f>
        <v>93</v>
      </c>
      <c r="AP194" s="69">
        <f t="shared" si="973"/>
        <v>38</v>
      </c>
      <c r="AQ194" s="69">
        <f t="shared" si="973"/>
        <v>3</v>
      </c>
    </row>
    <row r="195">
      <c r="A195" s="60"/>
      <c r="B195" s="60"/>
      <c r="C195" s="60"/>
      <c r="D195" s="46">
        <v>193.0</v>
      </c>
      <c r="E195" s="25"/>
      <c r="F195" s="26">
        <v>3036.0</v>
      </c>
      <c r="G195" s="18">
        <v>1239.0</v>
      </c>
      <c r="H195" s="15">
        <f t="shared" si="9"/>
        <v>443</v>
      </c>
      <c r="I195" s="28">
        <v>43.0</v>
      </c>
      <c r="J195" s="29">
        <v>66.0</v>
      </c>
      <c r="K195" s="30">
        <v>46.0</v>
      </c>
      <c r="L195" s="31">
        <v>210.0</v>
      </c>
      <c r="M195" s="32">
        <v>29.0</v>
      </c>
      <c r="N195" s="33">
        <v>49.0</v>
      </c>
      <c r="O195" s="25"/>
      <c r="P195" s="15">
        <f t="shared" si="10"/>
        <v>358</v>
      </c>
      <c r="Q195" s="28">
        <f>'Group B vs A; Governor; Early E'!AJ195</f>
        <v>105</v>
      </c>
      <c r="R195" s="29">
        <f>'Group B vs A; Governor; Early E'!AK195</f>
        <v>66</v>
      </c>
      <c r="S195" s="30">
        <f>'Group B vs A; Governor; MiV EDV'!AJ195</f>
        <v>46</v>
      </c>
      <c r="T195" s="31">
        <f>'Group B vs A; Governor; MiV EDV'!AK195</f>
        <v>41</v>
      </c>
      <c r="U195" s="32">
        <f>'Group B vs A; EDV Restoration D'!C195</f>
        <v>51</v>
      </c>
      <c r="V195" s="33">
        <f>'Group B vs A; Governor; MiV EDV'!AI195</f>
        <v>49</v>
      </c>
      <c r="W195" s="25"/>
      <c r="X195" s="28">
        <f t="shared" ref="X195:Y195" si="974">I195+K195+M195</f>
        <v>118</v>
      </c>
      <c r="Y195" s="29">
        <f t="shared" si="974"/>
        <v>325</v>
      </c>
      <c r="Z195" s="32">
        <f t="shared" ref="Z195:AA195" si="975">Q195+S195+U195</f>
        <v>202</v>
      </c>
      <c r="AA195" s="67">
        <f t="shared" si="975"/>
        <v>156</v>
      </c>
      <c r="AB195" s="68">
        <f t="shared" ref="AB195:AC195" si="976">Z195/X195</f>
        <v>1.711864407</v>
      </c>
      <c r="AC195" s="69">
        <f t="shared" si="976"/>
        <v>0.48</v>
      </c>
      <c r="AD195" s="70">
        <v>49.0</v>
      </c>
      <c r="AE195" s="70">
        <v>25.0</v>
      </c>
      <c r="AF195" s="70">
        <v>31.0</v>
      </c>
      <c r="AG195" s="70">
        <v>13.0</v>
      </c>
      <c r="AH195" s="69">
        <v>195.0</v>
      </c>
      <c r="AI195" s="69">
        <v>117.0</v>
      </c>
      <c r="AJ195" s="69">
        <v>13.0</v>
      </c>
      <c r="AK195" s="70">
        <f t="shared" ref="AK195:AN195" si="977">ROUND(AD195*$AB195,0)</f>
        <v>84</v>
      </c>
      <c r="AL195" s="70">
        <f t="shared" si="977"/>
        <v>43</v>
      </c>
      <c r="AM195" s="70">
        <f t="shared" si="977"/>
        <v>53</v>
      </c>
      <c r="AN195" s="70">
        <f t="shared" si="977"/>
        <v>22</v>
      </c>
      <c r="AO195" s="69">
        <f t="shared" ref="AO195:AQ195" si="978">ROUND(AH195*$AC195,0)</f>
        <v>94</v>
      </c>
      <c r="AP195" s="69">
        <f t="shared" si="978"/>
        <v>56</v>
      </c>
      <c r="AQ195" s="69">
        <f t="shared" si="978"/>
        <v>6</v>
      </c>
    </row>
    <row r="196">
      <c r="A196" s="60"/>
      <c r="B196" s="60"/>
      <c r="C196" s="60"/>
      <c r="D196" s="46">
        <v>194.0</v>
      </c>
      <c r="E196" s="25"/>
      <c r="F196" s="26">
        <v>3037.0</v>
      </c>
      <c r="G196" s="18">
        <v>2756.0</v>
      </c>
      <c r="H196" s="15">
        <f t="shared" si="9"/>
        <v>1238</v>
      </c>
      <c r="I196" s="28">
        <v>78.0</v>
      </c>
      <c r="J196" s="29">
        <v>224.0</v>
      </c>
      <c r="K196" s="30">
        <v>148.0</v>
      </c>
      <c r="L196" s="31">
        <v>568.0</v>
      </c>
      <c r="M196" s="32">
        <v>84.0</v>
      </c>
      <c r="N196" s="33">
        <v>136.0</v>
      </c>
      <c r="O196" s="25"/>
      <c r="P196" s="15">
        <f t="shared" si="10"/>
        <v>975</v>
      </c>
      <c r="Q196" s="28">
        <f>'Group B vs A; Governor; Early E'!AJ196</f>
        <v>207</v>
      </c>
      <c r="R196" s="29">
        <f>'Group B vs A; Governor; Early E'!AK196</f>
        <v>224</v>
      </c>
      <c r="S196" s="30">
        <f>'Group B vs A; Governor; MiV EDV'!AJ196</f>
        <v>148</v>
      </c>
      <c r="T196" s="31">
        <f>'Group B vs A; Governor; MiV EDV'!AK196</f>
        <v>116</v>
      </c>
      <c r="U196" s="32">
        <f>'Group B vs A; EDV Restoration D'!C196</f>
        <v>144</v>
      </c>
      <c r="V196" s="33">
        <f>'Group B vs A; Governor; MiV EDV'!AI196</f>
        <v>136</v>
      </c>
      <c r="W196" s="25"/>
      <c r="X196" s="28">
        <f t="shared" ref="X196:Y196" si="979">I196+K196+M196</f>
        <v>310</v>
      </c>
      <c r="Y196" s="29">
        <f t="shared" si="979"/>
        <v>928</v>
      </c>
      <c r="Z196" s="32">
        <f t="shared" ref="Z196:AA196" si="980">Q196+S196+U196</f>
        <v>499</v>
      </c>
      <c r="AA196" s="67">
        <f t="shared" si="980"/>
        <v>476</v>
      </c>
      <c r="AB196" s="68">
        <f t="shared" ref="AB196:AC196" si="981">Z196/X196</f>
        <v>1.609677419</v>
      </c>
      <c r="AC196" s="69">
        <f t="shared" si="981"/>
        <v>0.5129310345</v>
      </c>
      <c r="AD196" s="70">
        <v>124.0</v>
      </c>
      <c r="AE196" s="70">
        <v>60.0</v>
      </c>
      <c r="AF196" s="70">
        <v>84.0</v>
      </c>
      <c r="AG196" s="70">
        <v>42.0</v>
      </c>
      <c r="AH196" s="69">
        <v>549.0</v>
      </c>
      <c r="AI196" s="69">
        <v>349.0</v>
      </c>
      <c r="AJ196" s="69">
        <v>30.0</v>
      </c>
      <c r="AK196" s="70">
        <f t="shared" ref="AK196:AN196" si="982">ROUND(AD196*$AB196,0)</f>
        <v>200</v>
      </c>
      <c r="AL196" s="70">
        <f t="shared" si="982"/>
        <v>97</v>
      </c>
      <c r="AM196" s="70">
        <f t="shared" si="982"/>
        <v>135</v>
      </c>
      <c r="AN196" s="70">
        <f t="shared" si="982"/>
        <v>68</v>
      </c>
      <c r="AO196" s="69">
        <f t="shared" ref="AO196:AQ196" si="983">ROUND(AH196*$AC196,0)</f>
        <v>282</v>
      </c>
      <c r="AP196" s="69">
        <f t="shared" si="983"/>
        <v>179</v>
      </c>
      <c r="AQ196" s="69">
        <f t="shared" si="983"/>
        <v>15</v>
      </c>
    </row>
    <row r="197">
      <c r="A197" s="60"/>
      <c r="B197" s="60"/>
      <c r="C197" s="60"/>
      <c r="D197" s="46">
        <v>195.0</v>
      </c>
      <c r="E197" s="25"/>
      <c r="F197" s="26">
        <v>3039.0</v>
      </c>
      <c r="G197" s="18">
        <v>1508.0</v>
      </c>
      <c r="H197" s="15">
        <f t="shared" si="9"/>
        <v>190</v>
      </c>
      <c r="I197" s="28">
        <v>11.0</v>
      </c>
      <c r="J197" s="29">
        <v>36.0</v>
      </c>
      <c r="K197" s="30">
        <v>14.0</v>
      </c>
      <c r="L197" s="31">
        <v>94.0</v>
      </c>
      <c r="M197" s="32">
        <v>16.0</v>
      </c>
      <c r="N197" s="33">
        <v>19.0</v>
      </c>
      <c r="O197" s="25"/>
      <c r="P197" s="15">
        <f t="shared" si="10"/>
        <v>142</v>
      </c>
      <c r="Q197" s="28">
        <f>'Group B vs A; Governor; Early E'!AJ197</f>
        <v>35</v>
      </c>
      <c r="R197" s="29">
        <f>'Group B vs A; Governor; Early E'!AK197</f>
        <v>36</v>
      </c>
      <c r="S197" s="30">
        <f>'Group B vs A; Governor; MiV EDV'!AJ197</f>
        <v>14</v>
      </c>
      <c r="T197" s="31">
        <f>'Group B vs A; Governor; MiV EDV'!AK197</f>
        <v>13</v>
      </c>
      <c r="U197" s="32">
        <f>'Group B vs A; EDV Restoration D'!C197</f>
        <v>25</v>
      </c>
      <c r="V197" s="33">
        <f>'Group B vs A; Governor; MiV EDV'!AI197</f>
        <v>19</v>
      </c>
      <c r="W197" s="25"/>
      <c r="X197" s="28">
        <f t="shared" ref="X197:Y197" si="984">I197+K197+M197</f>
        <v>41</v>
      </c>
      <c r="Y197" s="29">
        <f t="shared" si="984"/>
        <v>149</v>
      </c>
      <c r="Z197" s="32">
        <f t="shared" ref="Z197:AA197" si="985">Q197+S197+U197</f>
        <v>74</v>
      </c>
      <c r="AA197" s="67">
        <f t="shared" si="985"/>
        <v>68</v>
      </c>
      <c r="AB197" s="68">
        <f t="shared" ref="AB197:AC197" si="986">Z197/X197</f>
        <v>1.804878049</v>
      </c>
      <c r="AC197" s="69">
        <f t="shared" si="986"/>
        <v>0.4563758389</v>
      </c>
      <c r="AD197" s="70">
        <v>18.0</v>
      </c>
      <c r="AE197" s="70">
        <v>6.0</v>
      </c>
      <c r="AF197" s="70">
        <v>11.0</v>
      </c>
      <c r="AG197" s="70">
        <v>6.0</v>
      </c>
      <c r="AH197" s="69">
        <v>105.0</v>
      </c>
      <c r="AI197" s="69">
        <v>32.0</v>
      </c>
      <c r="AJ197" s="69">
        <v>12.0</v>
      </c>
      <c r="AK197" s="70">
        <f t="shared" ref="AK197:AN197" si="987">ROUND(AD197*$AB197,0)</f>
        <v>32</v>
      </c>
      <c r="AL197" s="70">
        <f t="shared" si="987"/>
        <v>11</v>
      </c>
      <c r="AM197" s="70">
        <f t="shared" si="987"/>
        <v>20</v>
      </c>
      <c r="AN197" s="70">
        <f t="shared" si="987"/>
        <v>11</v>
      </c>
      <c r="AO197" s="69">
        <f t="shared" ref="AO197:AQ197" si="988">ROUND(AH197*$AC197,0)</f>
        <v>48</v>
      </c>
      <c r="AP197" s="69">
        <f t="shared" si="988"/>
        <v>15</v>
      </c>
      <c r="AQ197" s="69">
        <f t="shared" si="988"/>
        <v>5</v>
      </c>
    </row>
    <row r="198">
      <c r="A198" s="60"/>
      <c r="B198" s="60"/>
      <c r="C198" s="60"/>
      <c r="D198" s="46">
        <v>196.0</v>
      </c>
      <c r="E198" s="25"/>
      <c r="F198" s="26">
        <v>3040.0</v>
      </c>
      <c r="G198" s="18">
        <v>2253.0</v>
      </c>
      <c r="H198" s="15">
        <f t="shared" si="9"/>
        <v>1035</v>
      </c>
      <c r="I198" s="28">
        <v>91.0</v>
      </c>
      <c r="J198" s="29">
        <v>161.0</v>
      </c>
      <c r="K198" s="30">
        <v>133.0</v>
      </c>
      <c r="L198" s="31">
        <v>483.0</v>
      </c>
      <c r="M198" s="32">
        <v>78.0</v>
      </c>
      <c r="N198" s="33">
        <v>89.0</v>
      </c>
      <c r="O198" s="25"/>
      <c r="P198" s="15">
        <f t="shared" si="10"/>
        <v>846</v>
      </c>
      <c r="Q198" s="28">
        <f>'Group B vs A; Governor; Early E'!AJ198</f>
        <v>253</v>
      </c>
      <c r="R198" s="29">
        <f>'Group B vs A; Governor; Early E'!AK198</f>
        <v>161</v>
      </c>
      <c r="S198" s="30">
        <f>'Group B vs A; Governor; MiV EDV'!AJ198</f>
        <v>133</v>
      </c>
      <c r="T198" s="31">
        <f>'Group B vs A; Governor; MiV EDV'!AK198</f>
        <v>87</v>
      </c>
      <c r="U198" s="32">
        <f>'Group B vs A; EDV Restoration D'!C198</f>
        <v>123</v>
      </c>
      <c r="V198" s="33">
        <f>'Group B vs A; Governor; MiV EDV'!AI198</f>
        <v>89</v>
      </c>
      <c r="W198" s="25"/>
      <c r="X198" s="28">
        <f t="shared" ref="X198:Y198" si="989">I198+K198+M198</f>
        <v>302</v>
      </c>
      <c r="Y198" s="29">
        <f t="shared" si="989"/>
        <v>733</v>
      </c>
      <c r="Z198" s="32">
        <f t="shared" ref="Z198:AA198" si="990">Q198+S198+U198</f>
        <v>509</v>
      </c>
      <c r="AA198" s="67">
        <f t="shared" si="990"/>
        <v>337</v>
      </c>
      <c r="AB198" s="68">
        <f t="shared" ref="AB198:AC198" si="991">Z198/X198</f>
        <v>1.685430464</v>
      </c>
      <c r="AC198" s="69">
        <f t="shared" si="991"/>
        <v>0.4597544338</v>
      </c>
      <c r="AD198" s="70">
        <v>117.0</v>
      </c>
      <c r="AE198" s="70">
        <v>50.0</v>
      </c>
      <c r="AF198" s="70">
        <v>85.0</v>
      </c>
      <c r="AG198" s="70">
        <v>50.0</v>
      </c>
      <c r="AH198" s="69">
        <v>410.0</v>
      </c>
      <c r="AI198" s="69">
        <v>303.0</v>
      </c>
      <c r="AJ198" s="69">
        <v>20.0</v>
      </c>
      <c r="AK198" s="70">
        <f t="shared" ref="AK198:AN198" si="992">ROUND(AD198*$AB198,0)</f>
        <v>197</v>
      </c>
      <c r="AL198" s="70">
        <f t="shared" si="992"/>
        <v>84</v>
      </c>
      <c r="AM198" s="70">
        <f t="shared" si="992"/>
        <v>143</v>
      </c>
      <c r="AN198" s="70">
        <f t="shared" si="992"/>
        <v>84</v>
      </c>
      <c r="AO198" s="69">
        <f t="shared" ref="AO198:AQ198" si="993">ROUND(AH198*$AC198,0)</f>
        <v>188</v>
      </c>
      <c r="AP198" s="69">
        <f t="shared" si="993"/>
        <v>139</v>
      </c>
      <c r="AQ198" s="69">
        <f t="shared" si="993"/>
        <v>9</v>
      </c>
    </row>
    <row r="199">
      <c r="A199" s="60"/>
      <c r="B199" s="60"/>
      <c r="C199" s="60"/>
      <c r="D199" s="46">
        <v>197.0</v>
      </c>
      <c r="E199" s="25"/>
      <c r="F199" s="26">
        <v>3043.0</v>
      </c>
      <c r="G199" s="18">
        <v>1553.0</v>
      </c>
      <c r="H199" s="15">
        <f t="shared" si="9"/>
        <v>280</v>
      </c>
      <c r="I199" s="28">
        <v>7.0</v>
      </c>
      <c r="J199" s="29">
        <v>52.0</v>
      </c>
      <c r="K199" s="30">
        <v>38.0</v>
      </c>
      <c r="L199" s="31">
        <v>137.0</v>
      </c>
      <c r="M199" s="32">
        <v>8.0</v>
      </c>
      <c r="N199" s="33">
        <v>38.0</v>
      </c>
      <c r="O199" s="25"/>
      <c r="P199" s="15">
        <f t="shared" si="10"/>
        <v>209</v>
      </c>
      <c r="Q199" s="28">
        <f>'Group B vs A; Governor; Early E'!AJ199</f>
        <v>19</v>
      </c>
      <c r="R199" s="29">
        <f>'Group B vs A; Governor; Early E'!AK199</f>
        <v>52</v>
      </c>
      <c r="S199" s="30">
        <f>'Group B vs A; Governor; MiV EDV'!AJ199</f>
        <v>38</v>
      </c>
      <c r="T199" s="31">
        <f>'Group B vs A; Governor; MiV EDV'!AK199</f>
        <v>41</v>
      </c>
      <c r="U199" s="32">
        <f>'Group B vs A; EDV Restoration D'!C199</f>
        <v>21</v>
      </c>
      <c r="V199" s="33">
        <f>'Group B vs A; Governor; MiV EDV'!AI199</f>
        <v>38</v>
      </c>
      <c r="W199" s="25"/>
      <c r="X199" s="28">
        <f t="shared" ref="X199:Y199" si="994">I199+K199+M199</f>
        <v>53</v>
      </c>
      <c r="Y199" s="29">
        <f t="shared" si="994"/>
        <v>227</v>
      </c>
      <c r="Z199" s="32">
        <f t="shared" ref="Z199:AA199" si="995">Q199+S199+U199</f>
        <v>78</v>
      </c>
      <c r="AA199" s="67">
        <f t="shared" si="995"/>
        <v>131</v>
      </c>
      <c r="AB199" s="68">
        <f t="shared" ref="AB199:AC199" si="996">Z199/X199</f>
        <v>1.471698113</v>
      </c>
      <c r="AC199" s="69">
        <f t="shared" si="996"/>
        <v>0.577092511</v>
      </c>
      <c r="AD199" s="70">
        <v>8.0</v>
      </c>
      <c r="AE199" s="70">
        <v>4.0</v>
      </c>
      <c r="AF199" s="70">
        <v>29.0</v>
      </c>
      <c r="AG199" s="70">
        <v>12.0</v>
      </c>
      <c r="AH199" s="69">
        <v>157.0</v>
      </c>
      <c r="AI199" s="69">
        <v>59.0</v>
      </c>
      <c r="AJ199" s="69">
        <v>11.0</v>
      </c>
      <c r="AK199" s="70">
        <f t="shared" ref="AK199:AN199" si="997">ROUND(AD199*$AB199,0)</f>
        <v>12</v>
      </c>
      <c r="AL199" s="70">
        <f t="shared" si="997"/>
        <v>6</v>
      </c>
      <c r="AM199" s="70">
        <f t="shared" si="997"/>
        <v>43</v>
      </c>
      <c r="AN199" s="70">
        <f t="shared" si="997"/>
        <v>18</v>
      </c>
      <c r="AO199" s="69">
        <f t="shared" ref="AO199:AQ199" si="998">ROUND(AH199*$AC199,0)</f>
        <v>91</v>
      </c>
      <c r="AP199" s="69">
        <f t="shared" si="998"/>
        <v>34</v>
      </c>
      <c r="AQ199" s="69">
        <f t="shared" si="998"/>
        <v>6</v>
      </c>
    </row>
    <row r="200">
      <c r="A200" s="60"/>
      <c r="B200" s="60"/>
      <c r="C200" s="60"/>
      <c r="D200" s="46">
        <v>198.0</v>
      </c>
      <c r="E200" s="25"/>
      <c r="F200" s="26">
        <v>3045.0</v>
      </c>
      <c r="G200" s="18">
        <v>1297.0</v>
      </c>
      <c r="H200" s="15">
        <f t="shared" si="9"/>
        <v>155</v>
      </c>
      <c r="I200" s="28">
        <v>15.0</v>
      </c>
      <c r="J200" s="29">
        <v>34.0</v>
      </c>
      <c r="K200" s="30">
        <v>10.0</v>
      </c>
      <c r="L200" s="31">
        <v>58.0</v>
      </c>
      <c r="M200" s="32">
        <v>19.0</v>
      </c>
      <c r="N200" s="33">
        <v>19.0</v>
      </c>
      <c r="O200" s="25"/>
      <c r="P200" s="15">
        <f t="shared" si="10"/>
        <v>145</v>
      </c>
      <c r="Q200" s="28">
        <f>'Group B vs A; Governor; Early E'!AJ200</f>
        <v>45</v>
      </c>
      <c r="R200" s="29">
        <f>'Group B vs A; Governor; Early E'!AK200</f>
        <v>34</v>
      </c>
      <c r="S200" s="30">
        <f>'Group B vs A; Governor; MiV EDV'!AJ200</f>
        <v>10</v>
      </c>
      <c r="T200" s="31">
        <f>'Group B vs A; Governor; MiV EDV'!AK200</f>
        <v>8</v>
      </c>
      <c r="U200" s="32">
        <f>'Group B vs A; EDV Restoration D'!C200</f>
        <v>29</v>
      </c>
      <c r="V200" s="33">
        <f>'Group B vs A; Governor; MiV EDV'!AI200</f>
        <v>19</v>
      </c>
      <c r="W200" s="25"/>
      <c r="X200" s="28">
        <f t="shared" ref="X200:Y200" si="999">I200+K200+M200</f>
        <v>44</v>
      </c>
      <c r="Y200" s="29">
        <f t="shared" si="999"/>
        <v>111</v>
      </c>
      <c r="Z200" s="32">
        <f t="shared" ref="Z200:AA200" si="1000">Q200+S200+U200</f>
        <v>84</v>
      </c>
      <c r="AA200" s="67">
        <f t="shared" si="1000"/>
        <v>61</v>
      </c>
      <c r="AB200" s="68">
        <f t="shared" ref="AB200:AC200" si="1001">Z200/X200</f>
        <v>1.909090909</v>
      </c>
      <c r="AC200" s="69">
        <f t="shared" si="1001"/>
        <v>0.5495495495</v>
      </c>
      <c r="AD200" s="70">
        <v>18.0</v>
      </c>
      <c r="AE200" s="70">
        <v>7.0</v>
      </c>
      <c r="AF200" s="70">
        <v>14.0</v>
      </c>
      <c r="AG200" s="70">
        <v>5.0</v>
      </c>
      <c r="AH200" s="69">
        <v>69.0</v>
      </c>
      <c r="AI200" s="69">
        <v>30.0</v>
      </c>
      <c r="AJ200" s="69">
        <v>12.0</v>
      </c>
      <c r="AK200" s="70">
        <f t="shared" ref="AK200:AN200" si="1002">ROUND(AD200*$AB200,0)</f>
        <v>34</v>
      </c>
      <c r="AL200" s="70">
        <f t="shared" si="1002"/>
        <v>13</v>
      </c>
      <c r="AM200" s="70">
        <f t="shared" si="1002"/>
        <v>27</v>
      </c>
      <c r="AN200" s="70">
        <f t="shared" si="1002"/>
        <v>10</v>
      </c>
      <c r="AO200" s="69">
        <f t="shared" ref="AO200:AQ200" si="1003">ROUND(AH200*$AC200,0)</f>
        <v>38</v>
      </c>
      <c r="AP200" s="69">
        <f t="shared" si="1003"/>
        <v>16</v>
      </c>
      <c r="AQ200" s="69">
        <f t="shared" si="1003"/>
        <v>7</v>
      </c>
    </row>
    <row r="201">
      <c r="A201" s="60"/>
      <c r="B201" s="60"/>
      <c r="C201" s="60"/>
      <c r="D201" s="46">
        <v>199.0</v>
      </c>
      <c r="E201" s="25"/>
      <c r="F201" s="26">
        <v>3050.0</v>
      </c>
      <c r="G201" s="18">
        <v>1413.0</v>
      </c>
      <c r="H201" s="15">
        <f t="shared" si="9"/>
        <v>426</v>
      </c>
      <c r="I201" s="28">
        <v>68.0</v>
      </c>
      <c r="J201" s="29">
        <v>93.0</v>
      </c>
      <c r="K201" s="30">
        <v>50.0</v>
      </c>
      <c r="L201" s="31">
        <v>113.0</v>
      </c>
      <c r="M201" s="32">
        <v>43.0</v>
      </c>
      <c r="N201" s="33">
        <v>59.0</v>
      </c>
      <c r="O201" s="25"/>
      <c r="P201" s="15">
        <f t="shared" si="10"/>
        <v>476</v>
      </c>
      <c r="Q201" s="28">
        <f>'Group B vs A; Governor; Early E'!AJ201</f>
        <v>179</v>
      </c>
      <c r="R201" s="29">
        <f>'Group B vs A; Governor; Early E'!AK201</f>
        <v>93</v>
      </c>
      <c r="S201" s="30">
        <f>'Group B vs A; Governor; MiV EDV'!AJ201</f>
        <v>50</v>
      </c>
      <c r="T201" s="31">
        <f>'Group B vs A; Governor; MiV EDV'!AK201</f>
        <v>24</v>
      </c>
      <c r="U201" s="32">
        <f>'Group B vs A; EDV Restoration D'!C201</f>
        <v>71</v>
      </c>
      <c r="V201" s="33">
        <f>'Group B vs A; Governor; MiV EDV'!AI201</f>
        <v>59</v>
      </c>
      <c r="W201" s="25"/>
      <c r="X201" s="28">
        <f t="shared" ref="X201:Y201" si="1004">I201+K201+M201</f>
        <v>161</v>
      </c>
      <c r="Y201" s="29">
        <f t="shared" si="1004"/>
        <v>265</v>
      </c>
      <c r="Z201" s="32">
        <f t="shared" ref="Z201:AA201" si="1005">Q201+S201+U201</f>
        <v>300</v>
      </c>
      <c r="AA201" s="67">
        <f t="shared" si="1005"/>
        <v>176</v>
      </c>
      <c r="AB201" s="68">
        <f t="shared" ref="AB201:AC201" si="1006">Z201/X201</f>
        <v>1.863354037</v>
      </c>
      <c r="AC201" s="69">
        <f t="shared" si="1006"/>
        <v>0.6641509434</v>
      </c>
      <c r="AD201" s="70">
        <v>72.0</v>
      </c>
      <c r="AE201" s="70">
        <v>29.0</v>
      </c>
      <c r="AF201" s="70">
        <v>46.0</v>
      </c>
      <c r="AG201" s="70">
        <v>14.0</v>
      </c>
      <c r="AH201" s="69">
        <v>105.0</v>
      </c>
      <c r="AI201" s="69">
        <v>148.0</v>
      </c>
      <c r="AJ201" s="69">
        <v>12.0</v>
      </c>
      <c r="AK201" s="70">
        <f t="shared" ref="AK201:AN201" si="1007">ROUND(AD201*$AB201,0)</f>
        <v>134</v>
      </c>
      <c r="AL201" s="70">
        <f t="shared" si="1007"/>
        <v>54</v>
      </c>
      <c r="AM201" s="70">
        <f t="shared" si="1007"/>
        <v>86</v>
      </c>
      <c r="AN201" s="70">
        <f t="shared" si="1007"/>
        <v>26</v>
      </c>
      <c r="AO201" s="69">
        <f t="shared" ref="AO201:AQ201" si="1008">ROUND(AH201*$AC201,0)</f>
        <v>70</v>
      </c>
      <c r="AP201" s="69">
        <f t="shared" si="1008"/>
        <v>98</v>
      </c>
      <c r="AQ201" s="69">
        <f t="shared" si="1008"/>
        <v>8</v>
      </c>
    </row>
    <row r="202">
      <c r="A202" s="60"/>
      <c r="B202" s="60"/>
      <c r="C202" s="60"/>
      <c r="D202" s="46">
        <v>200.0</v>
      </c>
      <c r="E202" s="25"/>
      <c r="F202" s="26">
        <v>3055.0</v>
      </c>
      <c r="G202" s="18">
        <v>2378.0</v>
      </c>
      <c r="H202" s="15">
        <f t="shared" si="9"/>
        <v>402</v>
      </c>
      <c r="I202" s="28">
        <v>28.0</v>
      </c>
      <c r="J202" s="29">
        <v>71.0</v>
      </c>
      <c r="K202" s="30">
        <v>32.0</v>
      </c>
      <c r="L202" s="31">
        <v>199.0</v>
      </c>
      <c r="M202" s="32">
        <v>30.0</v>
      </c>
      <c r="N202" s="33">
        <v>42.0</v>
      </c>
      <c r="O202" s="25"/>
      <c r="P202" s="15">
        <f t="shared" si="10"/>
        <v>301</v>
      </c>
      <c r="Q202" s="28">
        <f>'Group B vs A; Governor; Early E'!AJ202</f>
        <v>75</v>
      </c>
      <c r="R202" s="29">
        <f>'Group B vs A; Governor; Early E'!AK202</f>
        <v>71</v>
      </c>
      <c r="S202" s="30">
        <f>'Group B vs A; Governor; MiV EDV'!AJ202</f>
        <v>32</v>
      </c>
      <c r="T202" s="31">
        <f>'Group B vs A; Governor; MiV EDV'!AK202</f>
        <v>31</v>
      </c>
      <c r="U202" s="32">
        <f>'Group B vs A; EDV Restoration D'!C202</f>
        <v>50</v>
      </c>
      <c r="V202" s="33">
        <f>'Group B vs A; Governor; MiV EDV'!AI202</f>
        <v>42</v>
      </c>
      <c r="W202" s="25"/>
      <c r="X202" s="28">
        <f t="shared" ref="X202:Y202" si="1009">I202+K202+M202</f>
        <v>90</v>
      </c>
      <c r="Y202" s="29">
        <f t="shared" si="1009"/>
        <v>312</v>
      </c>
      <c r="Z202" s="32">
        <f t="shared" ref="Z202:AA202" si="1010">Q202+S202+U202</f>
        <v>157</v>
      </c>
      <c r="AA202" s="67">
        <f t="shared" si="1010"/>
        <v>144</v>
      </c>
      <c r="AB202" s="68">
        <f t="shared" ref="AB202:AC202" si="1011">Z202/X202</f>
        <v>1.744444444</v>
      </c>
      <c r="AC202" s="69">
        <f t="shared" si="1011"/>
        <v>0.4615384615</v>
      </c>
      <c r="AD202" s="70">
        <v>49.0</v>
      </c>
      <c r="AE202" s="70">
        <v>17.0</v>
      </c>
      <c r="AF202" s="70">
        <v>19.0</v>
      </c>
      <c r="AG202" s="70">
        <v>5.0</v>
      </c>
      <c r="AH202" s="69">
        <v>204.0</v>
      </c>
      <c r="AI202" s="69">
        <v>96.0</v>
      </c>
      <c r="AJ202" s="69">
        <v>12.0</v>
      </c>
      <c r="AK202" s="70">
        <f t="shared" ref="AK202:AN202" si="1012">ROUND(AD202*$AB202,0)</f>
        <v>85</v>
      </c>
      <c r="AL202" s="70">
        <f t="shared" si="1012"/>
        <v>30</v>
      </c>
      <c r="AM202" s="70">
        <f t="shared" si="1012"/>
        <v>33</v>
      </c>
      <c r="AN202" s="70">
        <f t="shared" si="1012"/>
        <v>9</v>
      </c>
      <c r="AO202" s="69">
        <f t="shared" ref="AO202:AQ202" si="1013">ROUND(AH202*$AC202,0)</f>
        <v>94</v>
      </c>
      <c r="AP202" s="69">
        <f t="shared" si="1013"/>
        <v>44</v>
      </c>
      <c r="AQ202" s="69">
        <f t="shared" si="1013"/>
        <v>6</v>
      </c>
    </row>
    <row r="203">
      <c r="A203" s="60"/>
      <c r="B203" s="60"/>
      <c r="C203" s="60"/>
      <c r="D203" s="46">
        <v>201.0</v>
      </c>
      <c r="E203" s="25"/>
      <c r="F203" s="26">
        <v>3057.0</v>
      </c>
      <c r="G203" s="18">
        <v>713.0</v>
      </c>
      <c r="H203" s="15">
        <f t="shared" si="9"/>
        <v>277</v>
      </c>
      <c r="I203" s="28">
        <v>47.0</v>
      </c>
      <c r="J203" s="29">
        <v>45.0</v>
      </c>
      <c r="K203" s="30">
        <v>41.0</v>
      </c>
      <c r="L203" s="31">
        <v>92.0</v>
      </c>
      <c r="M203" s="32">
        <v>28.0</v>
      </c>
      <c r="N203" s="33">
        <v>24.0</v>
      </c>
      <c r="O203" s="25"/>
      <c r="P203" s="15">
        <f t="shared" si="10"/>
        <v>330</v>
      </c>
      <c r="Q203" s="28">
        <f>'Group B vs A; Governor; Early E'!AJ203</f>
        <v>162</v>
      </c>
      <c r="R203" s="29">
        <f>'Group B vs A; Governor; Early E'!AK203</f>
        <v>45</v>
      </c>
      <c r="S203" s="30">
        <f>'Group B vs A; Governor; MiV EDV'!AJ203</f>
        <v>41</v>
      </c>
      <c r="T203" s="31">
        <f>'Group B vs A; Governor; MiV EDV'!AK203</f>
        <v>16</v>
      </c>
      <c r="U203" s="32">
        <f>'Group B vs A; EDV Restoration D'!C203</f>
        <v>42</v>
      </c>
      <c r="V203" s="33">
        <f>'Group B vs A; Governor; MiV EDV'!AI203</f>
        <v>24</v>
      </c>
      <c r="W203" s="25"/>
      <c r="X203" s="28">
        <f t="shared" ref="X203:Y203" si="1014">I203+K203+M203</f>
        <v>116</v>
      </c>
      <c r="Y203" s="29">
        <f t="shared" si="1014"/>
        <v>161</v>
      </c>
      <c r="Z203" s="32">
        <f t="shared" ref="Z203:AA203" si="1015">Q203+S203+U203</f>
        <v>245</v>
      </c>
      <c r="AA203" s="67">
        <f t="shared" si="1015"/>
        <v>85</v>
      </c>
      <c r="AB203" s="68">
        <f t="shared" ref="AB203:AC203" si="1016">Z203/X203</f>
        <v>2.112068966</v>
      </c>
      <c r="AC203" s="69">
        <f t="shared" si="1016"/>
        <v>0.5279503106</v>
      </c>
      <c r="AD203" s="70">
        <v>58.0</v>
      </c>
      <c r="AE203" s="70">
        <v>18.0</v>
      </c>
      <c r="AF203" s="70">
        <v>30.0</v>
      </c>
      <c r="AG203" s="70">
        <v>10.0</v>
      </c>
      <c r="AH203" s="69">
        <v>80.0</v>
      </c>
      <c r="AI203" s="69">
        <v>76.0</v>
      </c>
      <c r="AJ203" s="69">
        <v>5.0</v>
      </c>
      <c r="AK203" s="70">
        <f t="shared" ref="AK203:AN203" si="1017">ROUND(AD203*$AB203,0)</f>
        <v>123</v>
      </c>
      <c r="AL203" s="70">
        <f t="shared" si="1017"/>
        <v>38</v>
      </c>
      <c r="AM203" s="70">
        <f t="shared" si="1017"/>
        <v>63</v>
      </c>
      <c r="AN203" s="70">
        <f t="shared" si="1017"/>
        <v>21</v>
      </c>
      <c r="AO203" s="69">
        <f t="shared" ref="AO203:AQ203" si="1018">ROUND(AH203*$AC203,0)</f>
        <v>42</v>
      </c>
      <c r="AP203" s="69">
        <f t="shared" si="1018"/>
        <v>40</v>
      </c>
      <c r="AQ203" s="69">
        <f t="shared" si="1018"/>
        <v>3</v>
      </c>
    </row>
    <row r="204">
      <c r="A204" s="60"/>
      <c r="B204" s="60"/>
      <c r="C204" s="60"/>
      <c r="D204" s="46">
        <v>202.0</v>
      </c>
      <c r="E204" s="25"/>
      <c r="F204" s="26">
        <v>3058.0</v>
      </c>
      <c r="G204" s="18">
        <v>1919.0</v>
      </c>
      <c r="H204" s="15">
        <f t="shared" si="9"/>
        <v>420</v>
      </c>
      <c r="I204" s="28">
        <v>30.0</v>
      </c>
      <c r="J204" s="29">
        <v>66.0</v>
      </c>
      <c r="K204" s="30">
        <v>31.0</v>
      </c>
      <c r="L204" s="31">
        <v>172.0</v>
      </c>
      <c r="M204" s="32">
        <v>49.0</v>
      </c>
      <c r="N204" s="33">
        <v>72.0</v>
      </c>
      <c r="O204" s="25"/>
      <c r="P204" s="15">
        <f t="shared" si="10"/>
        <v>359</v>
      </c>
      <c r="Q204" s="28">
        <f>'Group B vs A; Governor; Early E'!AJ204</f>
        <v>78</v>
      </c>
      <c r="R204" s="29">
        <f>'Group B vs A; Governor; Early E'!AK204</f>
        <v>66</v>
      </c>
      <c r="S204" s="30">
        <f>'Group B vs A; Governor; MiV EDV'!AJ204</f>
        <v>31</v>
      </c>
      <c r="T204" s="31">
        <f>'Group B vs A; Governor; MiV EDV'!AK204</f>
        <v>29</v>
      </c>
      <c r="U204" s="32">
        <f>'Group B vs A; EDV Restoration D'!C204</f>
        <v>83</v>
      </c>
      <c r="V204" s="33">
        <f>'Group B vs A; Governor; MiV EDV'!AI204</f>
        <v>72</v>
      </c>
      <c r="W204" s="25"/>
      <c r="X204" s="28">
        <f t="shared" ref="X204:Y204" si="1019">I204+K204+M204</f>
        <v>110</v>
      </c>
      <c r="Y204" s="29">
        <f t="shared" si="1019"/>
        <v>310</v>
      </c>
      <c r="Z204" s="32">
        <f t="shared" ref="Z204:AA204" si="1020">Q204+S204+U204</f>
        <v>192</v>
      </c>
      <c r="AA204" s="67">
        <f t="shared" si="1020"/>
        <v>167</v>
      </c>
      <c r="AB204" s="68">
        <f t="shared" ref="AB204:AC204" si="1021">Z204/X204</f>
        <v>1.745454545</v>
      </c>
      <c r="AC204" s="69">
        <f t="shared" si="1021"/>
        <v>0.5387096774</v>
      </c>
      <c r="AD204" s="70">
        <v>74.0</v>
      </c>
      <c r="AE204" s="70">
        <v>24.0</v>
      </c>
      <c r="AF204" s="70">
        <v>7.0</v>
      </c>
      <c r="AG204" s="70">
        <v>5.0</v>
      </c>
      <c r="AH204" s="69">
        <v>216.0</v>
      </c>
      <c r="AI204" s="69">
        <v>83.0</v>
      </c>
      <c r="AJ204" s="69">
        <v>11.0</v>
      </c>
      <c r="AK204" s="70">
        <f t="shared" ref="AK204:AN204" si="1022">ROUND(AD204*$AB204,0)</f>
        <v>129</v>
      </c>
      <c r="AL204" s="70">
        <f t="shared" si="1022"/>
        <v>42</v>
      </c>
      <c r="AM204" s="70">
        <f t="shared" si="1022"/>
        <v>12</v>
      </c>
      <c r="AN204" s="70">
        <f t="shared" si="1022"/>
        <v>9</v>
      </c>
      <c r="AO204" s="69">
        <f t="shared" ref="AO204:AQ204" si="1023">ROUND(AH204*$AC204,0)</f>
        <v>116</v>
      </c>
      <c r="AP204" s="69">
        <f t="shared" si="1023"/>
        <v>45</v>
      </c>
      <c r="AQ204" s="69">
        <f t="shared" si="1023"/>
        <v>6</v>
      </c>
    </row>
    <row r="205">
      <c r="A205" s="60"/>
      <c r="B205" s="60"/>
      <c r="C205" s="60"/>
      <c r="D205" s="46">
        <v>203.0</v>
      </c>
      <c r="E205" s="25"/>
      <c r="F205" s="26">
        <v>3059.0</v>
      </c>
      <c r="G205" s="18">
        <v>2787.0</v>
      </c>
      <c r="H205" s="15">
        <f t="shared" si="9"/>
        <v>549</v>
      </c>
      <c r="I205" s="28">
        <v>49.0</v>
      </c>
      <c r="J205" s="29">
        <v>66.0</v>
      </c>
      <c r="K205" s="30">
        <v>54.0</v>
      </c>
      <c r="L205" s="31">
        <v>236.0</v>
      </c>
      <c r="M205" s="32">
        <v>72.0</v>
      </c>
      <c r="N205" s="33">
        <v>72.0</v>
      </c>
      <c r="O205" s="25"/>
      <c r="P205" s="15">
        <f t="shared" si="10"/>
        <v>485</v>
      </c>
      <c r="Q205" s="28">
        <f>'Group B vs A; Governor; Early E'!AJ205</f>
        <v>145</v>
      </c>
      <c r="R205" s="29">
        <f>'Group B vs A; Governor; Early E'!AK205</f>
        <v>66</v>
      </c>
      <c r="S205" s="30">
        <f>'Group B vs A; Governor; MiV EDV'!AJ205</f>
        <v>54</v>
      </c>
      <c r="T205" s="31">
        <f>'Group B vs A; Governor; MiV EDV'!AK205</f>
        <v>38</v>
      </c>
      <c r="U205" s="32">
        <f>'Group B vs A; EDV Restoration D'!C205</f>
        <v>110</v>
      </c>
      <c r="V205" s="33">
        <f>'Group B vs A; Governor; MiV EDV'!AI205</f>
        <v>72</v>
      </c>
      <c r="W205" s="25"/>
      <c r="X205" s="28">
        <f t="shared" ref="X205:Y205" si="1024">I205+K205+M205</f>
        <v>175</v>
      </c>
      <c r="Y205" s="29">
        <f t="shared" si="1024"/>
        <v>374</v>
      </c>
      <c r="Z205" s="32">
        <f t="shared" ref="Z205:AA205" si="1025">Q205+S205+U205</f>
        <v>309</v>
      </c>
      <c r="AA205" s="67">
        <f t="shared" si="1025"/>
        <v>176</v>
      </c>
      <c r="AB205" s="68">
        <f t="shared" ref="AB205:AC205" si="1026">Z205/X205</f>
        <v>1.765714286</v>
      </c>
      <c r="AC205" s="69">
        <f t="shared" si="1026"/>
        <v>0.4705882353</v>
      </c>
      <c r="AD205" s="70">
        <v>113.0</v>
      </c>
      <c r="AE205" s="70">
        <v>29.0</v>
      </c>
      <c r="AF205" s="70">
        <v>26.0</v>
      </c>
      <c r="AG205" s="70">
        <v>7.0</v>
      </c>
      <c r="AH205" s="69">
        <v>243.0</v>
      </c>
      <c r="AI205" s="69">
        <v>124.0</v>
      </c>
      <c r="AJ205" s="69">
        <v>7.0</v>
      </c>
      <c r="AK205" s="70">
        <f t="shared" ref="AK205:AN205" si="1027">ROUND(AD205*$AB205,0)</f>
        <v>200</v>
      </c>
      <c r="AL205" s="70">
        <f t="shared" si="1027"/>
        <v>51</v>
      </c>
      <c r="AM205" s="70">
        <f t="shared" si="1027"/>
        <v>46</v>
      </c>
      <c r="AN205" s="70">
        <f t="shared" si="1027"/>
        <v>12</v>
      </c>
      <c r="AO205" s="69">
        <f t="shared" ref="AO205:AQ205" si="1028">ROUND(AH205*$AC205,0)</f>
        <v>114</v>
      </c>
      <c r="AP205" s="69">
        <f t="shared" si="1028"/>
        <v>58</v>
      </c>
      <c r="AQ205" s="69">
        <f t="shared" si="1028"/>
        <v>3</v>
      </c>
    </row>
    <row r="206">
      <c r="A206" s="60"/>
      <c r="B206" s="60"/>
      <c r="C206" s="60"/>
      <c r="D206" s="46">
        <v>204.0</v>
      </c>
      <c r="E206" s="25"/>
      <c r="F206" s="26">
        <v>3062.0</v>
      </c>
      <c r="G206" s="18">
        <v>2749.0</v>
      </c>
      <c r="H206" s="15">
        <f t="shared" si="9"/>
        <v>575</v>
      </c>
      <c r="I206" s="28">
        <v>43.0</v>
      </c>
      <c r="J206" s="29">
        <v>104.0</v>
      </c>
      <c r="K206" s="30">
        <v>57.0</v>
      </c>
      <c r="L206" s="31">
        <v>237.0</v>
      </c>
      <c r="M206" s="32">
        <v>54.0</v>
      </c>
      <c r="N206" s="33">
        <v>80.0</v>
      </c>
      <c r="O206" s="25"/>
      <c r="P206" s="15">
        <f t="shared" si="10"/>
        <v>491</v>
      </c>
      <c r="Q206" s="28">
        <f>'Group B vs A; Governor; Early E'!AJ206</f>
        <v>114</v>
      </c>
      <c r="R206" s="29">
        <f>'Group B vs A; Governor; Early E'!AK206</f>
        <v>104</v>
      </c>
      <c r="S206" s="30">
        <f>'Group B vs A; Governor; MiV EDV'!AJ206</f>
        <v>57</v>
      </c>
      <c r="T206" s="31">
        <f>'Group B vs A; Governor; MiV EDV'!AK206</f>
        <v>45</v>
      </c>
      <c r="U206" s="32">
        <f>'Group B vs A; EDV Restoration D'!C206</f>
        <v>91</v>
      </c>
      <c r="V206" s="33">
        <f>'Group B vs A; Governor; MiV EDV'!AI206</f>
        <v>80</v>
      </c>
      <c r="W206" s="25"/>
      <c r="X206" s="28">
        <f t="shared" ref="X206:Y206" si="1029">I206+K206+M206</f>
        <v>154</v>
      </c>
      <c r="Y206" s="29">
        <f t="shared" si="1029"/>
        <v>421</v>
      </c>
      <c r="Z206" s="32">
        <f t="shared" ref="Z206:AA206" si="1030">Q206+S206+U206</f>
        <v>262</v>
      </c>
      <c r="AA206" s="67">
        <f t="shared" si="1030"/>
        <v>229</v>
      </c>
      <c r="AB206" s="68">
        <f t="shared" ref="AB206:AC206" si="1031">Z206/X206</f>
        <v>1.701298701</v>
      </c>
      <c r="AC206" s="69">
        <f t="shared" si="1031"/>
        <v>0.5439429929</v>
      </c>
      <c r="AD206" s="70">
        <v>87.0</v>
      </c>
      <c r="AE206" s="70">
        <v>28.0</v>
      </c>
      <c r="AF206" s="70">
        <v>27.0</v>
      </c>
      <c r="AG206" s="70">
        <v>12.0</v>
      </c>
      <c r="AH206" s="69">
        <v>281.0</v>
      </c>
      <c r="AI206" s="69">
        <v>121.0</v>
      </c>
      <c r="AJ206" s="69">
        <v>19.0</v>
      </c>
      <c r="AK206" s="70">
        <f t="shared" ref="AK206:AN206" si="1032">ROUND(AD206*$AB206,0)</f>
        <v>148</v>
      </c>
      <c r="AL206" s="70">
        <f t="shared" si="1032"/>
        <v>48</v>
      </c>
      <c r="AM206" s="70">
        <f t="shared" si="1032"/>
        <v>46</v>
      </c>
      <c r="AN206" s="70">
        <f t="shared" si="1032"/>
        <v>20</v>
      </c>
      <c r="AO206" s="69">
        <f t="shared" ref="AO206:AQ206" si="1033">ROUND(AH206*$AC206,0)</f>
        <v>153</v>
      </c>
      <c r="AP206" s="69">
        <f t="shared" si="1033"/>
        <v>66</v>
      </c>
      <c r="AQ206" s="69">
        <f t="shared" si="1033"/>
        <v>10</v>
      </c>
    </row>
    <row r="207">
      <c r="A207" s="60"/>
      <c r="B207" s="60"/>
      <c r="C207" s="60"/>
      <c r="D207" s="46">
        <v>205.0</v>
      </c>
      <c r="E207" s="25"/>
      <c r="F207" s="26">
        <v>3068.0</v>
      </c>
      <c r="G207" s="18">
        <v>1017.0</v>
      </c>
      <c r="H207" s="15">
        <f t="shared" si="9"/>
        <v>197</v>
      </c>
      <c r="I207" s="28">
        <v>17.0</v>
      </c>
      <c r="J207" s="29">
        <v>37.0</v>
      </c>
      <c r="K207" s="30">
        <v>8.0</v>
      </c>
      <c r="L207" s="31">
        <v>91.0</v>
      </c>
      <c r="M207" s="32">
        <v>7.0</v>
      </c>
      <c r="N207" s="33">
        <v>37.0</v>
      </c>
      <c r="O207" s="25"/>
      <c r="P207" s="15">
        <f t="shared" si="10"/>
        <v>149</v>
      </c>
      <c r="Q207" s="28">
        <f>'Group B vs A; Governor; Early E'!AJ207</f>
        <v>32</v>
      </c>
      <c r="R207" s="29">
        <f>'Group B vs A; Governor; Early E'!AK207</f>
        <v>37</v>
      </c>
      <c r="S207" s="30">
        <f>'Group B vs A; Governor; MiV EDV'!AJ207</f>
        <v>8</v>
      </c>
      <c r="T207" s="31">
        <f>'Group B vs A; Governor; MiV EDV'!AK207</f>
        <v>16</v>
      </c>
      <c r="U207" s="32">
        <f>'Group B vs A; EDV Restoration D'!C207</f>
        <v>19</v>
      </c>
      <c r="V207" s="33">
        <f>'Group B vs A; Governor; MiV EDV'!AI207</f>
        <v>37</v>
      </c>
      <c r="W207" s="25"/>
      <c r="X207" s="28">
        <f t="shared" ref="X207:Y207" si="1034">I207+K207+M207</f>
        <v>32</v>
      </c>
      <c r="Y207" s="29">
        <f t="shared" si="1034"/>
        <v>165</v>
      </c>
      <c r="Z207" s="32">
        <f t="shared" ref="Z207:AA207" si="1035">Q207+S207+U207</f>
        <v>59</v>
      </c>
      <c r="AA207" s="67">
        <f t="shared" si="1035"/>
        <v>90</v>
      </c>
      <c r="AB207" s="68">
        <f t="shared" ref="AB207:AC207" si="1036">Z207/X207</f>
        <v>1.84375</v>
      </c>
      <c r="AC207" s="69">
        <f t="shared" si="1036"/>
        <v>0.5454545455</v>
      </c>
      <c r="AD207" s="70">
        <v>12.0</v>
      </c>
      <c r="AE207" s="70">
        <v>10.0</v>
      </c>
      <c r="AF207" s="70">
        <v>7.0</v>
      </c>
      <c r="AG207" s="70">
        <v>3.0</v>
      </c>
      <c r="AH207" s="69">
        <v>113.0</v>
      </c>
      <c r="AI207" s="69">
        <v>48.0</v>
      </c>
      <c r="AJ207" s="69">
        <v>4.0</v>
      </c>
      <c r="AK207" s="70">
        <f t="shared" ref="AK207:AN207" si="1037">ROUND(AD207*$AB207,0)</f>
        <v>22</v>
      </c>
      <c r="AL207" s="70">
        <f t="shared" si="1037"/>
        <v>18</v>
      </c>
      <c r="AM207" s="70">
        <f t="shared" si="1037"/>
        <v>13</v>
      </c>
      <c r="AN207" s="70">
        <f t="shared" si="1037"/>
        <v>6</v>
      </c>
      <c r="AO207" s="69">
        <f t="shared" ref="AO207:AQ207" si="1038">ROUND(AH207*$AC207,0)</f>
        <v>62</v>
      </c>
      <c r="AP207" s="69">
        <f t="shared" si="1038"/>
        <v>26</v>
      </c>
      <c r="AQ207" s="69">
        <f t="shared" si="1038"/>
        <v>2</v>
      </c>
    </row>
    <row r="208">
      <c r="A208" s="60"/>
      <c r="B208" s="60"/>
      <c r="C208" s="60"/>
      <c r="D208" s="46">
        <v>206.0</v>
      </c>
      <c r="E208" s="25"/>
      <c r="F208" s="26">
        <v>3071.0</v>
      </c>
      <c r="G208" s="18">
        <v>590.0</v>
      </c>
      <c r="H208" s="15">
        <f t="shared" si="9"/>
        <v>172</v>
      </c>
      <c r="I208" s="28">
        <v>27.0</v>
      </c>
      <c r="J208" s="29">
        <v>28.0</v>
      </c>
      <c r="K208" s="30">
        <v>28.0</v>
      </c>
      <c r="L208" s="31">
        <v>48.0</v>
      </c>
      <c r="M208" s="32">
        <v>15.0</v>
      </c>
      <c r="N208" s="33">
        <v>26.0</v>
      </c>
      <c r="O208" s="25"/>
      <c r="P208" s="15">
        <f t="shared" si="10"/>
        <v>187</v>
      </c>
      <c r="Q208" s="28">
        <f>'Group B vs A; Governor; Early E'!AJ208</f>
        <v>68</v>
      </c>
      <c r="R208" s="29">
        <f>'Group B vs A; Governor; Early E'!AK208</f>
        <v>28</v>
      </c>
      <c r="S208" s="30">
        <f>'Group B vs A; Governor; MiV EDV'!AJ208</f>
        <v>28</v>
      </c>
      <c r="T208" s="31">
        <f>'Group B vs A; Governor; MiV EDV'!AK208</f>
        <v>11</v>
      </c>
      <c r="U208" s="32">
        <f>'Group B vs A; EDV Restoration D'!C208</f>
        <v>26</v>
      </c>
      <c r="V208" s="33">
        <f>'Group B vs A; Governor; MiV EDV'!AI208</f>
        <v>26</v>
      </c>
      <c r="W208" s="25"/>
      <c r="X208" s="28">
        <f t="shared" ref="X208:Y208" si="1039">I208+K208+M208</f>
        <v>70</v>
      </c>
      <c r="Y208" s="29">
        <f t="shared" si="1039"/>
        <v>102</v>
      </c>
      <c r="Z208" s="32">
        <f t="shared" ref="Z208:AA208" si="1040">Q208+S208+U208</f>
        <v>122</v>
      </c>
      <c r="AA208" s="67">
        <f t="shared" si="1040"/>
        <v>65</v>
      </c>
      <c r="AB208" s="68">
        <f t="shared" ref="AB208:AC208" si="1041">Z208/X208</f>
        <v>1.742857143</v>
      </c>
      <c r="AC208" s="69">
        <f t="shared" si="1041"/>
        <v>0.637254902</v>
      </c>
      <c r="AD208" s="70">
        <v>29.0</v>
      </c>
      <c r="AE208" s="70">
        <v>13.0</v>
      </c>
      <c r="AF208" s="70">
        <v>21.0</v>
      </c>
      <c r="AG208" s="70">
        <v>7.0</v>
      </c>
      <c r="AH208" s="69">
        <v>50.0</v>
      </c>
      <c r="AI208" s="69">
        <v>50.0</v>
      </c>
      <c r="AJ208" s="69">
        <v>2.0</v>
      </c>
      <c r="AK208" s="70">
        <f t="shared" ref="AK208:AN208" si="1042">ROUND(AD208*$AB208,0)</f>
        <v>51</v>
      </c>
      <c r="AL208" s="70">
        <f t="shared" si="1042"/>
        <v>23</v>
      </c>
      <c r="AM208" s="70">
        <f t="shared" si="1042"/>
        <v>37</v>
      </c>
      <c r="AN208" s="70">
        <f t="shared" si="1042"/>
        <v>12</v>
      </c>
      <c r="AO208" s="69">
        <f t="shared" ref="AO208:AQ208" si="1043">ROUND(AH208*$AC208,0)</f>
        <v>32</v>
      </c>
      <c r="AP208" s="69">
        <f t="shared" si="1043"/>
        <v>32</v>
      </c>
      <c r="AQ208" s="69">
        <f t="shared" si="1043"/>
        <v>1</v>
      </c>
    </row>
    <row r="209">
      <c r="A209" s="60"/>
      <c r="B209" s="60"/>
      <c r="C209" s="60"/>
      <c r="D209" s="46">
        <v>207.0</v>
      </c>
      <c r="E209" s="25"/>
      <c r="F209" s="26">
        <v>3074.0</v>
      </c>
      <c r="G209" s="18">
        <v>896.0</v>
      </c>
      <c r="H209" s="15">
        <f t="shared" si="9"/>
        <v>176</v>
      </c>
      <c r="I209" s="28">
        <v>9.0</v>
      </c>
      <c r="J209" s="29">
        <v>32.0</v>
      </c>
      <c r="K209" s="30">
        <v>14.0</v>
      </c>
      <c r="L209" s="31">
        <v>78.0</v>
      </c>
      <c r="M209" s="32">
        <v>15.0</v>
      </c>
      <c r="N209" s="33">
        <v>28.0</v>
      </c>
      <c r="O209" s="25"/>
      <c r="P209" s="15">
        <f t="shared" si="10"/>
        <v>141</v>
      </c>
      <c r="Q209" s="28">
        <f>'Group B vs A; Governor; Early E'!AJ209</f>
        <v>25</v>
      </c>
      <c r="R209" s="29">
        <f>'Group B vs A; Governor; Early E'!AK209</f>
        <v>32</v>
      </c>
      <c r="S209" s="30">
        <f>'Group B vs A; Governor; MiV EDV'!AJ209</f>
        <v>14</v>
      </c>
      <c r="T209" s="31">
        <f>'Group B vs A; Governor; MiV EDV'!AK209</f>
        <v>15</v>
      </c>
      <c r="U209" s="32">
        <f>'Group B vs A; EDV Restoration D'!C209</f>
        <v>27</v>
      </c>
      <c r="V209" s="33">
        <f>'Group B vs A; Governor; MiV EDV'!AI209</f>
        <v>28</v>
      </c>
      <c r="W209" s="25"/>
      <c r="X209" s="28">
        <f t="shared" ref="X209:Y209" si="1044">I209+K209+M209</f>
        <v>38</v>
      </c>
      <c r="Y209" s="29">
        <f t="shared" si="1044"/>
        <v>138</v>
      </c>
      <c r="Z209" s="32">
        <f t="shared" ref="Z209:AA209" si="1045">Q209+S209+U209</f>
        <v>66</v>
      </c>
      <c r="AA209" s="67">
        <f t="shared" si="1045"/>
        <v>75</v>
      </c>
      <c r="AB209" s="68">
        <f t="shared" ref="AB209:AC209" si="1046">Z209/X209</f>
        <v>1.736842105</v>
      </c>
      <c r="AC209" s="69">
        <f t="shared" si="1046"/>
        <v>0.5434782609</v>
      </c>
      <c r="AD209" s="70">
        <v>19.0</v>
      </c>
      <c r="AE209" s="70">
        <v>12.0</v>
      </c>
      <c r="AF209" s="70">
        <v>5.0</v>
      </c>
      <c r="AG209" s="70">
        <v>2.0</v>
      </c>
      <c r="AH209" s="69">
        <v>94.0</v>
      </c>
      <c r="AI209" s="69">
        <v>39.0</v>
      </c>
      <c r="AJ209" s="69">
        <v>5.0</v>
      </c>
      <c r="AK209" s="70">
        <f t="shared" ref="AK209:AN209" si="1047">ROUND(AD209*$AB209,0)</f>
        <v>33</v>
      </c>
      <c r="AL209" s="70">
        <f t="shared" si="1047"/>
        <v>21</v>
      </c>
      <c r="AM209" s="70">
        <f t="shared" si="1047"/>
        <v>9</v>
      </c>
      <c r="AN209" s="70">
        <f t="shared" si="1047"/>
        <v>3</v>
      </c>
      <c r="AO209" s="69">
        <f t="shared" ref="AO209:AQ209" si="1048">ROUND(AH209*$AC209,0)</f>
        <v>51</v>
      </c>
      <c r="AP209" s="69">
        <f t="shared" si="1048"/>
        <v>21</v>
      </c>
      <c r="AQ209" s="69">
        <f t="shared" si="1048"/>
        <v>3</v>
      </c>
    </row>
    <row r="210">
      <c r="A210" s="60"/>
      <c r="B210" s="60"/>
      <c r="C210" s="60"/>
      <c r="D210" s="46">
        <v>208.0</v>
      </c>
      <c r="E210" s="25"/>
      <c r="F210" s="26">
        <v>3217.0</v>
      </c>
      <c r="G210" s="18">
        <v>1825.0</v>
      </c>
      <c r="H210" s="15">
        <f t="shared" si="9"/>
        <v>341</v>
      </c>
      <c r="I210" s="28">
        <v>38.0</v>
      </c>
      <c r="J210" s="29">
        <v>73.0</v>
      </c>
      <c r="K210" s="30">
        <v>33.0</v>
      </c>
      <c r="L210" s="31">
        <v>118.0</v>
      </c>
      <c r="M210" s="32">
        <v>34.0</v>
      </c>
      <c r="N210" s="33">
        <v>45.0</v>
      </c>
      <c r="O210" s="25"/>
      <c r="P210" s="15">
        <f t="shared" si="10"/>
        <v>329</v>
      </c>
      <c r="Q210" s="28">
        <f>'Group B vs A; Governor; Early E'!AJ210</f>
        <v>99</v>
      </c>
      <c r="R210" s="29">
        <f>'Group B vs A; Governor; Early E'!AK210</f>
        <v>73</v>
      </c>
      <c r="S210" s="30">
        <f>'Group B vs A; Governor; MiV EDV'!AJ210</f>
        <v>33</v>
      </c>
      <c r="T210" s="31">
        <f>'Group B vs A; Governor; MiV EDV'!AK210</f>
        <v>23</v>
      </c>
      <c r="U210" s="32">
        <f>'Group B vs A; EDV Restoration D'!C210</f>
        <v>56</v>
      </c>
      <c r="V210" s="33">
        <f>'Group B vs A; Governor; MiV EDV'!AI210</f>
        <v>45</v>
      </c>
      <c r="W210" s="25"/>
      <c r="X210" s="28">
        <f t="shared" ref="X210:Y210" si="1049">I210+K210+M210</f>
        <v>105</v>
      </c>
      <c r="Y210" s="29">
        <f t="shared" si="1049"/>
        <v>236</v>
      </c>
      <c r="Z210" s="32">
        <f t="shared" ref="Z210:AA210" si="1050">Q210+S210+U210</f>
        <v>188</v>
      </c>
      <c r="AA210" s="67">
        <f t="shared" si="1050"/>
        <v>141</v>
      </c>
      <c r="AB210" s="68">
        <f t="shared" ref="AB210:AC210" si="1051">Z210/X210</f>
        <v>1.79047619</v>
      </c>
      <c r="AC210" s="69">
        <f t="shared" si="1051"/>
        <v>0.5974576271</v>
      </c>
      <c r="AD210" s="70">
        <v>62.0</v>
      </c>
      <c r="AE210" s="70">
        <v>15.0</v>
      </c>
      <c r="AF210" s="70">
        <v>22.0</v>
      </c>
      <c r="AG210" s="70">
        <v>6.0</v>
      </c>
      <c r="AH210" s="69">
        <v>140.0</v>
      </c>
      <c r="AI210" s="69">
        <v>83.0</v>
      </c>
      <c r="AJ210" s="69">
        <v>13.0</v>
      </c>
      <c r="AK210" s="70">
        <f t="shared" ref="AK210:AN210" si="1052">ROUND(AD210*$AB210,0)</f>
        <v>111</v>
      </c>
      <c r="AL210" s="70">
        <f t="shared" si="1052"/>
        <v>27</v>
      </c>
      <c r="AM210" s="70">
        <f t="shared" si="1052"/>
        <v>39</v>
      </c>
      <c r="AN210" s="70">
        <f t="shared" si="1052"/>
        <v>11</v>
      </c>
      <c r="AO210" s="69">
        <f t="shared" ref="AO210:AQ210" si="1053">ROUND(AH210*$AC210,0)</f>
        <v>84</v>
      </c>
      <c r="AP210" s="69">
        <f t="shared" si="1053"/>
        <v>50</v>
      </c>
      <c r="AQ210" s="69">
        <f t="shared" si="1053"/>
        <v>8</v>
      </c>
    </row>
    <row r="211">
      <c r="A211" s="60"/>
      <c r="B211" s="60"/>
      <c r="C211" s="60"/>
      <c r="D211" s="46">
        <v>209.0</v>
      </c>
      <c r="E211" s="25"/>
      <c r="F211" s="26">
        <v>3361.0</v>
      </c>
      <c r="G211" s="18">
        <v>1573.0</v>
      </c>
      <c r="H211" s="15">
        <f t="shared" si="9"/>
        <v>353</v>
      </c>
      <c r="I211" s="28">
        <v>29.0</v>
      </c>
      <c r="J211" s="29">
        <v>81.0</v>
      </c>
      <c r="K211" s="30">
        <v>27.0</v>
      </c>
      <c r="L211" s="31">
        <v>156.0</v>
      </c>
      <c r="M211" s="32">
        <v>23.0</v>
      </c>
      <c r="N211" s="33">
        <v>37.0</v>
      </c>
      <c r="O211" s="25"/>
      <c r="P211" s="15">
        <f t="shared" si="10"/>
        <v>290</v>
      </c>
      <c r="Q211" s="28">
        <f>'Group B vs A; Governor; Early E'!AJ211</f>
        <v>78</v>
      </c>
      <c r="R211" s="29">
        <f>'Group B vs A; Governor; Early E'!AK211</f>
        <v>81</v>
      </c>
      <c r="S211" s="30">
        <f>'Group B vs A; Governor; MiV EDV'!AJ211</f>
        <v>27</v>
      </c>
      <c r="T211" s="31">
        <f>'Group B vs A; Governor; MiV EDV'!AK211</f>
        <v>27</v>
      </c>
      <c r="U211" s="32">
        <f>'Group B vs A; EDV Restoration D'!C211</f>
        <v>40</v>
      </c>
      <c r="V211" s="33">
        <f>'Group B vs A; Governor; MiV EDV'!AI211</f>
        <v>37</v>
      </c>
      <c r="W211" s="25"/>
      <c r="X211" s="28">
        <f t="shared" ref="X211:Y211" si="1054">I211+K211+M211</f>
        <v>79</v>
      </c>
      <c r="Y211" s="29">
        <f t="shared" si="1054"/>
        <v>274</v>
      </c>
      <c r="Z211" s="32">
        <f t="shared" ref="Z211:AA211" si="1055">Q211+S211+U211</f>
        <v>145</v>
      </c>
      <c r="AA211" s="67">
        <f t="shared" si="1055"/>
        <v>145</v>
      </c>
      <c r="AB211" s="68">
        <f t="shared" ref="AB211:AC211" si="1056">Z211/X211</f>
        <v>1.835443038</v>
      </c>
      <c r="AC211" s="69">
        <f t="shared" si="1056"/>
        <v>0.5291970803</v>
      </c>
      <c r="AD211" s="70">
        <v>41.0</v>
      </c>
      <c r="AE211" s="70">
        <v>15.0</v>
      </c>
      <c r="AF211" s="70">
        <v>16.0</v>
      </c>
      <c r="AG211" s="70">
        <v>7.0</v>
      </c>
      <c r="AH211" s="69">
        <v>189.0</v>
      </c>
      <c r="AI211" s="69">
        <v>68.0</v>
      </c>
      <c r="AJ211" s="69">
        <v>17.0</v>
      </c>
      <c r="AK211" s="70">
        <f t="shared" ref="AK211:AN211" si="1057">ROUND(AD211*$AB211,0)</f>
        <v>75</v>
      </c>
      <c r="AL211" s="70">
        <f t="shared" si="1057"/>
        <v>28</v>
      </c>
      <c r="AM211" s="70">
        <f t="shared" si="1057"/>
        <v>29</v>
      </c>
      <c r="AN211" s="70">
        <f t="shared" si="1057"/>
        <v>13</v>
      </c>
      <c r="AO211" s="69">
        <f t="shared" ref="AO211:AQ211" si="1058">ROUND(AH211*$AC211,0)</f>
        <v>100</v>
      </c>
      <c r="AP211" s="69">
        <f t="shared" si="1058"/>
        <v>36</v>
      </c>
      <c r="AQ211" s="69">
        <f t="shared" si="1058"/>
        <v>9</v>
      </c>
    </row>
    <row r="212">
      <c r="A212" s="60"/>
      <c r="B212" s="60"/>
      <c r="C212" s="60"/>
      <c r="D212" s="46">
        <v>210.0</v>
      </c>
      <c r="E212" s="25"/>
      <c r="F212" s="26">
        <v>3363.0</v>
      </c>
      <c r="G212" s="18">
        <v>2588.0</v>
      </c>
      <c r="H212" s="15">
        <f t="shared" si="9"/>
        <v>689</v>
      </c>
      <c r="I212" s="28">
        <v>51.0</v>
      </c>
      <c r="J212" s="29">
        <v>134.0</v>
      </c>
      <c r="K212" s="30">
        <v>84.0</v>
      </c>
      <c r="L212" s="31">
        <v>311.0</v>
      </c>
      <c r="M212" s="32">
        <v>36.0</v>
      </c>
      <c r="N212" s="33">
        <v>73.0</v>
      </c>
      <c r="O212" s="25"/>
      <c r="P212" s="15">
        <f t="shared" si="10"/>
        <v>552</v>
      </c>
      <c r="Q212" s="28">
        <f>'Group B vs A; Governor; Early E'!AJ212</f>
        <v>124</v>
      </c>
      <c r="R212" s="29">
        <f>'Group B vs A; Governor; Early E'!AK212</f>
        <v>134</v>
      </c>
      <c r="S212" s="30">
        <f>'Group B vs A; Governor; MiV EDV'!AJ212</f>
        <v>84</v>
      </c>
      <c r="T212" s="31">
        <f>'Group B vs A; Governor; MiV EDV'!AK212</f>
        <v>70</v>
      </c>
      <c r="U212" s="32">
        <f>'Group B vs A; EDV Restoration D'!C212</f>
        <v>67</v>
      </c>
      <c r="V212" s="33">
        <f>'Group B vs A; Governor; MiV EDV'!AI212</f>
        <v>73</v>
      </c>
      <c r="W212" s="25"/>
      <c r="X212" s="28">
        <f t="shared" ref="X212:Y212" si="1059">I212+K212+M212</f>
        <v>171</v>
      </c>
      <c r="Y212" s="29">
        <f t="shared" si="1059"/>
        <v>518</v>
      </c>
      <c r="Z212" s="32">
        <f t="shared" ref="Z212:AA212" si="1060">Q212+S212+U212</f>
        <v>275</v>
      </c>
      <c r="AA212" s="67">
        <f t="shared" si="1060"/>
        <v>277</v>
      </c>
      <c r="AB212" s="68">
        <f t="shared" ref="AB212:AC212" si="1061">Z212/X212</f>
        <v>1.608187135</v>
      </c>
      <c r="AC212" s="69">
        <f t="shared" si="1061"/>
        <v>0.5347490347</v>
      </c>
      <c r="AD212" s="70">
        <v>80.0</v>
      </c>
      <c r="AE212" s="70">
        <v>31.0</v>
      </c>
      <c r="AF212" s="70">
        <v>48.0</v>
      </c>
      <c r="AG212" s="70">
        <v>12.0</v>
      </c>
      <c r="AH212" s="69">
        <v>240.0</v>
      </c>
      <c r="AI212" s="69">
        <v>262.0</v>
      </c>
      <c r="AJ212" s="69">
        <v>16.0</v>
      </c>
      <c r="AK212" s="70">
        <f t="shared" ref="AK212:AN212" si="1062">ROUND(AD212*$AB212,0)</f>
        <v>129</v>
      </c>
      <c r="AL212" s="70">
        <f t="shared" si="1062"/>
        <v>50</v>
      </c>
      <c r="AM212" s="70">
        <f t="shared" si="1062"/>
        <v>77</v>
      </c>
      <c r="AN212" s="70">
        <f t="shared" si="1062"/>
        <v>19</v>
      </c>
      <c r="AO212" s="69">
        <f t="shared" ref="AO212:AQ212" si="1063">ROUND(AH212*$AC212,0)</f>
        <v>128</v>
      </c>
      <c r="AP212" s="69">
        <f t="shared" si="1063"/>
        <v>140</v>
      </c>
      <c r="AQ212" s="69">
        <f t="shared" si="1063"/>
        <v>9</v>
      </c>
    </row>
    <row r="213">
      <c r="A213" s="60"/>
      <c r="B213" s="60"/>
      <c r="C213" s="60"/>
      <c r="D213" s="46">
        <v>211.0</v>
      </c>
      <c r="E213" s="25"/>
      <c r="F213" s="26">
        <v>3364.0</v>
      </c>
      <c r="G213" s="18">
        <v>1766.0</v>
      </c>
      <c r="H213" s="15">
        <f t="shared" si="9"/>
        <v>481</v>
      </c>
      <c r="I213" s="28">
        <v>37.0</v>
      </c>
      <c r="J213" s="29">
        <v>98.0</v>
      </c>
      <c r="K213" s="30">
        <v>61.0</v>
      </c>
      <c r="L213" s="31">
        <v>201.0</v>
      </c>
      <c r="M213" s="32">
        <v>42.0</v>
      </c>
      <c r="N213" s="33">
        <v>42.0</v>
      </c>
      <c r="O213" s="25"/>
      <c r="P213" s="15">
        <f t="shared" si="10"/>
        <v>412</v>
      </c>
      <c r="Q213" s="28">
        <f>'Group B vs A; Governor; Early E'!AJ213</f>
        <v>112</v>
      </c>
      <c r="R213" s="29">
        <f>'Group B vs A; Governor; Early E'!AK213</f>
        <v>98</v>
      </c>
      <c r="S213" s="30">
        <f>'Group B vs A; Governor; MiV EDV'!AJ213</f>
        <v>61</v>
      </c>
      <c r="T213" s="31">
        <f>'Group B vs A; Governor; MiV EDV'!AK213</f>
        <v>35</v>
      </c>
      <c r="U213" s="32">
        <f>'Group B vs A; EDV Restoration D'!C213</f>
        <v>64</v>
      </c>
      <c r="V213" s="33">
        <f>'Group B vs A; Governor; MiV EDV'!AI213</f>
        <v>42</v>
      </c>
      <c r="W213" s="25"/>
      <c r="X213" s="28">
        <f t="shared" ref="X213:Y213" si="1064">I213+K213+M213</f>
        <v>140</v>
      </c>
      <c r="Y213" s="29">
        <f t="shared" si="1064"/>
        <v>341</v>
      </c>
      <c r="Z213" s="32">
        <f t="shared" ref="Z213:AA213" si="1065">Q213+S213+U213</f>
        <v>237</v>
      </c>
      <c r="AA213" s="67">
        <f t="shared" si="1065"/>
        <v>175</v>
      </c>
      <c r="AB213" s="68">
        <f t="shared" ref="AB213:AC213" si="1066">Z213/X213</f>
        <v>1.692857143</v>
      </c>
      <c r="AC213" s="69">
        <f t="shared" si="1066"/>
        <v>0.5131964809</v>
      </c>
      <c r="AD213" s="70">
        <v>56.0</v>
      </c>
      <c r="AE213" s="70">
        <v>33.0</v>
      </c>
      <c r="AF213" s="70">
        <v>40.0</v>
      </c>
      <c r="AG213" s="70">
        <v>11.0</v>
      </c>
      <c r="AH213" s="69">
        <v>165.0</v>
      </c>
      <c r="AI213" s="69">
        <v>166.0</v>
      </c>
      <c r="AJ213" s="69">
        <v>10.0</v>
      </c>
      <c r="AK213" s="70">
        <f t="shared" ref="AK213:AN213" si="1067">ROUND(AD213*$AB213,0)</f>
        <v>95</v>
      </c>
      <c r="AL213" s="70">
        <f t="shared" si="1067"/>
        <v>56</v>
      </c>
      <c r="AM213" s="70">
        <f t="shared" si="1067"/>
        <v>68</v>
      </c>
      <c r="AN213" s="70">
        <f t="shared" si="1067"/>
        <v>19</v>
      </c>
      <c r="AO213" s="69">
        <f t="shared" ref="AO213:AQ213" si="1068">ROUND(AH213*$AC213,0)</f>
        <v>85</v>
      </c>
      <c r="AP213" s="69">
        <f t="shared" si="1068"/>
        <v>85</v>
      </c>
      <c r="AQ213" s="69">
        <f t="shared" si="1068"/>
        <v>5</v>
      </c>
    </row>
    <row r="214">
      <c r="A214" s="60"/>
      <c r="B214" s="60"/>
      <c r="C214" s="60"/>
      <c r="D214" s="46">
        <v>212.0</v>
      </c>
      <c r="E214" s="25"/>
      <c r="F214" s="26">
        <v>3366.0</v>
      </c>
      <c r="G214" s="18">
        <v>2937.0</v>
      </c>
      <c r="H214" s="15">
        <f t="shared" si="9"/>
        <v>790</v>
      </c>
      <c r="I214" s="28">
        <v>68.0</v>
      </c>
      <c r="J214" s="29">
        <v>151.0</v>
      </c>
      <c r="K214" s="30">
        <v>67.0</v>
      </c>
      <c r="L214" s="31">
        <v>332.0</v>
      </c>
      <c r="M214" s="32">
        <v>67.0</v>
      </c>
      <c r="N214" s="33">
        <v>105.0</v>
      </c>
      <c r="O214" s="25"/>
      <c r="P214" s="15">
        <f t="shared" si="10"/>
        <v>670</v>
      </c>
      <c r="Q214" s="28">
        <f>'Group B vs A; Governor; Early E'!AJ214</f>
        <v>173</v>
      </c>
      <c r="R214" s="29">
        <f>'Group B vs A; Governor; Early E'!AK214</f>
        <v>151</v>
      </c>
      <c r="S214" s="30">
        <f>'Group B vs A; Governor; MiV EDV'!AJ214</f>
        <v>67</v>
      </c>
      <c r="T214" s="31">
        <f>'Group B vs A; Governor; MiV EDV'!AK214</f>
        <v>60</v>
      </c>
      <c r="U214" s="32">
        <f>'Group B vs A; EDV Restoration D'!C214</f>
        <v>114</v>
      </c>
      <c r="V214" s="33">
        <f>'Group B vs A; Governor; MiV EDV'!AI214</f>
        <v>105</v>
      </c>
      <c r="W214" s="25"/>
      <c r="X214" s="28">
        <f t="shared" ref="X214:Y214" si="1069">I214+K214+M214</f>
        <v>202</v>
      </c>
      <c r="Y214" s="29">
        <f t="shared" si="1069"/>
        <v>588</v>
      </c>
      <c r="Z214" s="32">
        <f t="shared" ref="Z214:AA214" si="1070">Q214+S214+U214</f>
        <v>354</v>
      </c>
      <c r="AA214" s="67">
        <f t="shared" si="1070"/>
        <v>316</v>
      </c>
      <c r="AB214" s="68">
        <f t="shared" ref="AB214:AC214" si="1071">Z214/X214</f>
        <v>1.752475248</v>
      </c>
      <c r="AC214" s="69">
        <f t="shared" si="1071"/>
        <v>0.537414966</v>
      </c>
      <c r="AD214" s="70">
        <v>100.0</v>
      </c>
      <c r="AE214" s="70">
        <v>58.0</v>
      </c>
      <c r="AF214" s="70">
        <v>38.0</v>
      </c>
      <c r="AG214" s="70">
        <v>6.0</v>
      </c>
      <c r="AH214" s="69">
        <v>325.0</v>
      </c>
      <c r="AI214" s="69">
        <v>251.0</v>
      </c>
      <c r="AJ214" s="69">
        <v>12.0</v>
      </c>
      <c r="AK214" s="70">
        <f t="shared" ref="AK214:AN214" si="1072">ROUND(AD214*$AB214,0)</f>
        <v>175</v>
      </c>
      <c r="AL214" s="70">
        <f t="shared" si="1072"/>
        <v>102</v>
      </c>
      <c r="AM214" s="70">
        <f t="shared" si="1072"/>
        <v>67</v>
      </c>
      <c r="AN214" s="70">
        <f t="shared" si="1072"/>
        <v>11</v>
      </c>
      <c r="AO214" s="69">
        <f t="shared" ref="AO214:AQ214" si="1073">ROUND(AH214*$AC214,0)</f>
        <v>175</v>
      </c>
      <c r="AP214" s="69">
        <f t="shared" si="1073"/>
        <v>135</v>
      </c>
      <c r="AQ214" s="69">
        <f t="shared" si="1073"/>
        <v>6</v>
      </c>
    </row>
    <row r="215">
      <c r="A215" s="60"/>
      <c r="B215" s="60"/>
      <c r="C215" s="60"/>
      <c r="D215" s="46">
        <v>213.0</v>
      </c>
      <c r="E215" s="25"/>
      <c r="F215" s="26">
        <v>3370.0</v>
      </c>
      <c r="G215" s="18">
        <v>3024.0</v>
      </c>
      <c r="H215" s="15">
        <f t="shared" si="9"/>
        <v>687</v>
      </c>
      <c r="I215" s="28">
        <v>49.0</v>
      </c>
      <c r="J215" s="29">
        <v>114.0</v>
      </c>
      <c r="K215" s="30">
        <v>55.0</v>
      </c>
      <c r="L215" s="31">
        <v>325.0</v>
      </c>
      <c r="M215" s="32">
        <v>57.0</v>
      </c>
      <c r="N215" s="33">
        <v>87.0</v>
      </c>
      <c r="O215" s="25"/>
      <c r="P215" s="15">
        <f t="shared" si="10"/>
        <v>533</v>
      </c>
      <c r="Q215" s="28">
        <f>'Group B vs A; Governor; Early E'!AJ215</f>
        <v>127</v>
      </c>
      <c r="R215" s="29">
        <f>'Group B vs A; Governor; Early E'!AK215</f>
        <v>114</v>
      </c>
      <c r="S215" s="30">
        <f>'Group B vs A; Governor; MiV EDV'!AJ215</f>
        <v>55</v>
      </c>
      <c r="T215" s="31">
        <f>'Group B vs A; Governor; MiV EDV'!AK215</f>
        <v>54</v>
      </c>
      <c r="U215" s="32">
        <f>'Group B vs A; EDV Restoration D'!C215</f>
        <v>96</v>
      </c>
      <c r="V215" s="33">
        <f>'Group B vs A; Governor; MiV EDV'!AI215</f>
        <v>87</v>
      </c>
      <c r="W215" s="25"/>
      <c r="X215" s="28">
        <f t="shared" ref="X215:Y215" si="1074">I215+K215+M215</f>
        <v>161</v>
      </c>
      <c r="Y215" s="29">
        <f t="shared" si="1074"/>
        <v>526</v>
      </c>
      <c r="Z215" s="32">
        <f t="shared" ref="Z215:AA215" si="1075">Q215+S215+U215</f>
        <v>278</v>
      </c>
      <c r="AA215" s="67">
        <f t="shared" si="1075"/>
        <v>255</v>
      </c>
      <c r="AB215" s="68">
        <f t="shared" ref="AB215:AC215" si="1076">Z215/X215</f>
        <v>1.726708075</v>
      </c>
      <c r="AC215" s="69">
        <f t="shared" si="1076"/>
        <v>0.4847908745</v>
      </c>
      <c r="AD215" s="70">
        <v>92.0</v>
      </c>
      <c r="AE215" s="70">
        <v>32.0</v>
      </c>
      <c r="AF215" s="70">
        <v>27.0</v>
      </c>
      <c r="AG215" s="70">
        <v>10.0</v>
      </c>
      <c r="AH215" s="69">
        <v>362.0</v>
      </c>
      <c r="AI215" s="69">
        <v>144.0</v>
      </c>
      <c r="AJ215" s="69">
        <v>20.0</v>
      </c>
      <c r="AK215" s="70">
        <f t="shared" ref="AK215:AN215" si="1077">ROUND(AD215*$AB215,0)</f>
        <v>159</v>
      </c>
      <c r="AL215" s="70">
        <f t="shared" si="1077"/>
        <v>55</v>
      </c>
      <c r="AM215" s="70">
        <f t="shared" si="1077"/>
        <v>47</v>
      </c>
      <c r="AN215" s="70">
        <f t="shared" si="1077"/>
        <v>17</v>
      </c>
      <c r="AO215" s="69">
        <f t="shared" ref="AO215:AQ215" si="1078">ROUND(AH215*$AC215,0)</f>
        <v>175</v>
      </c>
      <c r="AP215" s="69">
        <f t="shared" si="1078"/>
        <v>70</v>
      </c>
      <c r="AQ215" s="69">
        <f t="shared" si="1078"/>
        <v>10</v>
      </c>
    </row>
    <row r="216">
      <c r="A216" s="60"/>
      <c r="B216" s="60"/>
      <c r="C216" s="60"/>
      <c r="D216" s="46">
        <v>214.0</v>
      </c>
      <c r="E216" s="25"/>
      <c r="F216" s="26">
        <v>3373.0</v>
      </c>
      <c r="G216" s="18">
        <v>3887.0</v>
      </c>
      <c r="H216" s="15">
        <f t="shared" si="9"/>
        <v>903</v>
      </c>
      <c r="I216" s="28">
        <v>66.0</v>
      </c>
      <c r="J216" s="29">
        <v>171.0</v>
      </c>
      <c r="K216" s="30">
        <v>86.0</v>
      </c>
      <c r="L216" s="31">
        <v>350.0</v>
      </c>
      <c r="M216" s="32">
        <v>92.0</v>
      </c>
      <c r="N216" s="33">
        <v>138.0</v>
      </c>
      <c r="O216" s="25"/>
      <c r="P216" s="15">
        <f t="shared" si="10"/>
        <v>793</v>
      </c>
      <c r="Q216" s="28">
        <f>'Group B vs A; Governor; Early E'!AJ216</f>
        <v>175</v>
      </c>
      <c r="R216" s="29">
        <f>'Group B vs A; Governor; Early E'!AK216</f>
        <v>171</v>
      </c>
      <c r="S216" s="30">
        <f>'Group B vs A; Governor; MiV EDV'!AJ216</f>
        <v>86</v>
      </c>
      <c r="T216" s="31">
        <f>'Group B vs A; Governor; MiV EDV'!AK216</f>
        <v>68</v>
      </c>
      <c r="U216" s="32">
        <f>'Group B vs A; EDV Restoration D'!C216</f>
        <v>155</v>
      </c>
      <c r="V216" s="33">
        <f>'Group B vs A; Governor; MiV EDV'!AI216</f>
        <v>138</v>
      </c>
      <c r="W216" s="25"/>
      <c r="X216" s="28">
        <f t="shared" ref="X216:Y216" si="1079">I216+K216+M216</f>
        <v>244</v>
      </c>
      <c r="Y216" s="29">
        <f t="shared" si="1079"/>
        <v>659</v>
      </c>
      <c r="Z216" s="32">
        <f t="shared" ref="Z216:AA216" si="1080">Q216+S216+U216</f>
        <v>416</v>
      </c>
      <c r="AA216" s="67">
        <f t="shared" si="1080"/>
        <v>377</v>
      </c>
      <c r="AB216" s="68">
        <f t="shared" ref="AB216:AC216" si="1081">Z216/X216</f>
        <v>1.704918033</v>
      </c>
      <c r="AC216" s="69">
        <f t="shared" si="1081"/>
        <v>0.5720789074</v>
      </c>
      <c r="AD216" s="70">
        <v>124.0</v>
      </c>
      <c r="AE216" s="70">
        <v>52.0</v>
      </c>
      <c r="AF216" s="70">
        <v>53.0</v>
      </c>
      <c r="AG216" s="70">
        <v>15.0</v>
      </c>
      <c r="AH216" s="69">
        <v>358.0</v>
      </c>
      <c r="AI216" s="69">
        <v>287.0</v>
      </c>
      <c r="AJ216" s="69">
        <v>14.0</v>
      </c>
      <c r="AK216" s="70">
        <f t="shared" ref="AK216:AN216" si="1082">ROUND(AD216*$AB216,0)</f>
        <v>211</v>
      </c>
      <c r="AL216" s="70">
        <f t="shared" si="1082"/>
        <v>89</v>
      </c>
      <c r="AM216" s="70">
        <f t="shared" si="1082"/>
        <v>90</v>
      </c>
      <c r="AN216" s="70">
        <f t="shared" si="1082"/>
        <v>26</v>
      </c>
      <c r="AO216" s="69">
        <f t="shared" ref="AO216:AQ216" si="1083">ROUND(AH216*$AC216,0)</f>
        <v>205</v>
      </c>
      <c r="AP216" s="69">
        <f t="shared" si="1083"/>
        <v>164</v>
      </c>
      <c r="AQ216" s="69">
        <f t="shared" si="1083"/>
        <v>8</v>
      </c>
    </row>
    <row r="217">
      <c r="A217" s="60"/>
      <c r="B217" s="60"/>
      <c r="C217" s="60"/>
      <c r="D217" s="46">
        <v>215.0</v>
      </c>
      <c r="E217" s="25"/>
      <c r="F217" s="26">
        <v>3374.0</v>
      </c>
      <c r="G217" s="18">
        <v>2587.0</v>
      </c>
      <c r="H217" s="15">
        <f t="shared" si="9"/>
        <v>634</v>
      </c>
      <c r="I217" s="28">
        <v>46.0</v>
      </c>
      <c r="J217" s="29">
        <v>112.0</v>
      </c>
      <c r="K217" s="30">
        <v>52.0</v>
      </c>
      <c r="L217" s="31">
        <v>285.0</v>
      </c>
      <c r="M217" s="32">
        <v>60.0</v>
      </c>
      <c r="N217" s="33">
        <v>79.0</v>
      </c>
      <c r="O217" s="25"/>
      <c r="P217" s="15">
        <f t="shared" si="10"/>
        <v>514</v>
      </c>
      <c r="Q217" s="28">
        <f>'Group B vs A; Governor; Early E'!AJ217</f>
        <v>127</v>
      </c>
      <c r="R217" s="29">
        <f>'Group B vs A; Governor; Early E'!AK217</f>
        <v>112</v>
      </c>
      <c r="S217" s="30">
        <f>'Group B vs A; Governor; MiV EDV'!AJ217</f>
        <v>52</v>
      </c>
      <c r="T217" s="31">
        <f>'Group B vs A; Governor; MiV EDV'!AK217</f>
        <v>46</v>
      </c>
      <c r="U217" s="32">
        <f>'Group B vs A; EDV Restoration D'!C217</f>
        <v>98</v>
      </c>
      <c r="V217" s="33">
        <f>'Group B vs A; Governor; MiV EDV'!AI217</f>
        <v>79</v>
      </c>
      <c r="W217" s="25"/>
      <c r="X217" s="28">
        <f t="shared" ref="X217:Y217" si="1084">I217+K217+M217</f>
        <v>158</v>
      </c>
      <c r="Y217" s="29">
        <f t="shared" si="1084"/>
        <v>476</v>
      </c>
      <c r="Z217" s="32">
        <f t="shared" ref="Z217:AA217" si="1085">Q217+S217+U217</f>
        <v>277</v>
      </c>
      <c r="AA217" s="67">
        <f t="shared" si="1085"/>
        <v>237</v>
      </c>
      <c r="AB217" s="68">
        <f t="shared" ref="AB217:AC217" si="1086">Z217/X217</f>
        <v>1.753164557</v>
      </c>
      <c r="AC217" s="69">
        <f t="shared" si="1086"/>
        <v>0.4978991597</v>
      </c>
      <c r="AD217" s="70">
        <v>82.0</v>
      </c>
      <c r="AE217" s="70">
        <v>21.0</v>
      </c>
      <c r="AF217" s="70">
        <v>40.0</v>
      </c>
      <c r="AG217" s="70">
        <v>15.0</v>
      </c>
      <c r="AH217" s="69">
        <v>267.0</v>
      </c>
      <c r="AI217" s="69">
        <v>195.0</v>
      </c>
      <c r="AJ217" s="69">
        <v>14.0</v>
      </c>
      <c r="AK217" s="70">
        <f t="shared" ref="AK217:AN217" si="1087">ROUND(AD217*$AB217,0)</f>
        <v>144</v>
      </c>
      <c r="AL217" s="70">
        <f t="shared" si="1087"/>
        <v>37</v>
      </c>
      <c r="AM217" s="70">
        <f t="shared" si="1087"/>
        <v>70</v>
      </c>
      <c r="AN217" s="70">
        <f t="shared" si="1087"/>
        <v>26</v>
      </c>
      <c r="AO217" s="69">
        <f t="shared" ref="AO217:AQ217" si="1088">ROUND(AH217*$AC217,0)</f>
        <v>133</v>
      </c>
      <c r="AP217" s="69">
        <f t="shared" si="1088"/>
        <v>97</v>
      </c>
      <c r="AQ217" s="69">
        <f t="shared" si="1088"/>
        <v>7</v>
      </c>
    </row>
    <row r="218">
      <c r="A218" s="60"/>
      <c r="B218" s="60"/>
      <c r="C218" s="60"/>
      <c r="D218" s="46">
        <v>216.0</v>
      </c>
      <c r="E218" s="25"/>
      <c r="F218" s="26">
        <v>3382.0</v>
      </c>
      <c r="G218" s="18">
        <v>2189.0</v>
      </c>
      <c r="H218" s="15">
        <f t="shared" si="9"/>
        <v>572</v>
      </c>
      <c r="I218" s="28">
        <v>37.0</v>
      </c>
      <c r="J218" s="29">
        <v>96.0</v>
      </c>
      <c r="K218" s="30">
        <v>62.0</v>
      </c>
      <c r="L218" s="31">
        <v>247.0</v>
      </c>
      <c r="M218" s="32">
        <v>67.0</v>
      </c>
      <c r="N218" s="33">
        <v>63.0</v>
      </c>
      <c r="O218" s="25"/>
      <c r="P218" s="15">
        <f t="shared" si="10"/>
        <v>475</v>
      </c>
      <c r="Q218" s="28">
        <f>'Group B vs A; Governor; Early E'!AJ218</f>
        <v>113</v>
      </c>
      <c r="R218" s="29">
        <f>'Group B vs A; Governor; Early E'!AK218</f>
        <v>96</v>
      </c>
      <c r="S218" s="30">
        <f>'Group B vs A; Governor; MiV EDV'!AJ218</f>
        <v>62</v>
      </c>
      <c r="T218" s="31">
        <f>'Group B vs A; Governor; MiV EDV'!AK218</f>
        <v>40</v>
      </c>
      <c r="U218" s="32">
        <f>'Group B vs A; EDV Restoration D'!C218</f>
        <v>101</v>
      </c>
      <c r="V218" s="33">
        <f>'Group B vs A; Governor; MiV EDV'!AI218</f>
        <v>63</v>
      </c>
      <c r="W218" s="25"/>
      <c r="X218" s="28">
        <f t="shared" ref="X218:Y218" si="1089">I218+K218+M218</f>
        <v>166</v>
      </c>
      <c r="Y218" s="29">
        <f t="shared" si="1089"/>
        <v>406</v>
      </c>
      <c r="Z218" s="32">
        <f t="shared" ref="Z218:AA218" si="1090">Q218+S218+U218</f>
        <v>276</v>
      </c>
      <c r="AA218" s="67">
        <f t="shared" si="1090"/>
        <v>199</v>
      </c>
      <c r="AB218" s="68">
        <f t="shared" ref="AB218:AC218" si="1091">Z218/X218</f>
        <v>1.662650602</v>
      </c>
      <c r="AC218" s="69">
        <f t="shared" si="1091"/>
        <v>0.4901477833</v>
      </c>
      <c r="AD218" s="70">
        <v>89.0</v>
      </c>
      <c r="AE218" s="70">
        <v>20.0</v>
      </c>
      <c r="AF218" s="70">
        <v>35.0</v>
      </c>
      <c r="AG218" s="70">
        <v>22.0</v>
      </c>
      <c r="AH218" s="69">
        <v>265.0</v>
      </c>
      <c r="AI218" s="69">
        <v>136.0</v>
      </c>
      <c r="AJ218" s="69">
        <v>5.0</v>
      </c>
      <c r="AK218" s="70">
        <f t="shared" ref="AK218:AN218" si="1092">ROUND(AD218*$AB218,0)</f>
        <v>148</v>
      </c>
      <c r="AL218" s="70">
        <f t="shared" si="1092"/>
        <v>33</v>
      </c>
      <c r="AM218" s="70">
        <f t="shared" si="1092"/>
        <v>58</v>
      </c>
      <c r="AN218" s="70">
        <f t="shared" si="1092"/>
        <v>37</v>
      </c>
      <c r="AO218" s="69">
        <f t="shared" ref="AO218:AQ218" si="1093">ROUND(AH218*$AC218,0)</f>
        <v>130</v>
      </c>
      <c r="AP218" s="69">
        <f t="shared" si="1093"/>
        <v>67</v>
      </c>
      <c r="AQ218" s="69">
        <f t="shared" si="1093"/>
        <v>2</v>
      </c>
    </row>
    <row r="219">
      <c r="A219" s="60"/>
      <c r="B219" s="60"/>
      <c r="C219" s="60"/>
      <c r="D219" s="46">
        <v>217.0</v>
      </c>
      <c r="E219" s="25"/>
      <c r="F219" s="26">
        <v>3383.0</v>
      </c>
      <c r="G219" s="18">
        <v>2452.0</v>
      </c>
      <c r="H219" s="15">
        <f t="shared" si="9"/>
        <v>1155</v>
      </c>
      <c r="I219" s="28">
        <v>93.0</v>
      </c>
      <c r="J219" s="29">
        <v>200.0</v>
      </c>
      <c r="K219" s="30">
        <v>147.0</v>
      </c>
      <c r="L219" s="31">
        <v>520.0</v>
      </c>
      <c r="M219" s="32">
        <v>82.0</v>
      </c>
      <c r="N219" s="33">
        <v>113.0</v>
      </c>
      <c r="O219" s="25"/>
      <c r="P219" s="15">
        <f t="shared" si="10"/>
        <v>944</v>
      </c>
      <c r="Q219" s="28">
        <f>'Group B vs A; Governor; Early E'!AJ219</f>
        <v>247</v>
      </c>
      <c r="R219" s="29">
        <f>'Group B vs A; Governor; Early E'!AK219</f>
        <v>200</v>
      </c>
      <c r="S219" s="30">
        <f>'Group B vs A; Governor; MiV EDV'!AJ219</f>
        <v>147</v>
      </c>
      <c r="T219" s="31">
        <f>'Group B vs A; Governor; MiV EDV'!AK219</f>
        <v>102</v>
      </c>
      <c r="U219" s="32">
        <f>'Group B vs A; EDV Restoration D'!C219</f>
        <v>135</v>
      </c>
      <c r="V219" s="33">
        <f>'Group B vs A; Governor; MiV EDV'!AI219</f>
        <v>113</v>
      </c>
      <c r="W219" s="25"/>
      <c r="X219" s="28">
        <f t="shared" ref="X219:Y219" si="1094">I219+K219+M219</f>
        <v>322</v>
      </c>
      <c r="Y219" s="29">
        <f t="shared" si="1094"/>
        <v>833</v>
      </c>
      <c r="Z219" s="32">
        <f t="shared" ref="Z219:AA219" si="1095">Q219+S219+U219</f>
        <v>529</v>
      </c>
      <c r="AA219" s="67">
        <f t="shared" si="1095"/>
        <v>415</v>
      </c>
      <c r="AB219" s="68">
        <f t="shared" ref="AB219:AC219" si="1096">Z219/X219</f>
        <v>1.642857143</v>
      </c>
      <c r="AC219" s="69">
        <f t="shared" si="1096"/>
        <v>0.4981992797</v>
      </c>
      <c r="AD219" s="70">
        <v>125.0</v>
      </c>
      <c r="AE219" s="70">
        <v>76.0</v>
      </c>
      <c r="AF219" s="70">
        <v>74.0</v>
      </c>
      <c r="AG219" s="70">
        <v>47.0</v>
      </c>
      <c r="AH219" s="69">
        <v>462.0</v>
      </c>
      <c r="AI219" s="69">
        <v>350.0</v>
      </c>
      <c r="AJ219" s="69">
        <v>21.0</v>
      </c>
      <c r="AK219" s="70">
        <f t="shared" ref="AK219:AN219" si="1097">ROUND(AD219*$AB219,0)</f>
        <v>205</v>
      </c>
      <c r="AL219" s="70">
        <f t="shared" si="1097"/>
        <v>125</v>
      </c>
      <c r="AM219" s="70">
        <f t="shared" si="1097"/>
        <v>122</v>
      </c>
      <c r="AN219" s="70">
        <f t="shared" si="1097"/>
        <v>77</v>
      </c>
      <c r="AO219" s="69">
        <f t="shared" ref="AO219:AQ219" si="1098">ROUND(AH219*$AC219,0)</f>
        <v>230</v>
      </c>
      <c r="AP219" s="69">
        <f t="shared" si="1098"/>
        <v>174</v>
      </c>
      <c r="AQ219" s="69">
        <f t="shared" si="1098"/>
        <v>10</v>
      </c>
    </row>
    <row r="220">
      <c r="A220" s="60"/>
      <c r="B220" s="60"/>
      <c r="C220" s="60"/>
      <c r="D220" s="46">
        <v>218.0</v>
      </c>
      <c r="E220" s="25"/>
      <c r="F220" s="26">
        <v>3385.0</v>
      </c>
      <c r="G220" s="18">
        <v>1775.0</v>
      </c>
      <c r="H220" s="15">
        <f t="shared" si="9"/>
        <v>482</v>
      </c>
      <c r="I220" s="28">
        <v>37.0</v>
      </c>
      <c r="J220" s="29">
        <v>101.0</v>
      </c>
      <c r="K220" s="30">
        <v>39.0</v>
      </c>
      <c r="L220" s="31">
        <v>188.0</v>
      </c>
      <c r="M220" s="32">
        <v>45.0</v>
      </c>
      <c r="N220" s="33">
        <v>72.0</v>
      </c>
      <c r="O220" s="25"/>
      <c r="P220" s="15">
        <f t="shared" si="10"/>
        <v>422</v>
      </c>
      <c r="Q220" s="28">
        <f>'Group B vs A; Governor; Early E'!AJ220</f>
        <v>98</v>
      </c>
      <c r="R220" s="29">
        <f>'Group B vs A; Governor; Early E'!AK220</f>
        <v>101</v>
      </c>
      <c r="S220" s="30">
        <f>'Group B vs A; Governor; MiV EDV'!AJ220</f>
        <v>39</v>
      </c>
      <c r="T220" s="31">
        <f>'Group B vs A; Governor; MiV EDV'!AK220</f>
        <v>35</v>
      </c>
      <c r="U220" s="32">
        <f>'Group B vs A; EDV Restoration D'!C220</f>
        <v>77</v>
      </c>
      <c r="V220" s="33">
        <f>'Group B vs A; Governor; MiV EDV'!AI220</f>
        <v>72</v>
      </c>
      <c r="W220" s="25"/>
      <c r="X220" s="28">
        <f t="shared" ref="X220:Y220" si="1099">I220+K220+M220</f>
        <v>121</v>
      </c>
      <c r="Y220" s="29">
        <f t="shared" si="1099"/>
        <v>361</v>
      </c>
      <c r="Z220" s="32">
        <f t="shared" ref="Z220:AA220" si="1100">Q220+S220+U220</f>
        <v>214</v>
      </c>
      <c r="AA220" s="67">
        <f t="shared" si="1100"/>
        <v>208</v>
      </c>
      <c r="AB220" s="68">
        <f t="shared" ref="AB220:AC220" si="1101">Z220/X220</f>
        <v>1.768595041</v>
      </c>
      <c r="AC220" s="69">
        <f t="shared" si="1101"/>
        <v>0.5761772853</v>
      </c>
      <c r="AD220" s="70">
        <v>72.0</v>
      </c>
      <c r="AE220" s="70">
        <v>17.0</v>
      </c>
      <c r="AF220" s="70">
        <v>25.0</v>
      </c>
      <c r="AG220" s="70">
        <v>7.0</v>
      </c>
      <c r="AH220" s="69">
        <v>194.0</v>
      </c>
      <c r="AI220" s="69">
        <v>162.0</v>
      </c>
      <c r="AJ220" s="69">
        <v>5.0</v>
      </c>
      <c r="AK220" s="70">
        <f t="shared" ref="AK220:AN220" si="1102">ROUND(AD220*$AB220,0)</f>
        <v>127</v>
      </c>
      <c r="AL220" s="70">
        <f t="shared" si="1102"/>
        <v>30</v>
      </c>
      <c r="AM220" s="70">
        <f t="shared" si="1102"/>
        <v>44</v>
      </c>
      <c r="AN220" s="70">
        <f t="shared" si="1102"/>
        <v>12</v>
      </c>
      <c r="AO220" s="69">
        <f t="shared" ref="AO220:AQ220" si="1103">ROUND(AH220*$AC220,0)</f>
        <v>112</v>
      </c>
      <c r="AP220" s="69">
        <f t="shared" si="1103"/>
        <v>93</v>
      </c>
      <c r="AQ220" s="69">
        <f t="shared" si="1103"/>
        <v>3</v>
      </c>
    </row>
    <row r="221">
      <c r="A221" s="60"/>
      <c r="B221" s="60"/>
      <c r="C221" s="60"/>
      <c r="D221" s="46">
        <v>219.0</v>
      </c>
      <c r="E221" s="25"/>
      <c r="F221" s="26">
        <v>3391.0</v>
      </c>
      <c r="G221" s="18">
        <v>2188.0</v>
      </c>
      <c r="H221" s="15">
        <f t="shared" si="9"/>
        <v>657</v>
      </c>
      <c r="I221" s="28">
        <v>41.0</v>
      </c>
      <c r="J221" s="29">
        <v>107.0</v>
      </c>
      <c r="K221" s="30">
        <v>56.0</v>
      </c>
      <c r="L221" s="31">
        <v>296.0</v>
      </c>
      <c r="M221" s="32">
        <v>40.0</v>
      </c>
      <c r="N221" s="33">
        <v>117.0</v>
      </c>
      <c r="O221" s="25"/>
      <c r="P221" s="15">
        <f t="shared" si="10"/>
        <v>522</v>
      </c>
      <c r="Q221" s="28">
        <f>'Group B vs A; Governor; Early E'!AJ221</f>
        <v>91</v>
      </c>
      <c r="R221" s="29">
        <f>'Group B vs A; Governor; Early E'!AK221</f>
        <v>107</v>
      </c>
      <c r="S221" s="30">
        <f>'Group B vs A; Governor; MiV EDV'!AJ221</f>
        <v>56</v>
      </c>
      <c r="T221" s="31">
        <f>'Group B vs A; Governor; MiV EDV'!AK221</f>
        <v>66</v>
      </c>
      <c r="U221" s="32">
        <f>'Group B vs A; EDV Restoration D'!C221</f>
        <v>85</v>
      </c>
      <c r="V221" s="33">
        <f>'Group B vs A; Governor; MiV EDV'!AI221</f>
        <v>117</v>
      </c>
      <c r="W221" s="25"/>
      <c r="X221" s="28">
        <f t="shared" ref="X221:Y221" si="1104">I221+K221+M221</f>
        <v>137</v>
      </c>
      <c r="Y221" s="29">
        <f t="shared" si="1104"/>
        <v>520</v>
      </c>
      <c r="Z221" s="32">
        <f t="shared" ref="Z221:AA221" si="1105">Q221+S221+U221</f>
        <v>232</v>
      </c>
      <c r="AA221" s="67">
        <f t="shared" si="1105"/>
        <v>290</v>
      </c>
      <c r="AB221" s="68">
        <f t="shared" ref="AB221:AC221" si="1106">Z221/X221</f>
        <v>1.693430657</v>
      </c>
      <c r="AC221" s="69">
        <f t="shared" si="1106"/>
        <v>0.5576923077</v>
      </c>
      <c r="AD221" s="70">
        <v>60.0</v>
      </c>
      <c r="AE221" s="70">
        <v>34.0</v>
      </c>
      <c r="AF221" s="70">
        <v>30.0</v>
      </c>
      <c r="AG221" s="70">
        <v>13.0</v>
      </c>
      <c r="AH221" s="69">
        <v>310.0</v>
      </c>
      <c r="AI221" s="69">
        <v>195.0</v>
      </c>
      <c r="AJ221" s="69">
        <v>15.0</v>
      </c>
      <c r="AK221" s="70">
        <f t="shared" ref="AK221:AN221" si="1107">ROUND(AD221*$AB221,0)</f>
        <v>102</v>
      </c>
      <c r="AL221" s="70">
        <f t="shared" si="1107"/>
        <v>58</v>
      </c>
      <c r="AM221" s="70">
        <f t="shared" si="1107"/>
        <v>51</v>
      </c>
      <c r="AN221" s="70">
        <f t="shared" si="1107"/>
        <v>22</v>
      </c>
      <c r="AO221" s="69">
        <f t="shared" ref="AO221:AQ221" si="1108">ROUND(AH221*$AC221,0)</f>
        <v>173</v>
      </c>
      <c r="AP221" s="69">
        <f t="shared" si="1108"/>
        <v>109</v>
      </c>
      <c r="AQ221" s="69">
        <f t="shared" si="1108"/>
        <v>8</v>
      </c>
    </row>
    <row r="222">
      <c r="A222" s="60"/>
      <c r="B222" s="60"/>
      <c r="C222" s="60"/>
      <c r="D222" s="46">
        <v>220.0</v>
      </c>
      <c r="E222" s="25"/>
      <c r="F222" s="26">
        <v>3392.0</v>
      </c>
      <c r="G222" s="18">
        <v>1601.0</v>
      </c>
      <c r="H222" s="15">
        <f t="shared" si="9"/>
        <v>399</v>
      </c>
      <c r="I222" s="28">
        <v>50.0</v>
      </c>
      <c r="J222" s="29">
        <v>73.0</v>
      </c>
      <c r="K222" s="30">
        <v>33.0</v>
      </c>
      <c r="L222" s="31">
        <v>164.0</v>
      </c>
      <c r="M222" s="32">
        <v>25.0</v>
      </c>
      <c r="N222" s="33">
        <v>54.0</v>
      </c>
      <c r="O222" s="25"/>
      <c r="P222" s="15">
        <f t="shared" si="10"/>
        <v>356</v>
      </c>
      <c r="Q222" s="28">
        <f>'Group B vs A; Governor; Early E'!AJ222</f>
        <v>114</v>
      </c>
      <c r="R222" s="29">
        <f>'Group B vs A; Governor; Early E'!AK222</f>
        <v>73</v>
      </c>
      <c r="S222" s="30">
        <f>'Group B vs A; Governor; MiV EDV'!AJ222</f>
        <v>33</v>
      </c>
      <c r="T222" s="31">
        <f>'Group B vs A; Governor; MiV EDV'!AK222</f>
        <v>34</v>
      </c>
      <c r="U222" s="32">
        <f>'Group B vs A; EDV Restoration D'!C222</f>
        <v>48</v>
      </c>
      <c r="V222" s="33">
        <f>'Group B vs A; Governor; MiV EDV'!AI222</f>
        <v>54</v>
      </c>
      <c r="W222" s="25"/>
      <c r="X222" s="28">
        <f t="shared" ref="X222:Y222" si="1109">I222+K222+M222</f>
        <v>108</v>
      </c>
      <c r="Y222" s="29">
        <f t="shared" si="1109"/>
        <v>291</v>
      </c>
      <c r="Z222" s="32">
        <f t="shared" ref="Z222:AA222" si="1110">Q222+S222+U222</f>
        <v>195</v>
      </c>
      <c r="AA222" s="67">
        <f t="shared" si="1110"/>
        <v>161</v>
      </c>
      <c r="AB222" s="68">
        <f t="shared" ref="AB222:AC222" si="1111">Z222/X222</f>
        <v>1.805555556</v>
      </c>
      <c r="AC222" s="69">
        <f t="shared" si="1111"/>
        <v>0.5532646048</v>
      </c>
      <c r="AD222" s="70">
        <v>55.0</v>
      </c>
      <c r="AE222" s="70">
        <v>25.0</v>
      </c>
      <c r="AF222" s="70">
        <v>23.0</v>
      </c>
      <c r="AG222" s="70">
        <v>5.0</v>
      </c>
      <c r="AH222" s="69">
        <v>204.0</v>
      </c>
      <c r="AI222" s="69">
        <v>78.0</v>
      </c>
      <c r="AJ222" s="69">
        <v>9.0</v>
      </c>
      <c r="AK222" s="70">
        <f t="shared" ref="AK222:AN222" si="1112">ROUND(AD222*$AB222,0)</f>
        <v>99</v>
      </c>
      <c r="AL222" s="70">
        <f t="shared" si="1112"/>
        <v>45</v>
      </c>
      <c r="AM222" s="70">
        <f t="shared" si="1112"/>
        <v>42</v>
      </c>
      <c r="AN222" s="70">
        <f t="shared" si="1112"/>
        <v>9</v>
      </c>
      <c r="AO222" s="69">
        <f t="shared" ref="AO222:AQ222" si="1113">ROUND(AH222*$AC222,0)</f>
        <v>113</v>
      </c>
      <c r="AP222" s="69">
        <f t="shared" si="1113"/>
        <v>43</v>
      </c>
      <c r="AQ222" s="69">
        <f t="shared" si="1113"/>
        <v>5</v>
      </c>
    </row>
    <row r="223">
      <c r="A223" s="60"/>
      <c r="B223" s="60"/>
      <c r="C223" s="60"/>
      <c r="D223" s="46">
        <v>221.0</v>
      </c>
      <c r="E223" s="25"/>
      <c r="F223" s="26">
        <v>3414.0</v>
      </c>
      <c r="G223" s="18">
        <v>1087.0</v>
      </c>
      <c r="H223" s="15">
        <f t="shared" si="9"/>
        <v>281</v>
      </c>
      <c r="I223" s="28">
        <v>8.0</v>
      </c>
      <c r="J223" s="29">
        <v>46.0</v>
      </c>
      <c r="K223" s="30">
        <v>30.0</v>
      </c>
      <c r="L223" s="31">
        <v>144.0</v>
      </c>
      <c r="M223" s="32">
        <v>17.0</v>
      </c>
      <c r="N223" s="33">
        <v>36.0</v>
      </c>
      <c r="O223" s="25"/>
      <c r="P223" s="15">
        <f t="shared" si="10"/>
        <v>199</v>
      </c>
      <c r="Q223" s="28">
        <f>'Group B vs A; Governor; Early E'!AJ223</f>
        <v>25</v>
      </c>
      <c r="R223" s="29">
        <f>'Group B vs A; Governor; Early E'!AK223</f>
        <v>46</v>
      </c>
      <c r="S223" s="30">
        <f>'Group B vs A; Governor; MiV EDV'!AJ223</f>
        <v>30</v>
      </c>
      <c r="T223" s="31">
        <f>'Group B vs A; Governor; MiV EDV'!AK223</f>
        <v>30</v>
      </c>
      <c r="U223" s="32">
        <f>'Group B vs A; EDV Restoration D'!C223</f>
        <v>32</v>
      </c>
      <c r="V223" s="33">
        <f>'Group B vs A; Governor; MiV EDV'!AI223</f>
        <v>36</v>
      </c>
      <c r="W223" s="25"/>
      <c r="X223" s="28">
        <f t="shared" ref="X223:Y223" si="1114">I223+K223+M223</f>
        <v>55</v>
      </c>
      <c r="Y223" s="29">
        <f t="shared" si="1114"/>
        <v>226</v>
      </c>
      <c r="Z223" s="32">
        <f t="shared" ref="Z223:AA223" si="1115">Q223+S223+U223</f>
        <v>87</v>
      </c>
      <c r="AA223" s="67">
        <f t="shared" si="1115"/>
        <v>112</v>
      </c>
      <c r="AB223" s="68">
        <f t="shared" ref="AB223:AC223" si="1116">Z223/X223</f>
        <v>1.581818182</v>
      </c>
      <c r="AC223" s="69">
        <f t="shared" si="1116"/>
        <v>0.4955752212</v>
      </c>
      <c r="AD223" s="70">
        <v>22.0</v>
      </c>
      <c r="AE223" s="70">
        <v>14.0</v>
      </c>
      <c r="AF223" s="70">
        <v>13.0</v>
      </c>
      <c r="AG223" s="70">
        <v>6.0</v>
      </c>
      <c r="AH223" s="69">
        <v>106.0</v>
      </c>
      <c r="AI223" s="69">
        <v>115.0</v>
      </c>
      <c r="AJ223" s="69">
        <v>5.0</v>
      </c>
      <c r="AK223" s="70">
        <f t="shared" ref="AK223:AN223" si="1117">ROUND(AD223*$AB223,0)</f>
        <v>35</v>
      </c>
      <c r="AL223" s="70">
        <f t="shared" si="1117"/>
        <v>22</v>
      </c>
      <c r="AM223" s="70">
        <f t="shared" si="1117"/>
        <v>21</v>
      </c>
      <c r="AN223" s="70">
        <f t="shared" si="1117"/>
        <v>9</v>
      </c>
      <c r="AO223" s="69">
        <f t="shared" ref="AO223:AQ223" si="1118">ROUND(AH223*$AC223,0)</f>
        <v>53</v>
      </c>
      <c r="AP223" s="69">
        <f t="shared" si="1118"/>
        <v>57</v>
      </c>
      <c r="AQ223" s="69">
        <f t="shared" si="1118"/>
        <v>2</v>
      </c>
    </row>
    <row r="224">
      <c r="A224" s="60"/>
      <c r="B224" s="60"/>
      <c r="C224" s="60"/>
      <c r="D224" s="46">
        <v>222.0</v>
      </c>
      <c r="E224" s="25"/>
      <c r="F224" s="26">
        <v>3417.0</v>
      </c>
      <c r="G224" s="18">
        <v>2146.0</v>
      </c>
      <c r="H224" s="15">
        <f t="shared" si="9"/>
        <v>317</v>
      </c>
      <c r="I224" s="28">
        <v>22.0</v>
      </c>
      <c r="J224" s="29">
        <v>66.0</v>
      </c>
      <c r="K224" s="30">
        <v>14.0</v>
      </c>
      <c r="L224" s="31">
        <v>138.0</v>
      </c>
      <c r="M224" s="32">
        <v>30.0</v>
      </c>
      <c r="N224" s="33">
        <v>47.0</v>
      </c>
      <c r="O224" s="25"/>
      <c r="P224" s="15">
        <f t="shared" si="10"/>
        <v>257</v>
      </c>
      <c r="Q224" s="28">
        <f>'Group B vs A; Governor; Early E'!AJ224</f>
        <v>60</v>
      </c>
      <c r="R224" s="29">
        <f>'Group B vs A; Governor; Early E'!AK224</f>
        <v>66</v>
      </c>
      <c r="S224" s="30">
        <f>'Group B vs A; Governor; MiV EDV'!AJ224</f>
        <v>14</v>
      </c>
      <c r="T224" s="31">
        <f>'Group B vs A; Governor; MiV EDV'!AK224</f>
        <v>17</v>
      </c>
      <c r="U224" s="32">
        <f>'Group B vs A; EDV Restoration D'!C224</f>
        <v>53</v>
      </c>
      <c r="V224" s="33">
        <f>'Group B vs A; Governor; MiV EDV'!AI224</f>
        <v>47</v>
      </c>
      <c r="W224" s="25"/>
      <c r="X224" s="28">
        <f t="shared" ref="X224:Y224" si="1119">I224+K224+M224</f>
        <v>66</v>
      </c>
      <c r="Y224" s="29">
        <f t="shared" si="1119"/>
        <v>251</v>
      </c>
      <c r="Z224" s="32">
        <f t="shared" ref="Z224:AA224" si="1120">Q224+S224+U224</f>
        <v>127</v>
      </c>
      <c r="AA224" s="67">
        <f t="shared" si="1120"/>
        <v>130</v>
      </c>
      <c r="AB224" s="68">
        <f t="shared" ref="AB224:AC224" si="1121">Z224/X224</f>
        <v>1.924242424</v>
      </c>
      <c r="AC224" s="69">
        <f t="shared" si="1121"/>
        <v>0.5179282869</v>
      </c>
      <c r="AD224" s="70">
        <v>40.0</v>
      </c>
      <c r="AE224" s="70">
        <v>12.0</v>
      </c>
      <c r="AF224" s="70">
        <v>9.0</v>
      </c>
      <c r="AG224" s="70">
        <v>5.0</v>
      </c>
      <c r="AH224" s="69">
        <v>162.0</v>
      </c>
      <c r="AI224" s="69">
        <v>74.0</v>
      </c>
      <c r="AJ224" s="69">
        <v>15.0</v>
      </c>
      <c r="AK224" s="70">
        <f t="shared" ref="AK224:AN224" si="1122">ROUND(AD224*$AB224,0)</f>
        <v>77</v>
      </c>
      <c r="AL224" s="70">
        <f t="shared" si="1122"/>
        <v>23</v>
      </c>
      <c r="AM224" s="70">
        <f t="shared" si="1122"/>
        <v>17</v>
      </c>
      <c r="AN224" s="70">
        <f t="shared" si="1122"/>
        <v>10</v>
      </c>
      <c r="AO224" s="69">
        <f t="shared" ref="AO224:AQ224" si="1123">ROUND(AH224*$AC224,0)</f>
        <v>84</v>
      </c>
      <c r="AP224" s="69">
        <f t="shared" si="1123"/>
        <v>38</v>
      </c>
      <c r="AQ224" s="69">
        <f t="shared" si="1123"/>
        <v>8</v>
      </c>
    </row>
    <row r="225">
      <c r="A225" s="60"/>
      <c r="B225" s="60"/>
      <c r="C225" s="60"/>
      <c r="D225" s="46">
        <v>223.0</v>
      </c>
      <c r="E225" s="25"/>
      <c r="F225" s="26">
        <v>3418.0</v>
      </c>
      <c r="G225" s="18">
        <v>769.0</v>
      </c>
      <c r="H225" s="15">
        <f t="shared" si="9"/>
        <v>164</v>
      </c>
      <c r="I225" s="28">
        <v>16.0</v>
      </c>
      <c r="J225" s="29">
        <v>25.0</v>
      </c>
      <c r="K225" s="30">
        <v>9.0</v>
      </c>
      <c r="L225" s="31">
        <v>77.0</v>
      </c>
      <c r="M225" s="32">
        <v>19.0</v>
      </c>
      <c r="N225" s="33">
        <v>18.0</v>
      </c>
      <c r="O225" s="25"/>
      <c r="P225" s="15">
        <f t="shared" si="10"/>
        <v>139</v>
      </c>
      <c r="Q225" s="28">
        <f>'Group B vs A; Governor; Early E'!AJ225</f>
        <v>48</v>
      </c>
      <c r="R225" s="29">
        <f>'Group B vs A; Governor; Early E'!AK225</f>
        <v>25</v>
      </c>
      <c r="S225" s="30">
        <f>'Group B vs A; Governor; MiV EDV'!AJ225</f>
        <v>9</v>
      </c>
      <c r="T225" s="31">
        <f>'Group B vs A; Governor; MiV EDV'!AK225</f>
        <v>9</v>
      </c>
      <c r="U225" s="32">
        <f>'Group B vs A; EDV Restoration D'!C225</f>
        <v>30</v>
      </c>
      <c r="V225" s="33">
        <f>'Group B vs A; Governor; MiV EDV'!AI225</f>
        <v>18</v>
      </c>
      <c r="W225" s="25"/>
      <c r="X225" s="28">
        <f t="shared" ref="X225:Y225" si="1124">I225+K225+M225</f>
        <v>44</v>
      </c>
      <c r="Y225" s="29">
        <f t="shared" si="1124"/>
        <v>120</v>
      </c>
      <c r="Z225" s="32">
        <f t="shared" ref="Z225:AA225" si="1125">Q225+S225+U225</f>
        <v>87</v>
      </c>
      <c r="AA225" s="67">
        <f t="shared" si="1125"/>
        <v>52</v>
      </c>
      <c r="AB225" s="68">
        <f t="shared" ref="AB225:AC225" si="1126">Z225/X225</f>
        <v>1.977272727</v>
      </c>
      <c r="AC225" s="69">
        <f t="shared" si="1126"/>
        <v>0.4333333333</v>
      </c>
      <c r="AD225" s="70">
        <v>22.0</v>
      </c>
      <c r="AE225" s="70">
        <v>10.0</v>
      </c>
      <c r="AF225" s="70">
        <v>7.0</v>
      </c>
      <c r="AG225" s="70">
        <v>5.0</v>
      </c>
      <c r="AH225" s="69">
        <v>58.0</v>
      </c>
      <c r="AI225" s="69">
        <v>58.0</v>
      </c>
      <c r="AJ225" s="69">
        <v>4.0</v>
      </c>
      <c r="AK225" s="70">
        <f t="shared" ref="AK225:AN225" si="1127">ROUND(AD225*$AB225,0)</f>
        <v>44</v>
      </c>
      <c r="AL225" s="70">
        <f t="shared" si="1127"/>
        <v>20</v>
      </c>
      <c r="AM225" s="70">
        <f t="shared" si="1127"/>
        <v>14</v>
      </c>
      <c r="AN225" s="70">
        <f t="shared" si="1127"/>
        <v>10</v>
      </c>
      <c r="AO225" s="69">
        <f t="shared" ref="AO225:AQ225" si="1128">ROUND(AH225*$AC225,0)</f>
        <v>25</v>
      </c>
      <c r="AP225" s="69">
        <f t="shared" si="1128"/>
        <v>25</v>
      </c>
      <c r="AQ225" s="69">
        <f t="shared" si="1128"/>
        <v>2</v>
      </c>
    </row>
    <row r="226">
      <c r="A226" s="60"/>
      <c r="B226" s="60"/>
      <c r="C226" s="60"/>
      <c r="D226" s="46">
        <v>224.0</v>
      </c>
      <c r="E226" s="25"/>
      <c r="F226" s="26">
        <v>3435.0</v>
      </c>
      <c r="G226" s="18">
        <v>2794.0</v>
      </c>
      <c r="H226" s="15">
        <f t="shared" si="9"/>
        <v>542</v>
      </c>
      <c r="I226" s="28">
        <v>34.0</v>
      </c>
      <c r="J226" s="29">
        <v>95.0</v>
      </c>
      <c r="K226" s="30">
        <v>50.0</v>
      </c>
      <c r="L226" s="31">
        <v>224.0</v>
      </c>
      <c r="M226" s="32">
        <v>57.0</v>
      </c>
      <c r="N226" s="33">
        <v>82.0</v>
      </c>
      <c r="O226" s="25"/>
      <c r="P226" s="15">
        <f t="shared" si="10"/>
        <v>457</v>
      </c>
      <c r="Q226" s="28">
        <f>'Group B vs A; Governor; Early E'!AJ226</f>
        <v>94</v>
      </c>
      <c r="R226" s="29">
        <f>'Group B vs A; Governor; Early E'!AK226</f>
        <v>95</v>
      </c>
      <c r="S226" s="30">
        <f>'Group B vs A; Governor; MiV EDV'!AJ226</f>
        <v>50</v>
      </c>
      <c r="T226" s="31">
        <f>'Group B vs A; Governor; MiV EDV'!AK226</f>
        <v>41</v>
      </c>
      <c r="U226" s="32">
        <f>'Group B vs A; EDV Restoration D'!C226</f>
        <v>95</v>
      </c>
      <c r="V226" s="33">
        <f>'Group B vs A; Governor; MiV EDV'!AI226</f>
        <v>82</v>
      </c>
      <c r="W226" s="25"/>
      <c r="X226" s="28">
        <f t="shared" ref="X226:Y226" si="1129">I226+K226+M226</f>
        <v>141</v>
      </c>
      <c r="Y226" s="29">
        <f t="shared" si="1129"/>
        <v>401</v>
      </c>
      <c r="Z226" s="32">
        <f t="shared" ref="Z226:AA226" si="1130">Q226+S226+U226</f>
        <v>239</v>
      </c>
      <c r="AA226" s="67">
        <f t="shared" si="1130"/>
        <v>218</v>
      </c>
      <c r="AB226" s="68">
        <f t="shared" ref="AB226:AC226" si="1131">Z226/X226</f>
        <v>1.695035461</v>
      </c>
      <c r="AC226" s="69">
        <f t="shared" si="1131"/>
        <v>0.5436408978</v>
      </c>
      <c r="AD226" s="70">
        <v>67.0</v>
      </c>
      <c r="AE226" s="70">
        <v>27.0</v>
      </c>
      <c r="AF226" s="70">
        <v>32.0</v>
      </c>
      <c r="AG226" s="70">
        <v>15.0</v>
      </c>
      <c r="AH226" s="69">
        <v>271.0</v>
      </c>
      <c r="AI226" s="69">
        <v>120.0</v>
      </c>
      <c r="AJ226" s="69">
        <v>10.0</v>
      </c>
      <c r="AK226" s="70">
        <f t="shared" ref="AK226:AN226" si="1132">ROUND(AD226*$AB226,0)</f>
        <v>114</v>
      </c>
      <c r="AL226" s="70">
        <f t="shared" si="1132"/>
        <v>46</v>
      </c>
      <c r="AM226" s="70">
        <f t="shared" si="1132"/>
        <v>54</v>
      </c>
      <c r="AN226" s="70">
        <f t="shared" si="1132"/>
        <v>25</v>
      </c>
      <c r="AO226" s="69">
        <f t="shared" ref="AO226:AQ226" si="1133">ROUND(AH226*$AC226,0)</f>
        <v>147</v>
      </c>
      <c r="AP226" s="69">
        <f t="shared" si="1133"/>
        <v>65</v>
      </c>
      <c r="AQ226" s="69">
        <f t="shared" si="1133"/>
        <v>5</v>
      </c>
    </row>
    <row r="227">
      <c r="A227" s="60"/>
      <c r="B227" s="60"/>
      <c r="C227" s="60"/>
      <c r="D227" s="46">
        <v>225.0</v>
      </c>
      <c r="E227" s="25"/>
      <c r="F227" s="26">
        <v>3464.0</v>
      </c>
      <c r="G227" s="18">
        <v>2203.0</v>
      </c>
      <c r="H227" s="15">
        <f t="shared" si="9"/>
        <v>667</v>
      </c>
      <c r="I227" s="28">
        <v>78.0</v>
      </c>
      <c r="J227" s="29">
        <v>178.0</v>
      </c>
      <c r="K227" s="30">
        <v>65.0</v>
      </c>
      <c r="L227" s="31">
        <v>253.0</v>
      </c>
      <c r="M227" s="32">
        <v>36.0</v>
      </c>
      <c r="N227" s="33">
        <v>57.0</v>
      </c>
      <c r="O227" s="25"/>
      <c r="P227" s="15">
        <f t="shared" si="10"/>
        <v>612</v>
      </c>
      <c r="Q227" s="28">
        <f>'Group B vs A; Governor; Early E'!AJ227</f>
        <v>199</v>
      </c>
      <c r="R227" s="29">
        <f>'Group B vs A; Governor; Early E'!AK227</f>
        <v>178</v>
      </c>
      <c r="S227" s="30">
        <f>'Group B vs A; Governor; MiV EDV'!AJ227</f>
        <v>65</v>
      </c>
      <c r="T227" s="31">
        <f>'Group B vs A; Governor; MiV EDV'!AK227</f>
        <v>51</v>
      </c>
      <c r="U227" s="32">
        <f>'Group B vs A; EDV Restoration D'!C227</f>
        <v>62</v>
      </c>
      <c r="V227" s="33">
        <f>'Group B vs A; Governor; MiV EDV'!AI227</f>
        <v>57</v>
      </c>
      <c r="W227" s="25"/>
      <c r="X227" s="28">
        <f t="shared" ref="X227:Y227" si="1134">I227+K227+M227</f>
        <v>179</v>
      </c>
      <c r="Y227" s="29">
        <f t="shared" si="1134"/>
        <v>488</v>
      </c>
      <c r="Z227" s="32">
        <f t="shared" ref="Z227:AA227" si="1135">Q227+S227+U227</f>
        <v>326</v>
      </c>
      <c r="AA227" s="67">
        <f t="shared" si="1135"/>
        <v>286</v>
      </c>
      <c r="AB227" s="68">
        <f t="shared" ref="AB227:AC227" si="1136">Z227/X227</f>
        <v>1.82122905</v>
      </c>
      <c r="AC227" s="69">
        <f t="shared" si="1136"/>
        <v>0.5860655738</v>
      </c>
      <c r="AD227" s="70">
        <v>81.0</v>
      </c>
      <c r="AE227" s="70">
        <v>30.0</v>
      </c>
      <c r="AF227" s="70">
        <v>53.0</v>
      </c>
      <c r="AG227" s="70">
        <v>15.0</v>
      </c>
      <c r="AH227" s="69">
        <v>275.0</v>
      </c>
      <c r="AI227" s="69">
        <v>192.0</v>
      </c>
      <c r="AJ227" s="69">
        <v>21.0</v>
      </c>
      <c r="AK227" s="70">
        <f t="shared" ref="AK227:AN227" si="1137">ROUND(AD227*$AB227,0)</f>
        <v>148</v>
      </c>
      <c r="AL227" s="70">
        <f t="shared" si="1137"/>
        <v>55</v>
      </c>
      <c r="AM227" s="70">
        <f t="shared" si="1137"/>
        <v>97</v>
      </c>
      <c r="AN227" s="70">
        <f t="shared" si="1137"/>
        <v>27</v>
      </c>
      <c r="AO227" s="69">
        <f t="shared" ref="AO227:AQ227" si="1138">ROUND(AH227*$AC227,0)</f>
        <v>161</v>
      </c>
      <c r="AP227" s="69">
        <f t="shared" si="1138"/>
        <v>113</v>
      </c>
      <c r="AQ227" s="69">
        <f t="shared" si="1138"/>
        <v>12</v>
      </c>
    </row>
    <row r="228">
      <c r="A228" s="60"/>
      <c r="B228" s="60"/>
      <c r="C228" s="60"/>
      <c r="D228" s="46">
        <v>226.0</v>
      </c>
      <c r="E228" s="25"/>
      <c r="F228" s="26">
        <v>3540.0</v>
      </c>
      <c r="G228" s="18">
        <v>539.0</v>
      </c>
      <c r="H228" s="15">
        <f t="shared" si="9"/>
        <v>160</v>
      </c>
      <c r="I228" s="28">
        <v>19.0</v>
      </c>
      <c r="J228" s="29">
        <v>16.0</v>
      </c>
      <c r="K228" s="30">
        <v>22.0</v>
      </c>
      <c r="L228" s="31">
        <v>67.0</v>
      </c>
      <c r="M228" s="32">
        <v>22.0</v>
      </c>
      <c r="N228" s="33">
        <v>14.0</v>
      </c>
      <c r="O228" s="25"/>
      <c r="P228" s="15">
        <f t="shared" si="10"/>
        <v>171</v>
      </c>
      <c r="Q228" s="28">
        <f>'Group B vs A; Governor; Early E'!AJ228</f>
        <v>77</v>
      </c>
      <c r="R228" s="29">
        <f>'Group B vs A; Governor; Early E'!AK228</f>
        <v>16</v>
      </c>
      <c r="S228" s="30">
        <f>'Group B vs A; Governor; MiV EDV'!AJ228</f>
        <v>22</v>
      </c>
      <c r="T228" s="31">
        <f>'Group B vs A; Governor; MiV EDV'!AK228</f>
        <v>10</v>
      </c>
      <c r="U228" s="32">
        <f>'Group B vs A; EDV Restoration D'!C228</f>
        <v>32</v>
      </c>
      <c r="V228" s="33">
        <f>'Group B vs A; Governor; MiV EDV'!AI228</f>
        <v>14</v>
      </c>
      <c r="W228" s="25"/>
      <c r="X228" s="28">
        <f t="shared" ref="X228:Y228" si="1139">I228+K228+M228</f>
        <v>63</v>
      </c>
      <c r="Y228" s="29">
        <f t="shared" si="1139"/>
        <v>97</v>
      </c>
      <c r="Z228" s="32">
        <f t="shared" ref="Z228:AA228" si="1140">Q228+S228+U228</f>
        <v>131</v>
      </c>
      <c r="AA228" s="67">
        <f t="shared" si="1140"/>
        <v>40</v>
      </c>
      <c r="AB228" s="68">
        <f t="shared" ref="AB228:AC228" si="1141">Z228/X228</f>
        <v>2.079365079</v>
      </c>
      <c r="AC228" s="69">
        <f t="shared" si="1141"/>
        <v>0.412371134</v>
      </c>
      <c r="AD228" s="70">
        <v>48.0</v>
      </c>
      <c r="AE228" s="70">
        <v>5.0</v>
      </c>
      <c r="AF228" s="70">
        <v>9.0</v>
      </c>
      <c r="AG228" s="70">
        <v>1.0</v>
      </c>
      <c r="AH228" s="69">
        <v>38.0</v>
      </c>
      <c r="AI228" s="69">
        <v>48.0</v>
      </c>
      <c r="AJ228" s="69">
        <v>11.0</v>
      </c>
      <c r="AK228" s="70">
        <f t="shared" ref="AK228:AN228" si="1142">ROUND(AD228*$AB228,0)</f>
        <v>100</v>
      </c>
      <c r="AL228" s="70">
        <f t="shared" si="1142"/>
        <v>10</v>
      </c>
      <c r="AM228" s="70">
        <f t="shared" si="1142"/>
        <v>19</v>
      </c>
      <c r="AN228" s="70">
        <f t="shared" si="1142"/>
        <v>2</v>
      </c>
      <c r="AO228" s="69">
        <f t="shared" ref="AO228:AQ228" si="1143">ROUND(AH228*$AC228,0)</f>
        <v>16</v>
      </c>
      <c r="AP228" s="69">
        <f t="shared" si="1143"/>
        <v>20</v>
      </c>
      <c r="AQ228" s="69">
        <f t="shared" si="1143"/>
        <v>5</v>
      </c>
    </row>
    <row r="229">
      <c r="A229" s="60"/>
      <c r="B229" s="60"/>
      <c r="C229" s="60"/>
      <c r="D229" s="46">
        <v>227.0</v>
      </c>
      <c r="E229" s="25"/>
      <c r="F229" s="26">
        <v>3544.0</v>
      </c>
      <c r="G229" s="18">
        <v>1352.0</v>
      </c>
      <c r="H229" s="15">
        <f t="shared" si="9"/>
        <v>302</v>
      </c>
      <c r="I229" s="28">
        <v>18.0</v>
      </c>
      <c r="J229" s="29">
        <v>43.0</v>
      </c>
      <c r="K229" s="30">
        <v>37.0</v>
      </c>
      <c r="L229" s="31">
        <v>132.0</v>
      </c>
      <c r="M229" s="32">
        <v>22.0</v>
      </c>
      <c r="N229" s="33">
        <v>50.0</v>
      </c>
      <c r="O229" s="25"/>
      <c r="P229" s="15">
        <f t="shared" si="10"/>
        <v>246</v>
      </c>
      <c r="Q229" s="28">
        <f>'Group B vs A; Governor; Early E'!AJ229</f>
        <v>42</v>
      </c>
      <c r="R229" s="29">
        <f>'Group B vs A; Governor; Early E'!AK229</f>
        <v>43</v>
      </c>
      <c r="S229" s="30">
        <f>'Group B vs A; Governor; MiV EDV'!AJ229</f>
        <v>37</v>
      </c>
      <c r="T229" s="31">
        <f>'Group B vs A; Governor; MiV EDV'!AK229</f>
        <v>32</v>
      </c>
      <c r="U229" s="32">
        <f>'Group B vs A; EDV Restoration D'!C229</f>
        <v>42</v>
      </c>
      <c r="V229" s="33">
        <f>'Group B vs A; Governor; MiV EDV'!AI229</f>
        <v>50</v>
      </c>
      <c r="W229" s="25"/>
      <c r="X229" s="28">
        <f t="shared" ref="X229:Y229" si="1144">I229+K229+M229</f>
        <v>77</v>
      </c>
      <c r="Y229" s="29">
        <f t="shared" si="1144"/>
        <v>225</v>
      </c>
      <c r="Z229" s="32">
        <f t="shared" ref="Z229:AA229" si="1145">Q229+S229+U229</f>
        <v>121</v>
      </c>
      <c r="AA229" s="67">
        <f t="shared" si="1145"/>
        <v>125</v>
      </c>
      <c r="AB229" s="68">
        <f t="shared" ref="AB229:AC229" si="1146">Z229/X229</f>
        <v>1.571428571</v>
      </c>
      <c r="AC229" s="69">
        <f t="shared" si="1146"/>
        <v>0.5555555556</v>
      </c>
      <c r="AD229" s="70">
        <v>46.0</v>
      </c>
      <c r="AE229" s="70">
        <v>14.0</v>
      </c>
      <c r="AF229" s="70">
        <v>15.0</v>
      </c>
      <c r="AG229" s="70">
        <v>2.0</v>
      </c>
      <c r="AH229" s="69">
        <v>118.0</v>
      </c>
      <c r="AI229" s="69">
        <v>99.0</v>
      </c>
      <c r="AJ229" s="69">
        <v>8.0</v>
      </c>
      <c r="AK229" s="70">
        <f t="shared" ref="AK229:AN229" si="1147">ROUND(AD229*$AB229,0)</f>
        <v>72</v>
      </c>
      <c r="AL229" s="70">
        <f t="shared" si="1147"/>
        <v>22</v>
      </c>
      <c r="AM229" s="70">
        <f t="shared" si="1147"/>
        <v>24</v>
      </c>
      <c r="AN229" s="70">
        <f t="shared" si="1147"/>
        <v>3</v>
      </c>
      <c r="AO229" s="69">
        <f t="shared" ref="AO229:AQ229" si="1148">ROUND(AH229*$AC229,0)</f>
        <v>66</v>
      </c>
      <c r="AP229" s="69">
        <f t="shared" si="1148"/>
        <v>55</v>
      </c>
      <c r="AQ229" s="69">
        <f t="shared" si="1148"/>
        <v>4</v>
      </c>
    </row>
    <row r="230">
      <c r="A230" s="60"/>
      <c r="B230" s="60"/>
      <c r="C230" s="60"/>
      <c r="D230" s="46">
        <v>228.0</v>
      </c>
      <c r="E230" s="25"/>
      <c r="F230" s="26">
        <v>3546.0</v>
      </c>
      <c r="G230" s="18">
        <v>3305.0</v>
      </c>
      <c r="H230" s="15">
        <f t="shared" si="9"/>
        <v>571</v>
      </c>
      <c r="I230" s="28">
        <v>59.0</v>
      </c>
      <c r="J230" s="29">
        <v>103.0</v>
      </c>
      <c r="K230" s="30">
        <v>47.0</v>
      </c>
      <c r="L230" s="31">
        <v>231.0</v>
      </c>
      <c r="M230" s="32">
        <v>53.0</v>
      </c>
      <c r="N230" s="33">
        <v>78.0</v>
      </c>
      <c r="O230" s="25"/>
      <c r="P230" s="15">
        <f t="shared" si="10"/>
        <v>508</v>
      </c>
      <c r="Q230" s="28">
        <f>'Group B vs A; Governor; Early E'!AJ230</f>
        <v>150</v>
      </c>
      <c r="R230" s="29">
        <f>'Group B vs A; Governor; Early E'!AK230</f>
        <v>103</v>
      </c>
      <c r="S230" s="30">
        <f>'Group B vs A; Governor; MiV EDV'!AJ230</f>
        <v>47</v>
      </c>
      <c r="T230" s="31">
        <f>'Group B vs A; Governor; MiV EDV'!AK230</f>
        <v>41</v>
      </c>
      <c r="U230" s="32">
        <f>'Group B vs A; EDV Restoration D'!C230</f>
        <v>89</v>
      </c>
      <c r="V230" s="33">
        <f>'Group B vs A; Governor; MiV EDV'!AI230</f>
        <v>78</v>
      </c>
      <c r="W230" s="25"/>
      <c r="X230" s="28">
        <f t="shared" ref="X230:Y230" si="1149">I230+K230+M230</f>
        <v>159</v>
      </c>
      <c r="Y230" s="29">
        <f t="shared" si="1149"/>
        <v>412</v>
      </c>
      <c r="Z230" s="32">
        <f t="shared" ref="Z230:AA230" si="1150">Q230+S230+U230</f>
        <v>286</v>
      </c>
      <c r="AA230" s="67">
        <f t="shared" si="1150"/>
        <v>222</v>
      </c>
      <c r="AB230" s="68">
        <f t="shared" ref="AB230:AC230" si="1151">Z230/X230</f>
        <v>1.798742138</v>
      </c>
      <c r="AC230" s="69">
        <f t="shared" si="1151"/>
        <v>0.5388349515</v>
      </c>
      <c r="AD230" s="70">
        <v>82.0</v>
      </c>
      <c r="AE230" s="70">
        <v>42.0</v>
      </c>
      <c r="AF230" s="70">
        <v>28.0</v>
      </c>
      <c r="AG230" s="70">
        <v>7.0</v>
      </c>
      <c r="AH230" s="69">
        <v>271.0</v>
      </c>
      <c r="AI230" s="69">
        <v>129.0</v>
      </c>
      <c r="AJ230" s="69">
        <v>12.0</v>
      </c>
      <c r="AK230" s="70">
        <f t="shared" ref="AK230:AN230" si="1152">ROUND(AD230*$AB230,0)</f>
        <v>147</v>
      </c>
      <c r="AL230" s="70">
        <f t="shared" si="1152"/>
        <v>76</v>
      </c>
      <c r="AM230" s="70">
        <f t="shared" si="1152"/>
        <v>50</v>
      </c>
      <c r="AN230" s="70">
        <f t="shared" si="1152"/>
        <v>13</v>
      </c>
      <c r="AO230" s="69">
        <f t="shared" ref="AO230:AQ230" si="1153">ROUND(AH230*$AC230,0)</f>
        <v>146</v>
      </c>
      <c r="AP230" s="69">
        <f t="shared" si="1153"/>
        <v>70</v>
      </c>
      <c r="AQ230" s="69">
        <f t="shared" si="1153"/>
        <v>6</v>
      </c>
    </row>
    <row r="231">
      <c r="A231" s="60"/>
      <c r="B231" s="60"/>
      <c r="C231" s="60"/>
      <c r="D231" s="46">
        <v>229.0</v>
      </c>
      <c r="E231" s="25"/>
      <c r="F231" s="26">
        <v>3547.0</v>
      </c>
      <c r="G231" s="18">
        <v>2029.0</v>
      </c>
      <c r="H231" s="15">
        <f t="shared" si="9"/>
        <v>497</v>
      </c>
      <c r="I231" s="28">
        <v>39.0</v>
      </c>
      <c r="J231" s="29">
        <v>111.0</v>
      </c>
      <c r="K231" s="30">
        <v>59.0</v>
      </c>
      <c r="L231" s="31">
        <v>190.0</v>
      </c>
      <c r="M231" s="32">
        <v>42.0</v>
      </c>
      <c r="N231" s="33">
        <v>56.0</v>
      </c>
      <c r="O231" s="25"/>
      <c r="P231" s="15">
        <f t="shared" si="10"/>
        <v>444</v>
      </c>
      <c r="Q231" s="28">
        <f>'Group B vs A; Governor; Early E'!AJ231</f>
        <v>111</v>
      </c>
      <c r="R231" s="29">
        <f>'Group B vs A; Governor; Early E'!AK231</f>
        <v>111</v>
      </c>
      <c r="S231" s="30">
        <f>'Group B vs A; Governor; MiV EDV'!AJ231</f>
        <v>59</v>
      </c>
      <c r="T231" s="31">
        <f>'Group B vs A; Governor; MiV EDV'!AK231</f>
        <v>38</v>
      </c>
      <c r="U231" s="32">
        <f>'Group B vs A; EDV Restoration D'!C231</f>
        <v>69</v>
      </c>
      <c r="V231" s="33">
        <f>'Group B vs A; Governor; MiV EDV'!AI231</f>
        <v>56</v>
      </c>
      <c r="W231" s="25"/>
      <c r="X231" s="28">
        <f t="shared" ref="X231:Y231" si="1154">I231+K231+M231</f>
        <v>140</v>
      </c>
      <c r="Y231" s="29">
        <f t="shared" si="1154"/>
        <v>357</v>
      </c>
      <c r="Z231" s="32">
        <f t="shared" ref="Z231:AA231" si="1155">Q231+S231+U231</f>
        <v>239</v>
      </c>
      <c r="AA231" s="67">
        <f t="shared" si="1155"/>
        <v>205</v>
      </c>
      <c r="AB231" s="68">
        <f t="shared" ref="AB231:AC231" si="1156">Z231/X231</f>
        <v>1.707142857</v>
      </c>
      <c r="AC231" s="69">
        <f t="shared" si="1156"/>
        <v>0.5742296919</v>
      </c>
      <c r="AD231" s="70">
        <v>69.0</v>
      </c>
      <c r="AE231" s="70">
        <v>36.0</v>
      </c>
      <c r="AF231" s="70">
        <v>31.0</v>
      </c>
      <c r="AG231" s="70">
        <v>4.0</v>
      </c>
      <c r="AH231" s="69">
        <v>201.0</v>
      </c>
      <c r="AI231" s="69">
        <v>146.0</v>
      </c>
      <c r="AJ231" s="69">
        <v>10.0</v>
      </c>
      <c r="AK231" s="70">
        <f t="shared" ref="AK231:AN231" si="1157">ROUND(AD231*$AB231,0)</f>
        <v>118</v>
      </c>
      <c r="AL231" s="70">
        <f t="shared" si="1157"/>
        <v>61</v>
      </c>
      <c r="AM231" s="70">
        <f t="shared" si="1157"/>
        <v>53</v>
      </c>
      <c r="AN231" s="70">
        <f t="shared" si="1157"/>
        <v>7</v>
      </c>
      <c r="AO231" s="69">
        <f t="shared" ref="AO231:AQ231" si="1158">ROUND(AH231*$AC231,0)</f>
        <v>115</v>
      </c>
      <c r="AP231" s="69">
        <f t="shared" si="1158"/>
        <v>84</v>
      </c>
      <c r="AQ231" s="69">
        <f t="shared" si="1158"/>
        <v>6</v>
      </c>
    </row>
    <row r="232">
      <c r="A232" s="60"/>
      <c r="B232" s="60"/>
      <c r="C232" s="60"/>
      <c r="D232" s="46">
        <v>230.0</v>
      </c>
      <c r="E232" s="25"/>
      <c r="F232" s="26">
        <v>3557.0</v>
      </c>
      <c r="G232" s="18">
        <v>2063.0</v>
      </c>
      <c r="H232" s="15">
        <f t="shared" si="9"/>
        <v>412</v>
      </c>
      <c r="I232" s="28">
        <v>32.0</v>
      </c>
      <c r="J232" s="29">
        <v>55.0</v>
      </c>
      <c r="K232" s="30">
        <v>39.0</v>
      </c>
      <c r="L232" s="31">
        <v>190.0</v>
      </c>
      <c r="M232" s="32">
        <v>36.0</v>
      </c>
      <c r="N232" s="33">
        <v>60.0</v>
      </c>
      <c r="O232" s="25"/>
      <c r="P232" s="15">
        <f t="shared" si="10"/>
        <v>330</v>
      </c>
      <c r="Q232" s="28">
        <f>'Group B vs A; Governor; Early E'!AJ232</f>
        <v>78</v>
      </c>
      <c r="R232" s="29">
        <f>'Group B vs A; Governor; Early E'!AK232</f>
        <v>55</v>
      </c>
      <c r="S232" s="30">
        <f>'Group B vs A; Governor; MiV EDV'!AJ232</f>
        <v>39</v>
      </c>
      <c r="T232" s="31">
        <f>'Group B vs A; Governor; MiV EDV'!AK232</f>
        <v>35</v>
      </c>
      <c r="U232" s="32">
        <f>'Group B vs A; EDV Restoration D'!C232</f>
        <v>63</v>
      </c>
      <c r="V232" s="33">
        <f>'Group B vs A; Governor; MiV EDV'!AI232</f>
        <v>60</v>
      </c>
      <c r="W232" s="25"/>
      <c r="X232" s="28">
        <f t="shared" ref="X232:Y232" si="1159">I232+K232+M232</f>
        <v>107</v>
      </c>
      <c r="Y232" s="29">
        <f t="shared" si="1159"/>
        <v>305</v>
      </c>
      <c r="Z232" s="32">
        <f t="shared" ref="Z232:AA232" si="1160">Q232+S232+U232</f>
        <v>180</v>
      </c>
      <c r="AA232" s="67">
        <f t="shared" si="1160"/>
        <v>150</v>
      </c>
      <c r="AB232" s="68">
        <f t="shared" ref="AB232:AC232" si="1161">Z232/X232</f>
        <v>1.682242991</v>
      </c>
      <c r="AC232" s="69">
        <f t="shared" si="1161"/>
        <v>0.4918032787</v>
      </c>
      <c r="AD232" s="70">
        <v>61.0</v>
      </c>
      <c r="AE232" s="70">
        <v>20.0</v>
      </c>
      <c r="AF232" s="70">
        <v>18.0</v>
      </c>
      <c r="AG232" s="70">
        <v>8.0</v>
      </c>
      <c r="AH232" s="69">
        <v>190.0</v>
      </c>
      <c r="AI232" s="69">
        <v>108.0</v>
      </c>
      <c r="AJ232" s="69">
        <v>7.0</v>
      </c>
      <c r="AK232" s="70">
        <f t="shared" ref="AK232:AN232" si="1162">ROUND(AD232*$AB232,0)</f>
        <v>103</v>
      </c>
      <c r="AL232" s="70">
        <f t="shared" si="1162"/>
        <v>34</v>
      </c>
      <c r="AM232" s="70">
        <f t="shared" si="1162"/>
        <v>30</v>
      </c>
      <c r="AN232" s="70">
        <f t="shared" si="1162"/>
        <v>13</v>
      </c>
      <c r="AO232" s="69">
        <f t="shared" ref="AO232:AQ232" si="1163">ROUND(AH232*$AC232,0)</f>
        <v>93</v>
      </c>
      <c r="AP232" s="69">
        <f t="shared" si="1163"/>
        <v>53</v>
      </c>
      <c r="AQ232" s="69">
        <f t="shared" si="1163"/>
        <v>3</v>
      </c>
    </row>
    <row r="233">
      <c r="A233" s="60"/>
      <c r="B233" s="60"/>
      <c r="C233" s="60"/>
      <c r="D233" s="46">
        <v>231.0</v>
      </c>
      <c r="E233" s="25"/>
      <c r="F233" s="26">
        <v>3565.0</v>
      </c>
      <c r="G233" s="18">
        <v>2787.0</v>
      </c>
      <c r="H233" s="15">
        <f t="shared" si="9"/>
        <v>504</v>
      </c>
      <c r="I233" s="28">
        <v>31.0</v>
      </c>
      <c r="J233" s="29">
        <v>80.0</v>
      </c>
      <c r="K233" s="30">
        <v>46.0</v>
      </c>
      <c r="L233" s="31">
        <v>205.0</v>
      </c>
      <c r="M233" s="32">
        <v>59.0</v>
      </c>
      <c r="N233" s="33">
        <v>83.0</v>
      </c>
      <c r="O233" s="25"/>
      <c r="P233" s="15">
        <f t="shared" si="10"/>
        <v>430</v>
      </c>
      <c r="Q233" s="28">
        <f>'Group B vs A; Governor; Early E'!AJ233</f>
        <v>84</v>
      </c>
      <c r="R233" s="29">
        <f>'Group B vs A; Governor; Early E'!AK233</f>
        <v>80</v>
      </c>
      <c r="S233" s="30">
        <f>'Group B vs A; Governor; MiV EDV'!AJ233</f>
        <v>46</v>
      </c>
      <c r="T233" s="31">
        <f>'Group B vs A; Governor; MiV EDV'!AK233</f>
        <v>38</v>
      </c>
      <c r="U233" s="32">
        <f>'Group B vs A; EDV Restoration D'!C233</f>
        <v>99</v>
      </c>
      <c r="V233" s="33">
        <f>'Group B vs A; Governor; MiV EDV'!AI233</f>
        <v>83</v>
      </c>
      <c r="W233" s="25"/>
      <c r="X233" s="28">
        <f t="shared" ref="X233:Y233" si="1164">I233+K233+M233</f>
        <v>136</v>
      </c>
      <c r="Y233" s="29">
        <f t="shared" si="1164"/>
        <v>368</v>
      </c>
      <c r="Z233" s="32">
        <f t="shared" ref="Z233:AA233" si="1165">Q233+S233+U233</f>
        <v>229</v>
      </c>
      <c r="AA233" s="67">
        <f t="shared" si="1165"/>
        <v>201</v>
      </c>
      <c r="AB233" s="68">
        <f t="shared" ref="AB233:AC233" si="1166">Z233/X233</f>
        <v>1.683823529</v>
      </c>
      <c r="AC233" s="69">
        <f t="shared" si="1166"/>
        <v>0.5461956522</v>
      </c>
      <c r="AD233" s="70">
        <v>83.0</v>
      </c>
      <c r="AE233" s="70">
        <v>24.0</v>
      </c>
      <c r="AF233" s="70">
        <v>24.0</v>
      </c>
      <c r="AG233" s="70">
        <v>5.0</v>
      </c>
      <c r="AH233" s="69">
        <v>194.0</v>
      </c>
      <c r="AI233" s="69">
        <v>154.0</v>
      </c>
      <c r="AJ233" s="69">
        <v>20.0</v>
      </c>
      <c r="AK233" s="70">
        <f t="shared" ref="AK233:AN233" si="1167">ROUND(AD233*$AB233,0)</f>
        <v>140</v>
      </c>
      <c r="AL233" s="70">
        <f t="shared" si="1167"/>
        <v>40</v>
      </c>
      <c r="AM233" s="70">
        <f t="shared" si="1167"/>
        <v>40</v>
      </c>
      <c r="AN233" s="70">
        <f t="shared" si="1167"/>
        <v>8</v>
      </c>
      <c r="AO233" s="69">
        <f t="shared" ref="AO233:AQ233" si="1168">ROUND(AH233*$AC233,0)</f>
        <v>106</v>
      </c>
      <c r="AP233" s="69">
        <f t="shared" si="1168"/>
        <v>84</v>
      </c>
      <c r="AQ233" s="69">
        <f t="shared" si="1168"/>
        <v>11</v>
      </c>
    </row>
    <row r="234">
      <c r="A234" s="60"/>
      <c r="B234" s="60"/>
      <c r="C234" s="60"/>
      <c r="D234" s="46">
        <v>232.0</v>
      </c>
      <c r="E234" s="25"/>
      <c r="F234" s="26">
        <v>3576.0</v>
      </c>
      <c r="G234" s="18">
        <v>2447.0</v>
      </c>
      <c r="H234" s="15">
        <f t="shared" si="9"/>
        <v>619</v>
      </c>
      <c r="I234" s="28">
        <v>48.0</v>
      </c>
      <c r="J234" s="29">
        <v>92.0</v>
      </c>
      <c r="K234" s="30">
        <v>56.0</v>
      </c>
      <c r="L234" s="31">
        <v>267.0</v>
      </c>
      <c r="M234" s="32">
        <v>63.0</v>
      </c>
      <c r="N234" s="33">
        <v>93.0</v>
      </c>
      <c r="O234" s="25"/>
      <c r="P234" s="15">
        <f t="shared" si="10"/>
        <v>519</v>
      </c>
      <c r="Q234" s="28">
        <f>'Group B vs A; Governor; Early E'!AJ234</f>
        <v>123</v>
      </c>
      <c r="R234" s="29">
        <f>'Group B vs A; Governor; Early E'!AK234</f>
        <v>92</v>
      </c>
      <c r="S234" s="30">
        <f>'Group B vs A; Governor; MiV EDV'!AJ234</f>
        <v>56</v>
      </c>
      <c r="T234" s="31">
        <f>'Group B vs A; Governor; MiV EDV'!AK234</f>
        <v>49</v>
      </c>
      <c r="U234" s="32">
        <f>'Group B vs A; EDV Restoration D'!C234</f>
        <v>106</v>
      </c>
      <c r="V234" s="33">
        <f>'Group B vs A; Governor; MiV EDV'!AI234</f>
        <v>93</v>
      </c>
      <c r="W234" s="25"/>
      <c r="X234" s="28">
        <f t="shared" ref="X234:Y234" si="1169">I234+K234+M234</f>
        <v>167</v>
      </c>
      <c r="Y234" s="29">
        <f t="shared" si="1169"/>
        <v>452</v>
      </c>
      <c r="Z234" s="32">
        <f t="shared" ref="Z234:AA234" si="1170">Q234+S234+U234</f>
        <v>285</v>
      </c>
      <c r="AA234" s="67">
        <f t="shared" si="1170"/>
        <v>234</v>
      </c>
      <c r="AB234" s="68">
        <f t="shared" ref="AB234:AC234" si="1171">Z234/X234</f>
        <v>1.706586826</v>
      </c>
      <c r="AC234" s="69">
        <f t="shared" si="1171"/>
        <v>0.517699115</v>
      </c>
      <c r="AD234" s="70">
        <v>95.0</v>
      </c>
      <c r="AE234" s="70">
        <v>34.0</v>
      </c>
      <c r="AF234" s="70">
        <v>26.0</v>
      </c>
      <c r="AG234" s="70">
        <v>12.0</v>
      </c>
      <c r="AH234" s="69">
        <v>231.0</v>
      </c>
      <c r="AI234" s="69">
        <v>208.0</v>
      </c>
      <c r="AJ234" s="69">
        <v>13.0</v>
      </c>
      <c r="AK234" s="70">
        <f t="shared" ref="AK234:AN234" si="1172">ROUND(AD234*$AB234,0)</f>
        <v>162</v>
      </c>
      <c r="AL234" s="70">
        <f t="shared" si="1172"/>
        <v>58</v>
      </c>
      <c r="AM234" s="70">
        <f t="shared" si="1172"/>
        <v>44</v>
      </c>
      <c r="AN234" s="70">
        <f t="shared" si="1172"/>
        <v>20</v>
      </c>
      <c r="AO234" s="69">
        <f t="shared" ref="AO234:AQ234" si="1173">ROUND(AH234*$AC234,0)</f>
        <v>120</v>
      </c>
      <c r="AP234" s="69">
        <f t="shared" si="1173"/>
        <v>108</v>
      </c>
      <c r="AQ234" s="69">
        <f t="shared" si="1173"/>
        <v>7</v>
      </c>
    </row>
    <row r="235">
      <c r="A235" s="60"/>
      <c r="B235" s="60"/>
      <c r="C235" s="60"/>
      <c r="D235" s="46">
        <v>233.0</v>
      </c>
      <c r="E235" s="25"/>
      <c r="F235" s="26">
        <v>3587.0</v>
      </c>
      <c r="G235" s="18">
        <v>2391.0</v>
      </c>
      <c r="H235" s="15">
        <f t="shared" si="9"/>
        <v>554</v>
      </c>
      <c r="I235" s="28">
        <v>65.0</v>
      </c>
      <c r="J235" s="29">
        <v>114.0</v>
      </c>
      <c r="K235" s="30">
        <v>57.0</v>
      </c>
      <c r="L235" s="31">
        <v>221.0</v>
      </c>
      <c r="M235" s="32">
        <v>44.0</v>
      </c>
      <c r="N235" s="33">
        <v>53.0</v>
      </c>
      <c r="O235" s="25"/>
      <c r="P235" s="15">
        <f t="shared" si="10"/>
        <v>513</v>
      </c>
      <c r="Q235" s="28">
        <f>'Group B vs A; Governor; Early E'!AJ235</f>
        <v>178</v>
      </c>
      <c r="R235" s="29">
        <f>'Group B vs A; Governor; Early E'!AK235</f>
        <v>114</v>
      </c>
      <c r="S235" s="30">
        <f>'Group B vs A; Governor; MiV EDV'!AJ235</f>
        <v>57</v>
      </c>
      <c r="T235" s="31">
        <f>'Group B vs A; Governor; MiV EDV'!AK235</f>
        <v>40</v>
      </c>
      <c r="U235" s="32">
        <f>'Group B vs A; EDV Restoration D'!C235</f>
        <v>71</v>
      </c>
      <c r="V235" s="33">
        <f>'Group B vs A; Governor; MiV EDV'!AI235</f>
        <v>53</v>
      </c>
      <c r="W235" s="25"/>
      <c r="X235" s="28">
        <f t="shared" ref="X235:Y235" si="1174">I235+K235+M235</f>
        <v>166</v>
      </c>
      <c r="Y235" s="29">
        <f t="shared" si="1174"/>
        <v>388</v>
      </c>
      <c r="Z235" s="32">
        <f t="shared" ref="Z235:AA235" si="1175">Q235+S235+U235</f>
        <v>306</v>
      </c>
      <c r="AA235" s="67">
        <f t="shared" si="1175"/>
        <v>207</v>
      </c>
      <c r="AB235" s="68">
        <f t="shared" ref="AB235:AC235" si="1176">Z235/X235</f>
        <v>1.843373494</v>
      </c>
      <c r="AC235" s="69">
        <f t="shared" si="1176"/>
        <v>0.5335051546</v>
      </c>
      <c r="AD235" s="70">
        <v>94.0</v>
      </c>
      <c r="AE235" s="70">
        <v>29.0</v>
      </c>
      <c r="AF235" s="70">
        <v>33.0</v>
      </c>
      <c r="AG235" s="70">
        <v>10.0</v>
      </c>
      <c r="AH235" s="69">
        <v>211.0</v>
      </c>
      <c r="AI235" s="69">
        <v>167.0</v>
      </c>
      <c r="AJ235" s="69">
        <v>10.0</v>
      </c>
      <c r="AK235" s="70">
        <f t="shared" ref="AK235:AN235" si="1177">ROUND(AD235*$AB235,0)</f>
        <v>173</v>
      </c>
      <c r="AL235" s="70">
        <f t="shared" si="1177"/>
        <v>53</v>
      </c>
      <c r="AM235" s="70">
        <f t="shared" si="1177"/>
        <v>61</v>
      </c>
      <c r="AN235" s="70">
        <f t="shared" si="1177"/>
        <v>18</v>
      </c>
      <c r="AO235" s="69">
        <f t="shared" ref="AO235:AQ235" si="1178">ROUND(AH235*$AC235,0)</f>
        <v>113</v>
      </c>
      <c r="AP235" s="69">
        <f t="shared" si="1178"/>
        <v>89</v>
      </c>
      <c r="AQ235" s="69">
        <f t="shared" si="1178"/>
        <v>5</v>
      </c>
    </row>
    <row r="236">
      <c r="A236" s="60"/>
      <c r="B236" s="60"/>
      <c r="C236" s="60"/>
      <c r="D236" s="46">
        <v>234.0</v>
      </c>
      <c r="E236" s="25"/>
      <c r="F236" s="26">
        <v>3588.0</v>
      </c>
      <c r="G236" s="18">
        <v>2956.0</v>
      </c>
      <c r="H236" s="15">
        <f t="shared" si="9"/>
        <v>563</v>
      </c>
      <c r="I236" s="28">
        <v>48.0</v>
      </c>
      <c r="J236" s="29">
        <v>94.0</v>
      </c>
      <c r="K236" s="30">
        <v>55.0</v>
      </c>
      <c r="L236" s="31">
        <v>217.0</v>
      </c>
      <c r="M236" s="32">
        <v>47.0</v>
      </c>
      <c r="N236" s="33">
        <v>102.0</v>
      </c>
      <c r="O236" s="25"/>
      <c r="P236" s="15">
        <f t="shared" si="10"/>
        <v>500</v>
      </c>
      <c r="Q236" s="28">
        <f>'Group B vs A; Governor; Early E'!AJ236</f>
        <v>111</v>
      </c>
      <c r="R236" s="29">
        <f>'Group B vs A; Governor; Early E'!AK236</f>
        <v>94</v>
      </c>
      <c r="S236" s="30">
        <f>'Group B vs A; Governor; MiV EDV'!AJ236</f>
        <v>55</v>
      </c>
      <c r="T236" s="31">
        <f>'Group B vs A; Governor; MiV EDV'!AK236</f>
        <v>49</v>
      </c>
      <c r="U236" s="32">
        <f>'Group B vs A; EDV Restoration D'!C236</f>
        <v>89</v>
      </c>
      <c r="V236" s="33">
        <f>'Group B vs A; Governor; MiV EDV'!AI236</f>
        <v>102</v>
      </c>
      <c r="W236" s="25"/>
      <c r="X236" s="28">
        <f t="shared" ref="X236:Y236" si="1179">I236+K236+M236</f>
        <v>150</v>
      </c>
      <c r="Y236" s="29">
        <f t="shared" si="1179"/>
        <v>413</v>
      </c>
      <c r="Z236" s="32">
        <f t="shared" ref="Z236:AA236" si="1180">Q236+S236+U236</f>
        <v>255</v>
      </c>
      <c r="AA236" s="67">
        <f t="shared" si="1180"/>
        <v>245</v>
      </c>
      <c r="AB236" s="68">
        <f t="shared" ref="AB236:AC236" si="1181">Z236/X236</f>
        <v>1.7</v>
      </c>
      <c r="AC236" s="69">
        <f t="shared" si="1181"/>
        <v>0.593220339</v>
      </c>
      <c r="AD236" s="70">
        <v>94.0</v>
      </c>
      <c r="AE236" s="70">
        <v>27.0</v>
      </c>
      <c r="AF236" s="70">
        <v>20.0</v>
      </c>
      <c r="AG236" s="70">
        <v>9.0</v>
      </c>
      <c r="AH236" s="69">
        <v>238.0</v>
      </c>
      <c r="AI236" s="69">
        <v>156.0</v>
      </c>
      <c r="AJ236" s="69">
        <v>19.0</v>
      </c>
      <c r="AK236" s="70">
        <f t="shared" ref="AK236:AN236" si="1182">ROUND(AD236*$AB236,0)</f>
        <v>160</v>
      </c>
      <c r="AL236" s="70">
        <f t="shared" si="1182"/>
        <v>46</v>
      </c>
      <c r="AM236" s="70">
        <f t="shared" si="1182"/>
        <v>34</v>
      </c>
      <c r="AN236" s="70">
        <f t="shared" si="1182"/>
        <v>15</v>
      </c>
      <c r="AO236" s="69">
        <f t="shared" ref="AO236:AQ236" si="1183">ROUND(AH236*$AC236,0)</f>
        <v>141</v>
      </c>
      <c r="AP236" s="69">
        <f t="shared" si="1183"/>
        <v>93</v>
      </c>
      <c r="AQ236" s="69">
        <f t="shared" si="1183"/>
        <v>11</v>
      </c>
    </row>
    <row r="237">
      <c r="A237" s="60"/>
      <c r="B237" s="60"/>
      <c r="C237" s="60"/>
      <c r="D237" s="46">
        <v>235.0</v>
      </c>
      <c r="E237" s="25"/>
      <c r="F237" s="26">
        <v>3602.0</v>
      </c>
      <c r="G237" s="18">
        <v>2268.0</v>
      </c>
      <c r="H237" s="15">
        <f t="shared" si="9"/>
        <v>512</v>
      </c>
      <c r="I237" s="28">
        <v>51.0</v>
      </c>
      <c r="J237" s="29">
        <v>117.0</v>
      </c>
      <c r="K237" s="30">
        <v>51.0</v>
      </c>
      <c r="L237" s="31">
        <v>178.0</v>
      </c>
      <c r="M237" s="32">
        <v>50.0</v>
      </c>
      <c r="N237" s="33">
        <v>65.0</v>
      </c>
      <c r="O237" s="25"/>
      <c r="P237" s="15">
        <f t="shared" si="10"/>
        <v>487</v>
      </c>
      <c r="Q237" s="28">
        <f>'Group B vs A; Governor; Early E'!AJ237</f>
        <v>138</v>
      </c>
      <c r="R237" s="29">
        <f>'Group B vs A; Governor; Early E'!AK237</f>
        <v>117</v>
      </c>
      <c r="S237" s="30">
        <f>'Group B vs A; Governor; MiV EDV'!AJ237</f>
        <v>51</v>
      </c>
      <c r="T237" s="31">
        <f>'Group B vs A; Governor; MiV EDV'!AK237</f>
        <v>34</v>
      </c>
      <c r="U237" s="32">
        <f>'Group B vs A; EDV Restoration D'!C237</f>
        <v>82</v>
      </c>
      <c r="V237" s="33">
        <f>'Group B vs A; Governor; MiV EDV'!AI237</f>
        <v>65</v>
      </c>
      <c r="W237" s="25"/>
      <c r="X237" s="28">
        <f t="shared" ref="X237:Y237" si="1184">I237+K237+M237</f>
        <v>152</v>
      </c>
      <c r="Y237" s="29">
        <f t="shared" si="1184"/>
        <v>360</v>
      </c>
      <c r="Z237" s="32">
        <f t="shared" ref="Z237:AA237" si="1185">Q237+S237+U237</f>
        <v>271</v>
      </c>
      <c r="AA237" s="67">
        <f t="shared" si="1185"/>
        <v>216</v>
      </c>
      <c r="AB237" s="68">
        <f t="shared" ref="AB237:AC237" si="1186">Z237/X237</f>
        <v>1.782894737</v>
      </c>
      <c r="AC237" s="69">
        <f t="shared" si="1186"/>
        <v>0.6</v>
      </c>
      <c r="AD237" s="70">
        <v>75.0</v>
      </c>
      <c r="AE237" s="70">
        <v>29.0</v>
      </c>
      <c r="AF237" s="70">
        <v>40.0</v>
      </c>
      <c r="AG237" s="70">
        <v>8.0</v>
      </c>
      <c r="AH237" s="69">
        <v>228.0</v>
      </c>
      <c r="AI237" s="69">
        <v>123.0</v>
      </c>
      <c r="AJ237" s="69">
        <v>9.0</v>
      </c>
      <c r="AK237" s="70">
        <f t="shared" ref="AK237:AN237" si="1187">ROUND(AD237*$AB237,0)</f>
        <v>134</v>
      </c>
      <c r="AL237" s="70">
        <f t="shared" si="1187"/>
        <v>52</v>
      </c>
      <c r="AM237" s="70">
        <f t="shared" si="1187"/>
        <v>71</v>
      </c>
      <c r="AN237" s="70">
        <f t="shared" si="1187"/>
        <v>14</v>
      </c>
      <c r="AO237" s="69">
        <f t="shared" ref="AO237:AQ237" si="1188">ROUND(AH237*$AC237,0)</f>
        <v>137</v>
      </c>
      <c r="AP237" s="69">
        <f t="shared" si="1188"/>
        <v>74</v>
      </c>
      <c r="AQ237" s="69">
        <f t="shared" si="1188"/>
        <v>5</v>
      </c>
    </row>
    <row r="238">
      <c r="A238" s="60"/>
      <c r="B238" s="60"/>
      <c r="C238" s="60"/>
      <c r="D238" s="46">
        <v>236.0</v>
      </c>
      <c r="E238" s="25"/>
      <c r="F238" s="26">
        <v>3604.0</v>
      </c>
      <c r="G238" s="18">
        <v>2505.0</v>
      </c>
      <c r="H238" s="15">
        <f t="shared" si="9"/>
        <v>315</v>
      </c>
      <c r="I238" s="28">
        <v>30.0</v>
      </c>
      <c r="J238" s="29">
        <v>62.0</v>
      </c>
      <c r="K238" s="30">
        <v>26.0</v>
      </c>
      <c r="L238" s="31">
        <v>129.0</v>
      </c>
      <c r="M238" s="32">
        <v>26.0</v>
      </c>
      <c r="N238" s="33">
        <v>42.0</v>
      </c>
      <c r="O238" s="25"/>
      <c r="P238" s="15">
        <f t="shared" si="10"/>
        <v>273</v>
      </c>
      <c r="Q238" s="28">
        <f>'Group B vs A; Governor; Early E'!AJ238</f>
        <v>74</v>
      </c>
      <c r="R238" s="29">
        <f>'Group B vs A; Governor; Early E'!AK238</f>
        <v>62</v>
      </c>
      <c r="S238" s="30">
        <f>'Group B vs A; Governor; MiV EDV'!AJ238</f>
        <v>26</v>
      </c>
      <c r="T238" s="31">
        <f>'Group B vs A; Governor; MiV EDV'!AK238</f>
        <v>24</v>
      </c>
      <c r="U238" s="32">
        <f>'Group B vs A; EDV Restoration D'!C238</f>
        <v>45</v>
      </c>
      <c r="V238" s="33">
        <f>'Group B vs A; Governor; MiV EDV'!AI238</f>
        <v>42</v>
      </c>
      <c r="W238" s="25"/>
      <c r="X238" s="28">
        <f t="shared" ref="X238:Y238" si="1189">I238+K238+M238</f>
        <v>82</v>
      </c>
      <c r="Y238" s="29">
        <f t="shared" si="1189"/>
        <v>233</v>
      </c>
      <c r="Z238" s="32">
        <f t="shared" ref="Z238:AA238" si="1190">Q238+S238+U238</f>
        <v>145</v>
      </c>
      <c r="AA238" s="67">
        <f t="shared" si="1190"/>
        <v>128</v>
      </c>
      <c r="AB238" s="68">
        <f t="shared" ref="AB238:AC238" si="1191">Z238/X238</f>
        <v>1.768292683</v>
      </c>
      <c r="AC238" s="69">
        <f t="shared" si="1191"/>
        <v>0.5493562232</v>
      </c>
      <c r="AD238" s="70">
        <v>62.0</v>
      </c>
      <c r="AE238" s="70">
        <v>10.0</v>
      </c>
      <c r="AF238" s="70">
        <v>9.0</v>
      </c>
      <c r="AG238" s="70">
        <v>1.0</v>
      </c>
      <c r="AH238" s="69">
        <v>156.0</v>
      </c>
      <c r="AI238" s="69">
        <v>62.0</v>
      </c>
      <c r="AJ238" s="69">
        <v>15.0</v>
      </c>
      <c r="AK238" s="70">
        <f t="shared" ref="AK238:AN238" si="1192">ROUND(AD238*$AB238,0)</f>
        <v>110</v>
      </c>
      <c r="AL238" s="70">
        <f t="shared" si="1192"/>
        <v>18</v>
      </c>
      <c r="AM238" s="70">
        <f t="shared" si="1192"/>
        <v>16</v>
      </c>
      <c r="AN238" s="70">
        <f t="shared" si="1192"/>
        <v>2</v>
      </c>
      <c r="AO238" s="69">
        <f t="shared" ref="AO238:AQ238" si="1193">ROUND(AH238*$AC238,0)</f>
        <v>86</v>
      </c>
      <c r="AP238" s="69">
        <f t="shared" si="1193"/>
        <v>34</v>
      </c>
      <c r="AQ238" s="69">
        <f t="shared" si="1193"/>
        <v>8</v>
      </c>
    </row>
    <row r="239">
      <c r="A239" s="60"/>
      <c r="B239" s="60"/>
      <c r="C239" s="60"/>
      <c r="D239" s="46">
        <v>237.0</v>
      </c>
      <c r="E239" s="25"/>
      <c r="F239" s="26">
        <v>3605.0</v>
      </c>
      <c r="G239" s="18">
        <v>658.0</v>
      </c>
      <c r="H239" s="15">
        <f t="shared" si="9"/>
        <v>146</v>
      </c>
      <c r="I239" s="28">
        <v>2.0</v>
      </c>
      <c r="J239" s="29">
        <v>14.0</v>
      </c>
      <c r="K239" s="30">
        <v>14.0</v>
      </c>
      <c r="L239" s="31">
        <v>30.0</v>
      </c>
      <c r="M239" s="32">
        <v>53.0</v>
      </c>
      <c r="N239" s="33">
        <v>33.0</v>
      </c>
      <c r="O239" s="25"/>
      <c r="P239" s="15">
        <f t="shared" si="10"/>
        <v>151</v>
      </c>
      <c r="Q239" s="28">
        <f>'Group B vs A; Governor; Early E'!AJ239</f>
        <v>11</v>
      </c>
      <c r="R239" s="29">
        <f>'Group B vs A; Governor; Early E'!AK239</f>
        <v>14</v>
      </c>
      <c r="S239" s="30">
        <f>'Group B vs A; Governor; MiV EDV'!AJ239</f>
        <v>14</v>
      </c>
      <c r="T239" s="31">
        <f>'Group B vs A; Governor; MiV EDV'!AK239</f>
        <v>5</v>
      </c>
      <c r="U239" s="32">
        <f>'Group B vs A; EDV Restoration D'!C239</f>
        <v>74</v>
      </c>
      <c r="V239" s="33">
        <f>'Group B vs A; Governor; MiV EDV'!AI239</f>
        <v>33</v>
      </c>
      <c r="W239" s="25"/>
      <c r="X239" s="28">
        <f t="shared" ref="X239:Y239" si="1194">I239+K239+M239</f>
        <v>69</v>
      </c>
      <c r="Y239" s="29">
        <f t="shared" si="1194"/>
        <v>77</v>
      </c>
      <c r="Z239" s="32">
        <f t="shared" ref="Z239:AA239" si="1195">Q239+S239+U239</f>
        <v>99</v>
      </c>
      <c r="AA239" s="67">
        <f t="shared" si="1195"/>
        <v>52</v>
      </c>
      <c r="AB239" s="68">
        <f t="shared" ref="AB239:AC239" si="1196">Z239/X239</f>
        <v>1.434782609</v>
      </c>
      <c r="AC239" s="69">
        <f t="shared" si="1196"/>
        <v>0.6753246753</v>
      </c>
      <c r="AD239" s="70">
        <v>41.0</v>
      </c>
      <c r="AE239" s="70">
        <v>8.0</v>
      </c>
      <c r="AF239" s="70">
        <v>11.0</v>
      </c>
      <c r="AG239" s="70">
        <v>9.0</v>
      </c>
      <c r="AH239" s="69">
        <v>23.0</v>
      </c>
      <c r="AI239" s="69">
        <v>47.0</v>
      </c>
      <c r="AJ239" s="69">
        <v>7.0</v>
      </c>
      <c r="AK239" s="70">
        <f t="shared" ref="AK239:AN239" si="1197">ROUND(AD239*$AB239,0)</f>
        <v>59</v>
      </c>
      <c r="AL239" s="70">
        <f t="shared" si="1197"/>
        <v>11</v>
      </c>
      <c r="AM239" s="70">
        <f t="shared" si="1197"/>
        <v>16</v>
      </c>
      <c r="AN239" s="70">
        <f t="shared" si="1197"/>
        <v>13</v>
      </c>
      <c r="AO239" s="69">
        <f t="shared" ref="AO239:AQ239" si="1198">ROUND(AH239*$AC239,0)</f>
        <v>16</v>
      </c>
      <c r="AP239" s="69">
        <f t="shared" si="1198"/>
        <v>32</v>
      </c>
      <c r="AQ239" s="69">
        <f t="shared" si="1198"/>
        <v>5</v>
      </c>
    </row>
    <row r="240">
      <c r="A240" s="60"/>
      <c r="B240" s="60"/>
      <c r="C240" s="60"/>
      <c r="D240" s="46">
        <v>238.0</v>
      </c>
      <c r="E240" s="25"/>
      <c r="F240" s="26">
        <v>3606.0</v>
      </c>
      <c r="G240" s="18">
        <v>2948.0</v>
      </c>
      <c r="H240" s="15">
        <f t="shared" si="9"/>
        <v>662</v>
      </c>
      <c r="I240" s="28">
        <v>69.0</v>
      </c>
      <c r="J240" s="29">
        <v>150.0</v>
      </c>
      <c r="K240" s="30">
        <v>59.0</v>
      </c>
      <c r="L240" s="31">
        <v>258.0</v>
      </c>
      <c r="M240" s="32">
        <v>52.0</v>
      </c>
      <c r="N240" s="33">
        <v>74.0</v>
      </c>
      <c r="O240" s="25"/>
      <c r="P240" s="15">
        <f t="shared" si="10"/>
        <v>600</v>
      </c>
      <c r="Q240" s="28">
        <f>'Group B vs A; Governor; Early E'!AJ240</f>
        <v>182</v>
      </c>
      <c r="R240" s="29">
        <f>'Group B vs A; Governor; Early E'!AK240</f>
        <v>150</v>
      </c>
      <c r="S240" s="30">
        <f>'Group B vs A; Governor; MiV EDV'!AJ240</f>
        <v>59</v>
      </c>
      <c r="T240" s="31">
        <f>'Group B vs A; Governor; MiV EDV'!AK240</f>
        <v>48</v>
      </c>
      <c r="U240" s="32">
        <f>'Group B vs A; EDV Restoration D'!C240</f>
        <v>87</v>
      </c>
      <c r="V240" s="33">
        <f>'Group B vs A; Governor; MiV EDV'!AI240</f>
        <v>74</v>
      </c>
      <c r="W240" s="25"/>
      <c r="X240" s="28">
        <f t="shared" ref="X240:Y240" si="1199">I240+K240+M240</f>
        <v>180</v>
      </c>
      <c r="Y240" s="29">
        <f t="shared" si="1199"/>
        <v>482</v>
      </c>
      <c r="Z240" s="32">
        <f t="shared" ref="Z240:AA240" si="1200">Q240+S240+U240</f>
        <v>328</v>
      </c>
      <c r="AA240" s="67">
        <f t="shared" si="1200"/>
        <v>272</v>
      </c>
      <c r="AB240" s="68">
        <f t="shared" ref="AB240:AC240" si="1201">Z240/X240</f>
        <v>1.822222222</v>
      </c>
      <c r="AC240" s="69">
        <f t="shared" si="1201"/>
        <v>0.5643153527</v>
      </c>
      <c r="AD240" s="70">
        <v>101.0</v>
      </c>
      <c r="AE240" s="70">
        <v>20.0</v>
      </c>
      <c r="AF240" s="70">
        <v>48.0</v>
      </c>
      <c r="AG240" s="70">
        <v>11.0</v>
      </c>
      <c r="AH240" s="69">
        <v>293.0</v>
      </c>
      <c r="AI240" s="69">
        <v>170.0</v>
      </c>
      <c r="AJ240" s="69">
        <v>19.0</v>
      </c>
      <c r="AK240" s="70">
        <f t="shared" ref="AK240:AN240" si="1202">ROUND(AD240*$AB240,0)</f>
        <v>184</v>
      </c>
      <c r="AL240" s="70">
        <f t="shared" si="1202"/>
        <v>36</v>
      </c>
      <c r="AM240" s="70">
        <f t="shared" si="1202"/>
        <v>87</v>
      </c>
      <c r="AN240" s="70">
        <f t="shared" si="1202"/>
        <v>20</v>
      </c>
      <c r="AO240" s="69">
        <f t="shared" ref="AO240:AQ240" si="1203">ROUND(AH240*$AC240,0)</f>
        <v>165</v>
      </c>
      <c r="AP240" s="69">
        <f t="shared" si="1203"/>
        <v>96</v>
      </c>
      <c r="AQ240" s="69">
        <f t="shared" si="1203"/>
        <v>11</v>
      </c>
    </row>
    <row r="241">
      <c r="A241" s="60"/>
      <c r="B241" s="60"/>
      <c r="C241" s="60"/>
      <c r="D241" s="46">
        <v>239.0</v>
      </c>
      <c r="E241" s="25"/>
      <c r="F241" s="26">
        <v>3607.0</v>
      </c>
      <c r="G241" s="18">
        <v>1734.0</v>
      </c>
      <c r="H241" s="15">
        <f t="shared" si="9"/>
        <v>196</v>
      </c>
      <c r="I241" s="28">
        <v>8.0</v>
      </c>
      <c r="J241" s="29">
        <v>39.0</v>
      </c>
      <c r="K241" s="30">
        <v>16.0</v>
      </c>
      <c r="L241" s="31">
        <v>94.0</v>
      </c>
      <c r="M241" s="32">
        <v>16.0</v>
      </c>
      <c r="N241" s="33">
        <v>23.0</v>
      </c>
      <c r="O241" s="25"/>
      <c r="P241" s="15">
        <f t="shared" si="10"/>
        <v>146</v>
      </c>
      <c r="Q241" s="28">
        <f>'Group B vs A; Governor; Early E'!AJ241</f>
        <v>26</v>
      </c>
      <c r="R241" s="29">
        <f>'Group B vs A; Governor; Early E'!AK241</f>
        <v>39</v>
      </c>
      <c r="S241" s="30">
        <f>'Group B vs A; Governor; MiV EDV'!AJ241</f>
        <v>16</v>
      </c>
      <c r="T241" s="31">
        <f>'Group B vs A; Governor; MiV EDV'!AK241</f>
        <v>15</v>
      </c>
      <c r="U241" s="32">
        <f>'Group B vs A; EDV Restoration D'!C241</f>
        <v>27</v>
      </c>
      <c r="V241" s="33">
        <f>'Group B vs A; Governor; MiV EDV'!AI241</f>
        <v>23</v>
      </c>
      <c r="W241" s="25"/>
      <c r="X241" s="28">
        <f t="shared" ref="X241:Y241" si="1204">I241+K241+M241</f>
        <v>40</v>
      </c>
      <c r="Y241" s="29">
        <f t="shared" si="1204"/>
        <v>156</v>
      </c>
      <c r="Z241" s="32">
        <f t="shared" ref="Z241:AA241" si="1205">Q241+S241+U241</f>
        <v>69</v>
      </c>
      <c r="AA241" s="67">
        <f t="shared" si="1205"/>
        <v>77</v>
      </c>
      <c r="AB241" s="68">
        <f t="shared" ref="AB241:AC241" si="1206">Z241/X241</f>
        <v>1.725</v>
      </c>
      <c r="AC241" s="69">
        <f t="shared" si="1206"/>
        <v>0.4935897436</v>
      </c>
      <c r="AD241" s="70">
        <v>20.0</v>
      </c>
      <c r="AE241" s="70">
        <v>13.0</v>
      </c>
      <c r="AF241" s="70">
        <v>6.0</v>
      </c>
      <c r="AG241" s="70">
        <v>1.0</v>
      </c>
      <c r="AH241" s="69">
        <v>102.0</v>
      </c>
      <c r="AI241" s="69">
        <v>44.0</v>
      </c>
      <c r="AJ241" s="69">
        <v>10.0</v>
      </c>
      <c r="AK241" s="70">
        <f t="shared" ref="AK241:AN241" si="1207">ROUND(AD241*$AB241,0)</f>
        <v>35</v>
      </c>
      <c r="AL241" s="70">
        <f t="shared" si="1207"/>
        <v>22</v>
      </c>
      <c r="AM241" s="70">
        <f t="shared" si="1207"/>
        <v>10</v>
      </c>
      <c r="AN241" s="70">
        <f t="shared" si="1207"/>
        <v>2</v>
      </c>
      <c r="AO241" s="69">
        <f t="shared" ref="AO241:AQ241" si="1208">ROUND(AH241*$AC241,0)</f>
        <v>50</v>
      </c>
      <c r="AP241" s="69">
        <f t="shared" si="1208"/>
        <v>22</v>
      </c>
      <c r="AQ241" s="69">
        <f t="shared" si="1208"/>
        <v>5</v>
      </c>
    </row>
    <row r="242">
      <c r="A242" s="60"/>
      <c r="B242" s="60"/>
      <c r="C242" s="60"/>
      <c r="D242" s="46">
        <v>240.0</v>
      </c>
      <c r="E242" s="25"/>
      <c r="F242" s="26">
        <v>3609.0</v>
      </c>
      <c r="G242" s="18">
        <v>1497.0</v>
      </c>
      <c r="H242" s="15">
        <f t="shared" si="9"/>
        <v>461</v>
      </c>
      <c r="I242" s="28">
        <v>74.0</v>
      </c>
      <c r="J242" s="29">
        <v>92.0</v>
      </c>
      <c r="K242" s="30">
        <v>56.0</v>
      </c>
      <c r="L242" s="31">
        <v>108.0</v>
      </c>
      <c r="M242" s="32">
        <v>73.0</v>
      </c>
      <c r="N242" s="33">
        <v>58.0</v>
      </c>
      <c r="O242" s="25"/>
      <c r="P242" s="15">
        <f t="shared" si="10"/>
        <v>571</v>
      </c>
      <c r="Q242" s="28">
        <f>'Group B vs A; Governor; Early E'!AJ242</f>
        <v>240</v>
      </c>
      <c r="R242" s="29">
        <f>'Group B vs A; Governor; Early E'!AK242</f>
        <v>92</v>
      </c>
      <c r="S242" s="30">
        <f>'Group B vs A; Governor; MiV EDV'!AJ242</f>
        <v>56</v>
      </c>
      <c r="T242" s="31">
        <f>'Group B vs A; Governor; MiV EDV'!AK242</f>
        <v>17</v>
      </c>
      <c r="U242" s="32">
        <f>'Group B vs A; EDV Restoration D'!C242</f>
        <v>108</v>
      </c>
      <c r="V242" s="33">
        <f>'Group B vs A; Governor; MiV EDV'!AI242</f>
        <v>58</v>
      </c>
      <c r="W242" s="25"/>
      <c r="X242" s="28">
        <f t="shared" ref="X242:Y242" si="1209">I242+K242+M242</f>
        <v>203</v>
      </c>
      <c r="Y242" s="29">
        <f t="shared" si="1209"/>
        <v>258</v>
      </c>
      <c r="Z242" s="32">
        <f t="shared" ref="Z242:AA242" si="1210">Q242+S242+U242</f>
        <v>404</v>
      </c>
      <c r="AA242" s="67">
        <f t="shared" si="1210"/>
        <v>167</v>
      </c>
      <c r="AB242" s="68">
        <f t="shared" ref="AB242:AC242" si="1211">Z242/X242</f>
        <v>1.990147783</v>
      </c>
      <c r="AC242" s="69">
        <f t="shared" si="1211"/>
        <v>0.6472868217</v>
      </c>
      <c r="AD242" s="70">
        <v>96.0</v>
      </c>
      <c r="AE242" s="70">
        <v>34.0</v>
      </c>
      <c r="AF242" s="70">
        <v>57.0</v>
      </c>
      <c r="AG242" s="70">
        <v>16.0</v>
      </c>
      <c r="AH242" s="69">
        <v>109.0</v>
      </c>
      <c r="AI242" s="69">
        <v>133.0</v>
      </c>
      <c r="AJ242" s="69">
        <v>16.0</v>
      </c>
      <c r="AK242" s="70">
        <f t="shared" ref="AK242:AN242" si="1212">ROUND(AD242*$AB242,0)</f>
        <v>191</v>
      </c>
      <c r="AL242" s="70">
        <f t="shared" si="1212"/>
        <v>68</v>
      </c>
      <c r="AM242" s="70">
        <f t="shared" si="1212"/>
        <v>113</v>
      </c>
      <c r="AN242" s="70">
        <f t="shared" si="1212"/>
        <v>32</v>
      </c>
      <c r="AO242" s="69">
        <f t="shared" ref="AO242:AQ242" si="1213">ROUND(AH242*$AC242,0)</f>
        <v>71</v>
      </c>
      <c r="AP242" s="69">
        <f t="shared" si="1213"/>
        <v>86</v>
      </c>
      <c r="AQ242" s="69">
        <f t="shared" si="1213"/>
        <v>10</v>
      </c>
    </row>
    <row r="243">
      <c r="A243" s="60"/>
      <c r="B243" s="60"/>
      <c r="C243" s="60"/>
      <c r="D243" s="46">
        <v>241.0</v>
      </c>
      <c r="E243" s="25"/>
      <c r="F243" s="26">
        <v>3613.0</v>
      </c>
      <c r="G243" s="18">
        <v>1295.0</v>
      </c>
      <c r="H243" s="15">
        <f t="shared" si="9"/>
        <v>193</v>
      </c>
      <c r="I243" s="28">
        <v>13.0</v>
      </c>
      <c r="J243" s="29">
        <v>27.0</v>
      </c>
      <c r="K243" s="30">
        <v>10.0</v>
      </c>
      <c r="L243" s="31">
        <v>106.0</v>
      </c>
      <c r="M243" s="32">
        <v>4.0</v>
      </c>
      <c r="N243" s="33">
        <v>33.0</v>
      </c>
      <c r="O243" s="25"/>
      <c r="P243" s="15">
        <f t="shared" si="10"/>
        <v>129</v>
      </c>
      <c r="Q243" s="28">
        <f>'Group B vs A; Governor; Early E'!AJ243</f>
        <v>22</v>
      </c>
      <c r="R243" s="29">
        <f>'Group B vs A; Governor; Early E'!AK243</f>
        <v>27</v>
      </c>
      <c r="S243" s="30">
        <f>'Group B vs A; Governor; MiV EDV'!AJ243</f>
        <v>10</v>
      </c>
      <c r="T243" s="31">
        <f>'Group B vs A; Governor; MiV EDV'!AK243</f>
        <v>22</v>
      </c>
      <c r="U243" s="32">
        <f>'Group B vs A; EDV Restoration D'!C243</f>
        <v>15</v>
      </c>
      <c r="V243" s="33">
        <f>'Group B vs A; Governor; MiV EDV'!AI243</f>
        <v>33</v>
      </c>
      <c r="W243" s="25"/>
      <c r="X243" s="28">
        <f t="shared" ref="X243:Y243" si="1214">I243+K243+M243</f>
        <v>27</v>
      </c>
      <c r="Y243" s="29">
        <f t="shared" si="1214"/>
        <v>166</v>
      </c>
      <c r="Z243" s="32">
        <f t="shared" ref="Z243:AA243" si="1215">Q243+S243+U243</f>
        <v>47</v>
      </c>
      <c r="AA243" s="67">
        <f t="shared" si="1215"/>
        <v>82</v>
      </c>
      <c r="AB243" s="68">
        <f t="shared" ref="AB243:AC243" si="1216">Z243/X243</f>
        <v>1.740740741</v>
      </c>
      <c r="AC243" s="69">
        <f t="shared" si="1216"/>
        <v>0.4939759036</v>
      </c>
      <c r="AD243" s="70">
        <v>13.0</v>
      </c>
      <c r="AE243" s="70">
        <v>1.0</v>
      </c>
      <c r="AF243" s="70">
        <v>6.0</v>
      </c>
      <c r="AG243" s="70">
        <v>7.0</v>
      </c>
      <c r="AH243" s="69">
        <v>125.0</v>
      </c>
      <c r="AI243" s="69">
        <v>30.0</v>
      </c>
      <c r="AJ243" s="69">
        <v>11.0</v>
      </c>
      <c r="AK243" s="70">
        <f t="shared" ref="AK243:AN243" si="1217">ROUND(AD243*$AB243,0)</f>
        <v>23</v>
      </c>
      <c r="AL243" s="70">
        <f t="shared" si="1217"/>
        <v>2</v>
      </c>
      <c r="AM243" s="70">
        <f t="shared" si="1217"/>
        <v>10</v>
      </c>
      <c r="AN243" s="70">
        <f t="shared" si="1217"/>
        <v>12</v>
      </c>
      <c r="AO243" s="69">
        <f t="shared" ref="AO243:AQ243" si="1218">ROUND(AH243*$AC243,0)</f>
        <v>62</v>
      </c>
      <c r="AP243" s="69">
        <f t="shared" si="1218"/>
        <v>15</v>
      </c>
      <c r="AQ243" s="69">
        <f t="shared" si="1218"/>
        <v>5</v>
      </c>
    </row>
    <row r="244">
      <c r="A244" s="60"/>
      <c r="B244" s="60"/>
      <c r="C244" s="60"/>
      <c r="D244" s="46">
        <v>242.0</v>
      </c>
      <c r="E244" s="25"/>
      <c r="F244" s="26">
        <v>3705.0</v>
      </c>
      <c r="G244" s="18">
        <v>1153.0</v>
      </c>
      <c r="H244" s="15">
        <f t="shared" si="9"/>
        <v>242</v>
      </c>
      <c r="I244" s="28">
        <v>28.0</v>
      </c>
      <c r="J244" s="29">
        <v>36.0</v>
      </c>
      <c r="K244" s="30">
        <v>20.0</v>
      </c>
      <c r="L244" s="31">
        <v>86.0</v>
      </c>
      <c r="M244" s="32">
        <v>28.0</v>
      </c>
      <c r="N244" s="33">
        <v>44.0</v>
      </c>
      <c r="O244" s="25"/>
      <c r="P244" s="15">
        <f t="shared" si="10"/>
        <v>234</v>
      </c>
      <c r="Q244" s="28">
        <f>'Group B vs A; Governor; Early E'!AJ244</f>
        <v>69</v>
      </c>
      <c r="R244" s="29">
        <f>'Group B vs A; Governor; Early E'!AK244</f>
        <v>36</v>
      </c>
      <c r="S244" s="30">
        <f>'Group B vs A; Governor; MiV EDV'!AJ244</f>
        <v>20</v>
      </c>
      <c r="T244" s="31">
        <f>'Group B vs A; Governor; MiV EDV'!AK244</f>
        <v>17</v>
      </c>
      <c r="U244" s="32">
        <f>'Group B vs A; EDV Restoration D'!C244</f>
        <v>48</v>
      </c>
      <c r="V244" s="33">
        <f>'Group B vs A; Governor; MiV EDV'!AI244</f>
        <v>44</v>
      </c>
      <c r="W244" s="25"/>
      <c r="X244" s="28">
        <f t="shared" ref="X244:Y244" si="1219">I244+K244+M244</f>
        <v>76</v>
      </c>
      <c r="Y244" s="29">
        <f t="shared" si="1219"/>
        <v>166</v>
      </c>
      <c r="Z244" s="32">
        <f t="shared" ref="Z244:AA244" si="1220">Q244+S244+U244</f>
        <v>137</v>
      </c>
      <c r="AA244" s="67">
        <f t="shared" si="1220"/>
        <v>97</v>
      </c>
      <c r="AB244" s="68">
        <f t="shared" ref="AB244:AC244" si="1221">Z244/X244</f>
        <v>1.802631579</v>
      </c>
      <c r="AC244" s="69">
        <f t="shared" si="1221"/>
        <v>0.5843373494</v>
      </c>
      <c r="AD244" s="70">
        <v>42.0</v>
      </c>
      <c r="AE244" s="70">
        <v>17.0</v>
      </c>
      <c r="AF244" s="70">
        <v>14.0</v>
      </c>
      <c r="AG244" s="70">
        <v>3.0</v>
      </c>
      <c r="AH244" s="69">
        <v>85.0</v>
      </c>
      <c r="AI244" s="69">
        <v>75.0</v>
      </c>
      <c r="AJ244" s="69">
        <v>6.0</v>
      </c>
      <c r="AK244" s="70">
        <f t="shared" ref="AK244:AN244" si="1222">ROUND(AD244*$AB244,0)</f>
        <v>76</v>
      </c>
      <c r="AL244" s="70">
        <f t="shared" si="1222"/>
        <v>31</v>
      </c>
      <c r="AM244" s="70">
        <f t="shared" si="1222"/>
        <v>25</v>
      </c>
      <c r="AN244" s="70">
        <f t="shared" si="1222"/>
        <v>5</v>
      </c>
      <c r="AO244" s="69">
        <f t="shared" ref="AO244:AQ244" si="1223">ROUND(AH244*$AC244,0)</f>
        <v>50</v>
      </c>
      <c r="AP244" s="69">
        <f t="shared" si="1223"/>
        <v>44</v>
      </c>
      <c r="AQ244" s="69">
        <f t="shared" si="1223"/>
        <v>4</v>
      </c>
    </row>
    <row r="245">
      <c r="A245" s="60"/>
      <c r="B245" s="60"/>
      <c r="C245" s="60"/>
      <c r="D245" s="46">
        <v>243.0</v>
      </c>
      <c r="E245" s="25"/>
      <c r="F245" s="26">
        <v>3706.0</v>
      </c>
      <c r="G245" s="18">
        <v>1851.0</v>
      </c>
      <c r="H245" s="15">
        <f t="shared" si="9"/>
        <v>393</v>
      </c>
      <c r="I245" s="28">
        <v>40.0</v>
      </c>
      <c r="J245" s="29">
        <v>74.0</v>
      </c>
      <c r="K245" s="30">
        <v>26.0</v>
      </c>
      <c r="L245" s="31">
        <v>177.0</v>
      </c>
      <c r="M245" s="32">
        <v>23.0</v>
      </c>
      <c r="N245" s="33">
        <v>53.0</v>
      </c>
      <c r="O245" s="25"/>
      <c r="P245" s="15">
        <f t="shared" si="10"/>
        <v>317</v>
      </c>
      <c r="Q245" s="28">
        <f>'Group B vs A; Governor; Early E'!AJ245</f>
        <v>88</v>
      </c>
      <c r="R245" s="29">
        <f>'Group B vs A; Governor; Early E'!AK245</f>
        <v>74</v>
      </c>
      <c r="S245" s="30">
        <f>'Group B vs A; Governor; MiV EDV'!AJ245</f>
        <v>26</v>
      </c>
      <c r="T245" s="31">
        <f>'Group B vs A; Governor; MiV EDV'!AK245</f>
        <v>32</v>
      </c>
      <c r="U245" s="32">
        <f>'Group B vs A; EDV Restoration D'!C245</f>
        <v>44</v>
      </c>
      <c r="V245" s="33">
        <f>'Group B vs A; Governor; MiV EDV'!AI245</f>
        <v>53</v>
      </c>
      <c r="W245" s="25"/>
      <c r="X245" s="28">
        <f t="shared" ref="X245:Y245" si="1224">I245+K245+M245</f>
        <v>89</v>
      </c>
      <c r="Y245" s="29">
        <f t="shared" si="1224"/>
        <v>304</v>
      </c>
      <c r="Z245" s="32">
        <f t="shared" ref="Z245:AA245" si="1225">Q245+S245+U245</f>
        <v>158</v>
      </c>
      <c r="AA245" s="67">
        <f t="shared" si="1225"/>
        <v>159</v>
      </c>
      <c r="AB245" s="68">
        <f t="shared" ref="AB245:AC245" si="1226">Z245/X245</f>
        <v>1.775280899</v>
      </c>
      <c r="AC245" s="69">
        <f t="shared" si="1226"/>
        <v>0.5230263158</v>
      </c>
      <c r="AD245" s="70">
        <v>53.0</v>
      </c>
      <c r="AE245" s="70">
        <v>8.0</v>
      </c>
      <c r="AF245" s="70">
        <v>20.0</v>
      </c>
      <c r="AG245" s="70">
        <v>8.0</v>
      </c>
      <c r="AH245" s="69">
        <v>187.0</v>
      </c>
      <c r="AI245" s="69">
        <v>105.0</v>
      </c>
      <c r="AJ245" s="69">
        <v>12.0</v>
      </c>
      <c r="AK245" s="70">
        <f t="shared" ref="AK245:AN245" si="1227">ROUND(AD245*$AB245,0)</f>
        <v>94</v>
      </c>
      <c r="AL245" s="70">
        <f t="shared" si="1227"/>
        <v>14</v>
      </c>
      <c r="AM245" s="70">
        <f t="shared" si="1227"/>
        <v>36</v>
      </c>
      <c r="AN245" s="70">
        <f t="shared" si="1227"/>
        <v>14</v>
      </c>
      <c r="AO245" s="69">
        <f t="shared" ref="AO245:AQ245" si="1228">ROUND(AH245*$AC245,0)</f>
        <v>98</v>
      </c>
      <c r="AP245" s="69">
        <f t="shared" si="1228"/>
        <v>55</v>
      </c>
      <c r="AQ245" s="69">
        <f t="shared" si="1228"/>
        <v>6</v>
      </c>
    </row>
    <row r="246">
      <c r="A246" s="60"/>
      <c r="B246" s="60"/>
      <c r="C246" s="60"/>
      <c r="D246" s="46">
        <v>244.0</v>
      </c>
      <c r="E246" s="25"/>
      <c r="F246" s="26">
        <v>3710.0</v>
      </c>
      <c r="G246" s="18">
        <v>571.0</v>
      </c>
      <c r="H246" s="15">
        <f t="shared" si="9"/>
        <v>156</v>
      </c>
      <c r="I246" s="28">
        <v>14.0</v>
      </c>
      <c r="J246" s="29">
        <v>44.0</v>
      </c>
      <c r="K246" s="30">
        <v>10.0</v>
      </c>
      <c r="L246" s="31">
        <v>48.0</v>
      </c>
      <c r="M246" s="32">
        <v>20.0</v>
      </c>
      <c r="N246" s="33">
        <v>20.0</v>
      </c>
      <c r="O246" s="25"/>
      <c r="P246" s="15">
        <f t="shared" si="10"/>
        <v>156</v>
      </c>
      <c r="Q246" s="28">
        <f>'Group B vs A; Governor; Early E'!AJ246</f>
        <v>44</v>
      </c>
      <c r="R246" s="29">
        <f>'Group B vs A; Governor; Early E'!AK246</f>
        <v>44</v>
      </c>
      <c r="S246" s="30">
        <f>'Group B vs A; Governor; MiV EDV'!AJ246</f>
        <v>10</v>
      </c>
      <c r="T246" s="31">
        <f>'Group B vs A; Governor; MiV EDV'!AK246</f>
        <v>8</v>
      </c>
      <c r="U246" s="32">
        <f>'Group B vs A; EDV Restoration D'!C246</f>
        <v>30</v>
      </c>
      <c r="V246" s="33">
        <f>'Group B vs A; Governor; MiV EDV'!AI246</f>
        <v>20</v>
      </c>
      <c r="W246" s="25"/>
      <c r="X246" s="28">
        <f t="shared" ref="X246:Y246" si="1229">I246+K246+M246</f>
        <v>44</v>
      </c>
      <c r="Y246" s="29">
        <f t="shared" si="1229"/>
        <v>112</v>
      </c>
      <c r="Z246" s="32">
        <f t="shared" ref="Z246:AA246" si="1230">Q246+S246+U246</f>
        <v>84</v>
      </c>
      <c r="AA246" s="67">
        <f t="shared" si="1230"/>
        <v>72</v>
      </c>
      <c r="AB246" s="68">
        <f t="shared" ref="AB246:AC246" si="1231">Z246/X246</f>
        <v>1.909090909</v>
      </c>
      <c r="AC246" s="69">
        <f t="shared" si="1231"/>
        <v>0.6428571429</v>
      </c>
      <c r="AD246" s="70">
        <v>24.0</v>
      </c>
      <c r="AE246" s="70">
        <v>8.0</v>
      </c>
      <c r="AF246" s="70">
        <v>11.0</v>
      </c>
      <c r="AG246" s="70">
        <v>1.0</v>
      </c>
      <c r="AH246" s="69">
        <v>51.0</v>
      </c>
      <c r="AI246" s="69">
        <v>53.0</v>
      </c>
      <c r="AJ246" s="69">
        <v>8.0</v>
      </c>
      <c r="AK246" s="70">
        <f t="shared" ref="AK246:AN246" si="1232">ROUND(AD246*$AB246,0)</f>
        <v>46</v>
      </c>
      <c r="AL246" s="70">
        <f t="shared" si="1232"/>
        <v>15</v>
      </c>
      <c r="AM246" s="70">
        <f t="shared" si="1232"/>
        <v>21</v>
      </c>
      <c r="AN246" s="70">
        <f t="shared" si="1232"/>
        <v>2</v>
      </c>
      <c r="AO246" s="69">
        <f t="shared" ref="AO246:AQ246" si="1233">ROUND(AH246*$AC246,0)</f>
        <v>33</v>
      </c>
      <c r="AP246" s="69">
        <f t="shared" si="1233"/>
        <v>34</v>
      </c>
      <c r="AQ246" s="69">
        <f t="shared" si="1233"/>
        <v>5</v>
      </c>
    </row>
    <row r="247">
      <c r="A247" s="60"/>
      <c r="B247" s="60"/>
      <c r="C247" s="60"/>
      <c r="D247" s="46">
        <v>245.0</v>
      </c>
      <c r="E247" s="25"/>
      <c r="F247" s="26">
        <v>3715.0</v>
      </c>
      <c r="G247" s="18">
        <v>1889.0</v>
      </c>
      <c r="H247" s="15">
        <f t="shared" si="9"/>
        <v>587</v>
      </c>
      <c r="I247" s="28">
        <v>98.0</v>
      </c>
      <c r="J247" s="29">
        <v>111.0</v>
      </c>
      <c r="K247" s="30">
        <v>80.0</v>
      </c>
      <c r="L247" s="31">
        <v>168.0</v>
      </c>
      <c r="M247" s="32">
        <v>67.0</v>
      </c>
      <c r="N247" s="33">
        <v>63.0</v>
      </c>
      <c r="O247" s="25"/>
      <c r="P247" s="15">
        <f t="shared" si="10"/>
        <v>688</v>
      </c>
      <c r="Q247" s="28">
        <f>'Group B vs A; Governor; Early E'!AJ247</f>
        <v>303</v>
      </c>
      <c r="R247" s="29">
        <f>'Group B vs A; Governor; Early E'!AK247</f>
        <v>111</v>
      </c>
      <c r="S247" s="30">
        <f>'Group B vs A; Governor; MiV EDV'!AJ247</f>
        <v>80</v>
      </c>
      <c r="T247" s="31">
        <f>'Group B vs A; Governor; MiV EDV'!AK247</f>
        <v>30</v>
      </c>
      <c r="U247" s="32">
        <f>'Group B vs A; EDV Restoration D'!C247</f>
        <v>101</v>
      </c>
      <c r="V247" s="33">
        <f>'Group B vs A; Governor; MiV EDV'!AI247</f>
        <v>63</v>
      </c>
      <c r="W247" s="25"/>
      <c r="X247" s="28">
        <f t="shared" ref="X247:Y247" si="1234">I247+K247+M247</f>
        <v>245</v>
      </c>
      <c r="Y247" s="29">
        <f t="shared" si="1234"/>
        <v>342</v>
      </c>
      <c r="Z247" s="32">
        <f t="shared" ref="Z247:AA247" si="1235">Q247+S247+U247</f>
        <v>484</v>
      </c>
      <c r="AA247" s="67">
        <f t="shared" si="1235"/>
        <v>204</v>
      </c>
      <c r="AB247" s="68">
        <f t="shared" ref="AB247:AC247" si="1236">Z247/X247</f>
        <v>1.975510204</v>
      </c>
      <c r="AC247" s="69">
        <f t="shared" si="1236"/>
        <v>0.5964912281</v>
      </c>
      <c r="AD247" s="70">
        <v>128.0</v>
      </c>
      <c r="AE247" s="70">
        <v>38.0</v>
      </c>
      <c r="AF247" s="70">
        <v>58.0</v>
      </c>
      <c r="AG247" s="70">
        <v>21.0</v>
      </c>
      <c r="AH247" s="69">
        <v>141.0</v>
      </c>
      <c r="AI247" s="69">
        <v>182.0</v>
      </c>
      <c r="AJ247" s="69">
        <v>19.0</v>
      </c>
      <c r="AK247" s="70">
        <f t="shared" ref="AK247:AN247" si="1237">ROUND(AD247*$AB247,0)</f>
        <v>253</v>
      </c>
      <c r="AL247" s="70">
        <f t="shared" si="1237"/>
        <v>75</v>
      </c>
      <c r="AM247" s="70">
        <f t="shared" si="1237"/>
        <v>115</v>
      </c>
      <c r="AN247" s="70">
        <f t="shared" si="1237"/>
        <v>41</v>
      </c>
      <c r="AO247" s="69">
        <f t="shared" ref="AO247:AQ247" si="1238">ROUND(AH247*$AC247,0)</f>
        <v>84</v>
      </c>
      <c r="AP247" s="69">
        <f t="shared" si="1238"/>
        <v>109</v>
      </c>
      <c r="AQ247" s="69">
        <f t="shared" si="1238"/>
        <v>11</v>
      </c>
    </row>
    <row r="248">
      <c r="A248" s="60"/>
      <c r="B248" s="60"/>
      <c r="C248" s="60"/>
      <c r="D248" s="46">
        <v>246.0</v>
      </c>
      <c r="E248" s="25"/>
      <c r="F248" s="26">
        <v>3717.0</v>
      </c>
      <c r="G248" s="18">
        <v>1062.0</v>
      </c>
      <c r="H248" s="15">
        <f t="shared" si="9"/>
        <v>325</v>
      </c>
      <c r="I248" s="28">
        <v>55.0</v>
      </c>
      <c r="J248" s="29">
        <v>66.0</v>
      </c>
      <c r="K248" s="30">
        <v>28.0</v>
      </c>
      <c r="L248" s="31">
        <v>95.0</v>
      </c>
      <c r="M248" s="32">
        <v>34.0</v>
      </c>
      <c r="N248" s="33">
        <v>47.0</v>
      </c>
      <c r="O248" s="25"/>
      <c r="P248" s="15">
        <f t="shared" si="10"/>
        <v>362</v>
      </c>
      <c r="Q248" s="28">
        <f>'Group B vs A; Governor; Early E'!AJ248</f>
        <v>144</v>
      </c>
      <c r="R248" s="29">
        <f>'Group B vs A; Governor; Early E'!AK248</f>
        <v>66</v>
      </c>
      <c r="S248" s="30">
        <f>'Group B vs A; Governor; MiV EDV'!AJ248</f>
        <v>28</v>
      </c>
      <c r="T248" s="31">
        <f>'Group B vs A; Governor; MiV EDV'!AK248</f>
        <v>19</v>
      </c>
      <c r="U248" s="32">
        <f>'Group B vs A; EDV Restoration D'!C248</f>
        <v>58</v>
      </c>
      <c r="V248" s="33">
        <f>'Group B vs A; Governor; MiV EDV'!AI248</f>
        <v>47</v>
      </c>
      <c r="W248" s="25"/>
      <c r="X248" s="28">
        <f t="shared" ref="X248:Y248" si="1239">I248+K248+M248</f>
        <v>117</v>
      </c>
      <c r="Y248" s="29">
        <f t="shared" si="1239"/>
        <v>208</v>
      </c>
      <c r="Z248" s="32">
        <f t="shared" ref="Z248:AA248" si="1240">Q248+S248+U248</f>
        <v>230</v>
      </c>
      <c r="AA248" s="67">
        <f t="shared" si="1240"/>
        <v>132</v>
      </c>
      <c r="AB248" s="68">
        <f t="shared" ref="AB248:AC248" si="1241">Z248/X248</f>
        <v>1.965811966</v>
      </c>
      <c r="AC248" s="69">
        <f t="shared" si="1241"/>
        <v>0.6346153846</v>
      </c>
      <c r="AD248" s="70">
        <v>57.0</v>
      </c>
      <c r="AE248" s="70">
        <v>23.0</v>
      </c>
      <c r="AF248" s="70">
        <v>27.0</v>
      </c>
      <c r="AG248" s="70">
        <v>10.0</v>
      </c>
      <c r="AH248" s="69">
        <v>109.0</v>
      </c>
      <c r="AI248" s="69">
        <v>91.0</v>
      </c>
      <c r="AJ248" s="69">
        <v>8.0</v>
      </c>
      <c r="AK248" s="70">
        <f t="shared" ref="AK248:AN248" si="1242">ROUND(AD248*$AB248,0)</f>
        <v>112</v>
      </c>
      <c r="AL248" s="70">
        <f t="shared" si="1242"/>
        <v>45</v>
      </c>
      <c r="AM248" s="70">
        <f t="shared" si="1242"/>
        <v>53</v>
      </c>
      <c r="AN248" s="70">
        <f t="shared" si="1242"/>
        <v>20</v>
      </c>
      <c r="AO248" s="69">
        <f t="shared" ref="AO248:AQ248" si="1243">ROUND(AH248*$AC248,0)</f>
        <v>69</v>
      </c>
      <c r="AP248" s="69">
        <f t="shared" si="1243"/>
        <v>58</v>
      </c>
      <c r="AQ248" s="69">
        <f t="shared" si="1243"/>
        <v>5</v>
      </c>
    </row>
    <row r="249">
      <c r="A249" s="60"/>
      <c r="B249" s="60"/>
      <c r="C249" s="60"/>
      <c r="D249" s="46">
        <v>247.0</v>
      </c>
      <c r="E249" s="25"/>
      <c r="F249" s="26">
        <v>3719.0</v>
      </c>
      <c r="G249" s="18">
        <v>3325.0</v>
      </c>
      <c r="H249" s="15">
        <f t="shared" si="9"/>
        <v>646</v>
      </c>
      <c r="I249" s="28">
        <v>49.0</v>
      </c>
      <c r="J249" s="29">
        <v>106.0</v>
      </c>
      <c r="K249" s="30">
        <v>48.0</v>
      </c>
      <c r="L249" s="31">
        <v>292.0</v>
      </c>
      <c r="M249" s="32">
        <v>70.0</v>
      </c>
      <c r="N249" s="33">
        <v>81.0</v>
      </c>
      <c r="O249" s="25"/>
      <c r="P249" s="15">
        <f t="shared" si="10"/>
        <v>527</v>
      </c>
      <c r="Q249" s="28">
        <f>'Group B vs A; Governor; Early E'!AJ249</f>
        <v>139</v>
      </c>
      <c r="R249" s="29">
        <f>'Group B vs A; Governor; Early E'!AK249</f>
        <v>106</v>
      </c>
      <c r="S249" s="30">
        <f>'Group B vs A; Governor; MiV EDV'!AJ249</f>
        <v>48</v>
      </c>
      <c r="T249" s="31">
        <f>'Group B vs A; Governor; MiV EDV'!AK249</f>
        <v>43</v>
      </c>
      <c r="U249" s="32">
        <f>'Group B vs A; EDV Restoration D'!C249</f>
        <v>110</v>
      </c>
      <c r="V249" s="33">
        <f>'Group B vs A; Governor; MiV EDV'!AI249</f>
        <v>81</v>
      </c>
      <c r="W249" s="25"/>
      <c r="X249" s="28">
        <f t="shared" ref="X249:Y249" si="1244">I249+K249+M249</f>
        <v>167</v>
      </c>
      <c r="Y249" s="29">
        <f t="shared" si="1244"/>
        <v>479</v>
      </c>
      <c r="Z249" s="32">
        <f t="shared" ref="Z249:AA249" si="1245">Q249+S249+U249</f>
        <v>297</v>
      </c>
      <c r="AA249" s="67">
        <f t="shared" si="1245"/>
        <v>230</v>
      </c>
      <c r="AB249" s="68">
        <f t="shared" ref="AB249:AC249" si="1246">Z249/X249</f>
        <v>1.778443114</v>
      </c>
      <c r="AC249" s="69">
        <f t="shared" si="1246"/>
        <v>0.4801670146</v>
      </c>
      <c r="AD249" s="70">
        <v>88.0</v>
      </c>
      <c r="AE249" s="70">
        <v>26.0</v>
      </c>
      <c r="AF249" s="70">
        <v>35.0</v>
      </c>
      <c r="AG249" s="70">
        <v>18.0</v>
      </c>
      <c r="AH249" s="69">
        <v>309.0</v>
      </c>
      <c r="AI249" s="69">
        <v>153.0</v>
      </c>
      <c r="AJ249" s="69">
        <v>17.0</v>
      </c>
      <c r="AK249" s="70">
        <f t="shared" ref="AK249:AN249" si="1247">ROUND(AD249*$AB249,0)</f>
        <v>157</v>
      </c>
      <c r="AL249" s="70">
        <f t="shared" si="1247"/>
        <v>46</v>
      </c>
      <c r="AM249" s="70">
        <f t="shared" si="1247"/>
        <v>62</v>
      </c>
      <c r="AN249" s="70">
        <f t="shared" si="1247"/>
        <v>32</v>
      </c>
      <c r="AO249" s="69">
        <f t="shared" ref="AO249:AQ249" si="1248">ROUND(AH249*$AC249,0)</f>
        <v>148</v>
      </c>
      <c r="AP249" s="69">
        <f t="shared" si="1248"/>
        <v>73</v>
      </c>
      <c r="AQ249" s="69">
        <f t="shared" si="1248"/>
        <v>8</v>
      </c>
    </row>
    <row r="250">
      <c r="A250" s="60"/>
      <c r="B250" s="60"/>
      <c r="C250" s="60"/>
      <c r="D250" s="46">
        <v>248.0</v>
      </c>
      <c r="E250" s="25"/>
      <c r="F250" s="26">
        <v>3724.0</v>
      </c>
      <c r="G250" s="18">
        <v>3182.0</v>
      </c>
      <c r="H250" s="15">
        <f t="shared" si="9"/>
        <v>563</v>
      </c>
      <c r="I250" s="28">
        <v>51.0</v>
      </c>
      <c r="J250" s="29">
        <v>119.0</v>
      </c>
      <c r="K250" s="30">
        <v>45.0</v>
      </c>
      <c r="L250" s="31">
        <v>232.0</v>
      </c>
      <c r="M250" s="32">
        <v>39.0</v>
      </c>
      <c r="N250" s="33">
        <v>77.0</v>
      </c>
      <c r="O250" s="25"/>
      <c r="P250" s="15">
        <f t="shared" si="10"/>
        <v>479</v>
      </c>
      <c r="Q250" s="28">
        <f>'Group B vs A; Governor; Early E'!AJ250</f>
        <v>122</v>
      </c>
      <c r="R250" s="29">
        <f>'Group B vs A; Governor; Early E'!AK250</f>
        <v>119</v>
      </c>
      <c r="S250" s="30">
        <f>'Group B vs A; Governor; MiV EDV'!AJ250</f>
        <v>45</v>
      </c>
      <c r="T250" s="31">
        <f>'Group B vs A; Governor; MiV EDV'!AK250</f>
        <v>45</v>
      </c>
      <c r="U250" s="32">
        <f>'Group B vs A; EDV Restoration D'!C250</f>
        <v>71</v>
      </c>
      <c r="V250" s="33">
        <f>'Group B vs A; Governor; MiV EDV'!AI250</f>
        <v>77</v>
      </c>
      <c r="W250" s="25"/>
      <c r="X250" s="28">
        <f t="shared" ref="X250:Y250" si="1249">I250+K250+M250</f>
        <v>135</v>
      </c>
      <c r="Y250" s="29">
        <f t="shared" si="1249"/>
        <v>428</v>
      </c>
      <c r="Z250" s="32">
        <f t="shared" ref="Z250:AA250" si="1250">Q250+S250+U250</f>
        <v>238</v>
      </c>
      <c r="AA250" s="67">
        <f t="shared" si="1250"/>
        <v>241</v>
      </c>
      <c r="AB250" s="68">
        <f t="shared" ref="AB250:AC250" si="1251">Z250/X250</f>
        <v>1.762962963</v>
      </c>
      <c r="AC250" s="69">
        <f t="shared" si="1251"/>
        <v>0.5630841121</v>
      </c>
      <c r="AD250" s="70">
        <v>75.0</v>
      </c>
      <c r="AE250" s="70">
        <v>26.0</v>
      </c>
      <c r="AF250" s="70">
        <v>19.0</v>
      </c>
      <c r="AG250" s="70">
        <v>15.0</v>
      </c>
      <c r="AH250" s="69">
        <v>309.0</v>
      </c>
      <c r="AI250" s="69">
        <v>107.0</v>
      </c>
      <c r="AJ250" s="69">
        <v>12.0</v>
      </c>
      <c r="AK250" s="70">
        <f t="shared" ref="AK250:AN250" si="1252">ROUND(AD250*$AB250,0)</f>
        <v>132</v>
      </c>
      <c r="AL250" s="70">
        <f t="shared" si="1252"/>
        <v>46</v>
      </c>
      <c r="AM250" s="70">
        <f t="shared" si="1252"/>
        <v>33</v>
      </c>
      <c r="AN250" s="70">
        <f t="shared" si="1252"/>
        <v>26</v>
      </c>
      <c r="AO250" s="69">
        <f t="shared" ref="AO250:AQ250" si="1253">ROUND(AH250*$AC250,0)</f>
        <v>174</v>
      </c>
      <c r="AP250" s="69">
        <f t="shared" si="1253"/>
        <v>60</v>
      </c>
      <c r="AQ250" s="69">
        <f t="shared" si="1253"/>
        <v>7</v>
      </c>
    </row>
    <row r="251">
      <c r="A251" s="60"/>
      <c r="B251" s="60"/>
      <c r="C251" s="60"/>
      <c r="D251" s="46">
        <v>249.0</v>
      </c>
      <c r="E251" s="25"/>
      <c r="F251" s="26">
        <v>3727.0</v>
      </c>
      <c r="G251" s="18">
        <v>2249.0</v>
      </c>
      <c r="H251" s="15">
        <f t="shared" si="9"/>
        <v>1053</v>
      </c>
      <c r="I251" s="28">
        <v>62.0</v>
      </c>
      <c r="J251" s="29">
        <v>151.0</v>
      </c>
      <c r="K251" s="30">
        <v>113.0</v>
      </c>
      <c r="L251" s="31">
        <v>509.0</v>
      </c>
      <c r="M251" s="32">
        <v>84.0</v>
      </c>
      <c r="N251" s="33">
        <v>134.0</v>
      </c>
      <c r="O251" s="25"/>
      <c r="P251" s="15">
        <f t="shared" si="10"/>
        <v>801</v>
      </c>
      <c r="Q251" s="28">
        <f>'Group B vs A; Governor; Early E'!AJ251</f>
        <v>161</v>
      </c>
      <c r="R251" s="29">
        <f>'Group B vs A; Governor; Early E'!AK251</f>
        <v>151</v>
      </c>
      <c r="S251" s="30">
        <f>'Group B vs A; Governor; MiV EDV'!AJ251</f>
        <v>113</v>
      </c>
      <c r="T251" s="31">
        <f>'Group B vs A; Governor; MiV EDV'!AK251</f>
        <v>97</v>
      </c>
      <c r="U251" s="32">
        <f>'Group B vs A; EDV Restoration D'!C251</f>
        <v>145</v>
      </c>
      <c r="V251" s="33">
        <f>'Group B vs A; Governor; MiV EDV'!AI251</f>
        <v>134</v>
      </c>
      <c r="W251" s="25"/>
      <c r="X251" s="28">
        <f t="shared" ref="X251:Y251" si="1254">I251+K251+M251</f>
        <v>259</v>
      </c>
      <c r="Y251" s="29">
        <f t="shared" si="1254"/>
        <v>794</v>
      </c>
      <c r="Z251" s="32">
        <f t="shared" ref="Z251:AA251" si="1255">Q251+S251+U251</f>
        <v>419</v>
      </c>
      <c r="AA251" s="67">
        <f t="shared" si="1255"/>
        <v>382</v>
      </c>
      <c r="AB251" s="68">
        <f t="shared" ref="AB251:AC251" si="1256">Z251/X251</f>
        <v>1.617760618</v>
      </c>
      <c r="AC251" s="69">
        <f t="shared" si="1256"/>
        <v>0.4811083123</v>
      </c>
      <c r="AD251" s="70">
        <v>106.0</v>
      </c>
      <c r="AE251" s="70">
        <v>55.0</v>
      </c>
      <c r="AF251" s="70">
        <v>69.0</v>
      </c>
      <c r="AG251" s="70">
        <v>29.0</v>
      </c>
      <c r="AH251" s="69">
        <v>409.0</v>
      </c>
      <c r="AI251" s="69">
        <v>362.0</v>
      </c>
      <c r="AJ251" s="69">
        <v>23.0</v>
      </c>
      <c r="AK251" s="70">
        <f t="shared" ref="AK251:AN251" si="1257">ROUND(AD251*$AB251,0)</f>
        <v>171</v>
      </c>
      <c r="AL251" s="70">
        <f t="shared" si="1257"/>
        <v>89</v>
      </c>
      <c r="AM251" s="70">
        <f t="shared" si="1257"/>
        <v>112</v>
      </c>
      <c r="AN251" s="70">
        <f t="shared" si="1257"/>
        <v>47</v>
      </c>
      <c r="AO251" s="69">
        <f t="shared" ref="AO251:AQ251" si="1258">ROUND(AH251*$AC251,0)</f>
        <v>197</v>
      </c>
      <c r="AP251" s="69">
        <f t="shared" si="1258"/>
        <v>174</v>
      </c>
      <c r="AQ251" s="69">
        <f t="shared" si="1258"/>
        <v>11</v>
      </c>
    </row>
    <row r="252">
      <c r="A252" s="60"/>
      <c r="B252" s="60"/>
      <c r="C252" s="60"/>
      <c r="D252" s="46">
        <v>250.0</v>
      </c>
      <c r="E252" s="25"/>
      <c r="F252" s="26">
        <v>3729.0</v>
      </c>
      <c r="G252" s="18">
        <v>1147.0</v>
      </c>
      <c r="H252" s="15">
        <f t="shared" si="9"/>
        <v>229</v>
      </c>
      <c r="I252" s="28">
        <v>16.0</v>
      </c>
      <c r="J252" s="29">
        <v>39.0</v>
      </c>
      <c r="K252" s="30">
        <v>32.0</v>
      </c>
      <c r="L252" s="31">
        <v>81.0</v>
      </c>
      <c r="M252" s="32">
        <v>29.0</v>
      </c>
      <c r="N252" s="33">
        <v>32.0</v>
      </c>
      <c r="O252" s="25"/>
      <c r="P252" s="15">
        <f t="shared" si="10"/>
        <v>211</v>
      </c>
      <c r="Q252" s="28">
        <f>'Group B vs A; Governor; Early E'!AJ252</f>
        <v>47</v>
      </c>
      <c r="R252" s="29">
        <f>'Group B vs A; Governor; Early E'!AK252</f>
        <v>39</v>
      </c>
      <c r="S252" s="30">
        <f>'Group B vs A; Governor; MiV EDV'!AJ252</f>
        <v>32</v>
      </c>
      <c r="T252" s="31">
        <f>'Group B vs A; Governor; MiV EDV'!AK252</f>
        <v>16</v>
      </c>
      <c r="U252" s="32">
        <f>'Group B vs A; EDV Restoration D'!C252</f>
        <v>45</v>
      </c>
      <c r="V252" s="33">
        <f>'Group B vs A; Governor; MiV EDV'!AI252</f>
        <v>32</v>
      </c>
      <c r="W252" s="25"/>
      <c r="X252" s="28">
        <f t="shared" ref="X252:Y252" si="1259">I252+K252+M252</f>
        <v>77</v>
      </c>
      <c r="Y252" s="29">
        <f t="shared" si="1259"/>
        <v>152</v>
      </c>
      <c r="Z252" s="32">
        <f t="shared" ref="Z252:AA252" si="1260">Q252+S252+U252</f>
        <v>124</v>
      </c>
      <c r="AA252" s="67">
        <f t="shared" si="1260"/>
        <v>87</v>
      </c>
      <c r="AB252" s="68">
        <f t="shared" ref="AB252:AC252" si="1261">Z252/X252</f>
        <v>1.61038961</v>
      </c>
      <c r="AC252" s="69">
        <f t="shared" si="1261"/>
        <v>0.5723684211</v>
      </c>
      <c r="AD252" s="70">
        <v>53.0</v>
      </c>
      <c r="AE252" s="70">
        <v>7.0</v>
      </c>
      <c r="AF252" s="70">
        <v>16.0</v>
      </c>
      <c r="AG252" s="70">
        <v>1.0</v>
      </c>
      <c r="AH252" s="69">
        <v>90.0</v>
      </c>
      <c r="AI252" s="69">
        <v>57.0</v>
      </c>
      <c r="AJ252" s="69">
        <v>5.0</v>
      </c>
      <c r="AK252" s="70">
        <f t="shared" ref="AK252:AN252" si="1262">ROUND(AD252*$AB252,0)</f>
        <v>85</v>
      </c>
      <c r="AL252" s="70">
        <f t="shared" si="1262"/>
        <v>11</v>
      </c>
      <c r="AM252" s="70">
        <f t="shared" si="1262"/>
        <v>26</v>
      </c>
      <c r="AN252" s="70">
        <f t="shared" si="1262"/>
        <v>2</v>
      </c>
      <c r="AO252" s="69">
        <f t="shared" ref="AO252:AQ252" si="1263">ROUND(AH252*$AC252,0)</f>
        <v>52</v>
      </c>
      <c r="AP252" s="69">
        <f t="shared" si="1263"/>
        <v>33</v>
      </c>
      <c r="AQ252" s="69">
        <f t="shared" si="1263"/>
        <v>3</v>
      </c>
    </row>
    <row r="253">
      <c r="A253" s="60"/>
      <c r="B253" s="60"/>
      <c r="C253" s="60"/>
      <c r="D253" s="46">
        <v>251.0</v>
      </c>
      <c r="E253" s="25"/>
      <c r="F253" s="26">
        <v>3730.0</v>
      </c>
      <c r="G253" s="18">
        <v>1857.0</v>
      </c>
      <c r="H253" s="15">
        <f t="shared" si="9"/>
        <v>325</v>
      </c>
      <c r="I253" s="28">
        <v>23.0</v>
      </c>
      <c r="J253" s="29">
        <v>60.0</v>
      </c>
      <c r="K253" s="30">
        <v>24.0</v>
      </c>
      <c r="L253" s="31">
        <v>133.0</v>
      </c>
      <c r="M253" s="32">
        <v>30.0</v>
      </c>
      <c r="N253" s="33">
        <v>55.0</v>
      </c>
      <c r="O253" s="25"/>
      <c r="P253" s="15">
        <f t="shared" si="10"/>
        <v>276</v>
      </c>
      <c r="Q253" s="28">
        <f>'Group B vs A; Governor; Early E'!AJ253</f>
        <v>59</v>
      </c>
      <c r="R253" s="29">
        <f>'Group B vs A; Governor; Early E'!AK253</f>
        <v>60</v>
      </c>
      <c r="S253" s="30">
        <f>'Group B vs A; Governor; MiV EDV'!AJ253</f>
        <v>24</v>
      </c>
      <c r="T253" s="31">
        <f>'Group B vs A; Governor; MiV EDV'!AK253</f>
        <v>24</v>
      </c>
      <c r="U253" s="32">
        <f>'Group B vs A; EDV Restoration D'!C253</f>
        <v>54</v>
      </c>
      <c r="V253" s="33">
        <f>'Group B vs A; Governor; MiV EDV'!AI253</f>
        <v>55</v>
      </c>
      <c r="W253" s="25"/>
      <c r="X253" s="28">
        <f t="shared" ref="X253:Y253" si="1264">I253+K253+M253</f>
        <v>77</v>
      </c>
      <c r="Y253" s="29">
        <f t="shared" si="1264"/>
        <v>248</v>
      </c>
      <c r="Z253" s="32">
        <f t="shared" ref="Z253:AA253" si="1265">Q253+S253+U253</f>
        <v>137</v>
      </c>
      <c r="AA253" s="67">
        <f t="shared" si="1265"/>
        <v>139</v>
      </c>
      <c r="AB253" s="68">
        <f t="shared" ref="AB253:AC253" si="1266">Z253/X253</f>
        <v>1.779220779</v>
      </c>
      <c r="AC253" s="69">
        <f t="shared" si="1266"/>
        <v>0.560483871</v>
      </c>
      <c r="AD253" s="70">
        <v>47.0</v>
      </c>
      <c r="AE253" s="70">
        <v>8.0</v>
      </c>
      <c r="AF253" s="70">
        <v>16.0</v>
      </c>
      <c r="AG253" s="70">
        <v>6.0</v>
      </c>
      <c r="AH253" s="69">
        <v>161.0</v>
      </c>
      <c r="AI253" s="69">
        <v>77.0</v>
      </c>
      <c r="AJ253" s="69">
        <v>10.0</v>
      </c>
      <c r="AK253" s="70">
        <f t="shared" ref="AK253:AN253" si="1267">ROUND(AD253*$AB253,0)</f>
        <v>84</v>
      </c>
      <c r="AL253" s="70">
        <f t="shared" si="1267"/>
        <v>14</v>
      </c>
      <c r="AM253" s="70">
        <f t="shared" si="1267"/>
        <v>28</v>
      </c>
      <c r="AN253" s="70">
        <f t="shared" si="1267"/>
        <v>11</v>
      </c>
      <c r="AO253" s="69">
        <f t="shared" ref="AO253:AQ253" si="1268">ROUND(AH253*$AC253,0)</f>
        <v>90</v>
      </c>
      <c r="AP253" s="69">
        <f t="shared" si="1268"/>
        <v>43</v>
      </c>
      <c r="AQ253" s="69">
        <f t="shared" si="1268"/>
        <v>6</v>
      </c>
    </row>
    <row r="254">
      <c r="A254" s="60"/>
      <c r="B254" s="60"/>
      <c r="C254" s="60"/>
      <c r="D254" s="46">
        <v>252.0</v>
      </c>
      <c r="E254" s="25"/>
      <c r="F254" s="26">
        <v>3732.0</v>
      </c>
      <c r="G254" s="18">
        <v>2726.0</v>
      </c>
      <c r="H254" s="15">
        <f t="shared" si="9"/>
        <v>608</v>
      </c>
      <c r="I254" s="28">
        <v>48.0</v>
      </c>
      <c r="J254" s="29">
        <v>134.0</v>
      </c>
      <c r="K254" s="30">
        <v>45.0</v>
      </c>
      <c r="L254" s="31">
        <v>247.0</v>
      </c>
      <c r="M254" s="32">
        <v>51.0</v>
      </c>
      <c r="N254" s="33">
        <v>83.0</v>
      </c>
      <c r="O254" s="25"/>
      <c r="P254" s="15">
        <f t="shared" si="10"/>
        <v>520</v>
      </c>
      <c r="Q254" s="28">
        <f>'Group B vs A; Governor; Early E'!AJ254</f>
        <v>125</v>
      </c>
      <c r="R254" s="29">
        <f>'Group B vs A; Governor; Early E'!AK254</f>
        <v>134</v>
      </c>
      <c r="S254" s="30">
        <f>'Group B vs A; Governor; MiV EDV'!AJ254</f>
        <v>45</v>
      </c>
      <c r="T254" s="31">
        <f>'Group B vs A; Governor; MiV EDV'!AK254</f>
        <v>44</v>
      </c>
      <c r="U254" s="32">
        <f>'Group B vs A; EDV Restoration D'!C254</f>
        <v>89</v>
      </c>
      <c r="V254" s="33">
        <f>'Group B vs A; Governor; MiV EDV'!AI254</f>
        <v>83</v>
      </c>
      <c r="W254" s="25"/>
      <c r="X254" s="28">
        <f t="shared" ref="X254:Y254" si="1269">I254+K254+M254</f>
        <v>144</v>
      </c>
      <c r="Y254" s="29">
        <f t="shared" si="1269"/>
        <v>464</v>
      </c>
      <c r="Z254" s="32">
        <f t="shared" ref="Z254:AA254" si="1270">Q254+S254+U254</f>
        <v>259</v>
      </c>
      <c r="AA254" s="67">
        <f t="shared" si="1270"/>
        <v>261</v>
      </c>
      <c r="AB254" s="68">
        <f t="shared" ref="AB254:AC254" si="1271">Z254/X254</f>
        <v>1.798611111</v>
      </c>
      <c r="AC254" s="69">
        <f t="shared" si="1271"/>
        <v>0.5625</v>
      </c>
      <c r="AD254" s="70">
        <v>79.0</v>
      </c>
      <c r="AE254" s="70">
        <v>24.0</v>
      </c>
      <c r="AF254" s="70">
        <v>25.0</v>
      </c>
      <c r="AG254" s="70">
        <v>16.0</v>
      </c>
      <c r="AH254" s="69">
        <v>287.0</v>
      </c>
      <c r="AI254" s="69">
        <v>153.0</v>
      </c>
      <c r="AJ254" s="69">
        <v>24.0</v>
      </c>
      <c r="AK254" s="70">
        <f t="shared" ref="AK254:AN254" si="1272">ROUND(AD254*$AB254,0)</f>
        <v>142</v>
      </c>
      <c r="AL254" s="70">
        <f t="shared" si="1272"/>
        <v>43</v>
      </c>
      <c r="AM254" s="70">
        <f t="shared" si="1272"/>
        <v>45</v>
      </c>
      <c r="AN254" s="70">
        <f t="shared" si="1272"/>
        <v>29</v>
      </c>
      <c r="AO254" s="69">
        <f t="shared" ref="AO254:AQ254" si="1273">ROUND(AH254*$AC254,0)</f>
        <v>161</v>
      </c>
      <c r="AP254" s="69">
        <f t="shared" si="1273"/>
        <v>86</v>
      </c>
      <c r="AQ254" s="69">
        <f t="shared" si="1273"/>
        <v>14</v>
      </c>
    </row>
    <row r="255">
      <c r="A255" s="60"/>
      <c r="B255" s="60"/>
      <c r="C255" s="60"/>
      <c r="D255" s="46">
        <v>253.0</v>
      </c>
      <c r="E255" s="25"/>
      <c r="F255" s="26">
        <v>3740.0</v>
      </c>
      <c r="G255" s="18">
        <v>3156.0</v>
      </c>
      <c r="H255" s="15">
        <f t="shared" si="9"/>
        <v>704</v>
      </c>
      <c r="I255" s="28">
        <v>36.0</v>
      </c>
      <c r="J255" s="29">
        <v>89.0</v>
      </c>
      <c r="K255" s="30">
        <v>74.0</v>
      </c>
      <c r="L255" s="31">
        <v>323.0</v>
      </c>
      <c r="M255" s="32">
        <v>63.0</v>
      </c>
      <c r="N255" s="33">
        <v>119.0</v>
      </c>
      <c r="O255" s="25"/>
      <c r="P255" s="15">
        <f t="shared" si="10"/>
        <v>551</v>
      </c>
      <c r="Q255" s="28">
        <f>'Group B vs A; Governor; Early E'!AJ255</f>
        <v>88</v>
      </c>
      <c r="R255" s="29">
        <f>'Group B vs A; Governor; Early E'!AK255</f>
        <v>89</v>
      </c>
      <c r="S255" s="30">
        <f>'Group B vs A; Governor; MiV EDV'!AJ255</f>
        <v>74</v>
      </c>
      <c r="T255" s="31">
        <f>'Group B vs A; Governor; MiV EDV'!AK255</f>
        <v>67</v>
      </c>
      <c r="U255" s="32">
        <f>'Group B vs A; EDV Restoration D'!C255</f>
        <v>114</v>
      </c>
      <c r="V255" s="33">
        <f>'Group B vs A; Governor; MiV EDV'!AI255</f>
        <v>119</v>
      </c>
      <c r="W255" s="25"/>
      <c r="X255" s="28">
        <f t="shared" ref="X255:Y255" si="1274">I255+K255+M255</f>
        <v>173</v>
      </c>
      <c r="Y255" s="29">
        <f t="shared" si="1274"/>
        <v>531</v>
      </c>
      <c r="Z255" s="32">
        <f t="shared" ref="Z255:AA255" si="1275">Q255+S255+U255</f>
        <v>276</v>
      </c>
      <c r="AA255" s="67">
        <f t="shared" si="1275"/>
        <v>275</v>
      </c>
      <c r="AB255" s="68">
        <f t="shared" ref="AB255:AC255" si="1276">Z255/X255</f>
        <v>1.595375723</v>
      </c>
      <c r="AC255" s="69">
        <f t="shared" si="1276"/>
        <v>0.5178907721</v>
      </c>
      <c r="AD255" s="70">
        <v>98.0</v>
      </c>
      <c r="AE255" s="70">
        <v>32.0</v>
      </c>
      <c r="AF255" s="70">
        <v>32.0</v>
      </c>
      <c r="AG255" s="70">
        <v>11.0</v>
      </c>
      <c r="AH255" s="69">
        <v>261.0</v>
      </c>
      <c r="AI255" s="69">
        <v>260.0</v>
      </c>
      <c r="AJ255" s="69">
        <v>10.0</v>
      </c>
      <c r="AK255" s="70">
        <f t="shared" ref="AK255:AN255" si="1277">ROUND(AD255*$AB255,0)</f>
        <v>156</v>
      </c>
      <c r="AL255" s="70">
        <f t="shared" si="1277"/>
        <v>51</v>
      </c>
      <c r="AM255" s="70">
        <f t="shared" si="1277"/>
        <v>51</v>
      </c>
      <c r="AN255" s="70">
        <f t="shared" si="1277"/>
        <v>18</v>
      </c>
      <c r="AO255" s="69">
        <f t="shared" ref="AO255:AQ255" si="1278">ROUND(AH255*$AC255,0)</f>
        <v>135</v>
      </c>
      <c r="AP255" s="69">
        <f t="shared" si="1278"/>
        <v>135</v>
      </c>
      <c r="AQ255" s="69">
        <f t="shared" si="1278"/>
        <v>5</v>
      </c>
    </row>
    <row r="256">
      <c r="A256" s="60"/>
      <c r="B256" s="60"/>
      <c r="C256" s="60"/>
      <c r="D256" s="46">
        <v>254.0</v>
      </c>
      <c r="E256" s="25"/>
      <c r="F256" s="26">
        <v>3747.0</v>
      </c>
      <c r="G256" s="18">
        <v>2205.0</v>
      </c>
      <c r="H256" s="15">
        <f t="shared" si="9"/>
        <v>479</v>
      </c>
      <c r="I256" s="28">
        <v>28.0</v>
      </c>
      <c r="J256" s="29">
        <v>93.0</v>
      </c>
      <c r="K256" s="30">
        <v>28.0</v>
      </c>
      <c r="L256" s="31">
        <v>208.0</v>
      </c>
      <c r="M256" s="32">
        <v>55.0</v>
      </c>
      <c r="N256" s="33">
        <v>67.0</v>
      </c>
      <c r="O256" s="25"/>
      <c r="P256" s="15">
        <f t="shared" si="10"/>
        <v>389</v>
      </c>
      <c r="Q256" s="28">
        <f>'Group B vs A; Governor; Early E'!AJ256</f>
        <v>86</v>
      </c>
      <c r="R256" s="29">
        <f>'Group B vs A; Governor; Early E'!AK256</f>
        <v>93</v>
      </c>
      <c r="S256" s="30">
        <f>'Group B vs A; Governor; MiV EDV'!AJ256</f>
        <v>28</v>
      </c>
      <c r="T256" s="31">
        <f>'Group B vs A; Governor; MiV EDV'!AK256</f>
        <v>28</v>
      </c>
      <c r="U256" s="32">
        <f>'Group B vs A; EDV Restoration D'!C256</f>
        <v>87</v>
      </c>
      <c r="V256" s="33">
        <f>'Group B vs A; Governor; MiV EDV'!AI256</f>
        <v>67</v>
      </c>
      <c r="W256" s="25"/>
      <c r="X256" s="28">
        <f t="shared" ref="X256:Y256" si="1279">I256+K256+M256</f>
        <v>111</v>
      </c>
      <c r="Y256" s="29">
        <f t="shared" si="1279"/>
        <v>368</v>
      </c>
      <c r="Z256" s="32">
        <f t="shared" ref="Z256:AA256" si="1280">Q256+S256+U256</f>
        <v>201</v>
      </c>
      <c r="AA256" s="67">
        <f t="shared" si="1280"/>
        <v>188</v>
      </c>
      <c r="AB256" s="68">
        <f t="shared" ref="AB256:AC256" si="1281">Z256/X256</f>
        <v>1.810810811</v>
      </c>
      <c r="AC256" s="69">
        <f t="shared" si="1281"/>
        <v>0.5108695652</v>
      </c>
      <c r="AD256" s="70">
        <v>56.0</v>
      </c>
      <c r="AE256" s="70">
        <v>24.0</v>
      </c>
      <c r="AF256" s="70">
        <v>23.0</v>
      </c>
      <c r="AG256" s="70">
        <v>8.0</v>
      </c>
      <c r="AH256" s="69">
        <v>236.0</v>
      </c>
      <c r="AI256" s="69">
        <v>117.0</v>
      </c>
      <c r="AJ256" s="69">
        <v>15.0</v>
      </c>
      <c r="AK256" s="70">
        <f t="shared" ref="AK256:AN256" si="1282">ROUND(AD256*$AB256,0)</f>
        <v>101</v>
      </c>
      <c r="AL256" s="70">
        <f t="shared" si="1282"/>
        <v>43</v>
      </c>
      <c r="AM256" s="70">
        <f t="shared" si="1282"/>
        <v>42</v>
      </c>
      <c r="AN256" s="70">
        <f t="shared" si="1282"/>
        <v>14</v>
      </c>
      <c r="AO256" s="69">
        <f t="shared" ref="AO256:AQ256" si="1283">ROUND(AH256*$AC256,0)</f>
        <v>121</v>
      </c>
      <c r="AP256" s="69">
        <f t="shared" si="1283"/>
        <v>60</v>
      </c>
      <c r="AQ256" s="69">
        <f t="shared" si="1283"/>
        <v>8</v>
      </c>
    </row>
    <row r="257">
      <c r="A257" s="60"/>
      <c r="B257" s="60"/>
      <c r="C257" s="60"/>
      <c r="D257" s="46">
        <v>255.0</v>
      </c>
      <c r="E257" s="25"/>
      <c r="F257" s="26">
        <v>3748.0</v>
      </c>
      <c r="G257" s="18">
        <v>2305.0</v>
      </c>
      <c r="H257" s="15">
        <f t="shared" si="9"/>
        <v>664</v>
      </c>
      <c r="I257" s="28">
        <v>58.0</v>
      </c>
      <c r="J257" s="29">
        <v>132.0</v>
      </c>
      <c r="K257" s="30">
        <v>63.0</v>
      </c>
      <c r="L257" s="31">
        <v>270.0</v>
      </c>
      <c r="M257" s="32">
        <v>55.0</v>
      </c>
      <c r="N257" s="33">
        <v>86.0</v>
      </c>
      <c r="O257" s="25"/>
      <c r="P257" s="15">
        <f t="shared" si="10"/>
        <v>577</v>
      </c>
      <c r="Q257" s="28">
        <f>'Group B vs A; Governor; Early E'!AJ257</f>
        <v>150</v>
      </c>
      <c r="R257" s="29">
        <f>'Group B vs A; Governor; Early E'!AK257</f>
        <v>132</v>
      </c>
      <c r="S257" s="30">
        <f>'Group B vs A; Governor; MiV EDV'!AJ257</f>
        <v>63</v>
      </c>
      <c r="T257" s="31">
        <f>'Group B vs A; Governor; MiV EDV'!AK257</f>
        <v>52</v>
      </c>
      <c r="U257" s="32">
        <f>'Group B vs A; EDV Restoration D'!C257</f>
        <v>94</v>
      </c>
      <c r="V257" s="33">
        <f>'Group B vs A; Governor; MiV EDV'!AI257</f>
        <v>86</v>
      </c>
      <c r="W257" s="25"/>
      <c r="X257" s="28">
        <f t="shared" ref="X257:Y257" si="1284">I257+K257+M257</f>
        <v>176</v>
      </c>
      <c r="Y257" s="29">
        <f t="shared" si="1284"/>
        <v>488</v>
      </c>
      <c r="Z257" s="32">
        <f t="shared" ref="Z257:AA257" si="1285">Q257+S257+U257</f>
        <v>307</v>
      </c>
      <c r="AA257" s="67">
        <f t="shared" si="1285"/>
        <v>270</v>
      </c>
      <c r="AB257" s="68">
        <f t="shared" ref="AB257:AC257" si="1286">Z257/X257</f>
        <v>1.744318182</v>
      </c>
      <c r="AC257" s="69">
        <f t="shared" si="1286"/>
        <v>0.5532786885</v>
      </c>
      <c r="AD257" s="70">
        <v>62.0</v>
      </c>
      <c r="AE257" s="70">
        <v>47.0</v>
      </c>
      <c r="AF257" s="70">
        <v>48.0</v>
      </c>
      <c r="AG257" s="70">
        <v>19.0</v>
      </c>
      <c r="AH257" s="69">
        <v>279.0</v>
      </c>
      <c r="AI257" s="69">
        <v>189.0</v>
      </c>
      <c r="AJ257" s="69">
        <v>20.0</v>
      </c>
      <c r="AK257" s="70">
        <f t="shared" ref="AK257:AN257" si="1287">ROUND(AD257*$AB257,0)</f>
        <v>108</v>
      </c>
      <c r="AL257" s="70">
        <f t="shared" si="1287"/>
        <v>82</v>
      </c>
      <c r="AM257" s="70">
        <f t="shared" si="1287"/>
        <v>84</v>
      </c>
      <c r="AN257" s="70">
        <f t="shared" si="1287"/>
        <v>33</v>
      </c>
      <c r="AO257" s="69">
        <f t="shared" ref="AO257:AQ257" si="1288">ROUND(AH257*$AC257,0)</f>
        <v>154</v>
      </c>
      <c r="AP257" s="69">
        <f t="shared" si="1288"/>
        <v>105</v>
      </c>
      <c r="AQ257" s="69">
        <f t="shared" si="1288"/>
        <v>11</v>
      </c>
    </row>
    <row r="258">
      <c r="A258" s="60"/>
      <c r="B258" s="60"/>
      <c r="C258" s="60"/>
      <c r="D258" s="46">
        <v>256.0</v>
      </c>
      <c r="E258" s="25"/>
      <c r="F258" s="26">
        <v>3754.0</v>
      </c>
      <c r="G258" s="18">
        <v>2368.0</v>
      </c>
      <c r="H258" s="15">
        <f t="shared" si="9"/>
        <v>271</v>
      </c>
      <c r="I258" s="28">
        <v>24.0</v>
      </c>
      <c r="J258" s="29">
        <v>50.0</v>
      </c>
      <c r="K258" s="30">
        <v>17.0</v>
      </c>
      <c r="L258" s="31">
        <v>112.0</v>
      </c>
      <c r="M258" s="32">
        <v>17.0</v>
      </c>
      <c r="N258" s="33">
        <v>51.0</v>
      </c>
      <c r="O258" s="25"/>
      <c r="P258" s="15">
        <f t="shared" si="10"/>
        <v>227</v>
      </c>
      <c r="Q258" s="28">
        <f>'Group B vs A; Governor; Early E'!AJ258</f>
        <v>50</v>
      </c>
      <c r="R258" s="29">
        <f>'Group B vs A; Governor; Early E'!AK258</f>
        <v>50</v>
      </c>
      <c r="S258" s="30">
        <f>'Group B vs A; Governor; MiV EDV'!AJ258</f>
        <v>17</v>
      </c>
      <c r="T258" s="31">
        <f>'Group B vs A; Governor; MiV EDV'!AK258</f>
        <v>23</v>
      </c>
      <c r="U258" s="32">
        <f>'Group B vs A; EDV Restoration D'!C258</f>
        <v>36</v>
      </c>
      <c r="V258" s="33">
        <f>'Group B vs A; Governor; MiV EDV'!AI258</f>
        <v>51</v>
      </c>
      <c r="W258" s="25"/>
      <c r="X258" s="28">
        <f t="shared" ref="X258:Y258" si="1289">I258+K258+M258</f>
        <v>58</v>
      </c>
      <c r="Y258" s="29">
        <f t="shared" si="1289"/>
        <v>213</v>
      </c>
      <c r="Z258" s="32">
        <f t="shared" ref="Z258:AA258" si="1290">Q258+S258+U258</f>
        <v>103</v>
      </c>
      <c r="AA258" s="67">
        <f t="shared" si="1290"/>
        <v>124</v>
      </c>
      <c r="AB258" s="68">
        <f t="shared" ref="AB258:AC258" si="1291">Z258/X258</f>
        <v>1.775862069</v>
      </c>
      <c r="AC258" s="69">
        <f t="shared" si="1291"/>
        <v>0.5821596244</v>
      </c>
      <c r="AD258" s="70">
        <v>30.0</v>
      </c>
      <c r="AE258" s="70">
        <v>14.0</v>
      </c>
      <c r="AF258" s="70">
        <v>14.0</v>
      </c>
      <c r="AG258" s="70">
        <v>0.0</v>
      </c>
      <c r="AH258" s="69">
        <v>157.0</v>
      </c>
      <c r="AI258" s="69">
        <v>47.0</v>
      </c>
      <c r="AJ258" s="69">
        <v>9.0</v>
      </c>
      <c r="AK258" s="70">
        <f t="shared" ref="AK258:AN258" si="1292">ROUND(AD258*$AB258,0)</f>
        <v>53</v>
      </c>
      <c r="AL258" s="70">
        <f t="shared" si="1292"/>
        <v>25</v>
      </c>
      <c r="AM258" s="70">
        <f t="shared" si="1292"/>
        <v>25</v>
      </c>
      <c r="AN258" s="70">
        <f t="shared" si="1292"/>
        <v>0</v>
      </c>
      <c r="AO258" s="69">
        <f t="shared" ref="AO258:AQ258" si="1293">ROUND(AH258*$AC258,0)</f>
        <v>91</v>
      </c>
      <c r="AP258" s="69">
        <f t="shared" si="1293"/>
        <v>27</v>
      </c>
      <c r="AQ258" s="69">
        <f t="shared" si="1293"/>
        <v>5</v>
      </c>
    </row>
    <row r="259">
      <c r="A259" s="60"/>
      <c r="B259" s="60"/>
      <c r="C259" s="60"/>
      <c r="D259" s="46">
        <v>257.0</v>
      </c>
      <c r="E259" s="25"/>
      <c r="F259" s="26">
        <v>3755.0</v>
      </c>
      <c r="G259" s="18">
        <v>2071.0</v>
      </c>
      <c r="H259" s="15">
        <f t="shared" si="9"/>
        <v>426</v>
      </c>
      <c r="I259" s="28">
        <v>15.0</v>
      </c>
      <c r="J259" s="29">
        <v>85.0</v>
      </c>
      <c r="K259" s="30">
        <v>42.0</v>
      </c>
      <c r="L259" s="31">
        <v>203.0</v>
      </c>
      <c r="M259" s="32">
        <v>32.0</v>
      </c>
      <c r="N259" s="33">
        <v>49.0</v>
      </c>
      <c r="O259" s="25"/>
      <c r="P259" s="15">
        <f t="shared" si="10"/>
        <v>319</v>
      </c>
      <c r="Q259" s="28">
        <f>'Group B vs A; Governor; Early E'!AJ259</f>
        <v>52</v>
      </c>
      <c r="R259" s="29">
        <f>'Group B vs A; Governor; Early E'!AK259</f>
        <v>85</v>
      </c>
      <c r="S259" s="30">
        <f>'Group B vs A; Governor; MiV EDV'!AJ259</f>
        <v>42</v>
      </c>
      <c r="T259" s="31">
        <f>'Group B vs A; Governor; MiV EDV'!AK259</f>
        <v>37</v>
      </c>
      <c r="U259" s="32">
        <f>'Group B vs A; EDV Restoration D'!C259</f>
        <v>54</v>
      </c>
      <c r="V259" s="33">
        <f>'Group B vs A; Governor; MiV EDV'!AI259</f>
        <v>49</v>
      </c>
      <c r="W259" s="25"/>
      <c r="X259" s="28">
        <f t="shared" ref="X259:Y259" si="1294">I259+K259+M259</f>
        <v>89</v>
      </c>
      <c r="Y259" s="29">
        <f t="shared" si="1294"/>
        <v>337</v>
      </c>
      <c r="Z259" s="32">
        <f t="shared" ref="Z259:AA259" si="1295">Q259+S259+U259</f>
        <v>148</v>
      </c>
      <c r="AA259" s="67">
        <f t="shared" si="1295"/>
        <v>171</v>
      </c>
      <c r="AB259" s="68">
        <f t="shared" ref="AB259:AC259" si="1296">Z259/X259</f>
        <v>1.662921348</v>
      </c>
      <c r="AC259" s="69">
        <f t="shared" si="1296"/>
        <v>0.5074183976</v>
      </c>
      <c r="AD259" s="70">
        <v>53.0</v>
      </c>
      <c r="AE259" s="70">
        <v>13.0</v>
      </c>
      <c r="AF259" s="70">
        <v>13.0</v>
      </c>
      <c r="AG259" s="70">
        <v>10.0</v>
      </c>
      <c r="AH259" s="69">
        <v>229.0</v>
      </c>
      <c r="AI259" s="69">
        <v>91.0</v>
      </c>
      <c r="AJ259" s="69">
        <v>17.0</v>
      </c>
      <c r="AK259" s="70">
        <f t="shared" ref="AK259:AN259" si="1297">ROUND(AD259*$AB259,0)</f>
        <v>88</v>
      </c>
      <c r="AL259" s="70">
        <f t="shared" si="1297"/>
        <v>22</v>
      </c>
      <c r="AM259" s="70">
        <f t="shared" si="1297"/>
        <v>22</v>
      </c>
      <c r="AN259" s="70">
        <f t="shared" si="1297"/>
        <v>17</v>
      </c>
      <c r="AO259" s="69">
        <f t="shared" ref="AO259:AQ259" si="1298">ROUND(AH259*$AC259,0)</f>
        <v>116</v>
      </c>
      <c r="AP259" s="69">
        <f t="shared" si="1298"/>
        <v>46</v>
      </c>
      <c r="AQ259" s="69">
        <f t="shared" si="1298"/>
        <v>9</v>
      </c>
    </row>
    <row r="260">
      <c r="A260" s="60"/>
      <c r="B260" s="60"/>
      <c r="C260" s="60"/>
      <c r="D260" s="46">
        <v>258.0</v>
      </c>
      <c r="E260" s="25"/>
      <c r="F260" s="26">
        <v>3757.0</v>
      </c>
      <c r="G260" s="18">
        <v>1047.0</v>
      </c>
      <c r="H260" s="15">
        <f t="shared" si="9"/>
        <v>333</v>
      </c>
      <c r="I260" s="28">
        <v>51.0</v>
      </c>
      <c r="J260" s="29">
        <v>71.0</v>
      </c>
      <c r="K260" s="30">
        <v>49.0</v>
      </c>
      <c r="L260" s="31">
        <v>84.0</v>
      </c>
      <c r="M260" s="32">
        <v>47.0</v>
      </c>
      <c r="N260" s="33">
        <v>31.0</v>
      </c>
      <c r="O260" s="25"/>
      <c r="P260" s="15">
        <f t="shared" si="10"/>
        <v>407</v>
      </c>
      <c r="Q260" s="28">
        <f>'Group B vs A; Governor; Early E'!AJ260</f>
        <v>176</v>
      </c>
      <c r="R260" s="29">
        <f>'Group B vs A; Governor; Early E'!AK260</f>
        <v>71</v>
      </c>
      <c r="S260" s="30">
        <f>'Group B vs A; Governor; MiV EDV'!AJ260</f>
        <v>49</v>
      </c>
      <c r="T260" s="31">
        <f>'Group B vs A; Governor; MiV EDV'!AK260</f>
        <v>12</v>
      </c>
      <c r="U260" s="32">
        <f>'Group B vs A; EDV Restoration D'!C260</f>
        <v>68</v>
      </c>
      <c r="V260" s="33">
        <f>'Group B vs A; Governor; MiV EDV'!AI260</f>
        <v>31</v>
      </c>
      <c r="W260" s="25"/>
      <c r="X260" s="28">
        <f t="shared" ref="X260:Y260" si="1299">I260+K260+M260</f>
        <v>147</v>
      </c>
      <c r="Y260" s="29">
        <f t="shared" si="1299"/>
        <v>186</v>
      </c>
      <c r="Z260" s="32">
        <f t="shared" ref="Z260:AA260" si="1300">Q260+S260+U260</f>
        <v>293</v>
      </c>
      <c r="AA260" s="67">
        <f t="shared" si="1300"/>
        <v>114</v>
      </c>
      <c r="AB260" s="68">
        <f t="shared" ref="AB260:AC260" si="1301">Z260/X260</f>
        <v>1.993197279</v>
      </c>
      <c r="AC260" s="69">
        <f t="shared" si="1301"/>
        <v>0.6129032258</v>
      </c>
      <c r="AD260" s="70">
        <v>77.0</v>
      </c>
      <c r="AE260" s="70">
        <v>14.0</v>
      </c>
      <c r="AF260" s="70">
        <v>41.0</v>
      </c>
      <c r="AG260" s="70">
        <v>15.0</v>
      </c>
      <c r="AH260" s="69">
        <v>77.0</v>
      </c>
      <c r="AI260" s="69">
        <v>96.0</v>
      </c>
      <c r="AJ260" s="69">
        <v>13.0</v>
      </c>
      <c r="AK260" s="70">
        <f t="shared" ref="AK260:AN260" si="1302">ROUND(AD260*$AB260,0)</f>
        <v>153</v>
      </c>
      <c r="AL260" s="70">
        <f t="shared" si="1302"/>
        <v>28</v>
      </c>
      <c r="AM260" s="70">
        <f t="shared" si="1302"/>
        <v>82</v>
      </c>
      <c r="AN260" s="70">
        <f t="shared" si="1302"/>
        <v>30</v>
      </c>
      <c r="AO260" s="69">
        <f t="shared" ref="AO260:AQ260" si="1303">ROUND(AH260*$AC260,0)</f>
        <v>47</v>
      </c>
      <c r="AP260" s="69">
        <f t="shared" si="1303"/>
        <v>59</v>
      </c>
      <c r="AQ260" s="69">
        <f t="shared" si="1303"/>
        <v>8</v>
      </c>
    </row>
    <row r="261">
      <c r="A261" s="60"/>
      <c r="B261" s="60"/>
      <c r="C261" s="60"/>
      <c r="D261" s="46">
        <v>259.0</v>
      </c>
      <c r="E261" s="25"/>
      <c r="F261" s="26">
        <v>3758.0</v>
      </c>
      <c r="G261" s="18">
        <v>342.0</v>
      </c>
      <c r="H261" s="15">
        <f t="shared" si="9"/>
        <v>110</v>
      </c>
      <c r="I261" s="28">
        <v>9.0</v>
      </c>
      <c r="J261" s="29">
        <v>25.0</v>
      </c>
      <c r="K261" s="30">
        <v>10.0</v>
      </c>
      <c r="L261" s="31">
        <v>25.0</v>
      </c>
      <c r="M261" s="32">
        <v>20.0</v>
      </c>
      <c r="N261" s="33">
        <v>21.0</v>
      </c>
      <c r="O261" s="25"/>
      <c r="P261" s="15">
        <f t="shared" si="10"/>
        <v>121</v>
      </c>
      <c r="Q261" s="28">
        <f>'Group B vs A; Governor; Early E'!AJ261</f>
        <v>28</v>
      </c>
      <c r="R261" s="29">
        <f>'Group B vs A; Governor; Early E'!AK261</f>
        <v>25</v>
      </c>
      <c r="S261" s="30">
        <f>'Group B vs A; Governor; MiV EDV'!AJ261</f>
        <v>10</v>
      </c>
      <c r="T261" s="31">
        <f>'Group B vs A; Governor; MiV EDV'!AK261</f>
        <v>5</v>
      </c>
      <c r="U261" s="32">
        <f>'Group B vs A; EDV Restoration D'!C261</f>
        <v>32</v>
      </c>
      <c r="V261" s="33">
        <f>'Group B vs A; Governor; MiV EDV'!AI261</f>
        <v>21</v>
      </c>
      <c r="W261" s="25"/>
      <c r="X261" s="28">
        <f t="shared" ref="X261:Y261" si="1304">I261+K261+M261</f>
        <v>39</v>
      </c>
      <c r="Y261" s="29">
        <f t="shared" si="1304"/>
        <v>71</v>
      </c>
      <c r="Z261" s="32">
        <f t="shared" ref="Z261:AA261" si="1305">Q261+S261+U261</f>
        <v>70</v>
      </c>
      <c r="AA261" s="67">
        <f t="shared" si="1305"/>
        <v>51</v>
      </c>
      <c r="AB261" s="68">
        <f t="shared" ref="AB261:AC261" si="1306">Z261/X261</f>
        <v>1.794871795</v>
      </c>
      <c r="AC261" s="69">
        <f t="shared" si="1306"/>
        <v>0.7183098592</v>
      </c>
      <c r="AD261" s="70">
        <v>20.0</v>
      </c>
      <c r="AE261" s="70">
        <v>9.0</v>
      </c>
      <c r="AF261" s="70">
        <v>7.0</v>
      </c>
      <c r="AG261" s="70">
        <v>3.0</v>
      </c>
      <c r="AH261" s="69">
        <v>26.0</v>
      </c>
      <c r="AI261" s="69">
        <v>39.0</v>
      </c>
      <c r="AJ261" s="69">
        <v>6.0</v>
      </c>
      <c r="AK261" s="70">
        <f t="shared" ref="AK261:AN261" si="1307">ROUND(AD261*$AB261,0)</f>
        <v>36</v>
      </c>
      <c r="AL261" s="70">
        <f t="shared" si="1307"/>
        <v>16</v>
      </c>
      <c r="AM261" s="70">
        <f t="shared" si="1307"/>
        <v>13</v>
      </c>
      <c r="AN261" s="70">
        <f t="shared" si="1307"/>
        <v>5</v>
      </c>
      <c r="AO261" s="69">
        <f t="shared" ref="AO261:AQ261" si="1308">ROUND(AH261*$AC261,0)</f>
        <v>19</v>
      </c>
      <c r="AP261" s="69">
        <f t="shared" si="1308"/>
        <v>28</v>
      </c>
      <c r="AQ261" s="69">
        <f t="shared" si="1308"/>
        <v>4</v>
      </c>
    </row>
    <row r="262">
      <c r="A262" s="60"/>
      <c r="B262" s="60"/>
      <c r="C262" s="60"/>
      <c r="D262" s="46">
        <v>260.0</v>
      </c>
      <c r="E262" s="25"/>
      <c r="F262" s="26">
        <v>3762.0</v>
      </c>
      <c r="G262" s="18">
        <v>2724.0</v>
      </c>
      <c r="H262" s="15">
        <f t="shared" si="9"/>
        <v>424</v>
      </c>
      <c r="I262" s="28">
        <v>28.0</v>
      </c>
      <c r="J262" s="29">
        <v>93.0</v>
      </c>
      <c r="K262" s="30">
        <v>34.0</v>
      </c>
      <c r="L262" s="31">
        <v>187.0</v>
      </c>
      <c r="M262" s="32">
        <v>31.0</v>
      </c>
      <c r="N262" s="33">
        <v>51.0</v>
      </c>
      <c r="O262" s="25"/>
      <c r="P262" s="15">
        <f t="shared" si="10"/>
        <v>343</v>
      </c>
      <c r="Q262" s="28">
        <f>'Group B vs A; Governor; Early E'!AJ262</f>
        <v>78</v>
      </c>
      <c r="R262" s="29">
        <f>'Group B vs A; Governor; Early E'!AK262</f>
        <v>93</v>
      </c>
      <c r="S262" s="30">
        <f>'Group B vs A; Governor; MiV EDV'!AJ262</f>
        <v>34</v>
      </c>
      <c r="T262" s="31">
        <f>'Group B vs A; Governor; MiV EDV'!AK262</f>
        <v>33</v>
      </c>
      <c r="U262" s="32">
        <f>'Group B vs A; EDV Restoration D'!C262</f>
        <v>54</v>
      </c>
      <c r="V262" s="33">
        <f>'Group B vs A; Governor; MiV EDV'!AI262</f>
        <v>51</v>
      </c>
      <c r="W262" s="25"/>
      <c r="X262" s="28">
        <f t="shared" ref="X262:Y262" si="1309">I262+K262+M262</f>
        <v>93</v>
      </c>
      <c r="Y262" s="29">
        <f t="shared" si="1309"/>
        <v>331</v>
      </c>
      <c r="Z262" s="32">
        <f t="shared" ref="Z262:AA262" si="1310">Q262+S262+U262</f>
        <v>166</v>
      </c>
      <c r="AA262" s="67">
        <f t="shared" si="1310"/>
        <v>177</v>
      </c>
      <c r="AB262" s="68">
        <f t="shared" ref="AB262:AC262" si="1311">Z262/X262</f>
        <v>1.784946237</v>
      </c>
      <c r="AC262" s="69">
        <f t="shared" si="1311"/>
        <v>0.5347432024</v>
      </c>
      <c r="AD262" s="70">
        <v>60.0</v>
      </c>
      <c r="AE262" s="70">
        <v>12.0</v>
      </c>
      <c r="AF262" s="70">
        <v>17.0</v>
      </c>
      <c r="AG262" s="70">
        <v>4.0</v>
      </c>
      <c r="AH262" s="69">
        <v>232.0</v>
      </c>
      <c r="AI262" s="69">
        <v>84.0</v>
      </c>
      <c r="AJ262" s="69">
        <v>15.0</v>
      </c>
      <c r="AK262" s="70">
        <f t="shared" ref="AK262:AN262" si="1312">ROUND(AD262*$AB262,0)</f>
        <v>107</v>
      </c>
      <c r="AL262" s="70">
        <f t="shared" si="1312"/>
        <v>21</v>
      </c>
      <c r="AM262" s="70">
        <f t="shared" si="1312"/>
        <v>30</v>
      </c>
      <c r="AN262" s="70">
        <f t="shared" si="1312"/>
        <v>7</v>
      </c>
      <c r="AO262" s="69">
        <f t="shared" ref="AO262:AQ262" si="1313">ROUND(AH262*$AC262,0)</f>
        <v>124</v>
      </c>
      <c r="AP262" s="69">
        <f t="shared" si="1313"/>
        <v>45</v>
      </c>
      <c r="AQ262" s="69">
        <f t="shared" si="1313"/>
        <v>8</v>
      </c>
    </row>
    <row r="263">
      <c r="A263" s="60"/>
      <c r="B263" s="60"/>
      <c r="C263" s="60"/>
      <c r="D263" s="46">
        <v>261.0</v>
      </c>
      <c r="E263" s="25"/>
      <c r="F263" s="26">
        <v>3763.0</v>
      </c>
      <c r="G263" s="18">
        <v>385.0</v>
      </c>
      <c r="H263" s="15">
        <f t="shared" si="9"/>
        <v>111</v>
      </c>
      <c r="I263" s="28">
        <v>10.0</v>
      </c>
      <c r="J263" s="29">
        <v>17.0</v>
      </c>
      <c r="K263" s="30">
        <v>18.0</v>
      </c>
      <c r="L263" s="31">
        <v>42.0</v>
      </c>
      <c r="M263" s="32">
        <v>6.0</v>
      </c>
      <c r="N263" s="33">
        <v>18.0</v>
      </c>
      <c r="O263" s="25"/>
      <c r="P263" s="15">
        <f t="shared" si="10"/>
        <v>99</v>
      </c>
      <c r="Q263" s="28">
        <f>'Group B vs A; Governor; Early E'!AJ263</f>
        <v>21</v>
      </c>
      <c r="R263" s="29">
        <f>'Group B vs A; Governor; Early E'!AK263</f>
        <v>17</v>
      </c>
      <c r="S263" s="30">
        <f>'Group B vs A; Governor; MiV EDV'!AJ263</f>
        <v>18</v>
      </c>
      <c r="T263" s="31">
        <f>'Group B vs A; Governor; MiV EDV'!AK263</f>
        <v>12</v>
      </c>
      <c r="U263" s="32">
        <f>'Group B vs A; EDV Restoration D'!C263</f>
        <v>13</v>
      </c>
      <c r="V263" s="33">
        <f>'Group B vs A; Governor; MiV EDV'!AI263</f>
        <v>18</v>
      </c>
      <c r="W263" s="25"/>
      <c r="X263" s="28">
        <f t="shared" ref="X263:Y263" si="1314">I263+K263+M263</f>
        <v>34</v>
      </c>
      <c r="Y263" s="29">
        <f t="shared" si="1314"/>
        <v>77</v>
      </c>
      <c r="Z263" s="32">
        <f t="shared" ref="Z263:AA263" si="1315">Q263+S263+U263</f>
        <v>52</v>
      </c>
      <c r="AA263" s="67">
        <f t="shared" si="1315"/>
        <v>47</v>
      </c>
      <c r="AB263" s="68">
        <f t="shared" ref="AB263:AC263" si="1316">Z263/X263</f>
        <v>1.529411765</v>
      </c>
      <c r="AC263" s="69">
        <f t="shared" si="1316"/>
        <v>0.6103896104</v>
      </c>
      <c r="AD263" s="70">
        <v>11.0</v>
      </c>
      <c r="AE263" s="70">
        <v>6.0</v>
      </c>
      <c r="AF263" s="70">
        <v>14.0</v>
      </c>
      <c r="AG263" s="70">
        <v>3.0</v>
      </c>
      <c r="AH263" s="69">
        <v>43.0</v>
      </c>
      <c r="AI263" s="69">
        <v>29.0</v>
      </c>
      <c r="AJ263" s="69">
        <v>5.0</v>
      </c>
      <c r="AK263" s="70">
        <f t="shared" ref="AK263:AN263" si="1317">ROUND(AD263*$AB263,0)</f>
        <v>17</v>
      </c>
      <c r="AL263" s="70">
        <f t="shared" si="1317"/>
        <v>9</v>
      </c>
      <c r="AM263" s="70">
        <f t="shared" si="1317"/>
        <v>21</v>
      </c>
      <c r="AN263" s="70">
        <f t="shared" si="1317"/>
        <v>5</v>
      </c>
      <c r="AO263" s="69">
        <f t="shared" ref="AO263:AQ263" si="1318">ROUND(AH263*$AC263,0)</f>
        <v>26</v>
      </c>
      <c r="AP263" s="69">
        <f t="shared" si="1318"/>
        <v>18</v>
      </c>
      <c r="AQ263" s="69">
        <f t="shared" si="1318"/>
        <v>3</v>
      </c>
    </row>
    <row r="264">
      <c r="A264" s="60"/>
      <c r="B264" s="60"/>
      <c r="C264" s="60"/>
      <c r="D264" s="46">
        <v>262.0</v>
      </c>
      <c r="E264" s="25"/>
      <c r="F264" s="26">
        <v>3764.0</v>
      </c>
      <c r="G264" s="18">
        <v>3206.0</v>
      </c>
      <c r="H264" s="15">
        <f t="shared" si="9"/>
        <v>462</v>
      </c>
      <c r="I264" s="28">
        <v>43.0</v>
      </c>
      <c r="J264" s="29">
        <v>94.0</v>
      </c>
      <c r="K264" s="30">
        <v>27.0</v>
      </c>
      <c r="L264" s="31">
        <v>201.0</v>
      </c>
      <c r="M264" s="32">
        <v>35.0</v>
      </c>
      <c r="N264" s="33">
        <v>62.0</v>
      </c>
      <c r="O264" s="25"/>
      <c r="P264" s="15">
        <f t="shared" si="10"/>
        <v>383</v>
      </c>
      <c r="Q264" s="28">
        <f>'Group B vs A; Governor; Early E'!AJ264</f>
        <v>107</v>
      </c>
      <c r="R264" s="29">
        <f>'Group B vs A; Governor; Early E'!AK264</f>
        <v>94</v>
      </c>
      <c r="S264" s="30">
        <f>'Group B vs A; Governor; MiV EDV'!AJ264</f>
        <v>27</v>
      </c>
      <c r="T264" s="31">
        <f>'Group B vs A; Governor; MiV EDV'!AK264</f>
        <v>31</v>
      </c>
      <c r="U264" s="32">
        <f>'Group B vs A; EDV Restoration D'!C264</f>
        <v>62</v>
      </c>
      <c r="V264" s="33">
        <f>'Group B vs A; Governor; MiV EDV'!AI264</f>
        <v>62</v>
      </c>
      <c r="W264" s="25"/>
      <c r="X264" s="28">
        <f t="shared" ref="X264:Y264" si="1319">I264+K264+M264</f>
        <v>105</v>
      </c>
      <c r="Y264" s="29">
        <f t="shared" si="1319"/>
        <v>357</v>
      </c>
      <c r="Z264" s="32">
        <f t="shared" ref="Z264:AA264" si="1320">Q264+S264+U264</f>
        <v>196</v>
      </c>
      <c r="AA264" s="67">
        <f t="shared" si="1320"/>
        <v>187</v>
      </c>
      <c r="AB264" s="68">
        <f t="shared" ref="AB264:AC264" si="1321">Z264/X264</f>
        <v>1.866666667</v>
      </c>
      <c r="AC264" s="69">
        <f t="shared" si="1321"/>
        <v>0.5238095238</v>
      </c>
      <c r="AD264" s="70">
        <v>40.0</v>
      </c>
      <c r="AE264" s="70">
        <v>25.0</v>
      </c>
      <c r="AF264" s="70">
        <v>26.0</v>
      </c>
      <c r="AG264" s="70">
        <v>14.0</v>
      </c>
      <c r="AH264" s="69">
        <v>260.0</v>
      </c>
      <c r="AI264" s="69">
        <v>84.0</v>
      </c>
      <c r="AJ264" s="69">
        <v>13.0</v>
      </c>
      <c r="AK264" s="70">
        <f t="shared" ref="AK264:AN264" si="1322">ROUND(AD264*$AB264,0)</f>
        <v>75</v>
      </c>
      <c r="AL264" s="70">
        <f t="shared" si="1322"/>
        <v>47</v>
      </c>
      <c r="AM264" s="70">
        <f t="shared" si="1322"/>
        <v>49</v>
      </c>
      <c r="AN264" s="70">
        <f t="shared" si="1322"/>
        <v>26</v>
      </c>
      <c r="AO264" s="69">
        <f t="shared" ref="AO264:AQ264" si="1323">ROUND(AH264*$AC264,0)</f>
        <v>136</v>
      </c>
      <c r="AP264" s="69">
        <f t="shared" si="1323"/>
        <v>44</v>
      </c>
      <c r="AQ264" s="69">
        <f t="shared" si="1323"/>
        <v>7</v>
      </c>
    </row>
    <row r="265">
      <c r="A265" s="60"/>
      <c r="B265" s="60"/>
      <c r="C265" s="60"/>
      <c r="D265" s="46">
        <v>263.0</v>
      </c>
      <c r="E265" s="25"/>
      <c r="F265" s="26">
        <v>3765.0</v>
      </c>
      <c r="G265" s="18">
        <v>1841.0</v>
      </c>
      <c r="H265" s="15">
        <f t="shared" si="9"/>
        <v>244</v>
      </c>
      <c r="I265" s="28">
        <v>24.0</v>
      </c>
      <c r="J265" s="29">
        <v>66.0</v>
      </c>
      <c r="K265" s="30">
        <v>14.0</v>
      </c>
      <c r="L265" s="31">
        <v>98.0</v>
      </c>
      <c r="M265" s="32">
        <v>13.0</v>
      </c>
      <c r="N265" s="33">
        <v>29.0</v>
      </c>
      <c r="O265" s="25"/>
      <c r="P265" s="15">
        <f t="shared" si="10"/>
        <v>208</v>
      </c>
      <c r="Q265" s="28">
        <f>'Group B vs A; Governor; Early E'!AJ265</f>
        <v>58</v>
      </c>
      <c r="R265" s="29">
        <f>'Group B vs A; Governor; Early E'!AK265</f>
        <v>66</v>
      </c>
      <c r="S265" s="30">
        <f>'Group B vs A; Governor; MiV EDV'!AJ265</f>
        <v>14</v>
      </c>
      <c r="T265" s="31">
        <f>'Group B vs A; Governor; MiV EDV'!AK265</f>
        <v>17</v>
      </c>
      <c r="U265" s="32">
        <f>'Group B vs A; EDV Restoration D'!C265</f>
        <v>24</v>
      </c>
      <c r="V265" s="33">
        <f>'Group B vs A; Governor; MiV EDV'!AI265</f>
        <v>29</v>
      </c>
      <c r="W265" s="25"/>
      <c r="X265" s="28">
        <f t="shared" ref="X265:Y265" si="1324">I265+K265+M265</f>
        <v>51</v>
      </c>
      <c r="Y265" s="29">
        <f t="shared" si="1324"/>
        <v>193</v>
      </c>
      <c r="Z265" s="32">
        <f t="shared" ref="Z265:AA265" si="1325">Q265+S265+U265</f>
        <v>96</v>
      </c>
      <c r="AA265" s="67">
        <f t="shared" si="1325"/>
        <v>112</v>
      </c>
      <c r="AB265" s="68">
        <f t="shared" ref="AB265:AC265" si="1326">Z265/X265</f>
        <v>1.882352941</v>
      </c>
      <c r="AC265" s="69">
        <f t="shared" si="1326"/>
        <v>0.5803108808</v>
      </c>
      <c r="AD265" s="70">
        <v>29.0</v>
      </c>
      <c r="AE265" s="70">
        <v>11.0</v>
      </c>
      <c r="AF265" s="70">
        <v>9.0</v>
      </c>
      <c r="AG265" s="70">
        <v>2.0</v>
      </c>
      <c r="AH265" s="69">
        <v>139.0</v>
      </c>
      <c r="AI265" s="69">
        <v>49.0</v>
      </c>
      <c r="AJ265" s="69">
        <v>5.0</v>
      </c>
      <c r="AK265" s="70">
        <f t="shared" ref="AK265:AN265" si="1327">ROUND(AD265*$AB265,0)</f>
        <v>55</v>
      </c>
      <c r="AL265" s="70">
        <f t="shared" si="1327"/>
        <v>21</v>
      </c>
      <c r="AM265" s="70">
        <f t="shared" si="1327"/>
        <v>17</v>
      </c>
      <c r="AN265" s="70">
        <f t="shared" si="1327"/>
        <v>4</v>
      </c>
      <c r="AO265" s="69">
        <f t="shared" ref="AO265:AQ265" si="1328">ROUND(AH265*$AC265,0)</f>
        <v>81</v>
      </c>
      <c r="AP265" s="69">
        <f t="shared" si="1328"/>
        <v>28</v>
      </c>
      <c r="AQ265" s="69">
        <f t="shared" si="1328"/>
        <v>3</v>
      </c>
    </row>
    <row r="266">
      <c r="A266" s="60"/>
      <c r="B266" s="60"/>
      <c r="C266" s="60"/>
      <c r="D266" s="46">
        <v>264.0</v>
      </c>
      <c r="E266" s="25"/>
      <c r="F266" s="26">
        <v>3766.0</v>
      </c>
      <c r="G266" s="18">
        <v>2207.0</v>
      </c>
      <c r="H266" s="15">
        <f t="shared" si="9"/>
        <v>624</v>
      </c>
      <c r="I266" s="28">
        <v>73.0</v>
      </c>
      <c r="J266" s="29">
        <v>131.0</v>
      </c>
      <c r="K266" s="30">
        <v>58.0</v>
      </c>
      <c r="L266" s="31">
        <v>215.0</v>
      </c>
      <c r="M266" s="32">
        <v>63.0</v>
      </c>
      <c r="N266" s="33">
        <v>84.0</v>
      </c>
      <c r="O266" s="25"/>
      <c r="P266" s="15">
        <f t="shared" si="10"/>
        <v>608</v>
      </c>
      <c r="Q266" s="28">
        <f>'Group B vs A; Governor; Early E'!AJ266</f>
        <v>191</v>
      </c>
      <c r="R266" s="29">
        <f>'Group B vs A; Governor; Early E'!AK266</f>
        <v>131</v>
      </c>
      <c r="S266" s="30">
        <f>'Group B vs A; Governor; MiV EDV'!AJ266</f>
        <v>58</v>
      </c>
      <c r="T266" s="31">
        <f>'Group B vs A; Governor; MiV EDV'!AK266</f>
        <v>41</v>
      </c>
      <c r="U266" s="32">
        <f>'Group B vs A; EDV Restoration D'!C266</f>
        <v>103</v>
      </c>
      <c r="V266" s="33">
        <f>'Group B vs A; Governor; MiV EDV'!AI266</f>
        <v>84</v>
      </c>
      <c r="W266" s="25"/>
      <c r="X266" s="28">
        <f t="shared" ref="X266:Y266" si="1329">I266+K266+M266</f>
        <v>194</v>
      </c>
      <c r="Y266" s="29">
        <f t="shared" si="1329"/>
        <v>430</v>
      </c>
      <c r="Z266" s="32">
        <f t="shared" ref="Z266:AA266" si="1330">Q266+S266+U266</f>
        <v>352</v>
      </c>
      <c r="AA266" s="67">
        <f t="shared" si="1330"/>
        <v>256</v>
      </c>
      <c r="AB266" s="68">
        <f t="shared" ref="AB266:AC266" si="1331">Z266/X266</f>
        <v>1.81443299</v>
      </c>
      <c r="AC266" s="69">
        <f t="shared" si="1331"/>
        <v>0.5953488372</v>
      </c>
      <c r="AD266" s="70">
        <v>87.0</v>
      </c>
      <c r="AE266" s="70">
        <v>45.0</v>
      </c>
      <c r="AF266" s="70">
        <v>47.0</v>
      </c>
      <c r="AG266" s="70">
        <v>15.0</v>
      </c>
      <c r="AH266" s="69">
        <v>232.0</v>
      </c>
      <c r="AI266" s="69">
        <v>180.0</v>
      </c>
      <c r="AJ266" s="69">
        <v>18.0</v>
      </c>
      <c r="AK266" s="70">
        <f t="shared" ref="AK266:AN266" si="1332">ROUND(AD266*$AB266,0)</f>
        <v>158</v>
      </c>
      <c r="AL266" s="70">
        <f t="shared" si="1332"/>
        <v>82</v>
      </c>
      <c r="AM266" s="70">
        <f t="shared" si="1332"/>
        <v>85</v>
      </c>
      <c r="AN266" s="70">
        <f t="shared" si="1332"/>
        <v>27</v>
      </c>
      <c r="AO266" s="69">
        <f t="shared" ref="AO266:AQ266" si="1333">ROUND(AH266*$AC266,0)</f>
        <v>138</v>
      </c>
      <c r="AP266" s="69">
        <f t="shared" si="1333"/>
        <v>107</v>
      </c>
      <c r="AQ266" s="69">
        <f t="shared" si="1333"/>
        <v>11</v>
      </c>
    </row>
    <row r="267">
      <c r="A267" s="60"/>
      <c r="B267" s="60"/>
      <c r="C267" s="60"/>
      <c r="D267" s="46">
        <v>265.0</v>
      </c>
      <c r="E267" s="25"/>
      <c r="F267" s="26">
        <v>3769.0</v>
      </c>
      <c r="G267" s="18">
        <v>1088.0</v>
      </c>
      <c r="H267" s="15">
        <f t="shared" si="9"/>
        <v>245</v>
      </c>
      <c r="I267" s="28">
        <v>19.0</v>
      </c>
      <c r="J267" s="29">
        <v>43.0</v>
      </c>
      <c r="K267" s="30">
        <v>15.0</v>
      </c>
      <c r="L267" s="31">
        <v>98.0</v>
      </c>
      <c r="M267" s="32">
        <v>28.0</v>
      </c>
      <c r="N267" s="33">
        <v>42.0</v>
      </c>
      <c r="O267" s="25"/>
      <c r="P267" s="15">
        <f t="shared" si="10"/>
        <v>211</v>
      </c>
      <c r="Q267" s="28">
        <f>'Group B vs A; Governor; Early E'!AJ267</f>
        <v>49</v>
      </c>
      <c r="R267" s="29">
        <f>'Group B vs A; Governor; Early E'!AK267</f>
        <v>43</v>
      </c>
      <c r="S267" s="30">
        <f>'Group B vs A; Governor; MiV EDV'!AJ267</f>
        <v>15</v>
      </c>
      <c r="T267" s="31">
        <f>'Group B vs A; Governor; MiV EDV'!AK267</f>
        <v>15</v>
      </c>
      <c r="U267" s="32">
        <f>'Group B vs A; EDV Restoration D'!C267</f>
        <v>47</v>
      </c>
      <c r="V267" s="33">
        <f>'Group B vs A; Governor; MiV EDV'!AI267</f>
        <v>42</v>
      </c>
      <c r="W267" s="25"/>
      <c r="X267" s="28">
        <f t="shared" ref="X267:Y267" si="1334">I267+K267+M267</f>
        <v>62</v>
      </c>
      <c r="Y267" s="29">
        <f t="shared" si="1334"/>
        <v>183</v>
      </c>
      <c r="Z267" s="32">
        <f t="shared" ref="Z267:AA267" si="1335">Q267+S267+U267</f>
        <v>111</v>
      </c>
      <c r="AA267" s="67">
        <f t="shared" si="1335"/>
        <v>100</v>
      </c>
      <c r="AB267" s="68">
        <f t="shared" ref="AB267:AC267" si="1336">Z267/X267</f>
        <v>1.790322581</v>
      </c>
      <c r="AC267" s="69">
        <f t="shared" si="1336"/>
        <v>0.5464480874</v>
      </c>
      <c r="AD267" s="70">
        <v>36.0</v>
      </c>
      <c r="AE267" s="70">
        <v>11.0</v>
      </c>
      <c r="AF267" s="70">
        <v>12.0</v>
      </c>
      <c r="AG267" s="70">
        <v>3.0</v>
      </c>
      <c r="AH267" s="69">
        <v>117.0</v>
      </c>
      <c r="AI267" s="69">
        <v>57.0</v>
      </c>
      <c r="AJ267" s="69">
        <v>9.0</v>
      </c>
      <c r="AK267" s="70">
        <f t="shared" ref="AK267:AN267" si="1337">ROUND(AD267*$AB267,0)</f>
        <v>64</v>
      </c>
      <c r="AL267" s="70">
        <f t="shared" si="1337"/>
        <v>20</v>
      </c>
      <c r="AM267" s="70">
        <f t="shared" si="1337"/>
        <v>21</v>
      </c>
      <c r="AN267" s="70">
        <f t="shared" si="1337"/>
        <v>5</v>
      </c>
      <c r="AO267" s="69">
        <f t="shared" ref="AO267:AQ267" si="1338">ROUND(AH267*$AC267,0)</f>
        <v>64</v>
      </c>
      <c r="AP267" s="69">
        <f t="shared" si="1338"/>
        <v>31</v>
      </c>
      <c r="AQ267" s="69">
        <f t="shared" si="1338"/>
        <v>5</v>
      </c>
    </row>
    <row r="268">
      <c r="A268" s="60"/>
      <c r="B268" s="60"/>
      <c r="C268" s="60"/>
      <c r="D268" s="46">
        <v>266.0</v>
      </c>
      <c r="E268" s="25"/>
      <c r="F268" s="26">
        <v>3771.0</v>
      </c>
      <c r="G268" s="18">
        <v>932.0</v>
      </c>
      <c r="H268" s="15">
        <f t="shared" si="9"/>
        <v>177</v>
      </c>
      <c r="I268" s="28">
        <v>21.0</v>
      </c>
      <c r="J268" s="29">
        <v>45.0</v>
      </c>
      <c r="K268" s="30">
        <v>8.0</v>
      </c>
      <c r="L268" s="31">
        <v>63.0</v>
      </c>
      <c r="M268" s="32">
        <v>13.0</v>
      </c>
      <c r="N268" s="33">
        <v>27.0</v>
      </c>
      <c r="O268" s="25"/>
      <c r="P268" s="15">
        <f t="shared" si="10"/>
        <v>162</v>
      </c>
      <c r="Q268" s="28">
        <f>'Group B vs A; Governor; Early E'!AJ268</f>
        <v>48</v>
      </c>
      <c r="R268" s="29">
        <f>'Group B vs A; Governor; Early E'!AK268</f>
        <v>45</v>
      </c>
      <c r="S268" s="30">
        <f>'Group B vs A; Governor; MiV EDV'!AJ268</f>
        <v>8</v>
      </c>
      <c r="T268" s="31">
        <f>'Group B vs A; Governor; MiV EDV'!AK268</f>
        <v>10</v>
      </c>
      <c r="U268" s="32">
        <f>'Group B vs A; EDV Restoration D'!C268</f>
        <v>24</v>
      </c>
      <c r="V268" s="33">
        <f>'Group B vs A; Governor; MiV EDV'!AI268</f>
        <v>27</v>
      </c>
      <c r="W268" s="25"/>
      <c r="X268" s="28">
        <f t="shared" ref="X268:Y268" si="1339">I268+K268+M268</f>
        <v>42</v>
      </c>
      <c r="Y268" s="29">
        <f t="shared" si="1339"/>
        <v>135</v>
      </c>
      <c r="Z268" s="32">
        <f t="shared" ref="Z268:AA268" si="1340">Q268+S268+U268</f>
        <v>80</v>
      </c>
      <c r="AA268" s="67">
        <f t="shared" si="1340"/>
        <v>82</v>
      </c>
      <c r="AB268" s="68">
        <f t="shared" ref="AB268:AC268" si="1341">Z268/X268</f>
        <v>1.904761905</v>
      </c>
      <c r="AC268" s="69">
        <f t="shared" si="1341"/>
        <v>0.6074074074</v>
      </c>
      <c r="AD268" s="70">
        <v>25.0</v>
      </c>
      <c r="AE268" s="70">
        <v>4.0</v>
      </c>
      <c r="AF268" s="70">
        <v>7.0</v>
      </c>
      <c r="AG268" s="70">
        <v>6.0</v>
      </c>
      <c r="AH268" s="69">
        <v>96.0</v>
      </c>
      <c r="AI268" s="69">
        <v>35.0</v>
      </c>
      <c r="AJ268" s="69">
        <v>4.0</v>
      </c>
      <c r="AK268" s="70">
        <f t="shared" ref="AK268:AN268" si="1342">ROUND(AD268*$AB268,0)</f>
        <v>48</v>
      </c>
      <c r="AL268" s="70">
        <f t="shared" si="1342"/>
        <v>8</v>
      </c>
      <c r="AM268" s="70">
        <f t="shared" si="1342"/>
        <v>13</v>
      </c>
      <c r="AN268" s="70">
        <f t="shared" si="1342"/>
        <v>11</v>
      </c>
      <c r="AO268" s="69">
        <f t="shared" ref="AO268:AQ268" si="1343">ROUND(AH268*$AC268,0)</f>
        <v>58</v>
      </c>
      <c r="AP268" s="69">
        <f t="shared" si="1343"/>
        <v>21</v>
      </c>
      <c r="AQ268" s="69">
        <f t="shared" si="1343"/>
        <v>2</v>
      </c>
    </row>
    <row r="269">
      <c r="A269" s="60"/>
      <c r="B269" s="60"/>
      <c r="C269" s="60"/>
      <c r="D269" s="46">
        <v>267.0</v>
      </c>
      <c r="E269" s="25"/>
      <c r="F269" s="26">
        <v>3773.0</v>
      </c>
      <c r="G269" s="18">
        <v>1223.0</v>
      </c>
      <c r="H269" s="15">
        <f t="shared" si="9"/>
        <v>223</v>
      </c>
      <c r="I269" s="28">
        <v>12.0</v>
      </c>
      <c r="J269" s="29">
        <v>45.0</v>
      </c>
      <c r="K269" s="30">
        <v>18.0</v>
      </c>
      <c r="L269" s="31">
        <v>105.0</v>
      </c>
      <c r="M269" s="32">
        <v>14.0</v>
      </c>
      <c r="N269" s="33">
        <v>29.0</v>
      </c>
      <c r="O269" s="25"/>
      <c r="P269" s="15">
        <f t="shared" si="10"/>
        <v>170</v>
      </c>
      <c r="Q269" s="28">
        <f>'Group B vs A; Governor; Early E'!AJ269</f>
        <v>33</v>
      </c>
      <c r="R269" s="29">
        <f>'Group B vs A; Governor; Early E'!AK269</f>
        <v>45</v>
      </c>
      <c r="S269" s="30">
        <f>'Group B vs A; Governor; MiV EDV'!AJ269</f>
        <v>18</v>
      </c>
      <c r="T269" s="31">
        <f>'Group B vs A; Governor; MiV EDV'!AK269</f>
        <v>20</v>
      </c>
      <c r="U269" s="32">
        <f>'Group B vs A; EDV Restoration D'!C269</f>
        <v>25</v>
      </c>
      <c r="V269" s="33">
        <f>'Group B vs A; Governor; MiV EDV'!AI269</f>
        <v>29</v>
      </c>
      <c r="W269" s="25"/>
      <c r="X269" s="28">
        <f t="shared" ref="X269:Y269" si="1344">I269+K269+M269</f>
        <v>44</v>
      </c>
      <c r="Y269" s="29">
        <f t="shared" si="1344"/>
        <v>179</v>
      </c>
      <c r="Z269" s="32">
        <f t="shared" ref="Z269:AA269" si="1345">Q269+S269+U269</f>
        <v>76</v>
      </c>
      <c r="AA269" s="67">
        <f t="shared" si="1345"/>
        <v>94</v>
      </c>
      <c r="AB269" s="68">
        <f t="shared" ref="AB269:AC269" si="1346">Z269/X269</f>
        <v>1.727272727</v>
      </c>
      <c r="AC269" s="69">
        <f t="shared" si="1346"/>
        <v>0.5251396648</v>
      </c>
      <c r="AD269" s="70">
        <v>26.0</v>
      </c>
      <c r="AE269" s="70">
        <v>5.0</v>
      </c>
      <c r="AF269" s="70">
        <v>11.0</v>
      </c>
      <c r="AG269" s="70">
        <v>2.0</v>
      </c>
      <c r="AH269" s="69">
        <v>122.0</v>
      </c>
      <c r="AI269" s="69">
        <v>44.0</v>
      </c>
      <c r="AJ269" s="69">
        <v>13.0</v>
      </c>
      <c r="AK269" s="70">
        <f t="shared" ref="AK269:AN269" si="1347">ROUND(AD269*$AB269,0)</f>
        <v>45</v>
      </c>
      <c r="AL269" s="70">
        <f t="shared" si="1347"/>
        <v>9</v>
      </c>
      <c r="AM269" s="70">
        <f t="shared" si="1347"/>
        <v>19</v>
      </c>
      <c r="AN269" s="70">
        <f t="shared" si="1347"/>
        <v>3</v>
      </c>
      <c r="AO269" s="69">
        <f t="shared" ref="AO269:AQ269" si="1348">ROUND(AH269*$AC269,0)</f>
        <v>64</v>
      </c>
      <c r="AP269" s="69">
        <f t="shared" si="1348"/>
        <v>23</v>
      </c>
      <c r="AQ269" s="69">
        <f t="shared" si="1348"/>
        <v>7</v>
      </c>
    </row>
    <row r="270">
      <c r="A270" s="60"/>
      <c r="B270" s="60"/>
      <c r="C270" s="60"/>
      <c r="D270" s="46">
        <v>268.0</v>
      </c>
      <c r="E270" s="25"/>
      <c r="F270" s="26">
        <v>3780.0</v>
      </c>
      <c r="G270" s="18">
        <v>1589.0</v>
      </c>
      <c r="H270" s="15">
        <f t="shared" si="9"/>
        <v>372</v>
      </c>
      <c r="I270" s="28">
        <v>35.0</v>
      </c>
      <c r="J270" s="29">
        <v>85.0</v>
      </c>
      <c r="K270" s="30">
        <v>35.0</v>
      </c>
      <c r="L270" s="31">
        <v>120.0</v>
      </c>
      <c r="M270" s="32">
        <v>46.0</v>
      </c>
      <c r="N270" s="33">
        <v>51.0</v>
      </c>
      <c r="O270" s="25"/>
      <c r="P270" s="15">
        <f t="shared" si="10"/>
        <v>365</v>
      </c>
      <c r="Q270" s="28">
        <f>'Group B vs A; Governor; Early E'!AJ270</f>
        <v>100</v>
      </c>
      <c r="R270" s="29">
        <f>'Group B vs A; Governor; Early E'!AK270</f>
        <v>85</v>
      </c>
      <c r="S270" s="30">
        <f>'Group B vs A; Governor; MiV EDV'!AJ270</f>
        <v>35</v>
      </c>
      <c r="T270" s="31">
        <f>'Group B vs A; Governor; MiV EDV'!AK270</f>
        <v>22</v>
      </c>
      <c r="U270" s="32">
        <f>'Group B vs A; EDV Restoration D'!C270</f>
        <v>72</v>
      </c>
      <c r="V270" s="33">
        <f>'Group B vs A; Governor; MiV EDV'!AI270</f>
        <v>51</v>
      </c>
      <c r="W270" s="25"/>
      <c r="X270" s="28">
        <f t="shared" ref="X270:Y270" si="1349">I270+K270+M270</f>
        <v>116</v>
      </c>
      <c r="Y270" s="29">
        <f t="shared" si="1349"/>
        <v>256</v>
      </c>
      <c r="Z270" s="32">
        <f t="shared" ref="Z270:AA270" si="1350">Q270+S270+U270</f>
        <v>207</v>
      </c>
      <c r="AA270" s="67">
        <f t="shared" si="1350"/>
        <v>158</v>
      </c>
      <c r="AB270" s="68">
        <f t="shared" ref="AB270:AC270" si="1351">Z270/X270</f>
        <v>1.784482759</v>
      </c>
      <c r="AC270" s="69">
        <f t="shared" si="1351"/>
        <v>0.6171875</v>
      </c>
      <c r="AD270" s="70">
        <v>60.0</v>
      </c>
      <c r="AE270" s="70">
        <v>21.0</v>
      </c>
      <c r="AF270" s="70">
        <v>30.0</v>
      </c>
      <c r="AG270" s="70">
        <v>5.0</v>
      </c>
      <c r="AH270" s="69">
        <v>142.0</v>
      </c>
      <c r="AI270" s="69">
        <v>108.0</v>
      </c>
      <c r="AJ270" s="69">
        <v>6.0</v>
      </c>
      <c r="AK270" s="70">
        <f t="shared" ref="AK270:AN270" si="1352">ROUND(AD270*$AB270,0)</f>
        <v>107</v>
      </c>
      <c r="AL270" s="70">
        <f t="shared" si="1352"/>
        <v>37</v>
      </c>
      <c r="AM270" s="70">
        <f t="shared" si="1352"/>
        <v>54</v>
      </c>
      <c r="AN270" s="70">
        <f t="shared" si="1352"/>
        <v>9</v>
      </c>
      <c r="AO270" s="69">
        <f t="shared" ref="AO270:AQ270" si="1353">ROUND(AH270*$AC270,0)</f>
        <v>88</v>
      </c>
      <c r="AP270" s="69">
        <f t="shared" si="1353"/>
        <v>67</v>
      </c>
      <c r="AQ270" s="69">
        <f t="shared" si="1353"/>
        <v>4</v>
      </c>
    </row>
    <row r="271">
      <c r="A271" s="60"/>
      <c r="B271" s="60"/>
      <c r="C271" s="60"/>
      <c r="D271" s="46">
        <v>269.0</v>
      </c>
      <c r="E271" s="25"/>
      <c r="F271" s="26">
        <v>3781.0</v>
      </c>
      <c r="G271" s="18">
        <v>2416.0</v>
      </c>
      <c r="H271" s="15">
        <f t="shared" si="9"/>
        <v>356</v>
      </c>
      <c r="I271" s="28">
        <v>23.0</v>
      </c>
      <c r="J271" s="29">
        <v>55.0</v>
      </c>
      <c r="K271" s="30">
        <v>34.0</v>
      </c>
      <c r="L271" s="31">
        <v>160.0</v>
      </c>
      <c r="M271" s="32">
        <v>34.0</v>
      </c>
      <c r="N271" s="33">
        <v>50.0</v>
      </c>
      <c r="O271" s="25"/>
      <c r="P271" s="15">
        <f t="shared" si="10"/>
        <v>286</v>
      </c>
      <c r="Q271" s="28">
        <f>'Group B vs A; Governor; Early E'!AJ271</f>
        <v>61</v>
      </c>
      <c r="R271" s="29">
        <f>'Group B vs A; Governor; Early E'!AK271</f>
        <v>55</v>
      </c>
      <c r="S271" s="30">
        <f>'Group B vs A; Governor; MiV EDV'!AJ271</f>
        <v>34</v>
      </c>
      <c r="T271" s="31">
        <f>'Group B vs A; Governor; MiV EDV'!AK271</f>
        <v>29</v>
      </c>
      <c r="U271" s="32">
        <f>'Group B vs A; EDV Restoration D'!C271</f>
        <v>57</v>
      </c>
      <c r="V271" s="33">
        <f>'Group B vs A; Governor; MiV EDV'!AI271</f>
        <v>50</v>
      </c>
      <c r="W271" s="25"/>
      <c r="X271" s="28">
        <f t="shared" ref="X271:Y271" si="1354">I271+K271+M271</f>
        <v>91</v>
      </c>
      <c r="Y271" s="29">
        <f t="shared" si="1354"/>
        <v>265</v>
      </c>
      <c r="Z271" s="32">
        <f t="shared" ref="Z271:AA271" si="1355">Q271+S271+U271</f>
        <v>152</v>
      </c>
      <c r="AA271" s="67">
        <f t="shared" si="1355"/>
        <v>134</v>
      </c>
      <c r="AB271" s="68">
        <f t="shared" ref="AB271:AC271" si="1356">Z271/X271</f>
        <v>1.67032967</v>
      </c>
      <c r="AC271" s="69">
        <f t="shared" si="1356"/>
        <v>0.5056603774</v>
      </c>
      <c r="AD271" s="70">
        <v>60.0</v>
      </c>
      <c r="AE271" s="70">
        <v>12.0</v>
      </c>
      <c r="AF271" s="70">
        <v>13.0</v>
      </c>
      <c r="AG271" s="70">
        <v>6.0</v>
      </c>
      <c r="AH271" s="69">
        <v>167.0</v>
      </c>
      <c r="AI271" s="69">
        <v>88.0</v>
      </c>
      <c r="AJ271" s="69">
        <v>10.0</v>
      </c>
      <c r="AK271" s="70">
        <f t="shared" ref="AK271:AN271" si="1357">ROUND(AD271*$AB271,0)</f>
        <v>100</v>
      </c>
      <c r="AL271" s="70">
        <f t="shared" si="1357"/>
        <v>20</v>
      </c>
      <c r="AM271" s="70">
        <f t="shared" si="1357"/>
        <v>22</v>
      </c>
      <c r="AN271" s="70">
        <f t="shared" si="1357"/>
        <v>10</v>
      </c>
      <c r="AO271" s="69">
        <f t="shared" ref="AO271:AQ271" si="1358">ROUND(AH271*$AC271,0)</f>
        <v>84</v>
      </c>
      <c r="AP271" s="69">
        <f t="shared" si="1358"/>
        <v>44</v>
      </c>
      <c r="AQ271" s="69">
        <f t="shared" si="1358"/>
        <v>5</v>
      </c>
    </row>
    <row r="272">
      <c r="A272" s="60"/>
      <c r="B272" s="60"/>
      <c r="C272" s="60"/>
      <c r="D272" s="46">
        <v>270.0</v>
      </c>
      <c r="E272" s="25"/>
      <c r="F272" s="26">
        <v>3787.0</v>
      </c>
      <c r="G272" s="18">
        <v>1493.0</v>
      </c>
      <c r="H272" s="15">
        <f t="shared" si="9"/>
        <v>344</v>
      </c>
      <c r="I272" s="28">
        <v>42.0</v>
      </c>
      <c r="J272" s="29">
        <v>55.0</v>
      </c>
      <c r="K272" s="30">
        <v>23.0</v>
      </c>
      <c r="L272" s="31">
        <v>146.0</v>
      </c>
      <c r="M272" s="32">
        <v>29.0</v>
      </c>
      <c r="N272" s="33">
        <v>49.0</v>
      </c>
      <c r="O272" s="25"/>
      <c r="P272" s="15">
        <f t="shared" si="10"/>
        <v>304</v>
      </c>
      <c r="Q272" s="28">
        <f>'Group B vs A; Governor; Early E'!AJ272</f>
        <v>102</v>
      </c>
      <c r="R272" s="29">
        <f>'Group B vs A; Governor; Early E'!AK272</f>
        <v>55</v>
      </c>
      <c r="S272" s="30">
        <f>'Group B vs A; Governor; MiV EDV'!AJ272</f>
        <v>23</v>
      </c>
      <c r="T272" s="31">
        <f>'Group B vs A; Governor; MiV EDV'!AK272</f>
        <v>24</v>
      </c>
      <c r="U272" s="32">
        <f>'Group B vs A; EDV Restoration D'!C272</f>
        <v>51</v>
      </c>
      <c r="V272" s="33">
        <f>'Group B vs A; Governor; MiV EDV'!AI272</f>
        <v>49</v>
      </c>
      <c r="W272" s="25"/>
      <c r="X272" s="28">
        <f t="shared" ref="X272:Y272" si="1359">I272+K272+M272</f>
        <v>94</v>
      </c>
      <c r="Y272" s="29">
        <f t="shared" si="1359"/>
        <v>250</v>
      </c>
      <c r="Z272" s="32">
        <f t="shared" ref="Z272:AA272" si="1360">Q272+S272+U272</f>
        <v>176</v>
      </c>
      <c r="AA272" s="67">
        <f t="shared" si="1360"/>
        <v>128</v>
      </c>
      <c r="AB272" s="68">
        <f t="shared" ref="AB272:AC272" si="1361">Z272/X272</f>
        <v>1.872340426</v>
      </c>
      <c r="AC272" s="69">
        <f t="shared" si="1361"/>
        <v>0.512</v>
      </c>
      <c r="AD272" s="70">
        <v>43.0</v>
      </c>
      <c r="AE272" s="70">
        <v>18.0</v>
      </c>
      <c r="AF272" s="70">
        <v>29.0</v>
      </c>
      <c r="AG272" s="70">
        <v>4.0</v>
      </c>
      <c r="AH272" s="69">
        <v>164.0</v>
      </c>
      <c r="AI272" s="69">
        <v>76.0</v>
      </c>
      <c r="AJ272" s="69">
        <v>10.0</v>
      </c>
      <c r="AK272" s="70">
        <f t="shared" ref="AK272:AN272" si="1362">ROUND(AD272*$AB272,0)</f>
        <v>81</v>
      </c>
      <c r="AL272" s="70">
        <f t="shared" si="1362"/>
        <v>34</v>
      </c>
      <c r="AM272" s="70">
        <f t="shared" si="1362"/>
        <v>54</v>
      </c>
      <c r="AN272" s="70">
        <f t="shared" si="1362"/>
        <v>7</v>
      </c>
      <c r="AO272" s="69">
        <f t="shared" ref="AO272:AQ272" si="1363">ROUND(AH272*$AC272,0)</f>
        <v>84</v>
      </c>
      <c r="AP272" s="69">
        <f t="shared" si="1363"/>
        <v>39</v>
      </c>
      <c r="AQ272" s="69">
        <f t="shared" si="1363"/>
        <v>5</v>
      </c>
    </row>
    <row r="273">
      <c r="A273" s="60"/>
      <c r="B273" s="60"/>
      <c r="C273" s="60"/>
      <c r="D273" s="46">
        <v>271.0</v>
      </c>
      <c r="E273" s="25"/>
      <c r="F273" s="26">
        <v>3793.0</v>
      </c>
      <c r="G273" s="18">
        <v>2128.0</v>
      </c>
      <c r="H273" s="15">
        <f t="shared" si="9"/>
        <v>450</v>
      </c>
      <c r="I273" s="28">
        <v>25.0</v>
      </c>
      <c r="J273" s="29">
        <v>32.0</v>
      </c>
      <c r="K273" s="30">
        <v>33.0</v>
      </c>
      <c r="L273" s="31">
        <v>242.0</v>
      </c>
      <c r="M273" s="32">
        <v>44.0</v>
      </c>
      <c r="N273" s="33">
        <v>74.0</v>
      </c>
      <c r="O273" s="25"/>
      <c r="P273" s="15">
        <f t="shared" si="10"/>
        <v>317</v>
      </c>
      <c r="Q273" s="28">
        <f>'Group B vs A; Governor; Early E'!AJ273</f>
        <v>64</v>
      </c>
      <c r="R273" s="29">
        <f>'Group B vs A; Governor; Early E'!AK273</f>
        <v>32</v>
      </c>
      <c r="S273" s="30">
        <f>'Group B vs A; Governor; MiV EDV'!AJ273</f>
        <v>33</v>
      </c>
      <c r="T273" s="31">
        <f>'Group B vs A; Governor; MiV EDV'!AK273</f>
        <v>37</v>
      </c>
      <c r="U273" s="32">
        <f>'Group B vs A; EDV Restoration D'!C273</f>
        <v>77</v>
      </c>
      <c r="V273" s="33">
        <f>'Group B vs A; Governor; MiV EDV'!AI273</f>
        <v>74</v>
      </c>
      <c r="W273" s="25"/>
      <c r="X273" s="28">
        <f t="shared" ref="X273:Y273" si="1364">I273+K273+M273</f>
        <v>102</v>
      </c>
      <c r="Y273" s="29">
        <f t="shared" si="1364"/>
        <v>348</v>
      </c>
      <c r="Z273" s="32">
        <f t="shared" ref="Z273:AA273" si="1365">Q273+S273+U273</f>
        <v>174</v>
      </c>
      <c r="AA273" s="67">
        <f t="shared" si="1365"/>
        <v>143</v>
      </c>
      <c r="AB273" s="68">
        <f t="shared" ref="AB273:AC273" si="1366">Z273/X273</f>
        <v>1.705882353</v>
      </c>
      <c r="AC273" s="69">
        <f t="shared" si="1366"/>
        <v>0.4109195402</v>
      </c>
      <c r="AD273" s="70">
        <v>71.0</v>
      </c>
      <c r="AE273" s="70">
        <v>16.0</v>
      </c>
      <c r="AF273" s="70">
        <v>12.0</v>
      </c>
      <c r="AG273" s="70">
        <v>3.0</v>
      </c>
      <c r="AH273" s="69">
        <v>194.0</v>
      </c>
      <c r="AI273" s="69">
        <v>143.0</v>
      </c>
      <c r="AJ273" s="69">
        <v>11.0</v>
      </c>
      <c r="AK273" s="70">
        <f t="shared" ref="AK273:AN273" si="1367">ROUND(AD273*$AB273,0)</f>
        <v>121</v>
      </c>
      <c r="AL273" s="70">
        <f t="shared" si="1367"/>
        <v>27</v>
      </c>
      <c r="AM273" s="70">
        <f t="shared" si="1367"/>
        <v>20</v>
      </c>
      <c r="AN273" s="70">
        <f t="shared" si="1367"/>
        <v>5</v>
      </c>
      <c r="AO273" s="69">
        <f t="shared" ref="AO273:AQ273" si="1368">ROUND(AH273*$AC273,0)</f>
        <v>80</v>
      </c>
      <c r="AP273" s="69">
        <f t="shared" si="1368"/>
        <v>59</v>
      </c>
      <c r="AQ273" s="69">
        <f t="shared" si="1368"/>
        <v>5</v>
      </c>
    </row>
    <row r="274">
      <c r="A274" s="60"/>
      <c r="B274" s="60"/>
      <c r="C274" s="60"/>
      <c r="D274" s="46">
        <v>272.0</v>
      </c>
      <c r="E274" s="25"/>
      <c r="F274" s="26">
        <v>3800.0</v>
      </c>
      <c r="G274" s="18">
        <v>2895.0</v>
      </c>
      <c r="H274" s="15">
        <f t="shared" si="9"/>
        <v>695</v>
      </c>
      <c r="I274" s="28">
        <v>69.0</v>
      </c>
      <c r="J274" s="29">
        <v>150.0</v>
      </c>
      <c r="K274" s="30">
        <v>53.0</v>
      </c>
      <c r="L274" s="31">
        <v>269.0</v>
      </c>
      <c r="M274" s="32">
        <v>65.0</v>
      </c>
      <c r="N274" s="33">
        <v>89.0</v>
      </c>
      <c r="O274" s="25"/>
      <c r="P274" s="15">
        <f t="shared" si="10"/>
        <v>630</v>
      </c>
      <c r="Q274" s="28">
        <f>'Group B vs A; Governor; Early E'!AJ274</f>
        <v>185</v>
      </c>
      <c r="R274" s="29">
        <f>'Group B vs A; Governor; Early E'!AK274</f>
        <v>150</v>
      </c>
      <c r="S274" s="30">
        <f>'Group B vs A; Governor; MiV EDV'!AJ274</f>
        <v>53</v>
      </c>
      <c r="T274" s="31">
        <f>'Group B vs A; Governor; MiV EDV'!AK274</f>
        <v>46</v>
      </c>
      <c r="U274" s="32">
        <f>'Group B vs A; EDV Restoration D'!C274</f>
        <v>107</v>
      </c>
      <c r="V274" s="33">
        <f>'Group B vs A; Governor; MiV EDV'!AI274</f>
        <v>89</v>
      </c>
      <c r="W274" s="25"/>
      <c r="X274" s="28">
        <f t="shared" ref="X274:Y274" si="1369">I274+K274+M274</f>
        <v>187</v>
      </c>
      <c r="Y274" s="29">
        <f t="shared" si="1369"/>
        <v>508</v>
      </c>
      <c r="Z274" s="32">
        <f t="shared" ref="Z274:AA274" si="1370">Q274+S274+U274</f>
        <v>345</v>
      </c>
      <c r="AA274" s="67">
        <f t="shared" si="1370"/>
        <v>285</v>
      </c>
      <c r="AB274" s="68">
        <f t="shared" ref="AB274:AC274" si="1371">Z274/X274</f>
        <v>1.844919786</v>
      </c>
      <c r="AC274" s="69">
        <f t="shared" si="1371"/>
        <v>0.561023622</v>
      </c>
      <c r="AD274" s="70">
        <v>100.0</v>
      </c>
      <c r="AE274" s="70">
        <v>31.0</v>
      </c>
      <c r="AF274" s="70">
        <v>39.0</v>
      </c>
      <c r="AG274" s="70">
        <v>17.0</v>
      </c>
      <c r="AH274" s="69">
        <v>306.0</v>
      </c>
      <c r="AI274" s="69">
        <v>189.0</v>
      </c>
      <c r="AJ274" s="69">
        <v>13.0</v>
      </c>
      <c r="AK274" s="70">
        <f t="shared" ref="AK274:AN274" si="1372">ROUND(AD274*$AB274,0)</f>
        <v>184</v>
      </c>
      <c r="AL274" s="70">
        <f t="shared" si="1372"/>
        <v>57</v>
      </c>
      <c r="AM274" s="70">
        <f t="shared" si="1372"/>
        <v>72</v>
      </c>
      <c r="AN274" s="70">
        <f t="shared" si="1372"/>
        <v>31</v>
      </c>
      <c r="AO274" s="69">
        <f t="shared" ref="AO274:AQ274" si="1373">ROUND(AH274*$AC274,0)</f>
        <v>172</v>
      </c>
      <c r="AP274" s="69">
        <f t="shared" si="1373"/>
        <v>106</v>
      </c>
      <c r="AQ274" s="69">
        <f t="shared" si="1373"/>
        <v>7</v>
      </c>
    </row>
    <row r="275">
      <c r="A275" s="60"/>
      <c r="B275" s="60"/>
      <c r="C275" s="60"/>
      <c r="D275" s="46">
        <v>273.0</v>
      </c>
      <c r="E275" s="25"/>
      <c r="F275" s="26">
        <v>3863.0</v>
      </c>
      <c r="G275" s="18">
        <v>2726.0</v>
      </c>
      <c r="H275" s="15">
        <f t="shared" si="9"/>
        <v>474</v>
      </c>
      <c r="I275" s="28">
        <v>23.0</v>
      </c>
      <c r="J275" s="29">
        <v>100.0</v>
      </c>
      <c r="K275" s="30">
        <v>33.0</v>
      </c>
      <c r="L275" s="31">
        <v>173.0</v>
      </c>
      <c r="M275" s="32">
        <v>44.0</v>
      </c>
      <c r="N275" s="33">
        <v>101.0</v>
      </c>
      <c r="O275" s="25"/>
      <c r="P275" s="15">
        <f t="shared" si="10"/>
        <v>418</v>
      </c>
      <c r="Q275" s="28">
        <f>'Group B vs A; Governor; Early E'!AJ275</f>
        <v>62</v>
      </c>
      <c r="R275" s="29">
        <f>'Group B vs A; Governor; Early E'!AK275</f>
        <v>100</v>
      </c>
      <c r="S275" s="30">
        <f>'Group B vs A; Governor; MiV EDV'!AJ275</f>
        <v>33</v>
      </c>
      <c r="T275" s="31">
        <f>'Group B vs A; Governor; MiV EDV'!AK275</f>
        <v>36</v>
      </c>
      <c r="U275" s="32">
        <f>'Group B vs A; EDV Restoration D'!C275</f>
        <v>86</v>
      </c>
      <c r="V275" s="33">
        <f>'Group B vs A; Governor; MiV EDV'!AI275</f>
        <v>101</v>
      </c>
      <c r="W275" s="25"/>
      <c r="X275" s="28">
        <f t="shared" ref="X275:Y275" si="1374">I275+K275+M275</f>
        <v>100</v>
      </c>
      <c r="Y275" s="29">
        <f t="shared" si="1374"/>
        <v>374</v>
      </c>
      <c r="Z275" s="32">
        <f t="shared" ref="Z275:AA275" si="1375">Q275+S275+U275</f>
        <v>181</v>
      </c>
      <c r="AA275" s="67">
        <f t="shared" si="1375"/>
        <v>237</v>
      </c>
      <c r="AB275" s="68">
        <f t="shared" ref="AB275:AC275" si="1376">Z275/X275</f>
        <v>1.81</v>
      </c>
      <c r="AC275" s="69">
        <f t="shared" si="1376"/>
        <v>0.6336898396</v>
      </c>
      <c r="AD275" s="70">
        <v>43.0</v>
      </c>
      <c r="AE275" s="70">
        <v>26.0</v>
      </c>
      <c r="AF275" s="70">
        <v>21.0</v>
      </c>
      <c r="AG275" s="70">
        <v>10.0</v>
      </c>
      <c r="AH275" s="69">
        <v>244.0</v>
      </c>
      <c r="AI275" s="69">
        <v>112.0</v>
      </c>
      <c r="AJ275" s="69">
        <v>18.0</v>
      </c>
      <c r="AK275" s="70">
        <f t="shared" ref="AK275:AN275" si="1377">ROUND(AD275*$AB275,0)</f>
        <v>78</v>
      </c>
      <c r="AL275" s="70">
        <f t="shared" si="1377"/>
        <v>47</v>
      </c>
      <c r="AM275" s="70">
        <f t="shared" si="1377"/>
        <v>38</v>
      </c>
      <c r="AN275" s="70">
        <f t="shared" si="1377"/>
        <v>18</v>
      </c>
      <c r="AO275" s="69">
        <f t="shared" ref="AO275:AQ275" si="1378">ROUND(AH275*$AC275,0)</f>
        <v>155</v>
      </c>
      <c r="AP275" s="69">
        <f t="shared" si="1378"/>
        <v>71</v>
      </c>
      <c r="AQ275" s="69">
        <f t="shared" si="1378"/>
        <v>11</v>
      </c>
    </row>
    <row r="276">
      <c r="A276" s="60"/>
      <c r="B276" s="60"/>
      <c r="C276" s="60"/>
      <c r="D276" s="46">
        <v>274.0</v>
      </c>
      <c r="E276" s="25"/>
      <c r="F276" s="26">
        <v>4000.0</v>
      </c>
      <c r="G276" s="18">
        <v>1091.0</v>
      </c>
      <c r="H276" s="15">
        <f t="shared" si="9"/>
        <v>110</v>
      </c>
      <c r="I276" s="28">
        <v>3.0</v>
      </c>
      <c r="J276" s="29">
        <v>27.0</v>
      </c>
      <c r="K276" s="30">
        <v>9.0</v>
      </c>
      <c r="L276" s="31">
        <v>40.0</v>
      </c>
      <c r="M276" s="32">
        <v>14.0</v>
      </c>
      <c r="N276" s="33">
        <v>17.0</v>
      </c>
      <c r="O276" s="25"/>
      <c r="P276" s="15">
        <f t="shared" si="10"/>
        <v>97</v>
      </c>
      <c r="Q276" s="28">
        <f>'Group B vs A; Governor; Early E'!AJ276</f>
        <v>14</v>
      </c>
      <c r="R276" s="29">
        <f>'Group B vs A; Governor; Early E'!AK276</f>
        <v>27</v>
      </c>
      <c r="S276" s="30">
        <f>'Group B vs A; Governor; MiV EDV'!AJ276</f>
        <v>9</v>
      </c>
      <c r="T276" s="31">
        <f>'Group B vs A; Governor; MiV EDV'!AK276</f>
        <v>7</v>
      </c>
      <c r="U276" s="32">
        <f>'Group B vs A; EDV Restoration D'!C276</f>
        <v>23</v>
      </c>
      <c r="V276" s="33">
        <f>'Group B vs A; Governor; MiV EDV'!AI276</f>
        <v>17</v>
      </c>
      <c r="W276" s="25"/>
      <c r="X276" s="28">
        <f t="shared" ref="X276:Y276" si="1379">I276+K276+M276</f>
        <v>26</v>
      </c>
      <c r="Y276" s="29">
        <f t="shared" si="1379"/>
        <v>84</v>
      </c>
      <c r="Z276" s="32">
        <f t="shared" ref="Z276:AA276" si="1380">Q276+S276+U276</f>
        <v>46</v>
      </c>
      <c r="AA276" s="67">
        <f t="shared" si="1380"/>
        <v>51</v>
      </c>
      <c r="AB276" s="68">
        <f t="shared" ref="AB276:AC276" si="1381">Z276/X276</f>
        <v>1.769230769</v>
      </c>
      <c r="AC276" s="69">
        <f t="shared" si="1381"/>
        <v>0.6071428571</v>
      </c>
      <c r="AD276" s="70">
        <v>15.0</v>
      </c>
      <c r="AE276" s="70">
        <v>1.0</v>
      </c>
      <c r="AF276" s="70">
        <v>10.0</v>
      </c>
      <c r="AG276" s="70">
        <v>0.0</v>
      </c>
      <c r="AH276" s="69">
        <v>59.0</v>
      </c>
      <c r="AI276" s="69">
        <v>20.0</v>
      </c>
      <c r="AJ276" s="69">
        <v>5.0</v>
      </c>
      <c r="AK276" s="70">
        <f t="shared" ref="AK276:AN276" si="1382">ROUND(AD276*$AB276,0)</f>
        <v>27</v>
      </c>
      <c r="AL276" s="70">
        <f t="shared" si="1382"/>
        <v>2</v>
      </c>
      <c r="AM276" s="70">
        <f t="shared" si="1382"/>
        <v>18</v>
      </c>
      <c r="AN276" s="70">
        <f t="shared" si="1382"/>
        <v>0</v>
      </c>
      <c r="AO276" s="69">
        <f t="shared" ref="AO276:AQ276" si="1383">ROUND(AH276*$AC276,0)</f>
        <v>36</v>
      </c>
      <c r="AP276" s="69">
        <f t="shared" si="1383"/>
        <v>12</v>
      </c>
      <c r="AQ276" s="69">
        <f t="shared" si="1383"/>
        <v>3</v>
      </c>
    </row>
    <row r="277">
      <c r="A277" s="60"/>
      <c r="B277" s="60"/>
      <c r="C277" s="60"/>
      <c r="D277" s="46">
        <v>275.0</v>
      </c>
      <c r="E277" s="25"/>
      <c r="F277" s="26">
        <v>4007.0</v>
      </c>
      <c r="G277" s="18">
        <v>1235.0</v>
      </c>
      <c r="H277" s="15">
        <f t="shared" si="9"/>
        <v>149</v>
      </c>
      <c r="I277" s="28">
        <v>2.0</v>
      </c>
      <c r="J277" s="29">
        <v>36.0</v>
      </c>
      <c r="K277" s="30">
        <v>14.0</v>
      </c>
      <c r="L277" s="31">
        <v>63.0</v>
      </c>
      <c r="M277" s="32">
        <v>15.0</v>
      </c>
      <c r="N277" s="33">
        <v>19.0</v>
      </c>
      <c r="O277" s="25"/>
      <c r="P277" s="15">
        <f t="shared" si="10"/>
        <v>119</v>
      </c>
      <c r="Q277" s="28">
        <f>'Group B vs A; Governor; Early E'!AJ277</f>
        <v>15</v>
      </c>
      <c r="R277" s="29">
        <f>'Group B vs A; Governor; Early E'!AK277</f>
        <v>36</v>
      </c>
      <c r="S277" s="30">
        <f>'Group B vs A; Governor; MiV EDV'!AJ277</f>
        <v>14</v>
      </c>
      <c r="T277" s="31">
        <f>'Group B vs A; Governor; MiV EDV'!AK277</f>
        <v>11</v>
      </c>
      <c r="U277" s="32">
        <f>'Group B vs A; EDV Restoration D'!C277</f>
        <v>24</v>
      </c>
      <c r="V277" s="33">
        <f>'Group B vs A; Governor; MiV EDV'!AI277</f>
        <v>19</v>
      </c>
      <c r="W277" s="25"/>
      <c r="X277" s="28">
        <f t="shared" ref="X277:Y277" si="1384">I277+K277+M277</f>
        <v>31</v>
      </c>
      <c r="Y277" s="29">
        <f t="shared" si="1384"/>
        <v>118</v>
      </c>
      <c r="Z277" s="32">
        <f t="shared" ref="Z277:AA277" si="1385">Q277+S277+U277</f>
        <v>53</v>
      </c>
      <c r="AA277" s="67">
        <f t="shared" si="1385"/>
        <v>66</v>
      </c>
      <c r="AB277" s="68">
        <f t="shared" ref="AB277:AC277" si="1386">Z277/X277</f>
        <v>1.709677419</v>
      </c>
      <c r="AC277" s="69">
        <f t="shared" si="1386"/>
        <v>0.5593220339</v>
      </c>
      <c r="AD277" s="70">
        <v>16.0</v>
      </c>
      <c r="AE277" s="70">
        <v>11.0</v>
      </c>
      <c r="AF277" s="70">
        <v>1.0</v>
      </c>
      <c r="AG277" s="70">
        <v>3.0</v>
      </c>
      <c r="AH277" s="69">
        <v>75.0</v>
      </c>
      <c r="AI277" s="69">
        <v>36.0</v>
      </c>
      <c r="AJ277" s="69">
        <v>7.0</v>
      </c>
      <c r="AK277" s="70">
        <f t="shared" ref="AK277:AN277" si="1387">ROUND(AD277*$AB277,0)</f>
        <v>27</v>
      </c>
      <c r="AL277" s="70">
        <f t="shared" si="1387"/>
        <v>19</v>
      </c>
      <c r="AM277" s="70">
        <f t="shared" si="1387"/>
        <v>2</v>
      </c>
      <c r="AN277" s="70">
        <f t="shared" si="1387"/>
        <v>5</v>
      </c>
      <c r="AO277" s="69">
        <f t="shared" ref="AO277:AQ277" si="1388">ROUND(AH277*$AC277,0)</f>
        <v>42</v>
      </c>
      <c r="AP277" s="69">
        <f t="shared" si="1388"/>
        <v>20</v>
      </c>
      <c r="AQ277" s="69">
        <f t="shared" si="1388"/>
        <v>4</v>
      </c>
    </row>
    <row r="278">
      <c r="A278" s="60"/>
      <c r="B278" s="60"/>
      <c r="C278" s="60"/>
      <c r="D278" s="46">
        <v>276.0</v>
      </c>
      <c r="E278" s="25"/>
      <c r="F278" s="26">
        <v>4009.0</v>
      </c>
      <c r="G278" s="18">
        <v>1116.0</v>
      </c>
      <c r="H278" s="15">
        <f t="shared" si="9"/>
        <v>118</v>
      </c>
      <c r="I278" s="28">
        <v>5.0</v>
      </c>
      <c r="J278" s="29">
        <v>30.0</v>
      </c>
      <c r="K278" s="30">
        <v>6.0</v>
      </c>
      <c r="L278" s="31">
        <v>56.0</v>
      </c>
      <c r="M278" s="32">
        <v>9.0</v>
      </c>
      <c r="N278" s="33">
        <v>12.0</v>
      </c>
      <c r="O278" s="25"/>
      <c r="P278" s="15">
        <f t="shared" si="10"/>
        <v>88</v>
      </c>
      <c r="Q278" s="28">
        <f>'Group B vs A; Governor; Early E'!AJ278</f>
        <v>18</v>
      </c>
      <c r="R278" s="29">
        <f>'Group B vs A; Governor; Early E'!AK278</f>
        <v>30</v>
      </c>
      <c r="S278" s="30">
        <f>'Group B vs A; Governor; MiV EDV'!AJ278</f>
        <v>6</v>
      </c>
      <c r="T278" s="31">
        <f>'Group B vs A; Governor; MiV EDV'!AK278</f>
        <v>7</v>
      </c>
      <c r="U278" s="32">
        <f>'Group B vs A; EDV Restoration D'!C278</f>
        <v>15</v>
      </c>
      <c r="V278" s="33">
        <f>'Group B vs A; Governor; MiV EDV'!AI278</f>
        <v>12</v>
      </c>
      <c r="W278" s="25"/>
      <c r="X278" s="28">
        <f t="shared" ref="X278:Y278" si="1389">I278+K278+M278</f>
        <v>20</v>
      </c>
      <c r="Y278" s="29">
        <f t="shared" si="1389"/>
        <v>98</v>
      </c>
      <c r="Z278" s="32">
        <f t="shared" ref="Z278:AA278" si="1390">Q278+S278+U278</f>
        <v>39</v>
      </c>
      <c r="AA278" s="67">
        <f t="shared" si="1390"/>
        <v>49</v>
      </c>
      <c r="AB278" s="68">
        <f t="shared" ref="AB278:AC278" si="1391">Z278/X278</f>
        <v>1.95</v>
      </c>
      <c r="AC278" s="69">
        <f t="shared" si="1391"/>
        <v>0.5</v>
      </c>
      <c r="AD278" s="70">
        <v>10.0</v>
      </c>
      <c r="AE278" s="70">
        <v>1.0</v>
      </c>
      <c r="AF278" s="70">
        <v>5.0</v>
      </c>
      <c r="AG278" s="70">
        <v>4.0</v>
      </c>
      <c r="AH278" s="69">
        <v>70.0</v>
      </c>
      <c r="AI278" s="69">
        <v>22.0</v>
      </c>
      <c r="AJ278" s="69">
        <v>6.0</v>
      </c>
      <c r="AK278" s="70">
        <f t="shared" ref="AK278:AN278" si="1392">ROUND(AD278*$AB278,0)</f>
        <v>20</v>
      </c>
      <c r="AL278" s="70">
        <f t="shared" si="1392"/>
        <v>2</v>
      </c>
      <c r="AM278" s="70">
        <f t="shared" si="1392"/>
        <v>10</v>
      </c>
      <c r="AN278" s="70">
        <f t="shared" si="1392"/>
        <v>8</v>
      </c>
      <c r="AO278" s="69">
        <f t="shared" ref="AO278:AQ278" si="1393">ROUND(AH278*$AC278,0)</f>
        <v>35</v>
      </c>
      <c r="AP278" s="69">
        <f t="shared" si="1393"/>
        <v>11</v>
      </c>
      <c r="AQ278" s="69">
        <f t="shared" si="1393"/>
        <v>3</v>
      </c>
    </row>
    <row r="279">
      <c r="A279" s="60"/>
      <c r="B279" s="60"/>
      <c r="C279" s="60"/>
      <c r="D279" s="46">
        <v>277.0</v>
      </c>
      <c r="E279" s="25"/>
      <c r="F279" s="26">
        <v>4010.0</v>
      </c>
      <c r="G279" s="18">
        <v>2785.0</v>
      </c>
      <c r="H279" s="15">
        <f t="shared" si="9"/>
        <v>658</v>
      </c>
      <c r="I279" s="28">
        <v>45.0</v>
      </c>
      <c r="J279" s="29">
        <v>164.0</v>
      </c>
      <c r="K279" s="30">
        <v>38.0</v>
      </c>
      <c r="L279" s="31">
        <v>243.0</v>
      </c>
      <c r="M279" s="32">
        <v>53.0</v>
      </c>
      <c r="N279" s="33">
        <v>115.0</v>
      </c>
      <c r="O279" s="25"/>
      <c r="P279" s="15">
        <f t="shared" si="10"/>
        <v>579</v>
      </c>
      <c r="Q279" s="28">
        <f>'Group B vs A; Governor; Early E'!AJ279</f>
        <v>117</v>
      </c>
      <c r="R279" s="29">
        <f>'Group B vs A; Governor; Early E'!AK279</f>
        <v>164</v>
      </c>
      <c r="S279" s="30">
        <f>'Group B vs A; Governor; MiV EDV'!AJ279</f>
        <v>38</v>
      </c>
      <c r="T279" s="31">
        <f>'Group B vs A; Governor; MiV EDV'!AK279</f>
        <v>44</v>
      </c>
      <c r="U279" s="32">
        <f>'Group B vs A; EDV Restoration D'!C279</f>
        <v>101</v>
      </c>
      <c r="V279" s="33">
        <f>'Group B vs A; Governor; MiV EDV'!AI279</f>
        <v>115</v>
      </c>
      <c r="W279" s="25"/>
      <c r="X279" s="28">
        <f t="shared" ref="X279:Y279" si="1394">I279+K279+M279</f>
        <v>136</v>
      </c>
      <c r="Y279" s="29">
        <f t="shared" si="1394"/>
        <v>522</v>
      </c>
      <c r="Z279" s="32">
        <f t="shared" ref="Z279:AA279" si="1395">Q279+S279+U279</f>
        <v>256</v>
      </c>
      <c r="AA279" s="67">
        <f t="shared" si="1395"/>
        <v>323</v>
      </c>
      <c r="AB279" s="68">
        <f t="shared" ref="AB279:AC279" si="1396">Z279/X279</f>
        <v>1.882352941</v>
      </c>
      <c r="AC279" s="69">
        <f t="shared" si="1396"/>
        <v>0.6187739464</v>
      </c>
      <c r="AD279" s="70">
        <v>51.0</v>
      </c>
      <c r="AE279" s="70">
        <v>14.0</v>
      </c>
      <c r="AF279" s="70">
        <v>67.0</v>
      </c>
      <c r="AG279" s="70">
        <v>4.0</v>
      </c>
      <c r="AH279" s="69">
        <v>376.0</v>
      </c>
      <c r="AI279" s="69">
        <v>138.0</v>
      </c>
      <c r="AJ279" s="69">
        <v>8.0</v>
      </c>
      <c r="AK279" s="70">
        <f t="shared" ref="AK279:AN279" si="1397">ROUND(AD279*$AB279,0)</f>
        <v>96</v>
      </c>
      <c r="AL279" s="70">
        <f t="shared" si="1397"/>
        <v>26</v>
      </c>
      <c r="AM279" s="70">
        <f t="shared" si="1397"/>
        <v>126</v>
      </c>
      <c r="AN279" s="70">
        <f t="shared" si="1397"/>
        <v>8</v>
      </c>
      <c r="AO279" s="69">
        <f t="shared" ref="AO279:AQ279" si="1398">ROUND(AH279*$AC279,0)</f>
        <v>233</v>
      </c>
      <c r="AP279" s="69">
        <f t="shared" si="1398"/>
        <v>85</v>
      </c>
      <c r="AQ279" s="69">
        <f t="shared" si="1398"/>
        <v>5</v>
      </c>
    </row>
    <row r="280">
      <c r="A280" s="60"/>
      <c r="B280" s="60"/>
      <c r="C280" s="60"/>
      <c r="D280" s="46">
        <v>278.0</v>
      </c>
      <c r="E280" s="25"/>
      <c r="F280" s="26">
        <v>4011.0</v>
      </c>
      <c r="G280" s="18">
        <v>1015.0</v>
      </c>
      <c r="H280" s="15">
        <f t="shared" si="9"/>
        <v>173</v>
      </c>
      <c r="I280" s="28">
        <v>11.0</v>
      </c>
      <c r="J280" s="29">
        <v>32.0</v>
      </c>
      <c r="K280" s="30">
        <v>10.0</v>
      </c>
      <c r="L280" s="31">
        <v>82.0</v>
      </c>
      <c r="M280" s="32">
        <v>11.0</v>
      </c>
      <c r="N280" s="33">
        <v>27.0</v>
      </c>
      <c r="O280" s="25"/>
      <c r="P280" s="15">
        <f t="shared" si="10"/>
        <v>130</v>
      </c>
      <c r="Q280" s="28">
        <f>'Group B vs A; Governor; Early E'!AJ280</f>
        <v>25</v>
      </c>
      <c r="R280" s="29">
        <f>'Group B vs A; Governor; Early E'!AK280</f>
        <v>32</v>
      </c>
      <c r="S280" s="30">
        <f>'Group B vs A; Governor; MiV EDV'!AJ280</f>
        <v>10</v>
      </c>
      <c r="T280" s="31">
        <f>'Group B vs A; Governor; MiV EDV'!AK280</f>
        <v>14</v>
      </c>
      <c r="U280" s="32">
        <f>'Group B vs A; EDV Restoration D'!C280</f>
        <v>22</v>
      </c>
      <c r="V280" s="33">
        <f>'Group B vs A; Governor; MiV EDV'!AI280</f>
        <v>27</v>
      </c>
      <c r="W280" s="25"/>
      <c r="X280" s="28">
        <f t="shared" ref="X280:Y280" si="1399">I280+K280+M280</f>
        <v>32</v>
      </c>
      <c r="Y280" s="29">
        <f t="shared" si="1399"/>
        <v>141</v>
      </c>
      <c r="Z280" s="32">
        <f t="shared" ref="Z280:AA280" si="1400">Q280+S280+U280</f>
        <v>57</v>
      </c>
      <c r="AA280" s="67">
        <f t="shared" si="1400"/>
        <v>73</v>
      </c>
      <c r="AB280" s="68">
        <f t="shared" ref="AB280:AC280" si="1401">Z280/X280</f>
        <v>1.78125</v>
      </c>
      <c r="AC280" s="69">
        <f t="shared" si="1401"/>
        <v>0.5177304965</v>
      </c>
      <c r="AD280" s="70">
        <v>13.0</v>
      </c>
      <c r="AE280" s="70">
        <v>3.0</v>
      </c>
      <c r="AF280" s="70">
        <v>14.0</v>
      </c>
      <c r="AG280" s="70">
        <v>2.0</v>
      </c>
      <c r="AH280" s="69">
        <v>109.0</v>
      </c>
      <c r="AI280" s="69">
        <v>25.0</v>
      </c>
      <c r="AJ280" s="69">
        <v>7.0</v>
      </c>
      <c r="AK280" s="70">
        <f t="shared" ref="AK280:AN280" si="1402">ROUND(AD280*$AB280,0)</f>
        <v>23</v>
      </c>
      <c r="AL280" s="70">
        <f t="shared" si="1402"/>
        <v>5</v>
      </c>
      <c r="AM280" s="70">
        <f t="shared" si="1402"/>
        <v>25</v>
      </c>
      <c r="AN280" s="70">
        <f t="shared" si="1402"/>
        <v>4</v>
      </c>
      <c r="AO280" s="69">
        <f t="shared" ref="AO280:AQ280" si="1403">ROUND(AH280*$AC280,0)</f>
        <v>56</v>
      </c>
      <c r="AP280" s="69">
        <f t="shared" si="1403"/>
        <v>13</v>
      </c>
      <c r="AQ280" s="69">
        <f t="shared" si="1403"/>
        <v>4</v>
      </c>
    </row>
    <row r="281">
      <c r="A281" s="60"/>
      <c r="B281" s="60"/>
      <c r="C281" s="60"/>
      <c r="D281" s="46">
        <v>279.0</v>
      </c>
      <c r="E281" s="25"/>
      <c r="F281" s="26">
        <v>4012.0</v>
      </c>
      <c r="G281" s="18">
        <v>2201.0</v>
      </c>
      <c r="H281" s="15">
        <f t="shared" si="9"/>
        <v>497</v>
      </c>
      <c r="I281" s="28">
        <v>43.0</v>
      </c>
      <c r="J281" s="29">
        <v>110.0</v>
      </c>
      <c r="K281" s="30">
        <v>45.0</v>
      </c>
      <c r="L281" s="31">
        <v>207.0</v>
      </c>
      <c r="M281" s="32">
        <v>37.0</v>
      </c>
      <c r="N281" s="33">
        <v>55.0</v>
      </c>
      <c r="O281" s="25"/>
      <c r="P281" s="15">
        <f t="shared" si="10"/>
        <v>424</v>
      </c>
      <c r="Q281" s="28">
        <f>'Group B vs A; Governor; Early E'!AJ281</f>
        <v>114</v>
      </c>
      <c r="R281" s="29">
        <f>'Group B vs A; Governor; Early E'!AK281</f>
        <v>110</v>
      </c>
      <c r="S281" s="30">
        <f>'Group B vs A; Governor; MiV EDV'!AJ281</f>
        <v>45</v>
      </c>
      <c r="T281" s="31">
        <f>'Group B vs A; Governor; MiV EDV'!AK281</f>
        <v>38</v>
      </c>
      <c r="U281" s="32">
        <f>'Group B vs A; EDV Restoration D'!C281</f>
        <v>62</v>
      </c>
      <c r="V281" s="33">
        <f>'Group B vs A; Governor; MiV EDV'!AI281</f>
        <v>55</v>
      </c>
      <c r="W281" s="25"/>
      <c r="X281" s="28">
        <f t="shared" ref="X281:Y281" si="1404">I281+K281+M281</f>
        <v>125</v>
      </c>
      <c r="Y281" s="29">
        <f t="shared" si="1404"/>
        <v>372</v>
      </c>
      <c r="Z281" s="32">
        <f t="shared" ref="Z281:AA281" si="1405">Q281+S281+U281</f>
        <v>221</v>
      </c>
      <c r="AA281" s="67">
        <f t="shared" si="1405"/>
        <v>203</v>
      </c>
      <c r="AB281" s="68">
        <f t="shared" ref="AB281:AC281" si="1406">Z281/X281</f>
        <v>1.768</v>
      </c>
      <c r="AC281" s="69">
        <f t="shared" si="1406"/>
        <v>0.5456989247</v>
      </c>
      <c r="AD281" s="70">
        <v>55.0</v>
      </c>
      <c r="AE281" s="70">
        <v>15.0</v>
      </c>
      <c r="AF281" s="70">
        <v>41.0</v>
      </c>
      <c r="AG281" s="70">
        <v>14.0</v>
      </c>
      <c r="AH281" s="69">
        <v>265.0</v>
      </c>
      <c r="AI281" s="69">
        <v>98.0</v>
      </c>
      <c r="AJ281" s="69">
        <v>9.0</v>
      </c>
      <c r="AK281" s="70">
        <f t="shared" ref="AK281:AN281" si="1407">ROUND(AD281*$AB281,0)</f>
        <v>97</v>
      </c>
      <c r="AL281" s="70">
        <f t="shared" si="1407"/>
        <v>27</v>
      </c>
      <c r="AM281" s="70">
        <f t="shared" si="1407"/>
        <v>72</v>
      </c>
      <c r="AN281" s="70">
        <f t="shared" si="1407"/>
        <v>25</v>
      </c>
      <c r="AO281" s="69">
        <f t="shared" ref="AO281:AQ281" si="1408">ROUND(AH281*$AC281,0)</f>
        <v>145</v>
      </c>
      <c r="AP281" s="69">
        <f t="shared" si="1408"/>
        <v>53</v>
      </c>
      <c r="AQ281" s="69">
        <f t="shared" si="1408"/>
        <v>5</v>
      </c>
    </row>
    <row r="282">
      <c r="A282" s="60"/>
      <c r="B282" s="60"/>
      <c r="C282" s="60"/>
      <c r="D282" s="46">
        <v>280.0</v>
      </c>
      <c r="E282" s="25"/>
      <c r="F282" s="26">
        <v>4013.0</v>
      </c>
      <c r="G282" s="18">
        <v>3213.0</v>
      </c>
      <c r="H282" s="15">
        <f t="shared" si="9"/>
        <v>438</v>
      </c>
      <c r="I282" s="28">
        <v>35.0</v>
      </c>
      <c r="J282" s="29">
        <v>119.0</v>
      </c>
      <c r="K282" s="30">
        <v>26.0</v>
      </c>
      <c r="L282" s="31">
        <v>173.0</v>
      </c>
      <c r="M282" s="32">
        <v>24.0</v>
      </c>
      <c r="N282" s="33">
        <v>61.0</v>
      </c>
      <c r="O282" s="25"/>
      <c r="P282" s="15">
        <f t="shared" si="10"/>
        <v>372</v>
      </c>
      <c r="Q282" s="28">
        <f>'Group B vs A; Governor; Early E'!AJ282</f>
        <v>85</v>
      </c>
      <c r="R282" s="29">
        <f>'Group B vs A; Governor; Early E'!AK282</f>
        <v>119</v>
      </c>
      <c r="S282" s="30">
        <f>'Group B vs A; Governor; MiV EDV'!AJ282</f>
        <v>26</v>
      </c>
      <c r="T282" s="31">
        <f>'Group B vs A; Governor; MiV EDV'!AK282</f>
        <v>33</v>
      </c>
      <c r="U282" s="32">
        <f>'Group B vs A; EDV Restoration D'!C282</f>
        <v>48</v>
      </c>
      <c r="V282" s="33">
        <f>'Group B vs A; Governor; MiV EDV'!AI282</f>
        <v>61</v>
      </c>
      <c r="W282" s="25"/>
      <c r="X282" s="28">
        <f t="shared" ref="X282:Y282" si="1409">I282+K282+M282</f>
        <v>85</v>
      </c>
      <c r="Y282" s="29">
        <f t="shared" si="1409"/>
        <v>353</v>
      </c>
      <c r="Z282" s="32">
        <f t="shared" ref="Z282:AA282" si="1410">Q282+S282+U282</f>
        <v>159</v>
      </c>
      <c r="AA282" s="67">
        <f t="shared" si="1410"/>
        <v>213</v>
      </c>
      <c r="AB282" s="68">
        <f t="shared" ref="AB282:AC282" si="1411">Z282/X282</f>
        <v>1.870588235</v>
      </c>
      <c r="AC282" s="69">
        <f t="shared" si="1411"/>
        <v>0.6033994334</v>
      </c>
      <c r="AD282" s="70">
        <v>33.0</v>
      </c>
      <c r="AE282" s="70">
        <v>12.0</v>
      </c>
      <c r="AF282" s="70">
        <v>33.0</v>
      </c>
      <c r="AG282" s="70">
        <v>7.0</v>
      </c>
      <c r="AH282" s="69">
        <v>269.0</v>
      </c>
      <c r="AI282" s="69">
        <v>68.0</v>
      </c>
      <c r="AJ282" s="69">
        <v>16.0</v>
      </c>
      <c r="AK282" s="70">
        <f t="shared" ref="AK282:AN282" si="1412">ROUND(AD282*$AB282,0)</f>
        <v>62</v>
      </c>
      <c r="AL282" s="70">
        <f t="shared" si="1412"/>
        <v>22</v>
      </c>
      <c r="AM282" s="70">
        <f t="shared" si="1412"/>
        <v>62</v>
      </c>
      <c r="AN282" s="70">
        <f t="shared" si="1412"/>
        <v>13</v>
      </c>
      <c r="AO282" s="69">
        <f t="shared" ref="AO282:AQ282" si="1413">ROUND(AH282*$AC282,0)</f>
        <v>162</v>
      </c>
      <c r="AP282" s="69">
        <f t="shared" si="1413"/>
        <v>41</v>
      </c>
      <c r="AQ282" s="69">
        <f t="shared" si="1413"/>
        <v>10</v>
      </c>
    </row>
    <row r="283">
      <c r="A283" s="60"/>
      <c r="B283" s="60"/>
      <c r="C283" s="60"/>
      <c r="D283" s="46">
        <v>281.0</v>
      </c>
      <c r="E283" s="25"/>
      <c r="F283" s="26">
        <v>4017.0</v>
      </c>
      <c r="G283" s="18">
        <v>2502.0</v>
      </c>
      <c r="H283" s="15">
        <f t="shared" si="9"/>
        <v>428</v>
      </c>
      <c r="I283" s="28">
        <v>5.0</v>
      </c>
      <c r="J283" s="29">
        <v>110.0</v>
      </c>
      <c r="K283" s="30">
        <v>6.0</v>
      </c>
      <c r="L283" s="31">
        <v>235.0</v>
      </c>
      <c r="M283" s="32">
        <v>8.0</v>
      </c>
      <c r="N283" s="33">
        <v>64.0</v>
      </c>
      <c r="O283" s="25"/>
      <c r="P283" s="15">
        <f t="shared" si="10"/>
        <v>252</v>
      </c>
      <c r="Q283" s="28">
        <f>'Group B vs A; Governor; Early E'!AJ283</f>
        <v>25</v>
      </c>
      <c r="R283" s="29">
        <f>'Group B vs A; Governor; Early E'!AK283</f>
        <v>110</v>
      </c>
      <c r="S283" s="30">
        <f>'Group B vs A; Governor; MiV EDV'!AJ283</f>
        <v>6</v>
      </c>
      <c r="T283" s="31">
        <f>'Group B vs A; Governor; MiV EDV'!AK283</f>
        <v>18</v>
      </c>
      <c r="U283" s="32">
        <f>'Group B vs A; EDV Restoration D'!C283</f>
        <v>29</v>
      </c>
      <c r="V283" s="33">
        <f>'Group B vs A; Governor; MiV EDV'!AI283</f>
        <v>64</v>
      </c>
      <c r="W283" s="25"/>
      <c r="X283" s="28">
        <f t="shared" ref="X283:Y283" si="1414">I283+K283+M283</f>
        <v>19</v>
      </c>
      <c r="Y283" s="29">
        <f t="shared" si="1414"/>
        <v>409</v>
      </c>
      <c r="Z283" s="32">
        <f t="shared" ref="Z283:AA283" si="1415">Q283+S283+U283</f>
        <v>60</v>
      </c>
      <c r="AA283" s="67">
        <f t="shared" si="1415"/>
        <v>192</v>
      </c>
      <c r="AB283" s="68">
        <f t="shared" ref="AB283:AC283" si="1416">Z283/X283</f>
        <v>3.157894737</v>
      </c>
      <c r="AC283" s="69">
        <f t="shared" si="1416"/>
        <v>0.4694376528</v>
      </c>
      <c r="AD283" s="70">
        <v>11.0</v>
      </c>
      <c r="AE283" s="70">
        <v>1.0</v>
      </c>
      <c r="AF283" s="70">
        <v>7.0</v>
      </c>
      <c r="AG283" s="70">
        <v>0.0</v>
      </c>
      <c r="AH283" s="69">
        <v>382.0</v>
      </c>
      <c r="AI283" s="69">
        <v>8.0</v>
      </c>
      <c r="AJ283" s="69">
        <v>19.0</v>
      </c>
      <c r="AK283" s="70">
        <f t="shared" ref="AK283:AN283" si="1417">ROUND(AD283*$AB283,0)</f>
        <v>35</v>
      </c>
      <c r="AL283" s="70">
        <f t="shared" si="1417"/>
        <v>3</v>
      </c>
      <c r="AM283" s="70">
        <f t="shared" si="1417"/>
        <v>22</v>
      </c>
      <c r="AN283" s="70">
        <f t="shared" si="1417"/>
        <v>0</v>
      </c>
      <c r="AO283" s="69">
        <f t="shared" ref="AO283:AQ283" si="1418">ROUND(AH283*$AC283,0)</f>
        <v>179</v>
      </c>
      <c r="AP283" s="69">
        <f t="shared" si="1418"/>
        <v>4</v>
      </c>
      <c r="AQ283" s="69">
        <f t="shared" si="1418"/>
        <v>9</v>
      </c>
    </row>
    <row r="284">
      <c r="A284" s="60"/>
      <c r="B284" s="60"/>
      <c r="C284" s="60"/>
      <c r="D284" s="46">
        <v>282.0</v>
      </c>
      <c r="E284" s="25"/>
      <c r="F284" s="26">
        <v>4018.0</v>
      </c>
      <c r="G284" s="18">
        <v>615.0</v>
      </c>
      <c r="H284" s="15">
        <f t="shared" si="9"/>
        <v>132</v>
      </c>
      <c r="I284" s="28">
        <v>13.0</v>
      </c>
      <c r="J284" s="29">
        <v>12.0</v>
      </c>
      <c r="K284" s="30">
        <v>15.0</v>
      </c>
      <c r="L284" s="31">
        <v>48.0</v>
      </c>
      <c r="M284" s="32">
        <v>22.0</v>
      </c>
      <c r="N284" s="33">
        <v>22.0</v>
      </c>
      <c r="O284" s="25"/>
      <c r="P284" s="15">
        <f t="shared" si="10"/>
        <v>140</v>
      </c>
      <c r="Q284" s="28">
        <f>'Group B vs A; Governor; Early E'!AJ284</f>
        <v>48</v>
      </c>
      <c r="R284" s="29">
        <f>'Group B vs A; Governor; Early E'!AK284</f>
        <v>12</v>
      </c>
      <c r="S284" s="30">
        <f>'Group B vs A; Governor; MiV EDV'!AJ284</f>
        <v>15</v>
      </c>
      <c r="T284" s="31">
        <f>'Group B vs A; Governor; MiV EDV'!AK284</f>
        <v>9</v>
      </c>
      <c r="U284" s="32">
        <f>'Group B vs A; EDV Restoration D'!C284</f>
        <v>34</v>
      </c>
      <c r="V284" s="33">
        <f>'Group B vs A; Governor; MiV EDV'!AI284</f>
        <v>22</v>
      </c>
      <c r="W284" s="25"/>
      <c r="X284" s="28">
        <f t="shared" ref="X284:Y284" si="1419">I284+K284+M284</f>
        <v>50</v>
      </c>
      <c r="Y284" s="29">
        <f t="shared" si="1419"/>
        <v>82</v>
      </c>
      <c r="Z284" s="32">
        <f t="shared" ref="Z284:AA284" si="1420">Q284+S284+U284</f>
        <v>97</v>
      </c>
      <c r="AA284" s="67">
        <f t="shared" si="1420"/>
        <v>43</v>
      </c>
      <c r="AB284" s="68">
        <f t="shared" ref="AB284:AC284" si="1421">Z284/X284</f>
        <v>1.94</v>
      </c>
      <c r="AC284" s="69">
        <f t="shared" si="1421"/>
        <v>0.5243902439</v>
      </c>
      <c r="AD284" s="70">
        <v>30.0</v>
      </c>
      <c r="AE284" s="70">
        <v>3.0</v>
      </c>
      <c r="AF284" s="70">
        <v>13.0</v>
      </c>
      <c r="AG284" s="70">
        <v>4.0</v>
      </c>
      <c r="AH284" s="69">
        <v>50.0</v>
      </c>
      <c r="AI284" s="69">
        <v>20.0</v>
      </c>
      <c r="AJ284" s="69">
        <v>12.0</v>
      </c>
      <c r="AK284" s="70">
        <f t="shared" ref="AK284:AN284" si="1422">ROUND(AD284*$AB284,0)</f>
        <v>58</v>
      </c>
      <c r="AL284" s="70">
        <f t="shared" si="1422"/>
        <v>6</v>
      </c>
      <c r="AM284" s="70">
        <f t="shared" si="1422"/>
        <v>25</v>
      </c>
      <c r="AN284" s="70">
        <f t="shared" si="1422"/>
        <v>8</v>
      </c>
      <c r="AO284" s="69">
        <f t="shared" ref="AO284:AQ284" si="1423">ROUND(AH284*$AC284,0)</f>
        <v>26</v>
      </c>
      <c r="AP284" s="69">
        <f t="shared" si="1423"/>
        <v>10</v>
      </c>
      <c r="AQ284" s="69">
        <f t="shared" si="1423"/>
        <v>6</v>
      </c>
    </row>
    <row r="285">
      <c r="A285" s="60"/>
      <c r="B285" s="60"/>
      <c r="C285" s="60"/>
      <c r="D285" s="46">
        <v>283.0</v>
      </c>
      <c r="E285" s="25"/>
      <c r="F285" s="26">
        <v>4019.0</v>
      </c>
      <c r="G285" s="18">
        <v>2418.0</v>
      </c>
      <c r="H285" s="15">
        <f t="shared" si="9"/>
        <v>184</v>
      </c>
      <c r="I285" s="28">
        <v>7.0</v>
      </c>
      <c r="J285" s="29">
        <v>29.0</v>
      </c>
      <c r="K285" s="30">
        <v>10.0</v>
      </c>
      <c r="L285" s="31">
        <v>103.0</v>
      </c>
      <c r="M285" s="32">
        <v>3.0</v>
      </c>
      <c r="N285" s="33">
        <v>32.0</v>
      </c>
      <c r="O285" s="25"/>
      <c r="P285" s="15">
        <f t="shared" si="10"/>
        <v>122</v>
      </c>
      <c r="Q285" s="28">
        <f>'Group B vs A; Governor; Early E'!AJ285</f>
        <v>15</v>
      </c>
      <c r="R285" s="29">
        <f>'Group B vs A; Governor; Early E'!AK285</f>
        <v>29</v>
      </c>
      <c r="S285" s="30">
        <f>'Group B vs A; Governor; MiV EDV'!AJ285</f>
        <v>10</v>
      </c>
      <c r="T285" s="31">
        <f>'Group B vs A; Governor; MiV EDV'!AK285</f>
        <v>23</v>
      </c>
      <c r="U285" s="32">
        <f>'Group B vs A; EDV Restoration D'!C285</f>
        <v>13</v>
      </c>
      <c r="V285" s="33">
        <f>'Group B vs A; Governor; MiV EDV'!AI285</f>
        <v>32</v>
      </c>
      <c r="W285" s="25"/>
      <c r="X285" s="28">
        <f t="shared" ref="X285:Y285" si="1424">I285+K285+M285</f>
        <v>20</v>
      </c>
      <c r="Y285" s="29">
        <f t="shared" si="1424"/>
        <v>164</v>
      </c>
      <c r="Z285" s="32">
        <f t="shared" ref="Z285:AA285" si="1425">Q285+S285+U285</f>
        <v>38</v>
      </c>
      <c r="AA285" s="67">
        <f t="shared" si="1425"/>
        <v>84</v>
      </c>
      <c r="AB285" s="68">
        <f t="shared" ref="AB285:AC285" si="1426">Z285/X285</f>
        <v>1.9</v>
      </c>
      <c r="AC285" s="69">
        <f t="shared" si="1426"/>
        <v>0.512195122</v>
      </c>
      <c r="AD285" s="70">
        <v>10.0</v>
      </c>
      <c r="AE285" s="70">
        <v>3.0</v>
      </c>
      <c r="AF285" s="70">
        <v>6.0</v>
      </c>
      <c r="AG285" s="70">
        <v>1.0</v>
      </c>
      <c r="AH285" s="69">
        <v>121.0</v>
      </c>
      <c r="AI285" s="69">
        <v>26.0</v>
      </c>
      <c r="AJ285" s="69">
        <v>17.0</v>
      </c>
      <c r="AK285" s="70">
        <f t="shared" ref="AK285:AN285" si="1427">ROUND(AD285*$AB285,0)</f>
        <v>19</v>
      </c>
      <c r="AL285" s="70">
        <f t="shared" si="1427"/>
        <v>6</v>
      </c>
      <c r="AM285" s="70">
        <f t="shared" si="1427"/>
        <v>11</v>
      </c>
      <c r="AN285" s="70">
        <f t="shared" si="1427"/>
        <v>2</v>
      </c>
      <c r="AO285" s="69">
        <f t="shared" ref="AO285:AQ285" si="1428">ROUND(AH285*$AC285,0)</f>
        <v>62</v>
      </c>
      <c r="AP285" s="69">
        <f t="shared" si="1428"/>
        <v>13</v>
      </c>
      <c r="AQ285" s="69">
        <f t="shared" si="1428"/>
        <v>9</v>
      </c>
    </row>
    <row r="286">
      <c r="A286" s="60"/>
      <c r="B286" s="60"/>
      <c r="C286" s="60"/>
      <c r="D286" s="46">
        <v>284.0</v>
      </c>
      <c r="E286" s="25"/>
      <c r="F286" s="26">
        <v>4020.0</v>
      </c>
      <c r="G286" s="18">
        <v>1472.0</v>
      </c>
      <c r="H286" s="15">
        <f t="shared" si="9"/>
        <v>179</v>
      </c>
      <c r="I286" s="28">
        <v>2.0</v>
      </c>
      <c r="J286" s="29">
        <v>13.0</v>
      </c>
      <c r="K286" s="30">
        <v>9.0</v>
      </c>
      <c r="L286" s="31">
        <v>109.0</v>
      </c>
      <c r="M286" s="32">
        <v>6.0</v>
      </c>
      <c r="N286" s="33">
        <v>40.0</v>
      </c>
      <c r="O286" s="25"/>
      <c r="P286" s="15">
        <f t="shared" si="10"/>
        <v>106</v>
      </c>
      <c r="Q286" s="28">
        <f>'Group B vs A; Governor; Early E'!AJ286</f>
        <v>5</v>
      </c>
      <c r="R286" s="29">
        <f>'Group B vs A; Governor; Early E'!AK286</f>
        <v>13</v>
      </c>
      <c r="S286" s="30">
        <f>'Group B vs A; Governor; MiV EDV'!AJ286</f>
        <v>9</v>
      </c>
      <c r="T286" s="31">
        <f>'Group B vs A; Governor; MiV EDV'!AK286</f>
        <v>20</v>
      </c>
      <c r="U286" s="32">
        <f>'Group B vs A; EDV Restoration D'!C286</f>
        <v>19</v>
      </c>
      <c r="V286" s="33">
        <f>'Group B vs A; Governor; MiV EDV'!AI286</f>
        <v>40</v>
      </c>
      <c r="W286" s="25"/>
      <c r="X286" s="28">
        <f t="shared" ref="X286:Y286" si="1429">I286+K286+M286</f>
        <v>17</v>
      </c>
      <c r="Y286" s="29">
        <f t="shared" si="1429"/>
        <v>162</v>
      </c>
      <c r="Z286" s="32">
        <f t="shared" ref="Z286:AA286" si="1430">Q286+S286+U286</f>
        <v>33</v>
      </c>
      <c r="AA286" s="67">
        <f t="shared" si="1430"/>
        <v>73</v>
      </c>
      <c r="AB286" s="68">
        <f t="shared" ref="AB286:AC286" si="1431">Z286/X286</f>
        <v>1.941176471</v>
      </c>
      <c r="AC286" s="69">
        <f t="shared" si="1431"/>
        <v>0.450617284</v>
      </c>
      <c r="AD286" s="70">
        <v>9.0</v>
      </c>
      <c r="AE286" s="70">
        <v>7.0</v>
      </c>
      <c r="AF286" s="70">
        <v>1.0</v>
      </c>
      <c r="AG286" s="70">
        <v>0.0</v>
      </c>
      <c r="AH286" s="69">
        <v>125.0</v>
      </c>
      <c r="AI286" s="69">
        <v>30.0</v>
      </c>
      <c r="AJ286" s="69">
        <v>7.0</v>
      </c>
      <c r="AK286" s="70">
        <f t="shared" ref="AK286:AN286" si="1432">ROUND(AD286*$AB286,0)</f>
        <v>17</v>
      </c>
      <c r="AL286" s="70">
        <f t="shared" si="1432"/>
        <v>14</v>
      </c>
      <c r="AM286" s="70">
        <f t="shared" si="1432"/>
        <v>2</v>
      </c>
      <c r="AN286" s="70">
        <f t="shared" si="1432"/>
        <v>0</v>
      </c>
      <c r="AO286" s="69">
        <f t="shared" ref="AO286:AQ286" si="1433">ROUND(AH286*$AC286,0)</f>
        <v>56</v>
      </c>
      <c r="AP286" s="69">
        <f t="shared" si="1433"/>
        <v>14</v>
      </c>
      <c r="AQ286" s="69">
        <f t="shared" si="1433"/>
        <v>3</v>
      </c>
    </row>
    <row r="287">
      <c r="A287" s="60"/>
      <c r="B287" s="60"/>
      <c r="C287" s="60"/>
      <c r="D287" s="46">
        <v>285.0</v>
      </c>
      <c r="E287" s="25"/>
      <c r="F287" s="26">
        <v>4021.0</v>
      </c>
      <c r="G287" s="18">
        <v>1018.0</v>
      </c>
      <c r="H287" s="15">
        <f t="shared" si="9"/>
        <v>223</v>
      </c>
      <c r="I287" s="28">
        <v>16.0</v>
      </c>
      <c r="J287" s="29">
        <v>54.0</v>
      </c>
      <c r="K287" s="30">
        <v>13.0</v>
      </c>
      <c r="L287" s="31">
        <v>107.0</v>
      </c>
      <c r="M287" s="32">
        <v>12.0</v>
      </c>
      <c r="N287" s="33">
        <v>21.0</v>
      </c>
      <c r="O287" s="25"/>
      <c r="P287" s="15">
        <f t="shared" si="10"/>
        <v>167</v>
      </c>
      <c r="Q287" s="28">
        <f>'Group B vs A; Governor; Early E'!AJ287</f>
        <v>43</v>
      </c>
      <c r="R287" s="29">
        <f>'Group B vs A; Governor; Early E'!AK287</f>
        <v>54</v>
      </c>
      <c r="S287" s="30">
        <f>'Group B vs A; Governor; MiV EDV'!AJ287</f>
        <v>13</v>
      </c>
      <c r="T287" s="31">
        <f>'Group B vs A; Governor; MiV EDV'!AK287</f>
        <v>15</v>
      </c>
      <c r="U287" s="32">
        <f>'Group B vs A; EDV Restoration D'!C287</f>
        <v>21</v>
      </c>
      <c r="V287" s="33">
        <f>'Group B vs A; Governor; MiV EDV'!AI287</f>
        <v>21</v>
      </c>
      <c r="W287" s="25"/>
      <c r="X287" s="28">
        <f t="shared" ref="X287:Y287" si="1434">I287+K287+M287</f>
        <v>41</v>
      </c>
      <c r="Y287" s="29">
        <f t="shared" si="1434"/>
        <v>182</v>
      </c>
      <c r="Z287" s="32">
        <f t="shared" ref="Z287:AA287" si="1435">Q287+S287+U287</f>
        <v>77</v>
      </c>
      <c r="AA287" s="67">
        <f t="shared" si="1435"/>
        <v>90</v>
      </c>
      <c r="AB287" s="68">
        <f t="shared" ref="AB287:AC287" si="1436">Z287/X287</f>
        <v>1.87804878</v>
      </c>
      <c r="AC287" s="69">
        <f t="shared" si="1436"/>
        <v>0.4945054945</v>
      </c>
      <c r="AD287" s="70">
        <v>10.0</v>
      </c>
      <c r="AE287" s="70">
        <v>7.0</v>
      </c>
      <c r="AF287" s="70">
        <v>24.0</v>
      </c>
      <c r="AG287" s="70">
        <v>0.0</v>
      </c>
      <c r="AH287" s="69">
        <v>141.0</v>
      </c>
      <c r="AI287" s="69">
        <v>29.0</v>
      </c>
      <c r="AJ287" s="69">
        <v>12.0</v>
      </c>
      <c r="AK287" s="70">
        <f t="shared" ref="AK287:AN287" si="1437">ROUND(AD287*$AB287,0)</f>
        <v>19</v>
      </c>
      <c r="AL287" s="70">
        <f t="shared" si="1437"/>
        <v>13</v>
      </c>
      <c r="AM287" s="70">
        <f t="shared" si="1437"/>
        <v>45</v>
      </c>
      <c r="AN287" s="70">
        <f t="shared" si="1437"/>
        <v>0</v>
      </c>
      <c r="AO287" s="69">
        <f t="shared" ref="AO287:AQ287" si="1438">ROUND(AH287*$AC287,0)</f>
        <v>70</v>
      </c>
      <c r="AP287" s="69">
        <f t="shared" si="1438"/>
        <v>14</v>
      </c>
      <c r="AQ287" s="69">
        <f t="shared" si="1438"/>
        <v>6</v>
      </c>
    </row>
    <row r="288">
      <c r="A288" s="60"/>
      <c r="B288" s="60"/>
      <c r="C288" s="60"/>
      <c r="D288" s="46">
        <v>286.0</v>
      </c>
      <c r="E288" s="25"/>
      <c r="F288" s="26">
        <v>4022.0</v>
      </c>
      <c r="G288" s="18">
        <v>1715.0</v>
      </c>
      <c r="H288" s="15">
        <f t="shared" si="9"/>
        <v>282</v>
      </c>
      <c r="I288" s="28">
        <v>22.0</v>
      </c>
      <c r="J288" s="29">
        <v>52.0</v>
      </c>
      <c r="K288" s="30">
        <v>20.0</v>
      </c>
      <c r="L288" s="31">
        <v>135.0</v>
      </c>
      <c r="M288" s="32">
        <v>14.0</v>
      </c>
      <c r="N288" s="33">
        <v>39.0</v>
      </c>
      <c r="O288" s="25"/>
      <c r="P288" s="15">
        <f t="shared" si="10"/>
        <v>216</v>
      </c>
      <c r="Q288" s="28">
        <f>'Group B vs A; Governor; Early E'!AJ288</f>
        <v>49</v>
      </c>
      <c r="R288" s="29">
        <f>'Group B vs A; Governor; Early E'!AK288</f>
        <v>52</v>
      </c>
      <c r="S288" s="30">
        <f>'Group B vs A; Governor; MiV EDV'!AJ288</f>
        <v>20</v>
      </c>
      <c r="T288" s="31">
        <f>'Group B vs A; Governor; MiV EDV'!AK288</f>
        <v>26</v>
      </c>
      <c r="U288" s="32">
        <f>'Group B vs A; EDV Restoration D'!C288</f>
        <v>30</v>
      </c>
      <c r="V288" s="33">
        <f>'Group B vs A; Governor; MiV EDV'!AI288</f>
        <v>39</v>
      </c>
      <c r="W288" s="25"/>
      <c r="X288" s="28">
        <f t="shared" ref="X288:Y288" si="1439">I288+K288+M288</f>
        <v>56</v>
      </c>
      <c r="Y288" s="29">
        <f t="shared" si="1439"/>
        <v>226</v>
      </c>
      <c r="Z288" s="32">
        <f t="shared" ref="Z288:AA288" si="1440">Q288+S288+U288</f>
        <v>99</v>
      </c>
      <c r="AA288" s="67">
        <f t="shared" si="1440"/>
        <v>117</v>
      </c>
      <c r="AB288" s="68">
        <f t="shared" ref="AB288:AC288" si="1441">Z288/X288</f>
        <v>1.767857143</v>
      </c>
      <c r="AC288" s="69">
        <f t="shared" si="1441"/>
        <v>0.517699115</v>
      </c>
      <c r="AD288" s="70">
        <v>19.0</v>
      </c>
      <c r="AE288" s="70">
        <v>7.0</v>
      </c>
      <c r="AF288" s="70">
        <v>19.0</v>
      </c>
      <c r="AG288" s="70">
        <v>11.0</v>
      </c>
      <c r="AH288" s="69">
        <v>185.0</v>
      </c>
      <c r="AI288" s="69">
        <v>32.0</v>
      </c>
      <c r="AJ288" s="69">
        <v>9.0</v>
      </c>
      <c r="AK288" s="70">
        <f t="shared" ref="AK288:AN288" si="1442">ROUND(AD288*$AB288,0)</f>
        <v>34</v>
      </c>
      <c r="AL288" s="70">
        <f t="shared" si="1442"/>
        <v>12</v>
      </c>
      <c r="AM288" s="70">
        <f t="shared" si="1442"/>
        <v>34</v>
      </c>
      <c r="AN288" s="70">
        <f t="shared" si="1442"/>
        <v>19</v>
      </c>
      <c r="AO288" s="69">
        <f t="shared" ref="AO288:AQ288" si="1443">ROUND(AH288*$AC288,0)</f>
        <v>96</v>
      </c>
      <c r="AP288" s="69">
        <f t="shared" si="1443"/>
        <v>17</v>
      </c>
      <c r="AQ288" s="69">
        <f t="shared" si="1443"/>
        <v>5</v>
      </c>
    </row>
    <row r="289">
      <c r="A289" s="60"/>
      <c r="B289" s="60"/>
      <c r="C289" s="60"/>
      <c r="D289" s="46">
        <v>287.0</v>
      </c>
      <c r="E289" s="25"/>
      <c r="F289" s="26">
        <v>4024.0</v>
      </c>
      <c r="G289" s="18">
        <v>1993.0</v>
      </c>
      <c r="H289" s="15">
        <f t="shared" si="9"/>
        <v>224</v>
      </c>
      <c r="I289" s="28">
        <v>7.0</v>
      </c>
      <c r="J289" s="29">
        <v>55.0</v>
      </c>
      <c r="K289" s="30">
        <v>8.0</v>
      </c>
      <c r="L289" s="31">
        <v>99.0</v>
      </c>
      <c r="M289" s="32">
        <v>20.0</v>
      </c>
      <c r="N289" s="33">
        <v>35.0</v>
      </c>
      <c r="O289" s="25"/>
      <c r="P289" s="15">
        <f t="shared" si="10"/>
        <v>170</v>
      </c>
      <c r="Q289" s="28">
        <f>'Group B vs A; Governor; Early E'!AJ289</f>
        <v>26</v>
      </c>
      <c r="R289" s="29">
        <f>'Group B vs A; Governor; Early E'!AK289</f>
        <v>55</v>
      </c>
      <c r="S289" s="30">
        <f>'Group B vs A; Governor; MiV EDV'!AJ289</f>
        <v>8</v>
      </c>
      <c r="T289" s="31">
        <f>'Group B vs A; Governor; MiV EDV'!AK289</f>
        <v>11</v>
      </c>
      <c r="U289" s="32">
        <f>'Group B vs A; EDV Restoration D'!C289</f>
        <v>35</v>
      </c>
      <c r="V289" s="33">
        <f>'Group B vs A; Governor; MiV EDV'!AI289</f>
        <v>35</v>
      </c>
      <c r="W289" s="25"/>
      <c r="X289" s="28">
        <f t="shared" ref="X289:Y289" si="1444">I289+K289+M289</f>
        <v>35</v>
      </c>
      <c r="Y289" s="29">
        <f t="shared" si="1444"/>
        <v>189</v>
      </c>
      <c r="Z289" s="32">
        <f t="shared" ref="Z289:AA289" si="1445">Q289+S289+U289</f>
        <v>69</v>
      </c>
      <c r="AA289" s="67">
        <f t="shared" si="1445"/>
        <v>101</v>
      </c>
      <c r="AB289" s="68">
        <f t="shared" ref="AB289:AC289" si="1446">Z289/X289</f>
        <v>1.971428571</v>
      </c>
      <c r="AC289" s="69">
        <f t="shared" si="1446"/>
        <v>0.5343915344</v>
      </c>
      <c r="AD289" s="70">
        <v>11.0</v>
      </c>
      <c r="AE289" s="70">
        <v>10.0</v>
      </c>
      <c r="AF289" s="70">
        <v>13.0</v>
      </c>
      <c r="AG289" s="70">
        <v>1.0</v>
      </c>
      <c r="AH289" s="69">
        <v>169.0</v>
      </c>
      <c r="AI289" s="69">
        <v>17.0</v>
      </c>
      <c r="AJ289" s="69">
        <v>3.0</v>
      </c>
      <c r="AK289" s="70">
        <f t="shared" ref="AK289:AN289" si="1447">ROUND(AD289*$AB289,0)</f>
        <v>22</v>
      </c>
      <c r="AL289" s="70">
        <f t="shared" si="1447"/>
        <v>20</v>
      </c>
      <c r="AM289" s="70">
        <f t="shared" si="1447"/>
        <v>26</v>
      </c>
      <c r="AN289" s="70">
        <f t="shared" si="1447"/>
        <v>2</v>
      </c>
      <c r="AO289" s="69">
        <f t="shared" ref="AO289:AQ289" si="1448">ROUND(AH289*$AC289,0)</f>
        <v>90</v>
      </c>
      <c r="AP289" s="69">
        <f t="shared" si="1448"/>
        <v>9</v>
      </c>
      <c r="AQ289" s="69">
        <f t="shared" si="1448"/>
        <v>2</v>
      </c>
    </row>
    <row r="290">
      <c r="A290" s="60"/>
      <c r="B290" s="60"/>
      <c r="C290" s="60"/>
      <c r="D290" s="46">
        <v>288.0</v>
      </c>
      <c r="E290" s="25"/>
      <c r="F290" s="26">
        <v>4027.0</v>
      </c>
      <c r="G290" s="18">
        <v>1722.0</v>
      </c>
      <c r="H290" s="15">
        <f t="shared" si="9"/>
        <v>199</v>
      </c>
      <c r="I290" s="28">
        <v>10.0</v>
      </c>
      <c r="J290" s="29">
        <v>32.0</v>
      </c>
      <c r="K290" s="30">
        <v>13.0</v>
      </c>
      <c r="L290" s="31">
        <v>111.0</v>
      </c>
      <c r="M290" s="32">
        <v>11.0</v>
      </c>
      <c r="N290" s="33">
        <v>22.0</v>
      </c>
      <c r="O290" s="25"/>
      <c r="P290" s="15">
        <f t="shared" si="10"/>
        <v>131</v>
      </c>
      <c r="Q290" s="28">
        <f>'Group B vs A; Governor; Early E'!AJ290</f>
        <v>26</v>
      </c>
      <c r="R290" s="29">
        <f>'Group B vs A; Governor; Early E'!AK290</f>
        <v>32</v>
      </c>
      <c r="S290" s="30">
        <f>'Group B vs A; Governor; MiV EDV'!AJ290</f>
        <v>13</v>
      </c>
      <c r="T290" s="31">
        <f>'Group B vs A; Governor; MiV EDV'!AK290</f>
        <v>17</v>
      </c>
      <c r="U290" s="32">
        <f>'Group B vs A; EDV Restoration D'!C290</f>
        <v>21</v>
      </c>
      <c r="V290" s="33">
        <f>'Group B vs A; Governor; MiV EDV'!AI290</f>
        <v>22</v>
      </c>
      <c r="W290" s="25"/>
      <c r="X290" s="28">
        <f t="shared" ref="X290:Y290" si="1449">I290+K290+M290</f>
        <v>34</v>
      </c>
      <c r="Y290" s="29">
        <f t="shared" si="1449"/>
        <v>165</v>
      </c>
      <c r="Z290" s="32">
        <f t="shared" ref="Z290:AA290" si="1450">Q290+S290+U290</f>
        <v>60</v>
      </c>
      <c r="AA290" s="67">
        <f t="shared" si="1450"/>
        <v>71</v>
      </c>
      <c r="AB290" s="68">
        <f t="shared" ref="AB290:AC290" si="1451">Z290/X290</f>
        <v>1.764705882</v>
      </c>
      <c r="AC290" s="69">
        <f t="shared" si="1451"/>
        <v>0.4303030303</v>
      </c>
      <c r="AD290" s="70">
        <v>18.0</v>
      </c>
      <c r="AE290" s="70">
        <v>6.0</v>
      </c>
      <c r="AF290" s="70">
        <v>7.0</v>
      </c>
      <c r="AG290" s="70">
        <v>3.0</v>
      </c>
      <c r="AH290" s="69">
        <v>124.0</v>
      </c>
      <c r="AI290" s="69">
        <v>33.0</v>
      </c>
      <c r="AJ290" s="69">
        <v>8.0</v>
      </c>
      <c r="AK290" s="70">
        <f t="shared" ref="AK290:AN290" si="1452">ROUND(AD290*$AB290,0)</f>
        <v>32</v>
      </c>
      <c r="AL290" s="70">
        <f t="shared" si="1452"/>
        <v>11</v>
      </c>
      <c r="AM290" s="70">
        <f t="shared" si="1452"/>
        <v>12</v>
      </c>
      <c r="AN290" s="70">
        <f t="shared" si="1452"/>
        <v>5</v>
      </c>
      <c r="AO290" s="69">
        <f t="shared" ref="AO290:AQ290" si="1453">ROUND(AH290*$AC290,0)</f>
        <v>53</v>
      </c>
      <c r="AP290" s="69">
        <f t="shared" si="1453"/>
        <v>14</v>
      </c>
      <c r="AQ290" s="69">
        <f t="shared" si="1453"/>
        <v>3</v>
      </c>
    </row>
    <row r="291">
      <c r="A291" s="60"/>
      <c r="B291" s="60"/>
      <c r="C291" s="60"/>
      <c r="D291" s="46">
        <v>289.0</v>
      </c>
      <c r="E291" s="25"/>
      <c r="F291" s="26">
        <v>4028.0</v>
      </c>
      <c r="G291" s="18">
        <v>2031.0</v>
      </c>
      <c r="H291" s="15">
        <f t="shared" si="9"/>
        <v>238</v>
      </c>
      <c r="I291" s="28">
        <v>1.0</v>
      </c>
      <c r="J291" s="29">
        <v>47.0</v>
      </c>
      <c r="K291" s="30">
        <v>3.0</v>
      </c>
      <c r="L291" s="31">
        <v>139.0</v>
      </c>
      <c r="M291" s="32">
        <v>1.0</v>
      </c>
      <c r="N291" s="33">
        <v>47.0</v>
      </c>
      <c r="O291" s="25"/>
      <c r="P291" s="15">
        <f t="shared" si="10"/>
        <v>132</v>
      </c>
      <c r="Q291" s="28">
        <f>'Group B vs A; Governor; Early E'!AJ291</f>
        <v>7</v>
      </c>
      <c r="R291" s="29">
        <f>'Group B vs A; Governor; Early E'!AK291</f>
        <v>47</v>
      </c>
      <c r="S291" s="30">
        <f>'Group B vs A; Governor; MiV EDV'!AJ291</f>
        <v>3</v>
      </c>
      <c r="T291" s="31">
        <f>'Group B vs A; Governor; MiV EDV'!AK291</f>
        <v>12</v>
      </c>
      <c r="U291" s="32">
        <f>'Group B vs A; EDV Restoration D'!C291</f>
        <v>16</v>
      </c>
      <c r="V291" s="33">
        <f>'Group B vs A; Governor; MiV EDV'!AI291</f>
        <v>47</v>
      </c>
      <c r="W291" s="25"/>
      <c r="X291" s="28">
        <f t="shared" ref="X291:Y291" si="1454">I291+K291+M291</f>
        <v>5</v>
      </c>
      <c r="Y291" s="29">
        <f t="shared" si="1454"/>
        <v>233</v>
      </c>
      <c r="Z291" s="32">
        <f t="shared" ref="Z291:AA291" si="1455">Q291+S291+U291</f>
        <v>26</v>
      </c>
      <c r="AA291" s="67">
        <f t="shared" si="1455"/>
        <v>106</v>
      </c>
      <c r="AB291" s="68">
        <f t="shared" ref="AB291:AC291" si="1456">Z291/X291</f>
        <v>5.2</v>
      </c>
      <c r="AC291" s="69">
        <f t="shared" si="1456"/>
        <v>0.4549356223</v>
      </c>
      <c r="AD291" s="70">
        <v>2.0</v>
      </c>
      <c r="AE291" s="70">
        <v>1.0</v>
      </c>
      <c r="AF291" s="70">
        <v>1.0</v>
      </c>
      <c r="AG291" s="70">
        <v>1.0</v>
      </c>
      <c r="AH291" s="69">
        <v>210.0</v>
      </c>
      <c r="AI291" s="69">
        <v>6.0</v>
      </c>
      <c r="AJ291" s="69">
        <v>17.0</v>
      </c>
      <c r="AK291" s="70">
        <f t="shared" ref="AK291:AN291" si="1457">ROUND(AD291*$AB291,0)</f>
        <v>10</v>
      </c>
      <c r="AL291" s="70">
        <f t="shared" si="1457"/>
        <v>5</v>
      </c>
      <c r="AM291" s="70">
        <f t="shared" si="1457"/>
        <v>5</v>
      </c>
      <c r="AN291" s="70">
        <f t="shared" si="1457"/>
        <v>5</v>
      </c>
      <c r="AO291" s="69">
        <f t="shared" ref="AO291:AQ291" si="1458">ROUND(AH291*$AC291,0)</f>
        <v>96</v>
      </c>
      <c r="AP291" s="69">
        <f t="shared" si="1458"/>
        <v>3</v>
      </c>
      <c r="AQ291" s="69">
        <f t="shared" si="1458"/>
        <v>8</v>
      </c>
    </row>
    <row r="292">
      <c r="A292" s="60"/>
      <c r="B292" s="60"/>
      <c r="C292" s="60"/>
      <c r="D292" s="46">
        <v>290.0</v>
      </c>
      <c r="E292" s="25"/>
      <c r="F292" s="26">
        <v>4030.0</v>
      </c>
      <c r="G292" s="18">
        <v>1978.0</v>
      </c>
      <c r="H292" s="15">
        <f t="shared" si="9"/>
        <v>200</v>
      </c>
      <c r="I292" s="28">
        <v>0.0</v>
      </c>
      <c r="J292" s="29">
        <v>41.0</v>
      </c>
      <c r="K292" s="30">
        <v>3.0</v>
      </c>
      <c r="L292" s="31">
        <v>119.0</v>
      </c>
      <c r="M292" s="32">
        <v>1.0</v>
      </c>
      <c r="N292" s="33">
        <v>36.0</v>
      </c>
      <c r="O292" s="25"/>
      <c r="P292" s="15">
        <f t="shared" si="10"/>
        <v>109</v>
      </c>
      <c r="Q292" s="28">
        <f>'Group B vs A; Governor; Early E'!AJ292</f>
        <v>4</v>
      </c>
      <c r="R292" s="29">
        <f>'Group B vs A; Governor; Early E'!AK292</f>
        <v>41</v>
      </c>
      <c r="S292" s="30">
        <f>'Group B vs A; Governor; MiV EDV'!AJ292</f>
        <v>3</v>
      </c>
      <c r="T292" s="31">
        <f>'Group B vs A; Governor; MiV EDV'!AK292</f>
        <v>12</v>
      </c>
      <c r="U292" s="32">
        <f>'Group B vs A; EDV Restoration D'!C292</f>
        <v>13</v>
      </c>
      <c r="V292" s="33">
        <f>'Group B vs A; Governor; MiV EDV'!AI292</f>
        <v>36</v>
      </c>
      <c r="W292" s="25"/>
      <c r="X292" s="28">
        <f t="shared" ref="X292:Y292" si="1459">I292+K292+M292</f>
        <v>4</v>
      </c>
      <c r="Y292" s="29">
        <f t="shared" si="1459"/>
        <v>196</v>
      </c>
      <c r="Z292" s="32">
        <f t="shared" ref="Z292:AA292" si="1460">Q292+S292+U292</f>
        <v>20</v>
      </c>
      <c r="AA292" s="67">
        <f t="shared" si="1460"/>
        <v>89</v>
      </c>
      <c r="AB292" s="68">
        <f t="shared" ref="AB292:AC292" si="1461">Z292/X292</f>
        <v>5</v>
      </c>
      <c r="AC292" s="69">
        <f t="shared" si="1461"/>
        <v>0.4540816327</v>
      </c>
      <c r="AD292" s="70">
        <v>1.0</v>
      </c>
      <c r="AE292" s="70">
        <v>1.0</v>
      </c>
      <c r="AF292" s="70">
        <v>2.0</v>
      </c>
      <c r="AG292" s="70">
        <v>0.0</v>
      </c>
      <c r="AH292" s="69">
        <v>178.0</v>
      </c>
      <c r="AI292" s="69">
        <v>4.0</v>
      </c>
      <c r="AJ292" s="69">
        <v>14.0</v>
      </c>
      <c r="AK292" s="70">
        <f t="shared" ref="AK292:AN292" si="1462">ROUND(AD292*$AB292,0)</f>
        <v>5</v>
      </c>
      <c r="AL292" s="70">
        <f t="shared" si="1462"/>
        <v>5</v>
      </c>
      <c r="AM292" s="70">
        <f t="shared" si="1462"/>
        <v>10</v>
      </c>
      <c r="AN292" s="70">
        <f t="shared" si="1462"/>
        <v>0</v>
      </c>
      <c r="AO292" s="69">
        <f t="shared" ref="AO292:AQ292" si="1463">ROUND(AH292*$AC292,0)</f>
        <v>81</v>
      </c>
      <c r="AP292" s="69">
        <f t="shared" si="1463"/>
        <v>2</v>
      </c>
      <c r="AQ292" s="69">
        <f t="shared" si="1463"/>
        <v>6</v>
      </c>
    </row>
    <row r="293">
      <c r="A293" s="60"/>
      <c r="B293" s="60"/>
      <c r="C293" s="60"/>
      <c r="D293" s="46">
        <v>291.0</v>
      </c>
      <c r="E293" s="25"/>
      <c r="F293" s="26">
        <v>4032.0</v>
      </c>
      <c r="G293" s="18">
        <v>1293.0</v>
      </c>
      <c r="H293" s="15">
        <f t="shared" si="9"/>
        <v>176</v>
      </c>
      <c r="I293" s="28">
        <v>11.0</v>
      </c>
      <c r="J293" s="29">
        <v>37.0</v>
      </c>
      <c r="K293" s="30">
        <v>17.0</v>
      </c>
      <c r="L293" s="31">
        <v>77.0</v>
      </c>
      <c r="M293" s="32">
        <v>8.0</v>
      </c>
      <c r="N293" s="33">
        <v>26.0</v>
      </c>
      <c r="O293" s="25"/>
      <c r="P293" s="15">
        <f t="shared" si="10"/>
        <v>141</v>
      </c>
      <c r="Q293" s="28">
        <f>'Group B vs A; Governor; Early E'!AJ293</f>
        <v>24</v>
      </c>
      <c r="R293" s="29">
        <f>'Group B vs A; Governor; Early E'!AK293</f>
        <v>37</v>
      </c>
      <c r="S293" s="30">
        <f>'Group B vs A; Governor; MiV EDV'!AJ293</f>
        <v>17</v>
      </c>
      <c r="T293" s="31">
        <f>'Group B vs A; Governor; MiV EDV'!AK293</f>
        <v>19</v>
      </c>
      <c r="U293" s="32">
        <f>'Group B vs A; EDV Restoration D'!C293</f>
        <v>18</v>
      </c>
      <c r="V293" s="33">
        <f>'Group B vs A; Governor; MiV EDV'!AI293</f>
        <v>26</v>
      </c>
      <c r="W293" s="25"/>
      <c r="X293" s="28">
        <f t="shared" ref="X293:Y293" si="1464">I293+K293+M293</f>
        <v>36</v>
      </c>
      <c r="Y293" s="29">
        <f t="shared" si="1464"/>
        <v>140</v>
      </c>
      <c r="Z293" s="32">
        <f t="shared" ref="Z293:AA293" si="1465">Q293+S293+U293</f>
        <v>59</v>
      </c>
      <c r="AA293" s="67">
        <f t="shared" si="1465"/>
        <v>82</v>
      </c>
      <c r="AB293" s="68">
        <f t="shared" ref="AB293:AC293" si="1466">Z293/X293</f>
        <v>1.638888889</v>
      </c>
      <c r="AC293" s="69">
        <f t="shared" si="1466"/>
        <v>0.5857142857</v>
      </c>
      <c r="AD293" s="70">
        <v>8.0</v>
      </c>
      <c r="AE293" s="70">
        <v>8.0</v>
      </c>
      <c r="AF293" s="70">
        <v>15.0</v>
      </c>
      <c r="AG293" s="70">
        <v>5.0</v>
      </c>
      <c r="AH293" s="69">
        <v>104.0</v>
      </c>
      <c r="AI293" s="69">
        <v>27.0</v>
      </c>
      <c r="AJ293" s="69">
        <v>9.0</v>
      </c>
      <c r="AK293" s="70">
        <f t="shared" ref="AK293:AN293" si="1467">ROUND(AD293*$AB293,0)</f>
        <v>13</v>
      </c>
      <c r="AL293" s="70">
        <f t="shared" si="1467"/>
        <v>13</v>
      </c>
      <c r="AM293" s="70">
        <f t="shared" si="1467"/>
        <v>25</v>
      </c>
      <c r="AN293" s="70">
        <f t="shared" si="1467"/>
        <v>8</v>
      </c>
      <c r="AO293" s="69">
        <f t="shared" ref="AO293:AQ293" si="1468">ROUND(AH293*$AC293,0)</f>
        <v>61</v>
      </c>
      <c r="AP293" s="69">
        <f t="shared" si="1468"/>
        <v>16</v>
      </c>
      <c r="AQ293" s="69">
        <f t="shared" si="1468"/>
        <v>5</v>
      </c>
    </row>
    <row r="294">
      <c r="A294" s="60"/>
      <c r="B294" s="60"/>
      <c r="C294" s="60"/>
      <c r="D294" s="46">
        <v>292.0</v>
      </c>
      <c r="E294" s="25"/>
      <c r="F294" s="26">
        <v>4036.0</v>
      </c>
      <c r="G294" s="18">
        <v>2152.0</v>
      </c>
      <c r="H294" s="15">
        <f t="shared" si="9"/>
        <v>210</v>
      </c>
      <c r="I294" s="28">
        <v>12.0</v>
      </c>
      <c r="J294" s="29">
        <v>40.0</v>
      </c>
      <c r="K294" s="30">
        <v>7.0</v>
      </c>
      <c r="L294" s="31">
        <v>108.0</v>
      </c>
      <c r="M294" s="32">
        <v>8.0</v>
      </c>
      <c r="N294" s="33">
        <v>35.0</v>
      </c>
      <c r="O294" s="25"/>
      <c r="P294" s="15">
        <f t="shared" si="10"/>
        <v>142</v>
      </c>
      <c r="Q294" s="28">
        <f>'Group B vs A; Governor; Early E'!AJ294</f>
        <v>25</v>
      </c>
      <c r="R294" s="29">
        <f>'Group B vs A; Governor; Early E'!AK294</f>
        <v>40</v>
      </c>
      <c r="S294" s="30">
        <f>'Group B vs A; Governor; MiV EDV'!AJ294</f>
        <v>7</v>
      </c>
      <c r="T294" s="31">
        <f>'Group B vs A; Governor; MiV EDV'!AK294</f>
        <v>14</v>
      </c>
      <c r="U294" s="32">
        <f>'Group B vs A; EDV Restoration D'!C294</f>
        <v>21</v>
      </c>
      <c r="V294" s="33">
        <f>'Group B vs A; Governor; MiV EDV'!AI294</f>
        <v>35</v>
      </c>
      <c r="W294" s="25"/>
      <c r="X294" s="28">
        <f t="shared" ref="X294:Y294" si="1469">I294+K294+M294</f>
        <v>27</v>
      </c>
      <c r="Y294" s="29">
        <f t="shared" si="1469"/>
        <v>183</v>
      </c>
      <c r="Z294" s="32">
        <f t="shared" ref="Z294:AA294" si="1470">Q294+S294+U294</f>
        <v>53</v>
      </c>
      <c r="AA294" s="67">
        <f t="shared" si="1470"/>
        <v>89</v>
      </c>
      <c r="AB294" s="68">
        <f t="shared" ref="AB294:AC294" si="1471">Z294/X294</f>
        <v>1.962962963</v>
      </c>
      <c r="AC294" s="69">
        <f t="shared" si="1471"/>
        <v>0.4863387978</v>
      </c>
      <c r="AD294" s="70">
        <v>7.0</v>
      </c>
      <c r="AE294" s="70">
        <v>14.0</v>
      </c>
      <c r="AF294" s="70">
        <v>5.0</v>
      </c>
      <c r="AG294" s="70">
        <v>1.0</v>
      </c>
      <c r="AH294" s="69">
        <v>147.0</v>
      </c>
      <c r="AI294" s="69">
        <v>24.0</v>
      </c>
      <c r="AJ294" s="69">
        <v>12.0</v>
      </c>
      <c r="AK294" s="70">
        <f t="shared" ref="AK294:AN294" si="1472">ROUND(AD294*$AB294,0)</f>
        <v>14</v>
      </c>
      <c r="AL294" s="70">
        <f t="shared" si="1472"/>
        <v>27</v>
      </c>
      <c r="AM294" s="70">
        <f t="shared" si="1472"/>
        <v>10</v>
      </c>
      <c r="AN294" s="70">
        <f t="shared" si="1472"/>
        <v>2</v>
      </c>
      <c r="AO294" s="69">
        <f t="shared" ref="AO294:AQ294" si="1473">ROUND(AH294*$AC294,0)</f>
        <v>71</v>
      </c>
      <c r="AP294" s="69">
        <f t="shared" si="1473"/>
        <v>12</v>
      </c>
      <c r="AQ294" s="69">
        <f t="shared" si="1473"/>
        <v>6</v>
      </c>
    </row>
    <row r="295">
      <c r="A295" s="60"/>
      <c r="B295" s="60"/>
      <c r="C295" s="60"/>
      <c r="D295" s="46">
        <v>293.0</v>
      </c>
      <c r="E295" s="25"/>
      <c r="F295" s="26">
        <v>4044.0</v>
      </c>
      <c r="G295" s="18">
        <v>2605.0</v>
      </c>
      <c r="H295" s="15">
        <f t="shared" si="9"/>
        <v>322</v>
      </c>
      <c r="I295" s="28">
        <v>34.0</v>
      </c>
      <c r="J295" s="29">
        <v>59.0</v>
      </c>
      <c r="K295" s="30">
        <v>15.0</v>
      </c>
      <c r="L295" s="31">
        <v>128.0</v>
      </c>
      <c r="M295" s="32">
        <v>26.0</v>
      </c>
      <c r="N295" s="33">
        <v>60.0</v>
      </c>
      <c r="O295" s="25"/>
      <c r="P295" s="15">
        <f t="shared" si="10"/>
        <v>279</v>
      </c>
      <c r="Q295" s="28">
        <f>'Group B vs A; Governor; Early E'!AJ295</f>
        <v>75</v>
      </c>
      <c r="R295" s="29">
        <f>'Group B vs A; Governor; Early E'!AK295</f>
        <v>59</v>
      </c>
      <c r="S295" s="30">
        <f>'Group B vs A; Governor; MiV EDV'!AJ295</f>
        <v>15</v>
      </c>
      <c r="T295" s="31">
        <f>'Group B vs A; Governor; MiV EDV'!AK295</f>
        <v>20</v>
      </c>
      <c r="U295" s="32">
        <f>'Group B vs A; EDV Restoration D'!C295</f>
        <v>50</v>
      </c>
      <c r="V295" s="33">
        <f>'Group B vs A; Governor; MiV EDV'!AI295</f>
        <v>60</v>
      </c>
      <c r="W295" s="25"/>
      <c r="X295" s="28">
        <f t="shared" ref="X295:Y295" si="1474">I295+K295+M295</f>
        <v>75</v>
      </c>
      <c r="Y295" s="29">
        <f t="shared" si="1474"/>
        <v>247</v>
      </c>
      <c r="Z295" s="32">
        <f t="shared" ref="Z295:AA295" si="1475">Q295+S295+U295</f>
        <v>140</v>
      </c>
      <c r="AA295" s="67">
        <f t="shared" si="1475"/>
        <v>139</v>
      </c>
      <c r="AB295" s="68">
        <f t="shared" ref="AB295:AC295" si="1476">Z295/X295</f>
        <v>1.866666667</v>
      </c>
      <c r="AC295" s="69">
        <f t="shared" si="1476"/>
        <v>0.5627530364</v>
      </c>
      <c r="AD295" s="70">
        <v>37.0</v>
      </c>
      <c r="AE295" s="70">
        <v>9.0</v>
      </c>
      <c r="AF295" s="70">
        <v>23.0</v>
      </c>
      <c r="AG295" s="70">
        <v>6.0</v>
      </c>
      <c r="AH295" s="69">
        <v>179.0</v>
      </c>
      <c r="AI295" s="69">
        <v>55.0</v>
      </c>
      <c r="AJ295" s="69">
        <v>13.0</v>
      </c>
      <c r="AK295" s="70">
        <f t="shared" ref="AK295:AN295" si="1477">ROUND(AD295*$AB295,0)</f>
        <v>69</v>
      </c>
      <c r="AL295" s="70">
        <f t="shared" si="1477"/>
        <v>17</v>
      </c>
      <c r="AM295" s="70">
        <f t="shared" si="1477"/>
        <v>43</v>
      </c>
      <c r="AN295" s="70">
        <f t="shared" si="1477"/>
        <v>11</v>
      </c>
      <c r="AO295" s="69">
        <f t="shared" ref="AO295:AQ295" si="1478">ROUND(AH295*$AC295,0)</f>
        <v>101</v>
      </c>
      <c r="AP295" s="69">
        <f t="shared" si="1478"/>
        <v>31</v>
      </c>
      <c r="AQ295" s="69">
        <f t="shared" si="1478"/>
        <v>7</v>
      </c>
    </row>
    <row r="296">
      <c r="A296" s="60"/>
      <c r="B296" s="60"/>
      <c r="C296" s="60"/>
      <c r="D296" s="46">
        <v>294.0</v>
      </c>
      <c r="E296" s="25"/>
      <c r="F296" s="26">
        <v>4046.0</v>
      </c>
      <c r="G296" s="18">
        <v>797.0</v>
      </c>
      <c r="H296" s="15">
        <f t="shared" si="9"/>
        <v>221</v>
      </c>
      <c r="I296" s="28">
        <v>35.0</v>
      </c>
      <c r="J296" s="29">
        <v>44.0</v>
      </c>
      <c r="K296" s="30">
        <v>35.0</v>
      </c>
      <c r="L296" s="31">
        <v>67.0</v>
      </c>
      <c r="M296" s="32">
        <v>16.0</v>
      </c>
      <c r="N296" s="33">
        <v>24.0</v>
      </c>
      <c r="O296" s="25"/>
      <c r="P296" s="15">
        <f t="shared" si="10"/>
        <v>235</v>
      </c>
      <c r="Q296" s="28">
        <f>'Group B vs A; Governor; Early E'!AJ296</f>
        <v>90</v>
      </c>
      <c r="R296" s="29">
        <f>'Group B vs A; Governor; Early E'!AK296</f>
        <v>44</v>
      </c>
      <c r="S296" s="30">
        <f>'Group B vs A; Governor; MiV EDV'!AJ296</f>
        <v>35</v>
      </c>
      <c r="T296" s="31">
        <f>'Group B vs A; Governor; MiV EDV'!AK296</f>
        <v>15</v>
      </c>
      <c r="U296" s="32">
        <f>'Group B vs A; EDV Restoration D'!C296</f>
        <v>27</v>
      </c>
      <c r="V296" s="33">
        <f>'Group B vs A; Governor; MiV EDV'!AI296</f>
        <v>24</v>
      </c>
      <c r="W296" s="25"/>
      <c r="X296" s="28">
        <f t="shared" ref="X296:Y296" si="1479">I296+K296+M296</f>
        <v>86</v>
      </c>
      <c r="Y296" s="29">
        <f t="shared" si="1479"/>
        <v>135</v>
      </c>
      <c r="Z296" s="32">
        <f t="shared" ref="Z296:AA296" si="1480">Q296+S296+U296</f>
        <v>152</v>
      </c>
      <c r="AA296" s="67">
        <f t="shared" si="1480"/>
        <v>83</v>
      </c>
      <c r="AB296" s="68">
        <f t="shared" ref="AB296:AC296" si="1481">Z296/X296</f>
        <v>1.76744186</v>
      </c>
      <c r="AC296" s="69">
        <f t="shared" si="1481"/>
        <v>0.6148148148</v>
      </c>
      <c r="AD296" s="70">
        <v>21.0</v>
      </c>
      <c r="AE296" s="70">
        <v>6.0</v>
      </c>
      <c r="AF296" s="70">
        <v>59.0</v>
      </c>
      <c r="AG296" s="70">
        <v>0.0</v>
      </c>
      <c r="AH296" s="69">
        <v>90.0</v>
      </c>
      <c r="AI296" s="69">
        <v>39.0</v>
      </c>
      <c r="AJ296" s="69">
        <v>6.0</v>
      </c>
      <c r="AK296" s="70">
        <f t="shared" ref="AK296:AN296" si="1482">ROUND(AD296*$AB296,0)</f>
        <v>37</v>
      </c>
      <c r="AL296" s="70">
        <f t="shared" si="1482"/>
        <v>11</v>
      </c>
      <c r="AM296" s="70">
        <f t="shared" si="1482"/>
        <v>104</v>
      </c>
      <c r="AN296" s="70">
        <f t="shared" si="1482"/>
        <v>0</v>
      </c>
      <c r="AO296" s="69">
        <f t="shared" ref="AO296:AQ296" si="1483">ROUND(AH296*$AC296,0)</f>
        <v>55</v>
      </c>
      <c r="AP296" s="69">
        <f t="shared" si="1483"/>
        <v>24</v>
      </c>
      <c r="AQ296" s="69">
        <f t="shared" si="1483"/>
        <v>4</v>
      </c>
    </row>
    <row r="297">
      <c r="A297" s="60"/>
      <c r="B297" s="60"/>
      <c r="C297" s="60"/>
      <c r="D297" s="46">
        <v>295.0</v>
      </c>
      <c r="E297" s="25"/>
      <c r="F297" s="26">
        <v>4304.0</v>
      </c>
      <c r="G297" s="18">
        <v>3152.0</v>
      </c>
      <c r="H297" s="15">
        <f t="shared" si="9"/>
        <v>439</v>
      </c>
      <c r="I297" s="28">
        <v>11.0</v>
      </c>
      <c r="J297" s="29">
        <v>111.0</v>
      </c>
      <c r="K297" s="30">
        <v>15.0</v>
      </c>
      <c r="L297" s="31">
        <v>222.0</v>
      </c>
      <c r="M297" s="32">
        <v>24.0</v>
      </c>
      <c r="N297" s="33">
        <v>56.0</v>
      </c>
      <c r="O297" s="25"/>
      <c r="P297" s="15">
        <f t="shared" si="10"/>
        <v>298</v>
      </c>
      <c r="Q297" s="28">
        <f>'Group B vs A; Governor; Early E'!AJ297</f>
        <v>45</v>
      </c>
      <c r="R297" s="29">
        <f>'Group B vs A; Governor; Early E'!AK297</f>
        <v>111</v>
      </c>
      <c r="S297" s="30">
        <f>'Group B vs A; Governor; MiV EDV'!AJ297</f>
        <v>15</v>
      </c>
      <c r="T297" s="31">
        <f>'Group B vs A; Governor; MiV EDV'!AK297</f>
        <v>24</v>
      </c>
      <c r="U297" s="32">
        <f>'Group B vs A; EDV Restoration D'!C297</f>
        <v>47</v>
      </c>
      <c r="V297" s="33">
        <f>'Group B vs A; Governor; MiV EDV'!AI297</f>
        <v>56</v>
      </c>
      <c r="W297" s="25"/>
      <c r="X297" s="28">
        <f t="shared" ref="X297:Y297" si="1484">I297+K297+M297</f>
        <v>50</v>
      </c>
      <c r="Y297" s="29">
        <f t="shared" si="1484"/>
        <v>389</v>
      </c>
      <c r="Z297" s="32">
        <f t="shared" ref="Z297:AA297" si="1485">Q297+S297+U297</f>
        <v>107</v>
      </c>
      <c r="AA297" s="67">
        <f t="shared" si="1485"/>
        <v>191</v>
      </c>
      <c r="AB297" s="68">
        <f t="shared" ref="AB297:AC297" si="1486">Z297/X297</f>
        <v>2.14</v>
      </c>
      <c r="AC297" s="69">
        <f t="shared" si="1486"/>
        <v>0.4910025707</v>
      </c>
      <c r="AD297" s="70">
        <v>18.0</v>
      </c>
      <c r="AE297" s="70">
        <v>7.0</v>
      </c>
      <c r="AF297" s="70">
        <v>21.0</v>
      </c>
      <c r="AG297" s="70">
        <v>4.0</v>
      </c>
      <c r="AH297" s="69">
        <v>322.0</v>
      </c>
      <c r="AI297" s="69">
        <v>41.0</v>
      </c>
      <c r="AJ297" s="69">
        <v>26.0</v>
      </c>
      <c r="AK297" s="70">
        <f t="shared" ref="AK297:AN297" si="1487">ROUND(AD297*$AB297,0)</f>
        <v>39</v>
      </c>
      <c r="AL297" s="70">
        <f t="shared" si="1487"/>
        <v>15</v>
      </c>
      <c r="AM297" s="70">
        <f t="shared" si="1487"/>
        <v>45</v>
      </c>
      <c r="AN297" s="70">
        <f t="shared" si="1487"/>
        <v>9</v>
      </c>
      <c r="AO297" s="69">
        <f t="shared" ref="AO297:AQ297" si="1488">ROUND(AH297*$AC297,0)</f>
        <v>158</v>
      </c>
      <c r="AP297" s="69">
        <f t="shared" si="1488"/>
        <v>20</v>
      </c>
      <c r="AQ297" s="69">
        <f t="shared" si="1488"/>
        <v>13</v>
      </c>
    </row>
    <row r="298">
      <c r="A298" s="60"/>
      <c r="B298" s="60"/>
      <c r="C298" s="60"/>
      <c r="D298" s="46">
        <v>296.0</v>
      </c>
      <c r="E298" s="25"/>
      <c r="F298" s="26">
        <v>4306.0</v>
      </c>
      <c r="G298" s="18">
        <v>1830.0</v>
      </c>
      <c r="H298" s="15">
        <f t="shared" si="9"/>
        <v>242</v>
      </c>
      <c r="I298" s="28">
        <v>7.0</v>
      </c>
      <c r="J298" s="29">
        <v>50.0</v>
      </c>
      <c r="K298" s="30">
        <v>7.0</v>
      </c>
      <c r="L298" s="31">
        <v>133.0</v>
      </c>
      <c r="M298" s="32">
        <v>3.0</v>
      </c>
      <c r="N298" s="33">
        <v>42.0</v>
      </c>
      <c r="O298" s="25"/>
      <c r="P298" s="15">
        <f t="shared" si="10"/>
        <v>151</v>
      </c>
      <c r="Q298" s="28">
        <f>'Group B vs A; Governor; Early E'!AJ298</f>
        <v>16</v>
      </c>
      <c r="R298" s="29">
        <f>'Group B vs A; Governor; Early E'!AK298</f>
        <v>50</v>
      </c>
      <c r="S298" s="30">
        <f>'Group B vs A; Governor; MiV EDV'!AJ298</f>
        <v>7</v>
      </c>
      <c r="T298" s="31">
        <f>'Group B vs A; Governor; MiV EDV'!AK298</f>
        <v>20</v>
      </c>
      <c r="U298" s="32">
        <f>'Group B vs A; EDV Restoration D'!C298</f>
        <v>16</v>
      </c>
      <c r="V298" s="33">
        <f>'Group B vs A; Governor; MiV EDV'!AI298</f>
        <v>42</v>
      </c>
      <c r="W298" s="25"/>
      <c r="X298" s="28">
        <f t="shared" ref="X298:Y298" si="1489">I298+K298+M298</f>
        <v>17</v>
      </c>
      <c r="Y298" s="29">
        <f t="shared" si="1489"/>
        <v>225</v>
      </c>
      <c r="Z298" s="32">
        <f t="shared" ref="Z298:AA298" si="1490">Q298+S298+U298</f>
        <v>39</v>
      </c>
      <c r="AA298" s="67">
        <f t="shared" si="1490"/>
        <v>112</v>
      </c>
      <c r="AB298" s="68">
        <f t="shared" ref="AB298:AC298" si="1491">Z298/X298</f>
        <v>2.294117647</v>
      </c>
      <c r="AC298" s="69">
        <f t="shared" si="1491"/>
        <v>0.4977777778</v>
      </c>
      <c r="AD298" s="70">
        <v>7.0</v>
      </c>
      <c r="AE298" s="70">
        <v>5.0</v>
      </c>
      <c r="AF298" s="70">
        <v>4.0</v>
      </c>
      <c r="AG298" s="70">
        <v>1.0</v>
      </c>
      <c r="AH298" s="69">
        <v>191.0</v>
      </c>
      <c r="AI298" s="69">
        <v>21.0</v>
      </c>
      <c r="AJ298" s="69">
        <v>13.0</v>
      </c>
      <c r="AK298" s="70">
        <f t="shared" ref="AK298:AN298" si="1492">ROUND(AD298*$AB298,0)</f>
        <v>16</v>
      </c>
      <c r="AL298" s="70">
        <f t="shared" si="1492"/>
        <v>11</v>
      </c>
      <c r="AM298" s="70">
        <f t="shared" si="1492"/>
        <v>9</v>
      </c>
      <c r="AN298" s="70">
        <f t="shared" si="1492"/>
        <v>2</v>
      </c>
      <c r="AO298" s="69">
        <f t="shared" ref="AO298:AQ298" si="1493">ROUND(AH298*$AC298,0)</f>
        <v>95</v>
      </c>
      <c r="AP298" s="69">
        <f t="shared" si="1493"/>
        <v>10</v>
      </c>
      <c r="AQ298" s="69">
        <f t="shared" si="1493"/>
        <v>6</v>
      </c>
    </row>
    <row r="299">
      <c r="A299" s="60"/>
      <c r="B299" s="60"/>
      <c r="C299" s="60"/>
      <c r="D299" s="46">
        <v>297.0</v>
      </c>
      <c r="E299" s="25"/>
      <c r="F299" s="26">
        <v>4309.0</v>
      </c>
      <c r="G299" s="18">
        <v>1116.0</v>
      </c>
      <c r="H299" s="15">
        <f t="shared" si="9"/>
        <v>140</v>
      </c>
      <c r="I299" s="28">
        <v>4.0</v>
      </c>
      <c r="J299" s="29">
        <v>39.0</v>
      </c>
      <c r="K299" s="30">
        <v>2.0</v>
      </c>
      <c r="L299" s="31">
        <v>71.0</v>
      </c>
      <c r="M299" s="32">
        <v>4.0</v>
      </c>
      <c r="N299" s="33">
        <v>20.0</v>
      </c>
      <c r="O299" s="25"/>
      <c r="P299" s="15">
        <f t="shared" si="10"/>
        <v>90</v>
      </c>
      <c r="Q299" s="28">
        <f>'Group B vs A; Governor; Early E'!AJ299</f>
        <v>13</v>
      </c>
      <c r="R299" s="29">
        <f>'Group B vs A; Governor; Early E'!AK299</f>
        <v>39</v>
      </c>
      <c r="S299" s="30">
        <f>'Group B vs A; Governor; MiV EDV'!AJ299</f>
        <v>2</v>
      </c>
      <c r="T299" s="31">
        <f>'Group B vs A; Governor; MiV EDV'!AK299</f>
        <v>5</v>
      </c>
      <c r="U299" s="32">
        <f>'Group B vs A; EDV Restoration D'!C299</f>
        <v>11</v>
      </c>
      <c r="V299" s="33">
        <f>'Group B vs A; Governor; MiV EDV'!AI299</f>
        <v>20</v>
      </c>
      <c r="W299" s="25"/>
      <c r="X299" s="28">
        <f t="shared" ref="X299:Y299" si="1494">I299+K299+M299</f>
        <v>10</v>
      </c>
      <c r="Y299" s="29">
        <f t="shared" si="1494"/>
        <v>130</v>
      </c>
      <c r="Z299" s="32">
        <f t="shared" ref="Z299:AA299" si="1495">Q299+S299+U299</f>
        <v>26</v>
      </c>
      <c r="AA299" s="67">
        <f t="shared" si="1495"/>
        <v>64</v>
      </c>
      <c r="AB299" s="68">
        <f t="shared" ref="AB299:AC299" si="1496">Z299/X299</f>
        <v>2.6</v>
      </c>
      <c r="AC299" s="69">
        <f t="shared" si="1496"/>
        <v>0.4923076923</v>
      </c>
      <c r="AD299" s="70">
        <v>4.0</v>
      </c>
      <c r="AE299" s="70">
        <v>3.0</v>
      </c>
      <c r="AF299" s="70">
        <v>2.0</v>
      </c>
      <c r="AG299" s="70">
        <v>1.0</v>
      </c>
      <c r="AH299" s="69">
        <v>114.0</v>
      </c>
      <c r="AI299" s="69">
        <v>5.0</v>
      </c>
      <c r="AJ299" s="69">
        <v>11.0</v>
      </c>
      <c r="AK299" s="70">
        <f t="shared" ref="AK299:AN299" si="1497">ROUND(AD299*$AB299,0)</f>
        <v>10</v>
      </c>
      <c r="AL299" s="70">
        <f t="shared" si="1497"/>
        <v>8</v>
      </c>
      <c r="AM299" s="70">
        <f t="shared" si="1497"/>
        <v>5</v>
      </c>
      <c r="AN299" s="70">
        <f t="shared" si="1497"/>
        <v>3</v>
      </c>
      <c r="AO299" s="69">
        <f t="shared" ref="AO299:AQ299" si="1498">ROUND(AH299*$AC299,0)</f>
        <v>56</v>
      </c>
      <c r="AP299" s="69">
        <f t="shared" si="1498"/>
        <v>2</v>
      </c>
      <c r="AQ299" s="69">
        <f t="shared" si="1498"/>
        <v>5</v>
      </c>
    </row>
    <row r="300">
      <c r="A300" s="60"/>
      <c r="B300" s="60"/>
      <c r="C300" s="60"/>
      <c r="D300" s="46">
        <v>298.0</v>
      </c>
      <c r="E300" s="25"/>
      <c r="F300" s="26">
        <v>4387.0</v>
      </c>
      <c r="G300" s="18">
        <v>2206.0</v>
      </c>
      <c r="H300" s="15">
        <f t="shared" si="9"/>
        <v>114</v>
      </c>
      <c r="I300" s="28">
        <v>6.0</v>
      </c>
      <c r="J300" s="29">
        <v>17.0</v>
      </c>
      <c r="K300" s="30">
        <v>4.0</v>
      </c>
      <c r="L300" s="31">
        <v>69.0</v>
      </c>
      <c r="M300" s="32">
        <v>4.0</v>
      </c>
      <c r="N300" s="33">
        <v>14.0</v>
      </c>
      <c r="O300" s="25"/>
      <c r="P300" s="15">
        <f t="shared" si="10"/>
        <v>65</v>
      </c>
      <c r="Q300" s="28">
        <f>'Group B vs A; Governor; Early E'!AJ300</f>
        <v>13</v>
      </c>
      <c r="R300" s="29">
        <f>'Group B vs A; Governor; Early E'!AK300</f>
        <v>17</v>
      </c>
      <c r="S300" s="30">
        <f>'Group B vs A; Governor; MiV EDV'!AJ300</f>
        <v>4</v>
      </c>
      <c r="T300" s="31">
        <f>'Group B vs A; Governor; MiV EDV'!AK300</f>
        <v>8</v>
      </c>
      <c r="U300" s="32">
        <f>'Group B vs A; EDV Restoration D'!C300</f>
        <v>9</v>
      </c>
      <c r="V300" s="33">
        <f>'Group B vs A; Governor; MiV EDV'!AI300</f>
        <v>14</v>
      </c>
      <c r="W300" s="25"/>
      <c r="X300" s="28">
        <f t="shared" ref="X300:Y300" si="1499">I300+K300+M300</f>
        <v>14</v>
      </c>
      <c r="Y300" s="29">
        <f t="shared" si="1499"/>
        <v>100</v>
      </c>
      <c r="Z300" s="32">
        <f t="shared" ref="Z300:AA300" si="1500">Q300+S300+U300</f>
        <v>26</v>
      </c>
      <c r="AA300" s="67">
        <f t="shared" si="1500"/>
        <v>39</v>
      </c>
      <c r="AB300" s="68">
        <f t="shared" ref="AB300:AC300" si="1501">Z300/X300</f>
        <v>1.857142857</v>
      </c>
      <c r="AC300" s="69">
        <f t="shared" si="1501"/>
        <v>0.39</v>
      </c>
      <c r="AD300" s="70">
        <v>8.0</v>
      </c>
      <c r="AE300" s="70">
        <v>4.0</v>
      </c>
      <c r="AF300" s="70">
        <v>2.0</v>
      </c>
      <c r="AG300" s="70">
        <v>0.0</v>
      </c>
      <c r="AH300" s="69">
        <v>78.0</v>
      </c>
      <c r="AI300" s="69">
        <v>12.0</v>
      </c>
      <c r="AJ300" s="69">
        <v>10.0</v>
      </c>
      <c r="AK300" s="70">
        <f t="shared" ref="AK300:AN300" si="1502">ROUND(AD300*$AB300,0)</f>
        <v>15</v>
      </c>
      <c r="AL300" s="70">
        <f t="shared" si="1502"/>
        <v>7</v>
      </c>
      <c r="AM300" s="70">
        <f t="shared" si="1502"/>
        <v>4</v>
      </c>
      <c r="AN300" s="70">
        <f t="shared" si="1502"/>
        <v>0</v>
      </c>
      <c r="AO300" s="69">
        <f t="shared" ref="AO300:AQ300" si="1503">ROUND(AH300*$AC300,0)</f>
        <v>30</v>
      </c>
      <c r="AP300" s="69">
        <f t="shared" si="1503"/>
        <v>5</v>
      </c>
      <c r="AQ300" s="69">
        <f t="shared" si="1503"/>
        <v>4</v>
      </c>
    </row>
    <row r="301">
      <c r="A301" s="60"/>
      <c r="B301" s="60"/>
      <c r="C301" s="60"/>
      <c r="D301" s="46">
        <v>299.0</v>
      </c>
      <c r="E301" s="25"/>
      <c r="F301" s="26">
        <v>4400.0</v>
      </c>
      <c r="G301" s="18">
        <v>3024.0</v>
      </c>
      <c r="H301" s="15">
        <f t="shared" si="9"/>
        <v>404</v>
      </c>
      <c r="I301" s="28">
        <v>23.0</v>
      </c>
      <c r="J301" s="29">
        <v>89.0</v>
      </c>
      <c r="K301" s="30">
        <v>18.0</v>
      </c>
      <c r="L301" s="31">
        <v>194.0</v>
      </c>
      <c r="M301" s="32">
        <v>11.0</v>
      </c>
      <c r="N301" s="33">
        <v>69.0</v>
      </c>
      <c r="O301" s="25"/>
      <c r="P301" s="15">
        <f t="shared" si="10"/>
        <v>295</v>
      </c>
      <c r="Q301" s="28">
        <f>'Group B vs A; Governor; Early E'!AJ301</f>
        <v>48</v>
      </c>
      <c r="R301" s="29">
        <f>'Group B vs A; Governor; Early E'!AK301</f>
        <v>89</v>
      </c>
      <c r="S301" s="30">
        <f>'Group B vs A; Governor; MiV EDV'!AJ301</f>
        <v>18</v>
      </c>
      <c r="T301" s="31">
        <f>'Group B vs A; Governor; MiV EDV'!AK301</f>
        <v>37</v>
      </c>
      <c r="U301" s="32">
        <f>'Group B vs A; EDV Restoration D'!C301</f>
        <v>34</v>
      </c>
      <c r="V301" s="33">
        <f>'Group B vs A; Governor; MiV EDV'!AI301</f>
        <v>69</v>
      </c>
      <c r="W301" s="25"/>
      <c r="X301" s="28">
        <f t="shared" ref="X301:Y301" si="1504">I301+K301+M301</f>
        <v>52</v>
      </c>
      <c r="Y301" s="29">
        <f t="shared" si="1504"/>
        <v>352</v>
      </c>
      <c r="Z301" s="32">
        <f t="shared" ref="Z301:AA301" si="1505">Q301+S301+U301</f>
        <v>100</v>
      </c>
      <c r="AA301" s="67">
        <f t="shared" si="1505"/>
        <v>195</v>
      </c>
      <c r="AB301" s="68">
        <f t="shared" ref="AB301:AC301" si="1506">Z301/X301</f>
        <v>1.923076923</v>
      </c>
      <c r="AC301" s="69">
        <f t="shared" si="1506"/>
        <v>0.5539772727</v>
      </c>
      <c r="AD301" s="70">
        <v>18.0</v>
      </c>
      <c r="AE301" s="70">
        <v>8.0</v>
      </c>
      <c r="AF301" s="70">
        <v>20.0</v>
      </c>
      <c r="AG301" s="70">
        <v>6.0</v>
      </c>
      <c r="AH301" s="69">
        <v>269.0</v>
      </c>
      <c r="AI301" s="69">
        <v>68.0</v>
      </c>
      <c r="AJ301" s="69">
        <v>15.0</v>
      </c>
      <c r="AK301" s="70">
        <f t="shared" ref="AK301:AN301" si="1507">ROUND(AD301*$AB301,0)</f>
        <v>35</v>
      </c>
      <c r="AL301" s="70">
        <f t="shared" si="1507"/>
        <v>15</v>
      </c>
      <c r="AM301" s="70">
        <f t="shared" si="1507"/>
        <v>38</v>
      </c>
      <c r="AN301" s="70">
        <f t="shared" si="1507"/>
        <v>12</v>
      </c>
      <c r="AO301" s="69">
        <f t="shared" ref="AO301:AQ301" si="1508">ROUND(AH301*$AC301,0)</f>
        <v>149</v>
      </c>
      <c r="AP301" s="69">
        <f t="shared" si="1508"/>
        <v>38</v>
      </c>
      <c r="AQ301" s="69">
        <f t="shared" si="1508"/>
        <v>8</v>
      </c>
    </row>
    <row r="302">
      <c r="A302" s="60"/>
      <c r="B302" s="60"/>
      <c r="C302" s="60"/>
      <c r="D302" s="46">
        <v>300.0</v>
      </c>
      <c r="E302" s="25"/>
      <c r="F302" s="26">
        <v>4402.0</v>
      </c>
      <c r="G302" s="18">
        <v>745.0</v>
      </c>
      <c r="H302" s="15">
        <f t="shared" si="9"/>
        <v>128</v>
      </c>
      <c r="I302" s="28">
        <v>10.0</v>
      </c>
      <c r="J302" s="29">
        <v>43.0</v>
      </c>
      <c r="K302" s="30">
        <v>12.0</v>
      </c>
      <c r="L302" s="31">
        <v>45.0</v>
      </c>
      <c r="M302" s="32">
        <v>11.0</v>
      </c>
      <c r="N302" s="33">
        <v>7.0</v>
      </c>
      <c r="O302" s="25"/>
      <c r="P302" s="15">
        <f t="shared" si="10"/>
        <v>125</v>
      </c>
      <c r="Q302" s="28">
        <f>'Group B vs A; Governor; Early E'!AJ302</f>
        <v>41</v>
      </c>
      <c r="R302" s="29">
        <f>'Group B vs A; Governor; Early E'!AK302</f>
        <v>43</v>
      </c>
      <c r="S302" s="30">
        <f>'Group B vs A; Governor; MiV EDV'!AJ302</f>
        <v>12</v>
      </c>
      <c r="T302" s="31">
        <f>'Group B vs A; Governor; MiV EDV'!AK302</f>
        <v>6</v>
      </c>
      <c r="U302" s="32">
        <f>'Group B vs A; EDV Restoration D'!C302</f>
        <v>16</v>
      </c>
      <c r="V302" s="33">
        <f>'Group B vs A; Governor; MiV EDV'!AI302</f>
        <v>7</v>
      </c>
      <c r="W302" s="25"/>
      <c r="X302" s="28">
        <f t="shared" ref="X302:Y302" si="1509">I302+K302+M302</f>
        <v>33</v>
      </c>
      <c r="Y302" s="29">
        <f t="shared" si="1509"/>
        <v>95</v>
      </c>
      <c r="Z302" s="32">
        <f t="shared" ref="Z302:AA302" si="1510">Q302+S302+U302</f>
        <v>69</v>
      </c>
      <c r="AA302" s="67">
        <f t="shared" si="1510"/>
        <v>56</v>
      </c>
      <c r="AB302" s="68">
        <f t="shared" ref="AB302:AC302" si="1511">Z302/X302</f>
        <v>2.090909091</v>
      </c>
      <c r="AC302" s="69">
        <f t="shared" si="1511"/>
        <v>0.5894736842</v>
      </c>
      <c r="AD302" s="70">
        <v>13.0</v>
      </c>
      <c r="AE302" s="70">
        <v>1.0</v>
      </c>
      <c r="AF302" s="70">
        <v>14.0</v>
      </c>
      <c r="AG302" s="70">
        <v>5.0</v>
      </c>
      <c r="AH302" s="69">
        <v>65.0</v>
      </c>
      <c r="AI302" s="69">
        <v>27.0</v>
      </c>
      <c r="AJ302" s="69">
        <v>3.0</v>
      </c>
      <c r="AK302" s="70">
        <f t="shared" ref="AK302:AN302" si="1512">ROUND(AD302*$AB302,0)</f>
        <v>27</v>
      </c>
      <c r="AL302" s="70">
        <f t="shared" si="1512"/>
        <v>2</v>
      </c>
      <c r="AM302" s="70">
        <f t="shared" si="1512"/>
        <v>29</v>
      </c>
      <c r="AN302" s="70">
        <f t="shared" si="1512"/>
        <v>10</v>
      </c>
      <c r="AO302" s="69">
        <f t="shared" ref="AO302:AQ302" si="1513">ROUND(AH302*$AC302,0)</f>
        <v>38</v>
      </c>
      <c r="AP302" s="69">
        <f t="shared" si="1513"/>
        <v>16</v>
      </c>
      <c r="AQ302" s="69">
        <f t="shared" si="1513"/>
        <v>2</v>
      </c>
    </row>
    <row r="303">
      <c r="A303" s="60"/>
      <c r="B303" s="60"/>
      <c r="C303" s="60"/>
      <c r="D303" s="46">
        <v>301.0</v>
      </c>
      <c r="E303" s="25"/>
      <c r="F303" s="26">
        <v>4404.0</v>
      </c>
      <c r="G303" s="18">
        <v>2685.0</v>
      </c>
      <c r="H303" s="15">
        <f t="shared" si="9"/>
        <v>382</v>
      </c>
      <c r="I303" s="28">
        <v>21.0</v>
      </c>
      <c r="J303" s="29">
        <v>82.0</v>
      </c>
      <c r="K303" s="30">
        <v>31.0</v>
      </c>
      <c r="L303" s="31">
        <v>176.0</v>
      </c>
      <c r="M303" s="32">
        <v>16.0</v>
      </c>
      <c r="N303" s="33">
        <v>56.0</v>
      </c>
      <c r="O303" s="25"/>
      <c r="P303" s="15">
        <f t="shared" si="10"/>
        <v>296</v>
      </c>
      <c r="Q303" s="28">
        <f>'Group B vs A; Governor; Early E'!AJ303</f>
        <v>50</v>
      </c>
      <c r="R303" s="29">
        <f>'Group B vs A; Governor; Early E'!AK303</f>
        <v>82</v>
      </c>
      <c r="S303" s="30">
        <f>'Group B vs A; Governor; MiV EDV'!AJ303</f>
        <v>31</v>
      </c>
      <c r="T303" s="31">
        <f>'Group B vs A; Governor; MiV EDV'!AK303</f>
        <v>40</v>
      </c>
      <c r="U303" s="32">
        <f>'Group B vs A; EDV Restoration D'!C303</f>
        <v>37</v>
      </c>
      <c r="V303" s="33">
        <f>'Group B vs A; Governor; MiV EDV'!AI303</f>
        <v>56</v>
      </c>
      <c r="W303" s="25"/>
      <c r="X303" s="28">
        <f t="shared" ref="X303:Y303" si="1514">I303+K303+M303</f>
        <v>68</v>
      </c>
      <c r="Y303" s="29">
        <f t="shared" si="1514"/>
        <v>314</v>
      </c>
      <c r="Z303" s="32">
        <f t="shared" ref="Z303:AA303" si="1515">Q303+S303+U303</f>
        <v>118</v>
      </c>
      <c r="AA303" s="67">
        <f t="shared" si="1515"/>
        <v>178</v>
      </c>
      <c r="AB303" s="68">
        <f t="shared" ref="AB303:AC303" si="1516">Z303/X303</f>
        <v>1.735294118</v>
      </c>
      <c r="AC303" s="69">
        <f t="shared" si="1516"/>
        <v>0.5668789809</v>
      </c>
      <c r="AD303" s="70">
        <v>20.0</v>
      </c>
      <c r="AE303" s="70">
        <v>10.0</v>
      </c>
      <c r="AF303" s="70">
        <v>36.0</v>
      </c>
      <c r="AG303" s="70">
        <v>2.0</v>
      </c>
      <c r="AH303" s="69">
        <v>274.0</v>
      </c>
      <c r="AI303" s="69">
        <v>27.0</v>
      </c>
      <c r="AJ303" s="69">
        <v>13.0</v>
      </c>
      <c r="AK303" s="70">
        <f t="shared" ref="AK303:AN303" si="1517">ROUND(AD303*$AB303,0)</f>
        <v>35</v>
      </c>
      <c r="AL303" s="70">
        <f t="shared" si="1517"/>
        <v>17</v>
      </c>
      <c r="AM303" s="70">
        <f t="shared" si="1517"/>
        <v>62</v>
      </c>
      <c r="AN303" s="70">
        <f t="shared" si="1517"/>
        <v>3</v>
      </c>
      <c r="AO303" s="69">
        <f t="shared" ref="AO303:AQ303" si="1518">ROUND(AH303*$AC303,0)</f>
        <v>155</v>
      </c>
      <c r="AP303" s="69">
        <f t="shared" si="1518"/>
        <v>15</v>
      </c>
      <c r="AQ303" s="69">
        <f t="shared" si="1518"/>
        <v>7</v>
      </c>
    </row>
    <row r="304">
      <c r="A304" s="60"/>
      <c r="B304" s="60"/>
      <c r="C304" s="60"/>
      <c r="D304" s="46">
        <v>302.0</v>
      </c>
      <c r="E304" s="25"/>
      <c r="F304" s="26">
        <v>4411.0</v>
      </c>
      <c r="G304" s="18">
        <v>1706.0</v>
      </c>
      <c r="H304" s="15">
        <f t="shared" si="9"/>
        <v>270</v>
      </c>
      <c r="I304" s="28">
        <v>33.0</v>
      </c>
      <c r="J304" s="29">
        <v>48.0</v>
      </c>
      <c r="K304" s="30">
        <v>17.0</v>
      </c>
      <c r="L304" s="31">
        <v>117.0</v>
      </c>
      <c r="M304" s="32">
        <v>14.0</v>
      </c>
      <c r="N304" s="33">
        <v>41.0</v>
      </c>
      <c r="O304" s="25"/>
      <c r="P304" s="15">
        <f t="shared" si="10"/>
        <v>228</v>
      </c>
      <c r="Q304" s="28">
        <f>'Group B vs A; Governor; Early E'!AJ304</f>
        <v>70</v>
      </c>
      <c r="R304" s="29">
        <f>'Group B vs A; Governor; Early E'!AK304</f>
        <v>48</v>
      </c>
      <c r="S304" s="30">
        <f>'Group B vs A; Governor; MiV EDV'!AJ304</f>
        <v>17</v>
      </c>
      <c r="T304" s="31">
        <f>'Group B vs A; Governor; MiV EDV'!AK304</f>
        <v>23</v>
      </c>
      <c r="U304" s="32">
        <f>'Group B vs A; EDV Restoration D'!C304</f>
        <v>29</v>
      </c>
      <c r="V304" s="33">
        <f>'Group B vs A; Governor; MiV EDV'!AI304</f>
        <v>41</v>
      </c>
      <c r="W304" s="25"/>
      <c r="X304" s="28">
        <f t="shared" ref="X304:Y304" si="1519">I304+K304+M304</f>
        <v>64</v>
      </c>
      <c r="Y304" s="29">
        <f t="shared" si="1519"/>
        <v>206</v>
      </c>
      <c r="Z304" s="32">
        <f t="shared" ref="Z304:AA304" si="1520">Q304+S304+U304</f>
        <v>116</v>
      </c>
      <c r="AA304" s="67">
        <f t="shared" si="1520"/>
        <v>112</v>
      </c>
      <c r="AB304" s="68">
        <f t="shared" ref="AB304:AC304" si="1521">Z304/X304</f>
        <v>1.8125</v>
      </c>
      <c r="AC304" s="69">
        <f t="shared" si="1521"/>
        <v>0.5436893204</v>
      </c>
      <c r="AD304" s="70">
        <v>33.0</v>
      </c>
      <c r="AE304" s="70">
        <v>10.0</v>
      </c>
      <c r="AF304" s="70">
        <v>20.0</v>
      </c>
      <c r="AG304" s="70">
        <v>1.0</v>
      </c>
      <c r="AH304" s="69">
        <v>145.0</v>
      </c>
      <c r="AI304" s="69">
        <v>49.0</v>
      </c>
      <c r="AJ304" s="69">
        <v>12.0</v>
      </c>
      <c r="AK304" s="70">
        <f t="shared" ref="AK304:AN304" si="1522">ROUND(AD304*$AB304,0)</f>
        <v>60</v>
      </c>
      <c r="AL304" s="70">
        <f t="shared" si="1522"/>
        <v>18</v>
      </c>
      <c r="AM304" s="70">
        <f t="shared" si="1522"/>
        <v>36</v>
      </c>
      <c r="AN304" s="70">
        <f t="shared" si="1522"/>
        <v>2</v>
      </c>
      <c r="AO304" s="69">
        <f t="shared" ref="AO304:AQ304" si="1523">ROUND(AH304*$AC304,0)</f>
        <v>79</v>
      </c>
      <c r="AP304" s="69">
        <f t="shared" si="1523"/>
        <v>27</v>
      </c>
      <c r="AQ304" s="69">
        <f t="shared" si="1523"/>
        <v>7</v>
      </c>
    </row>
    <row r="305">
      <c r="A305" s="60"/>
      <c r="B305" s="60"/>
      <c r="C305" s="60"/>
      <c r="D305" s="46">
        <v>303.0</v>
      </c>
      <c r="E305" s="25"/>
      <c r="F305" s="26">
        <v>4413.0</v>
      </c>
      <c r="G305" s="18">
        <v>892.0</v>
      </c>
      <c r="H305" s="15">
        <f t="shared" si="9"/>
        <v>214</v>
      </c>
      <c r="I305" s="28">
        <v>31.0</v>
      </c>
      <c r="J305" s="29">
        <v>48.0</v>
      </c>
      <c r="K305" s="30">
        <v>19.0</v>
      </c>
      <c r="L305" s="31">
        <v>76.0</v>
      </c>
      <c r="M305" s="32">
        <v>14.0</v>
      </c>
      <c r="N305" s="33">
        <v>26.0</v>
      </c>
      <c r="O305" s="25"/>
      <c r="P305" s="15">
        <f t="shared" si="10"/>
        <v>208</v>
      </c>
      <c r="Q305" s="28">
        <f>'Group B vs A; Governor; Early E'!AJ305</f>
        <v>74</v>
      </c>
      <c r="R305" s="29">
        <f>'Group B vs A; Governor; Early E'!AK305</f>
        <v>48</v>
      </c>
      <c r="S305" s="30">
        <f>'Group B vs A; Governor; MiV EDV'!AJ305</f>
        <v>19</v>
      </c>
      <c r="T305" s="31">
        <f>'Group B vs A; Governor; MiV EDV'!AK305</f>
        <v>16</v>
      </c>
      <c r="U305" s="32">
        <f>'Group B vs A; EDV Restoration D'!C305</f>
        <v>25</v>
      </c>
      <c r="V305" s="33">
        <f>'Group B vs A; Governor; MiV EDV'!AI305</f>
        <v>26</v>
      </c>
      <c r="W305" s="25"/>
      <c r="X305" s="28">
        <f t="shared" ref="X305:Y305" si="1524">I305+K305+M305</f>
        <v>64</v>
      </c>
      <c r="Y305" s="29">
        <f t="shared" si="1524"/>
        <v>150</v>
      </c>
      <c r="Z305" s="32">
        <f t="shared" ref="Z305:AA305" si="1525">Q305+S305+U305</f>
        <v>118</v>
      </c>
      <c r="AA305" s="67">
        <f t="shared" si="1525"/>
        <v>90</v>
      </c>
      <c r="AB305" s="68">
        <f t="shared" ref="AB305:AC305" si="1526">Z305/X305</f>
        <v>1.84375</v>
      </c>
      <c r="AC305" s="69">
        <f t="shared" si="1526"/>
        <v>0.6</v>
      </c>
      <c r="AD305" s="70">
        <v>23.0</v>
      </c>
      <c r="AE305" s="70">
        <v>2.0</v>
      </c>
      <c r="AF305" s="70">
        <v>35.0</v>
      </c>
      <c r="AG305" s="70">
        <v>4.0</v>
      </c>
      <c r="AH305" s="69">
        <v>105.0</v>
      </c>
      <c r="AI305" s="69">
        <v>37.0</v>
      </c>
      <c r="AJ305" s="69">
        <v>8.0</v>
      </c>
      <c r="AK305" s="70">
        <f t="shared" ref="AK305:AN305" si="1527">ROUND(AD305*$AB305,0)</f>
        <v>42</v>
      </c>
      <c r="AL305" s="70">
        <f t="shared" si="1527"/>
        <v>4</v>
      </c>
      <c r="AM305" s="70">
        <f t="shared" si="1527"/>
        <v>65</v>
      </c>
      <c r="AN305" s="70">
        <f t="shared" si="1527"/>
        <v>7</v>
      </c>
      <c r="AO305" s="69">
        <f t="shared" ref="AO305:AQ305" si="1528">ROUND(AH305*$AC305,0)</f>
        <v>63</v>
      </c>
      <c r="AP305" s="69">
        <f t="shared" si="1528"/>
        <v>22</v>
      </c>
      <c r="AQ305" s="69">
        <f t="shared" si="1528"/>
        <v>5</v>
      </c>
    </row>
    <row r="306">
      <c r="A306" s="60"/>
      <c r="B306" s="60"/>
      <c r="C306" s="60"/>
      <c r="D306" s="46">
        <v>304.0</v>
      </c>
      <c r="E306" s="25"/>
      <c r="F306" s="26">
        <v>4414.0</v>
      </c>
      <c r="G306" s="18">
        <v>2817.0</v>
      </c>
      <c r="H306" s="15">
        <f t="shared" si="9"/>
        <v>542</v>
      </c>
      <c r="I306" s="28">
        <v>49.0</v>
      </c>
      <c r="J306" s="29">
        <v>97.0</v>
      </c>
      <c r="K306" s="30">
        <v>47.0</v>
      </c>
      <c r="L306" s="31">
        <v>229.0</v>
      </c>
      <c r="M306" s="32">
        <v>42.0</v>
      </c>
      <c r="N306" s="33">
        <v>78.0</v>
      </c>
      <c r="O306" s="25"/>
      <c r="P306" s="15">
        <f t="shared" si="10"/>
        <v>459</v>
      </c>
      <c r="Q306" s="28">
        <f>'Group B vs A; Governor; Early E'!AJ306</f>
        <v>118</v>
      </c>
      <c r="R306" s="29">
        <f>'Group B vs A; Governor; Early E'!AK306</f>
        <v>97</v>
      </c>
      <c r="S306" s="30">
        <f>'Group B vs A; Governor; MiV EDV'!AJ306</f>
        <v>47</v>
      </c>
      <c r="T306" s="31">
        <f>'Group B vs A; Governor; MiV EDV'!AK306</f>
        <v>45</v>
      </c>
      <c r="U306" s="32">
        <f>'Group B vs A; EDV Restoration D'!C306</f>
        <v>74</v>
      </c>
      <c r="V306" s="33">
        <f>'Group B vs A; Governor; MiV EDV'!AI306</f>
        <v>78</v>
      </c>
      <c r="W306" s="25"/>
      <c r="X306" s="28">
        <f t="shared" ref="X306:Y306" si="1529">I306+K306+M306</f>
        <v>138</v>
      </c>
      <c r="Y306" s="29">
        <f t="shared" si="1529"/>
        <v>404</v>
      </c>
      <c r="Z306" s="32">
        <f t="shared" ref="Z306:AA306" si="1530">Q306+S306+U306</f>
        <v>239</v>
      </c>
      <c r="AA306" s="67">
        <f t="shared" si="1530"/>
        <v>220</v>
      </c>
      <c r="AB306" s="68">
        <f t="shared" ref="AB306:AC306" si="1531">Z306/X306</f>
        <v>1.731884058</v>
      </c>
      <c r="AC306" s="69">
        <f t="shared" si="1531"/>
        <v>0.5445544554</v>
      </c>
      <c r="AD306" s="70">
        <v>56.0</v>
      </c>
      <c r="AE306" s="70">
        <v>14.0</v>
      </c>
      <c r="AF306" s="70">
        <v>62.0</v>
      </c>
      <c r="AG306" s="70">
        <v>6.0</v>
      </c>
      <c r="AH306" s="69">
        <v>289.0</v>
      </c>
      <c r="AI306" s="69">
        <v>90.0</v>
      </c>
      <c r="AJ306" s="69">
        <v>25.0</v>
      </c>
      <c r="AK306" s="70">
        <f t="shared" ref="AK306:AN306" si="1532">ROUND(AD306*$AB306,0)</f>
        <v>97</v>
      </c>
      <c r="AL306" s="70">
        <f t="shared" si="1532"/>
        <v>24</v>
      </c>
      <c r="AM306" s="70">
        <f t="shared" si="1532"/>
        <v>107</v>
      </c>
      <c r="AN306" s="70">
        <f t="shared" si="1532"/>
        <v>10</v>
      </c>
      <c r="AO306" s="69">
        <f t="shared" ref="AO306:AQ306" si="1533">ROUND(AH306*$AC306,0)</f>
        <v>157</v>
      </c>
      <c r="AP306" s="69">
        <f t="shared" si="1533"/>
        <v>49</v>
      </c>
      <c r="AQ306" s="69">
        <f t="shared" si="1533"/>
        <v>14</v>
      </c>
    </row>
    <row r="307">
      <c r="A307" s="60"/>
      <c r="B307" s="60"/>
      <c r="C307" s="60"/>
      <c r="D307" s="46">
        <v>305.0</v>
      </c>
      <c r="E307" s="25"/>
      <c r="F307" s="26">
        <v>4415.0</v>
      </c>
      <c r="G307" s="18">
        <v>2014.0</v>
      </c>
      <c r="H307" s="15">
        <f t="shared" si="9"/>
        <v>143</v>
      </c>
      <c r="I307" s="28">
        <v>3.0</v>
      </c>
      <c r="J307" s="29">
        <v>29.0</v>
      </c>
      <c r="K307" s="30">
        <v>12.0</v>
      </c>
      <c r="L307" s="31">
        <v>84.0</v>
      </c>
      <c r="M307" s="32">
        <v>2.0</v>
      </c>
      <c r="N307" s="33">
        <v>13.0</v>
      </c>
      <c r="O307" s="25"/>
      <c r="P307" s="15">
        <f t="shared" si="10"/>
        <v>92</v>
      </c>
      <c r="Q307" s="28">
        <f>'Group B vs A; Governor; Early E'!AJ307</f>
        <v>10</v>
      </c>
      <c r="R307" s="29">
        <f>'Group B vs A; Governor; Early E'!AK307</f>
        <v>29</v>
      </c>
      <c r="S307" s="30">
        <f>'Group B vs A; Governor; MiV EDV'!AJ307</f>
        <v>12</v>
      </c>
      <c r="T307" s="31">
        <f>'Group B vs A; Governor; MiV EDV'!AK307</f>
        <v>21</v>
      </c>
      <c r="U307" s="32">
        <f>'Group B vs A; EDV Restoration D'!C307</f>
        <v>7</v>
      </c>
      <c r="V307" s="33">
        <f>'Group B vs A; Governor; MiV EDV'!AI307</f>
        <v>13</v>
      </c>
      <c r="W307" s="25"/>
      <c r="X307" s="28">
        <f t="shared" ref="X307:Y307" si="1534">I307+K307+M307</f>
        <v>17</v>
      </c>
      <c r="Y307" s="29">
        <f t="shared" si="1534"/>
        <v>126</v>
      </c>
      <c r="Z307" s="32">
        <f t="shared" ref="Z307:AA307" si="1535">Q307+S307+U307</f>
        <v>29</v>
      </c>
      <c r="AA307" s="67">
        <f t="shared" si="1535"/>
        <v>63</v>
      </c>
      <c r="AB307" s="68">
        <f t="shared" ref="AB307:AC307" si="1536">Z307/X307</f>
        <v>1.705882353</v>
      </c>
      <c r="AC307" s="69">
        <f t="shared" si="1536"/>
        <v>0.5</v>
      </c>
      <c r="AD307" s="70">
        <v>1.0</v>
      </c>
      <c r="AE307" s="70">
        <v>0.0</v>
      </c>
      <c r="AF307" s="70">
        <v>12.0</v>
      </c>
      <c r="AG307" s="70">
        <v>4.0</v>
      </c>
      <c r="AH307" s="69">
        <v>115.0</v>
      </c>
      <c r="AI307" s="69">
        <v>7.0</v>
      </c>
      <c r="AJ307" s="69">
        <v>4.0</v>
      </c>
      <c r="AK307" s="70">
        <f t="shared" ref="AK307:AN307" si="1537">ROUND(AD307*$AB307,0)</f>
        <v>2</v>
      </c>
      <c r="AL307" s="70">
        <f t="shared" si="1537"/>
        <v>0</v>
      </c>
      <c r="AM307" s="70">
        <f t="shared" si="1537"/>
        <v>20</v>
      </c>
      <c r="AN307" s="70">
        <f t="shared" si="1537"/>
        <v>7</v>
      </c>
      <c r="AO307" s="69">
        <f t="shared" ref="AO307:AQ307" si="1538">ROUND(AH307*$AC307,0)</f>
        <v>58</v>
      </c>
      <c r="AP307" s="69">
        <f t="shared" si="1538"/>
        <v>4</v>
      </c>
      <c r="AQ307" s="69">
        <f t="shared" si="1538"/>
        <v>2</v>
      </c>
    </row>
    <row r="308">
      <c r="A308" s="60"/>
      <c r="B308" s="60"/>
      <c r="C308" s="60"/>
      <c r="D308" s="46">
        <v>306.0</v>
      </c>
      <c r="E308" s="25"/>
      <c r="F308" s="26">
        <v>4417.0</v>
      </c>
      <c r="G308" s="18">
        <v>2780.0</v>
      </c>
      <c r="H308" s="15">
        <f t="shared" si="9"/>
        <v>473</v>
      </c>
      <c r="I308" s="28">
        <v>46.0</v>
      </c>
      <c r="J308" s="29">
        <v>96.0</v>
      </c>
      <c r="K308" s="30">
        <v>29.0</v>
      </c>
      <c r="L308" s="31">
        <v>200.0</v>
      </c>
      <c r="M308" s="32">
        <v>37.0</v>
      </c>
      <c r="N308" s="33">
        <v>65.0</v>
      </c>
      <c r="O308" s="25"/>
      <c r="P308" s="15">
        <f t="shared" si="10"/>
        <v>403</v>
      </c>
      <c r="Q308" s="28">
        <f>'Group B vs A; Governor; Early E'!AJ308</f>
        <v>114</v>
      </c>
      <c r="R308" s="29">
        <f>'Group B vs A; Governor; Early E'!AK308</f>
        <v>96</v>
      </c>
      <c r="S308" s="30">
        <f>'Group B vs A; Governor; MiV EDV'!AJ308</f>
        <v>29</v>
      </c>
      <c r="T308" s="31">
        <f>'Group B vs A; Governor; MiV EDV'!AK308</f>
        <v>32</v>
      </c>
      <c r="U308" s="32">
        <f>'Group B vs A; EDV Restoration D'!C308</f>
        <v>67</v>
      </c>
      <c r="V308" s="33">
        <f>'Group B vs A; Governor; MiV EDV'!AI308</f>
        <v>65</v>
      </c>
      <c r="W308" s="25"/>
      <c r="X308" s="28">
        <f t="shared" ref="X308:Y308" si="1539">I308+K308+M308</f>
        <v>112</v>
      </c>
      <c r="Y308" s="29">
        <f t="shared" si="1539"/>
        <v>361</v>
      </c>
      <c r="Z308" s="32">
        <f t="shared" ref="Z308:AA308" si="1540">Q308+S308+U308</f>
        <v>210</v>
      </c>
      <c r="AA308" s="67">
        <f t="shared" si="1540"/>
        <v>193</v>
      </c>
      <c r="AB308" s="68">
        <f t="shared" ref="AB308:AC308" si="1541">Z308/X308</f>
        <v>1.875</v>
      </c>
      <c r="AC308" s="69">
        <f t="shared" si="1541"/>
        <v>0.5346260388</v>
      </c>
      <c r="AD308" s="70">
        <v>38.0</v>
      </c>
      <c r="AE308" s="70">
        <v>17.0</v>
      </c>
      <c r="AF308" s="70">
        <v>49.0</v>
      </c>
      <c r="AG308" s="70">
        <v>8.0</v>
      </c>
      <c r="AH308" s="69">
        <v>253.0</v>
      </c>
      <c r="AI308" s="69">
        <v>86.0</v>
      </c>
      <c r="AJ308" s="69">
        <v>22.0</v>
      </c>
      <c r="AK308" s="70">
        <f t="shared" ref="AK308:AN308" si="1542">ROUND(AD308*$AB308,0)</f>
        <v>71</v>
      </c>
      <c r="AL308" s="70">
        <f t="shared" si="1542"/>
        <v>32</v>
      </c>
      <c r="AM308" s="70">
        <f t="shared" si="1542"/>
        <v>92</v>
      </c>
      <c r="AN308" s="70">
        <f t="shared" si="1542"/>
        <v>15</v>
      </c>
      <c r="AO308" s="69">
        <f t="shared" ref="AO308:AQ308" si="1543">ROUND(AH308*$AC308,0)</f>
        <v>135</v>
      </c>
      <c r="AP308" s="69">
        <f t="shared" si="1543"/>
        <v>46</v>
      </c>
      <c r="AQ308" s="69">
        <f t="shared" si="1543"/>
        <v>12</v>
      </c>
    </row>
    <row r="309">
      <c r="A309" s="60"/>
      <c r="B309" s="60"/>
      <c r="C309" s="60"/>
      <c r="D309" s="46">
        <v>307.0</v>
      </c>
      <c r="E309" s="25"/>
      <c r="F309" s="26">
        <v>4421.0</v>
      </c>
      <c r="G309" s="18">
        <v>2298.0</v>
      </c>
      <c r="H309" s="15">
        <f t="shared" si="9"/>
        <v>399</v>
      </c>
      <c r="I309" s="28">
        <v>36.0</v>
      </c>
      <c r="J309" s="29">
        <v>74.0</v>
      </c>
      <c r="K309" s="30">
        <v>29.0</v>
      </c>
      <c r="L309" s="31">
        <v>180.0</v>
      </c>
      <c r="M309" s="32">
        <v>38.0</v>
      </c>
      <c r="N309" s="33">
        <v>42.0</v>
      </c>
      <c r="O309" s="25"/>
      <c r="P309" s="15">
        <f t="shared" si="10"/>
        <v>333</v>
      </c>
      <c r="Q309" s="28">
        <f>'Group B vs A; Governor; Early E'!AJ309</f>
        <v>103</v>
      </c>
      <c r="R309" s="29">
        <f>'Group B vs A; Governor; Early E'!AK309</f>
        <v>74</v>
      </c>
      <c r="S309" s="30">
        <f>'Group B vs A; Governor; MiV EDV'!AJ309</f>
        <v>29</v>
      </c>
      <c r="T309" s="31">
        <f>'Group B vs A; Governor; MiV EDV'!AK309</f>
        <v>26</v>
      </c>
      <c r="U309" s="32">
        <f>'Group B vs A; EDV Restoration D'!C309</f>
        <v>59</v>
      </c>
      <c r="V309" s="33">
        <f>'Group B vs A; Governor; MiV EDV'!AI309</f>
        <v>42</v>
      </c>
      <c r="W309" s="25"/>
      <c r="X309" s="28">
        <f t="shared" ref="X309:Y309" si="1544">I309+K309+M309</f>
        <v>103</v>
      </c>
      <c r="Y309" s="29">
        <f t="shared" si="1544"/>
        <v>296</v>
      </c>
      <c r="Z309" s="32">
        <f t="shared" ref="Z309:AA309" si="1545">Q309+S309+U309</f>
        <v>191</v>
      </c>
      <c r="AA309" s="67">
        <f t="shared" si="1545"/>
        <v>142</v>
      </c>
      <c r="AB309" s="68">
        <f t="shared" ref="AB309:AC309" si="1546">Z309/X309</f>
        <v>1.854368932</v>
      </c>
      <c r="AC309" s="69">
        <f t="shared" si="1546"/>
        <v>0.4797297297</v>
      </c>
      <c r="AD309" s="70">
        <v>49.0</v>
      </c>
      <c r="AE309" s="70">
        <v>15.0</v>
      </c>
      <c r="AF309" s="70">
        <v>32.0</v>
      </c>
      <c r="AG309" s="70">
        <v>7.0</v>
      </c>
      <c r="AH309" s="69">
        <v>225.0</v>
      </c>
      <c r="AI309" s="69">
        <v>49.0</v>
      </c>
      <c r="AJ309" s="69">
        <v>22.0</v>
      </c>
      <c r="AK309" s="70">
        <f t="shared" ref="AK309:AN309" si="1547">ROUND(AD309*$AB309,0)</f>
        <v>91</v>
      </c>
      <c r="AL309" s="70">
        <f t="shared" si="1547"/>
        <v>28</v>
      </c>
      <c r="AM309" s="70">
        <f t="shared" si="1547"/>
        <v>59</v>
      </c>
      <c r="AN309" s="70">
        <f t="shared" si="1547"/>
        <v>13</v>
      </c>
      <c r="AO309" s="69">
        <f t="shared" ref="AO309:AQ309" si="1548">ROUND(AH309*$AC309,0)</f>
        <v>108</v>
      </c>
      <c r="AP309" s="69">
        <f t="shared" si="1548"/>
        <v>24</v>
      </c>
      <c r="AQ309" s="69">
        <f t="shared" si="1548"/>
        <v>11</v>
      </c>
    </row>
    <row r="310">
      <c r="A310" s="60"/>
      <c r="B310" s="60"/>
      <c r="C310" s="60"/>
      <c r="D310" s="46">
        <v>308.0</v>
      </c>
      <c r="E310" s="25"/>
      <c r="F310" s="26">
        <v>4422.0</v>
      </c>
      <c r="G310" s="18">
        <v>2440.0</v>
      </c>
      <c r="H310" s="15">
        <f t="shared" si="9"/>
        <v>354</v>
      </c>
      <c r="I310" s="28">
        <v>16.0</v>
      </c>
      <c r="J310" s="29">
        <v>70.0</v>
      </c>
      <c r="K310" s="30">
        <v>24.0</v>
      </c>
      <c r="L310" s="31">
        <v>165.0</v>
      </c>
      <c r="M310" s="32">
        <v>36.0</v>
      </c>
      <c r="N310" s="33">
        <v>43.0</v>
      </c>
      <c r="O310" s="25"/>
      <c r="P310" s="15">
        <f t="shared" si="10"/>
        <v>272</v>
      </c>
      <c r="Q310" s="28">
        <f>'Group B vs A; Governor; Early E'!AJ310</f>
        <v>53</v>
      </c>
      <c r="R310" s="29">
        <f>'Group B vs A; Governor; Early E'!AK310</f>
        <v>70</v>
      </c>
      <c r="S310" s="30">
        <f>'Group B vs A; Governor; MiV EDV'!AJ310</f>
        <v>24</v>
      </c>
      <c r="T310" s="31">
        <f>'Group B vs A; Governor; MiV EDV'!AK310</f>
        <v>23</v>
      </c>
      <c r="U310" s="32">
        <f>'Group B vs A; EDV Restoration D'!C310</f>
        <v>59</v>
      </c>
      <c r="V310" s="33">
        <f>'Group B vs A; Governor; MiV EDV'!AI310</f>
        <v>43</v>
      </c>
      <c r="W310" s="25"/>
      <c r="X310" s="28">
        <f t="shared" ref="X310:Y310" si="1549">I310+K310+M310</f>
        <v>76</v>
      </c>
      <c r="Y310" s="29">
        <f t="shared" si="1549"/>
        <v>278</v>
      </c>
      <c r="Z310" s="32">
        <f t="shared" ref="Z310:AA310" si="1550">Q310+S310+U310</f>
        <v>136</v>
      </c>
      <c r="AA310" s="67">
        <f t="shared" si="1550"/>
        <v>136</v>
      </c>
      <c r="AB310" s="68">
        <f t="shared" ref="AB310:AC310" si="1551">Z310/X310</f>
        <v>1.789473684</v>
      </c>
      <c r="AC310" s="69">
        <f t="shared" si="1551"/>
        <v>0.4892086331</v>
      </c>
      <c r="AD310" s="70">
        <v>47.0</v>
      </c>
      <c r="AE310" s="70">
        <v>7.0</v>
      </c>
      <c r="AF310" s="70">
        <v>15.0</v>
      </c>
      <c r="AG310" s="70">
        <v>7.0</v>
      </c>
      <c r="AH310" s="69">
        <v>211.0</v>
      </c>
      <c r="AI310" s="69">
        <v>48.0</v>
      </c>
      <c r="AJ310" s="69">
        <v>19.0</v>
      </c>
      <c r="AK310" s="70">
        <f t="shared" ref="AK310:AN310" si="1552">ROUND(AD310*$AB310,0)</f>
        <v>84</v>
      </c>
      <c r="AL310" s="70">
        <f t="shared" si="1552"/>
        <v>13</v>
      </c>
      <c r="AM310" s="70">
        <f t="shared" si="1552"/>
        <v>27</v>
      </c>
      <c r="AN310" s="70">
        <f t="shared" si="1552"/>
        <v>13</v>
      </c>
      <c r="AO310" s="69">
        <f t="shared" ref="AO310:AQ310" si="1553">ROUND(AH310*$AC310,0)</f>
        <v>103</v>
      </c>
      <c r="AP310" s="69">
        <f t="shared" si="1553"/>
        <v>23</v>
      </c>
      <c r="AQ310" s="69">
        <f t="shared" si="1553"/>
        <v>9</v>
      </c>
    </row>
    <row r="311">
      <c r="A311" s="60"/>
      <c r="B311" s="60"/>
      <c r="C311" s="60"/>
      <c r="D311" s="46">
        <v>309.0</v>
      </c>
      <c r="E311" s="25"/>
      <c r="F311" s="26">
        <v>4423.0</v>
      </c>
      <c r="G311" s="18">
        <v>3301.0</v>
      </c>
      <c r="H311" s="15">
        <f t="shared" si="9"/>
        <v>498</v>
      </c>
      <c r="I311" s="28">
        <v>41.0</v>
      </c>
      <c r="J311" s="29">
        <v>118.0</v>
      </c>
      <c r="K311" s="30">
        <v>41.0</v>
      </c>
      <c r="L311" s="31">
        <v>202.0</v>
      </c>
      <c r="M311" s="32">
        <v>30.0</v>
      </c>
      <c r="N311" s="33">
        <v>66.0</v>
      </c>
      <c r="O311" s="25"/>
      <c r="P311" s="15">
        <f t="shared" si="10"/>
        <v>424</v>
      </c>
      <c r="Q311" s="28">
        <f>'Group B vs A; Governor; Early E'!AJ311</f>
        <v>100</v>
      </c>
      <c r="R311" s="29">
        <f>'Group B vs A; Governor; Early E'!AK311</f>
        <v>118</v>
      </c>
      <c r="S311" s="30">
        <f>'Group B vs A; Governor; MiV EDV'!AJ311</f>
        <v>41</v>
      </c>
      <c r="T311" s="31">
        <f>'Group B vs A; Governor; MiV EDV'!AK311</f>
        <v>42</v>
      </c>
      <c r="U311" s="32">
        <f>'Group B vs A; EDV Restoration D'!C311</f>
        <v>57</v>
      </c>
      <c r="V311" s="33">
        <f>'Group B vs A; Governor; MiV EDV'!AI311</f>
        <v>66</v>
      </c>
      <c r="W311" s="25"/>
      <c r="X311" s="28">
        <f t="shared" ref="X311:Y311" si="1554">I311+K311+M311</f>
        <v>112</v>
      </c>
      <c r="Y311" s="29">
        <f t="shared" si="1554"/>
        <v>386</v>
      </c>
      <c r="Z311" s="32">
        <f t="shared" ref="Z311:AA311" si="1555">Q311+S311+U311</f>
        <v>198</v>
      </c>
      <c r="AA311" s="67">
        <f t="shared" si="1555"/>
        <v>226</v>
      </c>
      <c r="AB311" s="68">
        <f t="shared" ref="AB311:AC311" si="1556">Z311/X311</f>
        <v>1.767857143</v>
      </c>
      <c r="AC311" s="69">
        <f t="shared" si="1556"/>
        <v>0.585492228</v>
      </c>
      <c r="AD311" s="70">
        <v>43.0</v>
      </c>
      <c r="AE311" s="70">
        <v>18.0</v>
      </c>
      <c r="AF311" s="70">
        <v>44.0</v>
      </c>
      <c r="AG311" s="70">
        <v>7.0</v>
      </c>
      <c r="AH311" s="69">
        <v>304.0</v>
      </c>
      <c r="AI311" s="69">
        <v>63.0</v>
      </c>
      <c r="AJ311" s="69">
        <v>19.0</v>
      </c>
      <c r="AK311" s="70">
        <f t="shared" ref="AK311:AN311" si="1557">ROUND(AD311*$AB311,0)</f>
        <v>76</v>
      </c>
      <c r="AL311" s="70">
        <f t="shared" si="1557"/>
        <v>32</v>
      </c>
      <c r="AM311" s="70">
        <f t="shared" si="1557"/>
        <v>78</v>
      </c>
      <c r="AN311" s="70">
        <f t="shared" si="1557"/>
        <v>12</v>
      </c>
      <c r="AO311" s="69">
        <f t="shared" ref="AO311:AQ311" si="1558">ROUND(AH311*$AC311,0)</f>
        <v>178</v>
      </c>
      <c r="AP311" s="69">
        <f t="shared" si="1558"/>
        <v>37</v>
      </c>
      <c r="AQ311" s="69">
        <f t="shared" si="1558"/>
        <v>11</v>
      </c>
    </row>
    <row r="312">
      <c r="A312" s="60"/>
      <c r="B312" s="60"/>
      <c r="C312" s="60"/>
      <c r="D312" s="46">
        <v>310.0</v>
      </c>
      <c r="E312" s="25"/>
      <c r="F312" s="26">
        <v>4461.0</v>
      </c>
      <c r="G312" s="18">
        <v>1873.0</v>
      </c>
      <c r="H312" s="15">
        <f t="shared" si="9"/>
        <v>216</v>
      </c>
      <c r="I312" s="28">
        <v>1.0</v>
      </c>
      <c r="J312" s="29">
        <v>39.0</v>
      </c>
      <c r="K312" s="30">
        <v>0.0</v>
      </c>
      <c r="L312" s="31">
        <v>136.0</v>
      </c>
      <c r="M312" s="32">
        <v>2.0</v>
      </c>
      <c r="N312" s="33">
        <v>38.0</v>
      </c>
      <c r="O312" s="25"/>
      <c r="P312" s="15">
        <f t="shared" si="10"/>
        <v>98</v>
      </c>
      <c r="Q312" s="28">
        <f>'Group B vs A; Governor; Early E'!AJ312</f>
        <v>7</v>
      </c>
      <c r="R312" s="29">
        <f>'Group B vs A; Governor; Early E'!AK312</f>
        <v>39</v>
      </c>
      <c r="S312" s="30">
        <f>'Group B vs A; Governor; MiV EDV'!AJ312</f>
        <v>0</v>
      </c>
      <c r="T312" s="31">
        <f>'Group B vs A; Governor; MiV EDV'!AK312</f>
        <v>0</v>
      </c>
      <c r="U312" s="32">
        <f>'Group B vs A; EDV Restoration D'!C312</f>
        <v>14</v>
      </c>
      <c r="V312" s="33">
        <f>'Group B vs A; Governor; MiV EDV'!AI312</f>
        <v>38</v>
      </c>
      <c r="W312" s="25"/>
      <c r="X312" s="28">
        <f t="shared" ref="X312:Y312" si="1559">I312+K312+M312</f>
        <v>3</v>
      </c>
      <c r="Y312" s="29">
        <f t="shared" si="1559"/>
        <v>213</v>
      </c>
      <c r="Z312" s="32">
        <f t="shared" ref="Z312:AA312" si="1560">Q312+S312+U312</f>
        <v>21</v>
      </c>
      <c r="AA312" s="67">
        <f t="shared" si="1560"/>
        <v>77</v>
      </c>
      <c r="AB312" s="68">
        <f t="shared" ref="AB312:AC312" si="1561">Z312/X312</f>
        <v>7</v>
      </c>
      <c r="AC312" s="69">
        <f t="shared" si="1561"/>
        <v>0.3615023474</v>
      </c>
      <c r="AD312" s="70">
        <v>3.0</v>
      </c>
      <c r="AE312" s="70">
        <v>0.0</v>
      </c>
      <c r="AF312" s="70">
        <v>0.0</v>
      </c>
      <c r="AG312" s="70">
        <v>0.0</v>
      </c>
      <c r="AH312" s="69">
        <v>189.0</v>
      </c>
      <c r="AI312" s="69">
        <v>8.0</v>
      </c>
      <c r="AJ312" s="69">
        <v>16.0</v>
      </c>
      <c r="AK312" s="70">
        <f t="shared" ref="AK312:AN312" si="1562">ROUND(AD312*$AB312,0)</f>
        <v>21</v>
      </c>
      <c r="AL312" s="70">
        <f t="shared" si="1562"/>
        <v>0</v>
      </c>
      <c r="AM312" s="70">
        <f t="shared" si="1562"/>
        <v>0</v>
      </c>
      <c r="AN312" s="70">
        <f t="shared" si="1562"/>
        <v>0</v>
      </c>
      <c r="AO312" s="69">
        <f t="shared" ref="AO312:AQ312" si="1563">ROUND(AH312*$AC312,0)</f>
        <v>68</v>
      </c>
      <c r="AP312" s="69">
        <f t="shared" si="1563"/>
        <v>3</v>
      </c>
      <c r="AQ312" s="69">
        <f t="shared" si="1563"/>
        <v>6</v>
      </c>
    </row>
    <row r="313">
      <c r="A313" s="60"/>
      <c r="B313" s="60"/>
      <c r="C313" s="60"/>
      <c r="D313" s="46">
        <v>311.0</v>
      </c>
      <c r="E313" s="25"/>
      <c r="F313" s="26">
        <v>4501.0</v>
      </c>
      <c r="G313" s="18">
        <v>2884.0</v>
      </c>
      <c r="H313" s="15">
        <f t="shared" si="9"/>
        <v>442</v>
      </c>
      <c r="I313" s="28">
        <v>30.0</v>
      </c>
      <c r="J313" s="29">
        <v>88.0</v>
      </c>
      <c r="K313" s="30">
        <v>19.0</v>
      </c>
      <c r="L313" s="31">
        <v>237.0</v>
      </c>
      <c r="M313" s="32">
        <v>19.0</v>
      </c>
      <c r="N313" s="33">
        <v>49.0</v>
      </c>
      <c r="O313" s="25"/>
      <c r="P313" s="15">
        <f t="shared" si="10"/>
        <v>295</v>
      </c>
      <c r="Q313" s="28">
        <f>'Group B vs A; Governor; Early E'!AJ313</f>
        <v>69</v>
      </c>
      <c r="R313" s="29">
        <f>'Group B vs A; Governor; Early E'!AK313</f>
        <v>88</v>
      </c>
      <c r="S313" s="30">
        <f>'Group B vs A; Governor; MiV EDV'!AJ313</f>
        <v>19</v>
      </c>
      <c r="T313" s="31">
        <f>'Group B vs A; Governor; MiV EDV'!AK313</f>
        <v>31</v>
      </c>
      <c r="U313" s="32">
        <f>'Group B vs A; EDV Restoration D'!C313</f>
        <v>39</v>
      </c>
      <c r="V313" s="33">
        <f>'Group B vs A; Governor; MiV EDV'!AI313</f>
        <v>49</v>
      </c>
      <c r="W313" s="25"/>
      <c r="X313" s="28">
        <f t="shared" ref="X313:Y313" si="1564">I313+K313+M313</f>
        <v>68</v>
      </c>
      <c r="Y313" s="29">
        <f t="shared" si="1564"/>
        <v>374</v>
      </c>
      <c r="Z313" s="32">
        <f t="shared" ref="Z313:AA313" si="1565">Q313+S313+U313</f>
        <v>127</v>
      </c>
      <c r="AA313" s="67">
        <f t="shared" si="1565"/>
        <v>168</v>
      </c>
      <c r="AB313" s="68">
        <f t="shared" ref="AB313:AC313" si="1566">Z313/X313</f>
        <v>1.867647059</v>
      </c>
      <c r="AC313" s="69">
        <f t="shared" si="1566"/>
        <v>0.449197861</v>
      </c>
      <c r="AD313" s="70">
        <v>26.0</v>
      </c>
      <c r="AE313" s="70">
        <v>5.0</v>
      </c>
      <c r="AF313" s="70">
        <v>31.0</v>
      </c>
      <c r="AG313" s="70">
        <v>6.0</v>
      </c>
      <c r="AH313" s="69">
        <v>253.0</v>
      </c>
      <c r="AI313" s="69">
        <v>101.0</v>
      </c>
      <c r="AJ313" s="69">
        <v>20.0</v>
      </c>
      <c r="AK313" s="70">
        <f t="shared" ref="AK313:AN313" si="1567">ROUND(AD313*$AB313,0)</f>
        <v>49</v>
      </c>
      <c r="AL313" s="70">
        <f t="shared" si="1567"/>
        <v>9</v>
      </c>
      <c r="AM313" s="70">
        <f t="shared" si="1567"/>
        <v>58</v>
      </c>
      <c r="AN313" s="70">
        <f t="shared" si="1567"/>
        <v>11</v>
      </c>
      <c r="AO313" s="69">
        <f t="shared" ref="AO313:AQ313" si="1568">ROUND(AH313*$AC313,0)</f>
        <v>114</v>
      </c>
      <c r="AP313" s="69">
        <f t="shared" si="1568"/>
        <v>45</v>
      </c>
      <c r="AQ313" s="69">
        <f t="shared" si="1568"/>
        <v>9</v>
      </c>
    </row>
    <row r="314">
      <c r="A314" s="60"/>
      <c r="B314" s="60"/>
      <c r="C314" s="60"/>
      <c r="D314" s="46">
        <v>312.0</v>
      </c>
      <c r="E314" s="25"/>
      <c r="F314" s="26">
        <v>4502.0</v>
      </c>
      <c r="G314" s="18">
        <v>1124.0</v>
      </c>
      <c r="H314" s="15">
        <f t="shared" si="9"/>
        <v>182</v>
      </c>
      <c r="I314" s="28">
        <v>16.0</v>
      </c>
      <c r="J314" s="29">
        <v>37.0</v>
      </c>
      <c r="K314" s="30">
        <v>8.0</v>
      </c>
      <c r="L314" s="31">
        <v>76.0</v>
      </c>
      <c r="M314" s="32">
        <v>12.0</v>
      </c>
      <c r="N314" s="33">
        <v>33.0</v>
      </c>
      <c r="O314" s="25"/>
      <c r="P314" s="15">
        <f t="shared" si="10"/>
        <v>150</v>
      </c>
      <c r="Q314" s="28">
        <f>'Group B vs A; Governor; Early E'!AJ314</f>
        <v>36</v>
      </c>
      <c r="R314" s="29">
        <f>'Group B vs A; Governor; Early E'!AK314</f>
        <v>37</v>
      </c>
      <c r="S314" s="30">
        <f>'Group B vs A; Governor; MiV EDV'!AJ314</f>
        <v>8</v>
      </c>
      <c r="T314" s="31">
        <f>'Group B vs A; Governor; MiV EDV'!AK314</f>
        <v>12</v>
      </c>
      <c r="U314" s="32">
        <f>'Group B vs A; EDV Restoration D'!C314</f>
        <v>24</v>
      </c>
      <c r="V314" s="33">
        <f>'Group B vs A; Governor; MiV EDV'!AI314</f>
        <v>33</v>
      </c>
      <c r="W314" s="25"/>
      <c r="X314" s="28">
        <f t="shared" ref="X314:Y314" si="1569">I314+K314+M314</f>
        <v>36</v>
      </c>
      <c r="Y314" s="29">
        <f t="shared" si="1569"/>
        <v>146</v>
      </c>
      <c r="Z314" s="32">
        <f t="shared" ref="Z314:AA314" si="1570">Q314+S314+U314</f>
        <v>68</v>
      </c>
      <c r="AA314" s="67">
        <f t="shared" si="1570"/>
        <v>82</v>
      </c>
      <c r="AB314" s="68">
        <f t="shared" ref="AB314:AC314" si="1571">Z314/X314</f>
        <v>1.888888889</v>
      </c>
      <c r="AC314" s="69">
        <f t="shared" si="1571"/>
        <v>0.5616438356</v>
      </c>
      <c r="AD314" s="70">
        <v>13.0</v>
      </c>
      <c r="AE314" s="70">
        <v>5.0</v>
      </c>
      <c r="AF314" s="70">
        <v>14.0</v>
      </c>
      <c r="AG314" s="70">
        <v>4.0</v>
      </c>
      <c r="AH314" s="69">
        <v>112.0</v>
      </c>
      <c r="AI314" s="69">
        <v>29.0</v>
      </c>
      <c r="AJ314" s="69">
        <v>5.0</v>
      </c>
      <c r="AK314" s="70">
        <f t="shared" ref="AK314:AN314" si="1572">ROUND(AD314*$AB314,0)</f>
        <v>25</v>
      </c>
      <c r="AL314" s="70">
        <f t="shared" si="1572"/>
        <v>9</v>
      </c>
      <c r="AM314" s="70">
        <f t="shared" si="1572"/>
        <v>26</v>
      </c>
      <c r="AN314" s="70">
        <f t="shared" si="1572"/>
        <v>8</v>
      </c>
      <c r="AO314" s="69">
        <f t="shared" ref="AO314:AQ314" si="1573">ROUND(AH314*$AC314,0)</f>
        <v>63</v>
      </c>
      <c r="AP314" s="69">
        <f t="shared" si="1573"/>
        <v>16</v>
      </c>
      <c r="AQ314" s="69">
        <f t="shared" si="1573"/>
        <v>3</v>
      </c>
    </row>
    <row r="315">
      <c r="A315" s="60"/>
      <c r="B315" s="60"/>
      <c r="C315" s="60"/>
      <c r="D315" s="46">
        <v>313.0</v>
      </c>
      <c r="E315" s="25"/>
      <c r="F315" s="26">
        <v>4504.0</v>
      </c>
      <c r="G315" s="18">
        <v>2024.0</v>
      </c>
      <c r="H315" s="15">
        <f t="shared" si="9"/>
        <v>291</v>
      </c>
      <c r="I315" s="28">
        <v>13.0</v>
      </c>
      <c r="J315" s="29">
        <v>56.0</v>
      </c>
      <c r="K315" s="30">
        <v>18.0</v>
      </c>
      <c r="L315" s="31">
        <v>136.0</v>
      </c>
      <c r="M315" s="32">
        <v>15.0</v>
      </c>
      <c r="N315" s="33">
        <v>53.0</v>
      </c>
      <c r="O315" s="25"/>
      <c r="P315" s="15">
        <f t="shared" si="10"/>
        <v>221</v>
      </c>
      <c r="Q315" s="28">
        <f>'Group B vs A; Governor; Early E'!AJ315</f>
        <v>32</v>
      </c>
      <c r="R315" s="29">
        <f>'Group B vs A; Governor; Early E'!AK315</f>
        <v>56</v>
      </c>
      <c r="S315" s="30">
        <f>'Group B vs A; Governor; MiV EDV'!AJ315</f>
        <v>18</v>
      </c>
      <c r="T315" s="31">
        <f>'Group B vs A; Governor; MiV EDV'!AK315</f>
        <v>27</v>
      </c>
      <c r="U315" s="32">
        <f>'Group B vs A; EDV Restoration D'!C315</f>
        <v>35</v>
      </c>
      <c r="V315" s="33">
        <f>'Group B vs A; Governor; MiV EDV'!AI315</f>
        <v>53</v>
      </c>
      <c r="W315" s="25"/>
      <c r="X315" s="28">
        <f t="shared" ref="X315:Y315" si="1574">I315+K315+M315</f>
        <v>46</v>
      </c>
      <c r="Y315" s="29">
        <f t="shared" si="1574"/>
        <v>245</v>
      </c>
      <c r="Z315" s="32">
        <f t="shared" ref="Z315:AA315" si="1575">Q315+S315+U315</f>
        <v>85</v>
      </c>
      <c r="AA315" s="67">
        <f t="shared" si="1575"/>
        <v>136</v>
      </c>
      <c r="AB315" s="68">
        <f t="shared" ref="AB315:AC315" si="1576">Z315/X315</f>
        <v>1.847826087</v>
      </c>
      <c r="AC315" s="69">
        <f t="shared" si="1576"/>
        <v>0.5551020408</v>
      </c>
      <c r="AD315" s="70">
        <v>19.0</v>
      </c>
      <c r="AE315" s="70">
        <v>9.0</v>
      </c>
      <c r="AF315" s="70">
        <v>16.0</v>
      </c>
      <c r="AG315" s="70">
        <v>2.0</v>
      </c>
      <c r="AH315" s="69">
        <v>203.0</v>
      </c>
      <c r="AI315" s="69">
        <v>26.0</v>
      </c>
      <c r="AJ315" s="69">
        <v>16.0</v>
      </c>
      <c r="AK315" s="70">
        <f t="shared" ref="AK315:AN315" si="1577">ROUND(AD315*$AB315,0)</f>
        <v>35</v>
      </c>
      <c r="AL315" s="70">
        <f t="shared" si="1577"/>
        <v>17</v>
      </c>
      <c r="AM315" s="70">
        <f t="shared" si="1577"/>
        <v>30</v>
      </c>
      <c r="AN315" s="70">
        <f t="shared" si="1577"/>
        <v>4</v>
      </c>
      <c r="AO315" s="69">
        <f t="shared" ref="AO315:AQ315" si="1578">ROUND(AH315*$AC315,0)</f>
        <v>113</v>
      </c>
      <c r="AP315" s="69">
        <f t="shared" si="1578"/>
        <v>14</v>
      </c>
      <c r="AQ315" s="69">
        <f t="shared" si="1578"/>
        <v>9</v>
      </c>
    </row>
    <row r="316">
      <c r="A316" s="60"/>
      <c r="B316" s="60"/>
      <c r="C316" s="60"/>
      <c r="D316" s="46">
        <v>314.0</v>
      </c>
      <c r="E316" s="25"/>
      <c r="F316" s="26">
        <v>4505.0</v>
      </c>
      <c r="G316" s="18">
        <v>1501.0</v>
      </c>
      <c r="H316" s="15">
        <f t="shared" si="9"/>
        <v>185</v>
      </c>
      <c r="I316" s="28">
        <v>12.0</v>
      </c>
      <c r="J316" s="29">
        <v>46.0</v>
      </c>
      <c r="K316" s="30">
        <v>5.0</v>
      </c>
      <c r="L316" s="31">
        <v>93.0</v>
      </c>
      <c r="M316" s="32">
        <v>7.0</v>
      </c>
      <c r="N316" s="33">
        <v>22.0</v>
      </c>
      <c r="O316" s="25"/>
      <c r="P316" s="15">
        <f t="shared" si="10"/>
        <v>126</v>
      </c>
      <c r="Q316" s="28">
        <f>'Group B vs A; Governor; Early E'!AJ316</f>
        <v>28</v>
      </c>
      <c r="R316" s="29">
        <f>'Group B vs A; Governor; Early E'!AK316</f>
        <v>46</v>
      </c>
      <c r="S316" s="30">
        <f>'Group B vs A; Governor; MiV EDV'!AJ316</f>
        <v>5</v>
      </c>
      <c r="T316" s="31">
        <f>'Group B vs A; Governor; MiV EDV'!AK316</f>
        <v>9</v>
      </c>
      <c r="U316" s="32">
        <f>'Group B vs A; EDV Restoration D'!C316</f>
        <v>16</v>
      </c>
      <c r="V316" s="33">
        <f>'Group B vs A; Governor; MiV EDV'!AI316</f>
        <v>22</v>
      </c>
      <c r="W316" s="25"/>
      <c r="X316" s="28">
        <f t="shared" ref="X316:Y316" si="1579">I316+K316+M316</f>
        <v>24</v>
      </c>
      <c r="Y316" s="29">
        <f t="shared" si="1579"/>
        <v>161</v>
      </c>
      <c r="Z316" s="32">
        <f t="shared" ref="Z316:AA316" si="1580">Q316+S316+U316</f>
        <v>49</v>
      </c>
      <c r="AA316" s="67">
        <f t="shared" si="1580"/>
        <v>77</v>
      </c>
      <c r="AB316" s="68">
        <f t="shared" ref="AB316:AC316" si="1581">Z316/X316</f>
        <v>2.041666667</v>
      </c>
      <c r="AC316" s="69">
        <f t="shared" si="1581"/>
        <v>0.4782608696</v>
      </c>
      <c r="AD316" s="70">
        <v>10.0</v>
      </c>
      <c r="AE316" s="70">
        <v>4.0</v>
      </c>
      <c r="AF316" s="70">
        <v>8.0</v>
      </c>
      <c r="AG316" s="70">
        <v>2.0</v>
      </c>
      <c r="AH316" s="69">
        <v>102.0</v>
      </c>
      <c r="AI316" s="69">
        <v>42.0</v>
      </c>
      <c r="AJ316" s="69">
        <v>17.0</v>
      </c>
      <c r="AK316" s="70">
        <f t="shared" ref="AK316:AN316" si="1582">ROUND(AD316*$AB316,0)</f>
        <v>20</v>
      </c>
      <c r="AL316" s="70">
        <f t="shared" si="1582"/>
        <v>8</v>
      </c>
      <c r="AM316" s="70">
        <f t="shared" si="1582"/>
        <v>16</v>
      </c>
      <c r="AN316" s="70">
        <f t="shared" si="1582"/>
        <v>4</v>
      </c>
      <c r="AO316" s="69">
        <f t="shared" ref="AO316:AQ316" si="1583">ROUND(AH316*$AC316,0)</f>
        <v>49</v>
      </c>
      <c r="AP316" s="69">
        <f t="shared" si="1583"/>
        <v>20</v>
      </c>
      <c r="AQ316" s="69">
        <f t="shared" si="1583"/>
        <v>8</v>
      </c>
    </row>
    <row r="317">
      <c r="A317" s="60"/>
      <c r="B317" s="60"/>
      <c r="C317" s="60"/>
      <c r="D317" s="46">
        <v>315.0</v>
      </c>
      <c r="E317" s="25"/>
      <c r="F317" s="26">
        <v>4506.0</v>
      </c>
      <c r="G317" s="18">
        <v>1406.0</v>
      </c>
      <c r="H317" s="15">
        <f t="shared" si="9"/>
        <v>211</v>
      </c>
      <c r="I317" s="28">
        <v>11.0</v>
      </c>
      <c r="J317" s="29">
        <v>40.0</v>
      </c>
      <c r="K317" s="30">
        <v>12.0</v>
      </c>
      <c r="L317" s="31">
        <v>91.0</v>
      </c>
      <c r="M317" s="32">
        <v>18.0</v>
      </c>
      <c r="N317" s="33">
        <v>39.0</v>
      </c>
      <c r="O317" s="25"/>
      <c r="P317" s="15">
        <f t="shared" si="10"/>
        <v>168</v>
      </c>
      <c r="Q317" s="28">
        <f>'Group B vs A; Governor; Early E'!AJ317</f>
        <v>28</v>
      </c>
      <c r="R317" s="29">
        <f>'Group B vs A; Governor; Early E'!AK317</f>
        <v>40</v>
      </c>
      <c r="S317" s="30">
        <f>'Group B vs A; Governor; MiV EDV'!AJ317</f>
        <v>12</v>
      </c>
      <c r="T317" s="31">
        <f>'Group B vs A; Governor; MiV EDV'!AK317</f>
        <v>15</v>
      </c>
      <c r="U317" s="32">
        <f>'Group B vs A; EDV Restoration D'!C317</f>
        <v>34</v>
      </c>
      <c r="V317" s="33">
        <f>'Group B vs A; Governor; MiV EDV'!AI317</f>
        <v>39</v>
      </c>
      <c r="W317" s="25"/>
      <c r="X317" s="28">
        <f t="shared" ref="X317:Y317" si="1584">I317+K317+M317</f>
        <v>41</v>
      </c>
      <c r="Y317" s="29">
        <f t="shared" si="1584"/>
        <v>170</v>
      </c>
      <c r="Z317" s="32">
        <f t="shared" ref="Z317:AA317" si="1585">Q317+S317+U317</f>
        <v>74</v>
      </c>
      <c r="AA317" s="67">
        <f t="shared" si="1585"/>
        <v>94</v>
      </c>
      <c r="AB317" s="68">
        <f t="shared" ref="AB317:AC317" si="1586">Z317/X317</f>
        <v>1.804878049</v>
      </c>
      <c r="AC317" s="69">
        <f t="shared" si="1586"/>
        <v>0.5529411765</v>
      </c>
      <c r="AD317" s="70">
        <v>16.0</v>
      </c>
      <c r="AE317" s="70">
        <v>10.0</v>
      </c>
      <c r="AF317" s="70">
        <v>10.0</v>
      </c>
      <c r="AG317" s="70">
        <v>5.0</v>
      </c>
      <c r="AH317" s="69">
        <v>123.0</v>
      </c>
      <c r="AI317" s="69">
        <v>36.0</v>
      </c>
      <c r="AJ317" s="69">
        <v>11.0</v>
      </c>
      <c r="AK317" s="70">
        <f t="shared" ref="AK317:AN317" si="1587">ROUND(AD317*$AB317,0)</f>
        <v>29</v>
      </c>
      <c r="AL317" s="70">
        <f t="shared" si="1587"/>
        <v>18</v>
      </c>
      <c r="AM317" s="70">
        <f t="shared" si="1587"/>
        <v>18</v>
      </c>
      <c r="AN317" s="70">
        <f t="shared" si="1587"/>
        <v>9</v>
      </c>
      <c r="AO317" s="69">
        <f t="shared" ref="AO317:AQ317" si="1588">ROUND(AH317*$AC317,0)</f>
        <v>68</v>
      </c>
      <c r="AP317" s="69">
        <f t="shared" si="1588"/>
        <v>20</v>
      </c>
      <c r="AQ317" s="69">
        <f t="shared" si="1588"/>
        <v>6</v>
      </c>
    </row>
    <row r="318">
      <c r="A318" s="60"/>
      <c r="B318" s="60"/>
      <c r="C318" s="60"/>
      <c r="D318" s="46">
        <v>316.0</v>
      </c>
      <c r="E318" s="25"/>
      <c r="F318" s="26">
        <v>4508.0</v>
      </c>
      <c r="G318" s="18">
        <v>2926.0</v>
      </c>
      <c r="H318" s="15">
        <f t="shared" si="9"/>
        <v>374</v>
      </c>
      <c r="I318" s="28">
        <v>14.0</v>
      </c>
      <c r="J318" s="29">
        <v>78.0</v>
      </c>
      <c r="K318" s="30">
        <v>7.0</v>
      </c>
      <c r="L318" s="31">
        <v>216.0</v>
      </c>
      <c r="M318" s="32">
        <v>4.0</v>
      </c>
      <c r="N318" s="33">
        <v>55.0</v>
      </c>
      <c r="O318" s="25"/>
      <c r="P318" s="15">
        <f t="shared" si="10"/>
        <v>212</v>
      </c>
      <c r="Q318" s="28">
        <f>'Group B vs A; Governor; Early E'!AJ318</f>
        <v>29</v>
      </c>
      <c r="R318" s="29">
        <f>'Group B vs A; Governor; Early E'!AK318</f>
        <v>78</v>
      </c>
      <c r="S318" s="30">
        <f>'Group B vs A; Governor; MiV EDV'!AJ318</f>
        <v>7</v>
      </c>
      <c r="T318" s="31">
        <f>'Group B vs A; Governor; MiV EDV'!AK318</f>
        <v>22</v>
      </c>
      <c r="U318" s="32">
        <f>'Group B vs A; EDV Restoration D'!C318</f>
        <v>21</v>
      </c>
      <c r="V318" s="33">
        <f>'Group B vs A; Governor; MiV EDV'!AI318</f>
        <v>55</v>
      </c>
      <c r="W318" s="25"/>
      <c r="X318" s="28">
        <f t="shared" ref="X318:Y318" si="1589">I318+K318+M318</f>
        <v>25</v>
      </c>
      <c r="Y318" s="29">
        <f t="shared" si="1589"/>
        <v>349</v>
      </c>
      <c r="Z318" s="32">
        <f t="shared" ref="Z318:AA318" si="1590">Q318+S318+U318</f>
        <v>57</v>
      </c>
      <c r="AA318" s="67">
        <f t="shared" si="1590"/>
        <v>155</v>
      </c>
      <c r="AB318" s="68">
        <f t="shared" ref="AB318:AC318" si="1591">Z318/X318</f>
        <v>2.28</v>
      </c>
      <c r="AC318" s="69">
        <f t="shared" si="1591"/>
        <v>0.4441260745</v>
      </c>
      <c r="AD318" s="70">
        <v>14.0</v>
      </c>
      <c r="AE318" s="70">
        <v>7.0</v>
      </c>
      <c r="AF318" s="70">
        <v>4.0</v>
      </c>
      <c r="AG318" s="70">
        <v>0.0</v>
      </c>
      <c r="AH318" s="69">
        <v>303.0</v>
      </c>
      <c r="AI318" s="69">
        <v>16.0</v>
      </c>
      <c r="AJ318" s="69">
        <v>30.0</v>
      </c>
      <c r="AK318" s="70">
        <f t="shared" ref="AK318:AN318" si="1592">ROUND(AD318*$AB318,0)</f>
        <v>32</v>
      </c>
      <c r="AL318" s="70">
        <f t="shared" si="1592"/>
        <v>16</v>
      </c>
      <c r="AM318" s="70">
        <f t="shared" si="1592"/>
        <v>9</v>
      </c>
      <c r="AN318" s="70">
        <f t="shared" si="1592"/>
        <v>0</v>
      </c>
      <c r="AO318" s="69">
        <f t="shared" ref="AO318:AQ318" si="1593">ROUND(AH318*$AC318,0)</f>
        <v>135</v>
      </c>
      <c r="AP318" s="69">
        <f t="shared" si="1593"/>
        <v>7</v>
      </c>
      <c r="AQ318" s="69">
        <f t="shared" si="1593"/>
        <v>13</v>
      </c>
    </row>
    <row r="319">
      <c r="A319" s="60"/>
      <c r="B319" s="60"/>
      <c r="C319" s="60"/>
      <c r="D319" s="46">
        <v>317.0</v>
      </c>
      <c r="E319" s="25"/>
      <c r="F319" s="26">
        <v>4512.0</v>
      </c>
      <c r="G319" s="18">
        <v>2848.0</v>
      </c>
      <c r="H319" s="15">
        <f t="shared" si="9"/>
        <v>437</v>
      </c>
      <c r="I319" s="28">
        <v>43.0</v>
      </c>
      <c r="J319" s="29">
        <v>75.0</v>
      </c>
      <c r="K319" s="30">
        <v>34.0</v>
      </c>
      <c r="L319" s="31">
        <v>188.0</v>
      </c>
      <c r="M319" s="32">
        <v>32.0</v>
      </c>
      <c r="N319" s="33">
        <v>65.0</v>
      </c>
      <c r="O319" s="25"/>
      <c r="P319" s="15">
        <f t="shared" si="10"/>
        <v>369</v>
      </c>
      <c r="Q319" s="28">
        <f>'Group B vs A; Governor; Early E'!AJ319</f>
        <v>99</v>
      </c>
      <c r="R319" s="29">
        <f>'Group B vs A; Governor; Early E'!AK319</f>
        <v>75</v>
      </c>
      <c r="S319" s="30">
        <f>'Group B vs A; Governor; MiV EDV'!AJ319</f>
        <v>34</v>
      </c>
      <c r="T319" s="31">
        <f>'Group B vs A; Governor; MiV EDV'!AK319</f>
        <v>36</v>
      </c>
      <c r="U319" s="32">
        <f>'Group B vs A; EDV Restoration D'!C319</f>
        <v>60</v>
      </c>
      <c r="V319" s="33">
        <f>'Group B vs A; Governor; MiV EDV'!AI319</f>
        <v>65</v>
      </c>
      <c r="W319" s="25"/>
      <c r="X319" s="28">
        <f t="shared" ref="X319:Y319" si="1594">I319+K319+M319</f>
        <v>109</v>
      </c>
      <c r="Y319" s="29">
        <f t="shared" si="1594"/>
        <v>328</v>
      </c>
      <c r="Z319" s="32">
        <f t="shared" ref="Z319:AA319" si="1595">Q319+S319+U319</f>
        <v>193</v>
      </c>
      <c r="AA319" s="67">
        <f t="shared" si="1595"/>
        <v>176</v>
      </c>
      <c r="AB319" s="68">
        <f t="shared" ref="AB319:AC319" si="1596">Z319/X319</f>
        <v>1.770642202</v>
      </c>
      <c r="AC319" s="69">
        <f t="shared" si="1596"/>
        <v>0.5365853659</v>
      </c>
      <c r="AD319" s="70">
        <v>36.0</v>
      </c>
      <c r="AE319" s="70">
        <v>21.0</v>
      </c>
      <c r="AF319" s="70">
        <v>39.0</v>
      </c>
      <c r="AG319" s="70">
        <v>13.0</v>
      </c>
      <c r="AH319" s="69">
        <v>257.0</v>
      </c>
      <c r="AI319" s="69">
        <v>53.0</v>
      </c>
      <c r="AJ319" s="69">
        <v>18.0</v>
      </c>
      <c r="AK319" s="70">
        <f t="shared" ref="AK319:AN319" si="1597">ROUND(AD319*$AB319,0)</f>
        <v>64</v>
      </c>
      <c r="AL319" s="70">
        <f t="shared" si="1597"/>
        <v>37</v>
      </c>
      <c r="AM319" s="70">
        <f t="shared" si="1597"/>
        <v>69</v>
      </c>
      <c r="AN319" s="70">
        <f t="shared" si="1597"/>
        <v>23</v>
      </c>
      <c r="AO319" s="69">
        <f t="shared" ref="AO319:AQ319" si="1598">ROUND(AH319*$AC319,0)</f>
        <v>138</v>
      </c>
      <c r="AP319" s="69">
        <f t="shared" si="1598"/>
        <v>28</v>
      </c>
      <c r="AQ319" s="69">
        <f t="shared" si="1598"/>
        <v>10</v>
      </c>
    </row>
    <row r="320">
      <c r="A320" s="60"/>
      <c r="B320" s="60"/>
      <c r="C320" s="60"/>
      <c r="D320" s="46">
        <v>318.0</v>
      </c>
      <c r="E320" s="25"/>
      <c r="F320" s="26">
        <v>4526.0</v>
      </c>
      <c r="G320" s="18">
        <v>2735.0</v>
      </c>
      <c r="H320" s="15">
        <f t="shared" si="9"/>
        <v>415</v>
      </c>
      <c r="I320" s="28">
        <v>2.0</v>
      </c>
      <c r="J320" s="29">
        <v>99.0</v>
      </c>
      <c r="K320" s="30">
        <v>9.0</v>
      </c>
      <c r="L320" s="31">
        <v>248.0</v>
      </c>
      <c r="M320" s="32">
        <v>5.0</v>
      </c>
      <c r="N320" s="33">
        <v>52.0</v>
      </c>
      <c r="O320" s="25"/>
      <c r="P320" s="15">
        <f t="shared" si="10"/>
        <v>226</v>
      </c>
      <c r="Q320" s="28">
        <f>'Group B vs A; Governor; Early E'!AJ320</f>
        <v>17</v>
      </c>
      <c r="R320" s="29">
        <f>'Group B vs A; Governor; Early E'!AK320</f>
        <v>99</v>
      </c>
      <c r="S320" s="30">
        <f>'Group B vs A; Governor; MiV EDV'!AJ320</f>
        <v>9</v>
      </c>
      <c r="T320" s="31">
        <f>'Group B vs A; Governor; MiV EDV'!AK320</f>
        <v>27</v>
      </c>
      <c r="U320" s="32">
        <f>'Group B vs A; EDV Restoration D'!C320</f>
        <v>22</v>
      </c>
      <c r="V320" s="33">
        <f>'Group B vs A; Governor; MiV EDV'!AI320</f>
        <v>52</v>
      </c>
      <c r="W320" s="25"/>
      <c r="X320" s="28">
        <f t="shared" ref="X320:Y320" si="1599">I320+K320+M320</f>
        <v>16</v>
      </c>
      <c r="Y320" s="29">
        <f t="shared" si="1599"/>
        <v>399</v>
      </c>
      <c r="Z320" s="32">
        <f t="shared" ref="Z320:AA320" si="1600">Q320+S320+U320</f>
        <v>48</v>
      </c>
      <c r="AA320" s="67">
        <f t="shared" si="1600"/>
        <v>178</v>
      </c>
      <c r="AB320" s="68">
        <f t="shared" ref="AB320:AC320" si="1601">Z320/X320</f>
        <v>3</v>
      </c>
      <c r="AC320" s="69">
        <f t="shared" si="1601"/>
        <v>0.4461152882</v>
      </c>
      <c r="AD320" s="70">
        <v>5.0</v>
      </c>
      <c r="AE320" s="70">
        <v>5.0</v>
      </c>
      <c r="AF320" s="70">
        <v>5.0</v>
      </c>
      <c r="AG320" s="70">
        <v>1.0</v>
      </c>
      <c r="AH320" s="69">
        <v>360.0</v>
      </c>
      <c r="AI320" s="69">
        <v>16.0</v>
      </c>
      <c r="AJ320" s="69">
        <v>23.0</v>
      </c>
      <c r="AK320" s="70">
        <f t="shared" ref="AK320:AN320" si="1602">ROUND(AD320*$AB320,0)</f>
        <v>15</v>
      </c>
      <c r="AL320" s="70">
        <f t="shared" si="1602"/>
        <v>15</v>
      </c>
      <c r="AM320" s="70">
        <f t="shared" si="1602"/>
        <v>15</v>
      </c>
      <c r="AN320" s="70">
        <f t="shared" si="1602"/>
        <v>3</v>
      </c>
      <c r="AO320" s="69">
        <f t="shared" ref="AO320:AQ320" si="1603">ROUND(AH320*$AC320,0)</f>
        <v>161</v>
      </c>
      <c r="AP320" s="69">
        <f t="shared" si="1603"/>
        <v>7</v>
      </c>
      <c r="AQ320" s="69">
        <f t="shared" si="1603"/>
        <v>10</v>
      </c>
    </row>
    <row r="321">
      <c r="A321" s="60"/>
      <c r="B321" s="60"/>
      <c r="C321" s="60"/>
      <c r="D321" s="46">
        <v>319.0</v>
      </c>
      <c r="E321" s="25"/>
      <c r="F321" s="26">
        <v>4528.0</v>
      </c>
      <c r="G321" s="18">
        <v>1841.0</v>
      </c>
      <c r="H321" s="15">
        <f t="shared" si="9"/>
        <v>217</v>
      </c>
      <c r="I321" s="28">
        <v>4.0</v>
      </c>
      <c r="J321" s="29">
        <v>52.0</v>
      </c>
      <c r="K321" s="30">
        <v>12.0</v>
      </c>
      <c r="L321" s="31">
        <v>117.0</v>
      </c>
      <c r="M321" s="32">
        <v>3.0</v>
      </c>
      <c r="N321" s="33">
        <v>29.0</v>
      </c>
      <c r="O321" s="25"/>
      <c r="P321" s="15">
        <f t="shared" si="10"/>
        <v>145</v>
      </c>
      <c r="Q321" s="28">
        <f>'Group B vs A; Governor; Early E'!AJ321</f>
        <v>13</v>
      </c>
      <c r="R321" s="29">
        <f>'Group B vs A; Governor; Early E'!AK321</f>
        <v>52</v>
      </c>
      <c r="S321" s="30">
        <f>'Group B vs A; Governor; MiV EDV'!AJ321</f>
        <v>12</v>
      </c>
      <c r="T321" s="31">
        <f>'Group B vs A; Governor; MiV EDV'!AK321</f>
        <v>27</v>
      </c>
      <c r="U321" s="32">
        <f>'Group B vs A; EDV Restoration D'!C321</f>
        <v>12</v>
      </c>
      <c r="V321" s="33">
        <f>'Group B vs A; Governor; MiV EDV'!AI321</f>
        <v>29</v>
      </c>
      <c r="W321" s="25"/>
      <c r="X321" s="28">
        <f t="shared" ref="X321:Y321" si="1604">I321+K321+M321</f>
        <v>19</v>
      </c>
      <c r="Y321" s="29">
        <f t="shared" si="1604"/>
        <v>198</v>
      </c>
      <c r="Z321" s="32">
        <f t="shared" ref="Z321:AA321" si="1605">Q321+S321+U321</f>
        <v>37</v>
      </c>
      <c r="AA321" s="67">
        <f t="shared" si="1605"/>
        <v>108</v>
      </c>
      <c r="AB321" s="68">
        <f t="shared" ref="AB321:AC321" si="1606">Z321/X321</f>
        <v>1.947368421</v>
      </c>
      <c r="AC321" s="69">
        <f t="shared" si="1606"/>
        <v>0.5454545455</v>
      </c>
      <c r="AD321" s="70">
        <v>3.0</v>
      </c>
      <c r="AE321" s="70">
        <v>4.0</v>
      </c>
      <c r="AF321" s="70">
        <v>10.0</v>
      </c>
      <c r="AG321" s="70">
        <v>2.0</v>
      </c>
      <c r="AH321" s="69">
        <v>169.0</v>
      </c>
      <c r="AI321" s="69">
        <v>14.0</v>
      </c>
      <c r="AJ321" s="69">
        <v>15.0</v>
      </c>
      <c r="AK321" s="70">
        <f t="shared" ref="AK321:AN321" si="1607">ROUND(AD321*$AB321,0)</f>
        <v>6</v>
      </c>
      <c r="AL321" s="70">
        <f t="shared" si="1607"/>
        <v>8</v>
      </c>
      <c r="AM321" s="70">
        <f t="shared" si="1607"/>
        <v>19</v>
      </c>
      <c r="AN321" s="70">
        <f t="shared" si="1607"/>
        <v>4</v>
      </c>
      <c r="AO321" s="69">
        <f t="shared" ref="AO321:AQ321" si="1608">ROUND(AH321*$AC321,0)</f>
        <v>92</v>
      </c>
      <c r="AP321" s="69">
        <f t="shared" si="1608"/>
        <v>8</v>
      </c>
      <c r="AQ321" s="69">
        <f t="shared" si="1608"/>
        <v>8</v>
      </c>
    </row>
    <row r="322">
      <c r="A322" s="60"/>
      <c r="B322" s="60"/>
      <c r="C322" s="60"/>
      <c r="D322" s="46">
        <v>320.0</v>
      </c>
      <c r="E322" s="25"/>
      <c r="F322" s="26">
        <v>4529.0</v>
      </c>
      <c r="G322" s="18">
        <v>2399.0</v>
      </c>
      <c r="H322" s="15">
        <f t="shared" si="9"/>
        <v>198</v>
      </c>
      <c r="I322" s="28">
        <v>5.0</v>
      </c>
      <c r="J322" s="29">
        <v>38.0</v>
      </c>
      <c r="K322" s="30">
        <v>13.0</v>
      </c>
      <c r="L322" s="31">
        <v>101.0</v>
      </c>
      <c r="M322" s="32">
        <v>11.0</v>
      </c>
      <c r="N322" s="33">
        <v>30.0</v>
      </c>
      <c r="O322" s="25"/>
      <c r="P322" s="15">
        <f t="shared" si="10"/>
        <v>138</v>
      </c>
      <c r="Q322" s="28">
        <f>'Group B vs A; Governor; Early E'!AJ322</f>
        <v>16</v>
      </c>
      <c r="R322" s="29">
        <f>'Group B vs A; Governor; Early E'!AK322</f>
        <v>38</v>
      </c>
      <c r="S322" s="30">
        <f>'Group B vs A; Governor; MiV EDV'!AJ322</f>
        <v>13</v>
      </c>
      <c r="T322" s="31">
        <f>'Group B vs A; Governor; MiV EDV'!AK322</f>
        <v>18</v>
      </c>
      <c r="U322" s="32">
        <f>'Group B vs A; EDV Restoration D'!C322</f>
        <v>23</v>
      </c>
      <c r="V322" s="33">
        <f>'Group B vs A; Governor; MiV EDV'!AI322</f>
        <v>30</v>
      </c>
      <c r="W322" s="25"/>
      <c r="X322" s="28">
        <f t="shared" ref="X322:Y322" si="1609">I322+K322+M322</f>
        <v>29</v>
      </c>
      <c r="Y322" s="29">
        <f t="shared" si="1609"/>
        <v>169</v>
      </c>
      <c r="Z322" s="32">
        <f t="shared" ref="Z322:AA322" si="1610">Q322+S322+U322</f>
        <v>52</v>
      </c>
      <c r="AA322" s="67">
        <f t="shared" si="1610"/>
        <v>86</v>
      </c>
      <c r="AB322" s="68">
        <f t="shared" ref="AB322:AC322" si="1611">Z322/X322</f>
        <v>1.793103448</v>
      </c>
      <c r="AC322" s="69">
        <f t="shared" si="1611"/>
        <v>0.5088757396</v>
      </c>
      <c r="AD322" s="70">
        <v>10.0</v>
      </c>
      <c r="AE322" s="70">
        <v>8.0</v>
      </c>
      <c r="AF322" s="70">
        <v>8.0</v>
      </c>
      <c r="AG322" s="70">
        <v>3.0</v>
      </c>
      <c r="AH322" s="69">
        <v>138.0</v>
      </c>
      <c r="AI322" s="69">
        <v>18.0</v>
      </c>
      <c r="AJ322" s="69">
        <v>13.0</v>
      </c>
      <c r="AK322" s="70">
        <f t="shared" ref="AK322:AN322" si="1612">ROUND(AD322*$AB322,0)</f>
        <v>18</v>
      </c>
      <c r="AL322" s="70">
        <f t="shared" si="1612"/>
        <v>14</v>
      </c>
      <c r="AM322" s="70">
        <f t="shared" si="1612"/>
        <v>14</v>
      </c>
      <c r="AN322" s="70">
        <f t="shared" si="1612"/>
        <v>5</v>
      </c>
      <c r="AO322" s="69">
        <f t="shared" ref="AO322:AQ322" si="1613">ROUND(AH322*$AC322,0)</f>
        <v>70</v>
      </c>
      <c r="AP322" s="69">
        <f t="shared" si="1613"/>
        <v>9</v>
      </c>
      <c r="AQ322" s="69">
        <f t="shared" si="1613"/>
        <v>7</v>
      </c>
    </row>
    <row r="323">
      <c r="A323" s="60"/>
      <c r="B323" s="60"/>
      <c r="C323" s="60"/>
      <c r="D323" s="46">
        <v>321.0</v>
      </c>
      <c r="E323" s="25"/>
      <c r="F323" s="26">
        <v>4541.0</v>
      </c>
      <c r="G323" s="18">
        <v>3526.0</v>
      </c>
      <c r="H323" s="15">
        <f t="shared" si="9"/>
        <v>309</v>
      </c>
      <c r="I323" s="28">
        <v>20.0</v>
      </c>
      <c r="J323" s="29">
        <v>57.0</v>
      </c>
      <c r="K323" s="30">
        <v>10.0</v>
      </c>
      <c r="L323" s="31">
        <v>163.0</v>
      </c>
      <c r="M323" s="32">
        <v>15.0</v>
      </c>
      <c r="N323" s="33">
        <v>44.0</v>
      </c>
      <c r="O323" s="25"/>
      <c r="P323" s="15">
        <f t="shared" si="10"/>
        <v>206</v>
      </c>
      <c r="Q323" s="28">
        <f>'Group B vs A; Governor; Early E'!AJ323</f>
        <v>45</v>
      </c>
      <c r="R323" s="29">
        <f>'Group B vs A; Governor; Early E'!AK323</f>
        <v>57</v>
      </c>
      <c r="S323" s="30">
        <f>'Group B vs A; Governor; MiV EDV'!AJ323</f>
        <v>10</v>
      </c>
      <c r="T323" s="31">
        <f>'Group B vs A; Governor; MiV EDV'!AK323</f>
        <v>18</v>
      </c>
      <c r="U323" s="32">
        <f>'Group B vs A; EDV Restoration D'!C323</f>
        <v>32</v>
      </c>
      <c r="V323" s="33">
        <f>'Group B vs A; Governor; MiV EDV'!AI323</f>
        <v>44</v>
      </c>
      <c r="W323" s="25"/>
      <c r="X323" s="28">
        <f t="shared" ref="X323:Y323" si="1614">I323+K323+M323</f>
        <v>45</v>
      </c>
      <c r="Y323" s="29">
        <f t="shared" si="1614"/>
        <v>264</v>
      </c>
      <c r="Z323" s="32">
        <f t="shared" ref="Z323:AA323" si="1615">Q323+S323+U323</f>
        <v>87</v>
      </c>
      <c r="AA323" s="67">
        <f t="shared" si="1615"/>
        <v>119</v>
      </c>
      <c r="AB323" s="68">
        <f t="shared" ref="AB323:AC323" si="1616">Z323/X323</f>
        <v>1.933333333</v>
      </c>
      <c r="AC323" s="69">
        <f t="shared" si="1616"/>
        <v>0.4507575758</v>
      </c>
      <c r="AD323" s="70">
        <v>18.0</v>
      </c>
      <c r="AE323" s="70">
        <v>11.0</v>
      </c>
      <c r="AF323" s="70">
        <v>15.0</v>
      </c>
      <c r="AG323" s="70">
        <v>1.0</v>
      </c>
      <c r="AH323" s="69">
        <v>199.0</v>
      </c>
      <c r="AI323" s="69">
        <v>43.0</v>
      </c>
      <c r="AJ323" s="69">
        <v>22.0</v>
      </c>
      <c r="AK323" s="70">
        <f t="shared" ref="AK323:AN323" si="1617">ROUND(AD323*$AB323,0)</f>
        <v>35</v>
      </c>
      <c r="AL323" s="70">
        <f t="shared" si="1617"/>
        <v>21</v>
      </c>
      <c r="AM323" s="70">
        <f t="shared" si="1617"/>
        <v>29</v>
      </c>
      <c r="AN323" s="70">
        <f t="shared" si="1617"/>
        <v>2</v>
      </c>
      <c r="AO323" s="69">
        <f t="shared" ref="AO323:AQ323" si="1618">ROUND(AH323*$AC323,0)</f>
        <v>90</v>
      </c>
      <c r="AP323" s="69">
        <f t="shared" si="1618"/>
        <v>19</v>
      </c>
      <c r="AQ323" s="69">
        <f t="shared" si="1618"/>
        <v>10</v>
      </c>
    </row>
    <row r="324">
      <c r="A324" s="60"/>
      <c r="B324" s="60"/>
      <c r="C324" s="60"/>
      <c r="D324" s="46">
        <v>322.0</v>
      </c>
      <c r="E324" s="25"/>
      <c r="F324" s="26">
        <v>4543.0</v>
      </c>
      <c r="G324" s="18">
        <v>2234.0</v>
      </c>
      <c r="H324" s="15">
        <f t="shared" si="9"/>
        <v>156</v>
      </c>
      <c r="I324" s="28">
        <v>7.0</v>
      </c>
      <c r="J324" s="29">
        <v>22.0</v>
      </c>
      <c r="K324" s="30">
        <v>3.0</v>
      </c>
      <c r="L324" s="31">
        <v>102.0</v>
      </c>
      <c r="M324" s="32">
        <v>4.0</v>
      </c>
      <c r="N324" s="33">
        <v>18.0</v>
      </c>
      <c r="O324" s="25"/>
      <c r="P324" s="15">
        <f t="shared" si="10"/>
        <v>76</v>
      </c>
      <c r="Q324" s="28">
        <f>'Group B vs A; Governor; Early E'!AJ324</f>
        <v>16</v>
      </c>
      <c r="R324" s="29">
        <f>'Group B vs A; Governor; Early E'!AK324</f>
        <v>22</v>
      </c>
      <c r="S324" s="30">
        <f>'Group B vs A; Governor; MiV EDV'!AJ324</f>
        <v>3</v>
      </c>
      <c r="T324" s="31">
        <f>'Group B vs A; Governor; MiV EDV'!AK324</f>
        <v>7</v>
      </c>
      <c r="U324" s="32">
        <f>'Group B vs A; EDV Restoration D'!C324</f>
        <v>10</v>
      </c>
      <c r="V324" s="33">
        <f>'Group B vs A; Governor; MiV EDV'!AI324</f>
        <v>18</v>
      </c>
      <c r="W324" s="25"/>
      <c r="X324" s="28">
        <f t="shared" ref="X324:Y324" si="1619">I324+K324+M324</f>
        <v>14</v>
      </c>
      <c r="Y324" s="29">
        <f t="shared" si="1619"/>
        <v>142</v>
      </c>
      <c r="Z324" s="32">
        <f t="shared" ref="Z324:AA324" si="1620">Q324+S324+U324</f>
        <v>29</v>
      </c>
      <c r="AA324" s="67">
        <f t="shared" si="1620"/>
        <v>47</v>
      </c>
      <c r="AB324" s="68">
        <f t="shared" ref="AB324:AC324" si="1621">Z324/X324</f>
        <v>2.071428571</v>
      </c>
      <c r="AC324" s="69">
        <f t="shared" si="1621"/>
        <v>0.3309859155</v>
      </c>
      <c r="AD324" s="70">
        <v>7.0</v>
      </c>
      <c r="AE324" s="70">
        <v>4.0</v>
      </c>
      <c r="AF324" s="70">
        <v>2.0</v>
      </c>
      <c r="AG324" s="70">
        <v>1.0</v>
      </c>
      <c r="AH324" s="69">
        <v>103.0</v>
      </c>
      <c r="AI324" s="69">
        <v>22.0</v>
      </c>
      <c r="AJ324" s="69">
        <v>17.0</v>
      </c>
      <c r="AK324" s="70">
        <f t="shared" ref="AK324:AN324" si="1622">ROUND(AD324*$AB324,0)</f>
        <v>15</v>
      </c>
      <c r="AL324" s="70">
        <f t="shared" si="1622"/>
        <v>8</v>
      </c>
      <c r="AM324" s="70">
        <f t="shared" si="1622"/>
        <v>4</v>
      </c>
      <c r="AN324" s="70">
        <f t="shared" si="1622"/>
        <v>2</v>
      </c>
      <c r="AO324" s="69">
        <f t="shared" ref="AO324:AQ324" si="1623">ROUND(AH324*$AC324,0)</f>
        <v>34</v>
      </c>
      <c r="AP324" s="69">
        <f t="shared" si="1623"/>
        <v>7</v>
      </c>
      <c r="AQ324" s="69">
        <f t="shared" si="1623"/>
        <v>6</v>
      </c>
    </row>
    <row r="325">
      <c r="A325" s="60"/>
      <c r="B325" s="60"/>
      <c r="C325" s="60"/>
      <c r="D325" s="46">
        <v>323.0</v>
      </c>
      <c r="E325" s="25"/>
      <c r="F325" s="26">
        <v>4547.0</v>
      </c>
      <c r="G325" s="18">
        <v>2569.0</v>
      </c>
      <c r="H325" s="15">
        <f t="shared" si="9"/>
        <v>246</v>
      </c>
      <c r="I325" s="28">
        <v>6.0</v>
      </c>
      <c r="J325" s="29">
        <v>28.0</v>
      </c>
      <c r="K325" s="30">
        <v>11.0</v>
      </c>
      <c r="L325" s="31">
        <v>152.0</v>
      </c>
      <c r="M325" s="32">
        <v>10.0</v>
      </c>
      <c r="N325" s="33">
        <v>39.0</v>
      </c>
      <c r="O325" s="25"/>
      <c r="P325" s="15">
        <f t="shared" si="10"/>
        <v>139</v>
      </c>
      <c r="Q325" s="28">
        <f>'Group B vs A; Governor; Early E'!AJ325</f>
        <v>15</v>
      </c>
      <c r="R325" s="29">
        <f>'Group B vs A; Governor; Early E'!AK325</f>
        <v>28</v>
      </c>
      <c r="S325" s="30">
        <f>'Group B vs A; Governor; MiV EDV'!AJ325</f>
        <v>11</v>
      </c>
      <c r="T325" s="31">
        <f>'Group B vs A; Governor; MiV EDV'!AK325</f>
        <v>21</v>
      </c>
      <c r="U325" s="32">
        <f>'Group B vs A; EDV Restoration D'!C325</f>
        <v>25</v>
      </c>
      <c r="V325" s="33">
        <f>'Group B vs A; Governor; MiV EDV'!AI325</f>
        <v>39</v>
      </c>
      <c r="W325" s="25"/>
      <c r="X325" s="28">
        <f t="shared" ref="X325:Y325" si="1624">I325+K325+M325</f>
        <v>27</v>
      </c>
      <c r="Y325" s="29">
        <f t="shared" si="1624"/>
        <v>219</v>
      </c>
      <c r="Z325" s="32">
        <f t="shared" ref="Z325:AA325" si="1625">Q325+S325+U325</f>
        <v>51</v>
      </c>
      <c r="AA325" s="67">
        <f t="shared" si="1625"/>
        <v>88</v>
      </c>
      <c r="AB325" s="68">
        <f t="shared" ref="AB325:AC325" si="1626">Z325/X325</f>
        <v>1.888888889</v>
      </c>
      <c r="AC325" s="69">
        <f t="shared" si="1626"/>
        <v>0.401826484</v>
      </c>
      <c r="AD325" s="70">
        <v>14.0</v>
      </c>
      <c r="AE325" s="70">
        <v>4.0</v>
      </c>
      <c r="AF325" s="70">
        <v>8.0</v>
      </c>
      <c r="AG325" s="70">
        <v>1.0</v>
      </c>
      <c r="AH325" s="69">
        <v>156.0</v>
      </c>
      <c r="AI325" s="69">
        <v>39.0</v>
      </c>
      <c r="AJ325" s="69">
        <v>24.0</v>
      </c>
      <c r="AK325" s="70">
        <f t="shared" ref="AK325:AN325" si="1627">ROUND(AD325*$AB325,0)</f>
        <v>26</v>
      </c>
      <c r="AL325" s="70">
        <f t="shared" si="1627"/>
        <v>8</v>
      </c>
      <c r="AM325" s="70">
        <f t="shared" si="1627"/>
        <v>15</v>
      </c>
      <c r="AN325" s="70">
        <f t="shared" si="1627"/>
        <v>2</v>
      </c>
      <c r="AO325" s="69">
        <f t="shared" ref="AO325:AQ325" si="1628">ROUND(AH325*$AC325,0)</f>
        <v>63</v>
      </c>
      <c r="AP325" s="69">
        <f t="shared" si="1628"/>
        <v>16</v>
      </c>
      <c r="AQ325" s="69">
        <f t="shared" si="1628"/>
        <v>10</v>
      </c>
    </row>
    <row r="326">
      <c r="A326" s="60"/>
      <c r="B326" s="60"/>
      <c r="C326" s="60"/>
      <c r="D326" s="46">
        <v>324.0</v>
      </c>
      <c r="E326" s="25"/>
      <c r="F326" s="26">
        <v>4548.0</v>
      </c>
      <c r="G326" s="18">
        <v>1991.0</v>
      </c>
      <c r="H326" s="15">
        <f t="shared" si="9"/>
        <v>168</v>
      </c>
      <c r="I326" s="28">
        <v>6.0</v>
      </c>
      <c r="J326" s="29">
        <v>38.0</v>
      </c>
      <c r="K326" s="30">
        <v>13.0</v>
      </c>
      <c r="L326" s="31">
        <v>90.0</v>
      </c>
      <c r="M326" s="32">
        <v>1.0</v>
      </c>
      <c r="N326" s="33">
        <v>20.0</v>
      </c>
      <c r="O326" s="25"/>
      <c r="P326" s="15">
        <f t="shared" si="10"/>
        <v>119</v>
      </c>
      <c r="Q326" s="28">
        <f>'Group B vs A; Governor; Early E'!AJ326</f>
        <v>13</v>
      </c>
      <c r="R326" s="29">
        <f>'Group B vs A; Governor; Early E'!AK326</f>
        <v>38</v>
      </c>
      <c r="S326" s="30">
        <f>'Group B vs A; Governor; MiV EDV'!AJ326</f>
        <v>13</v>
      </c>
      <c r="T326" s="31">
        <f>'Group B vs A; Governor; MiV EDV'!AK326</f>
        <v>28</v>
      </c>
      <c r="U326" s="32">
        <f>'Group B vs A; EDV Restoration D'!C326</f>
        <v>7</v>
      </c>
      <c r="V326" s="33">
        <f>'Group B vs A; Governor; MiV EDV'!AI326</f>
        <v>20</v>
      </c>
      <c r="W326" s="25"/>
      <c r="X326" s="28">
        <f t="shared" ref="X326:Y326" si="1629">I326+K326+M326</f>
        <v>20</v>
      </c>
      <c r="Y326" s="29">
        <f t="shared" si="1629"/>
        <v>148</v>
      </c>
      <c r="Z326" s="32">
        <f t="shared" ref="Z326:AA326" si="1630">Q326+S326+U326</f>
        <v>33</v>
      </c>
      <c r="AA326" s="67">
        <f t="shared" si="1630"/>
        <v>86</v>
      </c>
      <c r="AB326" s="68">
        <f t="shared" ref="AB326:AC326" si="1631">Z326/X326</f>
        <v>1.65</v>
      </c>
      <c r="AC326" s="69">
        <f t="shared" si="1631"/>
        <v>0.5810810811</v>
      </c>
      <c r="AD326" s="70">
        <v>1.0</v>
      </c>
      <c r="AE326" s="70">
        <v>9.0</v>
      </c>
      <c r="AF326" s="70">
        <v>6.0</v>
      </c>
      <c r="AG326" s="70">
        <v>4.0</v>
      </c>
      <c r="AH326" s="69">
        <v>109.0</v>
      </c>
      <c r="AI326" s="69">
        <v>26.0</v>
      </c>
      <c r="AJ326" s="69">
        <v>13.0</v>
      </c>
      <c r="AK326" s="70">
        <f t="shared" ref="AK326:AN326" si="1632">ROUND(AD326*$AB326,0)</f>
        <v>2</v>
      </c>
      <c r="AL326" s="70">
        <f t="shared" si="1632"/>
        <v>15</v>
      </c>
      <c r="AM326" s="70">
        <f t="shared" si="1632"/>
        <v>10</v>
      </c>
      <c r="AN326" s="70">
        <f t="shared" si="1632"/>
        <v>7</v>
      </c>
      <c r="AO326" s="69">
        <f t="shared" ref="AO326:AQ326" si="1633">ROUND(AH326*$AC326,0)</f>
        <v>63</v>
      </c>
      <c r="AP326" s="69">
        <f t="shared" si="1633"/>
        <v>15</v>
      </c>
      <c r="AQ326" s="69">
        <f t="shared" si="1633"/>
        <v>8</v>
      </c>
    </row>
    <row r="327">
      <c r="A327" s="60"/>
      <c r="B327" s="60"/>
      <c r="C327" s="60"/>
      <c r="D327" s="46">
        <v>325.0</v>
      </c>
      <c r="E327" s="25"/>
      <c r="F327" s="26">
        <v>4553.0</v>
      </c>
      <c r="G327" s="18">
        <v>1921.0</v>
      </c>
      <c r="H327" s="15">
        <f t="shared" si="9"/>
        <v>122</v>
      </c>
      <c r="I327" s="28">
        <v>4.0</v>
      </c>
      <c r="J327" s="29">
        <v>19.0</v>
      </c>
      <c r="K327" s="30">
        <v>1.0</v>
      </c>
      <c r="L327" s="31">
        <v>68.0</v>
      </c>
      <c r="M327" s="32">
        <v>6.0</v>
      </c>
      <c r="N327" s="33">
        <v>24.0</v>
      </c>
      <c r="O327" s="25"/>
      <c r="P327" s="15">
        <f t="shared" si="10"/>
        <v>70</v>
      </c>
      <c r="Q327" s="28">
        <f>'Group B vs A; Governor; Early E'!AJ327</f>
        <v>10</v>
      </c>
      <c r="R327" s="29">
        <f>'Group B vs A; Governor; Early E'!AK327</f>
        <v>19</v>
      </c>
      <c r="S327" s="30">
        <f>'Group B vs A; Governor; MiV EDV'!AJ327</f>
        <v>1</v>
      </c>
      <c r="T327" s="31">
        <f>'Group B vs A; Governor; MiV EDV'!AK327</f>
        <v>2</v>
      </c>
      <c r="U327" s="32">
        <f>'Group B vs A; EDV Restoration D'!C327</f>
        <v>14</v>
      </c>
      <c r="V327" s="33">
        <f>'Group B vs A; Governor; MiV EDV'!AI327</f>
        <v>24</v>
      </c>
      <c r="W327" s="25"/>
      <c r="X327" s="28">
        <f t="shared" ref="X327:Y327" si="1634">I327+K327+M327</f>
        <v>11</v>
      </c>
      <c r="Y327" s="29">
        <f t="shared" si="1634"/>
        <v>111</v>
      </c>
      <c r="Z327" s="32">
        <f t="shared" ref="Z327:AA327" si="1635">Q327+S327+U327</f>
        <v>25</v>
      </c>
      <c r="AA327" s="67">
        <f t="shared" si="1635"/>
        <v>45</v>
      </c>
      <c r="AB327" s="68">
        <f t="shared" ref="AB327:AC327" si="1636">Z327/X327</f>
        <v>2.272727273</v>
      </c>
      <c r="AC327" s="69">
        <f t="shared" si="1636"/>
        <v>0.4054054054</v>
      </c>
      <c r="AD327" s="70">
        <v>3.0</v>
      </c>
      <c r="AE327" s="70">
        <v>5.0</v>
      </c>
      <c r="AF327" s="70">
        <v>2.0</v>
      </c>
      <c r="AG327" s="70">
        <v>1.0</v>
      </c>
      <c r="AH327" s="69">
        <v>89.0</v>
      </c>
      <c r="AI327" s="69">
        <v>14.0</v>
      </c>
      <c r="AJ327" s="69">
        <v>8.0</v>
      </c>
      <c r="AK327" s="70">
        <f t="shared" ref="AK327:AN327" si="1637">ROUND(AD327*$AB327,0)</f>
        <v>7</v>
      </c>
      <c r="AL327" s="70">
        <f t="shared" si="1637"/>
        <v>11</v>
      </c>
      <c r="AM327" s="70">
        <f t="shared" si="1637"/>
        <v>5</v>
      </c>
      <c r="AN327" s="70">
        <f t="shared" si="1637"/>
        <v>2</v>
      </c>
      <c r="AO327" s="69">
        <f t="shared" ref="AO327:AQ327" si="1638">ROUND(AH327*$AC327,0)</f>
        <v>36</v>
      </c>
      <c r="AP327" s="69">
        <f t="shared" si="1638"/>
        <v>6</v>
      </c>
      <c r="AQ327" s="69">
        <f t="shared" si="1638"/>
        <v>3</v>
      </c>
    </row>
    <row r="328">
      <c r="A328" s="60"/>
      <c r="B328" s="60"/>
      <c r="C328" s="60"/>
      <c r="D328" s="46">
        <v>326.0</v>
      </c>
      <c r="E328" s="25"/>
      <c r="F328" s="26">
        <v>4555.0</v>
      </c>
      <c r="G328" s="18">
        <v>3603.0</v>
      </c>
      <c r="H328" s="15">
        <f t="shared" si="9"/>
        <v>267</v>
      </c>
      <c r="I328" s="28">
        <v>13.0</v>
      </c>
      <c r="J328" s="29">
        <v>48.0</v>
      </c>
      <c r="K328" s="30">
        <v>15.0</v>
      </c>
      <c r="L328" s="31">
        <v>133.0</v>
      </c>
      <c r="M328" s="32">
        <v>18.0</v>
      </c>
      <c r="N328" s="33">
        <v>40.0</v>
      </c>
      <c r="O328" s="25"/>
      <c r="P328" s="15">
        <f t="shared" si="10"/>
        <v>191</v>
      </c>
      <c r="Q328" s="28">
        <f>'Group B vs A; Governor; Early E'!AJ328</f>
        <v>33</v>
      </c>
      <c r="R328" s="29">
        <f>'Group B vs A; Governor; Early E'!AK328</f>
        <v>48</v>
      </c>
      <c r="S328" s="30">
        <f>'Group B vs A; Governor; MiV EDV'!AJ328</f>
        <v>15</v>
      </c>
      <c r="T328" s="31">
        <f>'Group B vs A; Governor; MiV EDV'!AK328</f>
        <v>20</v>
      </c>
      <c r="U328" s="32">
        <f>'Group B vs A; EDV Restoration D'!C328</f>
        <v>35</v>
      </c>
      <c r="V328" s="33">
        <f>'Group B vs A; Governor; MiV EDV'!AI328</f>
        <v>40</v>
      </c>
      <c r="W328" s="25"/>
      <c r="X328" s="28">
        <f t="shared" ref="X328:Y328" si="1639">I328+K328+M328</f>
        <v>46</v>
      </c>
      <c r="Y328" s="29">
        <f t="shared" si="1639"/>
        <v>221</v>
      </c>
      <c r="Z328" s="32">
        <f t="shared" ref="Z328:AA328" si="1640">Q328+S328+U328</f>
        <v>83</v>
      </c>
      <c r="AA328" s="67">
        <f t="shared" si="1640"/>
        <v>108</v>
      </c>
      <c r="AB328" s="68">
        <f t="shared" ref="AB328:AC328" si="1641">Z328/X328</f>
        <v>1.804347826</v>
      </c>
      <c r="AC328" s="69">
        <f t="shared" si="1641"/>
        <v>0.4886877828</v>
      </c>
      <c r="AD328" s="70">
        <v>24.0</v>
      </c>
      <c r="AE328" s="70">
        <v>4.0</v>
      </c>
      <c r="AF328" s="70">
        <v>16.0</v>
      </c>
      <c r="AG328" s="70">
        <v>2.0</v>
      </c>
      <c r="AH328" s="69">
        <v>168.0</v>
      </c>
      <c r="AI328" s="69">
        <v>27.0</v>
      </c>
      <c r="AJ328" s="69">
        <v>26.0</v>
      </c>
      <c r="AK328" s="70">
        <f t="shared" ref="AK328:AN328" si="1642">ROUND(AD328*$AB328,0)</f>
        <v>43</v>
      </c>
      <c r="AL328" s="70">
        <f t="shared" si="1642"/>
        <v>7</v>
      </c>
      <c r="AM328" s="70">
        <f t="shared" si="1642"/>
        <v>29</v>
      </c>
      <c r="AN328" s="70">
        <f t="shared" si="1642"/>
        <v>4</v>
      </c>
      <c r="AO328" s="69">
        <f t="shared" ref="AO328:AQ328" si="1643">ROUND(AH328*$AC328,0)</f>
        <v>82</v>
      </c>
      <c r="AP328" s="69">
        <f t="shared" si="1643"/>
        <v>13</v>
      </c>
      <c r="AQ328" s="69">
        <f t="shared" si="1643"/>
        <v>13</v>
      </c>
    </row>
    <row r="329">
      <c r="A329" s="60"/>
      <c r="B329" s="60"/>
      <c r="C329" s="60"/>
      <c r="D329" s="46">
        <v>327.0</v>
      </c>
      <c r="E329" s="25"/>
      <c r="F329" s="26">
        <v>4559.0</v>
      </c>
      <c r="G329" s="18">
        <v>2078.0</v>
      </c>
      <c r="H329" s="15">
        <f t="shared" si="9"/>
        <v>180</v>
      </c>
      <c r="I329" s="28">
        <v>14.0</v>
      </c>
      <c r="J329" s="29">
        <v>29.0</v>
      </c>
      <c r="K329" s="30">
        <v>8.0</v>
      </c>
      <c r="L329" s="31">
        <v>86.0</v>
      </c>
      <c r="M329" s="32">
        <v>15.0</v>
      </c>
      <c r="N329" s="33">
        <v>28.0</v>
      </c>
      <c r="O329" s="25"/>
      <c r="P329" s="15">
        <f t="shared" si="10"/>
        <v>136</v>
      </c>
      <c r="Q329" s="28">
        <f>'Group B vs A; Governor; Early E'!AJ329</f>
        <v>33</v>
      </c>
      <c r="R329" s="29">
        <f>'Group B vs A; Governor; Early E'!AK329</f>
        <v>29</v>
      </c>
      <c r="S329" s="30">
        <f>'Group B vs A; Governor; MiV EDV'!AJ329</f>
        <v>8</v>
      </c>
      <c r="T329" s="31">
        <f>'Group B vs A; Governor; MiV EDV'!AK329</f>
        <v>11</v>
      </c>
      <c r="U329" s="32">
        <f>'Group B vs A; EDV Restoration D'!C329</f>
        <v>27</v>
      </c>
      <c r="V329" s="33">
        <f>'Group B vs A; Governor; MiV EDV'!AI329</f>
        <v>28</v>
      </c>
      <c r="W329" s="25"/>
      <c r="X329" s="28">
        <f t="shared" ref="X329:Y329" si="1644">I329+K329+M329</f>
        <v>37</v>
      </c>
      <c r="Y329" s="29">
        <f t="shared" si="1644"/>
        <v>143</v>
      </c>
      <c r="Z329" s="32">
        <f t="shared" ref="Z329:AA329" si="1645">Q329+S329+U329</f>
        <v>68</v>
      </c>
      <c r="AA329" s="67">
        <f t="shared" si="1645"/>
        <v>68</v>
      </c>
      <c r="AB329" s="68">
        <f t="shared" ref="AB329:AC329" si="1646">Z329/X329</f>
        <v>1.837837838</v>
      </c>
      <c r="AC329" s="69">
        <f t="shared" si="1646"/>
        <v>0.4755244755</v>
      </c>
      <c r="AD329" s="70">
        <v>16.0</v>
      </c>
      <c r="AE329" s="70">
        <v>10.0</v>
      </c>
      <c r="AF329" s="70">
        <v>9.0</v>
      </c>
      <c r="AG329" s="70">
        <v>2.0</v>
      </c>
      <c r="AH329" s="69">
        <v>114.0</v>
      </c>
      <c r="AI329" s="69">
        <v>17.0</v>
      </c>
      <c r="AJ329" s="69">
        <v>12.0</v>
      </c>
      <c r="AK329" s="70">
        <f t="shared" ref="AK329:AN329" si="1647">ROUND(AD329*$AB329,0)</f>
        <v>29</v>
      </c>
      <c r="AL329" s="70">
        <f t="shared" si="1647"/>
        <v>18</v>
      </c>
      <c r="AM329" s="70">
        <f t="shared" si="1647"/>
        <v>17</v>
      </c>
      <c r="AN329" s="70">
        <f t="shared" si="1647"/>
        <v>4</v>
      </c>
      <c r="AO329" s="69">
        <f t="shared" ref="AO329:AQ329" si="1648">ROUND(AH329*$AC329,0)</f>
        <v>54</v>
      </c>
      <c r="AP329" s="69">
        <f t="shared" si="1648"/>
        <v>8</v>
      </c>
      <c r="AQ329" s="69">
        <f t="shared" si="1648"/>
        <v>6</v>
      </c>
    </row>
    <row r="330">
      <c r="A330" s="60"/>
      <c r="B330" s="60"/>
      <c r="C330" s="60"/>
      <c r="D330" s="46">
        <v>328.0</v>
      </c>
      <c r="E330" s="25"/>
      <c r="F330" s="26">
        <v>4562.0</v>
      </c>
      <c r="G330" s="18">
        <v>1374.0</v>
      </c>
      <c r="H330" s="15">
        <f t="shared" si="9"/>
        <v>123</v>
      </c>
      <c r="I330" s="28">
        <v>4.0</v>
      </c>
      <c r="J330" s="29">
        <v>29.0</v>
      </c>
      <c r="K330" s="30">
        <v>4.0</v>
      </c>
      <c r="L330" s="31">
        <v>61.0</v>
      </c>
      <c r="M330" s="32">
        <v>9.0</v>
      </c>
      <c r="N330" s="33">
        <v>16.0</v>
      </c>
      <c r="O330" s="25"/>
      <c r="P330" s="15">
        <f t="shared" si="10"/>
        <v>86</v>
      </c>
      <c r="Q330" s="28">
        <f>'Group B vs A; Governor; Early E'!AJ330</f>
        <v>15</v>
      </c>
      <c r="R330" s="29">
        <f>'Group B vs A; Governor; Early E'!AK330</f>
        <v>29</v>
      </c>
      <c r="S330" s="30">
        <f>'Group B vs A; Governor; MiV EDV'!AJ330</f>
        <v>4</v>
      </c>
      <c r="T330" s="31">
        <f>'Group B vs A; Governor; MiV EDV'!AK330</f>
        <v>6</v>
      </c>
      <c r="U330" s="32">
        <f>'Group B vs A; EDV Restoration D'!C330</f>
        <v>16</v>
      </c>
      <c r="V330" s="33">
        <f>'Group B vs A; Governor; MiV EDV'!AI330</f>
        <v>16</v>
      </c>
      <c r="W330" s="25"/>
      <c r="X330" s="28">
        <f t="shared" ref="X330:Y330" si="1649">I330+K330+M330</f>
        <v>17</v>
      </c>
      <c r="Y330" s="29">
        <f t="shared" si="1649"/>
        <v>106</v>
      </c>
      <c r="Z330" s="32">
        <f t="shared" ref="Z330:AA330" si="1650">Q330+S330+U330</f>
        <v>35</v>
      </c>
      <c r="AA330" s="67">
        <f t="shared" si="1650"/>
        <v>51</v>
      </c>
      <c r="AB330" s="68">
        <f t="shared" ref="AB330:AC330" si="1651">Z330/X330</f>
        <v>2.058823529</v>
      </c>
      <c r="AC330" s="69">
        <f t="shared" si="1651"/>
        <v>0.4811320755</v>
      </c>
      <c r="AD330" s="70">
        <v>8.0</v>
      </c>
      <c r="AE330" s="70">
        <v>8.0</v>
      </c>
      <c r="AF330" s="70">
        <v>1.0</v>
      </c>
      <c r="AG330" s="70">
        <v>0.0</v>
      </c>
      <c r="AH330" s="69">
        <v>82.0</v>
      </c>
      <c r="AI330" s="69">
        <v>16.0</v>
      </c>
      <c r="AJ330" s="69">
        <v>8.0</v>
      </c>
      <c r="AK330" s="70">
        <f t="shared" ref="AK330:AN330" si="1652">ROUND(AD330*$AB330,0)</f>
        <v>16</v>
      </c>
      <c r="AL330" s="70">
        <f t="shared" si="1652"/>
        <v>16</v>
      </c>
      <c r="AM330" s="70">
        <f t="shared" si="1652"/>
        <v>2</v>
      </c>
      <c r="AN330" s="70">
        <f t="shared" si="1652"/>
        <v>0</v>
      </c>
      <c r="AO330" s="69">
        <f t="shared" ref="AO330:AQ330" si="1653">ROUND(AH330*$AC330,0)</f>
        <v>39</v>
      </c>
      <c r="AP330" s="69">
        <f t="shared" si="1653"/>
        <v>8</v>
      </c>
      <c r="AQ330" s="69">
        <f t="shared" si="1653"/>
        <v>4</v>
      </c>
    </row>
    <row r="331">
      <c r="A331" s="60"/>
      <c r="B331" s="60"/>
      <c r="C331" s="60"/>
      <c r="D331" s="46">
        <v>329.0</v>
      </c>
      <c r="E331" s="25"/>
      <c r="F331" s="26">
        <v>4564.0</v>
      </c>
      <c r="G331" s="18">
        <v>2237.0</v>
      </c>
      <c r="H331" s="15">
        <f t="shared" si="9"/>
        <v>203</v>
      </c>
      <c r="I331" s="28">
        <v>14.0</v>
      </c>
      <c r="J331" s="29">
        <v>39.0</v>
      </c>
      <c r="K331" s="30">
        <v>14.0</v>
      </c>
      <c r="L331" s="31">
        <v>104.0</v>
      </c>
      <c r="M331" s="32">
        <v>11.0</v>
      </c>
      <c r="N331" s="33">
        <v>21.0</v>
      </c>
      <c r="O331" s="25"/>
      <c r="P331" s="15">
        <f t="shared" si="10"/>
        <v>146</v>
      </c>
      <c r="Q331" s="28">
        <f>'Group B vs A; Governor; Early E'!AJ331</f>
        <v>35</v>
      </c>
      <c r="R331" s="29">
        <f>'Group B vs A; Governor; Early E'!AK331</f>
        <v>39</v>
      </c>
      <c r="S331" s="30">
        <f>'Group B vs A; Governor; MiV EDV'!AJ331</f>
        <v>14</v>
      </c>
      <c r="T331" s="31">
        <f>'Group B vs A; Governor; MiV EDV'!AK331</f>
        <v>17</v>
      </c>
      <c r="U331" s="32">
        <f>'Group B vs A; EDV Restoration D'!C331</f>
        <v>20</v>
      </c>
      <c r="V331" s="33">
        <f>'Group B vs A; Governor; MiV EDV'!AI331</f>
        <v>21</v>
      </c>
      <c r="W331" s="25"/>
      <c r="X331" s="28">
        <f t="shared" ref="X331:Y331" si="1654">I331+K331+M331</f>
        <v>39</v>
      </c>
      <c r="Y331" s="29">
        <f t="shared" si="1654"/>
        <v>164</v>
      </c>
      <c r="Z331" s="32">
        <f t="shared" ref="Z331:AA331" si="1655">Q331+S331+U331</f>
        <v>69</v>
      </c>
      <c r="AA331" s="67">
        <f t="shared" si="1655"/>
        <v>77</v>
      </c>
      <c r="AB331" s="68">
        <f t="shared" ref="AB331:AC331" si="1656">Z331/X331</f>
        <v>1.769230769</v>
      </c>
      <c r="AC331" s="69">
        <f t="shared" si="1656"/>
        <v>0.4695121951</v>
      </c>
      <c r="AD331" s="70">
        <v>12.0</v>
      </c>
      <c r="AE331" s="70">
        <v>12.0</v>
      </c>
      <c r="AF331" s="70">
        <v>15.0</v>
      </c>
      <c r="AG331" s="70">
        <v>0.0</v>
      </c>
      <c r="AH331" s="69">
        <v>122.0</v>
      </c>
      <c r="AI331" s="69">
        <v>30.0</v>
      </c>
      <c r="AJ331" s="69">
        <v>12.0</v>
      </c>
      <c r="AK331" s="70">
        <f t="shared" ref="AK331:AN331" si="1657">ROUND(AD331*$AB331,0)</f>
        <v>21</v>
      </c>
      <c r="AL331" s="70">
        <f t="shared" si="1657"/>
        <v>21</v>
      </c>
      <c r="AM331" s="70">
        <f t="shared" si="1657"/>
        <v>27</v>
      </c>
      <c r="AN331" s="70">
        <f t="shared" si="1657"/>
        <v>0</v>
      </c>
      <c r="AO331" s="69">
        <f t="shared" ref="AO331:AQ331" si="1658">ROUND(AH331*$AC331,0)</f>
        <v>57</v>
      </c>
      <c r="AP331" s="69">
        <f t="shared" si="1658"/>
        <v>14</v>
      </c>
      <c r="AQ331" s="69">
        <f t="shared" si="1658"/>
        <v>6</v>
      </c>
    </row>
    <row r="332">
      <c r="A332" s="60"/>
      <c r="B332" s="60"/>
      <c r="C332" s="60"/>
      <c r="D332" s="46">
        <v>330.0</v>
      </c>
      <c r="E332" s="25"/>
      <c r="F332" s="26">
        <v>4581.0</v>
      </c>
      <c r="G332" s="18">
        <v>3299.0</v>
      </c>
      <c r="H332" s="15">
        <f t="shared" si="9"/>
        <v>435</v>
      </c>
      <c r="I332" s="28">
        <v>26.0</v>
      </c>
      <c r="J332" s="29">
        <v>75.0</v>
      </c>
      <c r="K332" s="30">
        <v>26.0</v>
      </c>
      <c r="L332" s="31">
        <v>223.0</v>
      </c>
      <c r="M332" s="32">
        <v>26.0</v>
      </c>
      <c r="N332" s="33">
        <v>59.0</v>
      </c>
      <c r="O332" s="25"/>
      <c r="P332" s="15">
        <f t="shared" si="10"/>
        <v>308</v>
      </c>
      <c r="Q332" s="28">
        <f>'Group B vs A; Governor; Early E'!AJ332</f>
        <v>63</v>
      </c>
      <c r="R332" s="29">
        <f>'Group B vs A; Governor; Early E'!AK332</f>
        <v>75</v>
      </c>
      <c r="S332" s="30">
        <f>'Group B vs A; Governor; MiV EDV'!AJ332</f>
        <v>26</v>
      </c>
      <c r="T332" s="31">
        <f>'Group B vs A; Governor; MiV EDV'!AK332</f>
        <v>35</v>
      </c>
      <c r="U332" s="32">
        <f>'Group B vs A; EDV Restoration D'!C332</f>
        <v>50</v>
      </c>
      <c r="V332" s="33">
        <f>'Group B vs A; Governor; MiV EDV'!AI332</f>
        <v>59</v>
      </c>
      <c r="W332" s="25"/>
      <c r="X332" s="28">
        <f t="shared" ref="X332:Y332" si="1659">I332+K332+M332</f>
        <v>78</v>
      </c>
      <c r="Y332" s="29">
        <f t="shared" si="1659"/>
        <v>357</v>
      </c>
      <c r="Z332" s="32">
        <f t="shared" ref="Z332:AA332" si="1660">Q332+S332+U332</f>
        <v>139</v>
      </c>
      <c r="AA332" s="67">
        <f t="shared" si="1660"/>
        <v>169</v>
      </c>
      <c r="AB332" s="68">
        <f t="shared" ref="AB332:AC332" si="1661">Z332/X332</f>
        <v>1.782051282</v>
      </c>
      <c r="AC332" s="69">
        <f t="shared" si="1661"/>
        <v>0.4733893557</v>
      </c>
      <c r="AD332" s="70">
        <v>26.0</v>
      </c>
      <c r="AE332" s="70">
        <v>9.0</v>
      </c>
      <c r="AF332" s="70">
        <v>39.0</v>
      </c>
      <c r="AG332" s="70">
        <v>4.0</v>
      </c>
      <c r="AH332" s="69">
        <v>283.0</v>
      </c>
      <c r="AI332" s="69">
        <v>42.0</v>
      </c>
      <c r="AJ332" s="69">
        <v>32.0</v>
      </c>
      <c r="AK332" s="70">
        <f t="shared" ref="AK332:AN332" si="1662">ROUND(AD332*$AB332,0)</f>
        <v>46</v>
      </c>
      <c r="AL332" s="70">
        <f t="shared" si="1662"/>
        <v>16</v>
      </c>
      <c r="AM332" s="70">
        <f t="shared" si="1662"/>
        <v>70</v>
      </c>
      <c r="AN332" s="70">
        <f t="shared" si="1662"/>
        <v>7</v>
      </c>
      <c r="AO332" s="69">
        <f t="shared" ref="AO332:AQ332" si="1663">ROUND(AH332*$AC332,0)</f>
        <v>134</v>
      </c>
      <c r="AP332" s="69">
        <f t="shared" si="1663"/>
        <v>20</v>
      </c>
      <c r="AQ332" s="69">
        <f t="shared" si="1663"/>
        <v>15</v>
      </c>
    </row>
    <row r="333">
      <c r="A333" s="60"/>
      <c r="B333" s="60"/>
      <c r="C333" s="60"/>
      <c r="D333" s="46">
        <v>331.0</v>
      </c>
      <c r="E333" s="25"/>
      <c r="F333" s="26">
        <v>4583.0</v>
      </c>
      <c r="G333" s="18">
        <v>2932.0</v>
      </c>
      <c r="H333" s="15">
        <f t="shared" si="9"/>
        <v>449</v>
      </c>
      <c r="I333" s="28">
        <v>19.0</v>
      </c>
      <c r="J333" s="29">
        <v>89.0</v>
      </c>
      <c r="K333" s="30">
        <v>22.0</v>
      </c>
      <c r="L333" s="31">
        <v>241.0</v>
      </c>
      <c r="M333" s="32">
        <v>17.0</v>
      </c>
      <c r="N333" s="33">
        <v>61.0</v>
      </c>
      <c r="O333" s="25"/>
      <c r="P333" s="15">
        <f t="shared" si="10"/>
        <v>296</v>
      </c>
      <c r="Q333" s="28">
        <f>'Group B vs A; Governor; Early E'!AJ333</f>
        <v>46</v>
      </c>
      <c r="R333" s="29">
        <f>'Group B vs A; Governor; Early E'!AK333</f>
        <v>89</v>
      </c>
      <c r="S333" s="30">
        <f>'Group B vs A; Governor; MiV EDV'!AJ333</f>
        <v>22</v>
      </c>
      <c r="T333" s="31">
        <f>'Group B vs A; Governor; MiV EDV'!AK333</f>
        <v>38</v>
      </c>
      <c r="U333" s="32">
        <f>'Group B vs A; EDV Restoration D'!C333</f>
        <v>40</v>
      </c>
      <c r="V333" s="33">
        <f>'Group B vs A; Governor; MiV EDV'!AI333</f>
        <v>61</v>
      </c>
      <c r="W333" s="25"/>
      <c r="X333" s="28">
        <f t="shared" ref="X333:Y333" si="1664">I333+K333+M333</f>
        <v>58</v>
      </c>
      <c r="Y333" s="29">
        <f t="shared" si="1664"/>
        <v>391</v>
      </c>
      <c r="Z333" s="32">
        <f t="shared" ref="Z333:AA333" si="1665">Q333+S333+U333</f>
        <v>108</v>
      </c>
      <c r="AA333" s="67">
        <f t="shared" si="1665"/>
        <v>188</v>
      </c>
      <c r="AB333" s="68">
        <f t="shared" ref="AB333:AC333" si="1666">Z333/X333</f>
        <v>1.862068966</v>
      </c>
      <c r="AC333" s="69">
        <f t="shared" si="1666"/>
        <v>0.4808184143</v>
      </c>
      <c r="AD333" s="70">
        <v>21.0</v>
      </c>
      <c r="AE333" s="70">
        <v>13.0</v>
      </c>
      <c r="AF333" s="70">
        <v>20.0</v>
      </c>
      <c r="AG333" s="70">
        <v>4.0</v>
      </c>
      <c r="AH333" s="69">
        <v>314.0</v>
      </c>
      <c r="AI333" s="69">
        <v>56.0</v>
      </c>
      <c r="AJ333" s="69">
        <v>21.0</v>
      </c>
      <c r="AK333" s="70">
        <f t="shared" ref="AK333:AN333" si="1667">ROUND(AD333*$AB333,0)</f>
        <v>39</v>
      </c>
      <c r="AL333" s="70">
        <f t="shared" si="1667"/>
        <v>24</v>
      </c>
      <c r="AM333" s="70">
        <f t="shared" si="1667"/>
        <v>37</v>
      </c>
      <c r="AN333" s="70">
        <f t="shared" si="1667"/>
        <v>7</v>
      </c>
      <c r="AO333" s="69">
        <f t="shared" ref="AO333:AQ333" si="1668">ROUND(AH333*$AC333,0)</f>
        <v>151</v>
      </c>
      <c r="AP333" s="69">
        <f t="shared" si="1668"/>
        <v>27</v>
      </c>
      <c r="AQ333" s="69">
        <f t="shared" si="1668"/>
        <v>10</v>
      </c>
    </row>
    <row r="334">
      <c r="A334" s="60"/>
      <c r="B334" s="60"/>
      <c r="C334" s="60"/>
      <c r="D334" s="46">
        <v>332.0</v>
      </c>
      <c r="E334" s="25"/>
      <c r="F334" s="26">
        <v>4585.0</v>
      </c>
      <c r="G334" s="18">
        <v>1222.0</v>
      </c>
      <c r="H334" s="15">
        <f t="shared" si="9"/>
        <v>116</v>
      </c>
      <c r="I334" s="28">
        <v>14.0</v>
      </c>
      <c r="J334" s="29">
        <v>10.0</v>
      </c>
      <c r="K334" s="30">
        <v>5.0</v>
      </c>
      <c r="L334" s="31">
        <v>48.0</v>
      </c>
      <c r="M334" s="32">
        <v>3.0</v>
      </c>
      <c r="N334" s="33">
        <v>36.0</v>
      </c>
      <c r="O334" s="25"/>
      <c r="P334" s="15">
        <f t="shared" si="10"/>
        <v>101</v>
      </c>
      <c r="Q334" s="28">
        <f>'Group B vs A; Governor; Early E'!AJ334</f>
        <v>24</v>
      </c>
      <c r="R334" s="29">
        <f>'Group B vs A; Governor; Early E'!AK334</f>
        <v>10</v>
      </c>
      <c r="S334" s="30">
        <f>'Group B vs A; Governor; MiV EDV'!AJ334</f>
        <v>5</v>
      </c>
      <c r="T334" s="31">
        <f>'Group B vs A; Governor; MiV EDV'!AK334</f>
        <v>12</v>
      </c>
      <c r="U334" s="32">
        <f>'Group B vs A; EDV Restoration D'!C334</f>
        <v>14</v>
      </c>
      <c r="V334" s="33">
        <f>'Group B vs A; Governor; MiV EDV'!AI334</f>
        <v>36</v>
      </c>
      <c r="W334" s="25"/>
      <c r="X334" s="28">
        <f t="shared" ref="X334:Y334" si="1669">I334+K334+M334</f>
        <v>22</v>
      </c>
      <c r="Y334" s="29">
        <f t="shared" si="1669"/>
        <v>94</v>
      </c>
      <c r="Z334" s="32">
        <f t="shared" ref="Z334:AA334" si="1670">Q334+S334+U334</f>
        <v>43</v>
      </c>
      <c r="AA334" s="67">
        <f t="shared" si="1670"/>
        <v>58</v>
      </c>
      <c r="AB334" s="68">
        <f t="shared" ref="AB334:AC334" si="1671">Z334/X334</f>
        <v>1.954545455</v>
      </c>
      <c r="AC334" s="69">
        <f t="shared" si="1671"/>
        <v>0.6170212766</v>
      </c>
      <c r="AD334" s="70">
        <v>8.0</v>
      </c>
      <c r="AE334" s="70">
        <v>3.0</v>
      </c>
      <c r="AF334" s="70">
        <v>10.0</v>
      </c>
      <c r="AG334" s="70">
        <v>1.0</v>
      </c>
      <c r="AH334" s="69">
        <v>67.0</v>
      </c>
      <c r="AI334" s="69">
        <v>14.0</v>
      </c>
      <c r="AJ334" s="69">
        <v>13.0</v>
      </c>
      <c r="AK334" s="70">
        <f t="shared" ref="AK334:AN334" si="1672">ROUND(AD334*$AB334,0)</f>
        <v>16</v>
      </c>
      <c r="AL334" s="70">
        <f t="shared" si="1672"/>
        <v>6</v>
      </c>
      <c r="AM334" s="70">
        <f t="shared" si="1672"/>
        <v>20</v>
      </c>
      <c r="AN334" s="70">
        <f t="shared" si="1672"/>
        <v>2</v>
      </c>
      <c r="AO334" s="69">
        <f t="shared" ref="AO334:AQ334" si="1673">ROUND(AH334*$AC334,0)</f>
        <v>41</v>
      </c>
      <c r="AP334" s="69">
        <f t="shared" si="1673"/>
        <v>9</v>
      </c>
      <c r="AQ334" s="69">
        <f t="shared" si="1673"/>
        <v>8</v>
      </c>
    </row>
    <row r="335">
      <c r="A335" s="60"/>
      <c r="B335" s="60"/>
      <c r="C335" s="60"/>
      <c r="D335" s="46">
        <v>333.0</v>
      </c>
      <c r="E335" s="25"/>
      <c r="F335" s="26">
        <v>4586.0</v>
      </c>
      <c r="G335" s="18">
        <v>3208.0</v>
      </c>
      <c r="H335" s="15">
        <f t="shared" si="9"/>
        <v>450</v>
      </c>
      <c r="I335" s="28">
        <v>17.0</v>
      </c>
      <c r="J335" s="29">
        <v>109.0</v>
      </c>
      <c r="K335" s="30">
        <v>22.0</v>
      </c>
      <c r="L335" s="31">
        <v>224.0</v>
      </c>
      <c r="M335" s="32">
        <v>27.0</v>
      </c>
      <c r="N335" s="33">
        <v>51.0</v>
      </c>
      <c r="O335" s="25"/>
      <c r="P335" s="15">
        <f t="shared" si="10"/>
        <v>317</v>
      </c>
      <c r="Q335" s="28">
        <f>'Group B vs A; Governor; Early E'!AJ335</f>
        <v>58</v>
      </c>
      <c r="R335" s="29">
        <f>'Group B vs A; Governor; Early E'!AK335</f>
        <v>109</v>
      </c>
      <c r="S335" s="30">
        <f>'Group B vs A; Governor; MiV EDV'!AJ335</f>
        <v>22</v>
      </c>
      <c r="T335" s="31">
        <f>'Group B vs A; Governor; MiV EDV'!AK335</f>
        <v>29</v>
      </c>
      <c r="U335" s="32">
        <f>'Group B vs A; EDV Restoration D'!C335</f>
        <v>48</v>
      </c>
      <c r="V335" s="33">
        <f>'Group B vs A; Governor; MiV EDV'!AI335</f>
        <v>51</v>
      </c>
      <c r="W335" s="25"/>
      <c r="X335" s="28">
        <f t="shared" ref="X335:Y335" si="1674">I335+K335+M335</f>
        <v>66</v>
      </c>
      <c r="Y335" s="29">
        <f t="shared" si="1674"/>
        <v>384</v>
      </c>
      <c r="Z335" s="32">
        <f t="shared" ref="Z335:AA335" si="1675">Q335+S335+U335</f>
        <v>128</v>
      </c>
      <c r="AA335" s="67">
        <f t="shared" si="1675"/>
        <v>189</v>
      </c>
      <c r="AB335" s="68">
        <f t="shared" ref="AB335:AC335" si="1676">Z335/X335</f>
        <v>1.939393939</v>
      </c>
      <c r="AC335" s="69">
        <f t="shared" si="1676"/>
        <v>0.4921875</v>
      </c>
      <c r="AD335" s="70">
        <v>30.0</v>
      </c>
      <c r="AE335" s="70">
        <v>7.0</v>
      </c>
      <c r="AF335" s="70">
        <v>19.0</v>
      </c>
      <c r="AG335" s="70">
        <v>10.0</v>
      </c>
      <c r="AH335" s="69">
        <v>295.0</v>
      </c>
      <c r="AI335" s="69">
        <v>55.0</v>
      </c>
      <c r="AJ335" s="69">
        <v>34.0</v>
      </c>
      <c r="AK335" s="70">
        <f t="shared" ref="AK335:AN335" si="1677">ROUND(AD335*$AB335,0)</f>
        <v>58</v>
      </c>
      <c r="AL335" s="70">
        <f t="shared" si="1677"/>
        <v>14</v>
      </c>
      <c r="AM335" s="70">
        <f t="shared" si="1677"/>
        <v>37</v>
      </c>
      <c r="AN335" s="70">
        <f t="shared" si="1677"/>
        <v>19</v>
      </c>
      <c r="AO335" s="69">
        <f t="shared" ref="AO335:AQ335" si="1678">ROUND(AH335*$AC335,0)</f>
        <v>145</v>
      </c>
      <c r="AP335" s="69">
        <f t="shared" si="1678"/>
        <v>27</v>
      </c>
      <c r="AQ335" s="69">
        <f t="shared" si="1678"/>
        <v>17</v>
      </c>
    </row>
    <row r="336">
      <c r="A336" s="60"/>
      <c r="B336" s="60"/>
      <c r="C336" s="60"/>
      <c r="D336" s="46">
        <v>334.0</v>
      </c>
      <c r="E336" s="25"/>
      <c r="F336" s="26">
        <v>4597.0</v>
      </c>
      <c r="G336" s="18">
        <v>3296.0</v>
      </c>
      <c r="H336" s="15">
        <f t="shared" si="9"/>
        <v>211</v>
      </c>
      <c r="I336" s="28">
        <v>10.0</v>
      </c>
      <c r="J336" s="29">
        <v>44.0</v>
      </c>
      <c r="K336" s="30">
        <v>6.0</v>
      </c>
      <c r="L336" s="31">
        <v>97.0</v>
      </c>
      <c r="M336" s="32">
        <v>11.0</v>
      </c>
      <c r="N336" s="33">
        <v>43.0</v>
      </c>
      <c r="O336" s="25"/>
      <c r="P336" s="15">
        <f t="shared" si="10"/>
        <v>156</v>
      </c>
      <c r="Q336" s="28">
        <f>'Group B vs A; Governor; Early E'!AJ336</f>
        <v>24</v>
      </c>
      <c r="R336" s="29">
        <f>'Group B vs A; Governor; Early E'!AK336</f>
        <v>44</v>
      </c>
      <c r="S336" s="30">
        <f>'Group B vs A; Governor; MiV EDV'!AJ336</f>
        <v>6</v>
      </c>
      <c r="T336" s="31">
        <f>'Group B vs A; Governor; MiV EDV'!AK336</f>
        <v>12</v>
      </c>
      <c r="U336" s="32">
        <f>'Group B vs A; EDV Restoration D'!C336</f>
        <v>27</v>
      </c>
      <c r="V336" s="33">
        <f>'Group B vs A; Governor; MiV EDV'!AI336</f>
        <v>43</v>
      </c>
      <c r="W336" s="25"/>
      <c r="X336" s="28">
        <f t="shared" ref="X336:Y336" si="1679">I336+K336+M336</f>
        <v>27</v>
      </c>
      <c r="Y336" s="29">
        <f t="shared" si="1679"/>
        <v>184</v>
      </c>
      <c r="Z336" s="32">
        <f t="shared" ref="Z336:AA336" si="1680">Q336+S336+U336</f>
        <v>57</v>
      </c>
      <c r="AA336" s="67">
        <f t="shared" si="1680"/>
        <v>99</v>
      </c>
      <c r="AB336" s="68">
        <f t="shared" ref="AB336:AC336" si="1681">Z336/X336</f>
        <v>2.111111111</v>
      </c>
      <c r="AC336" s="69">
        <f t="shared" si="1681"/>
        <v>0.5380434783</v>
      </c>
      <c r="AD336" s="70">
        <v>17.0</v>
      </c>
      <c r="AE336" s="70">
        <v>2.0</v>
      </c>
      <c r="AF336" s="70">
        <v>7.0</v>
      </c>
      <c r="AG336" s="70">
        <v>1.0</v>
      </c>
      <c r="AH336" s="69">
        <v>152.0</v>
      </c>
      <c r="AI336" s="69">
        <v>20.0</v>
      </c>
      <c r="AJ336" s="69">
        <v>12.0</v>
      </c>
      <c r="AK336" s="70">
        <f t="shared" ref="AK336:AN336" si="1682">ROUND(AD336*$AB336,0)</f>
        <v>36</v>
      </c>
      <c r="AL336" s="70">
        <f t="shared" si="1682"/>
        <v>4</v>
      </c>
      <c r="AM336" s="70">
        <f t="shared" si="1682"/>
        <v>15</v>
      </c>
      <c r="AN336" s="70">
        <f t="shared" si="1682"/>
        <v>2</v>
      </c>
      <c r="AO336" s="69">
        <f t="shared" ref="AO336:AQ336" si="1683">ROUND(AH336*$AC336,0)</f>
        <v>82</v>
      </c>
      <c r="AP336" s="69">
        <f t="shared" si="1683"/>
        <v>11</v>
      </c>
      <c r="AQ336" s="69">
        <f t="shared" si="1683"/>
        <v>6</v>
      </c>
    </row>
    <row r="337">
      <c r="A337" s="60"/>
      <c r="B337" s="60"/>
      <c r="C337" s="60"/>
      <c r="D337" s="46">
        <v>335.0</v>
      </c>
      <c r="E337" s="25"/>
      <c r="F337" s="26">
        <v>4605.0</v>
      </c>
      <c r="G337" s="18">
        <v>945.0</v>
      </c>
      <c r="H337" s="15">
        <f t="shared" si="9"/>
        <v>108</v>
      </c>
      <c r="I337" s="28">
        <v>5.0</v>
      </c>
      <c r="J337" s="29">
        <v>12.0</v>
      </c>
      <c r="K337" s="30">
        <v>5.0</v>
      </c>
      <c r="L337" s="31">
        <v>61.0</v>
      </c>
      <c r="M337" s="32">
        <v>3.0</v>
      </c>
      <c r="N337" s="33">
        <v>22.0</v>
      </c>
      <c r="O337" s="25"/>
      <c r="P337" s="15">
        <f t="shared" si="10"/>
        <v>69</v>
      </c>
      <c r="Q337" s="28">
        <f>'Group B vs A; Governor; Early E'!AJ337</f>
        <v>8</v>
      </c>
      <c r="R337" s="29">
        <f>'Group B vs A; Governor; Early E'!AK337</f>
        <v>12</v>
      </c>
      <c r="S337" s="30">
        <f>'Group B vs A; Governor; MiV EDV'!AJ337</f>
        <v>5</v>
      </c>
      <c r="T337" s="31">
        <f>'Group B vs A; Governor; MiV EDV'!AK337</f>
        <v>12</v>
      </c>
      <c r="U337" s="32">
        <f>'Group B vs A; EDV Restoration D'!C337</f>
        <v>10</v>
      </c>
      <c r="V337" s="33">
        <f>'Group B vs A; Governor; MiV EDV'!AI337</f>
        <v>22</v>
      </c>
      <c r="W337" s="25"/>
      <c r="X337" s="28">
        <f t="shared" ref="X337:Y337" si="1684">I337+K337+M337</f>
        <v>13</v>
      </c>
      <c r="Y337" s="29">
        <f t="shared" si="1684"/>
        <v>95</v>
      </c>
      <c r="Z337" s="32">
        <f t="shared" ref="Z337:AA337" si="1685">Q337+S337+U337</f>
        <v>23</v>
      </c>
      <c r="AA337" s="67">
        <f t="shared" si="1685"/>
        <v>46</v>
      </c>
      <c r="AB337" s="68">
        <f t="shared" ref="AB337:AC337" si="1686">Z337/X337</f>
        <v>1.769230769</v>
      </c>
      <c r="AC337" s="69">
        <f t="shared" si="1686"/>
        <v>0.4842105263</v>
      </c>
      <c r="AD337" s="70">
        <v>4.0</v>
      </c>
      <c r="AE337" s="70">
        <v>6.0</v>
      </c>
      <c r="AF337" s="70">
        <v>2.0</v>
      </c>
      <c r="AG337" s="70">
        <v>1.0</v>
      </c>
      <c r="AH337" s="69">
        <v>74.0</v>
      </c>
      <c r="AI337" s="69">
        <v>17.0</v>
      </c>
      <c r="AJ337" s="69">
        <v>4.0</v>
      </c>
      <c r="AK337" s="70">
        <f t="shared" ref="AK337:AN337" si="1687">ROUND(AD337*$AB337,0)</f>
        <v>7</v>
      </c>
      <c r="AL337" s="70">
        <f t="shared" si="1687"/>
        <v>11</v>
      </c>
      <c r="AM337" s="70">
        <f t="shared" si="1687"/>
        <v>4</v>
      </c>
      <c r="AN337" s="70">
        <f t="shared" si="1687"/>
        <v>2</v>
      </c>
      <c r="AO337" s="69">
        <f t="shared" ref="AO337:AQ337" si="1688">ROUND(AH337*$AC337,0)</f>
        <v>36</v>
      </c>
      <c r="AP337" s="69">
        <f t="shared" si="1688"/>
        <v>8</v>
      </c>
      <c r="AQ337" s="69">
        <f t="shared" si="1688"/>
        <v>2</v>
      </c>
    </row>
    <row r="338">
      <c r="A338" s="60"/>
      <c r="B338" s="60"/>
      <c r="C338" s="60"/>
      <c r="D338" s="46">
        <v>336.0</v>
      </c>
      <c r="E338" s="25"/>
      <c r="F338" s="26">
        <v>4623.0</v>
      </c>
      <c r="G338" s="18">
        <v>1589.0</v>
      </c>
      <c r="H338" s="15">
        <f t="shared" si="9"/>
        <v>342</v>
      </c>
      <c r="I338" s="28">
        <v>14.0</v>
      </c>
      <c r="J338" s="29">
        <v>76.0</v>
      </c>
      <c r="K338" s="30">
        <v>26.0</v>
      </c>
      <c r="L338" s="31">
        <v>136.0</v>
      </c>
      <c r="M338" s="32">
        <v>24.0</v>
      </c>
      <c r="N338" s="33">
        <v>66.0</v>
      </c>
      <c r="O338" s="25"/>
      <c r="P338" s="15">
        <f t="shared" si="10"/>
        <v>287</v>
      </c>
      <c r="Q338" s="28">
        <f>'Group B vs A; Governor; Early E'!AJ338</f>
        <v>40</v>
      </c>
      <c r="R338" s="29">
        <f>'Group B vs A; Governor; Early E'!AK338</f>
        <v>76</v>
      </c>
      <c r="S338" s="30">
        <f>'Group B vs A; Governor; MiV EDV'!AJ338</f>
        <v>26</v>
      </c>
      <c r="T338" s="31">
        <f>'Group B vs A; Governor; MiV EDV'!AK338</f>
        <v>30</v>
      </c>
      <c r="U338" s="32">
        <f>'Group B vs A; EDV Restoration D'!C338</f>
        <v>49</v>
      </c>
      <c r="V338" s="33">
        <f>'Group B vs A; Governor; MiV EDV'!AI338</f>
        <v>66</v>
      </c>
      <c r="W338" s="25"/>
      <c r="X338" s="28">
        <f t="shared" ref="X338:Y338" si="1689">I338+K338+M338</f>
        <v>64</v>
      </c>
      <c r="Y338" s="29">
        <f t="shared" si="1689"/>
        <v>278</v>
      </c>
      <c r="Z338" s="32">
        <f t="shared" ref="Z338:AA338" si="1690">Q338+S338+U338</f>
        <v>115</v>
      </c>
      <c r="AA338" s="67">
        <f t="shared" si="1690"/>
        <v>172</v>
      </c>
      <c r="AB338" s="68">
        <f t="shared" ref="AB338:AC338" si="1691">Z338/X338</f>
        <v>1.796875</v>
      </c>
      <c r="AC338" s="69">
        <f t="shared" si="1691"/>
        <v>0.618705036</v>
      </c>
      <c r="AD338" s="70">
        <v>29.0</v>
      </c>
      <c r="AE338" s="70">
        <v>12.0</v>
      </c>
      <c r="AF338" s="70">
        <v>17.0</v>
      </c>
      <c r="AG338" s="70">
        <v>6.0</v>
      </c>
      <c r="AH338" s="69">
        <v>150.0</v>
      </c>
      <c r="AI338" s="69">
        <v>109.0</v>
      </c>
      <c r="AJ338" s="69">
        <v>19.0</v>
      </c>
      <c r="AK338" s="70">
        <f t="shared" ref="AK338:AN338" si="1692">ROUND(AD338*$AB338,0)</f>
        <v>52</v>
      </c>
      <c r="AL338" s="70">
        <f t="shared" si="1692"/>
        <v>22</v>
      </c>
      <c r="AM338" s="70">
        <f t="shared" si="1692"/>
        <v>31</v>
      </c>
      <c r="AN338" s="70">
        <f t="shared" si="1692"/>
        <v>11</v>
      </c>
      <c r="AO338" s="69">
        <f t="shared" ref="AO338:AQ338" si="1693">ROUND(AH338*$AC338,0)</f>
        <v>93</v>
      </c>
      <c r="AP338" s="69">
        <f t="shared" si="1693"/>
        <v>67</v>
      </c>
      <c r="AQ338" s="69">
        <f t="shared" si="1693"/>
        <v>12</v>
      </c>
    </row>
    <row r="339">
      <c r="A339" s="60"/>
      <c r="B339" s="60"/>
      <c r="C339" s="60"/>
      <c r="D339" s="46">
        <v>337.0</v>
      </c>
      <c r="E339" s="25"/>
      <c r="F339" s="26">
        <v>4633.0</v>
      </c>
      <c r="G339" s="18">
        <v>1838.0</v>
      </c>
      <c r="H339" s="15">
        <f t="shared" si="9"/>
        <v>290</v>
      </c>
      <c r="I339" s="28">
        <v>18.0</v>
      </c>
      <c r="J339" s="29">
        <v>44.0</v>
      </c>
      <c r="K339" s="30">
        <v>20.0</v>
      </c>
      <c r="L339" s="31">
        <v>157.0</v>
      </c>
      <c r="M339" s="32">
        <v>19.0</v>
      </c>
      <c r="N339" s="33">
        <v>32.0</v>
      </c>
      <c r="O339" s="25"/>
      <c r="P339" s="15">
        <f t="shared" si="10"/>
        <v>199</v>
      </c>
      <c r="Q339" s="28">
        <f>'Group B vs A; Governor; Early E'!AJ339</f>
        <v>47</v>
      </c>
      <c r="R339" s="29">
        <f>'Group B vs A; Governor; Early E'!AK339</f>
        <v>44</v>
      </c>
      <c r="S339" s="30">
        <f>'Group B vs A; Governor; MiV EDV'!AJ339</f>
        <v>20</v>
      </c>
      <c r="T339" s="31">
        <f>'Group B vs A; Governor; MiV EDV'!AK339</f>
        <v>23</v>
      </c>
      <c r="U339" s="32">
        <f>'Group B vs A; EDV Restoration D'!C339</f>
        <v>33</v>
      </c>
      <c r="V339" s="33">
        <f>'Group B vs A; Governor; MiV EDV'!AI339</f>
        <v>32</v>
      </c>
      <c r="W339" s="25"/>
      <c r="X339" s="28">
        <f t="shared" ref="X339:Y339" si="1694">I339+K339+M339</f>
        <v>57</v>
      </c>
      <c r="Y339" s="29">
        <f t="shared" si="1694"/>
        <v>233</v>
      </c>
      <c r="Z339" s="32">
        <f t="shared" ref="Z339:AA339" si="1695">Q339+S339+U339</f>
        <v>100</v>
      </c>
      <c r="AA339" s="67">
        <f t="shared" si="1695"/>
        <v>99</v>
      </c>
      <c r="AB339" s="68">
        <f t="shared" ref="AB339:AC339" si="1696">Z339/X339</f>
        <v>1.754385965</v>
      </c>
      <c r="AC339" s="69">
        <f t="shared" si="1696"/>
        <v>0.4248927039</v>
      </c>
      <c r="AD339" s="70">
        <v>27.0</v>
      </c>
      <c r="AE339" s="70">
        <v>14.0</v>
      </c>
      <c r="AF339" s="70">
        <v>13.0</v>
      </c>
      <c r="AG339" s="70">
        <v>3.0</v>
      </c>
      <c r="AH339" s="69">
        <v>163.0</v>
      </c>
      <c r="AI339" s="69">
        <v>56.0</v>
      </c>
      <c r="AJ339" s="69">
        <v>14.0</v>
      </c>
      <c r="AK339" s="70">
        <f t="shared" ref="AK339:AN339" si="1697">ROUND(AD339*$AB339,0)</f>
        <v>47</v>
      </c>
      <c r="AL339" s="70">
        <f t="shared" si="1697"/>
        <v>25</v>
      </c>
      <c r="AM339" s="70">
        <f t="shared" si="1697"/>
        <v>23</v>
      </c>
      <c r="AN339" s="70">
        <f t="shared" si="1697"/>
        <v>5</v>
      </c>
      <c r="AO339" s="69">
        <f t="shared" ref="AO339:AQ339" si="1698">ROUND(AH339*$AC339,0)</f>
        <v>69</v>
      </c>
      <c r="AP339" s="69">
        <f t="shared" si="1698"/>
        <v>24</v>
      </c>
      <c r="AQ339" s="69">
        <f t="shared" si="1698"/>
        <v>6</v>
      </c>
    </row>
    <row r="340">
      <c r="A340" s="60"/>
      <c r="B340" s="60"/>
      <c r="C340" s="60"/>
      <c r="D340" s="46">
        <v>338.0</v>
      </c>
      <c r="E340" s="25"/>
      <c r="F340" s="26">
        <v>4650.0</v>
      </c>
      <c r="G340" s="18">
        <v>2048.0</v>
      </c>
      <c r="H340" s="15">
        <f t="shared" si="9"/>
        <v>156</v>
      </c>
      <c r="I340" s="28">
        <v>5.0</v>
      </c>
      <c r="J340" s="29">
        <v>30.0</v>
      </c>
      <c r="K340" s="30">
        <v>4.0</v>
      </c>
      <c r="L340" s="31">
        <v>86.0</v>
      </c>
      <c r="M340" s="32">
        <v>4.0</v>
      </c>
      <c r="N340" s="33">
        <v>27.0</v>
      </c>
      <c r="O340" s="25"/>
      <c r="P340" s="15">
        <f t="shared" si="10"/>
        <v>96</v>
      </c>
      <c r="Q340" s="28">
        <f>'Group B vs A; Governor; Early E'!AJ340</f>
        <v>12</v>
      </c>
      <c r="R340" s="29">
        <f>'Group B vs A; Governor; Early E'!AK340</f>
        <v>30</v>
      </c>
      <c r="S340" s="30">
        <f>'Group B vs A; Governor; MiV EDV'!AJ340</f>
        <v>4</v>
      </c>
      <c r="T340" s="31">
        <f>'Group B vs A; Governor; MiV EDV'!AK340</f>
        <v>10</v>
      </c>
      <c r="U340" s="32">
        <f>'Group B vs A; EDV Restoration D'!C340</f>
        <v>13</v>
      </c>
      <c r="V340" s="33">
        <f>'Group B vs A; Governor; MiV EDV'!AI340</f>
        <v>27</v>
      </c>
      <c r="W340" s="25"/>
      <c r="X340" s="28">
        <f t="shared" ref="X340:Y340" si="1699">I340+K340+M340</f>
        <v>13</v>
      </c>
      <c r="Y340" s="29">
        <f t="shared" si="1699"/>
        <v>143</v>
      </c>
      <c r="Z340" s="32">
        <f t="shared" ref="Z340:AA340" si="1700">Q340+S340+U340</f>
        <v>29</v>
      </c>
      <c r="AA340" s="67">
        <f t="shared" si="1700"/>
        <v>67</v>
      </c>
      <c r="AB340" s="68">
        <f t="shared" ref="AB340:AC340" si="1701">Z340/X340</f>
        <v>2.230769231</v>
      </c>
      <c r="AC340" s="69">
        <f t="shared" si="1701"/>
        <v>0.4685314685</v>
      </c>
      <c r="AD340" s="70">
        <v>8.0</v>
      </c>
      <c r="AE340" s="70">
        <v>1.0</v>
      </c>
      <c r="AF340" s="70">
        <v>3.0</v>
      </c>
      <c r="AG340" s="70">
        <v>1.0</v>
      </c>
      <c r="AH340" s="69">
        <v>122.0</v>
      </c>
      <c r="AI340" s="69">
        <v>11.0</v>
      </c>
      <c r="AJ340" s="69">
        <v>10.0</v>
      </c>
      <c r="AK340" s="70">
        <f t="shared" ref="AK340:AN340" si="1702">ROUND(AD340*$AB340,0)</f>
        <v>18</v>
      </c>
      <c r="AL340" s="70">
        <f t="shared" si="1702"/>
        <v>2</v>
      </c>
      <c r="AM340" s="70">
        <f t="shared" si="1702"/>
        <v>7</v>
      </c>
      <c r="AN340" s="70">
        <f t="shared" si="1702"/>
        <v>2</v>
      </c>
      <c r="AO340" s="69">
        <f t="shared" ref="AO340:AQ340" si="1703">ROUND(AH340*$AC340,0)</f>
        <v>57</v>
      </c>
      <c r="AP340" s="69">
        <f t="shared" si="1703"/>
        <v>5</v>
      </c>
      <c r="AQ340" s="69">
        <f t="shared" si="1703"/>
        <v>5</v>
      </c>
    </row>
    <row r="341">
      <c r="A341" s="60"/>
      <c r="B341" s="60"/>
      <c r="C341" s="60"/>
      <c r="D341" s="46">
        <v>339.0</v>
      </c>
      <c r="E341" s="25"/>
      <c r="F341" s="26">
        <v>4716.0</v>
      </c>
      <c r="G341" s="18">
        <v>2051.0</v>
      </c>
      <c r="H341" s="15">
        <f t="shared" si="9"/>
        <v>246</v>
      </c>
      <c r="I341" s="28">
        <v>18.0</v>
      </c>
      <c r="J341" s="29">
        <v>60.0</v>
      </c>
      <c r="K341" s="30">
        <v>19.0</v>
      </c>
      <c r="L341" s="31">
        <v>102.0</v>
      </c>
      <c r="M341" s="32">
        <v>12.0</v>
      </c>
      <c r="N341" s="33">
        <v>35.0</v>
      </c>
      <c r="O341" s="25"/>
      <c r="P341" s="15">
        <f t="shared" si="10"/>
        <v>205</v>
      </c>
      <c r="Q341" s="28">
        <f>'Group B vs A; Governor; Early E'!AJ341</f>
        <v>42</v>
      </c>
      <c r="R341" s="29">
        <f>'Group B vs A; Governor; Early E'!AK341</f>
        <v>60</v>
      </c>
      <c r="S341" s="30">
        <f>'Group B vs A; Governor; MiV EDV'!AJ341</f>
        <v>19</v>
      </c>
      <c r="T341" s="31">
        <f>'Group B vs A; Governor; MiV EDV'!AK341</f>
        <v>23</v>
      </c>
      <c r="U341" s="32">
        <f>'Group B vs A; EDV Restoration D'!C341</f>
        <v>26</v>
      </c>
      <c r="V341" s="33">
        <f>'Group B vs A; Governor; MiV EDV'!AI341</f>
        <v>35</v>
      </c>
      <c r="W341" s="25"/>
      <c r="X341" s="28">
        <f t="shared" ref="X341:Y341" si="1704">I341+K341+M341</f>
        <v>49</v>
      </c>
      <c r="Y341" s="29">
        <f t="shared" si="1704"/>
        <v>197</v>
      </c>
      <c r="Z341" s="32">
        <f t="shared" ref="Z341:AA341" si="1705">Q341+S341+U341</f>
        <v>87</v>
      </c>
      <c r="AA341" s="67">
        <f t="shared" si="1705"/>
        <v>118</v>
      </c>
      <c r="AB341" s="68">
        <f t="shared" ref="AB341:AC341" si="1706">Z341/X341</f>
        <v>1.775510204</v>
      </c>
      <c r="AC341" s="69">
        <f t="shared" si="1706"/>
        <v>0.5989847716</v>
      </c>
      <c r="AD341" s="70">
        <v>9.0</v>
      </c>
      <c r="AE341" s="70">
        <v>10.0</v>
      </c>
      <c r="AF341" s="70">
        <v>27.0</v>
      </c>
      <c r="AG341" s="70">
        <v>3.0</v>
      </c>
      <c r="AH341" s="69">
        <v>155.0</v>
      </c>
      <c r="AI341" s="69">
        <v>36.0</v>
      </c>
      <c r="AJ341" s="69">
        <v>6.0</v>
      </c>
      <c r="AK341" s="70">
        <f t="shared" ref="AK341:AN341" si="1707">ROUND(AD341*$AB341,0)</f>
        <v>16</v>
      </c>
      <c r="AL341" s="70">
        <f t="shared" si="1707"/>
        <v>18</v>
      </c>
      <c r="AM341" s="70">
        <f t="shared" si="1707"/>
        <v>48</v>
      </c>
      <c r="AN341" s="70">
        <f t="shared" si="1707"/>
        <v>5</v>
      </c>
      <c r="AO341" s="69">
        <f t="shared" ref="AO341:AQ341" si="1708">ROUND(AH341*$AC341,0)</f>
        <v>93</v>
      </c>
      <c r="AP341" s="69">
        <f t="shared" si="1708"/>
        <v>22</v>
      </c>
      <c r="AQ341" s="69">
        <f t="shared" si="1708"/>
        <v>4</v>
      </c>
    </row>
    <row r="342">
      <c r="A342" s="60"/>
      <c r="B342" s="60"/>
      <c r="C342" s="60"/>
      <c r="D342" s="46">
        <v>340.0</v>
      </c>
      <c r="E342" s="25"/>
      <c r="F342" s="26">
        <v>5002.0</v>
      </c>
      <c r="G342" s="18">
        <v>2381.0</v>
      </c>
      <c r="H342" s="15">
        <f t="shared" si="9"/>
        <v>206</v>
      </c>
      <c r="I342" s="28">
        <v>15.0</v>
      </c>
      <c r="J342" s="29">
        <v>47.0</v>
      </c>
      <c r="K342" s="30">
        <v>10.0</v>
      </c>
      <c r="L342" s="31">
        <v>100.0</v>
      </c>
      <c r="M342" s="32">
        <v>10.0</v>
      </c>
      <c r="N342" s="33">
        <v>24.0</v>
      </c>
      <c r="O342" s="25"/>
      <c r="P342" s="15">
        <f t="shared" si="10"/>
        <v>150</v>
      </c>
      <c r="Q342" s="28">
        <f>'Group B vs A; Governor; Early E'!AJ342</f>
        <v>36</v>
      </c>
      <c r="R342" s="29">
        <f>'Group B vs A; Governor; Early E'!AK342</f>
        <v>47</v>
      </c>
      <c r="S342" s="30">
        <f>'Group B vs A; Governor; MiV EDV'!AJ342</f>
        <v>10</v>
      </c>
      <c r="T342" s="31">
        <f>'Group B vs A; Governor; MiV EDV'!AK342</f>
        <v>14</v>
      </c>
      <c r="U342" s="32">
        <f>'Group B vs A; EDV Restoration D'!C342</f>
        <v>19</v>
      </c>
      <c r="V342" s="33">
        <f>'Group B vs A; Governor; MiV EDV'!AI342</f>
        <v>24</v>
      </c>
      <c r="W342" s="25"/>
      <c r="X342" s="28">
        <f t="shared" ref="X342:Y342" si="1709">I342+K342+M342</f>
        <v>35</v>
      </c>
      <c r="Y342" s="29">
        <f t="shared" si="1709"/>
        <v>171</v>
      </c>
      <c r="Z342" s="32">
        <f t="shared" ref="Z342:AA342" si="1710">Q342+S342+U342</f>
        <v>65</v>
      </c>
      <c r="AA342" s="67">
        <f t="shared" si="1710"/>
        <v>85</v>
      </c>
      <c r="AB342" s="68">
        <f t="shared" ref="AB342:AC342" si="1711">Z342/X342</f>
        <v>1.857142857</v>
      </c>
      <c r="AC342" s="69">
        <f t="shared" si="1711"/>
        <v>0.4970760234</v>
      </c>
      <c r="AD342" s="70">
        <v>20.0</v>
      </c>
      <c r="AE342" s="70">
        <v>4.0</v>
      </c>
      <c r="AF342" s="70">
        <v>9.0</v>
      </c>
      <c r="AG342" s="70">
        <v>2.0</v>
      </c>
      <c r="AH342" s="69">
        <v>135.0</v>
      </c>
      <c r="AI342" s="69">
        <v>24.0</v>
      </c>
      <c r="AJ342" s="69">
        <v>12.0</v>
      </c>
      <c r="AK342" s="70">
        <f t="shared" ref="AK342:AN342" si="1712">ROUND(AD342*$AB342,0)</f>
        <v>37</v>
      </c>
      <c r="AL342" s="70">
        <f t="shared" si="1712"/>
        <v>7</v>
      </c>
      <c r="AM342" s="70">
        <f t="shared" si="1712"/>
        <v>17</v>
      </c>
      <c r="AN342" s="70">
        <f t="shared" si="1712"/>
        <v>4</v>
      </c>
      <c r="AO342" s="69">
        <f t="shared" ref="AO342:AQ342" si="1713">ROUND(AH342*$AC342,0)</f>
        <v>67</v>
      </c>
      <c r="AP342" s="69">
        <f t="shared" si="1713"/>
        <v>12</v>
      </c>
      <c r="AQ342" s="69">
        <f t="shared" si="1713"/>
        <v>6</v>
      </c>
    </row>
    <row r="343">
      <c r="A343" s="60"/>
      <c r="B343" s="60"/>
      <c r="C343" s="60"/>
      <c r="D343" s="46">
        <v>341.0</v>
      </c>
      <c r="E343" s="25"/>
      <c r="F343" s="26">
        <v>5005.0</v>
      </c>
      <c r="G343" s="18">
        <v>2052.0</v>
      </c>
      <c r="H343" s="15">
        <f t="shared" si="9"/>
        <v>203</v>
      </c>
      <c r="I343" s="28">
        <v>14.0</v>
      </c>
      <c r="J343" s="29">
        <v>29.0</v>
      </c>
      <c r="K343" s="30">
        <v>6.0</v>
      </c>
      <c r="L343" s="31">
        <v>120.0</v>
      </c>
      <c r="M343" s="32">
        <v>10.0</v>
      </c>
      <c r="N343" s="33">
        <v>24.0</v>
      </c>
      <c r="O343" s="25"/>
      <c r="P343" s="15">
        <f t="shared" si="10"/>
        <v>118</v>
      </c>
      <c r="Q343" s="28">
        <f>'Group B vs A; Governor; Early E'!AJ343</f>
        <v>30</v>
      </c>
      <c r="R343" s="29">
        <f>'Group B vs A; Governor; Early E'!AK343</f>
        <v>29</v>
      </c>
      <c r="S343" s="30">
        <f>'Group B vs A; Governor; MiV EDV'!AJ343</f>
        <v>6</v>
      </c>
      <c r="T343" s="31">
        <f>'Group B vs A; Governor; MiV EDV'!AK343</f>
        <v>10</v>
      </c>
      <c r="U343" s="32">
        <f>'Group B vs A; EDV Restoration D'!C343</f>
        <v>19</v>
      </c>
      <c r="V343" s="33">
        <f>'Group B vs A; Governor; MiV EDV'!AI343</f>
        <v>24</v>
      </c>
      <c r="W343" s="25"/>
      <c r="X343" s="28">
        <f t="shared" ref="X343:Y343" si="1714">I343+K343+M343</f>
        <v>30</v>
      </c>
      <c r="Y343" s="29">
        <f t="shared" si="1714"/>
        <v>173</v>
      </c>
      <c r="Z343" s="32">
        <f t="shared" ref="Z343:AA343" si="1715">Q343+S343+U343</f>
        <v>55</v>
      </c>
      <c r="AA343" s="67">
        <f t="shared" si="1715"/>
        <v>63</v>
      </c>
      <c r="AB343" s="68">
        <f t="shared" ref="AB343:AC343" si="1716">Z343/X343</f>
        <v>1.833333333</v>
      </c>
      <c r="AC343" s="69">
        <f t="shared" si="1716"/>
        <v>0.3641618497</v>
      </c>
      <c r="AD343" s="70">
        <v>15.0</v>
      </c>
      <c r="AE343" s="70">
        <v>6.0</v>
      </c>
      <c r="AF343" s="70">
        <v>6.0</v>
      </c>
      <c r="AG343" s="70">
        <v>3.0</v>
      </c>
      <c r="AH343" s="69">
        <v>140.0</v>
      </c>
      <c r="AI343" s="69">
        <v>18.0</v>
      </c>
      <c r="AJ343" s="69">
        <v>15.0</v>
      </c>
      <c r="AK343" s="70">
        <f t="shared" ref="AK343:AN343" si="1717">ROUND(AD343*$AB343,0)</f>
        <v>28</v>
      </c>
      <c r="AL343" s="70">
        <f t="shared" si="1717"/>
        <v>11</v>
      </c>
      <c r="AM343" s="70">
        <f t="shared" si="1717"/>
        <v>11</v>
      </c>
      <c r="AN343" s="70">
        <f t="shared" si="1717"/>
        <v>6</v>
      </c>
      <c r="AO343" s="69">
        <f t="shared" ref="AO343:AQ343" si="1718">ROUND(AH343*$AC343,0)</f>
        <v>51</v>
      </c>
      <c r="AP343" s="69">
        <f t="shared" si="1718"/>
        <v>7</v>
      </c>
      <c r="AQ343" s="69">
        <f t="shared" si="1718"/>
        <v>5</v>
      </c>
    </row>
    <row r="344">
      <c r="A344" s="60"/>
      <c r="B344" s="60"/>
      <c r="C344" s="60"/>
      <c r="D344" s="46">
        <v>342.0</v>
      </c>
      <c r="E344" s="25"/>
      <c r="F344" s="26">
        <v>5007.0</v>
      </c>
      <c r="G344" s="18">
        <v>2110.0</v>
      </c>
      <c r="H344" s="15">
        <f t="shared" si="9"/>
        <v>159</v>
      </c>
      <c r="I344" s="28">
        <v>7.0</v>
      </c>
      <c r="J344" s="29">
        <v>31.0</v>
      </c>
      <c r="K344" s="30">
        <v>14.0</v>
      </c>
      <c r="L344" s="31">
        <v>69.0</v>
      </c>
      <c r="M344" s="32">
        <v>10.0</v>
      </c>
      <c r="N344" s="33">
        <v>28.0</v>
      </c>
      <c r="O344" s="25"/>
      <c r="P344" s="15">
        <f t="shared" si="10"/>
        <v>127</v>
      </c>
      <c r="Q344" s="28">
        <f>'Group B vs A; Governor; Early E'!AJ344</f>
        <v>18</v>
      </c>
      <c r="R344" s="29">
        <f>'Group B vs A; Governor; Early E'!AK344</f>
        <v>31</v>
      </c>
      <c r="S344" s="30">
        <f>'Group B vs A; Governor; MiV EDV'!AJ344</f>
        <v>14</v>
      </c>
      <c r="T344" s="31">
        <f>'Group B vs A; Governor; MiV EDV'!AK344</f>
        <v>16</v>
      </c>
      <c r="U344" s="32">
        <f>'Group B vs A; EDV Restoration D'!C344</f>
        <v>20</v>
      </c>
      <c r="V344" s="33">
        <f>'Group B vs A; Governor; MiV EDV'!AI344</f>
        <v>28</v>
      </c>
      <c r="W344" s="25"/>
      <c r="X344" s="28">
        <f t="shared" ref="X344:Y344" si="1719">I344+K344+M344</f>
        <v>31</v>
      </c>
      <c r="Y344" s="29">
        <f t="shared" si="1719"/>
        <v>128</v>
      </c>
      <c r="Z344" s="32">
        <f t="shared" ref="Z344:AA344" si="1720">Q344+S344+U344</f>
        <v>52</v>
      </c>
      <c r="AA344" s="67">
        <f t="shared" si="1720"/>
        <v>75</v>
      </c>
      <c r="AB344" s="68">
        <f t="shared" ref="AB344:AC344" si="1721">Z344/X344</f>
        <v>1.677419355</v>
      </c>
      <c r="AC344" s="69">
        <f t="shared" si="1721"/>
        <v>0.5859375</v>
      </c>
      <c r="AD344" s="70">
        <v>15.0</v>
      </c>
      <c r="AE344" s="70">
        <v>7.0</v>
      </c>
      <c r="AF344" s="70">
        <v>7.0</v>
      </c>
      <c r="AG344" s="70">
        <v>2.0</v>
      </c>
      <c r="AH344" s="69">
        <v>102.0</v>
      </c>
      <c r="AI344" s="69">
        <v>14.0</v>
      </c>
      <c r="AJ344" s="69">
        <v>12.0</v>
      </c>
      <c r="AK344" s="70">
        <f t="shared" ref="AK344:AN344" si="1722">ROUND(AD344*$AB344,0)</f>
        <v>25</v>
      </c>
      <c r="AL344" s="70">
        <f t="shared" si="1722"/>
        <v>12</v>
      </c>
      <c r="AM344" s="70">
        <f t="shared" si="1722"/>
        <v>12</v>
      </c>
      <c r="AN344" s="70">
        <f t="shared" si="1722"/>
        <v>3</v>
      </c>
      <c r="AO344" s="69">
        <f t="shared" ref="AO344:AQ344" si="1723">ROUND(AH344*$AC344,0)</f>
        <v>60</v>
      </c>
      <c r="AP344" s="69">
        <f t="shared" si="1723"/>
        <v>8</v>
      </c>
      <c r="AQ344" s="69">
        <f t="shared" si="1723"/>
        <v>7</v>
      </c>
    </row>
    <row r="345">
      <c r="A345" s="60"/>
      <c r="B345" s="60"/>
      <c r="C345" s="60"/>
      <c r="D345" s="46">
        <v>343.0</v>
      </c>
      <c r="E345" s="25"/>
      <c r="F345" s="26">
        <v>5008.0</v>
      </c>
      <c r="G345" s="18">
        <v>2352.0</v>
      </c>
      <c r="H345" s="15">
        <f t="shared" si="9"/>
        <v>208</v>
      </c>
      <c r="I345" s="28">
        <v>5.0</v>
      </c>
      <c r="J345" s="29">
        <v>44.0</v>
      </c>
      <c r="K345" s="30">
        <v>6.0</v>
      </c>
      <c r="L345" s="31">
        <v>93.0</v>
      </c>
      <c r="M345" s="32">
        <v>10.0</v>
      </c>
      <c r="N345" s="33">
        <v>50.0</v>
      </c>
      <c r="O345" s="25"/>
      <c r="P345" s="15">
        <f t="shared" si="10"/>
        <v>154</v>
      </c>
      <c r="Q345" s="28">
        <f>'Group B vs A; Governor; Early E'!AJ345</f>
        <v>14</v>
      </c>
      <c r="R345" s="29">
        <f>'Group B vs A; Governor; Early E'!AK345</f>
        <v>44</v>
      </c>
      <c r="S345" s="30">
        <f>'Group B vs A; Governor; MiV EDV'!AJ345</f>
        <v>6</v>
      </c>
      <c r="T345" s="31">
        <f>'Group B vs A; Governor; MiV EDV'!AK345</f>
        <v>13</v>
      </c>
      <c r="U345" s="32">
        <f>'Group B vs A; EDV Restoration D'!C345</f>
        <v>27</v>
      </c>
      <c r="V345" s="33">
        <f>'Group B vs A; Governor; MiV EDV'!AI345</f>
        <v>50</v>
      </c>
      <c r="W345" s="25"/>
      <c r="X345" s="28">
        <f t="shared" ref="X345:Y345" si="1724">I345+K345+M345</f>
        <v>21</v>
      </c>
      <c r="Y345" s="29">
        <f t="shared" si="1724"/>
        <v>187</v>
      </c>
      <c r="Z345" s="32">
        <f t="shared" ref="Z345:AA345" si="1725">Q345+S345+U345</f>
        <v>47</v>
      </c>
      <c r="AA345" s="67">
        <f t="shared" si="1725"/>
        <v>107</v>
      </c>
      <c r="AB345" s="68">
        <f t="shared" ref="AB345:AC345" si="1726">Z345/X345</f>
        <v>2.238095238</v>
      </c>
      <c r="AC345" s="69">
        <f t="shared" si="1726"/>
        <v>0.5721925134</v>
      </c>
      <c r="AD345" s="70">
        <v>14.0</v>
      </c>
      <c r="AE345" s="70">
        <v>6.0</v>
      </c>
      <c r="AF345" s="70">
        <v>1.0</v>
      </c>
      <c r="AG345" s="70">
        <v>0.0</v>
      </c>
      <c r="AH345" s="69">
        <v>135.0</v>
      </c>
      <c r="AI345" s="69">
        <v>37.0</v>
      </c>
      <c r="AJ345" s="69">
        <v>15.0</v>
      </c>
      <c r="AK345" s="70">
        <f t="shared" ref="AK345:AN345" si="1727">ROUND(AD345*$AB345,0)</f>
        <v>31</v>
      </c>
      <c r="AL345" s="70">
        <f t="shared" si="1727"/>
        <v>13</v>
      </c>
      <c r="AM345" s="70">
        <f t="shared" si="1727"/>
        <v>2</v>
      </c>
      <c r="AN345" s="70">
        <f t="shared" si="1727"/>
        <v>0</v>
      </c>
      <c r="AO345" s="69">
        <f t="shared" ref="AO345:AQ345" si="1728">ROUND(AH345*$AC345,0)</f>
        <v>77</v>
      </c>
      <c r="AP345" s="69">
        <f t="shared" si="1728"/>
        <v>21</v>
      </c>
      <c r="AQ345" s="69">
        <f t="shared" si="1728"/>
        <v>9</v>
      </c>
    </row>
    <row r="346">
      <c r="A346" s="60"/>
      <c r="B346" s="60"/>
      <c r="C346" s="60"/>
      <c r="D346" s="46">
        <v>344.0</v>
      </c>
      <c r="E346" s="25"/>
      <c r="F346" s="26">
        <v>5011.0</v>
      </c>
      <c r="G346" s="18">
        <v>1449.0</v>
      </c>
      <c r="H346" s="15">
        <f t="shared" si="9"/>
        <v>208</v>
      </c>
      <c r="I346" s="28">
        <v>12.0</v>
      </c>
      <c r="J346" s="29">
        <v>42.0</v>
      </c>
      <c r="K346" s="30">
        <v>9.0</v>
      </c>
      <c r="L346" s="31">
        <v>98.0</v>
      </c>
      <c r="M346" s="32">
        <v>15.0</v>
      </c>
      <c r="N346" s="33">
        <v>32.0</v>
      </c>
      <c r="O346" s="25"/>
      <c r="P346" s="15">
        <f t="shared" si="10"/>
        <v>155</v>
      </c>
      <c r="Q346" s="28">
        <f>'Group B vs A; Governor; Early E'!AJ346</f>
        <v>31</v>
      </c>
      <c r="R346" s="29">
        <f>'Group B vs A; Governor; Early E'!AK346</f>
        <v>42</v>
      </c>
      <c r="S346" s="30">
        <f>'Group B vs A; Governor; MiV EDV'!AJ346</f>
        <v>9</v>
      </c>
      <c r="T346" s="31">
        <f>'Group B vs A; Governor; MiV EDV'!AK346</f>
        <v>13</v>
      </c>
      <c r="U346" s="32">
        <f>'Group B vs A; EDV Restoration D'!C346</f>
        <v>28</v>
      </c>
      <c r="V346" s="33">
        <f>'Group B vs A; Governor; MiV EDV'!AI346</f>
        <v>32</v>
      </c>
      <c r="W346" s="25"/>
      <c r="X346" s="28">
        <f t="shared" ref="X346:Y346" si="1729">I346+K346+M346</f>
        <v>36</v>
      </c>
      <c r="Y346" s="29">
        <f t="shared" si="1729"/>
        <v>172</v>
      </c>
      <c r="Z346" s="32">
        <f t="shared" ref="Z346:AA346" si="1730">Q346+S346+U346</f>
        <v>68</v>
      </c>
      <c r="AA346" s="67">
        <f t="shared" si="1730"/>
        <v>87</v>
      </c>
      <c r="AB346" s="68">
        <f t="shared" ref="AB346:AC346" si="1731">Z346/X346</f>
        <v>1.888888889</v>
      </c>
      <c r="AC346" s="69">
        <f t="shared" si="1731"/>
        <v>0.5058139535</v>
      </c>
      <c r="AD346" s="70">
        <v>16.0</v>
      </c>
      <c r="AE346" s="70">
        <v>8.0</v>
      </c>
      <c r="AF346" s="70">
        <v>9.0</v>
      </c>
      <c r="AG346" s="70">
        <v>3.0</v>
      </c>
      <c r="AH346" s="69">
        <v>109.0</v>
      </c>
      <c r="AI346" s="69">
        <v>52.0</v>
      </c>
      <c r="AJ346" s="69">
        <v>11.0</v>
      </c>
      <c r="AK346" s="70">
        <f t="shared" ref="AK346:AN346" si="1732">ROUND(AD346*$AB346,0)</f>
        <v>30</v>
      </c>
      <c r="AL346" s="70">
        <f t="shared" si="1732"/>
        <v>15</v>
      </c>
      <c r="AM346" s="70">
        <f t="shared" si="1732"/>
        <v>17</v>
      </c>
      <c r="AN346" s="70">
        <f t="shared" si="1732"/>
        <v>6</v>
      </c>
      <c r="AO346" s="69">
        <f t="shared" ref="AO346:AQ346" si="1733">ROUND(AH346*$AC346,0)</f>
        <v>55</v>
      </c>
      <c r="AP346" s="69">
        <f t="shared" si="1733"/>
        <v>26</v>
      </c>
      <c r="AQ346" s="69">
        <f t="shared" si="1733"/>
        <v>6</v>
      </c>
    </row>
    <row r="347">
      <c r="A347" s="60"/>
      <c r="B347" s="60"/>
      <c r="C347" s="60"/>
      <c r="D347" s="46">
        <v>345.0</v>
      </c>
      <c r="E347" s="25"/>
      <c r="F347" s="26">
        <v>5012.0</v>
      </c>
      <c r="G347" s="18">
        <v>1644.0</v>
      </c>
      <c r="H347" s="15">
        <f t="shared" si="9"/>
        <v>203</v>
      </c>
      <c r="I347" s="28">
        <v>7.0</v>
      </c>
      <c r="J347" s="29">
        <v>38.0</v>
      </c>
      <c r="K347" s="30">
        <v>7.0</v>
      </c>
      <c r="L347" s="31">
        <v>115.0</v>
      </c>
      <c r="M347" s="32">
        <v>17.0</v>
      </c>
      <c r="N347" s="33">
        <v>19.0</v>
      </c>
      <c r="O347" s="25"/>
      <c r="P347" s="15">
        <f t="shared" si="10"/>
        <v>125</v>
      </c>
      <c r="Q347" s="28">
        <f>'Group B vs A; Governor; Early E'!AJ347</f>
        <v>25</v>
      </c>
      <c r="R347" s="29">
        <f>'Group B vs A; Governor; Early E'!AK347</f>
        <v>38</v>
      </c>
      <c r="S347" s="30">
        <f>'Group B vs A; Governor; MiV EDV'!AJ347</f>
        <v>7</v>
      </c>
      <c r="T347" s="31">
        <f>'Group B vs A; Governor; MiV EDV'!AK347</f>
        <v>9</v>
      </c>
      <c r="U347" s="32">
        <f>'Group B vs A; EDV Restoration D'!C347</f>
        <v>27</v>
      </c>
      <c r="V347" s="33">
        <f>'Group B vs A; Governor; MiV EDV'!AI347</f>
        <v>19</v>
      </c>
      <c r="W347" s="25"/>
      <c r="X347" s="28">
        <f t="shared" ref="X347:Y347" si="1734">I347+K347+M347</f>
        <v>31</v>
      </c>
      <c r="Y347" s="29">
        <f t="shared" si="1734"/>
        <v>172</v>
      </c>
      <c r="Z347" s="32">
        <f t="shared" ref="Z347:AA347" si="1735">Q347+S347+U347</f>
        <v>59</v>
      </c>
      <c r="AA347" s="67">
        <f t="shared" si="1735"/>
        <v>66</v>
      </c>
      <c r="AB347" s="68">
        <f t="shared" ref="AB347:AC347" si="1736">Z347/X347</f>
        <v>1.903225806</v>
      </c>
      <c r="AC347" s="69">
        <f t="shared" si="1736"/>
        <v>0.3837209302</v>
      </c>
      <c r="AD347" s="70">
        <v>16.0</v>
      </c>
      <c r="AE347" s="70">
        <v>4.0</v>
      </c>
      <c r="AF347" s="70">
        <v>9.0</v>
      </c>
      <c r="AG347" s="70">
        <v>2.0</v>
      </c>
      <c r="AH347" s="69">
        <v>121.0</v>
      </c>
      <c r="AI347" s="69">
        <v>37.0</v>
      </c>
      <c r="AJ347" s="69">
        <v>14.0</v>
      </c>
      <c r="AK347" s="70">
        <f t="shared" ref="AK347:AN347" si="1737">ROUND(AD347*$AB347,0)</f>
        <v>30</v>
      </c>
      <c r="AL347" s="70">
        <f t="shared" si="1737"/>
        <v>8</v>
      </c>
      <c r="AM347" s="70">
        <f t="shared" si="1737"/>
        <v>17</v>
      </c>
      <c r="AN347" s="70">
        <f t="shared" si="1737"/>
        <v>4</v>
      </c>
      <c r="AO347" s="69">
        <f t="shared" ref="AO347:AQ347" si="1738">ROUND(AH347*$AC347,0)</f>
        <v>46</v>
      </c>
      <c r="AP347" s="69">
        <f t="shared" si="1738"/>
        <v>14</v>
      </c>
      <c r="AQ347" s="69">
        <f t="shared" si="1738"/>
        <v>5</v>
      </c>
    </row>
    <row r="348">
      <c r="A348" s="60"/>
      <c r="B348" s="60"/>
      <c r="C348" s="60"/>
      <c r="D348" s="46">
        <v>346.0</v>
      </c>
      <c r="E348" s="25"/>
      <c r="F348" s="26">
        <v>5013.0</v>
      </c>
      <c r="G348" s="18">
        <v>2027.0</v>
      </c>
      <c r="H348" s="15">
        <f t="shared" si="9"/>
        <v>178</v>
      </c>
      <c r="I348" s="28">
        <v>4.0</v>
      </c>
      <c r="J348" s="29">
        <v>30.0</v>
      </c>
      <c r="K348" s="30">
        <v>15.0</v>
      </c>
      <c r="L348" s="31">
        <v>90.0</v>
      </c>
      <c r="M348" s="32">
        <v>10.0</v>
      </c>
      <c r="N348" s="33">
        <v>29.0</v>
      </c>
      <c r="O348" s="25"/>
      <c r="P348" s="15">
        <f t="shared" si="10"/>
        <v>126</v>
      </c>
      <c r="Q348" s="28">
        <f>'Group B vs A; Governor; Early E'!AJ348</f>
        <v>13</v>
      </c>
      <c r="R348" s="29">
        <f>'Group B vs A; Governor; Early E'!AK348</f>
        <v>30</v>
      </c>
      <c r="S348" s="30">
        <f>'Group B vs A; Governor; MiV EDV'!AJ348</f>
        <v>15</v>
      </c>
      <c r="T348" s="31">
        <f>'Group B vs A; Governor; MiV EDV'!AK348</f>
        <v>19</v>
      </c>
      <c r="U348" s="32">
        <f>'Group B vs A; EDV Restoration D'!C348</f>
        <v>20</v>
      </c>
      <c r="V348" s="33">
        <f>'Group B vs A; Governor; MiV EDV'!AI348</f>
        <v>29</v>
      </c>
      <c r="W348" s="25"/>
      <c r="X348" s="28">
        <f t="shared" ref="X348:Y348" si="1739">I348+K348+M348</f>
        <v>29</v>
      </c>
      <c r="Y348" s="29">
        <f t="shared" si="1739"/>
        <v>149</v>
      </c>
      <c r="Z348" s="32">
        <f t="shared" ref="Z348:AA348" si="1740">Q348+S348+U348</f>
        <v>48</v>
      </c>
      <c r="AA348" s="67">
        <f t="shared" si="1740"/>
        <v>78</v>
      </c>
      <c r="AB348" s="68">
        <f t="shared" ref="AB348:AC348" si="1741">Z348/X348</f>
        <v>1.655172414</v>
      </c>
      <c r="AC348" s="69">
        <f t="shared" si="1741"/>
        <v>0.5234899329</v>
      </c>
      <c r="AD348" s="70">
        <v>13.0</v>
      </c>
      <c r="AE348" s="70">
        <v>9.0</v>
      </c>
      <c r="AF348" s="70">
        <v>4.0</v>
      </c>
      <c r="AG348" s="70">
        <v>3.0</v>
      </c>
      <c r="AH348" s="69">
        <v>106.0</v>
      </c>
      <c r="AI348" s="69">
        <v>31.0</v>
      </c>
      <c r="AJ348" s="69">
        <v>12.0</v>
      </c>
      <c r="AK348" s="70">
        <f t="shared" ref="AK348:AN348" si="1742">ROUND(AD348*$AB348,0)</f>
        <v>22</v>
      </c>
      <c r="AL348" s="70">
        <f t="shared" si="1742"/>
        <v>15</v>
      </c>
      <c r="AM348" s="70">
        <f t="shared" si="1742"/>
        <v>7</v>
      </c>
      <c r="AN348" s="70">
        <f t="shared" si="1742"/>
        <v>5</v>
      </c>
      <c r="AO348" s="69">
        <f t="shared" ref="AO348:AQ348" si="1743">ROUND(AH348*$AC348,0)</f>
        <v>55</v>
      </c>
      <c r="AP348" s="69">
        <f t="shared" si="1743"/>
        <v>16</v>
      </c>
      <c r="AQ348" s="69">
        <f t="shared" si="1743"/>
        <v>6</v>
      </c>
    </row>
    <row r="349">
      <c r="A349" s="60"/>
      <c r="B349" s="60"/>
      <c r="C349" s="60"/>
      <c r="D349" s="46">
        <v>347.0</v>
      </c>
      <c r="E349" s="25"/>
      <c r="F349" s="26">
        <v>5017.0</v>
      </c>
      <c r="G349" s="18">
        <v>2059.0</v>
      </c>
      <c r="H349" s="15">
        <f t="shared" si="9"/>
        <v>307</v>
      </c>
      <c r="I349" s="28">
        <v>28.0</v>
      </c>
      <c r="J349" s="29">
        <v>42.0</v>
      </c>
      <c r="K349" s="30">
        <v>15.0</v>
      </c>
      <c r="L349" s="31">
        <v>130.0</v>
      </c>
      <c r="M349" s="32">
        <v>32.0</v>
      </c>
      <c r="N349" s="33">
        <v>60.0</v>
      </c>
      <c r="O349" s="25"/>
      <c r="P349" s="15">
        <f t="shared" si="10"/>
        <v>260</v>
      </c>
      <c r="Q349" s="28">
        <f>'Group B vs A; Governor; Early E'!AJ349</f>
        <v>67</v>
      </c>
      <c r="R349" s="29">
        <f>'Group B vs A; Governor; Early E'!AK349</f>
        <v>42</v>
      </c>
      <c r="S349" s="30">
        <f>'Group B vs A; Governor; MiV EDV'!AJ349</f>
        <v>15</v>
      </c>
      <c r="T349" s="31">
        <f>'Group B vs A; Governor; MiV EDV'!AK349</f>
        <v>19</v>
      </c>
      <c r="U349" s="32">
        <f>'Group B vs A; EDV Restoration D'!C349</f>
        <v>57</v>
      </c>
      <c r="V349" s="33">
        <f>'Group B vs A; Governor; MiV EDV'!AI349</f>
        <v>60</v>
      </c>
      <c r="W349" s="25"/>
      <c r="X349" s="28">
        <f t="shared" ref="X349:Y349" si="1744">I349+K349+M349</f>
        <v>75</v>
      </c>
      <c r="Y349" s="29">
        <f t="shared" si="1744"/>
        <v>232</v>
      </c>
      <c r="Z349" s="32">
        <f t="shared" ref="Z349:AA349" si="1745">Q349+S349+U349</f>
        <v>139</v>
      </c>
      <c r="AA349" s="67">
        <f t="shared" si="1745"/>
        <v>121</v>
      </c>
      <c r="AB349" s="68">
        <f t="shared" ref="AB349:AC349" si="1746">Z349/X349</f>
        <v>1.853333333</v>
      </c>
      <c r="AC349" s="69">
        <f t="shared" si="1746"/>
        <v>0.5215517241</v>
      </c>
      <c r="AD349" s="70">
        <v>40.0</v>
      </c>
      <c r="AE349" s="70">
        <v>9.0</v>
      </c>
      <c r="AF349" s="70">
        <v>20.0</v>
      </c>
      <c r="AG349" s="70">
        <v>6.0</v>
      </c>
      <c r="AH349" s="69">
        <v>156.0</v>
      </c>
      <c r="AI349" s="69">
        <v>53.0</v>
      </c>
      <c r="AJ349" s="69">
        <v>23.0</v>
      </c>
      <c r="AK349" s="70">
        <f t="shared" ref="AK349:AN349" si="1747">ROUND(AD349*$AB349,0)</f>
        <v>74</v>
      </c>
      <c r="AL349" s="70">
        <f t="shared" si="1747"/>
        <v>17</v>
      </c>
      <c r="AM349" s="70">
        <f t="shared" si="1747"/>
        <v>37</v>
      </c>
      <c r="AN349" s="70">
        <f t="shared" si="1747"/>
        <v>11</v>
      </c>
      <c r="AO349" s="69">
        <f t="shared" ref="AO349:AQ349" si="1748">ROUND(AH349*$AC349,0)</f>
        <v>81</v>
      </c>
      <c r="AP349" s="69">
        <f t="shared" si="1748"/>
        <v>28</v>
      </c>
      <c r="AQ349" s="69">
        <f t="shared" si="1748"/>
        <v>12</v>
      </c>
    </row>
    <row r="350">
      <c r="A350" s="60"/>
      <c r="B350" s="60"/>
      <c r="C350" s="60"/>
      <c r="D350" s="46">
        <v>348.0</v>
      </c>
      <c r="E350" s="25"/>
      <c r="F350" s="26">
        <v>5018.0</v>
      </c>
      <c r="G350" s="18">
        <v>1342.0</v>
      </c>
      <c r="H350" s="15">
        <f t="shared" si="9"/>
        <v>201</v>
      </c>
      <c r="I350" s="28">
        <v>2.0</v>
      </c>
      <c r="J350" s="29">
        <v>42.0</v>
      </c>
      <c r="K350" s="30">
        <v>15.0</v>
      </c>
      <c r="L350" s="31">
        <v>109.0</v>
      </c>
      <c r="M350" s="32">
        <v>13.0</v>
      </c>
      <c r="N350" s="33">
        <v>20.0</v>
      </c>
      <c r="O350" s="25"/>
      <c r="P350" s="15">
        <f t="shared" si="10"/>
        <v>130</v>
      </c>
      <c r="Q350" s="28">
        <f>'Group B vs A; Governor; Early E'!AJ350</f>
        <v>16</v>
      </c>
      <c r="R350" s="29">
        <f>'Group B vs A; Governor; Early E'!AK350</f>
        <v>42</v>
      </c>
      <c r="S350" s="30">
        <f>'Group B vs A; Governor; MiV EDV'!AJ350</f>
        <v>15</v>
      </c>
      <c r="T350" s="31">
        <f>'Group B vs A; Governor; MiV EDV'!AK350</f>
        <v>16</v>
      </c>
      <c r="U350" s="32">
        <f>'Group B vs A; EDV Restoration D'!C350</f>
        <v>21</v>
      </c>
      <c r="V350" s="33">
        <f>'Group B vs A; Governor; MiV EDV'!AI350</f>
        <v>20</v>
      </c>
      <c r="W350" s="25"/>
      <c r="X350" s="28">
        <f t="shared" ref="X350:Y350" si="1749">I350+K350+M350</f>
        <v>30</v>
      </c>
      <c r="Y350" s="29">
        <f t="shared" si="1749"/>
        <v>171</v>
      </c>
      <c r="Z350" s="32">
        <f t="shared" ref="Z350:AA350" si="1750">Q350+S350+U350</f>
        <v>52</v>
      </c>
      <c r="AA350" s="67">
        <f t="shared" si="1750"/>
        <v>78</v>
      </c>
      <c r="AB350" s="68">
        <f t="shared" ref="AB350:AC350" si="1751">Z350/X350</f>
        <v>1.733333333</v>
      </c>
      <c r="AC350" s="69">
        <f t="shared" si="1751"/>
        <v>0.4561403509</v>
      </c>
      <c r="AD350" s="70">
        <v>15.0</v>
      </c>
      <c r="AE350" s="70">
        <v>4.0</v>
      </c>
      <c r="AF350" s="70">
        <v>10.0</v>
      </c>
      <c r="AG350" s="70">
        <v>1.0</v>
      </c>
      <c r="AH350" s="69">
        <v>122.0</v>
      </c>
      <c r="AI350" s="69">
        <v>29.0</v>
      </c>
      <c r="AJ350" s="69">
        <v>20.0</v>
      </c>
      <c r="AK350" s="70">
        <f t="shared" ref="AK350:AN350" si="1752">ROUND(AD350*$AB350,0)</f>
        <v>26</v>
      </c>
      <c r="AL350" s="70">
        <f t="shared" si="1752"/>
        <v>7</v>
      </c>
      <c r="AM350" s="70">
        <f t="shared" si="1752"/>
        <v>17</v>
      </c>
      <c r="AN350" s="70">
        <f t="shared" si="1752"/>
        <v>2</v>
      </c>
      <c r="AO350" s="69">
        <f t="shared" ref="AO350:AQ350" si="1753">ROUND(AH350*$AC350,0)</f>
        <v>56</v>
      </c>
      <c r="AP350" s="69">
        <f t="shared" si="1753"/>
        <v>13</v>
      </c>
      <c r="AQ350" s="69">
        <f t="shared" si="1753"/>
        <v>9</v>
      </c>
    </row>
    <row r="351">
      <c r="A351" s="60"/>
      <c r="B351" s="60"/>
      <c r="C351" s="60"/>
      <c r="D351" s="46">
        <v>349.0</v>
      </c>
      <c r="E351" s="25"/>
      <c r="F351" s="26">
        <v>5022.0</v>
      </c>
      <c r="G351" s="18">
        <v>1827.0</v>
      </c>
      <c r="H351" s="15">
        <f t="shared" si="9"/>
        <v>148</v>
      </c>
      <c r="I351" s="28">
        <v>6.0</v>
      </c>
      <c r="J351" s="29">
        <v>27.0</v>
      </c>
      <c r="K351" s="30">
        <v>6.0</v>
      </c>
      <c r="L351" s="31">
        <v>88.0</v>
      </c>
      <c r="M351" s="32">
        <v>5.0</v>
      </c>
      <c r="N351" s="33">
        <v>16.0</v>
      </c>
      <c r="O351" s="25"/>
      <c r="P351" s="15">
        <f t="shared" si="10"/>
        <v>87</v>
      </c>
      <c r="Q351" s="28">
        <f>'Group B vs A; Governor; Early E'!AJ351</f>
        <v>15</v>
      </c>
      <c r="R351" s="29">
        <f>'Group B vs A; Governor; Early E'!AK351</f>
        <v>27</v>
      </c>
      <c r="S351" s="30">
        <f>'Group B vs A; Governor; MiV EDV'!AJ351</f>
        <v>6</v>
      </c>
      <c r="T351" s="31">
        <f>'Group B vs A; Governor; MiV EDV'!AK351</f>
        <v>11</v>
      </c>
      <c r="U351" s="32">
        <f>'Group B vs A; EDV Restoration D'!C351</f>
        <v>12</v>
      </c>
      <c r="V351" s="33">
        <f>'Group B vs A; Governor; MiV EDV'!AI351</f>
        <v>16</v>
      </c>
      <c r="W351" s="25"/>
      <c r="X351" s="28">
        <f t="shared" ref="X351:Y351" si="1754">I351+K351+M351</f>
        <v>17</v>
      </c>
      <c r="Y351" s="29">
        <f t="shared" si="1754"/>
        <v>131</v>
      </c>
      <c r="Z351" s="32">
        <f t="shared" ref="Z351:AA351" si="1755">Q351+S351+U351</f>
        <v>33</v>
      </c>
      <c r="AA351" s="67">
        <f t="shared" si="1755"/>
        <v>54</v>
      </c>
      <c r="AB351" s="68">
        <f t="shared" ref="AB351:AC351" si="1756">Z351/X351</f>
        <v>1.941176471</v>
      </c>
      <c r="AC351" s="69">
        <f t="shared" si="1756"/>
        <v>0.4122137405</v>
      </c>
      <c r="AD351" s="70">
        <v>3.0</v>
      </c>
      <c r="AE351" s="70">
        <v>6.0</v>
      </c>
      <c r="AF351" s="70">
        <v>3.0</v>
      </c>
      <c r="AG351" s="70">
        <v>5.0</v>
      </c>
      <c r="AH351" s="69">
        <v>105.0</v>
      </c>
      <c r="AI351" s="69">
        <v>18.0</v>
      </c>
      <c r="AJ351" s="69">
        <v>8.0</v>
      </c>
      <c r="AK351" s="70">
        <f t="shared" ref="AK351:AN351" si="1757">ROUND(AD351*$AB351,0)</f>
        <v>6</v>
      </c>
      <c r="AL351" s="70">
        <f t="shared" si="1757"/>
        <v>12</v>
      </c>
      <c r="AM351" s="70">
        <f t="shared" si="1757"/>
        <v>6</v>
      </c>
      <c r="AN351" s="70">
        <f t="shared" si="1757"/>
        <v>10</v>
      </c>
      <c r="AO351" s="69">
        <f t="shared" ref="AO351:AQ351" si="1758">ROUND(AH351*$AC351,0)</f>
        <v>43</v>
      </c>
      <c r="AP351" s="69">
        <f t="shared" si="1758"/>
        <v>7</v>
      </c>
      <c r="AQ351" s="69">
        <f t="shared" si="1758"/>
        <v>3</v>
      </c>
    </row>
    <row r="352">
      <c r="A352" s="60"/>
      <c r="B352" s="60"/>
      <c r="C352" s="60"/>
      <c r="D352" s="46">
        <v>350.0</v>
      </c>
      <c r="E352" s="25"/>
      <c r="F352" s="26">
        <v>5023.0</v>
      </c>
      <c r="G352" s="18">
        <v>2227.0</v>
      </c>
      <c r="H352" s="15">
        <f t="shared" si="9"/>
        <v>522</v>
      </c>
      <c r="I352" s="28">
        <v>45.0</v>
      </c>
      <c r="J352" s="29">
        <v>75.0</v>
      </c>
      <c r="K352" s="30">
        <v>42.0</v>
      </c>
      <c r="L352" s="31">
        <v>183.0</v>
      </c>
      <c r="M352" s="32">
        <v>92.0</v>
      </c>
      <c r="N352" s="33">
        <v>85.0</v>
      </c>
      <c r="O352" s="25"/>
      <c r="P352" s="15">
        <f t="shared" si="10"/>
        <v>505</v>
      </c>
      <c r="Q352" s="28">
        <f>'Group B vs A; Governor; Early E'!AJ352</f>
        <v>134</v>
      </c>
      <c r="R352" s="29">
        <f>'Group B vs A; Governor; Early E'!AK352</f>
        <v>75</v>
      </c>
      <c r="S352" s="30">
        <f>'Group B vs A; Governor; MiV EDV'!AJ352</f>
        <v>42</v>
      </c>
      <c r="T352" s="31">
        <f>'Group B vs A; Governor; MiV EDV'!AK352</f>
        <v>29</v>
      </c>
      <c r="U352" s="32">
        <f>'Group B vs A; EDV Restoration D'!C352</f>
        <v>140</v>
      </c>
      <c r="V352" s="33">
        <f>'Group B vs A; Governor; MiV EDV'!AI352</f>
        <v>85</v>
      </c>
      <c r="W352" s="25"/>
      <c r="X352" s="28">
        <f t="shared" ref="X352:Y352" si="1759">I352+K352+M352</f>
        <v>179</v>
      </c>
      <c r="Y352" s="29">
        <f t="shared" si="1759"/>
        <v>343</v>
      </c>
      <c r="Z352" s="32">
        <f t="shared" ref="Z352:AA352" si="1760">Q352+S352+U352</f>
        <v>316</v>
      </c>
      <c r="AA352" s="67">
        <f t="shared" si="1760"/>
        <v>189</v>
      </c>
      <c r="AB352" s="68">
        <f t="shared" ref="AB352:AC352" si="1761">Z352/X352</f>
        <v>1.765363128</v>
      </c>
      <c r="AC352" s="69">
        <f t="shared" si="1761"/>
        <v>0.5510204082</v>
      </c>
      <c r="AD352" s="70">
        <v>103.0</v>
      </c>
      <c r="AE352" s="70">
        <v>20.0</v>
      </c>
      <c r="AF352" s="70">
        <v>44.0</v>
      </c>
      <c r="AG352" s="70">
        <v>12.0</v>
      </c>
      <c r="AH352" s="69">
        <v>194.0</v>
      </c>
      <c r="AI352" s="69">
        <v>145.0</v>
      </c>
      <c r="AJ352" s="69">
        <v>4.0</v>
      </c>
      <c r="AK352" s="70">
        <f t="shared" ref="AK352:AN352" si="1762">ROUND(AD352*$AB352,0)</f>
        <v>182</v>
      </c>
      <c r="AL352" s="70">
        <f t="shared" si="1762"/>
        <v>35</v>
      </c>
      <c r="AM352" s="70">
        <f t="shared" si="1762"/>
        <v>78</v>
      </c>
      <c r="AN352" s="70">
        <f t="shared" si="1762"/>
        <v>21</v>
      </c>
      <c r="AO352" s="69">
        <f t="shared" ref="AO352:AQ352" si="1763">ROUND(AH352*$AC352,0)</f>
        <v>107</v>
      </c>
      <c r="AP352" s="69">
        <f t="shared" si="1763"/>
        <v>80</v>
      </c>
      <c r="AQ352" s="69">
        <f t="shared" si="1763"/>
        <v>2</v>
      </c>
    </row>
    <row r="353">
      <c r="A353" s="60"/>
      <c r="B353" s="60"/>
      <c r="C353" s="60"/>
      <c r="D353" s="46">
        <v>351.0</v>
      </c>
      <c r="E353" s="25"/>
      <c r="F353" s="26">
        <v>5024.0</v>
      </c>
      <c r="G353" s="18">
        <v>2199.0</v>
      </c>
      <c r="H353" s="15">
        <f t="shared" si="9"/>
        <v>590</v>
      </c>
      <c r="I353" s="28">
        <v>62.0</v>
      </c>
      <c r="J353" s="29">
        <v>99.0</v>
      </c>
      <c r="K353" s="30">
        <v>58.0</v>
      </c>
      <c r="L353" s="31">
        <v>216.0</v>
      </c>
      <c r="M353" s="32">
        <v>72.0</v>
      </c>
      <c r="N353" s="33">
        <v>83.0</v>
      </c>
      <c r="O353" s="25"/>
      <c r="P353" s="15">
        <f t="shared" si="10"/>
        <v>565</v>
      </c>
      <c r="Q353" s="28">
        <f>'Group B vs A; Governor; Early E'!AJ353</f>
        <v>171</v>
      </c>
      <c r="R353" s="29">
        <f>'Group B vs A; Governor; Early E'!AK353</f>
        <v>99</v>
      </c>
      <c r="S353" s="30">
        <f>'Group B vs A; Governor; MiV EDV'!AJ353</f>
        <v>58</v>
      </c>
      <c r="T353" s="31">
        <f>'Group B vs A; Governor; MiV EDV'!AK353</f>
        <v>39</v>
      </c>
      <c r="U353" s="32">
        <f>'Group B vs A; EDV Restoration D'!C353</f>
        <v>115</v>
      </c>
      <c r="V353" s="33">
        <f>'Group B vs A; Governor; MiV EDV'!AI353</f>
        <v>83</v>
      </c>
      <c r="W353" s="25"/>
      <c r="X353" s="28">
        <f t="shared" ref="X353:Y353" si="1764">I353+K353+M353</f>
        <v>192</v>
      </c>
      <c r="Y353" s="29">
        <f t="shared" si="1764"/>
        <v>398</v>
      </c>
      <c r="Z353" s="32">
        <f t="shared" ref="Z353:AA353" si="1765">Q353+S353+U353</f>
        <v>344</v>
      </c>
      <c r="AA353" s="67">
        <f t="shared" si="1765"/>
        <v>221</v>
      </c>
      <c r="AB353" s="68">
        <f t="shared" ref="AB353:AC353" si="1766">Z353/X353</f>
        <v>1.791666667</v>
      </c>
      <c r="AC353" s="69">
        <f t="shared" si="1766"/>
        <v>0.5552763819</v>
      </c>
      <c r="AD353" s="70">
        <v>99.0</v>
      </c>
      <c r="AE353" s="70">
        <v>39.0</v>
      </c>
      <c r="AF353" s="70">
        <v>39.0</v>
      </c>
      <c r="AG353" s="70">
        <v>15.0</v>
      </c>
      <c r="AH353" s="69">
        <v>169.0</v>
      </c>
      <c r="AI353" s="69">
        <v>216.0</v>
      </c>
      <c r="AJ353" s="69">
        <v>13.0</v>
      </c>
      <c r="AK353" s="70">
        <f t="shared" ref="AK353:AN353" si="1767">ROUND(AD353*$AB353,0)</f>
        <v>177</v>
      </c>
      <c r="AL353" s="70">
        <f t="shared" si="1767"/>
        <v>70</v>
      </c>
      <c r="AM353" s="70">
        <f t="shared" si="1767"/>
        <v>70</v>
      </c>
      <c r="AN353" s="70">
        <f t="shared" si="1767"/>
        <v>27</v>
      </c>
      <c r="AO353" s="69">
        <f t="shared" ref="AO353:AQ353" si="1768">ROUND(AH353*$AC353,0)</f>
        <v>94</v>
      </c>
      <c r="AP353" s="69">
        <f t="shared" si="1768"/>
        <v>120</v>
      </c>
      <c r="AQ353" s="69">
        <f t="shared" si="1768"/>
        <v>7</v>
      </c>
    </row>
    <row r="354">
      <c r="A354" s="60"/>
      <c r="B354" s="60"/>
      <c r="C354" s="60"/>
      <c r="D354" s="46">
        <v>352.0</v>
      </c>
      <c r="E354" s="25"/>
      <c r="F354" s="26">
        <v>5025.0</v>
      </c>
      <c r="G354" s="18">
        <v>2539.0</v>
      </c>
      <c r="H354" s="15">
        <f t="shared" si="9"/>
        <v>546</v>
      </c>
      <c r="I354" s="28">
        <v>54.0</v>
      </c>
      <c r="J354" s="29">
        <v>97.0</v>
      </c>
      <c r="K354" s="30">
        <v>41.0</v>
      </c>
      <c r="L354" s="31">
        <v>203.0</v>
      </c>
      <c r="M354" s="32">
        <v>71.0</v>
      </c>
      <c r="N354" s="33">
        <v>80.0</v>
      </c>
      <c r="O354" s="25"/>
      <c r="P354" s="15">
        <f t="shared" si="10"/>
        <v>514</v>
      </c>
      <c r="Q354" s="28">
        <f>'Group B vs A; Governor; Early E'!AJ354</f>
        <v>151</v>
      </c>
      <c r="R354" s="29">
        <f>'Group B vs A; Governor; Early E'!AK354</f>
        <v>97</v>
      </c>
      <c r="S354" s="30">
        <f>'Group B vs A; Governor; MiV EDV'!AJ354</f>
        <v>41</v>
      </c>
      <c r="T354" s="31">
        <f>'Group B vs A; Governor; MiV EDV'!AK354</f>
        <v>33</v>
      </c>
      <c r="U354" s="32">
        <f>'Group B vs A; EDV Restoration D'!C354</f>
        <v>112</v>
      </c>
      <c r="V354" s="33">
        <f>'Group B vs A; Governor; MiV EDV'!AI354</f>
        <v>80</v>
      </c>
      <c r="W354" s="25"/>
      <c r="X354" s="28">
        <f t="shared" ref="X354:Y354" si="1769">I354+K354+M354</f>
        <v>166</v>
      </c>
      <c r="Y354" s="29">
        <f t="shared" si="1769"/>
        <v>380</v>
      </c>
      <c r="Z354" s="32">
        <f t="shared" ref="Z354:AA354" si="1770">Q354+S354+U354</f>
        <v>304</v>
      </c>
      <c r="AA354" s="67">
        <f t="shared" si="1770"/>
        <v>210</v>
      </c>
      <c r="AB354" s="68">
        <f t="shared" ref="AB354:AC354" si="1771">Z354/X354</f>
        <v>1.831325301</v>
      </c>
      <c r="AC354" s="69">
        <f t="shared" si="1771"/>
        <v>0.5526315789</v>
      </c>
      <c r="AD354" s="70">
        <v>99.0</v>
      </c>
      <c r="AE354" s="70">
        <v>31.0</v>
      </c>
      <c r="AF354" s="70">
        <v>27.0</v>
      </c>
      <c r="AG354" s="70">
        <v>9.0</v>
      </c>
      <c r="AH354" s="69">
        <v>227.0</v>
      </c>
      <c r="AI354" s="69">
        <v>128.0</v>
      </c>
      <c r="AJ354" s="69">
        <v>25.0</v>
      </c>
      <c r="AK354" s="70">
        <f t="shared" ref="AK354:AN354" si="1772">ROUND(AD354*$AB354,0)</f>
        <v>181</v>
      </c>
      <c r="AL354" s="70">
        <f t="shared" si="1772"/>
        <v>57</v>
      </c>
      <c r="AM354" s="70">
        <f t="shared" si="1772"/>
        <v>49</v>
      </c>
      <c r="AN354" s="70">
        <f t="shared" si="1772"/>
        <v>16</v>
      </c>
      <c r="AO354" s="69">
        <f t="shared" ref="AO354:AQ354" si="1773">ROUND(AH354*$AC354,0)</f>
        <v>125</v>
      </c>
      <c r="AP354" s="69">
        <f t="shared" si="1773"/>
        <v>71</v>
      </c>
      <c r="AQ354" s="69">
        <f t="shared" si="1773"/>
        <v>14</v>
      </c>
    </row>
    <row r="355">
      <c r="A355" s="60"/>
      <c r="B355" s="60"/>
      <c r="C355" s="60"/>
      <c r="D355" s="46">
        <v>353.0</v>
      </c>
      <c r="E355" s="25"/>
      <c r="F355" s="26">
        <v>5029.0</v>
      </c>
      <c r="G355" s="18">
        <v>1646.0</v>
      </c>
      <c r="H355" s="15">
        <f t="shared" si="9"/>
        <v>229</v>
      </c>
      <c r="I355" s="28">
        <v>2.0</v>
      </c>
      <c r="J355" s="29">
        <v>38.0</v>
      </c>
      <c r="K355" s="30">
        <v>22.0</v>
      </c>
      <c r="L355" s="31">
        <v>116.0</v>
      </c>
      <c r="M355" s="32">
        <v>11.0</v>
      </c>
      <c r="N355" s="33">
        <v>40.0</v>
      </c>
      <c r="O355" s="25"/>
      <c r="P355" s="15">
        <f t="shared" si="10"/>
        <v>165</v>
      </c>
      <c r="Q355" s="28">
        <f>'Group B vs A; Governor; Early E'!AJ355</f>
        <v>11</v>
      </c>
      <c r="R355" s="29">
        <f>'Group B vs A; Governor; Early E'!AK355</f>
        <v>38</v>
      </c>
      <c r="S355" s="30">
        <f>'Group B vs A; Governor; MiV EDV'!AJ355</f>
        <v>22</v>
      </c>
      <c r="T355" s="31">
        <f>'Group B vs A; Governor; MiV EDV'!AK355</f>
        <v>28</v>
      </c>
      <c r="U355" s="32">
        <f>'Group B vs A; EDV Restoration D'!C355</f>
        <v>26</v>
      </c>
      <c r="V355" s="33">
        <f>'Group B vs A; Governor; MiV EDV'!AI355</f>
        <v>40</v>
      </c>
      <c r="W355" s="25"/>
      <c r="X355" s="28">
        <f t="shared" ref="X355:Y355" si="1774">I355+K355+M355</f>
        <v>35</v>
      </c>
      <c r="Y355" s="29">
        <f t="shared" si="1774"/>
        <v>194</v>
      </c>
      <c r="Z355" s="32">
        <f t="shared" ref="Z355:AA355" si="1775">Q355+S355+U355</f>
        <v>59</v>
      </c>
      <c r="AA355" s="67">
        <f t="shared" si="1775"/>
        <v>106</v>
      </c>
      <c r="AB355" s="68">
        <f t="shared" ref="AB355:AC355" si="1776">Z355/X355</f>
        <v>1.685714286</v>
      </c>
      <c r="AC355" s="69">
        <f t="shared" si="1776"/>
        <v>0.5463917526</v>
      </c>
      <c r="AD355" s="70">
        <v>11.0</v>
      </c>
      <c r="AE355" s="70">
        <v>2.0</v>
      </c>
      <c r="AF355" s="70">
        <v>14.0</v>
      </c>
      <c r="AG355" s="70">
        <v>8.0</v>
      </c>
      <c r="AH355" s="69">
        <v>126.0</v>
      </c>
      <c r="AI355" s="69">
        <v>52.0</v>
      </c>
      <c r="AJ355" s="69">
        <v>16.0</v>
      </c>
      <c r="AK355" s="70">
        <f t="shared" ref="AK355:AN355" si="1777">ROUND(AD355*$AB355,0)</f>
        <v>19</v>
      </c>
      <c r="AL355" s="70">
        <f t="shared" si="1777"/>
        <v>3</v>
      </c>
      <c r="AM355" s="70">
        <f t="shared" si="1777"/>
        <v>24</v>
      </c>
      <c r="AN355" s="70">
        <f t="shared" si="1777"/>
        <v>13</v>
      </c>
      <c r="AO355" s="69">
        <f t="shared" ref="AO355:AQ355" si="1778">ROUND(AH355*$AC355,0)</f>
        <v>69</v>
      </c>
      <c r="AP355" s="69">
        <f t="shared" si="1778"/>
        <v>28</v>
      </c>
      <c r="AQ355" s="69">
        <f t="shared" si="1778"/>
        <v>9</v>
      </c>
    </row>
    <row r="356">
      <c r="A356" s="60"/>
      <c r="B356" s="60"/>
      <c r="C356" s="60"/>
      <c r="D356" s="46">
        <v>354.0</v>
      </c>
      <c r="E356" s="25"/>
      <c r="F356" s="26">
        <v>5030.0</v>
      </c>
      <c r="G356" s="18">
        <v>2183.0</v>
      </c>
      <c r="H356" s="15">
        <f t="shared" si="9"/>
        <v>354</v>
      </c>
      <c r="I356" s="28">
        <v>21.0</v>
      </c>
      <c r="J356" s="29">
        <v>59.0</v>
      </c>
      <c r="K356" s="30">
        <v>31.0</v>
      </c>
      <c r="L356" s="31">
        <v>196.0</v>
      </c>
      <c r="M356" s="32">
        <v>15.0</v>
      </c>
      <c r="N356" s="33">
        <v>32.0</v>
      </c>
      <c r="O356" s="25"/>
      <c r="P356" s="15">
        <f t="shared" si="10"/>
        <v>237</v>
      </c>
      <c r="Q356" s="28">
        <f>'Group B vs A; Governor; Early E'!AJ356</f>
        <v>51</v>
      </c>
      <c r="R356" s="29">
        <f>'Group B vs A; Governor; Early E'!AK356</f>
        <v>59</v>
      </c>
      <c r="S356" s="30">
        <f>'Group B vs A; Governor; MiV EDV'!AJ356</f>
        <v>31</v>
      </c>
      <c r="T356" s="31">
        <f>'Group B vs A; Governor; MiV EDV'!AK356</f>
        <v>36</v>
      </c>
      <c r="U356" s="32">
        <f>'Group B vs A; EDV Restoration D'!C356</f>
        <v>28</v>
      </c>
      <c r="V356" s="33">
        <f>'Group B vs A; Governor; MiV EDV'!AI356</f>
        <v>32</v>
      </c>
      <c r="W356" s="25"/>
      <c r="X356" s="28">
        <f t="shared" ref="X356:Y356" si="1779">I356+K356+M356</f>
        <v>67</v>
      </c>
      <c r="Y356" s="29">
        <f t="shared" si="1779"/>
        <v>287</v>
      </c>
      <c r="Z356" s="32">
        <f t="shared" ref="Z356:AA356" si="1780">Q356+S356+U356</f>
        <v>110</v>
      </c>
      <c r="AA356" s="67">
        <f t="shared" si="1780"/>
        <v>127</v>
      </c>
      <c r="AB356" s="68">
        <f t="shared" ref="AB356:AC356" si="1781">Z356/X356</f>
        <v>1.641791045</v>
      </c>
      <c r="AC356" s="69">
        <f t="shared" si="1781"/>
        <v>0.4425087108</v>
      </c>
      <c r="AD356" s="70">
        <v>25.0</v>
      </c>
      <c r="AE356" s="70">
        <v>8.0</v>
      </c>
      <c r="AF356" s="70">
        <v>28.0</v>
      </c>
      <c r="AG356" s="70">
        <v>6.0</v>
      </c>
      <c r="AH356" s="69">
        <v>208.0</v>
      </c>
      <c r="AI356" s="69">
        <v>62.0</v>
      </c>
      <c r="AJ356" s="69">
        <v>17.0</v>
      </c>
      <c r="AK356" s="70">
        <f t="shared" ref="AK356:AN356" si="1782">ROUND(AD356*$AB356,0)</f>
        <v>41</v>
      </c>
      <c r="AL356" s="70">
        <f t="shared" si="1782"/>
        <v>13</v>
      </c>
      <c r="AM356" s="70">
        <f t="shared" si="1782"/>
        <v>46</v>
      </c>
      <c r="AN356" s="70">
        <f t="shared" si="1782"/>
        <v>10</v>
      </c>
      <c r="AO356" s="69">
        <f t="shared" ref="AO356:AQ356" si="1783">ROUND(AH356*$AC356,0)</f>
        <v>92</v>
      </c>
      <c r="AP356" s="69">
        <f t="shared" si="1783"/>
        <v>27</v>
      </c>
      <c r="AQ356" s="69">
        <f t="shared" si="1783"/>
        <v>8</v>
      </c>
    </row>
    <row r="357">
      <c r="A357" s="60"/>
      <c r="B357" s="60"/>
      <c r="C357" s="60"/>
      <c r="D357" s="46">
        <v>355.0</v>
      </c>
      <c r="E357" s="25"/>
      <c r="F357" s="26">
        <v>5031.0</v>
      </c>
      <c r="G357" s="18">
        <v>2250.0</v>
      </c>
      <c r="H357" s="15">
        <f t="shared" si="9"/>
        <v>234</v>
      </c>
      <c r="I357" s="28">
        <v>12.0</v>
      </c>
      <c r="J357" s="29">
        <v>39.0</v>
      </c>
      <c r="K357" s="30">
        <v>5.0</v>
      </c>
      <c r="L357" s="31">
        <v>130.0</v>
      </c>
      <c r="M357" s="32">
        <v>11.0</v>
      </c>
      <c r="N357" s="33">
        <v>37.0</v>
      </c>
      <c r="O357" s="25"/>
      <c r="P357" s="15">
        <f t="shared" si="10"/>
        <v>142</v>
      </c>
      <c r="Q357" s="28">
        <f>'Group B vs A; Governor; Early E'!AJ357</f>
        <v>27</v>
      </c>
      <c r="R357" s="29">
        <f>'Group B vs A; Governor; Early E'!AK357</f>
        <v>39</v>
      </c>
      <c r="S357" s="30">
        <f>'Group B vs A; Governor; MiV EDV'!AJ357</f>
        <v>5</v>
      </c>
      <c r="T357" s="31">
        <f>'Group B vs A; Governor; MiV EDV'!AK357</f>
        <v>10</v>
      </c>
      <c r="U357" s="32">
        <f>'Group B vs A; EDV Restoration D'!C357</f>
        <v>24</v>
      </c>
      <c r="V357" s="33">
        <f>'Group B vs A; Governor; MiV EDV'!AI357</f>
        <v>37</v>
      </c>
      <c r="W357" s="25"/>
      <c r="X357" s="28">
        <f t="shared" ref="X357:Y357" si="1784">I357+K357+M357</f>
        <v>28</v>
      </c>
      <c r="Y357" s="29">
        <f t="shared" si="1784"/>
        <v>206</v>
      </c>
      <c r="Z357" s="32">
        <f t="shared" ref="Z357:AA357" si="1785">Q357+S357+U357</f>
        <v>56</v>
      </c>
      <c r="AA357" s="67">
        <f t="shared" si="1785"/>
        <v>86</v>
      </c>
      <c r="AB357" s="68">
        <f t="shared" ref="AB357:AC357" si="1786">Z357/X357</f>
        <v>2</v>
      </c>
      <c r="AC357" s="69">
        <f t="shared" si="1786"/>
        <v>0.4174757282</v>
      </c>
      <c r="AD357" s="70">
        <v>14.0</v>
      </c>
      <c r="AE357" s="70">
        <v>5.0</v>
      </c>
      <c r="AF357" s="70">
        <v>6.0</v>
      </c>
      <c r="AG357" s="70">
        <v>3.0</v>
      </c>
      <c r="AH357" s="69">
        <v>162.0</v>
      </c>
      <c r="AI357" s="69">
        <v>25.0</v>
      </c>
      <c r="AJ357" s="69">
        <v>19.0</v>
      </c>
      <c r="AK357" s="70">
        <f t="shared" ref="AK357:AN357" si="1787">ROUND(AD357*$AB357,0)</f>
        <v>28</v>
      </c>
      <c r="AL357" s="70">
        <f t="shared" si="1787"/>
        <v>10</v>
      </c>
      <c r="AM357" s="70">
        <f t="shared" si="1787"/>
        <v>12</v>
      </c>
      <c r="AN357" s="70">
        <f t="shared" si="1787"/>
        <v>6</v>
      </c>
      <c r="AO357" s="69">
        <f t="shared" ref="AO357:AQ357" si="1788">ROUND(AH357*$AC357,0)</f>
        <v>68</v>
      </c>
      <c r="AP357" s="69">
        <f t="shared" si="1788"/>
        <v>10</v>
      </c>
      <c r="AQ357" s="69">
        <f t="shared" si="1788"/>
        <v>8</v>
      </c>
    </row>
    <row r="358">
      <c r="A358" s="60"/>
      <c r="B358" s="60"/>
      <c r="C358" s="60"/>
      <c r="D358" s="46">
        <v>356.0</v>
      </c>
      <c r="E358" s="25"/>
      <c r="F358" s="26">
        <v>5037.0</v>
      </c>
      <c r="G358" s="18">
        <v>2518.0</v>
      </c>
      <c r="H358" s="15">
        <f t="shared" si="9"/>
        <v>709</v>
      </c>
      <c r="I358" s="28">
        <v>92.0</v>
      </c>
      <c r="J358" s="29">
        <v>110.0</v>
      </c>
      <c r="K358" s="30">
        <v>70.0</v>
      </c>
      <c r="L358" s="31">
        <v>221.0</v>
      </c>
      <c r="M358" s="32">
        <v>99.0</v>
      </c>
      <c r="N358" s="33">
        <v>117.0</v>
      </c>
      <c r="O358" s="25"/>
      <c r="P358" s="15">
        <f t="shared" si="10"/>
        <v>756</v>
      </c>
      <c r="Q358" s="28">
        <f>'Group B vs A; Governor; Early E'!AJ358</f>
        <v>260</v>
      </c>
      <c r="R358" s="29">
        <f>'Group B vs A; Governor; Early E'!AK358</f>
        <v>110</v>
      </c>
      <c r="S358" s="30">
        <f>'Group B vs A; Governor; MiV EDV'!AJ358</f>
        <v>70</v>
      </c>
      <c r="T358" s="31">
        <f>'Group B vs A; Governor; MiV EDV'!AK358</f>
        <v>42</v>
      </c>
      <c r="U358" s="32">
        <f>'Group B vs A; EDV Restoration D'!C358</f>
        <v>157</v>
      </c>
      <c r="V358" s="33">
        <f>'Group B vs A; Governor; MiV EDV'!AI358</f>
        <v>117</v>
      </c>
      <c r="W358" s="25"/>
      <c r="X358" s="28">
        <f t="shared" ref="X358:Y358" si="1789">I358+K358+M358</f>
        <v>261</v>
      </c>
      <c r="Y358" s="29">
        <f t="shared" si="1789"/>
        <v>448</v>
      </c>
      <c r="Z358" s="32">
        <f t="shared" ref="Z358:AA358" si="1790">Q358+S358+U358</f>
        <v>487</v>
      </c>
      <c r="AA358" s="67">
        <f t="shared" si="1790"/>
        <v>269</v>
      </c>
      <c r="AB358" s="68">
        <f t="shared" ref="AB358:AC358" si="1791">Z358/X358</f>
        <v>1.865900383</v>
      </c>
      <c r="AC358" s="69">
        <f t="shared" si="1791"/>
        <v>0.6004464286</v>
      </c>
      <c r="AD358" s="70">
        <v>138.0</v>
      </c>
      <c r="AE358" s="70">
        <v>37.0</v>
      </c>
      <c r="AF358" s="70">
        <v>59.0</v>
      </c>
      <c r="AG358" s="70">
        <v>27.0</v>
      </c>
      <c r="AH358" s="69">
        <v>191.0</v>
      </c>
      <c r="AI358" s="69">
        <v>230.0</v>
      </c>
      <c r="AJ358" s="69">
        <v>27.0</v>
      </c>
      <c r="AK358" s="70">
        <f t="shared" ref="AK358:AN358" si="1792">ROUND(AD358*$AB358,0)</f>
        <v>257</v>
      </c>
      <c r="AL358" s="70">
        <f t="shared" si="1792"/>
        <v>69</v>
      </c>
      <c r="AM358" s="70">
        <f t="shared" si="1792"/>
        <v>110</v>
      </c>
      <c r="AN358" s="70">
        <f t="shared" si="1792"/>
        <v>50</v>
      </c>
      <c r="AO358" s="69">
        <f t="shared" ref="AO358:AQ358" si="1793">ROUND(AH358*$AC358,0)</f>
        <v>115</v>
      </c>
      <c r="AP358" s="69">
        <f t="shared" si="1793"/>
        <v>138</v>
      </c>
      <c r="AQ358" s="69">
        <f t="shared" si="1793"/>
        <v>16</v>
      </c>
    </row>
    <row r="359">
      <c r="A359" s="60"/>
      <c r="B359" s="60"/>
      <c r="C359" s="60"/>
      <c r="D359" s="46">
        <v>357.0</v>
      </c>
      <c r="E359" s="25"/>
      <c r="F359" s="26">
        <v>5038.0</v>
      </c>
      <c r="G359" s="18">
        <v>1881.0</v>
      </c>
      <c r="H359" s="15">
        <f t="shared" si="9"/>
        <v>156</v>
      </c>
      <c r="I359" s="28">
        <v>5.0</v>
      </c>
      <c r="J359" s="29">
        <v>30.0</v>
      </c>
      <c r="K359" s="30">
        <v>4.0</v>
      </c>
      <c r="L359" s="31">
        <v>72.0</v>
      </c>
      <c r="M359" s="32">
        <v>22.0</v>
      </c>
      <c r="N359" s="33">
        <v>23.0</v>
      </c>
      <c r="O359" s="25"/>
      <c r="P359" s="15">
        <f t="shared" si="10"/>
        <v>117</v>
      </c>
      <c r="Q359" s="28">
        <f>'Group B vs A; Governor; Early E'!AJ359</f>
        <v>20</v>
      </c>
      <c r="R359" s="29">
        <f>'Group B vs A; Governor; Early E'!AK359</f>
        <v>30</v>
      </c>
      <c r="S359" s="30">
        <f>'Group B vs A; Governor; MiV EDV'!AJ359</f>
        <v>4</v>
      </c>
      <c r="T359" s="31">
        <f>'Group B vs A; Governor; MiV EDV'!AK359</f>
        <v>5</v>
      </c>
      <c r="U359" s="32">
        <f>'Group B vs A; EDV Restoration D'!C359</f>
        <v>35</v>
      </c>
      <c r="V359" s="33">
        <f>'Group B vs A; Governor; MiV EDV'!AI359</f>
        <v>23</v>
      </c>
      <c r="W359" s="25"/>
      <c r="X359" s="28">
        <f t="shared" ref="X359:Y359" si="1794">I359+K359+M359</f>
        <v>31</v>
      </c>
      <c r="Y359" s="29">
        <f t="shared" si="1794"/>
        <v>125</v>
      </c>
      <c r="Z359" s="32">
        <f t="shared" ref="Z359:AA359" si="1795">Q359+S359+U359</f>
        <v>59</v>
      </c>
      <c r="AA359" s="67">
        <f t="shared" si="1795"/>
        <v>58</v>
      </c>
      <c r="AB359" s="68">
        <f t="shared" ref="AB359:AC359" si="1796">Z359/X359</f>
        <v>1.903225806</v>
      </c>
      <c r="AC359" s="69">
        <f t="shared" si="1796"/>
        <v>0.464</v>
      </c>
      <c r="AD359" s="70">
        <v>14.0</v>
      </c>
      <c r="AE359" s="70">
        <v>5.0</v>
      </c>
      <c r="AF359" s="70">
        <v>12.0</v>
      </c>
      <c r="AG359" s="70">
        <v>0.0</v>
      </c>
      <c r="AH359" s="69">
        <v>90.0</v>
      </c>
      <c r="AI359" s="69">
        <v>28.0</v>
      </c>
      <c r="AJ359" s="69">
        <v>7.0</v>
      </c>
      <c r="AK359" s="70">
        <f t="shared" ref="AK359:AN359" si="1797">ROUND(AD359*$AB359,0)</f>
        <v>27</v>
      </c>
      <c r="AL359" s="70">
        <f t="shared" si="1797"/>
        <v>10</v>
      </c>
      <c r="AM359" s="70">
        <f t="shared" si="1797"/>
        <v>23</v>
      </c>
      <c r="AN359" s="70">
        <f t="shared" si="1797"/>
        <v>0</v>
      </c>
      <c r="AO359" s="69">
        <f t="shared" ref="AO359:AQ359" si="1798">ROUND(AH359*$AC359,0)</f>
        <v>42</v>
      </c>
      <c r="AP359" s="69">
        <f t="shared" si="1798"/>
        <v>13</v>
      </c>
      <c r="AQ359" s="69">
        <f t="shared" si="1798"/>
        <v>3</v>
      </c>
    </row>
    <row r="360">
      <c r="A360" s="60"/>
      <c r="B360" s="60"/>
      <c r="C360" s="60"/>
      <c r="D360" s="46">
        <v>358.0</v>
      </c>
      <c r="E360" s="25"/>
      <c r="F360" s="26">
        <v>5040.0</v>
      </c>
      <c r="G360" s="18">
        <v>2216.0</v>
      </c>
      <c r="H360" s="15">
        <f t="shared" si="9"/>
        <v>259</v>
      </c>
      <c r="I360" s="28">
        <v>11.0</v>
      </c>
      <c r="J360" s="29">
        <v>49.0</v>
      </c>
      <c r="K360" s="30">
        <v>19.0</v>
      </c>
      <c r="L360" s="31">
        <v>121.0</v>
      </c>
      <c r="M360" s="32">
        <v>19.0</v>
      </c>
      <c r="N360" s="33">
        <v>40.0</v>
      </c>
      <c r="O360" s="25"/>
      <c r="P360" s="15">
        <f t="shared" si="10"/>
        <v>196</v>
      </c>
      <c r="Q360" s="28">
        <f>'Group B vs A; Governor; Early E'!AJ360</f>
        <v>30</v>
      </c>
      <c r="R360" s="29">
        <f>'Group B vs A; Governor; Early E'!AK360</f>
        <v>49</v>
      </c>
      <c r="S360" s="30">
        <f>'Group B vs A; Governor; MiV EDV'!AJ360</f>
        <v>19</v>
      </c>
      <c r="T360" s="31">
        <f>'Group B vs A; Governor; MiV EDV'!AK360</f>
        <v>22</v>
      </c>
      <c r="U360" s="32">
        <f>'Group B vs A; EDV Restoration D'!C360</f>
        <v>36</v>
      </c>
      <c r="V360" s="33">
        <f>'Group B vs A; Governor; MiV EDV'!AI360</f>
        <v>40</v>
      </c>
      <c r="W360" s="25"/>
      <c r="X360" s="28">
        <f t="shared" ref="X360:Y360" si="1799">I360+K360+M360</f>
        <v>49</v>
      </c>
      <c r="Y360" s="29">
        <f t="shared" si="1799"/>
        <v>210</v>
      </c>
      <c r="Z360" s="32">
        <f t="shared" ref="Z360:AA360" si="1800">Q360+S360+U360</f>
        <v>85</v>
      </c>
      <c r="AA360" s="67">
        <f t="shared" si="1800"/>
        <v>111</v>
      </c>
      <c r="AB360" s="68">
        <f t="shared" ref="AB360:AC360" si="1801">Z360/X360</f>
        <v>1.734693878</v>
      </c>
      <c r="AC360" s="69">
        <f t="shared" si="1801"/>
        <v>0.5285714286</v>
      </c>
      <c r="AD360" s="70">
        <v>20.0</v>
      </c>
      <c r="AE360" s="70">
        <v>11.0</v>
      </c>
      <c r="AF360" s="70">
        <v>11.0</v>
      </c>
      <c r="AG360" s="70">
        <v>7.0</v>
      </c>
      <c r="AH360" s="69">
        <v>151.0</v>
      </c>
      <c r="AI360" s="69">
        <v>39.0</v>
      </c>
      <c r="AJ360" s="69">
        <v>20.0</v>
      </c>
      <c r="AK360" s="70">
        <f t="shared" ref="AK360:AN360" si="1802">ROUND(AD360*$AB360,0)</f>
        <v>35</v>
      </c>
      <c r="AL360" s="70">
        <f t="shared" si="1802"/>
        <v>19</v>
      </c>
      <c r="AM360" s="70">
        <f t="shared" si="1802"/>
        <v>19</v>
      </c>
      <c r="AN360" s="70">
        <f t="shared" si="1802"/>
        <v>12</v>
      </c>
      <c r="AO360" s="69">
        <f t="shared" ref="AO360:AQ360" si="1803">ROUND(AH360*$AC360,0)</f>
        <v>80</v>
      </c>
      <c r="AP360" s="69">
        <f t="shared" si="1803"/>
        <v>21</v>
      </c>
      <c r="AQ360" s="69">
        <f t="shared" si="1803"/>
        <v>11</v>
      </c>
    </row>
    <row r="361">
      <c r="A361" s="60"/>
      <c r="B361" s="60"/>
      <c r="C361" s="60"/>
      <c r="D361" s="46">
        <v>359.0</v>
      </c>
      <c r="E361" s="25"/>
      <c r="F361" s="26">
        <v>5044.0</v>
      </c>
      <c r="G361" s="18">
        <v>1255.0</v>
      </c>
      <c r="H361" s="15">
        <f t="shared" si="9"/>
        <v>129</v>
      </c>
      <c r="I361" s="28">
        <v>3.0</v>
      </c>
      <c r="J361" s="29">
        <v>16.0</v>
      </c>
      <c r="K361" s="30">
        <v>14.0</v>
      </c>
      <c r="L361" s="31">
        <v>62.0</v>
      </c>
      <c r="M361" s="32">
        <v>11.0</v>
      </c>
      <c r="N361" s="33">
        <v>23.0</v>
      </c>
      <c r="O361" s="25"/>
      <c r="P361" s="15">
        <f t="shared" si="10"/>
        <v>95</v>
      </c>
      <c r="Q361" s="28">
        <f>'Group B vs A; Governor; Early E'!AJ361</f>
        <v>9</v>
      </c>
      <c r="R361" s="29">
        <f>'Group B vs A; Governor; Early E'!AK361</f>
        <v>16</v>
      </c>
      <c r="S361" s="30">
        <f>'Group B vs A; Governor; MiV EDV'!AJ361</f>
        <v>14</v>
      </c>
      <c r="T361" s="31">
        <f>'Group B vs A; Governor; MiV EDV'!AK361</f>
        <v>13</v>
      </c>
      <c r="U361" s="32">
        <f>'Group B vs A; EDV Restoration D'!C361</f>
        <v>20</v>
      </c>
      <c r="V361" s="33">
        <f>'Group B vs A; Governor; MiV EDV'!AI361</f>
        <v>23</v>
      </c>
      <c r="W361" s="25"/>
      <c r="X361" s="28">
        <f t="shared" ref="X361:Y361" si="1804">I361+K361+M361</f>
        <v>28</v>
      </c>
      <c r="Y361" s="29">
        <f t="shared" si="1804"/>
        <v>101</v>
      </c>
      <c r="Z361" s="32">
        <f t="shared" ref="Z361:AA361" si="1805">Q361+S361+U361</f>
        <v>43</v>
      </c>
      <c r="AA361" s="67">
        <f t="shared" si="1805"/>
        <v>52</v>
      </c>
      <c r="AB361" s="68">
        <f t="shared" ref="AB361:AC361" si="1806">Z361/X361</f>
        <v>1.535714286</v>
      </c>
      <c r="AC361" s="69">
        <f t="shared" si="1806"/>
        <v>0.5148514851</v>
      </c>
      <c r="AD361" s="70">
        <v>10.0</v>
      </c>
      <c r="AE361" s="70">
        <v>10.0</v>
      </c>
      <c r="AF361" s="70">
        <v>6.0</v>
      </c>
      <c r="AG361" s="70">
        <v>2.0</v>
      </c>
      <c r="AH361" s="69">
        <v>71.0</v>
      </c>
      <c r="AI361" s="69">
        <v>26.0</v>
      </c>
      <c r="AJ361" s="69">
        <v>4.0</v>
      </c>
      <c r="AK361" s="70">
        <f t="shared" ref="AK361:AN361" si="1807">ROUND(AD361*$AB361,0)</f>
        <v>15</v>
      </c>
      <c r="AL361" s="70">
        <f t="shared" si="1807"/>
        <v>15</v>
      </c>
      <c r="AM361" s="70">
        <f t="shared" si="1807"/>
        <v>9</v>
      </c>
      <c r="AN361" s="70">
        <f t="shared" si="1807"/>
        <v>3</v>
      </c>
      <c r="AO361" s="69">
        <f t="shared" ref="AO361:AQ361" si="1808">ROUND(AH361*$AC361,0)</f>
        <v>37</v>
      </c>
      <c r="AP361" s="69">
        <f t="shared" si="1808"/>
        <v>13</v>
      </c>
      <c r="AQ361" s="69">
        <f t="shared" si="1808"/>
        <v>2</v>
      </c>
    </row>
    <row r="362">
      <c r="A362" s="60"/>
      <c r="B362" s="60"/>
      <c r="C362" s="60"/>
      <c r="D362" s="46">
        <v>360.0</v>
      </c>
      <c r="E362" s="25"/>
      <c r="F362" s="26">
        <v>5045.0</v>
      </c>
      <c r="G362" s="18">
        <v>1675.0</v>
      </c>
      <c r="H362" s="15">
        <f t="shared" si="9"/>
        <v>176</v>
      </c>
      <c r="I362" s="28">
        <v>10.0</v>
      </c>
      <c r="J362" s="29">
        <v>26.0</v>
      </c>
      <c r="K362" s="30">
        <v>7.0</v>
      </c>
      <c r="L362" s="31">
        <v>79.0</v>
      </c>
      <c r="M362" s="32">
        <v>20.0</v>
      </c>
      <c r="N362" s="33">
        <v>34.0</v>
      </c>
      <c r="O362" s="25"/>
      <c r="P362" s="15">
        <f t="shared" si="10"/>
        <v>138</v>
      </c>
      <c r="Q362" s="28">
        <f>'Group B vs A; Governor; Early E'!AJ362</f>
        <v>26</v>
      </c>
      <c r="R362" s="29">
        <f>'Group B vs A; Governor; Early E'!AK362</f>
        <v>26</v>
      </c>
      <c r="S362" s="30">
        <f>'Group B vs A; Governor; MiV EDV'!AJ362</f>
        <v>7</v>
      </c>
      <c r="T362" s="31">
        <f>'Group B vs A; Governor; MiV EDV'!AK362</f>
        <v>9</v>
      </c>
      <c r="U362" s="32">
        <f>'Group B vs A; EDV Restoration D'!C362</f>
        <v>36</v>
      </c>
      <c r="V362" s="33">
        <f>'Group B vs A; Governor; MiV EDV'!AI362</f>
        <v>34</v>
      </c>
      <c r="W362" s="25"/>
      <c r="X362" s="28">
        <f t="shared" ref="X362:Y362" si="1809">I362+K362+M362</f>
        <v>37</v>
      </c>
      <c r="Y362" s="29">
        <f t="shared" si="1809"/>
        <v>139</v>
      </c>
      <c r="Z362" s="32">
        <f t="shared" ref="Z362:AA362" si="1810">Q362+S362+U362</f>
        <v>69</v>
      </c>
      <c r="AA362" s="67">
        <f t="shared" si="1810"/>
        <v>69</v>
      </c>
      <c r="AB362" s="68">
        <f t="shared" ref="AB362:AC362" si="1811">Z362/X362</f>
        <v>1.864864865</v>
      </c>
      <c r="AC362" s="69">
        <f t="shared" si="1811"/>
        <v>0.4964028777</v>
      </c>
      <c r="AD362" s="70">
        <v>20.0</v>
      </c>
      <c r="AE362" s="70">
        <v>6.0</v>
      </c>
      <c r="AF362" s="70">
        <v>7.0</v>
      </c>
      <c r="AG362" s="70">
        <v>4.0</v>
      </c>
      <c r="AH362" s="69">
        <v>97.0</v>
      </c>
      <c r="AI362" s="69">
        <v>33.0</v>
      </c>
      <c r="AJ362" s="69">
        <v>9.0</v>
      </c>
      <c r="AK362" s="70">
        <f t="shared" ref="AK362:AN362" si="1812">ROUND(AD362*$AB362,0)</f>
        <v>37</v>
      </c>
      <c r="AL362" s="70">
        <f t="shared" si="1812"/>
        <v>11</v>
      </c>
      <c r="AM362" s="70">
        <f t="shared" si="1812"/>
        <v>13</v>
      </c>
      <c r="AN362" s="70">
        <f t="shared" si="1812"/>
        <v>7</v>
      </c>
      <c r="AO362" s="69">
        <f t="shared" ref="AO362:AQ362" si="1813">ROUND(AH362*$AC362,0)</f>
        <v>48</v>
      </c>
      <c r="AP362" s="69">
        <f t="shared" si="1813"/>
        <v>16</v>
      </c>
      <c r="AQ362" s="69">
        <f t="shared" si="1813"/>
        <v>4</v>
      </c>
    </row>
    <row r="363">
      <c r="A363" s="60"/>
      <c r="B363" s="60"/>
      <c r="C363" s="60"/>
      <c r="D363" s="46">
        <v>361.0</v>
      </c>
      <c r="E363" s="25"/>
      <c r="F363" s="26">
        <v>5046.0</v>
      </c>
      <c r="G363" s="18">
        <v>2067.0</v>
      </c>
      <c r="H363" s="15">
        <f t="shared" si="9"/>
        <v>220</v>
      </c>
      <c r="I363" s="28">
        <v>16.0</v>
      </c>
      <c r="J363" s="29">
        <v>33.0</v>
      </c>
      <c r="K363" s="30">
        <v>13.0</v>
      </c>
      <c r="L363" s="31">
        <v>99.0</v>
      </c>
      <c r="M363" s="32">
        <v>19.0</v>
      </c>
      <c r="N363" s="33">
        <v>40.0</v>
      </c>
      <c r="O363" s="25"/>
      <c r="P363" s="15">
        <f t="shared" si="10"/>
        <v>175</v>
      </c>
      <c r="Q363" s="28">
        <f>'Group B vs A; Governor; Early E'!AJ363</f>
        <v>37</v>
      </c>
      <c r="R363" s="29">
        <f>'Group B vs A; Governor; Early E'!AK363</f>
        <v>33</v>
      </c>
      <c r="S363" s="30">
        <f>'Group B vs A; Governor; MiV EDV'!AJ363</f>
        <v>13</v>
      </c>
      <c r="T363" s="31">
        <f>'Group B vs A; Governor; MiV EDV'!AK363</f>
        <v>16</v>
      </c>
      <c r="U363" s="32">
        <f>'Group B vs A; EDV Restoration D'!C363</f>
        <v>36</v>
      </c>
      <c r="V363" s="33">
        <f>'Group B vs A; Governor; MiV EDV'!AI363</f>
        <v>40</v>
      </c>
      <c r="W363" s="25"/>
      <c r="X363" s="28">
        <f t="shared" ref="X363:Y363" si="1814">I363+K363+M363</f>
        <v>48</v>
      </c>
      <c r="Y363" s="29">
        <f t="shared" si="1814"/>
        <v>172</v>
      </c>
      <c r="Z363" s="32">
        <f t="shared" ref="Z363:AA363" si="1815">Q363+S363+U363</f>
        <v>86</v>
      </c>
      <c r="AA363" s="67">
        <f t="shared" si="1815"/>
        <v>89</v>
      </c>
      <c r="AB363" s="68">
        <f t="shared" ref="AB363:AC363" si="1816">Z363/X363</f>
        <v>1.791666667</v>
      </c>
      <c r="AC363" s="69">
        <f t="shared" si="1816"/>
        <v>0.5174418605</v>
      </c>
      <c r="AD363" s="70">
        <v>31.0</v>
      </c>
      <c r="AE363" s="70">
        <v>8.0</v>
      </c>
      <c r="AF363" s="70">
        <v>9.0</v>
      </c>
      <c r="AG363" s="70">
        <v>0.0</v>
      </c>
      <c r="AH363" s="69">
        <v>124.0</v>
      </c>
      <c r="AI363" s="69">
        <v>36.0</v>
      </c>
      <c r="AJ363" s="69">
        <v>12.0</v>
      </c>
      <c r="AK363" s="70">
        <f t="shared" ref="AK363:AN363" si="1817">ROUND(AD363*$AB363,0)</f>
        <v>56</v>
      </c>
      <c r="AL363" s="70">
        <f t="shared" si="1817"/>
        <v>14</v>
      </c>
      <c r="AM363" s="70">
        <f t="shared" si="1817"/>
        <v>16</v>
      </c>
      <c r="AN363" s="70">
        <f t="shared" si="1817"/>
        <v>0</v>
      </c>
      <c r="AO363" s="69">
        <f t="shared" ref="AO363:AQ363" si="1818">ROUND(AH363*$AC363,0)</f>
        <v>64</v>
      </c>
      <c r="AP363" s="69">
        <f t="shared" si="1818"/>
        <v>19</v>
      </c>
      <c r="AQ363" s="69">
        <f t="shared" si="1818"/>
        <v>6</v>
      </c>
    </row>
    <row r="364">
      <c r="A364" s="60"/>
      <c r="B364" s="60"/>
      <c r="C364" s="60"/>
      <c r="D364" s="46">
        <v>362.0</v>
      </c>
      <c r="E364" s="25"/>
      <c r="F364" s="26">
        <v>5047.0</v>
      </c>
      <c r="G364" s="18">
        <v>2131.0</v>
      </c>
      <c r="H364" s="15">
        <f t="shared" si="9"/>
        <v>295</v>
      </c>
      <c r="I364" s="28">
        <v>9.0</v>
      </c>
      <c r="J364" s="29">
        <v>44.0</v>
      </c>
      <c r="K364" s="30">
        <v>35.0</v>
      </c>
      <c r="L364" s="31">
        <v>162.0</v>
      </c>
      <c r="M364" s="32">
        <v>11.0</v>
      </c>
      <c r="N364" s="33">
        <v>34.0</v>
      </c>
      <c r="O364" s="25"/>
      <c r="P364" s="15">
        <f t="shared" si="10"/>
        <v>199</v>
      </c>
      <c r="Q364" s="28">
        <f>'Group B vs A; Governor; Early E'!AJ364</f>
        <v>23</v>
      </c>
      <c r="R364" s="29">
        <f>'Group B vs A; Governor; Early E'!AK364</f>
        <v>44</v>
      </c>
      <c r="S364" s="30">
        <f>'Group B vs A; Governor; MiV EDV'!AJ364</f>
        <v>35</v>
      </c>
      <c r="T364" s="31">
        <f>'Group B vs A; Governor; MiV EDV'!AK364</f>
        <v>39</v>
      </c>
      <c r="U364" s="32">
        <f>'Group B vs A; EDV Restoration D'!C364</f>
        <v>24</v>
      </c>
      <c r="V364" s="33">
        <f>'Group B vs A; Governor; MiV EDV'!AI364</f>
        <v>34</v>
      </c>
      <c r="W364" s="25"/>
      <c r="X364" s="28">
        <f t="shared" ref="X364:Y364" si="1819">I364+K364+M364</f>
        <v>55</v>
      </c>
      <c r="Y364" s="29">
        <f t="shared" si="1819"/>
        <v>240</v>
      </c>
      <c r="Z364" s="32">
        <f t="shared" ref="Z364:AA364" si="1820">Q364+S364+U364</f>
        <v>82</v>
      </c>
      <c r="AA364" s="67">
        <f t="shared" si="1820"/>
        <v>117</v>
      </c>
      <c r="AB364" s="68">
        <f t="shared" ref="AB364:AC364" si="1821">Z364/X364</f>
        <v>1.490909091</v>
      </c>
      <c r="AC364" s="69">
        <f t="shared" si="1821"/>
        <v>0.4875</v>
      </c>
      <c r="AD364" s="70">
        <v>22.0</v>
      </c>
      <c r="AE364" s="70">
        <v>19.0</v>
      </c>
      <c r="AF364" s="70">
        <v>10.0</v>
      </c>
      <c r="AG364" s="70">
        <v>4.0</v>
      </c>
      <c r="AH364" s="69">
        <v>114.0</v>
      </c>
      <c r="AI364" s="69">
        <v>123.0</v>
      </c>
      <c r="AJ364" s="69">
        <v>3.0</v>
      </c>
      <c r="AK364" s="70">
        <f t="shared" ref="AK364:AN364" si="1822">ROUND(AD364*$AB364,0)</f>
        <v>33</v>
      </c>
      <c r="AL364" s="70">
        <f t="shared" si="1822"/>
        <v>28</v>
      </c>
      <c r="AM364" s="70">
        <f t="shared" si="1822"/>
        <v>15</v>
      </c>
      <c r="AN364" s="70">
        <f t="shared" si="1822"/>
        <v>6</v>
      </c>
      <c r="AO364" s="69">
        <f t="shared" ref="AO364:AQ364" si="1823">ROUND(AH364*$AC364,0)</f>
        <v>56</v>
      </c>
      <c r="AP364" s="69">
        <f t="shared" si="1823"/>
        <v>60</v>
      </c>
      <c r="AQ364" s="69">
        <f t="shared" si="1823"/>
        <v>1</v>
      </c>
    </row>
    <row r="365">
      <c r="A365" s="60"/>
      <c r="B365" s="60"/>
      <c r="C365" s="60"/>
      <c r="D365" s="46">
        <v>363.0</v>
      </c>
      <c r="E365" s="25"/>
      <c r="F365" s="26">
        <v>5049.0</v>
      </c>
      <c r="G365" s="18">
        <v>670.0</v>
      </c>
      <c r="H365" s="15">
        <f t="shared" si="9"/>
        <v>153</v>
      </c>
      <c r="I365" s="28">
        <v>13.0</v>
      </c>
      <c r="J365" s="29">
        <v>31.0</v>
      </c>
      <c r="K365" s="30">
        <v>9.0</v>
      </c>
      <c r="L365" s="31">
        <v>71.0</v>
      </c>
      <c r="M365" s="32">
        <v>8.0</v>
      </c>
      <c r="N365" s="33">
        <v>21.0</v>
      </c>
      <c r="O365" s="25"/>
      <c r="P365" s="15">
        <f t="shared" si="10"/>
        <v>118</v>
      </c>
      <c r="Q365" s="28">
        <f>'Group B vs A; Governor; Early E'!AJ365</f>
        <v>28</v>
      </c>
      <c r="R365" s="29">
        <f>'Group B vs A; Governor; Early E'!AK365</f>
        <v>31</v>
      </c>
      <c r="S365" s="30">
        <f>'Group B vs A; Governor; MiV EDV'!AJ365</f>
        <v>9</v>
      </c>
      <c r="T365" s="31">
        <f>'Group B vs A; Governor; MiV EDV'!AK365</f>
        <v>12</v>
      </c>
      <c r="U365" s="32">
        <f>'Group B vs A; EDV Restoration D'!C365</f>
        <v>17</v>
      </c>
      <c r="V365" s="33">
        <f>'Group B vs A; Governor; MiV EDV'!AI365</f>
        <v>21</v>
      </c>
      <c r="W365" s="25"/>
      <c r="X365" s="28">
        <f t="shared" ref="X365:Y365" si="1824">I365+K365+M365</f>
        <v>30</v>
      </c>
      <c r="Y365" s="29">
        <f t="shared" si="1824"/>
        <v>123</v>
      </c>
      <c r="Z365" s="32">
        <f t="shared" ref="Z365:AA365" si="1825">Q365+S365+U365</f>
        <v>54</v>
      </c>
      <c r="AA365" s="67">
        <f t="shared" si="1825"/>
        <v>64</v>
      </c>
      <c r="AB365" s="68">
        <f t="shared" ref="AB365:AC365" si="1826">Z365/X365</f>
        <v>1.8</v>
      </c>
      <c r="AC365" s="69">
        <f t="shared" si="1826"/>
        <v>0.5203252033</v>
      </c>
      <c r="AD365" s="70">
        <v>11.0</v>
      </c>
      <c r="AE365" s="70">
        <v>2.0</v>
      </c>
      <c r="AF365" s="70">
        <v>17.0</v>
      </c>
      <c r="AG365" s="70">
        <v>0.0</v>
      </c>
      <c r="AH365" s="69">
        <v>94.0</v>
      </c>
      <c r="AI365" s="69">
        <v>24.0</v>
      </c>
      <c r="AJ365" s="69">
        <v>5.0</v>
      </c>
      <c r="AK365" s="70">
        <f t="shared" ref="AK365:AN365" si="1827">ROUND(AD365*$AB365,0)</f>
        <v>20</v>
      </c>
      <c r="AL365" s="70">
        <f t="shared" si="1827"/>
        <v>4</v>
      </c>
      <c r="AM365" s="70">
        <f t="shared" si="1827"/>
        <v>31</v>
      </c>
      <c r="AN365" s="70">
        <f t="shared" si="1827"/>
        <v>0</v>
      </c>
      <c r="AO365" s="69">
        <f t="shared" ref="AO365:AQ365" si="1828">ROUND(AH365*$AC365,0)</f>
        <v>49</v>
      </c>
      <c r="AP365" s="69">
        <f t="shared" si="1828"/>
        <v>12</v>
      </c>
      <c r="AQ365" s="69">
        <f t="shared" si="1828"/>
        <v>3</v>
      </c>
    </row>
    <row r="366">
      <c r="A366" s="60"/>
      <c r="B366" s="60"/>
      <c r="C366" s="60"/>
      <c r="D366" s="46">
        <v>364.0</v>
      </c>
      <c r="E366" s="25"/>
      <c r="F366" s="26">
        <v>5323.0</v>
      </c>
      <c r="G366" s="18">
        <v>2721.0</v>
      </c>
      <c r="H366" s="15">
        <f t="shared" si="9"/>
        <v>314</v>
      </c>
      <c r="I366" s="28">
        <v>15.0</v>
      </c>
      <c r="J366" s="29">
        <v>63.0</v>
      </c>
      <c r="K366" s="30">
        <v>14.0</v>
      </c>
      <c r="L366" s="31">
        <v>158.0</v>
      </c>
      <c r="M366" s="32">
        <v>22.0</v>
      </c>
      <c r="N366" s="33">
        <v>42.0</v>
      </c>
      <c r="O366" s="25"/>
      <c r="P366" s="15">
        <f t="shared" si="10"/>
        <v>219</v>
      </c>
      <c r="Q366" s="28">
        <f>'Group B vs A; Governor; Early E'!AJ366</f>
        <v>42</v>
      </c>
      <c r="R366" s="29">
        <f>'Group B vs A; Governor; Early E'!AK366</f>
        <v>63</v>
      </c>
      <c r="S366" s="30">
        <f>'Group B vs A; Governor; MiV EDV'!AJ366</f>
        <v>14</v>
      </c>
      <c r="T366" s="31">
        <f>'Group B vs A; Governor; MiV EDV'!AK366</f>
        <v>19</v>
      </c>
      <c r="U366" s="32">
        <f>'Group B vs A; EDV Restoration D'!C366</f>
        <v>39</v>
      </c>
      <c r="V366" s="33">
        <f>'Group B vs A; Governor; MiV EDV'!AI366</f>
        <v>42</v>
      </c>
      <c r="W366" s="25"/>
      <c r="X366" s="28">
        <f t="shared" ref="X366:Y366" si="1829">I366+K366+M366</f>
        <v>51</v>
      </c>
      <c r="Y366" s="29">
        <f t="shared" si="1829"/>
        <v>263</v>
      </c>
      <c r="Z366" s="32">
        <f t="shared" ref="Z366:AA366" si="1830">Q366+S366+U366</f>
        <v>95</v>
      </c>
      <c r="AA366" s="67">
        <f t="shared" si="1830"/>
        <v>124</v>
      </c>
      <c r="AB366" s="68">
        <f t="shared" ref="AB366:AC366" si="1831">Z366/X366</f>
        <v>1.862745098</v>
      </c>
      <c r="AC366" s="69">
        <f t="shared" si="1831"/>
        <v>0.4714828897</v>
      </c>
      <c r="AD366" s="70">
        <v>20.0</v>
      </c>
      <c r="AE366" s="70">
        <v>6.0</v>
      </c>
      <c r="AF366" s="70">
        <v>15.0</v>
      </c>
      <c r="AG366" s="70">
        <v>10.0</v>
      </c>
      <c r="AH366" s="69">
        <v>193.0</v>
      </c>
      <c r="AI366" s="69">
        <v>47.0</v>
      </c>
      <c r="AJ366" s="69">
        <v>23.0</v>
      </c>
      <c r="AK366" s="70">
        <f t="shared" ref="AK366:AN366" si="1832">ROUND(AD366*$AB366,0)</f>
        <v>37</v>
      </c>
      <c r="AL366" s="70">
        <f t="shared" si="1832"/>
        <v>11</v>
      </c>
      <c r="AM366" s="70">
        <f t="shared" si="1832"/>
        <v>28</v>
      </c>
      <c r="AN366" s="70">
        <f t="shared" si="1832"/>
        <v>19</v>
      </c>
      <c r="AO366" s="69">
        <f t="shared" ref="AO366:AQ366" si="1833">ROUND(AH366*$AC366,0)</f>
        <v>91</v>
      </c>
      <c r="AP366" s="69">
        <f t="shared" si="1833"/>
        <v>22</v>
      </c>
      <c r="AQ366" s="69">
        <f t="shared" si="1833"/>
        <v>11</v>
      </c>
    </row>
    <row r="367">
      <c r="A367" s="60"/>
      <c r="B367" s="60"/>
      <c r="C367" s="60"/>
      <c r="D367" s="46">
        <v>365.0</v>
      </c>
      <c r="E367" s="25"/>
      <c r="F367" s="26">
        <v>5324.0</v>
      </c>
      <c r="G367" s="18">
        <v>2270.0</v>
      </c>
      <c r="H367" s="15">
        <f t="shared" si="9"/>
        <v>449</v>
      </c>
      <c r="I367" s="28">
        <v>27.0</v>
      </c>
      <c r="J367" s="29">
        <v>85.0</v>
      </c>
      <c r="K367" s="30">
        <v>46.0</v>
      </c>
      <c r="L367" s="31">
        <v>156.0</v>
      </c>
      <c r="M367" s="32">
        <v>47.0</v>
      </c>
      <c r="N367" s="33">
        <v>88.0</v>
      </c>
      <c r="O367" s="25"/>
      <c r="P367" s="15">
        <f t="shared" si="10"/>
        <v>411</v>
      </c>
      <c r="Q367" s="28">
        <f>'Group B vs A; Governor; Early E'!AJ367</f>
        <v>71</v>
      </c>
      <c r="R367" s="29">
        <f>'Group B vs A; Governor; Early E'!AK367</f>
        <v>85</v>
      </c>
      <c r="S367" s="30">
        <f>'Group B vs A; Governor; MiV EDV'!AJ367</f>
        <v>46</v>
      </c>
      <c r="T367" s="31">
        <f>'Group B vs A; Governor; MiV EDV'!AK367</f>
        <v>35</v>
      </c>
      <c r="U367" s="32">
        <f>'Group B vs A; EDV Restoration D'!C367</f>
        <v>86</v>
      </c>
      <c r="V367" s="33">
        <f>'Group B vs A; Governor; MiV EDV'!AI367</f>
        <v>88</v>
      </c>
      <c r="W367" s="25"/>
      <c r="X367" s="28">
        <f t="shared" ref="X367:Y367" si="1834">I367+K367+M367</f>
        <v>120</v>
      </c>
      <c r="Y367" s="29">
        <f t="shared" si="1834"/>
        <v>329</v>
      </c>
      <c r="Z367" s="32">
        <f t="shared" ref="Z367:AA367" si="1835">Q367+S367+U367</f>
        <v>203</v>
      </c>
      <c r="AA367" s="67">
        <f t="shared" si="1835"/>
        <v>208</v>
      </c>
      <c r="AB367" s="68">
        <f t="shared" ref="AB367:AC367" si="1836">Z367/X367</f>
        <v>1.691666667</v>
      </c>
      <c r="AC367" s="69">
        <f t="shared" si="1836"/>
        <v>0.632218845</v>
      </c>
      <c r="AD367" s="70">
        <v>36.0</v>
      </c>
      <c r="AE367" s="70">
        <v>18.0</v>
      </c>
      <c r="AF367" s="70">
        <v>49.0</v>
      </c>
      <c r="AG367" s="70">
        <v>17.0</v>
      </c>
      <c r="AH367" s="69">
        <v>198.0</v>
      </c>
      <c r="AI367" s="69">
        <v>115.0</v>
      </c>
      <c r="AJ367" s="69">
        <v>16.0</v>
      </c>
      <c r="AK367" s="70">
        <f t="shared" ref="AK367:AN367" si="1837">ROUND(AD367*$AB367,0)</f>
        <v>61</v>
      </c>
      <c r="AL367" s="70">
        <f t="shared" si="1837"/>
        <v>30</v>
      </c>
      <c r="AM367" s="70">
        <f t="shared" si="1837"/>
        <v>83</v>
      </c>
      <c r="AN367" s="70">
        <f t="shared" si="1837"/>
        <v>29</v>
      </c>
      <c r="AO367" s="69">
        <f t="shared" ref="AO367:AQ367" si="1838">ROUND(AH367*$AC367,0)</f>
        <v>125</v>
      </c>
      <c r="AP367" s="69">
        <f t="shared" si="1838"/>
        <v>73</v>
      </c>
      <c r="AQ367" s="69">
        <f t="shared" si="1838"/>
        <v>10</v>
      </c>
    </row>
    <row r="368">
      <c r="A368" s="60"/>
      <c r="B368" s="60"/>
      <c r="C368" s="60"/>
      <c r="D368" s="46">
        <v>366.0</v>
      </c>
      <c r="E368" s="25"/>
      <c r="F368" s="26">
        <v>5330.0</v>
      </c>
      <c r="G368" s="18">
        <v>2448.0</v>
      </c>
      <c r="H368" s="15">
        <f t="shared" si="9"/>
        <v>284</v>
      </c>
      <c r="I368" s="28">
        <v>16.0</v>
      </c>
      <c r="J368" s="29">
        <v>48.0</v>
      </c>
      <c r="K368" s="30">
        <v>8.0</v>
      </c>
      <c r="L368" s="31">
        <v>130.0</v>
      </c>
      <c r="M368" s="32">
        <v>35.0</v>
      </c>
      <c r="N368" s="33">
        <v>47.0</v>
      </c>
      <c r="O368" s="25"/>
      <c r="P368" s="15">
        <f t="shared" si="10"/>
        <v>218</v>
      </c>
      <c r="Q368" s="28">
        <f>'Group B vs A; Governor; Early E'!AJ368</f>
        <v>45</v>
      </c>
      <c r="R368" s="29">
        <f>'Group B vs A; Governor; Early E'!AK368</f>
        <v>48</v>
      </c>
      <c r="S368" s="30">
        <f>'Group B vs A; Governor; MiV EDV'!AJ368</f>
        <v>8</v>
      </c>
      <c r="T368" s="31">
        <f>'Group B vs A; Governor; MiV EDV'!AK368</f>
        <v>11</v>
      </c>
      <c r="U368" s="32">
        <f>'Group B vs A; EDV Restoration D'!C368</f>
        <v>59</v>
      </c>
      <c r="V368" s="33">
        <f>'Group B vs A; Governor; MiV EDV'!AI368</f>
        <v>47</v>
      </c>
      <c r="W368" s="25"/>
      <c r="X368" s="28">
        <f t="shared" ref="X368:Y368" si="1839">I368+K368+M368</f>
        <v>59</v>
      </c>
      <c r="Y368" s="29">
        <f t="shared" si="1839"/>
        <v>225</v>
      </c>
      <c r="Z368" s="32">
        <f t="shared" ref="Z368:AA368" si="1840">Q368+S368+U368</f>
        <v>112</v>
      </c>
      <c r="AA368" s="67">
        <f t="shared" si="1840"/>
        <v>106</v>
      </c>
      <c r="AB368" s="68">
        <f t="shared" ref="AB368:AC368" si="1841">Z368/X368</f>
        <v>1.898305085</v>
      </c>
      <c r="AC368" s="69">
        <f t="shared" si="1841"/>
        <v>0.4711111111</v>
      </c>
      <c r="AD368" s="70">
        <v>33.0</v>
      </c>
      <c r="AE368" s="70">
        <v>10.0</v>
      </c>
      <c r="AF368" s="70">
        <v>15.0</v>
      </c>
      <c r="AG368" s="70">
        <v>1.0</v>
      </c>
      <c r="AH368" s="69">
        <v>149.0</v>
      </c>
      <c r="AI368" s="69">
        <v>47.0</v>
      </c>
      <c r="AJ368" s="69">
        <v>29.0</v>
      </c>
      <c r="AK368" s="70">
        <f t="shared" ref="AK368:AN368" si="1842">ROUND(AD368*$AB368,0)</f>
        <v>63</v>
      </c>
      <c r="AL368" s="70">
        <f t="shared" si="1842"/>
        <v>19</v>
      </c>
      <c r="AM368" s="70">
        <f t="shared" si="1842"/>
        <v>28</v>
      </c>
      <c r="AN368" s="70">
        <f t="shared" si="1842"/>
        <v>2</v>
      </c>
      <c r="AO368" s="69">
        <f t="shared" ref="AO368:AQ368" si="1843">ROUND(AH368*$AC368,0)</f>
        <v>70</v>
      </c>
      <c r="AP368" s="69">
        <f t="shared" si="1843"/>
        <v>22</v>
      </c>
      <c r="AQ368" s="69">
        <f t="shared" si="1843"/>
        <v>14</v>
      </c>
    </row>
    <row r="369">
      <c r="A369" s="60"/>
      <c r="B369" s="60"/>
      <c r="C369" s="60"/>
      <c r="D369" s="46">
        <v>367.0</v>
      </c>
      <c r="E369" s="25"/>
      <c r="F369" s="26">
        <v>5350.0</v>
      </c>
      <c r="G369" s="18">
        <v>3063.0</v>
      </c>
      <c r="H369" s="15">
        <f t="shared" si="9"/>
        <v>522</v>
      </c>
      <c r="I369" s="28">
        <v>19.0</v>
      </c>
      <c r="J369" s="29">
        <v>95.0</v>
      </c>
      <c r="K369" s="30">
        <v>26.0</v>
      </c>
      <c r="L369" s="31">
        <v>244.0</v>
      </c>
      <c r="M369" s="32">
        <v>26.0</v>
      </c>
      <c r="N369" s="33">
        <v>112.0</v>
      </c>
      <c r="O369" s="25"/>
      <c r="P369" s="15">
        <f t="shared" si="10"/>
        <v>391</v>
      </c>
      <c r="Q369" s="28">
        <f>'Group B vs A; Governor; Early E'!AJ369</f>
        <v>46</v>
      </c>
      <c r="R369" s="29">
        <f>'Group B vs A; Governor; Early E'!AK369</f>
        <v>95</v>
      </c>
      <c r="S369" s="30">
        <f>'Group B vs A; Governor; MiV EDV'!AJ369</f>
        <v>26</v>
      </c>
      <c r="T369" s="31">
        <f>'Group B vs A; Governor; MiV EDV'!AK369</f>
        <v>46</v>
      </c>
      <c r="U369" s="32">
        <f>'Group B vs A; EDV Restoration D'!C369</f>
        <v>66</v>
      </c>
      <c r="V369" s="33">
        <f>'Group B vs A; Governor; MiV EDV'!AI369</f>
        <v>112</v>
      </c>
      <c r="W369" s="25"/>
      <c r="X369" s="28">
        <f t="shared" ref="X369:Y369" si="1844">I369+K369+M369</f>
        <v>71</v>
      </c>
      <c r="Y369" s="29">
        <f t="shared" si="1844"/>
        <v>451</v>
      </c>
      <c r="Z369" s="32">
        <f t="shared" ref="Z369:AA369" si="1845">Q369+S369+U369</f>
        <v>138</v>
      </c>
      <c r="AA369" s="67">
        <f t="shared" si="1845"/>
        <v>253</v>
      </c>
      <c r="AB369" s="68">
        <f t="shared" ref="AB369:AC369" si="1846">Z369/X369</f>
        <v>1.943661972</v>
      </c>
      <c r="AC369" s="69">
        <f t="shared" si="1846"/>
        <v>0.5609756098</v>
      </c>
      <c r="AD369" s="70">
        <v>43.0</v>
      </c>
      <c r="AE369" s="70">
        <v>7.0</v>
      </c>
      <c r="AF369" s="70">
        <v>9.0</v>
      </c>
      <c r="AG369" s="70">
        <v>12.0</v>
      </c>
      <c r="AH369" s="69">
        <v>363.0</v>
      </c>
      <c r="AI369" s="69">
        <v>62.0</v>
      </c>
      <c r="AJ369" s="69">
        <v>26.0</v>
      </c>
      <c r="AK369" s="70">
        <f t="shared" ref="AK369:AN369" si="1847">ROUND(AD369*$AB369,0)</f>
        <v>84</v>
      </c>
      <c r="AL369" s="70">
        <f t="shared" si="1847"/>
        <v>14</v>
      </c>
      <c r="AM369" s="70">
        <f t="shared" si="1847"/>
        <v>17</v>
      </c>
      <c r="AN369" s="70">
        <f t="shared" si="1847"/>
        <v>23</v>
      </c>
      <c r="AO369" s="69">
        <f t="shared" ref="AO369:AQ369" si="1848">ROUND(AH369*$AC369,0)</f>
        <v>204</v>
      </c>
      <c r="AP369" s="69">
        <f t="shared" si="1848"/>
        <v>35</v>
      </c>
      <c r="AQ369" s="69">
        <f t="shared" si="1848"/>
        <v>15</v>
      </c>
    </row>
    <row r="370">
      <c r="A370" s="60"/>
      <c r="B370" s="60"/>
      <c r="C370" s="60"/>
      <c r="D370" s="46">
        <v>368.0</v>
      </c>
      <c r="E370" s="25"/>
      <c r="F370" s="26">
        <v>5372.0</v>
      </c>
      <c r="G370" s="18">
        <v>1870.0</v>
      </c>
      <c r="H370" s="15">
        <f t="shared" si="9"/>
        <v>258</v>
      </c>
      <c r="I370" s="28">
        <v>13.0</v>
      </c>
      <c r="J370" s="29">
        <v>50.0</v>
      </c>
      <c r="K370" s="30">
        <v>14.0</v>
      </c>
      <c r="L370" s="31">
        <v>128.0</v>
      </c>
      <c r="M370" s="32">
        <v>9.0</v>
      </c>
      <c r="N370" s="33">
        <v>44.0</v>
      </c>
      <c r="O370" s="25"/>
      <c r="P370" s="15">
        <f t="shared" si="10"/>
        <v>187</v>
      </c>
      <c r="Q370" s="28">
        <f>'Group B vs A; Governor; Early E'!AJ370</f>
        <v>29</v>
      </c>
      <c r="R370" s="29">
        <f>'Group B vs A; Governor; Early E'!AK370</f>
        <v>50</v>
      </c>
      <c r="S370" s="30">
        <f>'Group B vs A; Governor; MiV EDV'!AJ370</f>
        <v>14</v>
      </c>
      <c r="T370" s="31">
        <f>'Group B vs A; Governor; MiV EDV'!AK370</f>
        <v>25</v>
      </c>
      <c r="U370" s="32">
        <f>'Group B vs A; EDV Restoration D'!C370</f>
        <v>25</v>
      </c>
      <c r="V370" s="33">
        <f>'Group B vs A; Governor; MiV EDV'!AI370</f>
        <v>44</v>
      </c>
      <c r="W370" s="25"/>
      <c r="X370" s="28">
        <f t="shared" ref="X370:Y370" si="1849">I370+K370+M370</f>
        <v>36</v>
      </c>
      <c r="Y370" s="29">
        <f t="shared" si="1849"/>
        <v>222</v>
      </c>
      <c r="Z370" s="32">
        <f t="shared" ref="Z370:AA370" si="1850">Q370+S370+U370</f>
        <v>68</v>
      </c>
      <c r="AA370" s="67">
        <f t="shared" si="1850"/>
        <v>119</v>
      </c>
      <c r="AB370" s="68">
        <f t="shared" ref="AB370:AC370" si="1851">Z370/X370</f>
        <v>1.888888889</v>
      </c>
      <c r="AC370" s="69">
        <f t="shared" si="1851"/>
        <v>0.536036036</v>
      </c>
      <c r="AD370" s="70">
        <v>18.0</v>
      </c>
      <c r="AE370" s="70">
        <v>10.0</v>
      </c>
      <c r="AF370" s="70">
        <v>6.0</v>
      </c>
      <c r="AG370" s="70">
        <v>2.0</v>
      </c>
      <c r="AH370" s="69">
        <v>180.0</v>
      </c>
      <c r="AI370" s="69">
        <v>28.0</v>
      </c>
      <c r="AJ370" s="69">
        <v>14.0</v>
      </c>
      <c r="AK370" s="70">
        <f t="shared" ref="AK370:AN370" si="1852">ROUND(AD370*$AB370,0)</f>
        <v>34</v>
      </c>
      <c r="AL370" s="70">
        <f t="shared" si="1852"/>
        <v>19</v>
      </c>
      <c r="AM370" s="70">
        <f t="shared" si="1852"/>
        <v>11</v>
      </c>
      <c r="AN370" s="70">
        <f t="shared" si="1852"/>
        <v>4</v>
      </c>
      <c r="AO370" s="69">
        <f t="shared" ref="AO370:AQ370" si="1853">ROUND(AH370*$AC370,0)</f>
        <v>96</v>
      </c>
      <c r="AP370" s="69">
        <f t="shared" si="1853"/>
        <v>15</v>
      </c>
      <c r="AQ370" s="69">
        <f t="shared" si="1853"/>
        <v>8</v>
      </c>
    </row>
    <row r="371">
      <c r="A371" s="60"/>
      <c r="B371" s="60"/>
      <c r="C371" s="60"/>
      <c r="D371" s="46">
        <v>369.0</v>
      </c>
      <c r="E371" s="25"/>
      <c r="F371" s="26">
        <v>5384.0</v>
      </c>
      <c r="G371" s="18">
        <v>1859.0</v>
      </c>
      <c r="H371" s="15">
        <f t="shared" si="9"/>
        <v>311</v>
      </c>
      <c r="I371" s="28">
        <v>11.0</v>
      </c>
      <c r="J371" s="29">
        <v>54.0</v>
      </c>
      <c r="K371" s="30">
        <v>11.0</v>
      </c>
      <c r="L371" s="31">
        <v>180.0</v>
      </c>
      <c r="M371" s="32">
        <v>12.0</v>
      </c>
      <c r="N371" s="33">
        <v>43.0</v>
      </c>
      <c r="O371" s="25"/>
      <c r="P371" s="15">
        <f t="shared" si="10"/>
        <v>186</v>
      </c>
      <c r="Q371" s="28">
        <f>'Group B vs A; Governor; Early E'!AJ371</f>
        <v>28</v>
      </c>
      <c r="R371" s="29">
        <f>'Group B vs A; Governor; Early E'!AK371</f>
        <v>54</v>
      </c>
      <c r="S371" s="30">
        <f>'Group B vs A; Governor; MiV EDV'!AJ371</f>
        <v>11</v>
      </c>
      <c r="T371" s="31">
        <f>'Group B vs A; Governor; MiV EDV'!AK371</f>
        <v>21</v>
      </c>
      <c r="U371" s="32">
        <f>'Group B vs A; EDV Restoration D'!C371</f>
        <v>29</v>
      </c>
      <c r="V371" s="33">
        <f>'Group B vs A; Governor; MiV EDV'!AI371</f>
        <v>43</v>
      </c>
      <c r="W371" s="25"/>
      <c r="X371" s="28">
        <f t="shared" ref="X371:Y371" si="1854">I371+K371+M371</f>
        <v>34</v>
      </c>
      <c r="Y371" s="29">
        <f t="shared" si="1854"/>
        <v>277</v>
      </c>
      <c r="Z371" s="32">
        <f t="shared" ref="Z371:AA371" si="1855">Q371+S371+U371</f>
        <v>68</v>
      </c>
      <c r="AA371" s="67">
        <f t="shared" si="1855"/>
        <v>118</v>
      </c>
      <c r="AB371" s="68">
        <f t="shared" ref="AB371:AC371" si="1856">Z371/X371</f>
        <v>2</v>
      </c>
      <c r="AC371" s="69">
        <f t="shared" si="1856"/>
        <v>0.4259927798</v>
      </c>
      <c r="AD371" s="70">
        <v>14.0</v>
      </c>
      <c r="AE371" s="70">
        <v>8.0</v>
      </c>
      <c r="AF371" s="70">
        <v>11.0</v>
      </c>
      <c r="AG371" s="70">
        <v>1.0</v>
      </c>
      <c r="AH371" s="69">
        <v>219.0</v>
      </c>
      <c r="AI371" s="69">
        <v>40.0</v>
      </c>
      <c r="AJ371" s="69">
        <v>18.0</v>
      </c>
      <c r="AK371" s="70">
        <f t="shared" ref="AK371:AN371" si="1857">ROUND(AD371*$AB371,0)</f>
        <v>28</v>
      </c>
      <c r="AL371" s="70">
        <f t="shared" si="1857"/>
        <v>16</v>
      </c>
      <c r="AM371" s="70">
        <f t="shared" si="1857"/>
        <v>22</v>
      </c>
      <c r="AN371" s="70">
        <f t="shared" si="1857"/>
        <v>2</v>
      </c>
      <c r="AO371" s="69">
        <f t="shared" ref="AO371:AQ371" si="1858">ROUND(AH371*$AC371,0)</f>
        <v>93</v>
      </c>
      <c r="AP371" s="69">
        <f t="shared" si="1858"/>
        <v>17</v>
      </c>
      <c r="AQ371" s="69">
        <f t="shared" si="1858"/>
        <v>8</v>
      </c>
    </row>
    <row r="372">
      <c r="A372" s="60"/>
      <c r="B372" s="60"/>
      <c r="C372" s="60"/>
      <c r="D372" s="46">
        <v>370.0</v>
      </c>
      <c r="E372" s="25"/>
      <c r="F372" s="26">
        <v>5395.0</v>
      </c>
      <c r="G372" s="18">
        <v>608.0</v>
      </c>
      <c r="H372" s="15">
        <f t="shared" si="9"/>
        <v>188</v>
      </c>
      <c r="I372" s="28">
        <v>15.0</v>
      </c>
      <c r="J372" s="29">
        <v>25.0</v>
      </c>
      <c r="K372" s="30">
        <v>19.0</v>
      </c>
      <c r="L372" s="31">
        <v>96.0</v>
      </c>
      <c r="M372" s="32">
        <v>11.0</v>
      </c>
      <c r="N372" s="33">
        <v>22.0</v>
      </c>
      <c r="O372" s="25"/>
      <c r="P372" s="15">
        <f t="shared" si="10"/>
        <v>140</v>
      </c>
      <c r="Q372" s="28">
        <f>'Group B vs A; Governor; Early E'!AJ372</f>
        <v>34</v>
      </c>
      <c r="R372" s="29">
        <f>'Group B vs A; Governor; Early E'!AK372</f>
        <v>25</v>
      </c>
      <c r="S372" s="30">
        <f>'Group B vs A; Governor; MiV EDV'!AJ372</f>
        <v>19</v>
      </c>
      <c r="T372" s="31">
        <f>'Group B vs A; Governor; MiV EDV'!AK372</f>
        <v>19</v>
      </c>
      <c r="U372" s="32">
        <f>'Group B vs A; EDV Restoration D'!C372</f>
        <v>21</v>
      </c>
      <c r="V372" s="33">
        <f>'Group B vs A; Governor; MiV EDV'!AI372</f>
        <v>22</v>
      </c>
      <c r="W372" s="25"/>
      <c r="X372" s="28">
        <f t="shared" ref="X372:Y372" si="1859">I372+K372+M372</f>
        <v>45</v>
      </c>
      <c r="Y372" s="29">
        <f t="shared" si="1859"/>
        <v>143</v>
      </c>
      <c r="Z372" s="32">
        <f t="shared" ref="Z372:AA372" si="1860">Q372+S372+U372</f>
        <v>74</v>
      </c>
      <c r="AA372" s="67">
        <f t="shared" si="1860"/>
        <v>66</v>
      </c>
      <c r="AB372" s="68">
        <f t="shared" ref="AB372:AC372" si="1861">Z372/X372</f>
        <v>1.644444444</v>
      </c>
      <c r="AC372" s="69">
        <f t="shared" si="1861"/>
        <v>0.4615384615</v>
      </c>
      <c r="AD372" s="70">
        <v>23.0</v>
      </c>
      <c r="AE372" s="70">
        <v>5.0</v>
      </c>
      <c r="AF372" s="70">
        <v>14.0</v>
      </c>
      <c r="AG372" s="70">
        <v>3.0</v>
      </c>
      <c r="AH372" s="69">
        <v>83.0</v>
      </c>
      <c r="AI372" s="69">
        <v>57.0</v>
      </c>
      <c r="AJ372" s="69">
        <v>3.0</v>
      </c>
      <c r="AK372" s="70">
        <f t="shared" ref="AK372:AN372" si="1862">ROUND(AD372*$AB372,0)</f>
        <v>38</v>
      </c>
      <c r="AL372" s="70">
        <f t="shared" si="1862"/>
        <v>8</v>
      </c>
      <c r="AM372" s="70">
        <f t="shared" si="1862"/>
        <v>23</v>
      </c>
      <c r="AN372" s="70">
        <f t="shared" si="1862"/>
        <v>5</v>
      </c>
      <c r="AO372" s="69">
        <f t="shared" ref="AO372:AQ372" si="1863">ROUND(AH372*$AC372,0)</f>
        <v>38</v>
      </c>
      <c r="AP372" s="69">
        <f t="shared" si="1863"/>
        <v>26</v>
      </c>
      <c r="AQ372" s="69">
        <f t="shared" si="1863"/>
        <v>1</v>
      </c>
    </row>
    <row r="373">
      <c r="A373" s="60"/>
      <c r="B373" s="60"/>
      <c r="C373" s="60"/>
      <c r="D373" s="46">
        <v>371.0</v>
      </c>
      <c r="E373" s="25"/>
      <c r="F373" s="26">
        <v>5405.0</v>
      </c>
      <c r="G373" s="18">
        <v>2659.0</v>
      </c>
      <c r="H373" s="15">
        <f t="shared" si="9"/>
        <v>306</v>
      </c>
      <c r="I373" s="28">
        <v>12.0</v>
      </c>
      <c r="J373" s="29">
        <v>62.0</v>
      </c>
      <c r="K373" s="30">
        <v>11.0</v>
      </c>
      <c r="L373" s="31">
        <v>150.0</v>
      </c>
      <c r="M373" s="32">
        <v>23.0</v>
      </c>
      <c r="N373" s="33">
        <v>48.0</v>
      </c>
      <c r="O373" s="25"/>
      <c r="P373" s="15">
        <f t="shared" si="10"/>
        <v>217</v>
      </c>
      <c r="Q373" s="28">
        <f>'Group B vs A; Governor; Early E'!AJ373</f>
        <v>36</v>
      </c>
      <c r="R373" s="29">
        <f>'Group B vs A; Governor; Early E'!AK373</f>
        <v>62</v>
      </c>
      <c r="S373" s="30">
        <f>'Group B vs A; Governor; MiV EDV'!AJ373</f>
        <v>11</v>
      </c>
      <c r="T373" s="31">
        <f>'Group B vs A; Governor; MiV EDV'!AK373</f>
        <v>17</v>
      </c>
      <c r="U373" s="32">
        <f>'Group B vs A; EDV Restoration D'!C373</f>
        <v>43</v>
      </c>
      <c r="V373" s="33">
        <f>'Group B vs A; Governor; MiV EDV'!AI373</f>
        <v>48</v>
      </c>
      <c r="W373" s="25"/>
      <c r="X373" s="28">
        <f t="shared" ref="X373:Y373" si="1864">I373+K373+M373</f>
        <v>46</v>
      </c>
      <c r="Y373" s="29">
        <f t="shared" si="1864"/>
        <v>260</v>
      </c>
      <c r="Z373" s="32">
        <f t="shared" ref="Z373:AA373" si="1865">Q373+S373+U373</f>
        <v>90</v>
      </c>
      <c r="AA373" s="67">
        <f t="shared" si="1865"/>
        <v>127</v>
      </c>
      <c r="AB373" s="68">
        <f t="shared" ref="AB373:AC373" si="1866">Z373/X373</f>
        <v>1.956521739</v>
      </c>
      <c r="AC373" s="69">
        <f t="shared" si="1866"/>
        <v>0.4884615385</v>
      </c>
      <c r="AD373" s="70">
        <v>22.0</v>
      </c>
      <c r="AE373" s="70">
        <v>11.0</v>
      </c>
      <c r="AF373" s="70">
        <v>10.0</v>
      </c>
      <c r="AG373" s="70">
        <v>3.0</v>
      </c>
      <c r="AH373" s="69">
        <v>175.0</v>
      </c>
      <c r="AI373" s="69">
        <v>67.0</v>
      </c>
      <c r="AJ373" s="69">
        <v>18.0</v>
      </c>
      <c r="AK373" s="70">
        <f t="shared" ref="AK373:AN373" si="1867">ROUND(AD373*$AB373,0)</f>
        <v>43</v>
      </c>
      <c r="AL373" s="70">
        <f t="shared" si="1867"/>
        <v>22</v>
      </c>
      <c r="AM373" s="70">
        <f t="shared" si="1867"/>
        <v>20</v>
      </c>
      <c r="AN373" s="70">
        <f t="shared" si="1867"/>
        <v>6</v>
      </c>
      <c r="AO373" s="69">
        <f t="shared" ref="AO373:AQ373" si="1868">ROUND(AH373*$AC373,0)</f>
        <v>85</v>
      </c>
      <c r="AP373" s="69">
        <f t="shared" si="1868"/>
        <v>33</v>
      </c>
      <c r="AQ373" s="69">
        <f t="shared" si="1868"/>
        <v>9</v>
      </c>
    </row>
    <row r="374">
      <c r="A374" s="60"/>
      <c r="B374" s="60"/>
      <c r="C374" s="60"/>
      <c r="D374" s="46">
        <v>372.0</v>
      </c>
      <c r="E374" s="25"/>
      <c r="F374" s="26">
        <v>5412.0</v>
      </c>
      <c r="G374" s="18">
        <v>3126.0</v>
      </c>
      <c r="H374" s="15">
        <f t="shared" si="9"/>
        <v>337</v>
      </c>
      <c r="I374" s="28">
        <v>21.0</v>
      </c>
      <c r="J374" s="29">
        <v>70.0</v>
      </c>
      <c r="K374" s="30">
        <v>20.0</v>
      </c>
      <c r="L374" s="31">
        <v>148.0</v>
      </c>
      <c r="M374" s="32">
        <v>21.0</v>
      </c>
      <c r="N374" s="33">
        <v>57.0</v>
      </c>
      <c r="O374" s="25"/>
      <c r="P374" s="15">
        <f t="shared" si="10"/>
        <v>267</v>
      </c>
      <c r="Q374" s="28">
        <f>'Group B vs A; Governor; Early E'!AJ374</f>
        <v>50</v>
      </c>
      <c r="R374" s="29">
        <f>'Group B vs A; Governor; Early E'!AK374</f>
        <v>70</v>
      </c>
      <c r="S374" s="30">
        <f>'Group B vs A; Governor; MiV EDV'!AJ374</f>
        <v>20</v>
      </c>
      <c r="T374" s="31">
        <f>'Group B vs A; Governor; MiV EDV'!AK374</f>
        <v>27</v>
      </c>
      <c r="U374" s="32">
        <f>'Group B vs A; EDV Restoration D'!C374</f>
        <v>43</v>
      </c>
      <c r="V374" s="33">
        <f>'Group B vs A; Governor; MiV EDV'!AI374</f>
        <v>57</v>
      </c>
      <c r="W374" s="25"/>
      <c r="X374" s="28">
        <f t="shared" ref="X374:Y374" si="1869">I374+K374+M374</f>
        <v>62</v>
      </c>
      <c r="Y374" s="29">
        <f t="shared" si="1869"/>
        <v>275</v>
      </c>
      <c r="Z374" s="32">
        <f t="shared" ref="Z374:AA374" si="1870">Q374+S374+U374</f>
        <v>113</v>
      </c>
      <c r="AA374" s="67">
        <f t="shared" si="1870"/>
        <v>154</v>
      </c>
      <c r="AB374" s="68">
        <f t="shared" ref="AB374:AC374" si="1871">Z374/X374</f>
        <v>1.822580645</v>
      </c>
      <c r="AC374" s="69">
        <f t="shared" si="1871"/>
        <v>0.56</v>
      </c>
      <c r="AD374" s="70">
        <v>21.0</v>
      </c>
      <c r="AE374" s="70">
        <v>16.0</v>
      </c>
      <c r="AF374" s="70">
        <v>18.0</v>
      </c>
      <c r="AG374" s="70">
        <v>7.0</v>
      </c>
      <c r="AH374" s="69">
        <v>198.0</v>
      </c>
      <c r="AI374" s="69">
        <v>63.0</v>
      </c>
      <c r="AJ374" s="69">
        <v>14.0</v>
      </c>
      <c r="AK374" s="70">
        <f t="shared" ref="AK374:AN374" si="1872">ROUND(AD374*$AB374,0)</f>
        <v>38</v>
      </c>
      <c r="AL374" s="70">
        <f t="shared" si="1872"/>
        <v>29</v>
      </c>
      <c r="AM374" s="70">
        <f t="shared" si="1872"/>
        <v>33</v>
      </c>
      <c r="AN374" s="70">
        <f t="shared" si="1872"/>
        <v>13</v>
      </c>
      <c r="AO374" s="69">
        <f t="shared" ref="AO374:AQ374" si="1873">ROUND(AH374*$AC374,0)</f>
        <v>111</v>
      </c>
      <c r="AP374" s="69">
        <f t="shared" si="1873"/>
        <v>35</v>
      </c>
      <c r="AQ374" s="69">
        <f t="shared" si="1873"/>
        <v>8</v>
      </c>
    </row>
    <row r="375">
      <c r="A375" s="60"/>
      <c r="B375" s="60"/>
      <c r="C375" s="60"/>
      <c r="D375" s="46">
        <v>373.0</v>
      </c>
      <c r="E375" s="25"/>
      <c r="F375" s="26">
        <v>5417.0</v>
      </c>
      <c r="G375" s="18">
        <v>2272.0</v>
      </c>
      <c r="H375" s="15">
        <f t="shared" si="9"/>
        <v>331</v>
      </c>
      <c r="I375" s="28">
        <v>16.0</v>
      </c>
      <c r="J375" s="29">
        <v>58.0</v>
      </c>
      <c r="K375" s="30">
        <v>22.0</v>
      </c>
      <c r="L375" s="31">
        <v>142.0</v>
      </c>
      <c r="M375" s="32">
        <v>34.0</v>
      </c>
      <c r="N375" s="33">
        <v>59.0</v>
      </c>
      <c r="O375" s="25"/>
      <c r="P375" s="15">
        <f t="shared" si="10"/>
        <v>266</v>
      </c>
      <c r="Q375" s="28">
        <f>'Group B vs A; Governor; Early E'!AJ375</f>
        <v>44</v>
      </c>
      <c r="R375" s="29">
        <f>'Group B vs A; Governor; Early E'!AK375</f>
        <v>58</v>
      </c>
      <c r="S375" s="30">
        <f>'Group B vs A; Governor; MiV EDV'!AJ375</f>
        <v>22</v>
      </c>
      <c r="T375" s="31">
        <f>'Group B vs A; Governor; MiV EDV'!AK375</f>
        <v>24</v>
      </c>
      <c r="U375" s="32">
        <f>'Group B vs A; EDV Restoration D'!C375</f>
        <v>59</v>
      </c>
      <c r="V375" s="33">
        <f>'Group B vs A; Governor; MiV EDV'!AI375</f>
        <v>59</v>
      </c>
      <c r="W375" s="25"/>
      <c r="X375" s="28">
        <f t="shared" ref="X375:Y375" si="1874">I375+K375+M375</f>
        <v>72</v>
      </c>
      <c r="Y375" s="29">
        <f t="shared" si="1874"/>
        <v>259</v>
      </c>
      <c r="Z375" s="32">
        <f t="shared" ref="Z375:AA375" si="1875">Q375+S375+U375</f>
        <v>125</v>
      </c>
      <c r="AA375" s="67">
        <f t="shared" si="1875"/>
        <v>141</v>
      </c>
      <c r="AB375" s="68">
        <f t="shared" ref="AB375:AC375" si="1876">Z375/X375</f>
        <v>1.736111111</v>
      </c>
      <c r="AC375" s="69">
        <f t="shared" si="1876"/>
        <v>0.5444015444</v>
      </c>
      <c r="AD375" s="70">
        <v>24.0</v>
      </c>
      <c r="AE375" s="70">
        <v>15.0</v>
      </c>
      <c r="AF375" s="70">
        <v>31.0</v>
      </c>
      <c r="AG375" s="70">
        <v>2.0</v>
      </c>
      <c r="AH375" s="69">
        <v>176.0</v>
      </c>
      <c r="AI375" s="69">
        <v>65.0</v>
      </c>
      <c r="AJ375" s="69">
        <v>18.0</v>
      </c>
      <c r="AK375" s="70">
        <f t="shared" ref="AK375:AN375" si="1877">ROUND(AD375*$AB375,0)</f>
        <v>42</v>
      </c>
      <c r="AL375" s="70">
        <f t="shared" si="1877"/>
        <v>26</v>
      </c>
      <c r="AM375" s="70">
        <f t="shared" si="1877"/>
        <v>54</v>
      </c>
      <c r="AN375" s="70">
        <f t="shared" si="1877"/>
        <v>3</v>
      </c>
      <c r="AO375" s="69">
        <f t="shared" ref="AO375:AQ375" si="1878">ROUND(AH375*$AC375,0)</f>
        <v>96</v>
      </c>
      <c r="AP375" s="69">
        <f t="shared" si="1878"/>
        <v>35</v>
      </c>
      <c r="AQ375" s="69">
        <f t="shared" si="1878"/>
        <v>10</v>
      </c>
    </row>
    <row r="376">
      <c r="A376" s="60"/>
      <c r="B376" s="60"/>
      <c r="C376" s="60"/>
      <c r="D376" s="46">
        <v>374.0</v>
      </c>
      <c r="E376" s="25"/>
      <c r="F376" s="26">
        <v>5425.0</v>
      </c>
      <c r="G376" s="18">
        <v>2550.0</v>
      </c>
      <c r="H376" s="15">
        <f t="shared" si="9"/>
        <v>408</v>
      </c>
      <c r="I376" s="28">
        <v>28.0</v>
      </c>
      <c r="J376" s="29">
        <v>91.0</v>
      </c>
      <c r="K376" s="30">
        <v>13.0</v>
      </c>
      <c r="L376" s="31">
        <v>200.0</v>
      </c>
      <c r="M376" s="32">
        <v>15.0</v>
      </c>
      <c r="N376" s="33">
        <v>61.0</v>
      </c>
      <c r="O376" s="25"/>
      <c r="P376" s="15">
        <f t="shared" si="10"/>
        <v>288</v>
      </c>
      <c r="Q376" s="28">
        <f>'Group B vs A; Governor; Early E'!AJ376</f>
        <v>59</v>
      </c>
      <c r="R376" s="29">
        <f>'Group B vs A; Governor; Early E'!AK376</f>
        <v>91</v>
      </c>
      <c r="S376" s="30">
        <f>'Group B vs A; Governor; MiV EDV'!AJ376</f>
        <v>13</v>
      </c>
      <c r="T376" s="31">
        <f>'Group B vs A; Governor; MiV EDV'!AK376</f>
        <v>26</v>
      </c>
      <c r="U376" s="32">
        <f>'Group B vs A; EDV Restoration D'!C376</f>
        <v>38</v>
      </c>
      <c r="V376" s="33">
        <f>'Group B vs A; Governor; MiV EDV'!AI376</f>
        <v>61</v>
      </c>
      <c r="W376" s="25"/>
      <c r="X376" s="28">
        <f t="shared" ref="X376:Y376" si="1879">I376+K376+M376</f>
        <v>56</v>
      </c>
      <c r="Y376" s="29">
        <f t="shared" si="1879"/>
        <v>352</v>
      </c>
      <c r="Z376" s="32">
        <f t="shared" ref="Z376:AA376" si="1880">Q376+S376+U376</f>
        <v>110</v>
      </c>
      <c r="AA376" s="67">
        <f t="shared" si="1880"/>
        <v>178</v>
      </c>
      <c r="AB376" s="68">
        <f t="shared" ref="AB376:AC376" si="1881">Z376/X376</f>
        <v>1.964285714</v>
      </c>
      <c r="AC376" s="69">
        <f t="shared" si="1881"/>
        <v>0.5056818182</v>
      </c>
      <c r="AD376" s="70">
        <v>21.0</v>
      </c>
      <c r="AE376" s="70">
        <v>16.0</v>
      </c>
      <c r="AF376" s="70">
        <v>9.0</v>
      </c>
      <c r="AG376" s="70">
        <v>10.0</v>
      </c>
      <c r="AH376" s="69">
        <v>268.0</v>
      </c>
      <c r="AI376" s="69">
        <v>62.0</v>
      </c>
      <c r="AJ376" s="69">
        <v>22.0</v>
      </c>
      <c r="AK376" s="70">
        <f t="shared" ref="AK376:AN376" si="1882">ROUND(AD376*$AB376,0)</f>
        <v>41</v>
      </c>
      <c r="AL376" s="70">
        <f t="shared" si="1882"/>
        <v>31</v>
      </c>
      <c r="AM376" s="70">
        <f t="shared" si="1882"/>
        <v>18</v>
      </c>
      <c r="AN376" s="70">
        <f t="shared" si="1882"/>
        <v>20</v>
      </c>
      <c r="AO376" s="69">
        <f t="shared" ref="AO376:AQ376" si="1883">ROUND(AH376*$AC376,0)</f>
        <v>136</v>
      </c>
      <c r="AP376" s="69">
        <f t="shared" si="1883"/>
        <v>31</v>
      </c>
      <c r="AQ376" s="69">
        <f t="shared" si="1883"/>
        <v>11</v>
      </c>
    </row>
    <row r="377">
      <c r="A377" s="60"/>
      <c r="B377" s="60"/>
      <c r="C377" s="60"/>
      <c r="D377" s="46">
        <v>375.0</v>
      </c>
      <c r="E377" s="25"/>
      <c r="F377" s="26">
        <v>5501.0</v>
      </c>
      <c r="G377" s="18">
        <v>916.0</v>
      </c>
      <c r="H377" s="15">
        <f t="shared" si="9"/>
        <v>247</v>
      </c>
      <c r="I377" s="28">
        <v>17.0</v>
      </c>
      <c r="J377" s="29">
        <v>42.0</v>
      </c>
      <c r="K377" s="30">
        <v>17.0</v>
      </c>
      <c r="L377" s="31">
        <v>90.0</v>
      </c>
      <c r="M377" s="32">
        <v>40.0</v>
      </c>
      <c r="N377" s="33">
        <v>41.0</v>
      </c>
      <c r="O377" s="25"/>
      <c r="P377" s="15">
        <f t="shared" si="10"/>
        <v>225</v>
      </c>
      <c r="Q377" s="28">
        <f>'Group B vs A; Governor; Early E'!AJ377</f>
        <v>50</v>
      </c>
      <c r="R377" s="29">
        <f>'Group B vs A; Governor; Early E'!AK377</f>
        <v>42</v>
      </c>
      <c r="S377" s="30">
        <f>'Group B vs A; Governor; MiV EDV'!AJ377</f>
        <v>17</v>
      </c>
      <c r="T377" s="31">
        <f>'Group B vs A; Governor; MiV EDV'!AK377</f>
        <v>13</v>
      </c>
      <c r="U377" s="32">
        <f>'Group B vs A; EDV Restoration D'!C377</f>
        <v>62</v>
      </c>
      <c r="V377" s="33">
        <f>'Group B vs A; Governor; MiV EDV'!AI377</f>
        <v>41</v>
      </c>
      <c r="W377" s="25"/>
      <c r="X377" s="28">
        <f t="shared" ref="X377:Y377" si="1884">I377+K377+M377</f>
        <v>74</v>
      </c>
      <c r="Y377" s="29">
        <f t="shared" si="1884"/>
        <v>173</v>
      </c>
      <c r="Z377" s="32">
        <f t="shared" ref="Z377:AA377" si="1885">Q377+S377+U377</f>
        <v>129</v>
      </c>
      <c r="AA377" s="67">
        <f t="shared" si="1885"/>
        <v>96</v>
      </c>
      <c r="AB377" s="68">
        <f t="shared" ref="AB377:AC377" si="1886">Z377/X377</f>
        <v>1.743243243</v>
      </c>
      <c r="AC377" s="69">
        <f t="shared" si="1886"/>
        <v>0.5549132948</v>
      </c>
      <c r="AD377" s="70">
        <v>38.0</v>
      </c>
      <c r="AE377" s="70">
        <v>10.0</v>
      </c>
      <c r="AF377" s="70">
        <v>22.0</v>
      </c>
      <c r="AG377" s="70">
        <v>4.0</v>
      </c>
      <c r="AH377" s="69">
        <v>85.0</v>
      </c>
      <c r="AI377" s="69">
        <v>77.0</v>
      </c>
      <c r="AJ377" s="69">
        <v>11.0</v>
      </c>
      <c r="AK377" s="70">
        <f t="shared" ref="AK377:AN377" si="1887">ROUND(AD377*$AB377,0)</f>
        <v>66</v>
      </c>
      <c r="AL377" s="70">
        <f t="shared" si="1887"/>
        <v>17</v>
      </c>
      <c r="AM377" s="70">
        <f t="shared" si="1887"/>
        <v>38</v>
      </c>
      <c r="AN377" s="70">
        <f t="shared" si="1887"/>
        <v>7</v>
      </c>
      <c r="AO377" s="69">
        <f t="shared" ref="AO377:AQ377" si="1888">ROUND(AH377*$AC377,0)</f>
        <v>47</v>
      </c>
      <c r="AP377" s="69">
        <f t="shared" si="1888"/>
        <v>43</v>
      </c>
      <c r="AQ377" s="69">
        <f t="shared" si="1888"/>
        <v>6</v>
      </c>
    </row>
    <row r="378">
      <c r="A378" s="60"/>
      <c r="B378" s="60"/>
      <c r="C378" s="60"/>
      <c r="D378" s="46">
        <v>376.0</v>
      </c>
      <c r="E378" s="25"/>
      <c r="F378" s="26">
        <v>5504.0</v>
      </c>
      <c r="G378" s="18">
        <v>2412.0</v>
      </c>
      <c r="H378" s="15">
        <f t="shared" si="9"/>
        <v>495</v>
      </c>
      <c r="I378" s="28">
        <v>45.0</v>
      </c>
      <c r="J378" s="29">
        <v>81.0</v>
      </c>
      <c r="K378" s="30">
        <v>47.0</v>
      </c>
      <c r="L378" s="31">
        <v>180.0</v>
      </c>
      <c r="M378" s="32">
        <v>50.0</v>
      </c>
      <c r="N378" s="33">
        <v>92.0</v>
      </c>
      <c r="O378" s="25"/>
      <c r="P378" s="15">
        <f t="shared" si="10"/>
        <v>456</v>
      </c>
      <c r="Q378" s="28">
        <f>'Group B vs A; Governor; Early E'!AJ378</f>
        <v>108</v>
      </c>
      <c r="R378" s="29">
        <f>'Group B vs A; Governor; Early E'!AK378</f>
        <v>81</v>
      </c>
      <c r="S378" s="30">
        <f>'Group B vs A; Governor; MiV EDV'!AJ378</f>
        <v>47</v>
      </c>
      <c r="T378" s="31">
        <f>'Group B vs A; Governor; MiV EDV'!AK378</f>
        <v>38</v>
      </c>
      <c r="U378" s="32">
        <f>'Group B vs A; EDV Restoration D'!C378</f>
        <v>90</v>
      </c>
      <c r="V378" s="33">
        <f>'Group B vs A; Governor; MiV EDV'!AI378</f>
        <v>92</v>
      </c>
      <c r="W378" s="25"/>
      <c r="X378" s="28">
        <f t="shared" ref="X378:Y378" si="1889">I378+K378+M378</f>
        <v>142</v>
      </c>
      <c r="Y378" s="29">
        <f t="shared" si="1889"/>
        <v>353</v>
      </c>
      <c r="Z378" s="32">
        <f t="shared" ref="Z378:AA378" si="1890">Q378+S378+U378</f>
        <v>245</v>
      </c>
      <c r="AA378" s="67">
        <f t="shared" si="1890"/>
        <v>211</v>
      </c>
      <c r="AB378" s="68">
        <f t="shared" ref="AB378:AC378" si="1891">Z378/X378</f>
        <v>1.725352113</v>
      </c>
      <c r="AC378" s="69">
        <f t="shared" si="1891"/>
        <v>0.597733711</v>
      </c>
      <c r="AD378" s="70">
        <v>62.0</v>
      </c>
      <c r="AE378" s="70">
        <v>23.0</v>
      </c>
      <c r="AF378" s="70">
        <v>51.0</v>
      </c>
      <c r="AG378" s="70">
        <v>6.0</v>
      </c>
      <c r="AH378" s="69">
        <v>222.0</v>
      </c>
      <c r="AI378" s="69">
        <v>115.0</v>
      </c>
      <c r="AJ378" s="69">
        <v>16.0</v>
      </c>
      <c r="AK378" s="70">
        <f t="shared" ref="AK378:AN378" si="1892">ROUND(AD378*$AB378,0)</f>
        <v>107</v>
      </c>
      <c r="AL378" s="70">
        <f t="shared" si="1892"/>
        <v>40</v>
      </c>
      <c r="AM378" s="70">
        <f t="shared" si="1892"/>
        <v>88</v>
      </c>
      <c r="AN378" s="70">
        <f t="shared" si="1892"/>
        <v>10</v>
      </c>
      <c r="AO378" s="69">
        <f t="shared" ref="AO378:AQ378" si="1893">ROUND(AH378*$AC378,0)</f>
        <v>133</v>
      </c>
      <c r="AP378" s="69">
        <f t="shared" si="1893"/>
        <v>69</v>
      </c>
      <c r="AQ378" s="69">
        <f t="shared" si="1893"/>
        <v>10</v>
      </c>
    </row>
    <row r="379">
      <c r="A379" s="60"/>
      <c r="B379" s="60"/>
      <c r="C379" s="60"/>
      <c r="D379" s="46">
        <v>377.0</v>
      </c>
      <c r="E379" s="25"/>
      <c r="F379" s="26">
        <v>5513.0</v>
      </c>
      <c r="G379" s="18">
        <v>2591.0</v>
      </c>
      <c r="H379" s="15">
        <f t="shared" si="9"/>
        <v>383</v>
      </c>
      <c r="I379" s="28">
        <v>45.0</v>
      </c>
      <c r="J379" s="29">
        <v>79.0</v>
      </c>
      <c r="K379" s="30">
        <v>23.0</v>
      </c>
      <c r="L379" s="31">
        <v>142.0</v>
      </c>
      <c r="M379" s="32">
        <v>46.0</v>
      </c>
      <c r="N379" s="33">
        <v>48.0</v>
      </c>
      <c r="O379" s="25"/>
      <c r="P379" s="15">
        <f t="shared" si="10"/>
        <v>370</v>
      </c>
      <c r="Q379" s="28">
        <f>'Group B vs A; Governor; Early E'!AJ379</f>
        <v>129</v>
      </c>
      <c r="R379" s="29">
        <f>'Group B vs A; Governor; Early E'!AK379</f>
        <v>79</v>
      </c>
      <c r="S379" s="30">
        <f>'Group B vs A; Governor; MiV EDV'!AJ379</f>
        <v>23</v>
      </c>
      <c r="T379" s="31">
        <f>'Group B vs A; Governor; MiV EDV'!AK379</f>
        <v>20</v>
      </c>
      <c r="U379" s="32">
        <f>'Group B vs A; EDV Restoration D'!C379</f>
        <v>71</v>
      </c>
      <c r="V379" s="33">
        <f>'Group B vs A; Governor; MiV EDV'!AI379</f>
        <v>48</v>
      </c>
      <c r="W379" s="25"/>
      <c r="X379" s="28">
        <f t="shared" ref="X379:Y379" si="1894">I379+K379+M379</f>
        <v>114</v>
      </c>
      <c r="Y379" s="29">
        <f t="shared" si="1894"/>
        <v>269</v>
      </c>
      <c r="Z379" s="32">
        <f t="shared" ref="Z379:AA379" si="1895">Q379+S379+U379</f>
        <v>223</v>
      </c>
      <c r="AA379" s="67">
        <f t="shared" si="1895"/>
        <v>147</v>
      </c>
      <c r="AB379" s="68">
        <f t="shared" ref="AB379:AC379" si="1896">Z379/X379</f>
        <v>1.956140351</v>
      </c>
      <c r="AC379" s="69">
        <f t="shared" si="1896"/>
        <v>0.5464684015</v>
      </c>
      <c r="AD379" s="70">
        <v>47.0</v>
      </c>
      <c r="AE379" s="70">
        <v>28.0</v>
      </c>
      <c r="AF379" s="70">
        <v>26.0</v>
      </c>
      <c r="AG379" s="70">
        <v>13.0</v>
      </c>
      <c r="AH379" s="69">
        <v>188.0</v>
      </c>
      <c r="AI379" s="69">
        <v>66.0</v>
      </c>
      <c r="AJ379" s="69">
        <v>15.0</v>
      </c>
      <c r="AK379" s="70">
        <f t="shared" ref="AK379:AN379" si="1897">ROUND(AD379*$AB379,0)</f>
        <v>92</v>
      </c>
      <c r="AL379" s="70">
        <f t="shared" si="1897"/>
        <v>55</v>
      </c>
      <c r="AM379" s="70">
        <f t="shared" si="1897"/>
        <v>51</v>
      </c>
      <c r="AN379" s="70">
        <f t="shared" si="1897"/>
        <v>25</v>
      </c>
      <c r="AO379" s="69">
        <f t="shared" ref="AO379:AQ379" si="1898">ROUND(AH379*$AC379,0)</f>
        <v>103</v>
      </c>
      <c r="AP379" s="69">
        <f t="shared" si="1898"/>
        <v>36</v>
      </c>
      <c r="AQ379" s="69">
        <f t="shared" si="1898"/>
        <v>8</v>
      </c>
    </row>
    <row r="380">
      <c r="A380" s="60"/>
      <c r="B380" s="60"/>
      <c r="C380" s="60"/>
      <c r="D380" s="46">
        <v>378.0</v>
      </c>
      <c r="E380" s="25"/>
      <c r="F380" s="26">
        <v>5530.0</v>
      </c>
      <c r="G380" s="18">
        <v>3327.0</v>
      </c>
      <c r="H380" s="15">
        <f t="shared" si="9"/>
        <v>1096</v>
      </c>
      <c r="I380" s="28">
        <v>78.0</v>
      </c>
      <c r="J380" s="29">
        <v>127.0</v>
      </c>
      <c r="K380" s="30">
        <v>189.0</v>
      </c>
      <c r="L380" s="31">
        <v>526.0</v>
      </c>
      <c r="M380" s="32">
        <v>68.0</v>
      </c>
      <c r="N380" s="33">
        <v>108.0</v>
      </c>
      <c r="O380" s="25"/>
      <c r="P380" s="15">
        <f t="shared" si="10"/>
        <v>849</v>
      </c>
      <c r="Q380" s="28">
        <f>'Group B vs A; Governor; Early E'!AJ380</f>
        <v>194</v>
      </c>
      <c r="R380" s="29">
        <f>'Group B vs A; Governor; Early E'!AK380</f>
        <v>127</v>
      </c>
      <c r="S380" s="30">
        <f>'Group B vs A; Governor; MiV EDV'!AJ380</f>
        <v>189</v>
      </c>
      <c r="T380" s="31">
        <f>'Group B vs A; Governor; MiV EDV'!AK380</f>
        <v>115</v>
      </c>
      <c r="U380" s="32">
        <f>'Group B vs A; EDV Restoration D'!C380</f>
        <v>116</v>
      </c>
      <c r="V380" s="33">
        <f>'Group B vs A; Governor; MiV EDV'!AI380</f>
        <v>108</v>
      </c>
      <c r="W380" s="25"/>
      <c r="X380" s="28">
        <f t="shared" ref="X380:Y380" si="1899">I380+K380+M380</f>
        <v>335</v>
      </c>
      <c r="Y380" s="29">
        <f t="shared" si="1899"/>
        <v>761</v>
      </c>
      <c r="Z380" s="32">
        <f t="shared" ref="Z380:AA380" si="1900">Q380+S380+U380</f>
        <v>499</v>
      </c>
      <c r="AA380" s="67">
        <f t="shared" si="1900"/>
        <v>350</v>
      </c>
      <c r="AB380" s="68">
        <f t="shared" ref="AB380:AC380" si="1901">Z380/X380</f>
        <v>1.489552239</v>
      </c>
      <c r="AC380" s="69">
        <f t="shared" si="1901"/>
        <v>0.4599211564</v>
      </c>
      <c r="AD380" s="70">
        <v>146.0</v>
      </c>
      <c r="AE380" s="70">
        <v>57.0</v>
      </c>
      <c r="AF380" s="70">
        <v>91.0</v>
      </c>
      <c r="AG380" s="70">
        <v>41.0</v>
      </c>
      <c r="AH380" s="69">
        <v>269.0</v>
      </c>
      <c r="AI380" s="69">
        <v>474.0</v>
      </c>
      <c r="AJ380" s="69">
        <v>18.0</v>
      </c>
      <c r="AK380" s="70">
        <f t="shared" ref="AK380:AN380" si="1902">ROUND(AD380*$AB380,0)</f>
        <v>217</v>
      </c>
      <c r="AL380" s="70">
        <f t="shared" si="1902"/>
        <v>85</v>
      </c>
      <c r="AM380" s="70">
        <f t="shared" si="1902"/>
        <v>136</v>
      </c>
      <c r="AN380" s="70">
        <f t="shared" si="1902"/>
        <v>61</v>
      </c>
      <c r="AO380" s="69">
        <f t="shared" ref="AO380:AQ380" si="1903">ROUND(AH380*$AC380,0)</f>
        <v>124</v>
      </c>
      <c r="AP380" s="69">
        <f t="shared" si="1903"/>
        <v>218</v>
      </c>
      <c r="AQ380" s="69">
        <f t="shared" si="1903"/>
        <v>8</v>
      </c>
    </row>
    <row r="381">
      <c r="A381" s="60"/>
      <c r="B381" s="60"/>
      <c r="C381" s="60"/>
      <c r="D381" s="46">
        <v>379.0</v>
      </c>
      <c r="E381" s="25"/>
      <c r="F381" s="26">
        <v>5531.0</v>
      </c>
      <c r="G381" s="18">
        <v>572.0</v>
      </c>
      <c r="H381" s="15">
        <f t="shared" si="9"/>
        <v>156</v>
      </c>
      <c r="I381" s="28">
        <v>7.0</v>
      </c>
      <c r="J381" s="29">
        <v>14.0</v>
      </c>
      <c r="K381" s="30">
        <v>17.0</v>
      </c>
      <c r="L381" s="31">
        <v>68.0</v>
      </c>
      <c r="M381" s="32">
        <v>22.0</v>
      </c>
      <c r="N381" s="33">
        <v>28.0</v>
      </c>
      <c r="O381" s="25"/>
      <c r="P381" s="15">
        <f t="shared" si="10"/>
        <v>126</v>
      </c>
      <c r="Q381" s="28">
        <f>'Group B vs A; Governor; Early E'!AJ381</f>
        <v>19</v>
      </c>
      <c r="R381" s="29">
        <f>'Group B vs A; Governor; Early E'!AK381</f>
        <v>14</v>
      </c>
      <c r="S381" s="30">
        <f>'Group B vs A; Governor; MiV EDV'!AJ381</f>
        <v>17</v>
      </c>
      <c r="T381" s="31">
        <f>'Group B vs A; Governor; MiV EDV'!AK381</f>
        <v>12</v>
      </c>
      <c r="U381" s="32">
        <f>'Group B vs A; EDV Restoration D'!C381</f>
        <v>36</v>
      </c>
      <c r="V381" s="33">
        <f>'Group B vs A; Governor; MiV EDV'!AI381</f>
        <v>28</v>
      </c>
      <c r="W381" s="25"/>
      <c r="X381" s="28">
        <f t="shared" ref="X381:Y381" si="1904">I381+K381+M381</f>
        <v>46</v>
      </c>
      <c r="Y381" s="29">
        <f t="shared" si="1904"/>
        <v>110</v>
      </c>
      <c r="Z381" s="32">
        <f t="shared" ref="Z381:AA381" si="1905">Q381+S381+U381</f>
        <v>72</v>
      </c>
      <c r="AA381" s="67">
        <f t="shared" si="1905"/>
        <v>54</v>
      </c>
      <c r="AB381" s="68">
        <f t="shared" ref="AB381:AC381" si="1906">Z381/X381</f>
        <v>1.565217391</v>
      </c>
      <c r="AC381" s="69">
        <f t="shared" si="1906"/>
        <v>0.4909090909</v>
      </c>
      <c r="AD381" s="70">
        <v>21.0</v>
      </c>
      <c r="AE381" s="70">
        <v>3.0</v>
      </c>
      <c r="AF381" s="70">
        <v>21.0</v>
      </c>
      <c r="AG381" s="70">
        <v>1.0</v>
      </c>
      <c r="AH381" s="69">
        <v>64.0</v>
      </c>
      <c r="AI381" s="69">
        <v>40.0</v>
      </c>
      <c r="AJ381" s="69">
        <v>6.0</v>
      </c>
      <c r="AK381" s="70">
        <f t="shared" ref="AK381:AN381" si="1907">ROUND(AD381*$AB381,0)</f>
        <v>33</v>
      </c>
      <c r="AL381" s="70">
        <f t="shared" si="1907"/>
        <v>5</v>
      </c>
      <c r="AM381" s="70">
        <f t="shared" si="1907"/>
        <v>33</v>
      </c>
      <c r="AN381" s="70">
        <f t="shared" si="1907"/>
        <v>2</v>
      </c>
      <c r="AO381" s="69">
        <f t="shared" ref="AO381:AQ381" si="1908">ROUND(AH381*$AC381,0)</f>
        <v>31</v>
      </c>
      <c r="AP381" s="69">
        <f t="shared" si="1908"/>
        <v>20</v>
      </c>
      <c r="AQ381" s="69">
        <f t="shared" si="1908"/>
        <v>3</v>
      </c>
    </row>
    <row r="382">
      <c r="A382" s="60"/>
      <c r="B382" s="60"/>
      <c r="C382" s="60"/>
      <c r="D382" s="46">
        <v>380.0</v>
      </c>
      <c r="E382" s="25"/>
      <c r="F382" s="26">
        <v>5533.0</v>
      </c>
      <c r="G382" s="18">
        <v>2049.0</v>
      </c>
      <c r="H382" s="15">
        <f t="shared" si="9"/>
        <v>560</v>
      </c>
      <c r="I382" s="28">
        <v>30.0</v>
      </c>
      <c r="J382" s="29">
        <v>98.0</v>
      </c>
      <c r="K382" s="30">
        <v>41.0</v>
      </c>
      <c r="L382" s="31">
        <v>255.0</v>
      </c>
      <c r="M382" s="32">
        <v>56.0</v>
      </c>
      <c r="N382" s="33">
        <v>80.0</v>
      </c>
      <c r="O382" s="25"/>
      <c r="P382" s="15">
        <f t="shared" si="10"/>
        <v>438</v>
      </c>
      <c r="Q382" s="28">
        <f>'Group B vs A; Governor; Early E'!AJ382</f>
        <v>86</v>
      </c>
      <c r="R382" s="29">
        <f>'Group B vs A; Governor; Early E'!AK382</f>
        <v>98</v>
      </c>
      <c r="S382" s="30">
        <f>'Group B vs A; Governor; MiV EDV'!AJ382</f>
        <v>41</v>
      </c>
      <c r="T382" s="31">
        <f>'Group B vs A; Governor; MiV EDV'!AK382</f>
        <v>40</v>
      </c>
      <c r="U382" s="32">
        <f>'Group B vs A; EDV Restoration D'!C382</f>
        <v>93</v>
      </c>
      <c r="V382" s="33">
        <f>'Group B vs A; Governor; MiV EDV'!AI382</f>
        <v>80</v>
      </c>
      <c r="W382" s="25"/>
      <c r="X382" s="28">
        <f t="shared" ref="X382:Y382" si="1909">I382+K382+M382</f>
        <v>127</v>
      </c>
      <c r="Y382" s="29">
        <f t="shared" si="1909"/>
        <v>433</v>
      </c>
      <c r="Z382" s="32">
        <f t="shared" ref="Z382:AA382" si="1910">Q382+S382+U382</f>
        <v>220</v>
      </c>
      <c r="AA382" s="67">
        <f t="shared" si="1910"/>
        <v>218</v>
      </c>
      <c r="AB382" s="68">
        <f t="shared" ref="AB382:AC382" si="1911">Z382/X382</f>
        <v>1.732283465</v>
      </c>
      <c r="AC382" s="69">
        <f t="shared" si="1911"/>
        <v>0.5034642032</v>
      </c>
      <c r="AD382" s="70">
        <v>50.0</v>
      </c>
      <c r="AE382" s="70">
        <v>15.0</v>
      </c>
      <c r="AF382" s="70">
        <v>52.0</v>
      </c>
      <c r="AG382" s="70">
        <v>10.0</v>
      </c>
      <c r="AH382" s="69">
        <v>308.0</v>
      </c>
      <c r="AI382" s="69">
        <v>106.0</v>
      </c>
      <c r="AJ382" s="69">
        <v>19.0</v>
      </c>
      <c r="AK382" s="70">
        <f t="shared" ref="AK382:AN382" si="1912">ROUND(AD382*$AB382,0)</f>
        <v>87</v>
      </c>
      <c r="AL382" s="70">
        <f t="shared" si="1912"/>
        <v>26</v>
      </c>
      <c r="AM382" s="70">
        <f t="shared" si="1912"/>
        <v>90</v>
      </c>
      <c r="AN382" s="70">
        <f t="shared" si="1912"/>
        <v>17</v>
      </c>
      <c r="AO382" s="69">
        <f t="shared" ref="AO382:AQ382" si="1913">ROUND(AH382*$AC382,0)</f>
        <v>155</v>
      </c>
      <c r="AP382" s="69">
        <f t="shared" si="1913"/>
        <v>53</v>
      </c>
      <c r="AQ382" s="69">
        <f t="shared" si="1913"/>
        <v>10</v>
      </c>
    </row>
    <row r="383">
      <c r="A383" s="60"/>
      <c r="B383" s="60"/>
      <c r="C383" s="60"/>
      <c r="D383" s="46">
        <v>381.0</v>
      </c>
      <c r="E383" s="25"/>
      <c r="F383" s="26">
        <v>5545.0</v>
      </c>
      <c r="G383" s="18">
        <v>1158.0</v>
      </c>
      <c r="H383" s="15">
        <f t="shared" si="9"/>
        <v>103</v>
      </c>
      <c r="I383" s="28">
        <v>7.0</v>
      </c>
      <c r="J383" s="29">
        <v>19.0</v>
      </c>
      <c r="K383" s="30">
        <v>11.0</v>
      </c>
      <c r="L383" s="31">
        <v>54.0</v>
      </c>
      <c r="M383" s="32">
        <v>0.0</v>
      </c>
      <c r="N383" s="33">
        <v>12.0</v>
      </c>
      <c r="O383" s="25"/>
      <c r="P383" s="15">
        <f t="shared" si="10"/>
        <v>80</v>
      </c>
      <c r="Q383" s="28">
        <f>'Group B vs A; Governor; Early E'!AJ383</f>
        <v>12</v>
      </c>
      <c r="R383" s="29">
        <f>'Group B vs A; Governor; Early E'!AK383</f>
        <v>19</v>
      </c>
      <c r="S383" s="30">
        <f>'Group B vs A; Governor; MiV EDV'!AJ383</f>
        <v>11</v>
      </c>
      <c r="T383" s="31">
        <f>'Group B vs A; Governor; MiV EDV'!AK383</f>
        <v>22</v>
      </c>
      <c r="U383" s="32">
        <f>'Group B vs A; EDV Restoration D'!C383</f>
        <v>4</v>
      </c>
      <c r="V383" s="33">
        <f>'Group B vs A; Governor; MiV EDV'!AI383</f>
        <v>12</v>
      </c>
      <c r="W383" s="25"/>
      <c r="X383" s="28">
        <f t="shared" ref="X383:Y383" si="1914">I383+K383+M383</f>
        <v>18</v>
      </c>
      <c r="Y383" s="29">
        <f t="shared" si="1914"/>
        <v>85</v>
      </c>
      <c r="Z383" s="32">
        <f t="shared" ref="Z383:AA383" si="1915">Q383+S383+U383</f>
        <v>27</v>
      </c>
      <c r="AA383" s="67">
        <f t="shared" si="1915"/>
        <v>53</v>
      </c>
      <c r="AB383" s="68">
        <f t="shared" ref="AB383:AC383" si="1916">Z383/X383</f>
        <v>1.5</v>
      </c>
      <c r="AC383" s="69">
        <f t="shared" si="1916"/>
        <v>0.6235294118</v>
      </c>
      <c r="AD383" s="70">
        <v>3.0</v>
      </c>
      <c r="AE383" s="70">
        <v>6.0</v>
      </c>
      <c r="AF383" s="70">
        <v>4.0</v>
      </c>
      <c r="AG383" s="70">
        <v>5.0</v>
      </c>
      <c r="AH383" s="69">
        <v>59.0</v>
      </c>
      <c r="AI383" s="69">
        <v>26.0</v>
      </c>
      <c r="AJ383" s="69">
        <v>0.0</v>
      </c>
      <c r="AK383" s="70">
        <f t="shared" ref="AK383:AN383" si="1917">ROUND(AD383*$AB383,0)</f>
        <v>5</v>
      </c>
      <c r="AL383" s="70">
        <f t="shared" si="1917"/>
        <v>9</v>
      </c>
      <c r="AM383" s="70">
        <f t="shared" si="1917"/>
        <v>6</v>
      </c>
      <c r="AN383" s="70">
        <f t="shared" si="1917"/>
        <v>8</v>
      </c>
      <c r="AO383" s="69">
        <f t="shared" ref="AO383:AQ383" si="1918">ROUND(AH383*$AC383,0)</f>
        <v>37</v>
      </c>
      <c r="AP383" s="69">
        <f t="shared" si="1918"/>
        <v>16</v>
      </c>
      <c r="AQ383" s="69">
        <f t="shared" si="1918"/>
        <v>0</v>
      </c>
    </row>
    <row r="384">
      <c r="A384" s="60"/>
      <c r="B384" s="60"/>
      <c r="C384" s="60"/>
      <c r="D384" s="46">
        <v>382.0</v>
      </c>
      <c r="E384" s="25"/>
      <c r="F384" s="26">
        <v>5550.0</v>
      </c>
      <c r="G384" s="18">
        <v>760.0</v>
      </c>
      <c r="H384" s="15">
        <f t="shared" si="9"/>
        <v>209</v>
      </c>
      <c r="I384" s="28">
        <v>15.0</v>
      </c>
      <c r="J384" s="29">
        <v>21.0</v>
      </c>
      <c r="K384" s="30">
        <v>19.0</v>
      </c>
      <c r="L384" s="31">
        <v>88.0</v>
      </c>
      <c r="M384" s="32">
        <v>42.0</v>
      </c>
      <c r="N384" s="33">
        <v>24.0</v>
      </c>
      <c r="O384" s="25"/>
      <c r="P384" s="15">
        <f t="shared" si="10"/>
        <v>187</v>
      </c>
      <c r="Q384" s="28">
        <f>'Group B vs A; Governor; Early E'!AJ384</f>
        <v>55</v>
      </c>
      <c r="R384" s="29">
        <f>'Group B vs A; Governor; Early E'!AK384</f>
        <v>21</v>
      </c>
      <c r="S384" s="30">
        <f>'Group B vs A; Governor; MiV EDV'!AJ384</f>
        <v>19</v>
      </c>
      <c r="T384" s="31">
        <f>'Group B vs A; Governor; MiV EDV'!AK384</f>
        <v>11</v>
      </c>
      <c r="U384" s="32">
        <f>'Group B vs A; EDV Restoration D'!C384</f>
        <v>57</v>
      </c>
      <c r="V384" s="33">
        <f>'Group B vs A; Governor; MiV EDV'!AI384</f>
        <v>24</v>
      </c>
      <c r="W384" s="25"/>
      <c r="X384" s="28">
        <f t="shared" ref="X384:Y384" si="1919">I384+K384+M384</f>
        <v>76</v>
      </c>
      <c r="Y384" s="29">
        <f t="shared" si="1919"/>
        <v>133</v>
      </c>
      <c r="Z384" s="32">
        <f t="shared" ref="Z384:AA384" si="1920">Q384+S384+U384</f>
        <v>131</v>
      </c>
      <c r="AA384" s="67">
        <f t="shared" si="1920"/>
        <v>56</v>
      </c>
      <c r="AB384" s="68">
        <f t="shared" ref="AB384:AC384" si="1921">Z384/X384</f>
        <v>1.723684211</v>
      </c>
      <c r="AC384" s="69">
        <f t="shared" si="1921"/>
        <v>0.4210526316</v>
      </c>
      <c r="AD384" s="70">
        <v>41.0</v>
      </c>
      <c r="AE384" s="70">
        <v>13.0</v>
      </c>
      <c r="AF384" s="70">
        <v>18.0</v>
      </c>
      <c r="AG384" s="70">
        <v>4.0</v>
      </c>
      <c r="AH384" s="69">
        <v>69.0</v>
      </c>
      <c r="AI384" s="69">
        <v>54.0</v>
      </c>
      <c r="AJ384" s="69">
        <v>10.0</v>
      </c>
      <c r="AK384" s="70">
        <f t="shared" ref="AK384:AN384" si="1922">ROUND(AD384*$AB384,0)</f>
        <v>71</v>
      </c>
      <c r="AL384" s="70">
        <f t="shared" si="1922"/>
        <v>22</v>
      </c>
      <c r="AM384" s="70">
        <f t="shared" si="1922"/>
        <v>31</v>
      </c>
      <c r="AN384" s="70">
        <f t="shared" si="1922"/>
        <v>7</v>
      </c>
      <c r="AO384" s="69">
        <f t="shared" ref="AO384:AQ384" si="1923">ROUND(AH384*$AC384,0)</f>
        <v>29</v>
      </c>
      <c r="AP384" s="69">
        <f t="shared" si="1923"/>
        <v>23</v>
      </c>
      <c r="AQ384" s="69">
        <f t="shared" si="1923"/>
        <v>4</v>
      </c>
    </row>
    <row r="385">
      <c r="A385" s="60"/>
      <c r="B385" s="60"/>
      <c r="C385" s="60"/>
      <c r="D385" s="46">
        <v>383.0</v>
      </c>
      <c r="E385" s="25"/>
      <c r="F385" s="26">
        <v>5554.0</v>
      </c>
      <c r="G385" s="18">
        <v>1799.0</v>
      </c>
      <c r="H385" s="15">
        <f t="shared" si="9"/>
        <v>409</v>
      </c>
      <c r="I385" s="28">
        <v>24.0</v>
      </c>
      <c r="J385" s="29">
        <v>71.0</v>
      </c>
      <c r="K385" s="30">
        <v>32.0</v>
      </c>
      <c r="L385" s="31">
        <v>182.0</v>
      </c>
      <c r="M385" s="32">
        <v>29.0</v>
      </c>
      <c r="N385" s="33">
        <v>71.0</v>
      </c>
      <c r="O385" s="25"/>
      <c r="P385" s="15">
        <f t="shared" si="10"/>
        <v>324</v>
      </c>
      <c r="Q385" s="28">
        <f>'Group B vs A; Governor; Early E'!AJ385</f>
        <v>56</v>
      </c>
      <c r="R385" s="29">
        <f>'Group B vs A; Governor; Early E'!AK385</f>
        <v>71</v>
      </c>
      <c r="S385" s="30">
        <f>'Group B vs A; Governor; MiV EDV'!AJ385</f>
        <v>32</v>
      </c>
      <c r="T385" s="31">
        <f>'Group B vs A; Governor; MiV EDV'!AK385</f>
        <v>37</v>
      </c>
      <c r="U385" s="32">
        <f>'Group B vs A; EDV Restoration D'!C385</f>
        <v>57</v>
      </c>
      <c r="V385" s="33">
        <f>'Group B vs A; Governor; MiV EDV'!AI385</f>
        <v>71</v>
      </c>
      <c r="W385" s="25"/>
      <c r="X385" s="28">
        <f t="shared" ref="X385:Y385" si="1924">I385+K385+M385</f>
        <v>85</v>
      </c>
      <c r="Y385" s="29">
        <f t="shared" si="1924"/>
        <v>324</v>
      </c>
      <c r="Z385" s="32">
        <f t="shared" ref="Z385:AA385" si="1925">Q385+S385+U385</f>
        <v>145</v>
      </c>
      <c r="AA385" s="67">
        <f t="shared" si="1925"/>
        <v>179</v>
      </c>
      <c r="AB385" s="68">
        <f t="shared" ref="AB385:AC385" si="1926">Z385/X385</f>
        <v>1.705882353</v>
      </c>
      <c r="AC385" s="69">
        <f t="shared" si="1926"/>
        <v>0.5524691358</v>
      </c>
      <c r="AD385" s="70">
        <v>33.0</v>
      </c>
      <c r="AE385" s="70">
        <v>23.0</v>
      </c>
      <c r="AF385" s="70">
        <v>18.0</v>
      </c>
      <c r="AG385" s="70">
        <v>11.0</v>
      </c>
      <c r="AH385" s="69">
        <v>211.0</v>
      </c>
      <c r="AI385" s="69">
        <v>99.0</v>
      </c>
      <c r="AJ385" s="69">
        <v>14.0</v>
      </c>
      <c r="AK385" s="70">
        <f t="shared" ref="AK385:AN385" si="1927">ROUND(AD385*$AB385,0)</f>
        <v>56</v>
      </c>
      <c r="AL385" s="70">
        <f t="shared" si="1927"/>
        <v>39</v>
      </c>
      <c r="AM385" s="70">
        <f t="shared" si="1927"/>
        <v>31</v>
      </c>
      <c r="AN385" s="70">
        <f t="shared" si="1927"/>
        <v>19</v>
      </c>
      <c r="AO385" s="69">
        <f t="shared" ref="AO385:AQ385" si="1928">ROUND(AH385*$AC385,0)</f>
        <v>117</v>
      </c>
      <c r="AP385" s="69">
        <f t="shared" si="1928"/>
        <v>55</v>
      </c>
      <c r="AQ385" s="69">
        <f t="shared" si="1928"/>
        <v>8</v>
      </c>
    </row>
    <row r="386">
      <c r="A386" s="60"/>
      <c r="B386" s="60"/>
      <c r="C386" s="60"/>
      <c r="D386" s="46">
        <v>384.0</v>
      </c>
      <c r="E386" s="25"/>
      <c r="F386" s="26">
        <v>5556.0</v>
      </c>
      <c r="G386" s="18">
        <v>2533.0</v>
      </c>
      <c r="H386" s="15">
        <f t="shared" si="9"/>
        <v>674</v>
      </c>
      <c r="I386" s="28">
        <v>85.0</v>
      </c>
      <c r="J386" s="29">
        <v>113.0</v>
      </c>
      <c r="K386" s="30">
        <v>69.0</v>
      </c>
      <c r="L386" s="31">
        <v>192.0</v>
      </c>
      <c r="M386" s="32">
        <v>112.0</v>
      </c>
      <c r="N386" s="33">
        <v>103.0</v>
      </c>
      <c r="O386" s="25"/>
      <c r="P386" s="15">
        <f t="shared" si="10"/>
        <v>748</v>
      </c>
      <c r="Q386" s="28">
        <f>'Group B vs A; Governor; Early E'!AJ386</f>
        <v>260</v>
      </c>
      <c r="R386" s="29">
        <f>'Group B vs A; Governor; Early E'!AK386</f>
        <v>113</v>
      </c>
      <c r="S386" s="30">
        <f>'Group B vs A; Governor; MiV EDV'!AJ386</f>
        <v>69</v>
      </c>
      <c r="T386" s="31">
        <f>'Group B vs A; Governor; MiV EDV'!AK386</f>
        <v>34</v>
      </c>
      <c r="U386" s="32">
        <f>'Group B vs A; EDV Restoration D'!C386</f>
        <v>169</v>
      </c>
      <c r="V386" s="33">
        <f>'Group B vs A; Governor; MiV EDV'!AI386</f>
        <v>103</v>
      </c>
      <c r="W386" s="25"/>
      <c r="X386" s="28">
        <f t="shared" ref="X386:Y386" si="1929">I386+K386+M386</f>
        <v>266</v>
      </c>
      <c r="Y386" s="29">
        <f t="shared" si="1929"/>
        <v>408</v>
      </c>
      <c r="Z386" s="32">
        <f t="shared" ref="Z386:AA386" si="1930">Q386+S386+U386</f>
        <v>498</v>
      </c>
      <c r="AA386" s="67">
        <f t="shared" si="1930"/>
        <v>250</v>
      </c>
      <c r="AB386" s="68">
        <f t="shared" ref="AB386:AC386" si="1931">Z386/X386</f>
        <v>1.872180451</v>
      </c>
      <c r="AC386" s="69">
        <f t="shared" si="1931"/>
        <v>0.612745098</v>
      </c>
      <c r="AD386" s="70">
        <v>151.0</v>
      </c>
      <c r="AE386" s="70">
        <v>28.0</v>
      </c>
      <c r="AF386" s="70">
        <v>53.0</v>
      </c>
      <c r="AG386" s="70">
        <v>34.0</v>
      </c>
      <c r="AH386" s="69">
        <v>192.0</v>
      </c>
      <c r="AI386" s="69">
        <v>194.0</v>
      </c>
      <c r="AJ386" s="69">
        <v>22.0</v>
      </c>
      <c r="AK386" s="70">
        <f t="shared" ref="AK386:AN386" si="1932">ROUND(AD386*$AB386,0)</f>
        <v>283</v>
      </c>
      <c r="AL386" s="70">
        <f t="shared" si="1932"/>
        <v>52</v>
      </c>
      <c r="AM386" s="70">
        <f t="shared" si="1932"/>
        <v>99</v>
      </c>
      <c r="AN386" s="70">
        <f t="shared" si="1932"/>
        <v>64</v>
      </c>
      <c r="AO386" s="69">
        <f t="shared" ref="AO386:AQ386" si="1933">ROUND(AH386*$AC386,0)</f>
        <v>118</v>
      </c>
      <c r="AP386" s="69">
        <f t="shared" si="1933"/>
        <v>119</v>
      </c>
      <c r="AQ386" s="69">
        <f t="shared" si="1933"/>
        <v>13</v>
      </c>
    </row>
    <row r="387">
      <c r="A387" s="60"/>
      <c r="B387" s="60"/>
      <c r="C387" s="60"/>
      <c r="D387" s="46">
        <v>385.0</v>
      </c>
      <c r="E387" s="25"/>
      <c r="F387" s="26">
        <v>5560.0</v>
      </c>
      <c r="G387" s="18">
        <v>2000.0</v>
      </c>
      <c r="H387" s="15">
        <f t="shared" si="9"/>
        <v>474</v>
      </c>
      <c r="I387" s="28">
        <v>32.0</v>
      </c>
      <c r="J387" s="29">
        <v>112.0</v>
      </c>
      <c r="K387" s="30">
        <v>30.0</v>
      </c>
      <c r="L387" s="31">
        <v>222.0</v>
      </c>
      <c r="M387" s="32">
        <v>29.0</v>
      </c>
      <c r="N387" s="33">
        <v>49.0</v>
      </c>
      <c r="O387" s="25"/>
      <c r="P387" s="15">
        <f t="shared" si="10"/>
        <v>366</v>
      </c>
      <c r="Q387" s="28">
        <f>'Group B vs A; Governor; Early E'!AJ387</f>
        <v>90</v>
      </c>
      <c r="R387" s="29">
        <f>'Group B vs A; Governor; Early E'!AK387</f>
        <v>112</v>
      </c>
      <c r="S387" s="30">
        <f>'Group B vs A; Governor; MiV EDV'!AJ387</f>
        <v>30</v>
      </c>
      <c r="T387" s="31">
        <f>'Group B vs A; Governor; MiV EDV'!AK387</f>
        <v>34</v>
      </c>
      <c r="U387" s="32">
        <f>'Group B vs A; EDV Restoration D'!C387</f>
        <v>51</v>
      </c>
      <c r="V387" s="33">
        <f>'Group B vs A; Governor; MiV EDV'!AI387</f>
        <v>49</v>
      </c>
      <c r="W387" s="25"/>
      <c r="X387" s="28">
        <f t="shared" ref="X387:Y387" si="1934">I387+K387+M387</f>
        <v>91</v>
      </c>
      <c r="Y387" s="29">
        <f t="shared" si="1934"/>
        <v>383</v>
      </c>
      <c r="Z387" s="32">
        <f t="shared" ref="Z387:AA387" si="1935">Q387+S387+U387</f>
        <v>171</v>
      </c>
      <c r="AA387" s="67">
        <f t="shared" si="1935"/>
        <v>195</v>
      </c>
      <c r="AB387" s="68">
        <f t="shared" ref="AB387:AC387" si="1936">Z387/X387</f>
        <v>1.879120879</v>
      </c>
      <c r="AC387" s="69">
        <f t="shared" si="1936"/>
        <v>0.5091383812</v>
      </c>
      <c r="AD387" s="70">
        <v>42.0</v>
      </c>
      <c r="AE387" s="70">
        <v>17.0</v>
      </c>
      <c r="AF387" s="70">
        <v>27.0</v>
      </c>
      <c r="AG387" s="70">
        <v>5.0</v>
      </c>
      <c r="AH387" s="69">
        <v>299.0</v>
      </c>
      <c r="AI387" s="69">
        <v>67.0</v>
      </c>
      <c r="AJ387" s="69">
        <v>17.0</v>
      </c>
      <c r="AK387" s="70">
        <f t="shared" ref="AK387:AN387" si="1937">ROUND(AD387*$AB387,0)</f>
        <v>79</v>
      </c>
      <c r="AL387" s="70">
        <f t="shared" si="1937"/>
        <v>32</v>
      </c>
      <c r="AM387" s="70">
        <f t="shared" si="1937"/>
        <v>51</v>
      </c>
      <c r="AN387" s="70">
        <f t="shared" si="1937"/>
        <v>9</v>
      </c>
      <c r="AO387" s="69">
        <f t="shared" ref="AO387:AQ387" si="1938">ROUND(AH387*$AC387,0)</f>
        <v>152</v>
      </c>
      <c r="AP387" s="69">
        <f t="shared" si="1938"/>
        <v>34</v>
      </c>
      <c r="AQ387" s="69">
        <f t="shared" si="1938"/>
        <v>9</v>
      </c>
    </row>
    <row r="388">
      <c r="A388" s="60"/>
      <c r="B388" s="60"/>
      <c r="C388" s="60"/>
      <c r="D388" s="46">
        <v>386.0</v>
      </c>
      <c r="E388" s="25"/>
      <c r="F388" s="26">
        <v>5563.0</v>
      </c>
      <c r="G388" s="18">
        <v>1682.0</v>
      </c>
      <c r="H388" s="15">
        <f t="shared" si="9"/>
        <v>107</v>
      </c>
      <c r="I388" s="28">
        <v>3.0</v>
      </c>
      <c r="J388" s="29">
        <v>19.0</v>
      </c>
      <c r="K388" s="30">
        <v>5.0</v>
      </c>
      <c r="L388" s="31">
        <v>61.0</v>
      </c>
      <c r="M388" s="32">
        <v>2.0</v>
      </c>
      <c r="N388" s="33">
        <v>17.0</v>
      </c>
      <c r="O388" s="25"/>
      <c r="P388" s="15">
        <f t="shared" si="10"/>
        <v>68</v>
      </c>
      <c r="Q388" s="28">
        <f>'Group B vs A; Governor; Early E'!AJ388</f>
        <v>7</v>
      </c>
      <c r="R388" s="29">
        <f>'Group B vs A; Governor; Early E'!AK388</f>
        <v>19</v>
      </c>
      <c r="S388" s="30">
        <f>'Group B vs A; Governor; MiV EDV'!AJ388</f>
        <v>5</v>
      </c>
      <c r="T388" s="31">
        <f>'Group B vs A; Governor; MiV EDV'!AK388</f>
        <v>12</v>
      </c>
      <c r="U388" s="32">
        <f>'Group B vs A; EDV Restoration D'!C388</f>
        <v>8</v>
      </c>
      <c r="V388" s="33">
        <f>'Group B vs A; Governor; MiV EDV'!AI388</f>
        <v>17</v>
      </c>
      <c r="W388" s="25"/>
      <c r="X388" s="28">
        <f t="shared" ref="X388:Y388" si="1939">I388+K388+M388</f>
        <v>10</v>
      </c>
      <c r="Y388" s="29">
        <f t="shared" si="1939"/>
        <v>97</v>
      </c>
      <c r="Z388" s="32">
        <f t="shared" ref="Z388:AA388" si="1940">Q388+S388+U388</f>
        <v>20</v>
      </c>
      <c r="AA388" s="67">
        <f t="shared" si="1940"/>
        <v>48</v>
      </c>
      <c r="AB388" s="68">
        <f t="shared" ref="AB388:AC388" si="1941">Z388/X388</f>
        <v>2</v>
      </c>
      <c r="AC388" s="69">
        <f t="shared" si="1941"/>
        <v>0.4948453608</v>
      </c>
      <c r="AD388" s="70">
        <v>4.0</v>
      </c>
      <c r="AE388" s="70">
        <v>1.0</v>
      </c>
      <c r="AF388" s="70">
        <v>2.0</v>
      </c>
      <c r="AG388" s="70">
        <v>3.0</v>
      </c>
      <c r="AH388" s="69">
        <v>81.0</v>
      </c>
      <c r="AI388" s="69">
        <v>10.0</v>
      </c>
      <c r="AJ388" s="69">
        <v>6.0</v>
      </c>
      <c r="AK388" s="70">
        <f t="shared" ref="AK388:AN388" si="1942">ROUND(AD388*$AB388,0)</f>
        <v>8</v>
      </c>
      <c r="AL388" s="70">
        <f t="shared" si="1942"/>
        <v>2</v>
      </c>
      <c r="AM388" s="70">
        <f t="shared" si="1942"/>
        <v>4</v>
      </c>
      <c r="AN388" s="70">
        <f t="shared" si="1942"/>
        <v>6</v>
      </c>
      <c r="AO388" s="69">
        <f t="shared" ref="AO388:AQ388" si="1943">ROUND(AH388*$AC388,0)</f>
        <v>40</v>
      </c>
      <c r="AP388" s="69">
        <f t="shared" si="1943"/>
        <v>5</v>
      </c>
      <c r="AQ388" s="69">
        <f t="shared" si="1943"/>
        <v>3</v>
      </c>
    </row>
    <row r="389">
      <c r="A389" s="60"/>
      <c r="B389" s="60"/>
      <c r="C389" s="60"/>
      <c r="D389" s="46">
        <v>387.0</v>
      </c>
      <c r="E389" s="25"/>
      <c r="F389" s="26">
        <v>5565.0</v>
      </c>
      <c r="G389" s="18">
        <v>1927.0</v>
      </c>
      <c r="H389" s="15">
        <f t="shared" si="9"/>
        <v>266</v>
      </c>
      <c r="I389" s="28">
        <v>6.0</v>
      </c>
      <c r="J389" s="29">
        <v>38.0</v>
      </c>
      <c r="K389" s="30">
        <v>15.0</v>
      </c>
      <c r="L389" s="31">
        <v>132.0</v>
      </c>
      <c r="M389" s="32">
        <v>19.0</v>
      </c>
      <c r="N389" s="33">
        <v>56.0</v>
      </c>
      <c r="O389" s="25"/>
      <c r="P389" s="15">
        <f t="shared" si="10"/>
        <v>190</v>
      </c>
      <c r="Q389" s="28">
        <f>'Group B vs A; Governor; Early E'!AJ389</f>
        <v>18</v>
      </c>
      <c r="R389" s="29">
        <f>'Group B vs A; Governor; Early E'!AK389</f>
        <v>38</v>
      </c>
      <c r="S389" s="30">
        <f>'Group B vs A; Governor; MiV EDV'!AJ389</f>
        <v>15</v>
      </c>
      <c r="T389" s="31">
        <f>'Group B vs A; Governor; MiV EDV'!AK389</f>
        <v>22</v>
      </c>
      <c r="U389" s="32">
        <f>'Group B vs A; EDV Restoration D'!C389</f>
        <v>41</v>
      </c>
      <c r="V389" s="33">
        <f>'Group B vs A; Governor; MiV EDV'!AI389</f>
        <v>56</v>
      </c>
      <c r="W389" s="25"/>
      <c r="X389" s="28">
        <f t="shared" ref="X389:Y389" si="1944">I389+K389+M389</f>
        <v>40</v>
      </c>
      <c r="Y389" s="29">
        <f t="shared" si="1944"/>
        <v>226</v>
      </c>
      <c r="Z389" s="32">
        <f t="shared" ref="Z389:AA389" si="1945">Q389+S389+U389</f>
        <v>74</v>
      </c>
      <c r="AA389" s="67">
        <f t="shared" si="1945"/>
        <v>116</v>
      </c>
      <c r="AB389" s="68">
        <f t="shared" ref="AB389:AC389" si="1946">Z389/X389</f>
        <v>1.85</v>
      </c>
      <c r="AC389" s="69">
        <f t="shared" si="1946"/>
        <v>0.5132743363</v>
      </c>
      <c r="AD389" s="70">
        <v>21.0</v>
      </c>
      <c r="AE389" s="70">
        <v>6.0</v>
      </c>
      <c r="AF389" s="70">
        <v>10.0</v>
      </c>
      <c r="AG389" s="70">
        <v>3.0</v>
      </c>
      <c r="AH389" s="69">
        <v>175.0</v>
      </c>
      <c r="AI389" s="69">
        <v>39.0</v>
      </c>
      <c r="AJ389" s="69">
        <v>12.0</v>
      </c>
      <c r="AK389" s="70">
        <f t="shared" ref="AK389:AN389" si="1947">ROUND(AD389*$AB389,0)</f>
        <v>39</v>
      </c>
      <c r="AL389" s="70">
        <f t="shared" si="1947"/>
        <v>11</v>
      </c>
      <c r="AM389" s="70">
        <f t="shared" si="1947"/>
        <v>19</v>
      </c>
      <c r="AN389" s="70">
        <f t="shared" si="1947"/>
        <v>6</v>
      </c>
      <c r="AO389" s="69">
        <f t="shared" ref="AO389:AQ389" si="1948">ROUND(AH389*$AC389,0)</f>
        <v>90</v>
      </c>
      <c r="AP389" s="69">
        <f t="shared" si="1948"/>
        <v>20</v>
      </c>
      <c r="AQ389" s="69">
        <f t="shared" si="1948"/>
        <v>6</v>
      </c>
    </row>
    <row r="390">
      <c r="A390" s="60"/>
      <c r="B390" s="60"/>
      <c r="C390" s="60"/>
      <c r="D390" s="46">
        <v>388.0</v>
      </c>
      <c r="E390" s="25"/>
      <c r="F390" s="26">
        <v>5566.0</v>
      </c>
      <c r="G390" s="18">
        <v>3340.0</v>
      </c>
      <c r="H390" s="15">
        <f t="shared" si="9"/>
        <v>721</v>
      </c>
      <c r="I390" s="28">
        <v>42.0</v>
      </c>
      <c r="J390" s="29">
        <v>147.0</v>
      </c>
      <c r="K390" s="30">
        <v>54.0</v>
      </c>
      <c r="L390" s="31">
        <v>324.0</v>
      </c>
      <c r="M390" s="32">
        <v>53.0</v>
      </c>
      <c r="N390" s="33">
        <v>101.0</v>
      </c>
      <c r="O390" s="25"/>
      <c r="P390" s="15">
        <f t="shared" si="10"/>
        <v>569</v>
      </c>
      <c r="Q390" s="28">
        <f>'Group B vs A; Governor; Early E'!AJ390</f>
        <v>113</v>
      </c>
      <c r="R390" s="29">
        <f>'Group B vs A; Governor; Early E'!AK390</f>
        <v>147</v>
      </c>
      <c r="S390" s="30">
        <f>'Group B vs A; Governor; MiV EDV'!AJ390</f>
        <v>54</v>
      </c>
      <c r="T390" s="31">
        <f>'Group B vs A; Governor; MiV EDV'!AK390</f>
        <v>58</v>
      </c>
      <c r="U390" s="32">
        <f>'Group B vs A; EDV Restoration D'!C390</f>
        <v>96</v>
      </c>
      <c r="V390" s="33">
        <f>'Group B vs A; Governor; MiV EDV'!AI390</f>
        <v>101</v>
      </c>
      <c r="W390" s="25"/>
      <c r="X390" s="28">
        <f t="shared" ref="X390:Y390" si="1949">I390+K390+M390</f>
        <v>149</v>
      </c>
      <c r="Y390" s="29">
        <f t="shared" si="1949"/>
        <v>572</v>
      </c>
      <c r="Z390" s="32">
        <f t="shared" ref="Z390:AA390" si="1950">Q390+S390+U390</f>
        <v>263</v>
      </c>
      <c r="AA390" s="67">
        <f t="shared" si="1950"/>
        <v>306</v>
      </c>
      <c r="AB390" s="68">
        <f t="shared" ref="AB390:AC390" si="1951">Z390/X390</f>
        <v>1.765100671</v>
      </c>
      <c r="AC390" s="69">
        <f t="shared" si="1951"/>
        <v>0.534965035</v>
      </c>
      <c r="AD390" s="70">
        <v>79.0</v>
      </c>
      <c r="AE390" s="70">
        <v>27.0</v>
      </c>
      <c r="AF390" s="70">
        <v>30.0</v>
      </c>
      <c r="AG390" s="70">
        <v>13.0</v>
      </c>
      <c r="AH390" s="69">
        <v>392.0</v>
      </c>
      <c r="AI390" s="69">
        <v>149.0</v>
      </c>
      <c r="AJ390" s="69">
        <v>31.0</v>
      </c>
      <c r="AK390" s="70">
        <f t="shared" ref="AK390:AN390" si="1952">ROUND(AD390*$AB390,0)</f>
        <v>139</v>
      </c>
      <c r="AL390" s="70">
        <f t="shared" si="1952"/>
        <v>48</v>
      </c>
      <c r="AM390" s="70">
        <f t="shared" si="1952"/>
        <v>53</v>
      </c>
      <c r="AN390" s="70">
        <f t="shared" si="1952"/>
        <v>23</v>
      </c>
      <c r="AO390" s="69">
        <f t="shared" ref="AO390:AQ390" si="1953">ROUND(AH390*$AC390,0)</f>
        <v>210</v>
      </c>
      <c r="AP390" s="69">
        <f t="shared" si="1953"/>
        <v>80</v>
      </c>
      <c r="AQ390" s="69">
        <f t="shared" si="1953"/>
        <v>17</v>
      </c>
    </row>
    <row r="391">
      <c r="A391" s="60"/>
      <c r="B391" s="60"/>
      <c r="C391" s="60"/>
      <c r="D391" s="46">
        <v>389.0</v>
      </c>
      <c r="E391" s="25"/>
      <c r="F391" s="26">
        <v>5569.0</v>
      </c>
      <c r="G391" s="18">
        <v>2635.0</v>
      </c>
      <c r="H391" s="15">
        <f t="shared" si="9"/>
        <v>526</v>
      </c>
      <c r="I391" s="28">
        <v>34.0</v>
      </c>
      <c r="J391" s="29">
        <v>91.0</v>
      </c>
      <c r="K391" s="30">
        <v>47.0</v>
      </c>
      <c r="L391" s="31">
        <v>231.0</v>
      </c>
      <c r="M391" s="32">
        <v>50.0</v>
      </c>
      <c r="N391" s="33">
        <v>73.0</v>
      </c>
      <c r="O391" s="25"/>
      <c r="P391" s="15">
        <f t="shared" si="10"/>
        <v>428</v>
      </c>
      <c r="Q391" s="28">
        <f>'Group B vs A; Governor; Early E'!AJ391</f>
        <v>92</v>
      </c>
      <c r="R391" s="29">
        <f>'Group B vs A; Governor; Early E'!AK391</f>
        <v>91</v>
      </c>
      <c r="S391" s="30">
        <f>'Group B vs A; Governor; MiV EDV'!AJ391</f>
        <v>47</v>
      </c>
      <c r="T391" s="31">
        <f>'Group B vs A; Governor; MiV EDV'!AK391</f>
        <v>41</v>
      </c>
      <c r="U391" s="32">
        <f>'Group B vs A; EDV Restoration D'!C391</f>
        <v>84</v>
      </c>
      <c r="V391" s="33">
        <f>'Group B vs A; Governor; MiV EDV'!AI391</f>
        <v>73</v>
      </c>
      <c r="W391" s="25"/>
      <c r="X391" s="28">
        <f t="shared" ref="X391:Y391" si="1954">I391+K391+M391</f>
        <v>131</v>
      </c>
      <c r="Y391" s="29">
        <f t="shared" si="1954"/>
        <v>395</v>
      </c>
      <c r="Z391" s="32">
        <f t="shared" ref="Z391:AA391" si="1955">Q391+S391+U391</f>
        <v>223</v>
      </c>
      <c r="AA391" s="67">
        <f t="shared" si="1955"/>
        <v>205</v>
      </c>
      <c r="AB391" s="68">
        <f t="shared" ref="AB391:AC391" si="1956">Z391/X391</f>
        <v>1.702290076</v>
      </c>
      <c r="AC391" s="69">
        <f t="shared" si="1956"/>
        <v>0.5189873418</v>
      </c>
      <c r="AD391" s="70">
        <v>62.0</v>
      </c>
      <c r="AE391" s="70">
        <v>23.0</v>
      </c>
      <c r="AF391" s="70">
        <v>37.0</v>
      </c>
      <c r="AG391" s="70">
        <v>9.0</v>
      </c>
      <c r="AH391" s="69">
        <v>281.0</v>
      </c>
      <c r="AI391" s="69">
        <v>82.0</v>
      </c>
      <c r="AJ391" s="69">
        <v>32.0</v>
      </c>
      <c r="AK391" s="70">
        <f t="shared" ref="AK391:AN391" si="1957">ROUND(AD391*$AB391,0)</f>
        <v>106</v>
      </c>
      <c r="AL391" s="70">
        <f t="shared" si="1957"/>
        <v>39</v>
      </c>
      <c r="AM391" s="70">
        <f t="shared" si="1957"/>
        <v>63</v>
      </c>
      <c r="AN391" s="70">
        <f t="shared" si="1957"/>
        <v>15</v>
      </c>
      <c r="AO391" s="69">
        <f t="shared" ref="AO391:AQ391" si="1958">ROUND(AH391*$AC391,0)</f>
        <v>146</v>
      </c>
      <c r="AP391" s="69">
        <f t="shared" si="1958"/>
        <v>43</v>
      </c>
      <c r="AQ391" s="69">
        <f t="shared" si="1958"/>
        <v>17</v>
      </c>
    </row>
    <row r="392">
      <c r="A392" s="60"/>
      <c r="B392" s="60"/>
      <c r="C392" s="60"/>
      <c r="D392" s="46">
        <v>390.0</v>
      </c>
      <c r="E392" s="25"/>
      <c r="F392" s="26">
        <v>5570.0</v>
      </c>
      <c r="G392" s="18">
        <v>3157.0</v>
      </c>
      <c r="H392" s="15">
        <f t="shared" si="9"/>
        <v>477</v>
      </c>
      <c r="I392" s="28">
        <v>16.0</v>
      </c>
      <c r="J392" s="29">
        <v>59.0</v>
      </c>
      <c r="K392" s="30">
        <v>38.0</v>
      </c>
      <c r="L392" s="31">
        <v>268.0</v>
      </c>
      <c r="M392" s="32">
        <v>28.0</v>
      </c>
      <c r="N392" s="33">
        <v>68.0</v>
      </c>
      <c r="O392" s="25"/>
      <c r="P392" s="15">
        <f t="shared" si="10"/>
        <v>307</v>
      </c>
      <c r="Q392" s="28">
        <f>'Group B vs A; Governor; Early E'!AJ392</f>
        <v>39</v>
      </c>
      <c r="R392" s="29">
        <f>'Group B vs A; Governor; Early E'!AK392</f>
        <v>59</v>
      </c>
      <c r="S392" s="30">
        <f>'Group B vs A; Governor; MiV EDV'!AJ392</f>
        <v>38</v>
      </c>
      <c r="T392" s="31">
        <f>'Group B vs A; Governor; MiV EDV'!AK392</f>
        <v>48</v>
      </c>
      <c r="U392" s="32">
        <f>'Group B vs A; EDV Restoration D'!C392</f>
        <v>55</v>
      </c>
      <c r="V392" s="33">
        <f>'Group B vs A; Governor; MiV EDV'!AI392</f>
        <v>68</v>
      </c>
      <c r="W392" s="25"/>
      <c r="X392" s="28">
        <f t="shared" ref="X392:Y392" si="1959">I392+K392+M392</f>
        <v>82</v>
      </c>
      <c r="Y392" s="29">
        <f t="shared" si="1959"/>
        <v>395</v>
      </c>
      <c r="Z392" s="32">
        <f t="shared" ref="Z392:AA392" si="1960">Q392+S392+U392</f>
        <v>132</v>
      </c>
      <c r="AA392" s="67">
        <f t="shared" si="1960"/>
        <v>175</v>
      </c>
      <c r="AB392" s="68">
        <f t="shared" ref="AB392:AC392" si="1961">Z392/X392</f>
        <v>1.609756098</v>
      </c>
      <c r="AC392" s="69">
        <f t="shared" si="1961"/>
        <v>0.4430379747</v>
      </c>
      <c r="AD392" s="70">
        <v>34.0</v>
      </c>
      <c r="AE392" s="70">
        <v>17.0</v>
      </c>
      <c r="AF392" s="70">
        <v>22.0</v>
      </c>
      <c r="AG392" s="70">
        <v>9.0</v>
      </c>
      <c r="AH392" s="69">
        <v>269.0</v>
      </c>
      <c r="AI392" s="69">
        <v>94.0</v>
      </c>
      <c r="AJ392" s="69">
        <v>32.0</v>
      </c>
      <c r="AK392" s="70">
        <f t="shared" ref="AK392:AN392" si="1962">ROUND(AD392*$AB392,0)</f>
        <v>55</v>
      </c>
      <c r="AL392" s="70">
        <f t="shared" si="1962"/>
        <v>27</v>
      </c>
      <c r="AM392" s="70">
        <f t="shared" si="1962"/>
        <v>35</v>
      </c>
      <c r="AN392" s="70">
        <f t="shared" si="1962"/>
        <v>14</v>
      </c>
      <c r="AO392" s="69">
        <f t="shared" ref="AO392:AQ392" si="1963">ROUND(AH392*$AC392,0)</f>
        <v>119</v>
      </c>
      <c r="AP392" s="69">
        <f t="shared" si="1963"/>
        <v>42</v>
      </c>
      <c r="AQ392" s="69">
        <f t="shared" si="1963"/>
        <v>14</v>
      </c>
    </row>
    <row r="393">
      <c r="A393" s="60"/>
      <c r="B393" s="60"/>
      <c r="C393" s="60"/>
      <c r="D393" s="46">
        <v>391.0</v>
      </c>
      <c r="E393" s="25"/>
      <c r="F393" s="26">
        <v>5571.0</v>
      </c>
      <c r="G393" s="18">
        <v>1712.0</v>
      </c>
      <c r="H393" s="15">
        <f t="shared" si="9"/>
        <v>152</v>
      </c>
      <c r="I393" s="28">
        <v>5.0</v>
      </c>
      <c r="J393" s="29">
        <v>23.0</v>
      </c>
      <c r="K393" s="30">
        <v>9.0</v>
      </c>
      <c r="L393" s="31">
        <v>85.0</v>
      </c>
      <c r="M393" s="32">
        <v>10.0</v>
      </c>
      <c r="N393" s="33">
        <v>20.0</v>
      </c>
      <c r="O393" s="25"/>
      <c r="P393" s="15">
        <f t="shared" si="10"/>
        <v>97</v>
      </c>
      <c r="Q393" s="28">
        <f>'Group B vs A; Governor; Early E'!AJ393</f>
        <v>15</v>
      </c>
      <c r="R393" s="29">
        <f>'Group B vs A; Governor; Early E'!AK393</f>
        <v>23</v>
      </c>
      <c r="S393" s="30">
        <f>'Group B vs A; Governor; MiV EDV'!AJ393</f>
        <v>9</v>
      </c>
      <c r="T393" s="31">
        <f>'Group B vs A; Governor; MiV EDV'!AK393</f>
        <v>12</v>
      </c>
      <c r="U393" s="32">
        <f>'Group B vs A; EDV Restoration D'!C393</f>
        <v>18</v>
      </c>
      <c r="V393" s="33">
        <f>'Group B vs A; Governor; MiV EDV'!AI393</f>
        <v>20</v>
      </c>
      <c r="W393" s="25"/>
      <c r="X393" s="28">
        <f t="shared" ref="X393:Y393" si="1964">I393+K393+M393</f>
        <v>24</v>
      </c>
      <c r="Y393" s="29">
        <f t="shared" si="1964"/>
        <v>128</v>
      </c>
      <c r="Z393" s="32">
        <f t="shared" ref="Z393:AA393" si="1965">Q393+S393+U393</f>
        <v>42</v>
      </c>
      <c r="AA393" s="67">
        <f t="shared" si="1965"/>
        <v>55</v>
      </c>
      <c r="AB393" s="68">
        <f t="shared" ref="AB393:AC393" si="1966">Z393/X393</f>
        <v>1.75</v>
      </c>
      <c r="AC393" s="69">
        <f t="shared" si="1966"/>
        <v>0.4296875</v>
      </c>
      <c r="AD393" s="70">
        <v>10.0</v>
      </c>
      <c r="AE393" s="70">
        <v>6.0</v>
      </c>
      <c r="AF393" s="70">
        <v>6.0</v>
      </c>
      <c r="AG393" s="70">
        <v>2.0</v>
      </c>
      <c r="AH393" s="69">
        <v>85.0</v>
      </c>
      <c r="AI393" s="69">
        <v>31.0</v>
      </c>
      <c r="AJ393" s="69">
        <v>12.0</v>
      </c>
      <c r="AK393" s="70">
        <f t="shared" ref="AK393:AN393" si="1967">ROUND(AD393*$AB393,0)</f>
        <v>18</v>
      </c>
      <c r="AL393" s="70">
        <f t="shared" si="1967"/>
        <v>11</v>
      </c>
      <c r="AM393" s="70">
        <f t="shared" si="1967"/>
        <v>11</v>
      </c>
      <c r="AN393" s="70">
        <f t="shared" si="1967"/>
        <v>4</v>
      </c>
      <c r="AO393" s="69">
        <f t="shared" ref="AO393:AQ393" si="1968">ROUND(AH393*$AC393,0)</f>
        <v>37</v>
      </c>
      <c r="AP393" s="69">
        <f t="shared" si="1968"/>
        <v>13</v>
      </c>
      <c r="AQ393" s="69">
        <f t="shared" si="1968"/>
        <v>5</v>
      </c>
    </row>
    <row r="394">
      <c r="A394" s="60"/>
      <c r="B394" s="60"/>
      <c r="C394" s="60"/>
      <c r="D394" s="46">
        <v>392.0</v>
      </c>
      <c r="E394" s="25"/>
      <c r="F394" s="26">
        <v>5572.0</v>
      </c>
      <c r="G394" s="18">
        <v>2097.0</v>
      </c>
      <c r="H394" s="15">
        <f t="shared" si="9"/>
        <v>307</v>
      </c>
      <c r="I394" s="28">
        <v>22.0</v>
      </c>
      <c r="J394" s="29">
        <v>68.0</v>
      </c>
      <c r="K394" s="30">
        <v>19.0</v>
      </c>
      <c r="L394" s="31">
        <v>130.0</v>
      </c>
      <c r="M394" s="32">
        <v>15.0</v>
      </c>
      <c r="N394" s="33">
        <v>53.0</v>
      </c>
      <c r="O394" s="25"/>
      <c r="P394" s="15">
        <f t="shared" si="10"/>
        <v>249</v>
      </c>
      <c r="Q394" s="28">
        <f>'Group B vs A; Governor; Early E'!AJ394</f>
        <v>47</v>
      </c>
      <c r="R394" s="29">
        <f>'Group B vs A; Governor; Early E'!AK394</f>
        <v>68</v>
      </c>
      <c r="S394" s="30">
        <f>'Group B vs A; Governor; MiV EDV'!AJ394</f>
        <v>19</v>
      </c>
      <c r="T394" s="31">
        <f>'Group B vs A; Governor; MiV EDV'!AK394</f>
        <v>27</v>
      </c>
      <c r="U394" s="32">
        <f>'Group B vs A; EDV Restoration D'!C394</f>
        <v>35</v>
      </c>
      <c r="V394" s="33">
        <f>'Group B vs A; Governor; MiV EDV'!AI394</f>
        <v>53</v>
      </c>
      <c r="W394" s="25"/>
      <c r="X394" s="28">
        <f t="shared" ref="X394:Y394" si="1969">I394+K394+M394</f>
        <v>56</v>
      </c>
      <c r="Y394" s="29">
        <f t="shared" si="1969"/>
        <v>251</v>
      </c>
      <c r="Z394" s="32">
        <f t="shared" ref="Z394:AA394" si="1970">Q394+S394+U394</f>
        <v>101</v>
      </c>
      <c r="AA394" s="67">
        <f t="shared" si="1970"/>
        <v>148</v>
      </c>
      <c r="AB394" s="68">
        <f t="shared" ref="AB394:AC394" si="1971">Z394/X394</f>
        <v>1.803571429</v>
      </c>
      <c r="AC394" s="69">
        <f t="shared" si="1971"/>
        <v>0.5896414343</v>
      </c>
      <c r="AD394" s="70">
        <v>26.0</v>
      </c>
      <c r="AE394" s="70">
        <v>12.0</v>
      </c>
      <c r="AF394" s="70">
        <v>15.0</v>
      </c>
      <c r="AG394" s="70">
        <v>3.0</v>
      </c>
      <c r="AH394" s="69">
        <v>191.0</v>
      </c>
      <c r="AI394" s="69">
        <v>44.0</v>
      </c>
      <c r="AJ394" s="69">
        <v>16.0</v>
      </c>
      <c r="AK394" s="70">
        <f t="shared" ref="AK394:AN394" si="1972">ROUND(AD394*$AB394,0)</f>
        <v>47</v>
      </c>
      <c r="AL394" s="70">
        <f t="shared" si="1972"/>
        <v>22</v>
      </c>
      <c r="AM394" s="70">
        <f t="shared" si="1972"/>
        <v>27</v>
      </c>
      <c r="AN394" s="70">
        <f t="shared" si="1972"/>
        <v>5</v>
      </c>
      <c r="AO394" s="69">
        <f t="shared" ref="AO394:AQ394" si="1973">ROUND(AH394*$AC394,0)</f>
        <v>113</v>
      </c>
      <c r="AP394" s="69">
        <f t="shared" si="1973"/>
        <v>26</v>
      </c>
      <c r="AQ394" s="69">
        <f t="shared" si="1973"/>
        <v>9</v>
      </c>
    </row>
    <row r="395">
      <c r="A395" s="60"/>
      <c r="B395" s="60"/>
      <c r="C395" s="60"/>
      <c r="D395" s="46">
        <v>393.0</v>
      </c>
      <c r="E395" s="25"/>
      <c r="F395" s="26">
        <v>5577.0</v>
      </c>
      <c r="G395" s="18">
        <v>941.0</v>
      </c>
      <c r="H395" s="15">
        <f t="shared" si="9"/>
        <v>120</v>
      </c>
      <c r="I395" s="28">
        <v>11.0</v>
      </c>
      <c r="J395" s="29">
        <v>17.0</v>
      </c>
      <c r="K395" s="30">
        <v>6.0</v>
      </c>
      <c r="L395" s="31">
        <v>59.0</v>
      </c>
      <c r="M395" s="32">
        <v>15.0</v>
      </c>
      <c r="N395" s="33">
        <v>12.0</v>
      </c>
      <c r="O395" s="25"/>
      <c r="P395" s="15">
        <f t="shared" si="10"/>
        <v>99</v>
      </c>
      <c r="Q395" s="28">
        <f>'Group B vs A; Governor; Early E'!AJ395</f>
        <v>36</v>
      </c>
      <c r="R395" s="29">
        <f>'Group B vs A; Governor; Early E'!AK395</f>
        <v>17</v>
      </c>
      <c r="S395" s="30">
        <f>'Group B vs A; Governor; MiV EDV'!AJ395</f>
        <v>6</v>
      </c>
      <c r="T395" s="31">
        <f>'Group B vs A; Governor; MiV EDV'!AK395</f>
        <v>6</v>
      </c>
      <c r="U395" s="32">
        <f>'Group B vs A; EDV Restoration D'!C395</f>
        <v>22</v>
      </c>
      <c r="V395" s="33">
        <f>'Group B vs A; Governor; MiV EDV'!AI395</f>
        <v>12</v>
      </c>
      <c r="W395" s="25"/>
      <c r="X395" s="28">
        <f t="shared" ref="X395:Y395" si="1974">I395+K395+M395</f>
        <v>32</v>
      </c>
      <c r="Y395" s="29">
        <f t="shared" si="1974"/>
        <v>88</v>
      </c>
      <c r="Z395" s="32">
        <f t="shared" ref="Z395:AA395" si="1975">Q395+S395+U395</f>
        <v>64</v>
      </c>
      <c r="AA395" s="67">
        <f t="shared" si="1975"/>
        <v>35</v>
      </c>
      <c r="AB395" s="68">
        <f t="shared" ref="AB395:AC395" si="1976">Z395/X395</f>
        <v>2</v>
      </c>
      <c r="AC395" s="69">
        <f t="shared" si="1976"/>
        <v>0.3977272727</v>
      </c>
      <c r="AD395" s="70">
        <v>11.0</v>
      </c>
      <c r="AE395" s="70">
        <v>7.0</v>
      </c>
      <c r="AF395" s="70">
        <v>11.0</v>
      </c>
      <c r="AG395" s="70">
        <v>3.0</v>
      </c>
      <c r="AH395" s="69">
        <v>66.0</v>
      </c>
      <c r="AI395" s="69">
        <v>14.0</v>
      </c>
      <c r="AJ395" s="69">
        <v>8.0</v>
      </c>
      <c r="AK395" s="70">
        <f t="shared" ref="AK395:AN395" si="1977">ROUND(AD395*$AB395,0)</f>
        <v>22</v>
      </c>
      <c r="AL395" s="70">
        <f t="shared" si="1977"/>
        <v>14</v>
      </c>
      <c r="AM395" s="70">
        <f t="shared" si="1977"/>
        <v>22</v>
      </c>
      <c r="AN395" s="70">
        <f t="shared" si="1977"/>
        <v>6</v>
      </c>
      <c r="AO395" s="69">
        <f t="shared" ref="AO395:AQ395" si="1978">ROUND(AH395*$AC395,0)</f>
        <v>26</v>
      </c>
      <c r="AP395" s="69">
        <f t="shared" si="1978"/>
        <v>6</v>
      </c>
      <c r="AQ395" s="69">
        <f t="shared" si="1978"/>
        <v>3</v>
      </c>
    </row>
    <row r="396">
      <c r="A396" s="60"/>
      <c r="B396" s="60"/>
      <c r="C396" s="60"/>
      <c r="D396" s="46">
        <v>394.0</v>
      </c>
      <c r="E396" s="25"/>
      <c r="F396" s="26">
        <v>5578.0</v>
      </c>
      <c r="G396" s="18">
        <v>1554.0</v>
      </c>
      <c r="H396" s="15">
        <f t="shared" si="9"/>
        <v>155</v>
      </c>
      <c r="I396" s="28">
        <v>15.0</v>
      </c>
      <c r="J396" s="29">
        <v>26.0</v>
      </c>
      <c r="K396" s="30">
        <v>9.0</v>
      </c>
      <c r="L396" s="31">
        <v>70.0</v>
      </c>
      <c r="M396" s="32">
        <v>16.0</v>
      </c>
      <c r="N396" s="33">
        <v>19.0</v>
      </c>
      <c r="O396" s="25"/>
      <c r="P396" s="15">
        <f t="shared" si="10"/>
        <v>129</v>
      </c>
      <c r="Q396" s="28">
        <f>'Group B vs A; Governor; Early E'!AJ396</f>
        <v>41</v>
      </c>
      <c r="R396" s="29">
        <f>'Group B vs A; Governor; Early E'!AK396</f>
        <v>26</v>
      </c>
      <c r="S396" s="30">
        <f>'Group B vs A; Governor; MiV EDV'!AJ396</f>
        <v>9</v>
      </c>
      <c r="T396" s="31">
        <f>'Group B vs A; Governor; MiV EDV'!AK396</f>
        <v>9</v>
      </c>
      <c r="U396" s="32">
        <f>'Group B vs A; EDV Restoration D'!C396</f>
        <v>25</v>
      </c>
      <c r="V396" s="33">
        <f>'Group B vs A; Governor; MiV EDV'!AI396</f>
        <v>19</v>
      </c>
      <c r="W396" s="25"/>
      <c r="X396" s="28">
        <f t="shared" ref="X396:Y396" si="1979">I396+K396+M396</f>
        <v>40</v>
      </c>
      <c r="Y396" s="29">
        <f t="shared" si="1979"/>
        <v>115</v>
      </c>
      <c r="Z396" s="32">
        <f t="shared" ref="Z396:AA396" si="1980">Q396+S396+U396</f>
        <v>75</v>
      </c>
      <c r="AA396" s="67">
        <f t="shared" si="1980"/>
        <v>54</v>
      </c>
      <c r="AB396" s="68">
        <f t="shared" ref="AB396:AC396" si="1981">Z396/X396</f>
        <v>1.875</v>
      </c>
      <c r="AC396" s="69">
        <f t="shared" si="1981"/>
        <v>0.4695652174</v>
      </c>
      <c r="AD396" s="70">
        <v>16.0</v>
      </c>
      <c r="AE396" s="70">
        <v>12.0</v>
      </c>
      <c r="AF396" s="70">
        <v>10.0</v>
      </c>
      <c r="AG396" s="70">
        <v>2.0</v>
      </c>
      <c r="AH396" s="69">
        <v>77.0</v>
      </c>
      <c r="AI396" s="69">
        <v>28.0</v>
      </c>
      <c r="AJ396" s="69">
        <v>10.0</v>
      </c>
      <c r="AK396" s="70">
        <f t="shared" ref="AK396:AN396" si="1982">ROUND(AD396*$AB396,0)</f>
        <v>30</v>
      </c>
      <c r="AL396" s="70">
        <f t="shared" si="1982"/>
        <v>23</v>
      </c>
      <c r="AM396" s="70">
        <f t="shared" si="1982"/>
        <v>19</v>
      </c>
      <c r="AN396" s="70">
        <f t="shared" si="1982"/>
        <v>4</v>
      </c>
      <c r="AO396" s="69">
        <f t="shared" ref="AO396:AQ396" si="1983">ROUND(AH396*$AC396,0)</f>
        <v>36</v>
      </c>
      <c r="AP396" s="69">
        <f t="shared" si="1983"/>
        <v>13</v>
      </c>
      <c r="AQ396" s="69">
        <f t="shared" si="1983"/>
        <v>5</v>
      </c>
    </row>
    <row r="397">
      <c r="A397" s="60"/>
      <c r="B397" s="60"/>
      <c r="C397" s="60"/>
      <c r="D397" s="46">
        <v>395.0</v>
      </c>
      <c r="E397" s="25"/>
      <c r="F397" s="26">
        <v>5581.0</v>
      </c>
      <c r="G397" s="18">
        <v>2113.0</v>
      </c>
      <c r="H397" s="15">
        <f t="shared" si="9"/>
        <v>101</v>
      </c>
      <c r="I397" s="28">
        <v>4.0</v>
      </c>
      <c r="J397" s="29">
        <v>14.0</v>
      </c>
      <c r="K397" s="30">
        <v>7.0</v>
      </c>
      <c r="L397" s="31">
        <v>59.0</v>
      </c>
      <c r="M397" s="32">
        <v>4.0</v>
      </c>
      <c r="N397" s="33">
        <v>13.0</v>
      </c>
      <c r="O397" s="25"/>
      <c r="P397" s="15">
        <f t="shared" si="10"/>
        <v>63</v>
      </c>
      <c r="Q397" s="28">
        <f>'Group B vs A; Governor; Early E'!AJ397</f>
        <v>9</v>
      </c>
      <c r="R397" s="29">
        <f>'Group B vs A; Governor; Early E'!AK397</f>
        <v>14</v>
      </c>
      <c r="S397" s="30">
        <f>'Group B vs A; Governor; MiV EDV'!AJ397</f>
        <v>7</v>
      </c>
      <c r="T397" s="31">
        <f>'Group B vs A; Governor; MiV EDV'!AK397</f>
        <v>11</v>
      </c>
      <c r="U397" s="32">
        <f>'Group B vs A; EDV Restoration D'!C397</f>
        <v>9</v>
      </c>
      <c r="V397" s="33">
        <f>'Group B vs A; Governor; MiV EDV'!AI397</f>
        <v>13</v>
      </c>
      <c r="W397" s="25"/>
      <c r="X397" s="28">
        <f t="shared" ref="X397:Y397" si="1984">I397+K397+M397</f>
        <v>15</v>
      </c>
      <c r="Y397" s="29">
        <f t="shared" si="1984"/>
        <v>86</v>
      </c>
      <c r="Z397" s="32">
        <f t="shared" ref="Z397:AA397" si="1985">Q397+S397+U397</f>
        <v>25</v>
      </c>
      <c r="AA397" s="67">
        <f t="shared" si="1985"/>
        <v>38</v>
      </c>
      <c r="AB397" s="68">
        <f t="shared" ref="AB397:AC397" si="1986">Z397/X397</f>
        <v>1.666666667</v>
      </c>
      <c r="AC397" s="69">
        <f t="shared" si="1986"/>
        <v>0.4418604651</v>
      </c>
      <c r="AD397" s="70">
        <v>6.0</v>
      </c>
      <c r="AE397" s="70">
        <v>3.0</v>
      </c>
      <c r="AF397" s="70">
        <v>3.0</v>
      </c>
      <c r="AG397" s="70">
        <v>3.0</v>
      </c>
      <c r="AH397" s="69">
        <v>67.0</v>
      </c>
      <c r="AI397" s="69">
        <v>14.0</v>
      </c>
      <c r="AJ397" s="69">
        <v>5.0</v>
      </c>
      <c r="AK397" s="70">
        <f t="shared" ref="AK397:AN397" si="1987">ROUND(AD397*$AB397,0)</f>
        <v>10</v>
      </c>
      <c r="AL397" s="70">
        <f t="shared" si="1987"/>
        <v>5</v>
      </c>
      <c r="AM397" s="70">
        <f t="shared" si="1987"/>
        <v>5</v>
      </c>
      <c r="AN397" s="70">
        <f t="shared" si="1987"/>
        <v>5</v>
      </c>
      <c r="AO397" s="69">
        <f t="shared" ref="AO397:AQ397" si="1988">ROUND(AH397*$AC397,0)</f>
        <v>30</v>
      </c>
      <c r="AP397" s="69">
        <f t="shared" si="1988"/>
        <v>6</v>
      </c>
      <c r="AQ397" s="69">
        <f t="shared" si="1988"/>
        <v>2</v>
      </c>
    </row>
    <row r="398">
      <c r="A398" s="60"/>
      <c r="B398" s="60"/>
      <c r="C398" s="60"/>
      <c r="D398" s="46">
        <v>396.0</v>
      </c>
      <c r="E398" s="25"/>
      <c r="F398" s="26">
        <v>5582.0</v>
      </c>
      <c r="G398" s="18">
        <v>1702.0</v>
      </c>
      <c r="H398" s="15">
        <f t="shared" si="9"/>
        <v>179</v>
      </c>
      <c r="I398" s="28">
        <v>11.0</v>
      </c>
      <c r="J398" s="29">
        <v>23.0</v>
      </c>
      <c r="K398" s="30">
        <v>6.0</v>
      </c>
      <c r="L398" s="31">
        <v>108.0</v>
      </c>
      <c r="M398" s="32">
        <v>11.0</v>
      </c>
      <c r="N398" s="33">
        <v>20.0</v>
      </c>
      <c r="O398" s="25"/>
      <c r="P398" s="15">
        <f t="shared" si="10"/>
        <v>103</v>
      </c>
      <c r="Q398" s="28">
        <f>'Group B vs A; Governor; Early E'!AJ398</f>
        <v>26</v>
      </c>
      <c r="R398" s="29">
        <f>'Group B vs A; Governor; Early E'!AK398</f>
        <v>23</v>
      </c>
      <c r="S398" s="30">
        <f>'Group B vs A; Governor; MiV EDV'!AJ398</f>
        <v>6</v>
      </c>
      <c r="T398" s="31">
        <f>'Group B vs A; Governor; MiV EDV'!AK398</f>
        <v>9</v>
      </c>
      <c r="U398" s="32">
        <f>'Group B vs A; EDV Restoration D'!C398</f>
        <v>19</v>
      </c>
      <c r="V398" s="33">
        <f>'Group B vs A; Governor; MiV EDV'!AI398</f>
        <v>20</v>
      </c>
      <c r="W398" s="25"/>
      <c r="X398" s="28">
        <f t="shared" ref="X398:Y398" si="1989">I398+K398+M398</f>
        <v>28</v>
      </c>
      <c r="Y398" s="29">
        <f t="shared" si="1989"/>
        <v>151</v>
      </c>
      <c r="Z398" s="32">
        <f t="shared" ref="Z398:AA398" si="1990">Q398+S398+U398</f>
        <v>51</v>
      </c>
      <c r="AA398" s="67">
        <f t="shared" si="1990"/>
        <v>52</v>
      </c>
      <c r="AB398" s="68">
        <f t="shared" ref="AB398:AC398" si="1991">Z398/X398</f>
        <v>1.821428571</v>
      </c>
      <c r="AC398" s="69">
        <f t="shared" si="1991"/>
        <v>0.3443708609</v>
      </c>
      <c r="AD398" s="70">
        <v>13.0</v>
      </c>
      <c r="AE398" s="70">
        <v>5.0</v>
      </c>
      <c r="AF398" s="70">
        <v>8.0</v>
      </c>
      <c r="AG398" s="70">
        <v>2.0</v>
      </c>
      <c r="AH398" s="69">
        <v>104.0</v>
      </c>
      <c r="AI398" s="69">
        <v>31.0</v>
      </c>
      <c r="AJ398" s="69">
        <v>16.0</v>
      </c>
      <c r="AK398" s="70">
        <f t="shared" ref="AK398:AN398" si="1992">ROUND(AD398*$AB398,0)</f>
        <v>24</v>
      </c>
      <c r="AL398" s="70">
        <f t="shared" si="1992"/>
        <v>9</v>
      </c>
      <c r="AM398" s="70">
        <f t="shared" si="1992"/>
        <v>15</v>
      </c>
      <c r="AN398" s="70">
        <f t="shared" si="1992"/>
        <v>4</v>
      </c>
      <c r="AO398" s="69">
        <f t="shared" ref="AO398:AQ398" si="1993">ROUND(AH398*$AC398,0)</f>
        <v>36</v>
      </c>
      <c r="AP398" s="69">
        <f t="shared" si="1993"/>
        <v>11</v>
      </c>
      <c r="AQ398" s="69">
        <f t="shared" si="1993"/>
        <v>6</v>
      </c>
    </row>
    <row r="399">
      <c r="A399" s="60"/>
      <c r="B399" s="60"/>
      <c r="C399" s="60"/>
      <c r="D399" s="46">
        <v>397.0</v>
      </c>
      <c r="E399" s="25"/>
      <c r="F399" s="26">
        <v>5585.0</v>
      </c>
      <c r="G399" s="18">
        <v>1460.0</v>
      </c>
      <c r="H399" s="15">
        <f t="shared" si="9"/>
        <v>142</v>
      </c>
      <c r="I399" s="28">
        <v>4.0</v>
      </c>
      <c r="J399" s="29">
        <v>25.0</v>
      </c>
      <c r="K399" s="30">
        <v>8.0</v>
      </c>
      <c r="L399" s="31">
        <v>71.0</v>
      </c>
      <c r="M399" s="32">
        <v>9.0</v>
      </c>
      <c r="N399" s="33">
        <v>25.0</v>
      </c>
      <c r="O399" s="25"/>
      <c r="P399" s="15">
        <f t="shared" si="10"/>
        <v>100</v>
      </c>
      <c r="Q399" s="28">
        <f>'Group B vs A; Governor; Early E'!AJ399</f>
        <v>11</v>
      </c>
      <c r="R399" s="29">
        <f>'Group B vs A; Governor; Early E'!AK399</f>
        <v>25</v>
      </c>
      <c r="S399" s="30">
        <f>'Group B vs A; Governor; MiV EDV'!AJ399</f>
        <v>8</v>
      </c>
      <c r="T399" s="31">
        <f>'Group B vs A; Governor; MiV EDV'!AK399</f>
        <v>12</v>
      </c>
      <c r="U399" s="32">
        <f>'Group B vs A; EDV Restoration D'!C399</f>
        <v>19</v>
      </c>
      <c r="V399" s="33">
        <f>'Group B vs A; Governor; MiV EDV'!AI399</f>
        <v>25</v>
      </c>
      <c r="W399" s="25"/>
      <c r="X399" s="28">
        <f t="shared" ref="X399:Y399" si="1994">I399+K399+M399</f>
        <v>21</v>
      </c>
      <c r="Y399" s="29">
        <f t="shared" si="1994"/>
        <v>121</v>
      </c>
      <c r="Z399" s="32">
        <f t="shared" ref="Z399:AA399" si="1995">Q399+S399+U399</f>
        <v>38</v>
      </c>
      <c r="AA399" s="67">
        <f t="shared" si="1995"/>
        <v>62</v>
      </c>
      <c r="AB399" s="68">
        <f t="shared" ref="AB399:AC399" si="1996">Z399/X399</f>
        <v>1.80952381</v>
      </c>
      <c r="AC399" s="69">
        <f t="shared" si="1996"/>
        <v>0.5123966942</v>
      </c>
      <c r="AD399" s="70">
        <v>9.0</v>
      </c>
      <c r="AE399" s="70">
        <v>6.0</v>
      </c>
      <c r="AF399" s="70">
        <v>4.0</v>
      </c>
      <c r="AG399" s="70">
        <v>2.0</v>
      </c>
      <c r="AH399" s="69">
        <v>88.0</v>
      </c>
      <c r="AI399" s="69">
        <v>20.0</v>
      </c>
      <c r="AJ399" s="69">
        <v>13.0</v>
      </c>
      <c r="AK399" s="70">
        <f t="shared" ref="AK399:AN399" si="1997">ROUND(AD399*$AB399,0)</f>
        <v>16</v>
      </c>
      <c r="AL399" s="70">
        <f t="shared" si="1997"/>
        <v>11</v>
      </c>
      <c r="AM399" s="70">
        <f t="shared" si="1997"/>
        <v>7</v>
      </c>
      <c r="AN399" s="70">
        <f t="shared" si="1997"/>
        <v>4</v>
      </c>
      <c r="AO399" s="69">
        <f t="shared" ref="AO399:AQ399" si="1998">ROUND(AH399*$AC399,0)</f>
        <v>45</v>
      </c>
      <c r="AP399" s="69">
        <f t="shared" si="1998"/>
        <v>10</v>
      </c>
      <c r="AQ399" s="69">
        <f t="shared" si="1998"/>
        <v>7</v>
      </c>
    </row>
    <row r="400">
      <c r="A400" s="60"/>
      <c r="B400" s="60"/>
      <c r="C400" s="60"/>
      <c r="D400" s="46">
        <v>398.0</v>
      </c>
      <c r="E400" s="25"/>
      <c r="F400" s="26">
        <v>5586.0</v>
      </c>
      <c r="G400" s="18">
        <v>1444.0</v>
      </c>
      <c r="H400" s="15">
        <f t="shared" si="9"/>
        <v>142</v>
      </c>
      <c r="I400" s="28">
        <v>1.0</v>
      </c>
      <c r="J400" s="29">
        <v>35.0</v>
      </c>
      <c r="K400" s="30">
        <v>4.0</v>
      </c>
      <c r="L400" s="31">
        <v>77.0</v>
      </c>
      <c r="M400" s="32">
        <v>4.0</v>
      </c>
      <c r="N400" s="33">
        <v>21.0</v>
      </c>
      <c r="O400" s="25"/>
      <c r="P400" s="15">
        <f t="shared" si="10"/>
        <v>88</v>
      </c>
      <c r="Q400" s="28">
        <f>'Group B vs A; Governor; Early E'!AJ400</f>
        <v>7</v>
      </c>
      <c r="R400" s="29">
        <f>'Group B vs A; Governor; Early E'!AK400</f>
        <v>35</v>
      </c>
      <c r="S400" s="30">
        <f>'Group B vs A; Governor; MiV EDV'!AJ400</f>
        <v>4</v>
      </c>
      <c r="T400" s="31">
        <f>'Group B vs A; Governor; MiV EDV'!AK400</f>
        <v>9</v>
      </c>
      <c r="U400" s="32">
        <f>'Group B vs A; EDV Restoration D'!C400</f>
        <v>12</v>
      </c>
      <c r="V400" s="33">
        <f>'Group B vs A; Governor; MiV EDV'!AI400</f>
        <v>21</v>
      </c>
      <c r="W400" s="25"/>
      <c r="X400" s="28">
        <f t="shared" ref="X400:Y400" si="1999">I400+K400+M400</f>
        <v>9</v>
      </c>
      <c r="Y400" s="29">
        <f t="shared" si="1999"/>
        <v>133</v>
      </c>
      <c r="Z400" s="32">
        <f t="shared" ref="Z400:AA400" si="2000">Q400+S400+U400</f>
        <v>23</v>
      </c>
      <c r="AA400" s="67">
        <f t="shared" si="2000"/>
        <v>65</v>
      </c>
      <c r="AB400" s="68">
        <f t="shared" ref="AB400:AC400" si="2001">Z400/X400</f>
        <v>2.555555556</v>
      </c>
      <c r="AC400" s="69">
        <f t="shared" si="2001"/>
        <v>0.4887218045</v>
      </c>
      <c r="AD400" s="70">
        <v>2.0</v>
      </c>
      <c r="AE400" s="70">
        <v>1.0</v>
      </c>
      <c r="AF400" s="70">
        <v>5.0</v>
      </c>
      <c r="AG400" s="70">
        <v>1.0</v>
      </c>
      <c r="AH400" s="69">
        <v>107.0</v>
      </c>
      <c r="AI400" s="69">
        <v>19.0</v>
      </c>
      <c r="AJ400" s="69">
        <v>7.0</v>
      </c>
      <c r="AK400" s="70">
        <f t="shared" ref="AK400:AN400" si="2002">ROUND(AD400*$AB400,0)</f>
        <v>5</v>
      </c>
      <c r="AL400" s="70">
        <f t="shared" si="2002"/>
        <v>3</v>
      </c>
      <c r="AM400" s="70">
        <f t="shared" si="2002"/>
        <v>13</v>
      </c>
      <c r="AN400" s="70">
        <f t="shared" si="2002"/>
        <v>3</v>
      </c>
      <c r="AO400" s="69">
        <f t="shared" ref="AO400:AQ400" si="2003">ROUND(AH400*$AC400,0)</f>
        <v>52</v>
      </c>
      <c r="AP400" s="69">
        <f t="shared" si="2003"/>
        <v>9</v>
      </c>
      <c r="AQ400" s="69">
        <f t="shared" si="2003"/>
        <v>3</v>
      </c>
    </row>
    <row r="401">
      <c r="A401" s="60"/>
      <c r="B401" s="60"/>
      <c r="C401" s="60"/>
      <c r="D401" s="46">
        <v>399.0</v>
      </c>
      <c r="E401" s="25"/>
      <c r="F401" s="26">
        <v>5587.0</v>
      </c>
      <c r="G401" s="18">
        <v>2966.0</v>
      </c>
      <c r="H401" s="15">
        <f t="shared" si="9"/>
        <v>480</v>
      </c>
      <c r="I401" s="28">
        <v>18.0</v>
      </c>
      <c r="J401" s="29">
        <v>78.0</v>
      </c>
      <c r="K401" s="30">
        <v>26.0</v>
      </c>
      <c r="L401" s="31">
        <v>267.0</v>
      </c>
      <c r="M401" s="32">
        <v>25.0</v>
      </c>
      <c r="N401" s="33">
        <v>66.0</v>
      </c>
      <c r="O401" s="25"/>
      <c r="P401" s="15">
        <f t="shared" si="10"/>
        <v>308</v>
      </c>
      <c r="Q401" s="28">
        <f>'Group B vs A; Governor; Early E'!AJ401</f>
        <v>47</v>
      </c>
      <c r="R401" s="29">
        <f>'Group B vs A; Governor; Early E'!AK401</f>
        <v>78</v>
      </c>
      <c r="S401" s="30">
        <f>'Group B vs A; Governor; MiV EDV'!AJ401</f>
        <v>26</v>
      </c>
      <c r="T401" s="31">
        <f>'Group B vs A; Governor; MiV EDV'!AK401</f>
        <v>40</v>
      </c>
      <c r="U401" s="32">
        <f>'Group B vs A; EDV Restoration D'!C401</f>
        <v>51</v>
      </c>
      <c r="V401" s="33">
        <f>'Group B vs A; Governor; MiV EDV'!AI401</f>
        <v>66</v>
      </c>
      <c r="W401" s="25"/>
      <c r="X401" s="28">
        <f t="shared" ref="X401:Y401" si="2004">I401+K401+M401</f>
        <v>69</v>
      </c>
      <c r="Y401" s="29">
        <f t="shared" si="2004"/>
        <v>411</v>
      </c>
      <c r="Z401" s="32">
        <f t="shared" ref="Z401:AA401" si="2005">Q401+S401+U401</f>
        <v>124</v>
      </c>
      <c r="AA401" s="67">
        <f t="shared" si="2005"/>
        <v>184</v>
      </c>
      <c r="AB401" s="68">
        <f t="shared" ref="AB401:AC401" si="2006">Z401/X401</f>
        <v>1.797101449</v>
      </c>
      <c r="AC401" s="69">
        <f t="shared" si="2006"/>
        <v>0.4476885645</v>
      </c>
      <c r="AD401" s="70">
        <v>32.0</v>
      </c>
      <c r="AE401" s="70">
        <v>12.0</v>
      </c>
      <c r="AF401" s="70">
        <v>16.0</v>
      </c>
      <c r="AG401" s="70">
        <v>9.0</v>
      </c>
      <c r="AH401" s="69">
        <v>295.0</v>
      </c>
      <c r="AI401" s="69">
        <v>94.0</v>
      </c>
      <c r="AJ401" s="69">
        <v>22.0</v>
      </c>
      <c r="AK401" s="70">
        <f t="shared" ref="AK401:AN401" si="2007">ROUND(AD401*$AB401,0)</f>
        <v>58</v>
      </c>
      <c r="AL401" s="70">
        <f t="shared" si="2007"/>
        <v>22</v>
      </c>
      <c r="AM401" s="70">
        <f t="shared" si="2007"/>
        <v>29</v>
      </c>
      <c r="AN401" s="70">
        <f t="shared" si="2007"/>
        <v>16</v>
      </c>
      <c r="AO401" s="69">
        <f t="shared" ref="AO401:AQ401" si="2008">ROUND(AH401*$AC401,0)</f>
        <v>132</v>
      </c>
      <c r="AP401" s="69">
        <f t="shared" si="2008"/>
        <v>42</v>
      </c>
      <c r="AQ401" s="69">
        <f t="shared" si="2008"/>
        <v>10</v>
      </c>
    </row>
    <row r="402">
      <c r="A402" s="60"/>
      <c r="B402" s="60"/>
      <c r="C402" s="60"/>
      <c r="D402" s="46">
        <v>400.0</v>
      </c>
      <c r="E402" s="25"/>
      <c r="F402" s="26">
        <v>5591.0</v>
      </c>
      <c r="G402" s="18">
        <v>769.0</v>
      </c>
      <c r="H402" s="15">
        <f t="shared" si="9"/>
        <v>104</v>
      </c>
      <c r="I402" s="28">
        <v>2.0</v>
      </c>
      <c r="J402" s="29">
        <v>12.0</v>
      </c>
      <c r="K402" s="30">
        <v>6.0</v>
      </c>
      <c r="L402" s="31">
        <v>69.0</v>
      </c>
      <c r="M402" s="32">
        <v>4.0</v>
      </c>
      <c r="N402" s="33">
        <v>11.0</v>
      </c>
      <c r="O402" s="25"/>
      <c r="P402" s="15">
        <f t="shared" si="10"/>
        <v>53</v>
      </c>
      <c r="Q402" s="28">
        <f>'Group B vs A; Governor; Early E'!AJ402</f>
        <v>7</v>
      </c>
      <c r="R402" s="29">
        <f>'Group B vs A; Governor; Early E'!AK402</f>
        <v>12</v>
      </c>
      <c r="S402" s="30">
        <f>'Group B vs A; Governor; MiV EDV'!AJ402</f>
        <v>6</v>
      </c>
      <c r="T402" s="31">
        <f>'Group B vs A; Governor; MiV EDV'!AK402</f>
        <v>10</v>
      </c>
      <c r="U402" s="32">
        <f>'Group B vs A; EDV Restoration D'!C402</f>
        <v>7</v>
      </c>
      <c r="V402" s="33">
        <f>'Group B vs A; Governor; MiV EDV'!AI402</f>
        <v>11</v>
      </c>
      <c r="W402" s="25"/>
      <c r="X402" s="28">
        <f t="shared" ref="X402:Y402" si="2009">I402+K402+M402</f>
        <v>12</v>
      </c>
      <c r="Y402" s="29">
        <f t="shared" si="2009"/>
        <v>92</v>
      </c>
      <c r="Z402" s="32">
        <f t="shared" ref="Z402:AA402" si="2010">Q402+S402+U402</f>
        <v>20</v>
      </c>
      <c r="AA402" s="67">
        <f t="shared" si="2010"/>
        <v>33</v>
      </c>
      <c r="AB402" s="68">
        <f t="shared" ref="AB402:AC402" si="2011">Z402/X402</f>
        <v>1.666666667</v>
      </c>
      <c r="AC402" s="69">
        <f t="shared" si="2011"/>
        <v>0.3586956522</v>
      </c>
      <c r="AD402" s="70">
        <v>2.0</v>
      </c>
      <c r="AE402" s="70">
        <v>5.0</v>
      </c>
      <c r="AF402" s="70">
        <v>5.0</v>
      </c>
      <c r="AG402" s="70">
        <v>0.0</v>
      </c>
      <c r="AH402" s="69">
        <v>67.0</v>
      </c>
      <c r="AI402" s="69">
        <v>19.0</v>
      </c>
      <c r="AJ402" s="69">
        <v>6.0</v>
      </c>
      <c r="AK402" s="70">
        <f t="shared" ref="AK402:AN402" si="2012">ROUND(AD402*$AB402,0)</f>
        <v>3</v>
      </c>
      <c r="AL402" s="70">
        <f t="shared" si="2012"/>
        <v>8</v>
      </c>
      <c r="AM402" s="70">
        <f t="shared" si="2012"/>
        <v>8</v>
      </c>
      <c r="AN402" s="70">
        <f t="shared" si="2012"/>
        <v>0</v>
      </c>
      <c r="AO402" s="69">
        <f t="shared" ref="AO402:AQ402" si="2013">ROUND(AH402*$AC402,0)</f>
        <v>24</v>
      </c>
      <c r="AP402" s="69">
        <f t="shared" si="2013"/>
        <v>7</v>
      </c>
      <c r="AQ402" s="69">
        <f t="shared" si="2013"/>
        <v>2</v>
      </c>
    </row>
    <row r="403">
      <c r="A403" s="60"/>
      <c r="B403" s="60"/>
      <c r="C403" s="60"/>
      <c r="D403" s="46">
        <v>401.0</v>
      </c>
      <c r="E403" s="25"/>
      <c r="F403" s="26">
        <v>5593.0</v>
      </c>
      <c r="G403" s="18">
        <v>1952.0</v>
      </c>
      <c r="H403" s="15">
        <f t="shared" si="9"/>
        <v>414</v>
      </c>
      <c r="I403" s="28">
        <v>25.0</v>
      </c>
      <c r="J403" s="29">
        <v>98.0</v>
      </c>
      <c r="K403" s="30">
        <v>27.0</v>
      </c>
      <c r="L403" s="31">
        <v>190.0</v>
      </c>
      <c r="M403" s="32">
        <v>36.0</v>
      </c>
      <c r="N403" s="33">
        <v>38.0</v>
      </c>
      <c r="O403" s="25"/>
      <c r="P403" s="15">
        <f t="shared" si="10"/>
        <v>326</v>
      </c>
      <c r="Q403" s="28">
        <f>'Group B vs A; Governor; Early E'!AJ403</f>
        <v>82</v>
      </c>
      <c r="R403" s="29">
        <f>'Group B vs A; Governor; Early E'!AK403</f>
        <v>98</v>
      </c>
      <c r="S403" s="30">
        <f>'Group B vs A; Governor; MiV EDV'!AJ403</f>
        <v>27</v>
      </c>
      <c r="T403" s="31">
        <f>'Group B vs A; Governor; MiV EDV'!AK403</f>
        <v>25</v>
      </c>
      <c r="U403" s="32">
        <f>'Group B vs A; EDV Restoration D'!C403</f>
        <v>56</v>
      </c>
      <c r="V403" s="33">
        <f>'Group B vs A; Governor; MiV EDV'!AI403</f>
        <v>38</v>
      </c>
      <c r="W403" s="25"/>
      <c r="X403" s="28">
        <f t="shared" ref="X403:Y403" si="2014">I403+K403+M403</f>
        <v>88</v>
      </c>
      <c r="Y403" s="29">
        <f t="shared" si="2014"/>
        <v>326</v>
      </c>
      <c r="Z403" s="32">
        <f t="shared" ref="Z403:AA403" si="2015">Q403+S403+U403</f>
        <v>165</v>
      </c>
      <c r="AA403" s="67">
        <f t="shared" si="2015"/>
        <v>161</v>
      </c>
      <c r="AB403" s="68">
        <f t="shared" ref="AB403:AC403" si="2016">Z403/X403</f>
        <v>1.875</v>
      </c>
      <c r="AC403" s="69">
        <f t="shared" si="2016"/>
        <v>0.4938650307</v>
      </c>
      <c r="AD403" s="70">
        <v>33.0</v>
      </c>
      <c r="AE403" s="70">
        <v>7.0</v>
      </c>
      <c r="AF403" s="70">
        <v>42.0</v>
      </c>
      <c r="AG403" s="70">
        <v>6.0</v>
      </c>
      <c r="AH403" s="69">
        <v>244.0</v>
      </c>
      <c r="AI403" s="69">
        <v>61.0</v>
      </c>
      <c r="AJ403" s="69">
        <v>21.0</v>
      </c>
      <c r="AK403" s="70">
        <f t="shared" ref="AK403:AN403" si="2017">ROUND(AD403*$AB403,0)</f>
        <v>62</v>
      </c>
      <c r="AL403" s="70">
        <f t="shared" si="2017"/>
        <v>13</v>
      </c>
      <c r="AM403" s="70">
        <f t="shared" si="2017"/>
        <v>79</v>
      </c>
      <c r="AN403" s="70">
        <f t="shared" si="2017"/>
        <v>11</v>
      </c>
      <c r="AO403" s="69">
        <f t="shared" ref="AO403:AQ403" si="2018">ROUND(AH403*$AC403,0)</f>
        <v>121</v>
      </c>
      <c r="AP403" s="69">
        <f t="shared" si="2018"/>
        <v>30</v>
      </c>
      <c r="AQ403" s="69">
        <f t="shared" si="2018"/>
        <v>10</v>
      </c>
    </row>
    <row r="404">
      <c r="A404" s="60"/>
      <c r="B404" s="60"/>
      <c r="C404" s="60"/>
      <c r="D404" s="46">
        <v>402.0</v>
      </c>
      <c r="E404" s="25"/>
      <c r="F404" s="26">
        <v>5597.0</v>
      </c>
      <c r="G404" s="18">
        <v>2462.0</v>
      </c>
      <c r="H404" s="15">
        <f t="shared" si="9"/>
        <v>201</v>
      </c>
      <c r="I404" s="28">
        <v>8.0</v>
      </c>
      <c r="J404" s="29">
        <v>37.0</v>
      </c>
      <c r="K404" s="30">
        <v>4.0</v>
      </c>
      <c r="L404" s="31">
        <v>100.0</v>
      </c>
      <c r="M404" s="32">
        <v>8.0</v>
      </c>
      <c r="N404" s="33">
        <v>44.0</v>
      </c>
      <c r="O404" s="25"/>
      <c r="P404" s="15">
        <f t="shared" si="10"/>
        <v>137</v>
      </c>
      <c r="Q404" s="28">
        <f>'Group B vs A; Governor; Early E'!AJ404</f>
        <v>19</v>
      </c>
      <c r="R404" s="29">
        <f>'Group B vs A; Governor; Early E'!AK404</f>
        <v>37</v>
      </c>
      <c r="S404" s="30">
        <f>'Group B vs A; Governor; MiV EDV'!AJ404</f>
        <v>4</v>
      </c>
      <c r="T404" s="31">
        <f>'Group B vs A; Governor; MiV EDV'!AK404</f>
        <v>10</v>
      </c>
      <c r="U404" s="32">
        <f>'Group B vs A; EDV Restoration D'!C404</f>
        <v>23</v>
      </c>
      <c r="V404" s="33">
        <f>'Group B vs A; Governor; MiV EDV'!AI404</f>
        <v>44</v>
      </c>
      <c r="W404" s="25"/>
      <c r="X404" s="28">
        <f t="shared" ref="X404:Y404" si="2019">I404+K404+M404</f>
        <v>20</v>
      </c>
      <c r="Y404" s="29">
        <f t="shared" si="2019"/>
        <v>181</v>
      </c>
      <c r="Z404" s="32">
        <f t="shared" ref="Z404:AA404" si="2020">Q404+S404+U404</f>
        <v>46</v>
      </c>
      <c r="AA404" s="67">
        <f t="shared" si="2020"/>
        <v>91</v>
      </c>
      <c r="AB404" s="68">
        <f t="shared" ref="AB404:AC404" si="2021">Z404/X404</f>
        <v>2.3</v>
      </c>
      <c r="AC404" s="69">
        <f t="shared" si="2021"/>
        <v>0.5027624309</v>
      </c>
      <c r="AD404" s="70">
        <v>10.0</v>
      </c>
      <c r="AE404" s="70">
        <v>4.0</v>
      </c>
      <c r="AF404" s="70">
        <v>4.0</v>
      </c>
      <c r="AG404" s="70">
        <v>2.0</v>
      </c>
      <c r="AH404" s="69">
        <v>135.0</v>
      </c>
      <c r="AI404" s="69">
        <v>27.0</v>
      </c>
      <c r="AJ404" s="69">
        <v>19.0</v>
      </c>
      <c r="AK404" s="70">
        <f t="shared" ref="AK404:AN404" si="2022">ROUND(AD404*$AB404,0)</f>
        <v>23</v>
      </c>
      <c r="AL404" s="70">
        <f t="shared" si="2022"/>
        <v>9</v>
      </c>
      <c r="AM404" s="70">
        <f t="shared" si="2022"/>
        <v>9</v>
      </c>
      <c r="AN404" s="70">
        <f t="shared" si="2022"/>
        <v>5</v>
      </c>
      <c r="AO404" s="69">
        <f t="shared" ref="AO404:AQ404" si="2023">ROUND(AH404*$AC404,0)</f>
        <v>68</v>
      </c>
      <c r="AP404" s="69">
        <f t="shared" si="2023"/>
        <v>14</v>
      </c>
      <c r="AQ404" s="69">
        <f t="shared" si="2023"/>
        <v>10</v>
      </c>
    </row>
    <row r="405">
      <c r="A405" s="60"/>
      <c r="B405" s="60"/>
      <c r="C405" s="60"/>
      <c r="D405" s="46">
        <v>403.0</v>
      </c>
      <c r="E405" s="25"/>
      <c r="F405" s="26">
        <v>5603.0</v>
      </c>
      <c r="G405" s="18">
        <v>1061.0</v>
      </c>
      <c r="H405" s="15">
        <f t="shared" si="9"/>
        <v>170</v>
      </c>
      <c r="I405" s="28">
        <v>6.0</v>
      </c>
      <c r="J405" s="29">
        <v>29.0</v>
      </c>
      <c r="K405" s="30">
        <v>16.0</v>
      </c>
      <c r="L405" s="31">
        <v>63.0</v>
      </c>
      <c r="M405" s="32">
        <v>10.0</v>
      </c>
      <c r="N405" s="33">
        <v>46.0</v>
      </c>
      <c r="O405" s="25"/>
      <c r="P405" s="15">
        <f t="shared" si="10"/>
        <v>148</v>
      </c>
      <c r="Q405" s="28">
        <f>'Group B vs A; Governor; Early E'!AJ405</f>
        <v>13</v>
      </c>
      <c r="R405" s="29">
        <f>'Group B vs A; Governor; Early E'!AK405</f>
        <v>29</v>
      </c>
      <c r="S405" s="30">
        <f>'Group B vs A; Governor; MiV EDV'!AJ405</f>
        <v>16</v>
      </c>
      <c r="T405" s="31">
        <f>'Group B vs A; Governor; MiV EDV'!AK405</f>
        <v>18</v>
      </c>
      <c r="U405" s="32">
        <f>'Group B vs A; EDV Restoration D'!C405</f>
        <v>26</v>
      </c>
      <c r="V405" s="33">
        <f>'Group B vs A; Governor; MiV EDV'!AI405</f>
        <v>46</v>
      </c>
      <c r="W405" s="25"/>
      <c r="X405" s="28">
        <f t="shared" ref="X405:Y405" si="2024">I405+K405+M405</f>
        <v>32</v>
      </c>
      <c r="Y405" s="29">
        <f t="shared" si="2024"/>
        <v>138</v>
      </c>
      <c r="Z405" s="32">
        <f t="shared" ref="Z405:AA405" si="2025">Q405+S405+U405</f>
        <v>55</v>
      </c>
      <c r="AA405" s="67">
        <f t="shared" si="2025"/>
        <v>93</v>
      </c>
      <c r="AB405" s="68">
        <f t="shared" ref="AB405:AC405" si="2026">Z405/X405</f>
        <v>1.71875</v>
      </c>
      <c r="AC405" s="69">
        <f t="shared" si="2026"/>
        <v>0.6739130435</v>
      </c>
      <c r="AD405" s="70">
        <v>11.0</v>
      </c>
      <c r="AE405" s="70">
        <v>5.0</v>
      </c>
      <c r="AF405" s="70">
        <v>10.0</v>
      </c>
      <c r="AG405" s="70">
        <v>6.0</v>
      </c>
      <c r="AH405" s="69">
        <v>87.0</v>
      </c>
      <c r="AI405" s="69">
        <v>42.0</v>
      </c>
      <c r="AJ405" s="69">
        <v>9.0</v>
      </c>
      <c r="AK405" s="70">
        <f t="shared" ref="AK405:AN405" si="2027">ROUND(AD405*$AB405,0)</f>
        <v>19</v>
      </c>
      <c r="AL405" s="70">
        <f t="shared" si="2027"/>
        <v>9</v>
      </c>
      <c r="AM405" s="70">
        <f t="shared" si="2027"/>
        <v>17</v>
      </c>
      <c r="AN405" s="70">
        <f t="shared" si="2027"/>
        <v>10</v>
      </c>
      <c r="AO405" s="69">
        <f t="shared" ref="AO405:AQ405" si="2028">ROUND(AH405*$AC405,0)</f>
        <v>59</v>
      </c>
      <c r="AP405" s="69">
        <f t="shared" si="2028"/>
        <v>28</v>
      </c>
      <c r="AQ405" s="69">
        <f t="shared" si="2028"/>
        <v>6</v>
      </c>
    </row>
    <row r="406">
      <c r="A406" s="60"/>
      <c r="B406" s="60"/>
      <c r="C406" s="60"/>
      <c r="D406" s="46">
        <v>404.0</v>
      </c>
      <c r="E406" s="25"/>
      <c r="F406" s="26">
        <v>5612.0</v>
      </c>
      <c r="G406" s="18">
        <v>2855.0</v>
      </c>
      <c r="H406" s="15">
        <f t="shared" si="9"/>
        <v>282</v>
      </c>
      <c r="I406" s="28">
        <v>9.0</v>
      </c>
      <c r="J406" s="29">
        <v>46.0</v>
      </c>
      <c r="K406" s="30">
        <v>24.0</v>
      </c>
      <c r="L406" s="31">
        <v>129.0</v>
      </c>
      <c r="M406" s="32">
        <v>17.0</v>
      </c>
      <c r="N406" s="33">
        <v>57.0</v>
      </c>
      <c r="O406" s="25"/>
      <c r="P406" s="15">
        <f t="shared" si="10"/>
        <v>220</v>
      </c>
      <c r="Q406" s="28">
        <f>'Group B vs A; Governor; Early E'!AJ406</f>
        <v>24</v>
      </c>
      <c r="R406" s="29">
        <f>'Group B vs A; Governor; Early E'!AK406</f>
        <v>46</v>
      </c>
      <c r="S406" s="30">
        <f>'Group B vs A; Governor; MiV EDV'!AJ406</f>
        <v>24</v>
      </c>
      <c r="T406" s="31">
        <f>'Group B vs A; Governor; MiV EDV'!AK406</f>
        <v>30</v>
      </c>
      <c r="U406" s="32">
        <f>'Group B vs A; EDV Restoration D'!C406</f>
        <v>39</v>
      </c>
      <c r="V406" s="33">
        <f>'Group B vs A; Governor; MiV EDV'!AI406</f>
        <v>57</v>
      </c>
      <c r="W406" s="25"/>
      <c r="X406" s="28">
        <f t="shared" ref="X406:Y406" si="2029">I406+K406+M406</f>
        <v>50</v>
      </c>
      <c r="Y406" s="29">
        <f t="shared" si="2029"/>
        <v>232</v>
      </c>
      <c r="Z406" s="32">
        <f t="shared" ref="Z406:AA406" si="2030">Q406+S406+U406</f>
        <v>87</v>
      </c>
      <c r="AA406" s="67">
        <f t="shared" si="2030"/>
        <v>133</v>
      </c>
      <c r="AB406" s="68">
        <f t="shared" ref="AB406:AC406" si="2031">Z406/X406</f>
        <v>1.74</v>
      </c>
      <c r="AC406" s="69">
        <f t="shared" si="2031"/>
        <v>0.5732758621</v>
      </c>
      <c r="AD406" s="70">
        <v>18.0</v>
      </c>
      <c r="AE406" s="70">
        <v>14.0</v>
      </c>
      <c r="AF406" s="70">
        <v>12.0</v>
      </c>
      <c r="AG406" s="70">
        <v>6.0</v>
      </c>
      <c r="AH406" s="69">
        <v>168.0</v>
      </c>
      <c r="AI406" s="69">
        <v>45.0</v>
      </c>
      <c r="AJ406" s="69">
        <v>19.0</v>
      </c>
      <c r="AK406" s="70">
        <f t="shared" ref="AK406:AN406" si="2032">ROUND(AD406*$AB406,0)</f>
        <v>31</v>
      </c>
      <c r="AL406" s="70">
        <f t="shared" si="2032"/>
        <v>24</v>
      </c>
      <c r="AM406" s="70">
        <f t="shared" si="2032"/>
        <v>21</v>
      </c>
      <c r="AN406" s="70">
        <f t="shared" si="2032"/>
        <v>10</v>
      </c>
      <c r="AO406" s="69">
        <f t="shared" ref="AO406:AQ406" si="2033">ROUND(AH406*$AC406,0)</f>
        <v>96</v>
      </c>
      <c r="AP406" s="69">
        <f t="shared" si="2033"/>
        <v>26</v>
      </c>
      <c r="AQ406" s="69">
        <f t="shared" si="2033"/>
        <v>11</v>
      </c>
    </row>
    <row r="407">
      <c r="A407" s="60"/>
      <c r="B407" s="60"/>
      <c r="C407" s="60"/>
      <c r="D407" s="46">
        <v>405.0</v>
      </c>
      <c r="E407" s="25"/>
      <c r="F407" s="26">
        <v>5620.0</v>
      </c>
      <c r="G407" s="18">
        <v>2808.0</v>
      </c>
      <c r="H407" s="15">
        <f t="shared" si="9"/>
        <v>333</v>
      </c>
      <c r="I407" s="28">
        <v>12.0</v>
      </c>
      <c r="J407" s="29">
        <v>58.0</v>
      </c>
      <c r="K407" s="30">
        <v>24.0</v>
      </c>
      <c r="L407" s="31">
        <v>170.0</v>
      </c>
      <c r="M407" s="32">
        <v>32.0</v>
      </c>
      <c r="N407" s="33">
        <v>37.0</v>
      </c>
      <c r="O407" s="25"/>
      <c r="P407" s="15">
        <f t="shared" si="10"/>
        <v>233</v>
      </c>
      <c r="Q407" s="28">
        <f>'Group B vs A; Governor; Early E'!AJ407</f>
        <v>41</v>
      </c>
      <c r="R407" s="29">
        <f>'Group B vs A; Governor; Early E'!AK407</f>
        <v>58</v>
      </c>
      <c r="S407" s="30">
        <f>'Group B vs A; Governor; MiV EDV'!AJ407</f>
        <v>24</v>
      </c>
      <c r="T407" s="31">
        <f>'Group B vs A; Governor; MiV EDV'!AK407</f>
        <v>23</v>
      </c>
      <c r="U407" s="32">
        <f>'Group B vs A; EDV Restoration D'!C407</f>
        <v>50</v>
      </c>
      <c r="V407" s="33">
        <f>'Group B vs A; Governor; MiV EDV'!AI407</f>
        <v>37</v>
      </c>
      <c r="W407" s="25"/>
      <c r="X407" s="28">
        <f t="shared" ref="X407:Y407" si="2034">I407+K407+M407</f>
        <v>68</v>
      </c>
      <c r="Y407" s="29">
        <f t="shared" si="2034"/>
        <v>265</v>
      </c>
      <c r="Z407" s="32">
        <f t="shared" ref="Z407:AA407" si="2035">Q407+S407+U407</f>
        <v>115</v>
      </c>
      <c r="AA407" s="67">
        <f t="shared" si="2035"/>
        <v>118</v>
      </c>
      <c r="AB407" s="68">
        <f t="shared" ref="AB407:AC407" si="2036">Z407/X407</f>
        <v>1.691176471</v>
      </c>
      <c r="AC407" s="69">
        <f t="shared" si="2036"/>
        <v>0.4452830189</v>
      </c>
      <c r="AD407" s="70">
        <v>35.0</v>
      </c>
      <c r="AE407" s="70">
        <v>10.0</v>
      </c>
      <c r="AF407" s="70">
        <v>12.0</v>
      </c>
      <c r="AG407" s="70">
        <v>11.0</v>
      </c>
      <c r="AH407" s="69">
        <v>185.0</v>
      </c>
      <c r="AI407" s="69">
        <v>56.0</v>
      </c>
      <c r="AJ407" s="69">
        <v>24.0</v>
      </c>
      <c r="AK407" s="70">
        <f t="shared" ref="AK407:AN407" si="2037">ROUND(AD407*$AB407,0)</f>
        <v>59</v>
      </c>
      <c r="AL407" s="70">
        <f t="shared" si="2037"/>
        <v>17</v>
      </c>
      <c r="AM407" s="70">
        <f t="shared" si="2037"/>
        <v>20</v>
      </c>
      <c r="AN407" s="70">
        <f t="shared" si="2037"/>
        <v>19</v>
      </c>
      <c r="AO407" s="69">
        <f t="shared" ref="AO407:AQ407" si="2038">ROUND(AH407*$AC407,0)</f>
        <v>82</v>
      </c>
      <c r="AP407" s="69">
        <f t="shared" si="2038"/>
        <v>25</v>
      </c>
      <c r="AQ407" s="69">
        <f t="shared" si="2038"/>
        <v>11</v>
      </c>
    </row>
    <row r="408">
      <c r="A408" s="60"/>
      <c r="B408" s="60"/>
      <c r="C408" s="60"/>
      <c r="D408" s="46">
        <v>406.0</v>
      </c>
      <c r="E408" s="25"/>
      <c r="F408" s="26">
        <v>5622.0</v>
      </c>
      <c r="G408" s="18">
        <v>2384.0</v>
      </c>
      <c r="H408" s="15">
        <f t="shared" si="9"/>
        <v>248</v>
      </c>
      <c r="I408" s="28">
        <v>13.0</v>
      </c>
      <c r="J408" s="29">
        <v>42.0</v>
      </c>
      <c r="K408" s="30">
        <v>20.0</v>
      </c>
      <c r="L408" s="31">
        <v>142.0</v>
      </c>
      <c r="M408" s="32">
        <v>6.0</v>
      </c>
      <c r="N408" s="33">
        <v>25.0</v>
      </c>
      <c r="O408" s="25"/>
      <c r="P408" s="15">
        <f t="shared" si="10"/>
        <v>162</v>
      </c>
      <c r="Q408" s="28">
        <f>'Group B vs A; Governor; Early E'!AJ408</f>
        <v>28</v>
      </c>
      <c r="R408" s="29">
        <f>'Group B vs A; Governor; Early E'!AK408</f>
        <v>42</v>
      </c>
      <c r="S408" s="30">
        <f>'Group B vs A; Governor; MiV EDV'!AJ408</f>
        <v>20</v>
      </c>
      <c r="T408" s="31">
        <f>'Group B vs A; Governor; MiV EDV'!AK408</f>
        <v>31</v>
      </c>
      <c r="U408" s="32">
        <f>'Group B vs A; EDV Restoration D'!C408</f>
        <v>16</v>
      </c>
      <c r="V408" s="33">
        <f>'Group B vs A; Governor; MiV EDV'!AI408</f>
        <v>25</v>
      </c>
      <c r="W408" s="25"/>
      <c r="X408" s="28">
        <f t="shared" ref="X408:Y408" si="2039">I408+K408+M408</f>
        <v>39</v>
      </c>
      <c r="Y408" s="29">
        <f t="shared" si="2039"/>
        <v>209</v>
      </c>
      <c r="Z408" s="32">
        <f t="shared" ref="Z408:AA408" si="2040">Q408+S408+U408</f>
        <v>64</v>
      </c>
      <c r="AA408" s="67">
        <f t="shared" si="2040"/>
        <v>98</v>
      </c>
      <c r="AB408" s="68">
        <f t="shared" ref="AB408:AC408" si="2041">Z408/X408</f>
        <v>1.641025641</v>
      </c>
      <c r="AC408" s="69">
        <f t="shared" si="2041"/>
        <v>0.4688995215</v>
      </c>
      <c r="AD408" s="70">
        <v>15.0</v>
      </c>
      <c r="AE408" s="70">
        <v>8.0</v>
      </c>
      <c r="AF408" s="70">
        <v>13.0</v>
      </c>
      <c r="AG408" s="70">
        <v>3.0</v>
      </c>
      <c r="AH408" s="69">
        <v>164.0</v>
      </c>
      <c r="AI408" s="69">
        <v>27.0</v>
      </c>
      <c r="AJ408" s="69">
        <v>18.0</v>
      </c>
      <c r="AK408" s="70">
        <f t="shared" ref="AK408:AN408" si="2042">ROUND(AD408*$AB408,0)</f>
        <v>25</v>
      </c>
      <c r="AL408" s="70">
        <f t="shared" si="2042"/>
        <v>13</v>
      </c>
      <c r="AM408" s="70">
        <f t="shared" si="2042"/>
        <v>21</v>
      </c>
      <c r="AN408" s="70">
        <f t="shared" si="2042"/>
        <v>5</v>
      </c>
      <c r="AO408" s="69">
        <f t="shared" ref="AO408:AQ408" si="2043">ROUND(AH408*$AC408,0)</f>
        <v>77</v>
      </c>
      <c r="AP408" s="69">
        <f t="shared" si="2043"/>
        <v>13</v>
      </c>
      <c r="AQ408" s="69">
        <f t="shared" si="2043"/>
        <v>8</v>
      </c>
    </row>
    <row r="409">
      <c r="A409" s="60"/>
      <c r="B409" s="60"/>
      <c r="C409" s="60"/>
      <c r="D409" s="46">
        <v>407.0</v>
      </c>
      <c r="E409" s="25"/>
      <c r="F409" s="26">
        <v>5624.0</v>
      </c>
      <c r="G409" s="18">
        <v>1053.0</v>
      </c>
      <c r="H409" s="15">
        <f t="shared" si="9"/>
        <v>150</v>
      </c>
      <c r="I409" s="28">
        <v>15.0</v>
      </c>
      <c r="J409" s="29">
        <v>27.0</v>
      </c>
      <c r="K409" s="30">
        <v>10.0</v>
      </c>
      <c r="L409" s="31">
        <v>70.0</v>
      </c>
      <c r="M409" s="32">
        <v>12.0</v>
      </c>
      <c r="N409" s="33">
        <v>16.0</v>
      </c>
      <c r="O409" s="25"/>
      <c r="P409" s="15">
        <f t="shared" si="10"/>
        <v>123</v>
      </c>
      <c r="Q409" s="28">
        <f>'Group B vs A; Governor; Early E'!AJ409</f>
        <v>40</v>
      </c>
      <c r="R409" s="29">
        <f>'Group B vs A; Governor; Early E'!AK409</f>
        <v>27</v>
      </c>
      <c r="S409" s="30">
        <f>'Group B vs A; Governor; MiV EDV'!AJ409</f>
        <v>10</v>
      </c>
      <c r="T409" s="31">
        <f>'Group B vs A; Governor; MiV EDV'!AK409</f>
        <v>10</v>
      </c>
      <c r="U409" s="32">
        <f>'Group B vs A; EDV Restoration D'!C409</f>
        <v>20</v>
      </c>
      <c r="V409" s="33">
        <f>'Group B vs A; Governor; MiV EDV'!AI409</f>
        <v>16</v>
      </c>
      <c r="W409" s="25"/>
      <c r="X409" s="28">
        <f t="shared" ref="X409:Y409" si="2044">I409+K409+M409</f>
        <v>37</v>
      </c>
      <c r="Y409" s="29">
        <f t="shared" si="2044"/>
        <v>113</v>
      </c>
      <c r="Z409" s="32">
        <f t="shared" ref="Z409:AA409" si="2045">Q409+S409+U409</f>
        <v>70</v>
      </c>
      <c r="AA409" s="67">
        <f t="shared" si="2045"/>
        <v>53</v>
      </c>
      <c r="AB409" s="68">
        <f t="shared" ref="AB409:AC409" si="2046">Z409/X409</f>
        <v>1.891891892</v>
      </c>
      <c r="AC409" s="69">
        <f t="shared" si="2046"/>
        <v>0.4690265487</v>
      </c>
      <c r="AD409" s="70">
        <v>15.0</v>
      </c>
      <c r="AE409" s="70">
        <v>9.0</v>
      </c>
      <c r="AF409" s="70">
        <v>9.0</v>
      </c>
      <c r="AG409" s="70">
        <v>4.0</v>
      </c>
      <c r="AH409" s="69">
        <v>81.0</v>
      </c>
      <c r="AI409" s="69">
        <v>24.0</v>
      </c>
      <c r="AJ409" s="69">
        <v>8.0</v>
      </c>
      <c r="AK409" s="70">
        <f t="shared" ref="AK409:AN409" si="2047">ROUND(AD409*$AB409,0)</f>
        <v>28</v>
      </c>
      <c r="AL409" s="70">
        <f t="shared" si="2047"/>
        <v>17</v>
      </c>
      <c r="AM409" s="70">
        <f t="shared" si="2047"/>
        <v>17</v>
      </c>
      <c r="AN409" s="70">
        <f t="shared" si="2047"/>
        <v>8</v>
      </c>
      <c r="AO409" s="69">
        <f t="shared" ref="AO409:AQ409" si="2048">ROUND(AH409*$AC409,0)</f>
        <v>38</v>
      </c>
      <c r="AP409" s="69">
        <f t="shared" si="2048"/>
        <v>11</v>
      </c>
      <c r="AQ409" s="69">
        <f t="shared" si="2048"/>
        <v>4</v>
      </c>
    </row>
    <row r="410">
      <c r="A410" s="60"/>
      <c r="B410" s="60"/>
      <c r="C410" s="60"/>
      <c r="D410" s="46">
        <v>408.0</v>
      </c>
      <c r="E410" s="25"/>
      <c r="F410" s="26">
        <v>5625.0</v>
      </c>
      <c r="G410" s="18">
        <v>3153.0</v>
      </c>
      <c r="H410" s="15">
        <f t="shared" si="9"/>
        <v>397</v>
      </c>
      <c r="I410" s="28">
        <v>22.0</v>
      </c>
      <c r="J410" s="29">
        <v>52.0</v>
      </c>
      <c r="K410" s="30">
        <v>25.0</v>
      </c>
      <c r="L410" s="31">
        <v>191.0</v>
      </c>
      <c r="M410" s="32">
        <v>39.0</v>
      </c>
      <c r="N410" s="33">
        <v>68.0</v>
      </c>
      <c r="O410" s="25"/>
      <c r="P410" s="15">
        <f t="shared" si="10"/>
        <v>297</v>
      </c>
      <c r="Q410" s="28">
        <f>'Group B vs A; Governor; Early E'!AJ410</f>
        <v>55</v>
      </c>
      <c r="R410" s="29">
        <f>'Group B vs A; Governor; Early E'!AK410</f>
        <v>52</v>
      </c>
      <c r="S410" s="30">
        <f>'Group B vs A; Governor; MiV EDV'!AJ410</f>
        <v>25</v>
      </c>
      <c r="T410" s="31">
        <f>'Group B vs A; Governor; MiV EDV'!AK410</f>
        <v>29</v>
      </c>
      <c r="U410" s="32">
        <f>'Group B vs A; EDV Restoration D'!C410</f>
        <v>68</v>
      </c>
      <c r="V410" s="33">
        <f>'Group B vs A; Governor; MiV EDV'!AI410</f>
        <v>68</v>
      </c>
      <c r="W410" s="25"/>
      <c r="X410" s="28">
        <f t="shared" ref="X410:Y410" si="2049">I410+K410+M410</f>
        <v>86</v>
      </c>
      <c r="Y410" s="29">
        <f t="shared" si="2049"/>
        <v>311</v>
      </c>
      <c r="Z410" s="32">
        <f t="shared" ref="Z410:AA410" si="2050">Q410+S410+U410</f>
        <v>148</v>
      </c>
      <c r="AA410" s="67">
        <f t="shared" si="2050"/>
        <v>149</v>
      </c>
      <c r="AB410" s="68">
        <f t="shared" ref="AB410:AC410" si="2051">Z410/X410</f>
        <v>1.720930233</v>
      </c>
      <c r="AC410" s="69">
        <f t="shared" si="2051"/>
        <v>0.4790996785</v>
      </c>
      <c r="AD410" s="70">
        <v>35.0</v>
      </c>
      <c r="AE410" s="70">
        <v>23.0</v>
      </c>
      <c r="AF410" s="70">
        <v>19.0</v>
      </c>
      <c r="AG410" s="70">
        <v>9.0</v>
      </c>
      <c r="AH410" s="69">
        <v>226.0</v>
      </c>
      <c r="AI410" s="69">
        <v>56.0</v>
      </c>
      <c r="AJ410" s="69">
        <v>29.0</v>
      </c>
      <c r="AK410" s="70">
        <f t="shared" ref="AK410:AN410" si="2052">ROUND(AD410*$AB410,0)</f>
        <v>60</v>
      </c>
      <c r="AL410" s="70">
        <f t="shared" si="2052"/>
        <v>40</v>
      </c>
      <c r="AM410" s="70">
        <f t="shared" si="2052"/>
        <v>33</v>
      </c>
      <c r="AN410" s="70">
        <f t="shared" si="2052"/>
        <v>15</v>
      </c>
      <c r="AO410" s="69">
        <f t="shared" ref="AO410:AQ410" si="2053">ROUND(AH410*$AC410,0)</f>
        <v>108</v>
      </c>
      <c r="AP410" s="69">
        <f t="shared" si="2053"/>
        <v>27</v>
      </c>
      <c r="AQ410" s="69">
        <f t="shared" si="2053"/>
        <v>14</v>
      </c>
    </row>
    <row r="411">
      <c r="A411" s="60"/>
      <c r="B411" s="60"/>
      <c r="C411" s="60"/>
      <c r="D411" s="46">
        <v>409.0</v>
      </c>
      <c r="E411" s="25"/>
      <c r="F411" s="26">
        <v>5633.0</v>
      </c>
      <c r="G411" s="18">
        <v>1185.0</v>
      </c>
      <c r="H411" s="15">
        <f t="shared" si="9"/>
        <v>103</v>
      </c>
      <c r="I411" s="28">
        <v>2.0</v>
      </c>
      <c r="J411" s="29">
        <v>7.0</v>
      </c>
      <c r="K411" s="30">
        <v>10.0</v>
      </c>
      <c r="L411" s="31">
        <v>54.0</v>
      </c>
      <c r="M411" s="32">
        <v>5.0</v>
      </c>
      <c r="N411" s="33">
        <v>25.0</v>
      </c>
      <c r="O411" s="25"/>
      <c r="P411" s="15">
        <f t="shared" si="10"/>
        <v>75</v>
      </c>
      <c r="Q411" s="28">
        <f>'Group B vs A; Governor; Early E'!AJ411</f>
        <v>4</v>
      </c>
      <c r="R411" s="29">
        <f>'Group B vs A; Governor; Early E'!AK411</f>
        <v>7</v>
      </c>
      <c r="S411" s="30">
        <f>'Group B vs A; Governor; MiV EDV'!AJ411</f>
        <v>10</v>
      </c>
      <c r="T411" s="31">
        <f>'Group B vs A; Governor; MiV EDV'!AK411</f>
        <v>15</v>
      </c>
      <c r="U411" s="32">
        <f>'Group B vs A; EDV Restoration D'!C411</f>
        <v>14</v>
      </c>
      <c r="V411" s="33">
        <f>'Group B vs A; Governor; MiV EDV'!AI411</f>
        <v>25</v>
      </c>
      <c r="W411" s="25"/>
      <c r="X411" s="28">
        <f t="shared" ref="X411:Y411" si="2054">I411+K411+M411</f>
        <v>17</v>
      </c>
      <c r="Y411" s="29">
        <f t="shared" si="2054"/>
        <v>86</v>
      </c>
      <c r="Z411" s="32">
        <f t="shared" ref="Z411:AA411" si="2055">Q411+S411+U411</f>
        <v>28</v>
      </c>
      <c r="AA411" s="67">
        <f t="shared" si="2055"/>
        <v>47</v>
      </c>
      <c r="AB411" s="68">
        <f t="shared" ref="AB411:AC411" si="2056">Z411/X411</f>
        <v>1.647058824</v>
      </c>
      <c r="AC411" s="69">
        <f t="shared" si="2056"/>
        <v>0.5465116279</v>
      </c>
      <c r="AD411" s="70">
        <v>8.0</v>
      </c>
      <c r="AE411" s="70">
        <v>6.0</v>
      </c>
      <c r="AF411" s="70">
        <v>2.0</v>
      </c>
      <c r="AG411" s="70">
        <v>1.0</v>
      </c>
      <c r="AH411" s="69">
        <v>70.0</v>
      </c>
      <c r="AI411" s="69">
        <v>11.0</v>
      </c>
      <c r="AJ411" s="69">
        <v>5.0</v>
      </c>
      <c r="AK411" s="70">
        <f t="shared" ref="AK411:AN411" si="2057">ROUND(AD411*$AB411,0)</f>
        <v>13</v>
      </c>
      <c r="AL411" s="70">
        <f t="shared" si="2057"/>
        <v>10</v>
      </c>
      <c r="AM411" s="70">
        <f t="shared" si="2057"/>
        <v>3</v>
      </c>
      <c r="AN411" s="70">
        <f t="shared" si="2057"/>
        <v>2</v>
      </c>
      <c r="AO411" s="69">
        <f t="shared" ref="AO411:AQ411" si="2058">ROUND(AH411*$AC411,0)</f>
        <v>38</v>
      </c>
      <c r="AP411" s="69">
        <f t="shared" si="2058"/>
        <v>6</v>
      </c>
      <c r="AQ411" s="69">
        <f t="shared" si="2058"/>
        <v>3</v>
      </c>
    </row>
    <row r="412">
      <c r="A412" s="60"/>
      <c r="B412" s="60"/>
      <c r="C412" s="60"/>
      <c r="D412" s="46">
        <v>410.0</v>
      </c>
      <c r="E412" s="25"/>
      <c r="F412" s="26">
        <v>5635.0</v>
      </c>
      <c r="G412" s="18">
        <v>1712.0</v>
      </c>
      <c r="H412" s="15">
        <f t="shared" si="9"/>
        <v>156</v>
      </c>
      <c r="I412" s="28">
        <v>9.0</v>
      </c>
      <c r="J412" s="29">
        <v>29.0</v>
      </c>
      <c r="K412" s="30">
        <v>11.0</v>
      </c>
      <c r="L412" s="31">
        <v>76.0</v>
      </c>
      <c r="M412" s="32">
        <v>9.0</v>
      </c>
      <c r="N412" s="33">
        <v>22.0</v>
      </c>
      <c r="O412" s="25"/>
      <c r="P412" s="15">
        <f t="shared" si="10"/>
        <v>115</v>
      </c>
      <c r="Q412" s="28">
        <f>'Group B vs A; Governor; Early E'!AJ412</f>
        <v>21</v>
      </c>
      <c r="R412" s="29">
        <f>'Group B vs A; Governor; Early E'!AK412</f>
        <v>29</v>
      </c>
      <c r="S412" s="30">
        <f>'Group B vs A; Governor; MiV EDV'!AJ412</f>
        <v>11</v>
      </c>
      <c r="T412" s="31">
        <f>'Group B vs A; Governor; MiV EDV'!AK412</f>
        <v>14</v>
      </c>
      <c r="U412" s="32">
        <f>'Group B vs A; EDV Restoration D'!C412</f>
        <v>18</v>
      </c>
      <c r="V412" s="33">
        <f>'Group B vs A; Governor; MiV EDV'!AI412</f>
        <v>22</v>
      </c>
      <c r="W412" s="25"/>
      <c r="X412" s="28">
        <f t="shared" ref="X412:Y412" si="2059">I412+K412+M412</f>
        <v>29</v>
      </c>
      <c r="Y412" s="29">
        <f t="shared" si="2059"/>
        <v>127</v>
      </c>
      <c r="Z412" s="32">
        <f t="shared" ref="Z412:AA412" si="2060">Q412+S412+U412</f>
        <v>50</v>
      </c>
      <c r="AA412" s="67">
        <f t="shared" si="2060"/>
        <v>65</v>
      </c>
      <c r="AB412" s="68">
        <f t="shared" ref="AB412:AC412" si="2061">Z412/X412</f>
        <v>1.724137931</v>
      </c>
      <c r="AC412" s="69">
        <f t="shared" si="2061"/>
        <v>0.5118110236</v>
      </c>
      <c r="AD412" s="70">
        <v>16.0</v>
      </c>
      <c r="AE412" s="70">
        <v>2.0</v>
      </c>
      <c r="AF412" s="70">
        <v>7.0</v>
      </c>
      <c r="AG412" s="70">
        <v>4.0</v>
      </c>
      <c r="AH412" s="69">
        <v>94.0</v>
      </c>
      <c r="AI412" s="69">
        <v>30.0</v>
      </c>
      <c r="AJ412" s="69">
        <v>3.0</v>
      </c>
      <c r="AK412" s="70">
        <f t="shared" ref="AK412:AN412" si="2062">ROUND(AD412*$AB412,0)</f>
        <v>28</v>
      </c>
      <c r="AL412" s="70">
        <f t="shared" si="2062"/>
        <v>3</v>
      </c>
      <c r="AM412" s="70">
        <f t="shared" si="2062"/>
        <v>12</v>
      </c>
      <c r="AN412" s="70">
        <f t="shared" si="2062"/>
        <v>7</v>
      </c>
      <c r="AO412" s="69">
        <f t="shared" ref="AO412:AQ412" si="2063">ROUND(AH412*$AC412,0)</f>
        <v>48</v>
      </c>
      <c r="AP412" s="69">
        <f t="shared" si="2063"/>
        <v>15</v>
      </c>
      <c r="AQ412" s="69">
        <f t="shared" si="2063"/>
        <v>2</v>
      </c>
    </row>
    <row r="413">
      <c r="A413" s="60"/>
      <c r="B413" s="60"/>
      <c r="C413" s="60"/>
      <c r="D413" s="46">
        <v>411.0</v>
      </c>
      <c r="E413" s="25"/>
      <c r="F413" s="26">
        <v>5652.0</v>
      </c>
      <c r="G413" s="18">
        <v>1211.0</v>
      </c>
      <c r="H413" s="15">
        <f t="shared" si="9"/>
        <v>417</v>
      </c>
      <c r="I413" s="28">
        <v>38.0</v>
      </c>
      <c r="J413" s="29">
        <v>65.0</v>
      </c>
      <c r="K413" s="30">
        <v>48.0</v>
      </c>
      <c r="L413" s="31">
        <v>156.0</v>
      </c>
      <c r="M413" s="32">
        <v>52.0</v>
      </c>
      <c r="N413" s="33">
        <v>58.0</v>
      </c>
      <c r="O413" s="25"/>
      <c r="P413" s="15">
        <f t="shared" si="10"/>
        <v>390</v>
      </c>
      <c r="Q413" s="28">
        <f>'Group B vs A; Governor; Early E'!AJ413</f>
        <v>107</v>
      </c>
      <c r="R413" s="29">
        <f>'Group B vs A; Governor; Early E'!AK413</f>
        <v>65</v>
      </c>
      <c r="S413" s="30">
        <f>'Group B vs A; Governor; MiV EDV'!AJ413</f>
        <v>48</v>
      </c>
      <c r="T413" s="31">
        <f>'Group B vs A; Governor; MiV EDV'!AK413</f>
        <v>29</v>
      </c>
      <c r="U413" s="32">
        <f>'Group B vs A; EDV Restoration D'!C413</f>
        <v>83</v>
      </c>
      <c r="V413" s="33">
        <f>'Group B vs A; Governor; MiV EDV'!AI413</f>
        <v>58</v>
      </c>
      <c r="W413" s="25"/>
      <c r="X413" s="28">
        <f t="shared" ref="X413:Y413" si="2064">I413+K413+M413</f>
        <v>138</v>
      </c>
      <c r="Y413" s="29">
        <f t="shared" si="2064"/>
        <v>279</v>
      </c>
      <c r="Z413" s="32">
        <f t="shared" ref="Z413:AA413" si="2065">Q413+S413+U413</f>
        <v>238</v>
      </c>
      <c r="AA413" s="67">
        <f t="shared" si="2065"/>
        <v>152</v>
      </c>
      <c r="AB413" s="68">
        <f t="shared" ref="AB413:AC413" si="2066">Z413/X413</f>
        <v>1.724637681</v>
      </c>
      <c r="AC413" s="69">
        <f t="shared" si="2066"/>
        <v>0.5448028674</v>
      </c>
      <c r="AD413" s="70">
        <v>69.0</v>
      </c>
      <c r="AE413" s="70">
        <v>35.0</v>
      </c>
      <c r="AF413" s="70">
        <v>27.0</v>
      </c>
      <c r="AG413" s="70">
        <v>7.0</v>
      </c>
      <c r="AH413" s="69">
        <v>119.0</v>
      </c>
      <c r="AI413" s="69">
        <v>147.0</v>
      </c>
      <c r="AJ413" s="69">
        <v>13.0</v>
      </c>
      <c r="AK413" s="70">
        <f t="shared" ref="AK413:AN413" si="2067">ROUND(AD413*$AB413,0)</f>
        <v>119</v>
      </c>
      <c r="AL413" s="70">
        <f t="shared" si="2067"/>
        <v>60</v>
      </c>
      <c r="AM413" s="70">
        <f t="shared" si="2067"/>
        <v>47</v>
      </c>
      <c r="AN413" s="70">
        <f t="shared" si="2067"/>
        <v>12</v>
      </c>
      <c r="AO413" s="69">
        <f t="shared" ref="AO413:AQ413" si="2068">ROUND(AH413*$AC413,0)</f>
        <v>65</v>
      </c>
      <c r="AP413" s="69">
        <f t="shared" si="2068"/>
        <v>80</v>
      </c>
      <c r="AQ413" s="69">
        <f t="shared" si="2068"/>
        <v>7</v>
      </c>
    </row>
    <row r="414">
      <c r="A414" s="60"/>
      <c r="B414" s="60"/>
      <c r="C414" s="60"/>
      <c r="D414" s="46">
        <v>412.0</v>
      </c>
      <c r="E414" s="25"/>
      <c r="F414" s="26">
        <v>6001.0</v>
      </c>
      <c r="G414" s="18">
        <v>2316.0</v>
      </c>
      <c r="H414" s="15">
        <f t="shared" si="9"/>
        <v>436</v>
      </c>
      <c r="I414" s="28">
        <v>27.0</v>
      </c>
      <c r="J414" s="29">
        <v>51.0</v>
      </c>
      <c r="K414" s="30">
        <v>52.0</v>
      </c>
      <c r="L414" s="31">
        <v>220.0</v>
      </c>
      <c r="M414" s="32">
        <v>33.0</v>
      </c>
      <c r="N414" s="33">
        <v>53.0</v>
      </c>
      <c r="O414" s="25"/>
      <c r="P414" s="15">
        <f t="shared" si="10"/>
        <v>322</v>
      </c>
      <c r="Q414" s="28">
        <f>'Group B vs A; Governor; Early E'!AJ414</f>
        <v>66</v>
      </c>
      <c r="R414" s="29">
        <f>'Group B vs A; Governor; Early E'!AK414</f>
        <v>51</v>
      </c>
      <c r="S414" s="30">
        <f>'Group B vs A; Governor; MiV EDV'!AJ414</f>
        <v>52</v>
      </c>
      <c r="T414" s="31">
        <f>'Group B vs A; Governor; MiV EDV'!AK414</f>
        <v>43</v>
      </c>
      <c r="U414" s="32">
        <f>'Group B vs A; EDV Restoration D'!C414</f>
        <v>57</v>
      </c>
      <c r="V414" s="33">
        <f>'Group B vs A; Governor; MiV EDV'!AI414</f>
        <v>53</v>
      </c>
      <c r="W414" s="25"/>
      <c r="X414" s="28">
        <f t="shared" ref="X414:Y414" si="2069">I414+K414+M414</f>
        <v>112</v>
      </c>
      <c r="Y414" s="29">
        <f t="shared" si="2069"/>
        <v>324</v>
      </c>
      <c r="Z414" s="32">
        <f t="shared" ref="Z414:AA414" si="2070">Q414+S414+U414</f>
        <v>175</v>
      </c>
      <c r="AA414" s="67">
        <f t="shared" si="2070"/>
        <v>147</v>
      </c>
      <c r="AB414" s="68">
        <f t="shared" ref="AB414:AC414" si="2071">Z414/X414</f>
        <v>1.5625</v>
      </c>
      <c r="AC414" s="69">
        <f t="shared" si="2071"/>
        <v>0.4537037037</v>
      </c>
      <c r="AD414" s="70">
        <v>68.0</v>
      </c>
      <c r="AE414" s="70">
        <v>9.0</v>
      </c>
      <c r="AF414" s="70">
        <v>19.0</v>
      </c>
      <c r="AG414" s="70">
        <v>16.0</v>
      </c>
      <c r="AH414" s="69">
        <v>191.0</v>
      </c>
      <c r="AI414" s="69">
        <v>124.0</v>
      </c>
      <c r="AJ414" s="69">
        <v>9.0</v>
      </c>
      <c r="AK414" s="70">
        <f t="shared" ref="AK414:AN414" si="2072">ROUND(AD414*$AB414,0)</f>
        <v>106</v>
      </c>
      <c r="AL414" s="70">
        <f t="shared" si="2072"/>
        <v>14</v>
      </c>
      <c r="AM414" s="70">
        <f t="shared" si="2072"/>
        <v>30</v>
      </c>
      <c r="AN414" s="70">
        <f t="shared" si="2072"/>
        <v>25</v>
      </c>
      <c r="AO414" s="69">
        <f t="shared" ref="AO414:AQ414" si="2073">ROUND(AH414*$AC414,0)</f>
        <v>87</v>
      </c>
      <c r="AP414" s="69">
        <f t="shared" si="2073"/>
        <v>56</v>
      </c>
      <c r="AQ414" s="69">
        <f t="shared" si="2073"/>
        <v>4</v>
      </c>
    </row>
    <row r="415">
      <c r="A415" s="60"/>
      <c r="B415" s="60"/>
      <c r="C415" s="60"/>
      <c r="D415" s="46">
        <v>413.0</v>
      </c>
      <c r="E415" s="25"/>
      <c r="F415" s="26">
        <v>6003.0</v>
      </c>
      <c r="G415" s="18">
        <v>1099.0</v>
      </c>
      <c r="H415" s="15">
        <f t="shared" si="9"/>
        <v>480</v>
      </c>
      <c r="I415" s="28">
        <v>48.0</v>
      </c>
      <c r="J415" s="29">
        <v>90.0</v>
      </c>
      <c r="K415" s="30">
        <v>69.0</v>
      </c>
      <c r="L415" s="31">
        <v>203.0</v>
      </c>
      <c r="M415" s="32">
        <v>27.0</v>
      </c>
      <c r="N415" s="33">
        <v>43.0</v>
      </c>
      <c r="O415" s="25"/>
      <c r="P415" s="15">
        <f t="shared" si="10"/>
        <v>414</v>
      </c>
      <c r="Q415" s="28">
        <f>'Group B vs A; Governor; Early E'!AJ415</f>
        <v>121</v>
      </c>
      <c r="R415" s="29">
        <f>'Group B vs A; Governor; Early E'!AK415</f>
        <v>90</v>
      </c>
      <c r="S415" s="30">
        <f>'Group B vs A; Governor; MiV EDV'!AJ415</f>
        <v>69</v>
      </c>
      <c r="T415" s="31">
        <f>'Group B vs A; Governor; MiV EDV'!AK415</f>
        <v>44</v>
      </c>
      <c r="U415" s="32">
        <f>'Group B vs A; EDV Restoration D'!C415</f>
        <v>47</v>
      </c>
      <c r="V415" s="33">
        <f>'Group B vs A; Governor; MiV EDV'!AI415</f>
        <v>43</v>
      </c>
      <c r="W415" s="25"/>
      <c r="X415" s="28">
        <f t="shared" ref="X415:Y415" si="2074">I415+K415+M415</f>
        <v>144</v>
      </c>
      <c r="Y415" s="29">
        <f t="shared" si="2074"/>
        <v>336</v>
      </c>
      <c r="Z415" s="32">
        <f t="shared" ref="Z415:AA415" si="2075">Q415+S415+U415</f>
        <v>237</v>
      </c>
      <c r="AA415" s="67">
        <f t="shared" si="2075"/>
        <v>177</v>
      </c>
      <c r="AB415" s="68">
        <f t="shared" ref="AB415:AC415" si="2076">Z415/X415</f>
        <v>1.645833333</v>
      </c>
      <c r="AC415" s="69">
        <f t="shared" si="2076"/>
        <v>0.5267857143</v>
      </c>
      <c r="AD415" s="70">
        <v>50.0</v>
      </c>
      <c r="AE415" s="70">
        <v>29.0</v>
      </c>
      <c r="AF415" s="70">
        <v>49.0</v>
      </c>
      <c r="AG415" s="70">
        <v>16.0</v>
      </c>
      <c r="AH415" s="69">
        <v>192.0</v>
      </c>
      <c r="AI415" s="69">
        <v>141.0</v>
      </c>
      <c r="AJ415" s="69">
        <v>3.0</v>
      </c>
      <c r="AK415" s="70">
        <f t="shared" ref="AK415:AN415" si="2077">ROUND(AD415*$AB415,0)</f>
        <v>82</v>
      </c>
      <c r="AL415" s="70">
        <f t="shared" si="2077"/>
        <v>48</v>
      </c>
      <c r="AM415" s="70">
        <f t="shared" si="2077"/>
        <v>81</v>
      </c>
      <c r="AN415" s="70">
        <f t="shared" si="2077"/>
        <v>26</v>
      </c>
      <c r="AO415" s="69">
        <f t="shared" ref="AO415:AQ415" si="2078">ROUND(AH415*$AC415,0)</f>
        <v>101</v>
      </c>
      <c r="AP415" s="69">
        <f t="shared" si="2078"/>
        <v>74</v>
      </c>
      <c r="AQ415" s="69">
        <f t="shared" si="2078"/>
        <v>2</v>
      </c>
    </row>
    <row r="416">
      <c r="A416" s="60"/>
      <c r="B416" s="60"/>
      <c r="C416" s="60"/>
      <c r="D416" s="46">
        <v>414.0</v>
      </c>
      <c r="E416" s="25"/>
      <c r="F416" s="26">
        <v>6004.0</v>
      </c>
      <c r="G416" s="18">
        <v>1458.0</v>
      </c>
      <c r="H416" s="15">
        <f t="shared" si="9"/>
        <v>652</v>
      </c>
      <c r="I416" s="28">
        <v>55.0</v>
      </c>
      <c r="J416" s="29">
        <v>137.0</v>
      </c>
      <c r="K416" s="30">
        <v>83.0</v>
      </c>
      <c r="L416" s="31">
        <v>294.0</v>
      </c>
      <c r="M416" s="32">
        <v>33.0</v>
      </c>
      <c r="N416" s="33">
        <v>50.0</v>
      </c>
      <c r="O416" s="25"/>
      <c r="P416" s="15">
        <f t="shared" si="10"/>
        <v>531</v>
      </c>
      <c r="Q416" s="28">
        <f>'Group B vs A; Governor; Early E'!AJ416</f>
        <v>146</v>
      </c>
      <c r="R416" s="29">
        <f>'Group B vs A; Governor; Early E'!AK416</f>
        <v>137</v>
      </c>
      <c r="S416" s="30">
        <f>'Group B vs A; Governor; MiV EDV'!AJ416</f>
        <v>83</v>
      </c>
      <c r="T416" s="31">
        <f>'Group B vs A; Governor; MiV EDV'!AK416</f>
        <v>60</v>
      </c>
      <c r="U416" s="32">
        <f>'Group B vs A; EDV Restoration D'!C416</f>
        <v>55</v>
      </c>
      <c r="V416" s="33">
        <f>'Group B vs A; Governor; MiV EDV'!AI416</f>
        <v>50</v>
      </c>
      <c r="W416" s="25"/>
      <c r="X416" s="28">
        <f t="shared" ref="X416:Y416" si="2079">I416+K416+M416</f>
        <v>171</v>
      </c>
      <c r="Y416" s="29">
        <f t="shared" si="2079"/>
        <v>481</v>
      </c>
      <c r="Z416" s="32">
        <f t="shared" ref="Z416:AA416" si="2080">Q416+S416+U416</f>
        <v>284</v>
      </c>
      <c r="AA416" s="67">
        <f t="shared" si="2080"/>
        <v>247</v>
      </c>
      <c r="AB416" s="68">
        <f t="shared" ref="AB416:AC416" si="2081">Z416/X416</f>
        <v>1.660818713</v>
      </c>
      <c r="AC416" s="69">
        <f t="shared" si="2081"/>
        <v>0.5135135135</v>
      </c>
      <c r="AD416" s="70">
        <v>83.0</v>
      </c>
      <c r="AE416" s="70">
        <v>33.0</v>
      </c>
      <c r="AF416" s="70">
        <v>38.0</v>
      </c>
      <c r="AG416" s="70">
        <v>17.0</v>
      </c>
      <c r="AH416" s="69">
        <v>281.0</v>
      </c>
      <c r="AI416" s="69">
        <v>191.0</v>
      </c>
      <c r="AJ416" s="69">
        <v>9.0</v>
      </c>
      <c r="AK416" s="70">
        <f t="shared" ref="AK416:AN416" si="2082">ROUND(AD416*$AB416,0)</f>
        <v>138</v>
      </c>
      <c r="AL416" s="70">
        <f t="shared" si="2082"/>
        <v>55</v>
      </c>
      <c r="AM416" s="70">
        <f t="shared" si="2082"/>
        <v>63</v>
      </c>
      <c r="AN416" s="70">
        <f t="shared" si="2082"/>
        <v>28</v>
      </c>
      <c r="AO416" s="69">
        <f t="shared" ref="AO416:AQ416" si="2083">ROUND(AH416*$AC416,0)</f>
        <v>144</v>
      </c>
      <c r="AP416" s="69">
        <f t="shared" si="2083"/>
        <v>98</v>
      </c>
      <c r="AQ416" s="69">
        <f t="shared" si="2083"/>
        <v>5</v>
      </c>
    </row>
    <row r="417">
      <c r="A417" s="60"/>
      <c r="B417" s="60"/>
      <c r="C417" s="60"/>
      <c r="D417" s="46">
        <v>415.0</v>
      </c>
      <c r="E417" s="25"/>
      <c r="F417" s="26">
        <v>6007.0</v>
      </c>
      <c r="G417" s="18">
        <v>2030.0</v>
      </c>
      <c r="H417" s="15">
        <f t="shared" si="9"/>
        <v>399</v>
      </c>
      <c r="I417" s="28">
        <v>40.0</v>
      </c>
      <c r="J417" s="29">
        <v>58.0</v>
      </c>
      <c r="K417" s="30">
        <v>36.0</v>
      </c>
      <c r="L417" s="31">
        <v>162.0</v>
      </c>
      <c r="M417" s="32">
        <v>49.0</v>
      </c>
      <c r="N417" s="33">
        <v>54.0</v>
      </c>
      <c r="O417" s="25"/>
      <c r="P417" s="15">
        <f t="shared" si="10"/>
        <v>366</v>
      </c>
      <c r="Q417" s="28">
        <f>'Group B vs A; Governor; Early E'!AJ417</f>
        <v>114</v>
      </c>
      <c r="R417" s="29">
        <f>'Group B vs A; Governor; Early E'!AK417</f>
        <v>58</v>
      </c>
      <c r="S417" s="30">
        <f>'Group B vs A; Governor; MiV EDV'!AJ417</f>
        <v>36</v>
      </c>
      <c r="T417" s="31">
        <f>'Group B vs A; Governor; MiV EDV'!AK417</f>
        <v>27</v>
      </c>
      <c r="U417" s="32">
        <f>'Group B vs A; EDV Restoration D'!C417</f>
        <v>77</v>
      </c>
      <c r="V417" s="33">
        <f>'Group B vs A; Governor; MiV EDV'!AI417</f>
        <v>54</v>
      </c>
      <c r="W417" s="25"/>
      <c r="X417" s="28">
        <f t="shared" ref="X417:Y417" si="2084">I417+K417+M417</f>
        <v>125</v>
      </c>
      <c r="Y417" s="29">
        <f t="shared" si="2084"/>
        <v>274</v>
      </c>
      <c r="Z417" s="32">
        <f t="shared" ref="Z417:AA417" si="2085">Q417+S417+U417</f>
        <v>227</v>
      </c>
      <c r="AA417" s="67">
        <f t="shared" si="2085"/>
        <v>139</v>
      </c>
      <c r="AB417" s="68">
        <f t="shared" ref="AB417:AC417" si="2086">Z417/X417</f>
        <v>1.816</v>
      </c>
      <c r="AC417" s="69">
        <f t="shared" si="2086"/>
        <v>0.5072992701</v>
      </c>
      <c r="AD417" s="70">
        <v>61.0</v>
      </c>
      <c r="AE417" s="70">
        <v>25.0</v>
      </c>
      <c r="AF417" s="70">
        <v>35.0</v>
      </c>
      <c r="AG417" s="70">
        <v>4.0</v>
      </c>
      <c r="AH417" s="69">
        <v>143.0</v>
      </c>
      <c r="AI417" s="69">
        <v>120.0</v>
      </c>
      <c r="AJ417" s="69">
        <v>11.0</v>
      </c>
      <c r="AK417" s="70">
        <f t="shared" ref="AK417:AN417" si="2087">ROUND(AD417*$AB417,0)</f>
        <v>111</v>
      </c>
      <c r="AL417" s="70">
        <f t="shared" si="2087"/>
        <v>45</v>
      </c>
      <c r="AM417" s="70">
        <f t="shared" si="2087"/>
        <v>64</v>
      </c>
      <c r="AN417" s="70">
        <f t="shared" si="2087"/>
        <v>7</v>
      </c>
      <c r="AO417" s="69">
        <f t="shared" ref="AO417:AQ417" si="2088">ROUND(AH417*$AC417,0)</f>
        <v>73</v>
      </c>
      <c r="AP417" s="69">
        <f t="shared" si="2088"/>
        <v>61</v>
      </c>
      <c r="AQ417" s="69">
        <f t="shared" si="2088"/>
        <v>6</v>
      </c>
    </row>
    <row r="418">
      <c r="A418" s="60"/>
      <c r="B418" s="60"/>
      <c r="C418" s="60"/>
      <c r="D418" s="46">
        <v>416.0</v>
      </c>
      <c r="E418" s="25"/>
      <c r="F418" s="26">
        <v>6009.0</v>
      </c>
      <c r="G418" s="18">
        <v>1588.0</v>
      </c>
      <c r="H418" s="15">
        <f t="shared" si="9"/>
        <v>307</v>
      </c>
      <c r="I418" s="28">
        <v>13.0</v>
      </c>
      <c r="J418" s="29">
        <v>47.0</v>
      </c>
      <c r="K418" s="30">
        <v>33.0</v>
      </c>
      <c r="L418" s="31">
        <v>147.0</v>
      </c>
      <c r="M418" s="32">
        <v>24.0</v>
      </c>
      <c r="N418" s="33">
        <v>43.0</v>
      </c>
      <c r="O418" s="25"/>
      <c r="P418" s="15">
        <f t="shared" si="10"/>
        <v>232</v>
      </c>
      <c r="Q418" s="28">
        <f>'Group B vs A; Governor; Early E'!AJ418</f>
        <v>36</v>
      </c>
      <c r="R418" s="29">
        <f>'Group B vs A; Governor; Early E'!AK418</f>
        <v>47</v>
      </c>
      <c r="S418" s="30">
        <f>'Group B vs A; Governor; MiV EDV'!AJ418</f>
        <v>33</v>
      </c>
      <c r="T418" s="31">
        <f>'Group B vs A; Governor; MiV EDV'!AK418</f>
        <v>30</v>
      </c>
      <c r="U418" s="32">
        <f>'Group B vs A; EDV Restoration D'!C418</f>
        <v>43</v>
      </c>
      <c r="V418" s="33">
        <f>'Group B vs A; Governor; MiV EDV'!AI418</f>
        <v>43</v>
      </c>
      <c r="W418" s="25"/>
      <c r="X418" s="28">
        <f t="shared" ref="X418:Y418" si="2089">I418+K418+M418</f>
        <v>70</v>
      </c>
      <c r="Y418" s="29">
        <f t="shared" si="2089"/>
        <v>237</v>
      </c>
      <c r="Z418" s="32">
        <f t="shared" ref="Z418:AA418" si="2090">Q418+S418+U418</f>
        <v>112</v>
      </c>
      <c r="AA418" s="67">
        <f t="shared" si="2090"/>
        <v>120</v>
      </c>
      <c r="AB418" s="68">
        <f t="shared" ref="AB418:AC418" si="2091">Z418/X418</f>
        <v>1.6</v>
      </c>
      <c r="AC418" s="69">
        <f t="shared" si="2091"/>
        <v>0.5063291139</v>
      </c>
      <c r="AD418" s="70">
        <v>39.0</v>
      </c>
      <c r="AE418" s="70">
        <v>17.0</v>
      </c>
      <c r="AF418" s="70">
        <v>11.0</v>
      </c>
      <c r="AG418" s="70">
        <v>3.0</v>
      </c>
      <c r="AH418" s="69">
        <v>136.0</v>
      </c>
      <c r="AI418" s="69">
        <v>85.0</v>
      </c>
      <c r="AJ418" s="69">
        <v>16.0</v>
      </c>
      <c r="AK418" s="70">
        <f t="shared" ref="AK418:AN418" si="2092">ROUND(AD418*$AB418,0)</f>
        <v>62</v>
      </c>
      <c r="AL418" s="70">
        <f t="shared" si="2092"/>
        <v>27</v>
      </c>
      <c r="AM418" s="70">
        <f t="shared" si="2092"/>
        <v>18</v>
      </c>
      <c r="AN418" s="70">
        <f t="shared" si="2092"/>
        <v>5</v>
      </c>
      <c r="AO418" s="69">
        <f t="shared" ref="AO418:AQ418" si="2093">ROUND(AH418*$AC418,0)</f>
        <v>69</v>
      </c>
      <c r="AP418" s="69">
        <f t="shared" si="2093"/>
        <v>43</v>
      </c>
      <c r="AQ418" s="69">
        <f t="shared" si="2093"/>
        <v>8</v>
      </c>
    </row>
    <row r="419">
      <c r="A419" s="60"/>
      <c r="B419" s="60"/>
      <c r="C419" s="60"/>
      <c r="D419" s="46">
        <v>417.0</v>
      </c>
      <c r="E419" s="25"/>
      <c r="F419" s="26">
        <v>6011.0</v>
      </c>
      <c r="G419" s="18">
        <v>1013.0</v>
      </c>
      <c r="H419" s="15">
        <f t="shared" si="9"/>
        <v>196</v>
      </c>
      <c r="I419" s="28">
        <v>13.0</v>
      </c>
      <c r="J419" s="29">
        <v>29.0</v>
      </c>
      <c r="K419" s="30">
        <v>16.0</v>
      </c>
      <c r="L419" s="31">
        <v>95.0</v>
      </c>
      <c r="M419" s="32">
        <v>16.0</v>
      </c>
      <c r="N419" s="33">
        <v>27.0</v>
      </c>
      <c r="O419" s="25"/>
      <c r="P419" s="15">
        <f t="shared" si="10"/>
        <v>148</v>
      </c>
      <c r="Q419" s="28">
        <f>'Group B vs A; Governor; Early E'!AJ419</f>
        <v>32</v>
      </c>
      <c r="R419" s="29">
        <f>'Group B vs A; Governor; Early E'!AK419</f>
        <v>29</v>
      </c>
      <c r="S419" s="30">
        <f>'Group B vs A; Governor; MiV EDV'!AJ419</f>
        <v>16</v>
      </c>
      <c r="T419" s="31">
        <f>'Group B vs A; Governor; MiV EDV'!AK419</f>
        <v>16</v>
      </c>
      <c r="U419" s="32">
        <f>'Group B vs A; EDV Restoration D'!C419</f>
        <v>28</v>
      </c>
      <c r="V419" s="33">
        <f>'Group B vs A; Governor; MiV EDV'!AI419</f>
        <v>27</v>
      </c>
      <c r="W419" s="25"/>
      <c r="X419" s="28">
        <f t="shared" ref="X419:Y419" si="2094">I419+K419+M419</f>
        <v>45</v>
      </c>
      <c r="Y419" s="29">
        <f t="shared" si="2094"/>
        <v>151</v>
      </c>
      <c r="Z419" s="32">
        <f t="shared" ref="Z419:AA419" si="2095">Q419+S419+U419</f>
        <v>76</v>
      </c>
      <c r="AA419" s="67">
        <f t="shared" si="2095"/>
        <v>72</v>
      </c>
      <c r="AB419" s="68">
        <f t="shared" ref="AB419:AC419" si="2096">Z419/X419</f>
        <v>1.688888889</v>
      </c>
      <c r="AC419" s="69">
        <f t="shared" si="2096"/>
        <v>0.4768211921</v>
      </c>
      <c r="AD419" s="70">
        <v>17.0</v>
      </c>
      <c r="AE419" s="70">
        <v>9.0</v>
      </c>
      <c r="AF419" s="70">
        <v>17.0</v>
      </c>
      <c r="AG419" s="70">
        <v>2.0</v>
      </c>
      <c r="AH419" s="69">
        <v>93.0</v>
      </c>
      <c r="AI419" s="69">
        <v>48.0</v>
      </c>
      <c r="AJ419" s="69">
        <v>10.0</v>
      </c>
      <c r="AK419" s="70">
        <f t="shared" ref="AK419:AN419" si="2097">ROUND(AD419*$AB419,0)</f>
        <v>29</v>
      </c>
      <c r="AL419" s="70">
        <f t="shared" si="2097"/>
        <v>15</v>
      </c>
      <c r="AM419" s="70">
        <f t="shared" si="2097"/>
        <v>29</v>
      </c>
      <c r="AN419" s="70">
        <f t="shared" si="2097"/>
        <v>3</v>
      </c>
      <c r="AO419" s="69">
        <f t="shared" ref="AO419:AQ419" si="2098">ROUND(AH419*$AC419,0)</f>
        <v>44</v>
      </c>
      <c r="AP419" s="69">
        <f t="shared" si="2098"/>
        <v>23</v>
      </c>
      <c r="AQ419" s="69">
        <f t="shared" si="2098"/>
        <v>5</v>
      </c>
    </row>
    <row r="420">
      <c r="A420" s="60"/>
      <c r="B420" s="60"/>
      <c r="C420" s="60"/>
      <c r="D420" s="46">
        <v>418.0</v>
      </c>
      <c r="E420" s="25"/>
      <c r="F420" s="26">
        <v>6012.0</v>
      </c>
      <c r="G420" s="18">
        <v>1030.0</v>
      </c>
      <c r="H420" s="15">
        <f t="shared" si="9"/>
        <v>178</v>
      </c>
      <c r="I420" s="28">
        <v>10.0</v>
      </c>
      <c r="J420" s="29">
        <v>32.0</v>
      </c>
      <c r="K420" s="30">
        <v>19.0</v>
      </c>
      <c r="L420" s="31">
        <v>62.0</v>
      </c>
      <c r="M420" s="32">
        <v>32.0</v>
      </c>
      <c r="N420" s="33">
        <v>23.0</v>
      </c>
      <c r="O420" s="25"/>
      <c r="P420" s="15">
        <f t="shared" si="10"/>
        <v>165</v>
      </c>
      <c r="Q420" s="28">
        <f>'Group B vs A; Governor; Early E'!AJ420</f>
        <v>35</v>
      </c>
      <c r="R420" s="29">
        <f>'Group B vs A; Governor; Early E'!AK420</f>
        <v>32</v>
      </c>
      <c r="S420" s="30">
        <f>'Group B vs A; Governor; MiV EDV'!AJ420</f>
        <v>19</v>
      </c>
      <c r="T420" s="31">
        <f>'Group B vs A; Governor; MiV EDV'!AK420</f>
        <v>10</v>
      </c>
      <c r="U420" s="32">
        <f>'Group B vs A; EDV Restoration D'!C420</f>
        <v>46</v>
      </c>
      <c r="V420" s="33">
        <f>'Group B vs A; Governor; MiV EDV'!AI420</f>
        <v>23</v>
      </c>
      <c r="W420" s="25"/>
      <c r="X420" s="28">
        <f t="shared" ref="X420:Y420" si="2099">I420+K420+M420</f>
        <v>61</v>
      </c>
      <c r="Y420" s="29">
        <f t="shared" si="2099"/>
        <v>117</v>
      </c>
      <c r="Z420" s="32">
        <f t="shared" ref="Z420:AA420" si="2100">Q420+S420+U420</f>
        <v>100</v>
      </c>
      <c r="AA420" s="67">
        <f t="shared" si="2100"/>
        <v>65</v>
      </c>
      <c r="AB420" s="68">
        <f t="shared" ref="AB420:AC420" si="2101">Z420/X420</f>
        <v>1.639344262</v>
      </c>
      <c r="AC420" s="69">
        <f t="shared" si="2101"/>
        <v>0.5555555556</v>
      </c>
      <c r="AD420" s="70">
        <v>34.0</v>
      </c>
      <c r="AE420" s="70">
        <v>15.0</v>
      </c>
      <c r="AF420" s="70">
        <v>5.0</v>
      </c>
      <c r="AG420" s="70">
        <v>7.0</v>
      </c>
      <c r="AH420" s="69">
        <v>62.0</v>
      </c>
      <c r="AI420" s="69">
        <v>49.0</v>
      </c>
      <c r="AJ420" s="69">
        <v>6.0</v>
      </c>
      <c r="AK420" s="70">
        <f t="shared" ref="AK420:AN420" si="2102">ROUND(AD420*$AB420,0)</f>
        <v>56</v>
      </c>
      <c r="AL420" s="70">
        <f t="shared" si="2102"/>
        <v>25</v>
      </c>
      <c r="AM420" s="70">
        <f t="shared" si="2102"/>
        <v>8</v>
      </c>
      <c r="AN420" s="70">
        <f t="shared" si="2102"/>
        <v>11</v>
      </c>
      <c r="AO420" s="69">
        <f t="shared" ref="AO420:AQ420" si="2103">ROUND(AH420*$AC420,0)</f>
        <v>34</v>
      </c>
      <c r="AP420" s="69">
        <f t="shared" si="2103"/>
        <v>27</v>
      </c>
      <c r="AQ420" s="69">
        <f t="shared" si="2103"/>
        <v>3</v>
      </c>
    </row>
    <row r="421">
      <c r="A421" s="60"/>
      <c r="B421" s="60"/>
      <c r="C421" s="60"/>
      <c r="D421" s="46">
        <v>419.0</v>
      </c>
      <c r="E421" s="25"/>
      <c r="F421" s="26">
        <v>6014.0</v>
      </c>
      <c r="G421" s="18">
        <v>1399.0</v>
      </c>
      <c r="H421" s="15">
        <f t="shared" si="9"/>
        <v>269</v>
      </c>
      <c r="I421" s="28">
        <v>24.0</v>
      </c>
      <c r="J421" s="29">
        <v>52.0</v>
      </c>
      <c r="K421" s="30">
        <v>22.0</v>
      </c>
      <c r="L421" s="31">
        <v>135.0</v>
      </c>
      <c r="M421" s="32">
        <v>17.0</v>
      </c>
      <c r="N421" s="33">
        <v>19.0</v>
      </c>
      <c r="O421" s="25"/>
      <c r="P421" s="15">
        <f t="shared" si="10"/>
        <v>208</v>
      </c>
      <c r="Q421" s="28">
        <f>'Group B vs A; Governor; Early E'!AJ421</f>
        <v>68</v>
      </c>
      <c r="R421" s="29">
        <f>'Group B vs A; Governor; Early E'!AK421</f>
        <v>52</v>
      </c>
      <c r="S421" s="30">
        <f>'Group B vs A; Governor; MiV EDV'!AJ421</f>
        <v>22</v>
      </c>
      <c r="T421" s="31">
        <f>'Group B vs A; Governor; MiV EDV'!AK421</f>
        <v>20</v>
      </c>
      <c r="U421" s="32">
        <f>'Group B vs A; EDV Restoration D'!C421</f>
        <v>27</v>
      </c>
      <c r="V421" s="33">
        <f>'Group B vs A; Governor; MiV EDV'!AI421</f>
        <v>19</v>
      </c>
      <c r="W421" s="25"/>
      <c r="X421" s="28">
        <f t="shared" ref="X421:Y421" si="2104">I421+K421+M421</f>
        <v>63</v>
      </c>
      <c r="Y421" s="29">
        <f t="shared" si="2104"/>
        <v>206</v>
      </c>
      <c r="Z421" s="32">
        <f t="shared" ref="Z421:AA421" si="2105">Q421+S421+U421</f>
        <v>117</v>
      </c>
      <c r="AA421" s="67">
        <f t="shared" si="2105"/>
        <v>91</v>
      </c>
      <c r="AB421" s="68">
        <f t="shared" ref="AB421:AC421" si="2106">Z421/X421</f>
        <v>1.857142857</v>
      </c>
      <c r="AC421" s="69">
        <f t="shared" si="2106"/>
        <v>0.4417475728</v>
      </c>
      <c r="AD421" s="70">
        <v>29.0</v>
      </c>
      <c r="AE421" s="70">
        <v>7.0</v>
      </c>
      <c r="AF421" s="70">
        <v>20.0</v>
      </c>
      <c r="AG421" s="70">
        <v>7.0</v>
      </c>
      <c r="AH421" s="69">
        <v>119.0</v>
      </c>
      <c r="AI421" s="69">
        <v>78.0</v>
      </c>
      <c r="AJ421" s="69">
        <v>9.0</v>
      </c>
      <c r="AK421" s="70">
        <f t="shared" ref="AK421:AN421" si="2107">ROUND(AD421*$AB421,0)</f>
        <v>54</v>
      </c>
      <c r="AL421" s="70">
        <f t="shared" si="2107"/>
        <v>13</v>
      </c>
      <c r="AM421" s="70">
        <f t="shared" si="2107"/>
        <v>37</v>
      </c>
      <c r="AN421" s="70">
        <f t="shared" si="2107"/>
        <v>13</v>
      </c>
      <c r="AO421" s="69">
        <f t="shared" ref="AO421:AQ421" si="2108">ROUND(AH421*$AC421,0)</f>
        <v>53</v>
      </c>
      <c r="AP421" s="69">
        <f t="shared" si="2108"/>
        <v>34</v>
      </c>
      <c r="AQ421" s="69">
        <f t="shared" si="2108"/>
        <v>4</v>
      </c>
    </row>
    <row r="422">
      <c r="A422" s="60"/>
      <c r="B422" s="60"/>
      <c r="C422" s="60"/>
      <c r="D422" s="46">
        <v>420.0</v>
      </c>
      <c r="E422" s="25"/>
      <c r="F422" s="26">
        <v>6015.0</v>
      </c>
      <c r="G422" s="18">
        <v>1359.0</v>
      </c>
      <c r="H422" s="15">
        <f t="shared" si="9"/>
        <v>184</v>
      </c>
      <c r="I422" s="28">
        <v>11.0</v>
      </c>
      <c r="J422" s="29">
        <v>35.0</v>
      </c>
      <c r="K422" s="30">
        <v>12.0</v>
      </c>
      <c r="L422" s="31">
        <v>89.0</v>
      </c>
      <c r="M422" s="32">
        <v>17.0</v>
      </c>
      <c r="N422" s="33">
        <v>20.0</v>
      </c>
      <c r="O422" s="25"/>
      <c r="P422" s="15">
        <f t="shared" si="10"/>
        <v>137</v>
      </c>
      <c r="Q422" s="28">
        <f>'Group B vs A; Governor; Early E'!AJ422</f>
        <v>32</v>
      </c>
      <c r="R422" s="29">
        <f>'Group B vs A; Governor; Early E'!AK422</f>
        <v>35</v>
      </c>
      <c r="S422" s="30">
        <f>'Group B vs A; Governor; MiV EDV'!AJ422</f>
        <v>12</v>
      </c>
      <c r="T422" s="31">
        <f>'Group B vs A; Governor; MiV EDV'!AK422</f>
        <v>12</v>
      </c>
      <c r="U422" s="32">
        <f>'Group B vs A; EDV Restoration D'!C422</f>
        <v>26</v>
      </c>
      <c r="V422" s="33">
        <f>'Group B vs A; Governor; MiV EDV'!AI422</f>
        <v>20</v>
      </c>
      <c r="W422" s="25"/>
      <c r="X422" s="28">
        <f t="shared" ref="X422:Y422" si="2109">I422+K422+M422</f>
        <v>40</v>
      </c>
      <c r="Y422" s="29">
        <f t="shared" si="2109"/>
        <v>144</v>
      </c>
      <c r="Z422" s="32">
        <f t="shared" ref="Z422:AA422" si="2110">Q422+S422+U422</f>
        <v>70</v>
      </c>
      <c r="AA422" s="67">
        <f t="shared" si="2110"/>
        <v>67</v>
      </c>
      <c r="AB422" s="68">
        <f t="shared" ref="AB422:AC422" si="2111">Z422/X422</f>
        <v>1.75</v>
      </c>
      <c r="AC422" s="69">
        <f t="shared" si="2111"/>
        <v>0.4652777778</v>
      </c>
      <c r="AD422" s="70">
        <v>22.0</v>
      </c>
      <c r="AE422" s="70">
        <v>5.0</v>
      </c>
      <c r="AF422" s="70">
        <v>11.0</v>
      </c>
      <c r="AG422" s="70">
        <v>2.0</v>
      </c>
      <c r="AH422" s="69">
        <v>94.0</v>
      </c>
      <c r="AI422" s="69">
        <v>44.0</v>
      </c>
      <c r="AJ422" s="69">
        <v>6.0</v>
      </c>
      <c r="AK422" s="70">
        <f t="shared" ref="AK422:AN422" si="2112">ROUND(AD422*$AB422,0)</f>
        <v>39</v>
      </c>
      <c r="AL422" s="70">
        <f t="shared" si="2112"/>
        <v>9</v>
      </c>
      <c r="AM422" s="70">
        <f t="shared" si="2112"/>
        <v>19</v>
      </c>
      <c r="AN422" s="70">
        <f t="shared" si="2112"/>
        <v>4</v>
      </c>
      <c r="AO422" s="69">
        <f t="shared" ref="AO422:AQ422" si="2113">ROUND(AH422*$AC422,0)</f>
        <v>44</v>
      </c>
      <c r="AP422" s="69">
        <f t="shared" si="2113"/>
        <v>20</v>
      </c>
      <c r="AQ422" s="69">
        <f t="shared" si="2113"/>
        <v>3</v>
      </c>
    </row>
    <row r="423">
      <c r="A423" s="60"/>
      <c r="B423" s="60"/>
      <c r="C423" s="60"/>
      <c r="D423" s="46">
        <v>421.0</v>
      </c>
      <c r="E423" s="25"/>
      <c r="F423" s="26">
        <v>6016.0</v>
      </c>
      <c r="G423" s="18">
        <v>2203.0</v>
      </c>
      <c r="H423" s="15">
        <f t="shared" si="9"/>
        <v>344</v>
      </c>
      <c r="I423" s="28">
        <v>30.0</v>
      </c>
      <c r="J423" s="29">
        <v>82.0</v>
      </c>
      <c r="K423" s="30">
        <v>26.0</v>
      </c>
      <c r="L423" s="31">
        <v>159.0</v>
      </c>
      <c r="M423" s="32">
        <v>21.0</v>
      </c>
      <c r="N423" s="33">
        <v>26.0</v>
      </c>
      <c r="O423" s="25"/>
      <c r="P423" s="15">
        <f t="shared" si="10"/>
        <v>277</v>
      </c>
      <c r="Q423" s="28">
        <f>'Group B vs A; Governor; Early E'!AJ423</f>
        <v>85</v>
      </c>
      <c r="R423" s="29">
        <f>'Group B vs A; Governor; Early E'!AK423</f>
        <v>82</v>
      </c>
      <c r="S423" s="30">
        <f>'Group B vs A; Governor; MiV EDV'!AJ423</f>
        <v>26</v>
      </c>
      <c r="T423" s="31">
        <f>'Group B vs A; Governor; MiV EDV'!AK423</f>
        <v>24</v>
      </c>
      <c r="U423" s="32">
        <f>'Group B vs A; EDV Restoration D'!C423</f>
        <v>34</v>
      </c>
      <c r="V423" s="33">
        <f>'Group B vs A; Governor; MiV EDV'!AI423</f>
        <v>26</v>
      </c>
      <c r="W423" s="25"/>
      <c r="X423" s="28">
        <f t="shared" ref="X423:Y423" si="2114">I423+K423+M423</f>
        <v>77</v>
      </c>
      <c r="Y423" s="29">
        <f t="shared" si="2114"/>
        <v>267</v>
      </c>
      <c r="Z423" s="32">
        <f t="shared" ref="Z423:AA423" si="2115">Q423+S423+U423</f>
        <v>145</v>
      </c>
      <c r="AA423" s="67">
        <f t="shared" si="2115"/>
        <v>132</v>
      </c>
      <c r="AB423" s="68">
        <f t="shared" ref="AB423:AC423" si="2116">Z423/X423</f>
        <v>1.883116883</v>
      </c>
      <c r="AC423" s="69">
        <f t="shared" si="2116"/>
        <v>0.4943820225</v>
      </c>
      <c r="AD423" s="70">
        <v>45.0</v>
      </c>
      <c r="AE423" s="70">
        <v>19.0</v>
      </c>
      <c r="AF423" s="70">
        <v>9.0</v>
      </c>
      <c r="AG423" s="70">
        <v>4.0</v>
      </c>
      <c r="AH423" s="69">
        <v>183.0</v>
      </c>
      <c r="AI423" s="69">
        <v>78.0</v>
      </c>
      <c r="AJ423" s="69">
        <v>6.0</v>
      </c>
      <c r="AK423" s="70">
        <f t="shared" ref="AK423:AN423" si="2117">ROUND(AD423*$AB423,0)</f>
        <v>85</v>
      </c>
      <c r="AL423" s="70">
        <f t="shared" si="2117"/>
        <v>36</v>
      </c>
      <c r="AM423" s="70">
        <f t="shared" si="2117"/>
        <v>17</v>
      </c>
      <c r="AN423" s="70">
        <f t="shared" si="2117"/>
        <v>8</v>
      </c>
      <c r="AO423" s="69">
        <f t="shared" ref="AO423:AQ423" si="2118">ROUND(AH423*$AC423,0)</f>
        <v>90</v>
      </c>
      <c r="AP423" s="69">
        <f t="shared" si="2118"/>
        <v>39</v>
      </c>
      <c r="AQ423" s="69">
        <f t="shared" si="2118"/>
        <v>3</v>
      </c>
    </row>
    <row r="424">
      <c r="A424" s="60"/>
      <c r="B424" s="60"/>
      <c r="C424" s="60"/>
      <c r="D424" s="46">
        <v>422.0</v>
      </c>
      <c r="E424" s="25"/>
      <c r="F424" s="26">
        <v>6017.0</v>
      </c>
      <c r="G424" s="18">
        <v>2829.0</v>
      </c>
      <c r="H424" s="15">
        <f t="shared" si="9"/>
        <v>512</v>
      </c>
      <c r="I424" s="28">
        <v>46.0</v>
      </c>
      <c r="J424" s="29">
        <v>91.0</v>
      </c>
      <c r="K424" s="30">
        <v>29.0</v>
      </c>
      <c r="L424" s="31">
        <v>224.0</v>
      </c>
      <c r="M424" s="32">
        <v>47.0</v>
      </c>
      <c r="N424" s="33">
        <v>75.0</v>
      </c>
      <c r="O424" s="25"/>
      <c r="P424" s="15">
        <f t="shared" si="10"/>
        <v>427</v>
      </c>
      <c r="Q424" s="28">
        <f>'Group B vs A; Governor; Early E'!AJ424</f>
        <v>117</v>
      </c>
      <c r="R424" s="29">
        <f>'Group B vs A; Governor; Early E'!AK424</f>
        <v>91</v>
      </c>
      <c r="S424" s="30">
        <f>'Group B vs A; Governor; MiV EDV'!AJ424</f>
        <v>29</v>
      </c>
      <c r="T424" s="31">
        <f>'Group B vs A; Governor; MiV EDV'!AK424</f>
        <v>33</v>
      </c>
      <c r="U424" s="32">
        <f>'Group B vs A; EDV Restoration D'!C424</f>
        <v>82</v>
      </c>
      <c r="V424" s="33">
        <f>'Group B vs A; Governor; MiV EDV'!AI424</f>
        <v>75</v>
      </c>
      <c r="W424" s="25"/>
      <c r="X424" s="28">
        <f t="shared" ref="X424:Y424" si="2119">I424+K424+M424</f>
        <v>122</v>
      </c>
      <c r="Y424" s="29">
        <f t="shared" si="2119"/>
        <v>390</v>
      </c>
      <c r="Z424" s="32">
        <f t="shared" ref="Z424:AA424" si="2120">Q424+S424+U424</f>
        <v>228</v>
      </c>
      <c r="AA424" s="67">
        <f t="shared" si="2120"/>
        <v>199</v>
      </c>
      <c r="AB424" s="68">
        <f t="shared" ref="AB424:AC424" si="2121">Z424/X424</f>
        <v>1.868852459</v>
      </c>
      <c r="AC424" s="69">
        <f t="shared" si="2121"/>
        <v>0.5102564103</v>
      </c>
      <c r="AD424" s="70">
        <v>62.0</v>
      </c>
      <c r="AE424" s="70">
        <v>16.0</v>
      </c>
      <c r="AF424" s="70">
        <v>33.0</v>
      </c>
      <c r="AG424" s="70">
        <v>11.0</v>
      </c>
      <c r="AH424" s="69">
        <v>238.0</v>
      </c>
      <c r="AI424" s="69">
        <v>135.0</v>
      </c>
      <c r="AJ424" s="69">
        <v>17.0</v>
      </c>
      <c r="AK424" s="70">
        <f t="shared" ref="AK424:AN424" si="2122">ROUND(AD424*$AB424,0)</f>
        <v>116</v>
      </c>
      <c r="AL424" s="70">
        <f t="shared" si="2122"/>
        <v>30</v>
      </c>
      <c r="AM424" s="70">
        <f t="shared" si="2122"/>
        <v>62</v>
      </c>
      <c r="AN424" s="70">
        <f t="shared" si="2122"/>
        <v>21</v>
      </c>
      <c r="AO424" s="69">
        <f t="shared" ref="AO424:AQ424" si="2123">ROUND(AH424*$AC424,0)</f>
        <v>121</v>
      </c>
      <c r="AP424" s="69">
        <f t="shared" si="2123"/>
        <v>69</v>
      </c>
      <c r="AQ424" s="69">
        <f t="shared" si="2123"/>
        <v>9</v>
      </c>
    </row>
    <row r="425">
      <c r="A425" s="60"/>
      <c r="B425" s="60"/>
      <c r="C425" s="60"/>
      <c r="D425" s="46">
        <v>423.0</v>
      </c>
      <c r="E425" s="25"/>
      <c r="F425" s="26">
        <v>6018.0</v>
      </c>
      <c r="G425" s="18">
        <v>909.0</v>
      </c>
      <c r="H425" s="15">
        <f t="shared" si="9"/>
        <v>274</v>
      </c>
      <c r="I425" s="28">
        <v>12.0</v>
      </c>
      <c r="J425" s="29">
        <v>45.0</v>
      </c>
      <c r="K425" s="30">
        <v>31.0</v>
      </c>
      <c r="L425" s="31">
        <v>143.0</v>
      </c>
      <c r="M425" s="32">
        <v>15.0</v>
      </c>
      <c r="N425" s="33">
        <v>28.0</v>
      </c>
      <c r="O425" s="25"/>
      <c r="P425" s="15">
        <f t="shared" si="10"/>
        <v>193</v>
      </c>
      <c r="Q425" s="28">
        <f>'Group B vs A; Governor; Early E'!AJ425</f>
        <v>33</v>
      </c>
      <c r="R425" s="29">
        <f>'Group B vs A; Governor; Early E'!AK425</f>
        <v>45</v>
      </c>
      <c r="S425" s="30">
        <f>'Group B vs A; Governor; MiV EDV'!AJ425</f>
        <v>31</v>
      </c>
      <c r="T425" s="31">
        <f>'Group B vs A; Governor; MiV EDV'!AK425</f>
        <v>29</v>
      </c>
      <c r="U425" s="32">
        <f>'Group B vs A; EDV Restoration D'!C425</f>
        <v>27</v>
      </c>
      <c r="V425" s="33">
        <f>'Group B vs A; Governor; MiV EDV'!AI425</f>
        <v>28</v>
      </c>
      <c r="W425" s="25"/>
      <c r="X425" s="28">
        <f t="shared" ref="X425:Y425" si="2124">I425+K425+M425</f>
        <v>58</v>
      </c>
      <c r="Y425" s="29">
        <f t="shared" si="2124"/>
        <v>216</v>
      </c>
      <c r="Z425" s="32">
        <f t="shared" ref="Z425:AA425" si="2125">Q425+S425+U425</f>
        <v>91</v>
      </c>
      <c r="AA425" s="67">
        <f t="shared" si="2125"/>
        <v>102</v>
      </c>
      <c r="AB425" s="68">
        <f t="shared" ref="AB425:AC425" si="2126">Z425/X425</f>
        <v>1.568965517</v>
      </c>
      <c r="AC425" s="69">
        <f t="shared" si="2126"/>
        <v>0.4722222222</v>
      </c>
      <c r="AD425" s="70">
        <v>25.0</v>
      </c>
      <c r="AE425" s="70">
        <v>13.0</v>
      </c>
      <c r="AF425" s="70">
        <v>13.0</v>
      </c>
      <c r="AG425" s="70">
        <v>7.0</v>
      </c>
      <c r="AH425" s="69">
        <v>90.0</v>
      </c>
      <c r="AI425" s="69">
        <v>123.0</v>
      </c>
      <c r="AJ425" s="69">
        <v>3.0</v>
      </c>
      <c r="AK425" s="70">
        <f t="shared" ref="AK425:AN425" si="2127">ROUND(AD425*$AB425,0)</f>
        <v>39</v>
      </c>
      <c r="AL425" s="70">
        <f t="shared" si="2127"/>
        <v>20</v>
      </c>
      <c r="AM425" s="70">
        <f t="shared" si="2127"/>
        <v>20</v>
      </c>
      <c r="AN425" s="70">
        <f t="shared" si="2127"/>
        <v>11</v>
      </c>
      <c r="AO425" s="69">
        <f t="shared" ref="AO425:AQ425" si="2128">ROUND(AH425*$AC425,0)</f>
        <v>43</v>
      </c>
      <c r="AP425" s="69">
        <f t="shared" si="2128"/>
        <v>58</v>
      </c>
      <c r="AQ425" s="69">
        <f t="shared" si="2128"/>
        <v>1</v>
      </c>
    </row>
    <row r="426">
      <c r="A426" s="60"/>
      <c r="B426" s="60"/>
      <c r="C426" s="60"/>
      <c r="D426" s="46">
        <v>424.0</v>
      </c>
      <c r="E426" s="25"/>
      <c r="F426" s="26">
        <v>6030.0</v>
      </c>
      <c r="G426" s="18">
        <v>1171.0</v>
      </c>
      <c r="H426" s="15">
        <f t="shared" si="9"/>
        <v>198</v>
      </c>
      <c r="I426" s="28">
        <v>10.0</v>
      </c>
      <c r="J426" s="29">
        <v>24.0</v>
      </c>
      <c r="K426" s="30">
        <v>10.0</v>
      </c>
      <c r="L426" s="31">
        <v>106.0</v>
      </c>
      <c r="M426" s="32">
        <v>13.0</v>
      </c>
      <c r="N426" s="33">
        <v>35.0</v>
      </c>
      <c r="O426" s="25"/>
      <c r="P426" s="15">
        <f t="shared" si="10"/>
        <v>132</v>
      </c>
      <c r="Q426" s="28">
        <f>'Group B vs A; Governor; Early E'!AJ426</f>
        <v>21</v>
      </c>
      <c r="R426" s="29">
        <f>'Group B vs A; Governor; Early E'!AK426</f>
        <v>24</v>
      </c>
      <c r="S426" s="30">
        <f>'Group B vs A; Governor; MiV EDV'!AJ426</f>
        <v>10</v>
      </c>
      <c r="T426" s="31">
        <f>'Group B vs A; Governor; MiV EDV'!AK426</f>
        <v>15</v>
      </c>
      <c r="U426" s="32">
        <f>'Group B vs A; EDV Restoration D'!C426</f>
        <v>27</v>
      </c>
      <c r="V426" s="33">
        <f>'Group B vs A; Governor; MiV EDV'!AI426</f>
        <v>35</v>
      </c>
      <c r="W426" s="25"/>
      <c r="X426" s="28">
        <f t="shared" ref="X426:Y426" si="2129">I426+K426+M426</f>
        <v>33</v>
      </c>
      <c r="Y426" s="29">
        <f t="shared" si="2129"/>
        <v>165</v>
      </c>
      <c r="Z426" s="32">
        <f t="shared" ref="Z426:AA426" si="2130">Q426+S426+U426</f>
        <v>58</v>
      </c>
      <c r="AA426" s="67">
        <f t="shared" si="2130"/>
        <v>74</v>
      </c>
      <c r="AB426" s="68">
        <f t="shared" ref="AB426:AC426" si="2131">Z426/X426</f>
        <v>1.757575758</v>
      </c>
      <c r="AC426" s="69">
        <f t="shared" si="2131"/>
        <v>0.4484848485</v>
      </c>
      <c r="AD426" s="70">
        <v>20.0</v>
      </c>
      <c r="AE426" s="70">
        <v>8.0</v>
      </c>
      <c r="AF426" s="70">
        <v>1.0</v>
      </c>
      <c r="AG426" s="70">
        <v>4.0</v>
      </c>
      <c r="AH426" s="69">
        <v>108.0</v>
      </c>
      <c r="AI426" s="69">
        <v>50.0</v>
      </c>
      <c r="AJ426" s="69">
        <v>7.0</v>
      </c>
      <c r="AK426" s="70">
        <f t="shared" ref="AK426:AN426" si="2132">ROUND(AD426*$AB426,0)</f>
        <v>35</v>
      </c>
      <c r="AL426" s="70">
        <f t="shared" si="2132"/>
        <v>14</v>
      </c>
      <c r="AM426" s="70">
        <f t="shared" si="2132"/>
        <v>2</v>
      </c>
      <c r="AN426" s="70">
        <f t="shared" si="2132"/>
        <v>7</v>
      </c>
      <c r="AO426" s="69">
        <f t="shared" ref="AO426:AQ426" si="2133">ROUND(AH426*$AC426,0)</f>
        <v>48</v>
      </c>
      <c r="AP426" s="69">
        <f t="shared" si="2133"/>
        <v>22</v>
      </c>
      <c r="AQ426" s="69">
        <f t="shared" si="2133"/>
        <v>3</v>
      </c>
    </row>
    <row r="427">
      <c r="A427" s="60"/>
      <c r="B427" s="60"/>
      <c r="C427" s="60"/>
      <c r="D427" s="46">
        <v>425.0</v>
      </c>
      <c r="E427" s="25"/>
      <c r="F427" s="26">
        <v>6031.0</v>
      </c>
      <c r="G427" s="18">
        <v>1096.0</v>
      </c>
      <c r="H427" s="15">
        <f t="shared" si="9"/>
        <v>146</v>
      </c>
      <c r="I427" s="28">
        <v>6.0</v>
      </c>
      <c r="J427" s="29">
        <v>31.0</v>
      </c>
      <c r="K427" s="30">
        <v>4.0</v>
      </c>
      <c r="L427" s="31">
        <v>70.0</v>
      </c>
      <c r="M427" s="32">
        <v>10.0</v>
      </c>
      <c r="N427" s="33">
        <v>25.0</v>
      </c>
      <c r="O427" s="25"/>
      <c r="P427" s="15">
        <f t="shared" si="10"/>
        <v>104</v>
      </c>
      <c r="Q427" s="28">
        <f>'Group B vs A; Governor; Early E'!AJ427</f>
        <v>17</v>
      </c>
      <c r="R427" s="29">
        <f>'Group B vs A; Governor; Early E'!AK427</f>
        <v>31</v>
      </c>
      <c r="S427" s="30">
        <f>'Group B vs A; Governor; MiV EDV'!AJ427</f>
        <v>4</v>
      </c>
      <c r="T427" s="31">
        <f>'Group B vs A; Governor; MiV EDV'!AK427</f>
        <v>7</v>
      </c>
      <c r="U427" s="32">
        <f>'Group B vs A; EDV Restoration D'!C427</f>
        <v>20</v>
      </c>
      <c r="V427" s="33">
        <f>'Group B vs A; Governor; MiV EDV'!AI427</f>
        <v>25</v>
      </c>
      <c r="W427" s="25"/>
      <c r="X427" s="28">
        <f t="shared" ref="X427:Y427" si="2134">I427+K427+M427</f>
        <v>20</v>
      </c>
      <c r="Y427" s="29">
        <f t="shared" si="2134"/>
        <v>126</v>
      </c>
      <c r="Z427" s="32">
        <f t="shared" ref="Z427:AA427" si="2135">Q427+S427+U427</f>
        <v>41</v>
      </c>
      <c r="AA427" s="67">
        <f t="shared" si="2135"/>
        <v>63</v>
      </c>
      <c r="AB427" s="68">
        <f t="shared" ref="AB427:AC427" si="2136">Z427/X427</f>
        <v>2.05</v>
      </c>
      <c r="AC427" s="69">
        <f t="shared" si="2136"/>
        <v>0.5</v>
      </c>
      <c r="AD427" s="70">
        <v>10.0</v>
      </c>
      <c r="AE427" s="70">
        <v>4.0</v>
      </c>
      <c r="AF427" s="70">
        <v>3.0</v>
      </c>
      <c r="AG427" s="70">
        <v>3.0</v>
      </c>
      <c r="AH427" s="69">
        <v>94.0</v>
      </c>
      <c r="AI427" s="69">
        <v>30.0</v>
      </c>
      <c r="AJ427" s="69">
        <v>2.0</v>
      </c>
      <c r="AK427" s="70">
        <f t="shared" ref="AK427:AN427" si="2137">ROUND(AD427*$AB427,0)</f>
        <v>21</v>
      </c>
      <c r="AL427" s="70">
        <f t="shared" si="2137"/>
        <v>8</v>
      </c>
      <c r="AM427" s="70">
        <f t="shared" si="2137"/>
        <v>6</v>
      </c>
      <c r="AN427" s="70">
        <f t="shared" si="2137"/>
        <v>6</v>
      </c>
      <c r="AO427" s="69">
        <f t="shared" ref="AO427:AQ427" si="2138">ROUND(AH427*$AC427,0)</f>
        <v>47</v>
      </c>
      <c r="AP427" s="69">
        <f t="shared" si="2138"/>
        <v>15</v>
      </c>
      <c r="AQ427" s="69">
        <f t="shared" si="2138"/>
        <v>1</v>
      </c>
    </row>
    <row r="428">
      <c r="A428" s="60"/>
      <c r="B428" s="60"/>
      <c r="C428" s="60"/>
      <c r="D428" s="46">
        <v>426.0</v>
      </c>
      <c r="E428" s="25"/>
      <c r="F428" s="26">
        <v>6033.0</v>
      </c>
      <c r="G428" s="18">
        <v>1635.0</v>
      </c>
      <c r="H428" s="15">
        <f t="shared" si="9"/>
        <v>218</v>
      </c>
      <c r="I428" s="28">
        <v>11.0</v>
      </c>
      <c r="J428" s="29">
        <v>45.0</v>
      </c>
      <c r="K428" s="30">
        <v>23.0</v>
      </c>
      <c r="L428" s="31">
        <v>108.0</v>
      </c>
      <c r="M428" s="32">
        <v>5.0</v>
      </c>
      <c r="N428" s="33">
        <v>26.0</v>
      </c>
      <c r="O428" s="25"/>
      <c r="P428" s="15">
        <f t="shared" si="10"/>
        <v>162</v>
      </c>
      <c r="Q428" s="28">
        <f>'Group B vs A; Governor; Early E'!AJ428</f>
        <v>23</v>
      </c>
      <c r="R428" s="29">
        <f>'Group B vs A; Governor; Early E'!AK428</f>
        <v>45</v>
      </c>
      <c r="S428" s="30">
        <f>'Group B vs A; Governor; MiV EDV'!AJ428</f>
        <v>23</v>
      </c>
      <c r="T428" s="31">
        <f>'Group B vs A; Governor; MiV EDV'!AK428</f>
        <v>31</v>
      </c>
      <c r="U428" s="32">
        <f>'Group B vs A; EDV Restoration D'!C428</f>
        <v>14</v>
      </c>
      <c r="V428" s="33">
        <f>'Group B vs A; Governor; MiV EDV'!AI428</f>
        <v>26</v>
      </c>
      <c r="W428" s="25"/>
      <c r="X428" s="28">
        <f t="shared" ref="X428:Y428" si="2139">I428+K428+M428</f>
        <v>39</v>
      </c>
      <c r="Y428" s="29">
        <f t="shared" si="2139"/>
        <v>179</v>
      </c>
      <c r="Z428" s="32">
        <f t="shared" ref="Z428:AA428" si="2140">Q428+S428+U428</f>
        <v>60</v>
      </c>
      <c r="AA428" s="67">
        <f t="shared" si="2140"/>
        <v>102</v>
      </c>
      <c r="AB428" s="68">
        <f t="shared" ref="AB428:AC428" si="2141">Z428/X428</f>
        <v>1.538461538</v>
      </c>
      <c r="AC428" s="69">
        <f t="shared" si="2141"/>
        <v>0.5698324022</v>
      </c>
      <c r="AD428" s="70">
        <v>15.0</v>
      </c>
      <c r="AE428" s="70">
        <v>10.0</v>
      </c>
      <c r="AF428" s="70">
        <v>13.0</v>
      </c>
      <c r="AG428" s="70">
        <v>1.0</v>
      </c>
      <c r="AH428" s="69">
        <v>119.0</v>
      </c>
      <c r="AI428" s="69">
        <v>53.0</v>
      </c>
      <c r="AJ428" s="69">
        <v>7.0</v>
      </c>
      <c r="AK428" s="70">
        <f t="shared" ref="AK428:AN428" si="2142">ROUND(AD428*$AB428,0)</f>
        <v>23</v>
      </c>
      <c r="AL428" s="70">
        <f t="shared" si="2142"/>
        <v>15</v>
      </c>
      <c r="AM428" s="70">
        <f t="shared" si="2142"/>
        <v>20</v>
      </c>
      <c r="AN428" s="70">
        <f t="shared" si="2142"/>
        <v>2</v>
      </c>
      <c r="AO428" s="69">
        <f t="shared" ref="AO428:AQ428" si="2143">ROUND(AH428*$AC428,0)</f>
        <v>68</v>
      </c>
      <c r="AP428" s="69">
        <f t="shared" si="2143"/>
        <v>30</v>
      </c>
      <c r="AQ428" s="69">
        <f t="shared" si="2143"/>
        <v>4</v>
      </c>
    </row>
    <row r="429">
      <c r="A429" s="60"/>
      <c r="B429" s="60"/>
      <c r="C429" s="60"/>
      <c r="D429" s="46">
        <v>427.0</v>
      </c>
      <c r="E429" s="25"/>
      <c r="F429" s="26">
        <v>6036.0</v>
      </c>
      <c r="G429" s="18">
        <v>1465.0</v>
      </c>
      <c r="H429" s="15">
        <f t="shared" si="9"/>
        <v>312</v>
      </c>
      <c r="I429" s="28">
        <v>36.0</v>
      </c>
      <c r="J429" s="29">
        <v>53.0</v>
      </c>
      <c r="K429" s="30">
        <v>17.0</v>
      </c>
      <c r="L429" s="31">
        <v>151.0</v>
      </c>
      <c r="M429" s="32">
        <v>25.0</v>
      </c>
      <c r="N429" s="33">
        <v>30.0</v>
      </c>
      <c r="O429" s="25"/>
      <c r="P429" s="15">
        <f t="shared" si="10"/>
        <v>258</v>
      </c>
      <c r="Q429" s="28">
        <f>'Group B vs A; Governor; Early E'!AJ429</f>
        <v>99</v>
      </c>
      <c r="R429" s="29">
        <f>'Group B vs A; Governor; Early E'!AK429</f>
        <v>53</v>
      </c>
      <c r="S429" s="30">
        <f>'Group B vs A; Governor; MiV EDV'!AJ429</f>
        <v>17</v>
      </c>
      <c r="T429" s="31">
        <f>'Group B vs A; Governor; MiV EDV'!AK429</f>
        <v>18</v>
      </c>
      <c r="U429" s="32">
        <f>'Group B vs A; EDV Restoration D'!C429</f>
        <v>41</v>
      </c>
      <c r="V429" s="33">
        <f>'Group B vs A; Governor; MiV EDV'!AI429</f>
        <v>30</v>
      </c>
      <c r="W429" s="25"/>
      <c r="X429" s="28">
        <f t="shared" ref="X429:Y429" si="2144">I429+K429+M429</f>
        <v>78</v>
      </c>
      <c r="Y429" s="29">
        <f t="shared" si="2144"/>
        <v>234</v>
      </c>
      <c r="Z429" s="32">
        <f t="shared" ref="Z429:AA429" si="2145">Q429+S429+U429</f>
        <v>157</v>
      </c>
      <c r="AA429" s="67">
        <f t="shared" si="2145"/>
        <v>101</v>
      </c>
      <c r="AB429" s="68">
        <f t="shared" ref="AB429:AC429" si="2146">Z429/X429</f>
        <v>2.012820513</v>
      </c>
      <c r="AC429" s="69">
        <f t="shared" si="2146"/>
        <v>0.4316239316</v>
      </c>
      <c r="AD429" s="70">
        <v>49.0</v>
      </c>
      <c r="AE429" s="70">
        <v>8.0</v>
      </c>
      <c r="AF429" s="70">
        <v>16.0</v>
      </c>
      <c r="AG429" s="70">
        <v>5.0</v>
      </c>
      <c r="AH429" s="69">
        <v>124.0</v>
      </c>
      <c r="AI429" s="69">
        <v>103.0</v>
      </c>
      <c r="AJ429" s="69">
        <v>7.0</v>
      </c>
      <c r="AK429" s="70">
        <f t="shared" ref="AK429:AN429" si="2147">ROUND(AD429*$AB429,0)</f>
        <v>99</v>
      </c>
      <c r="AL429" s="70">
        <f t="shared" si="2147"/>
        <v>16</v>
      </c>
      <c r="AM429" s="70">
        <f t="shared" si="2147"/>
        <v>32</v>
      </c>
      <c r="AN429" s="70">
        <f t="shared" si="2147"/>
        <v>10</v>
      </c>
      <c r="AO429" s="69">
        <f t="shared" ref="AO429:AQ429" si="2148">ROUND(AH429*$AC429,0)</f>
        <v>54</v>
      </c>
      <c r="AP429" s="69">
        <f t="shared" si="2148"/>
        <v>44</v>
      </c>
      <c r="AQ429" s="69">
        <f t="shared" si="2148"/>
        <v>3</v>
      </c>
    </row>
    <row r="430">
      <c r="A430" s="60"/>
      <c r="B430" s="60"/>
      <c r="C430" s="60"/>
      <c r="D430" s="46">
        <v>428.0</v>
      </c>
      <c r="E430" s="25"/>
      <c r="F430" s="26">
        <v>6037.0</v>
      </c>
      <c r="G430" s="18">
        <v>1876.0</v>
      </c>
      <c r="H430" s="15">
        <f t="shared" si="9"/>
        <v>296</v>
      </c>
      <c r="I430" s="28">
        <v>15.0</v>
      </c>
      <c r="J430" s="29">
        <v>35.0</v>
      </c>
      <c r="K430" s="30">
        <v>23.0</v>
      </c>
      <c r="L430" s="31">
        <v>129.0</v>
      </c>
      <c r="M430" s="32">
        <v>40.0</v>
      </c>
      <c r="N430" s="33">
        <v>54.0</v>
      </c>
      <c r="O430" s="25"/>
      <c r="P430" s="15">
        <f t="shared" si="10"/>
        <v>240</v>
      </c>
      <c r="Q430" s="28">
        <f>'Group B vs A; Governor; Early E'!AJ430</f>
        <v>41</v>
      </c>
      <c r="R430" s="29">
        <f>'Group B vs A; Governor; Early E'!AK430</f>
        <v>35</v>
      </c>
      <c r="S430" s="30">
        <f>'Group B vs A; Governor; MiV EDV'!AJ430</f>
        <v>23</v>
      </c>
      <c r="T430" s="31">
        <f>'Group B vs A; Governor; MiV EDV'!AK430</f>
        <v>21</v>
      </c>
      <c r="U430" s="32">
        <f>'Group B vs A; EDV Restoration D'!C430</f>
        <v>66</v>
      </c>
      <c r="V430" s="33">
        <f>'Group B vs A; Governor; MiV EDV'!AI430</f>
        <v>54</v>
      </c>
      <c r="W430" s="25"/>
      <c r="X430" s="28">
        <f t="shared" ref="X430:Y430" si="2149">I430+K430+M430</f>
        <v>78</v>
      </c>
      <c r="Y430" s="29">
        <f t="shared" si="2149"/>
        <v>218</v>
      </c>
      <c r="Z430" s="32">
        <f t="shared" ref="Z430:AA430" si="2150">Q430+S430+U430</f>
        <v>130</v>
      </c>
      <c r="AA430" s="67">
        <f t="shared" si="2150"/>
        <v>110</v>
      </c>
      <c r="AB430" s="68">
        <f t="shared" ref="AB430:AC430" si="2151">Z430/X430</f>
        <v>1.666666667</v>
      </c>
      <c r="AC430" s="69">
        <f t="shared" si="2151"/>
        <v>0.504587156</v>
      </c>
      <c r="AD430" s="70">
        <v>55.0</v>
      </c>
      <c r="AE430" s="70">
        <v>5.0</v>
      </c>
      <c r="AF430" s="70">
        <v>10.0</v>
      </c>
      <c r="AG430" s="70">
        <v>8.0</v>
      </c>
      <c r="AH430" s="69">
        <v>149.0</v>
      </c>
      <c r="AI430" s="69">
        <v>60.0</v>
      </c>
      <c r="AJ430" s="69">
        <v>9.0</v>
      </c>
      <c r="AK430" s="70">
        <f t="shared" ref="AK430:AN430" si="2152">ROUND(AD430*$AB430,0)</f>
        <v>92</v>
      </c>
      <c r="AL430" s="70">
        <f t="shared" si="2152"/>
        <v>8</v>
      </c>
      <c r="AM430" s="70">
        <f t="shared" si="2152"/>
        <v>17</v>
      </c>
      <c r="AN430" s="70">
        <f t="shared" si="2152"/>
        <v>13</v>
      </c>
      <c r="AO430" s="69">
        <f t="shared" ref="AO430:AQ430" si="2153">ROUND(AH430*$AC430,0)</f>
        <v>75</v>
      </c>
      <c r="AP430" s="69">
        <f t="shared" si="2153"/>
        <v>30</v>
      </c>
      <c r="AQ430" s="69">
        <f t="shared" si="2153"/>
        <v>5</v>
      </c>
    </row>
    <row r="431">
      <c r="A431" s="60"/>
      <c r="B431" s="60"/>
      <c r="C431" s="60"/>
      <c r="D431" s="46">
        <v>429.0</v>
      </c>
      <c r="E431" s="25"/>
      <c r="F431" s="26">
        <v>6038.0</v>
      </c>
      <c r="G431" s="18">
        <v>1419.0</v>
      </c>
      <c r="H431" s="15">
        <f t="shared" si="9"/>
        <v>170</v>
      </c>
      <c r="I431" s="28">
        <v>17.0</v>
      </c>
      <c r="J431" s="29">
        <v>29.0</v>
      </c>
      <c r="K431" s="30">
        <v>7.0</v>
      </c>
      <c r="L431" s="31">
        <v>78.0</v>
      </c>
      <c r="M431" s="32">
        <v>12.0</v>
      </c>
      <c r="N431" s="33">
        <v>27.0</v>
      </c>
      <c r="O431" s="25"/>
      <c r="P431" s="15">
        <f t="shared" si="10"/>
        <v>135</v>
      </c>
      <c r="Q431" s="28">
        <f>'Group B vs A; Governor; Early E'!AJ431</f>
        <v>38</v>
      </c>
      <c r="R431" s="29">
        <f>'Group B vs A; Governor; Early E'!AK431</f>
        <v>29</v>
      </c>
      <c r="S431" s="30">
        <f>'Group B vs A; Governor; MiV EDV'!AJ431</f>
        <v>7</v>
      </c>
      <c r="T431" s="31">
        <f>'Group B vs A; Governor; MiV EDV'!AK431</f>
        <v>11</v>
      </c>
      <c r="U431" s="32">
        <f>'Group B vs A; EDV Restoration D'!C431</f>
        <v>23</v>
      </c>
      <c r="V431" s="33">
        <f>'Group B vs A; Governor; MiV EDV'!AI431</f>
        <v>27</v>
      </c>
      <c r="W431" s="25"/>
      <c r="X431" s="28">
        <f t="shared" ref="X431:Y431" si="2154">I431+K431+M431</f>
        <v>36</v>
      </c>
      <c r="Y431" s="29">
        <f t="shared" si="2154"/>
        <v>134</v>
      </c>
      <c r="Z431" s="32">
        <f t="shared" ref="Z431:AA431" si="2155">Q431+S431+U431</f>
        <v>68</v>
      </c>
      <c r="AA431" s="67">
        <f t="shared" si="2155"/>
        <v>67</v>
      </c>
      <c r="AB431" s="68">
        <f t="shared" ref="AB431:AC431" si="2156">Z431/X431</f>
        <v>1.888888889</v>
      </c>
      <c r="AC431" s="69">
        <f t="shared" si="2156"/>
        <v>0.5</v>
      </c>
      <c r="AD431" s="70">
        <v>26.0</v>
      </c>
      <c r="AE431" s="70">
        <v>5.0</v>
      </c>
      <c r="AF431" s="70">
        <v>0.0</v>
      </c>
      <c r="AG431" s="70">
        <v>5.0</v>
      </c>
      <c r="AH431" s="69">
        <v>84.0</v>
      </c>
      <c r="AI431" s="69">
        <v>46.0</v>
      </c>
      <c r="AJ431" s="69">
        <v>4.0</v>
      </c>
      <c r="AK431" s="70">
        <f t="shared" ref="AK431:AN431" si="2157">ROUND(AD431*$AB431,0)</f>
        <v>49</v>
      </c>
      <c r="AL431" s="70">
        <f t="shared" si="2157"/>
        <v>9</v>
      </c>
      <c r="AM431" s="70">
        <f t="shared" si="2157"/>
        <v>0</v>
      </c>
      <c r="AN431" s="70">
        <f t="shared" si="2157"/>
        <v>9</v>
      </c>
      <c r="AO431" s="69">
        <f t="shared" ref="AO431:AQ431" si="2158">ROUND(AH431*$AC431,0)</f>
        <v>42</v>
      </c>
      <c r="AP431" s="69">
        <f t="shared" si="2158"/>
        <v>23</v>
      </c>
      <c r="AQ431" s="69">
        <f t="shared" si="2158"/>
        <v>2</v>
      </c>
    </row>
    <row r="432">
      <c r="A432" s="60"/>
      <c r="B432" s="60"/>
      <c r="C432" s="60"/>
      <c r="D432" s="46">
        <v>430.0</v>
      </c>
      <c r="E432" s="25"/>
      <c r="F432" s="26">
        <v>6042.0</v>
      </c>
      <c r="G432" s="18">
        <v>2262.0</v>
      </c>
      <c r="H432" s="15">
        <f t="shared" si="9"/>
        <v>387</v>
      </c>
      <c r="I432" s="28">
        <v>32.0</v>
      </c>
      <c r="J432" s="29">
        <v>62.0</v>
      </c>
      <c r="K432" s="30">
        <v>40.0</v>
      </c>
      <c r="L432" s="31">
        <v>168.0</v>
      </c>
      <c r="M432" s="32">
        <v>29.0</v>
      </c>
      <c r="N432" s="33">
        <v>56.0</v>
      </c>
      <c r="O432" s="25"/>
      <c r="P432" s="15">
        <f t="shared" si="10"/>
        <v>325</v>
      </c>
      <c r="Q432" s="28">
        <f>'Group B vs A; Governor; Early E'!AJ432</f>
        <v>77</v>
      </c>
      <c r="R432" s="29">
        <f>'Group B vs A; Governor; Early E'!AK432</f>
        <v>62</v>
      </c>
      <c r="S432" s="30">
        <f>'Group B vs A; Governor; MiV EDV'!AJ432</f>
        <v>40</v>
      </c>
      <c r="T432" s="31">
        <f>'Group B vs A; Governor; MiV EDV'!AK432</f>
        <v>36</v>
      </c>
      <c r="U432" s="32">
        <f>'Group B vs A; EDV Restoration D'!C432</f>
        <v>54</v>
      </c>
      <c r="V432" s="33">
        <f>'Group B vs A; Governor; MiV EDV'!AI432</f>
        <v>56</v>
      </c>
      <c r="W432" s="25"/>
      <c r="X432" s="28">
        <f t="shared" ref="X432:Y432" si="2159">I432+K432+M432</f>
        <v>101</v>
      </c>
      <c r="Y432" s="29">
        <f t="shared" si="2159"/>
        <v>286</v>
      </c>
      <c r="Z432" s="32">
        <f t="shared" ref="Z432:AA432" si="2160">Q432+S432+U432</f>
        <v>171</v>
      </c>
      <c r="AA432" s="67">
        <f t="shared" si="2160"/>
        <v>154</v>
      </c>
      <c r="AB432" s="68">
        <f t="shared" ref="AB432:AC432" si="2161">Z432/X432</f>
        <v>1.693069307</v>
      </c>
      <c r="AC432" s="69">
        <f t="shared" si="2161"/>
        <v>0.5384615385</v>
      </c>
      <c r="AD432" s="70">
        <v>67.0</v>
      </c>
      <c r="AE432" s="70">
        <v>12.0</v>
      </c>
      <c r="AF432" s="70">
        <v>18.0</v>
      </c>
      <c r="AG432" s="70">
        <v>4.0</v>
      </c>
      <c r="AH432" s="69">
        <v>167.0</v>
      </c>
      <c r="AI432" s="69">
        <v>111.0</v>
      </c>
      <c r="AJ432" s="69">
        <v>8.0</v>
      </c>
      <c r="AK432" s="70">
        <f t="shared" ref="AK432:AN432" si="2162">ROUND(AD432*$AB432,0)</f>
        <v>113</v>
      </c>
      <c r="AL432" s="70">
        <f t="shared" si="2162"/>
        <v>20</v>
      </c>
      <c r="AM432" s="70">
        <f t="shared" si="2162"/>
        <v>30</v>
      </c>
      <c r="AN432" s="70">
        <f t="shared" si="2162"/>
        <v>7</v>
      </c>
      <c r="AO432" s="69">
        <f t="shared" ref="AO432:AQ432" si="2163">ROUND(AH432*$AC432,0)</f>
        <v>90</v>
      </c>
      <c r="AP432" s="69">
        <f t="shared" si="2163"/>
        <v>60</v>
      </c>
      <c r="AQ432" s="69">
        <f t="shared" si="2163"/>
        <v>4</v>
      </c>
    </row>
    <row r="433">
      <c r="A433" s="60"/>
      <c r="B433" s="60"/>
      <c r="C433" s="60"/>
      <c r="D433" s="46">
        <v>431.0</v>
      </c>
      <c r="E433" s="25"/>
      <c r="F433" s="26">
        <v>6044.0</v>
      </c>
      <c r="G433" s="18">
        <v>2239.0</v>
      </c>
      <c r="H433" s="15">
        <f t="shared" si="9"/>
        <v>246</v>
      </c>
      <c r="I433" s="28">
        <v>14.0</v>
      </c>
      <c r="J433" s="29">
        <v>47.0</v>
      </c>
      <c r="K433" s="30">
        <v>21.0</v>
      </c>
      <c r="L433" s="31">
        <v>118.0</v>
      </c>
      <c r="M433" s="32">
        <v>19.0</v>
      </c>
      <c r="N433" s="33">
        <v>27.0</v>
      </c>
      <c r="O433" s="25"/>
      <c r="P433" s="15">
        <f t="shared" si="10"/>
        <v>187</v>
      </c>
      <c r="Q433" s="28">
        <f>'Group B vs A; Governor; Early E'!AJ433</f>
        <v>40</v>
      </c>
      <c r="R433" s="29">
        <f>'Group B vs A; Governor; Early E'!AK433</f>
        <v>47</v>
      </c>
      <c r="S433" s="30">
        <f>'Group B vs A; Governor; MiV EDV'!AJ433</f>
        <v>21</v>
      </c>
      <c r="T433" s="31">
        <f>'Group B vs A; Governor; MiV EDV'!AK433</f>
        <v>20</v>
      </c>
      <c r="U433" s="32">
        <f>'Group B vs A; EDV Restoration D'!C433</f>
        <v>32</v>
      </c>
      <c r="V433" s="33">
        <f>'Group B vs A; Governor; MiV EDV'!AI433</f>
        <v>27</v>
      </c>
      <c r="W433" s="25"/>
      <c r="X433" s="28">
        <f t="shared" ref="X433:Y433" si="2164">I433+K433+M433</f>
        <v>54</v>
      </c>
      <c r="Y433" s="29">
        <f t="shared" si="2164"/>
        <v>192</v>
      </c>
      <c r="Z433" s="32">
        <f t="shared" ref="Z433:AA433" si="2165">Q433+S433+U433</f>
        <v>93</v>
      </c>
      <c r="AA433" s="67">
        <f t="shared" si="2165"/>
        <v>94</v>
      </c>
      <c r="AB433" s="68">
        <f t="shared" ref="AB433:AC433" si="2166">Z433/X433</f>
        <v>1.722222222</v>
      </c>
      <c r="AC433" s="69">
        <f t="shared" si="2166"/>
        <v>0.4895833333</v>
      </c>
      <c r="AD433" s="70">
        <v>31.0</v>
      </c>
      <c r="AE433" s="70">
        <v>11.0</v>
      </c>
      <c r="AF433" s="70">
        <v>10.0</v>
      </c>
      <c r="AG433" s="70">
        <v>2.0</v>
      </c>
      <c r="AH433" s="69">
        <v>135.0</v>
      </c>
      <c r="AI433" s="69">
        <v>46.0</v>
      </c>
      <c r="AJ433" s="69">
        <v>11.0</v>
      </c>
      <c r="AK433" s="70">
        <f t="shared" ref="AK433:AN433" si="2167">ROUND(AD433*$AB433,0)</f>
        <v>53</v>
      </c>
      <c r="AL433" s="70">
        <f t="shared" si="2167"/>
        <v>19</v>
      </c>
      <c r="AM433" s="70">
        <f t="shared" si="2167"/>
        <v>17</v>
      </c>
      <c r="AN433" s="70">
        <f t="shared" si="2167"/>
        <v>3</v>
      </c>
      <c r="AO433" s="69">
        <f t="shared" ref="AO433:AQ433" si="2168">ROUND(AH433*$AC433,0)</f>
        <v>66</v>
      </c>
      <c r="AP433" s="69">
        <f t="shared" si="2168"/>
        <v>23</v>
      </c>
      <c r="AQ433" s="69">
        <f t="shared" si="2168"/>
        <v>5</v>
      </c>
    </row>
    <row r="434">
      <c r="A434" s="60"/>
      <c r="B434" s="60"/>
      <c r="C434" s="60"/>
      <c r="D434" s="46">
        <v>432.0</v>
      </c>
      <c r="E434" s="25"/>
      <c r="F434" s="26">
        <v>6045.0</v>
      </c>
      <c r="G434" s="18">
        <v>2485.0</v>
      </c>
      <c r="H434" s="15">
        <f t="shared" si="9"/>
        <v>360</v>
      </c>
      <c r="I434" s="28">
        <v>25.0</v>
      </c>
      <c r="J434" s="29">
        <v>61.0</v>
      </c>
      <c r="K434" s="30">
        <v>28.0</v>
      </c>
      <c r="L434" s="31">
        <v>169.0</v>
      </c>
      <c r="M434" s="32">
        <v>30.0</v>
      </c>
      <c r="N434" s="33">
        <v>47.0</v>
      </c>
      <c r="O434" s="25"/>
      <c r="P434" s="15">
        <f t="shared" si="10"/>
        <v>281</v>
      </c>
      <c r="Q434" s="28">
        <f>'Group B vs A; Governor; Early E'!AJ434</f>
        <v>64</v>
      </c>
      <c r="R434" s="29">
        <f>'Group B vs A; Governor; Early E'!AK434</f>
        <v>61</v>
      </c>
      <c r="S434" s="30">
        <f>'Group B vs A; Governor; MiV EDV'!AJ434</f>
        <v>28</v>
      </c>
      <c r="T434" s="31">
        <f>'Group B vs A; Governor; MiV EDV'!AK434</f>
        <v>28</v>
      </c>
      <c r="U434" s="32">
        <f>'Group B vs A; EDV Restoration D'!C434</f>
        <v>53</v>
      </c>
      <c r="V434" s="33">
        <f>'Group B vs A; Governor; MiV EDV'!AI434</f>
        <v>47</v>
      </c>
      <c r="W434" s="25"/>
      <c r="X434" s="28">
        <f t="shared" ref="X434:Y434" si="2169">I434+K434+M434</f>
        <v>83</v>
      </c>
      <c r="Y434" s="29">
        <f t="shared" si="2169"/>
        <v>277</v>
      </c>
      <c r="Z434" s="32">
        <f t="shared" ref="Z434:AA434" si="2170">Q434+S434+U434</f>
        <v>145</v>
      </c>
      <c r="AA434" s="67">
        <f t="shared" si="2170"/>
        <v>136</v>
      </c>
      <c r="AB434" s="68">
        <f t="shared" ref="AB434:AC434" si="2171">Z434/X434</f>
        <v>1.746987952</v>
      </c>
      <c r="AC434" s="69">
        <f t="shared" si="2171"/>
        <v>0.4909747292</v>
      </c>
      <c r="AD434" s="70">
        <v>44.0</v>
      </c>
      <c r="AE434" s="70">
        <v>15.0</v>
      </c>
      <c r="AF434" s="70">
        <v>16.0</v>
      </c>
      <c r="AG434" s="70">
        <v>8.0</v>
      </c>
      <c r="AH434" s="69">
        <v>190.0</v>
      </c>
      <c r="AI434" s="69">
        <v>79.0</v>
      </c>
      <c r="AJ434" s="69">
        <v>8.0</v>
      </c>
      <c r="AK434" s="70">
        <f t="shared" ref="AK434:AN434" si="2172">ROUND(AD434*$AB434,0)</f>
        <v>77</v>
      </c>
      <c r="AL434" s="70">
        <f t="shared" si="2172"/>
        <v>26</v>
      </c>
      <c r="AM434" s="70">
        <f t="shared" si="2172"/>
        <v>28</v>
      </c>
      <c r="AN434" s="70">
        <f t="shared" si="2172"/>
        <v>14</v>
      </c>
      <c r="AO434" s="69">
        <f t="shared" ref="AO434:AQ434" si="2173">ROUND(AH434*$AC434,0)</f>
        <v>93</v>
      </c>
      <c r="AP434" s="69">
        <f t="shared" si="2173"/>
        <v>39</v>
      </c>
      <c r="AQ434" s="69">
        <f t="shared" si="2173"/>
        <v>4</v>
      </c>
    </row>
    <row r="435">
      <c r="A435" s="60"/>
      <c r="B435" s="60"/>
      <c r="C435" s="60"/>
      <c r="D435" s="46">
        <v>433.0</v>
      </c>
      <c r="E435" s="25"/>
      <c r="F435" s="26">
        <v>6046.0</v>
      </c>
      <c r="G435" s="18">
        <v>839.0</v>
      </c>
      <c r="H435" s="15">
        <f t="shared" si="9"/>
        <v>137</v>
      </c>
      <c r="I435" s="28">
        <v>8.0</v>
      </c>
      <c r="J435" s="29">
        <v>25.0</v>
      </c>
      <c r="K435" s="30">
        <v>11.0</v>
      </c>
      <c r="L435" s="31">
        <v>67.0</v>
      </c>
      <c r="M435" s="32">
        <v>8.0</v>
      </c>
      <c r="N435" s="33">
        <v>18.0</v>
      </c>
      <c r="O435" s="25"/>
      <c r="P435" s="15">
        <f t="shared" si="10"/>
        <v>103</v>
      </c>
      <c r="Q435" s="28">
        <f>'Group B vs A; Governor; Early E'!AJ435</f>
        <v>21</v>
      </c>
      <c r="R435" s="29">
        <f>'Group B vs A; Governor; Early E'!AK435</f>
        <v>25</v>
      </c>
      <c r="S435" s="30">
        <f>'Group B vs A; Governor; MiV EDV'!AJ435</f>
        <v>11</v>
      </c>
      <c r="T435" s="31">
        <f>'Group B vs A; Governor; MiV EDV'!AK435</f>
        <v>13</v>
      </c>
      <c r="U435" s="32">
        <f>'Group B vs A; EDV Restoration D'!C435</f>
        <v>15</v>
      </c>
      <c r="V435" s="33">
        <f>'Group B vs A; Governor; MiV EDV'!AI435</f>
        <v>18</v>
      </c>
      <c r="W435" s="25"/>
      <c r="X435" s="28">
        <f t="shared" ref="X435:Y435" si="2174">I435+K435+M435</f>
        <v>27</v>
      </c>
      <c r="Y435" s="29">
        <f t="shared" si="2174"/>
        <v>110</v>
      </c>
      <c r="Z435" s="32">
        <f t="shared" ref="Z435:AA435" si="2175">Q435+S435+U435</f>
        <v>47</v>
      </c>
      <c r="AA435" s="67">
        <f t="shared" si="2175"/>
        <v>56</v>
      </c>
      <c r="AB435" s="68">
        <f t="shared" ref="AB435:AC435" si="2176">Z435/X435</f>
        <v>1.740740741</v>
      </c>
      <c r="AC435" s="69">
        <f t="shared" si="2176"/>
        <v>0.5090909091</v>
      </c>
      <c r="AD435" s="70">
        <v>10.0</v>
      </c>
      <c r="AE435" s="70">
        <v>3.0</v>
      </c>
      <c r="AF435" s="70">
        <v>10.0</v>
      </c>
      <c r="AG435" s="70">
        <v>4.0</v>
      </c>
      <c r="AH435" s="69">
        <v>53.0</v>
      </c>
      <c r="AI435" s="69">
        <v>53.0</v>
      </c>
      <c r="AJ435" s="69">
        <v>4.0</v>
      </c>
      <c r="AK435" s="70">
        <f t="shared" ref="AK435:AN435" si="2177">ROUND(AD435*$AB435,0)</f>
        <v>17</v>
      </c>
      <c r="AL435" s="70">
        <f t="shared" si="2177"/>
        <v>5</v>
      </c>
      <c r="AM435" s="70">
        <f t="shared" si="2177"/>
        <v>17</v>
      </c>
      <c r="AN435" s="70">
        <f t="shared" si="2177"/>
        <v>7</v>
      </c>
      <c r="AO435" s="69">
        <f t="shared" ref="AO435:AQ435" si="2178">ROUND(AH435*$AC435,0)</f>
        <v>27</v>
      </c>
      <c r="AP435" s="69">
        <f t="shared" si="2178"/>
        <v>27</v>
      </c>
      <c r="AQ435" s="69">
        <f t="shared" si="2178"/>
        <v>2</v>
      </c>
    </row>
    <row r="436">
      <c r="A436" s="60"/>
      <c r="B436" s="60"/>
      <c r="C436" s="60"/>
      <c r="D436" s="46">
        <v>434.0</v>
      </c>
      <c r="E436" s="25"/>
      <c r="F436" s="26">
        <v>6057.0</v>
      </c>
      <c r="G436" s="18">
        <v>1872.0</v>
      </c>
      <c r="H436" s="15">
        <f t="shared" si="9"/>
        <v>208</v>
      </c>
      <c r="I436" s="28">
        <v>13.0</v>
      </c>
      <c r="J436" s="29">
        <v>38.0</v>
      </c>
      <c r="K436" s="30">
        <v>14.0</v>
      </c>
      <c r="L436" s="31">
        <v>106.0</v>
      </c>
      <c r="M436" s="32">
        <v>16.0</v>
      </c>
      <c r="N436" s="33">
        <v>21.0</v>
      </c>
      <c r="O436" s="25"/>
      <c r="P436" s="15">
        <f t="shared" si="10"/>
        <v>151</v>
      </c>
      <c r="Q436" s="28">
        <f>'Group B vs A; Governor; Early E'!AJ436</f>
        <v>37</v>
      </c>
      <c r="R436" s="29">
        <f>'Group B vs A; Governor; Early E'!AK436</f>
        <v>38</v>
      </c>
      <c r="S436" s="30">
        <f>'Group B vs A; Governor; MiV EDV'!AJ436</f>
        <v>14</v>
      </c>
      <c r="T436" s="31">
        <f>'Group B vs A; Governor; MiV EDV'!AK436</f>
        <v>14</v>
      </c>
      <c r="U436" s="32">
        <f>'Group B vs A; EDV Restoration D'!C436</f>
        <v>27</v>
      </c>
      <c r="V436" s="33">
        <f>'Group B vs A; Governor; MiV EDV'!AI436</f>
        <v>21</v>
      </c>
      <c r="W436" s="25"/>
      <c r="X436" s="28">
        <f t="shared" ref="X436:Y436" si="2179">I436+K436+M436</f>
        <v>43</v>
      </c>
      <c r="Y436" s="29">
        <f t="shared" si="2179"/>
        <v>165</v>
      </c>
      <c r="Z436" s="32">
        <f t="shared" ref="Z436:AA436" si="2180">Q436+S436+U436</f>
        <v>78</v>
      </c>
      <c r="AA436" s="67">
        <f t="shared" si="2180"/>
        <v>73</v>
      </c>
      <c r="AB436" s="68">
        <f t="shared" ref="AB436:AC436" si="2181">Z436/X436</f>
        <v>1.813953488</v>
      </c>
      <c r="AC436" s="69">
        <f t="shared" si="2181"/>
        <v>0.4424242424</v>
      </c>
      <c r="AD436" s="70">
        <v>30.0</v>
      </c>
      <c r="AE436" s="70">
        <v>8.0</v>
      </c>
      <c r="AF436" s="70">
        <v>4.0</v>
      </c>
      <c r="AG436" s="70">
        <v>1.0</v>
      </c>
      <c r="AH436" s="69">
        <v>104.0</v>
      </c>
      <c r="AI436" s="69">
        <v>46.0</v>
      </c>
      <c r="AJ436" s="69">
        <v>15.0</v>
      </c>
      <c r="AK436" s="70">
        <f t="shared" ref="AK436:AN436" si="2182">ROUND(AD436*$AB436,0)</f>
        <v>54</v>
      </c>
      <c r="AL436" s="70">
        <f t="shared" si="2182"/>
        <v>15</v>
      </c>
      <c r="AM436" s="70">
        <f t="shared" si="2182"/>
        <v>7</v>
      </c>
      <c r="AN436" s="70">
        <f t="shared" si="2182"/>
        <v>2</v>
      </c>
      <c r="AO436" s="69">
        <f t="shared" ref="AO436:AQ436" si="2183">ROUND(AH436*$AC436,0)</f>
        <v>46</v>
      </c>
      <c r="AP436" s="69">
        <f t="shared" si="2183"/>
        <v>20</v>
      </c>
      <c r="AQ436" s="69">
        <f t="shared" si="2183"/>
        <v>7</v>
      </c>
    </row>
    <row r="437">
      <c r="A437" s="60"/>
      <c r="B437" s="60"/>
      <c r="C437" s="60"/>
      <c r="D437" s="46">
        <v>435.0</v>
      </c>
      <c r="E437" s="25"/>
      <c r="F437" s="26">
        <v>6062.0</v>
      </c>
      <c r="G437" s="18">
        <v>2028.0</v>
      </c>
      <c r="H437" s="15">
        <f t="shared" si="9"/>
        <v>382</v>
      </c>
      <c r="I437" s="28">
        <v>34.0</v>
      </c>
      <c r="J437" s="29">
        <v>71.0</v>
      </c>
      <c r="K437" s="30">
        <v>36.0</v>
      </c>
      <c r="L437" s="31">
        <v>152.0</v>
      </c>
      <c r="M437" s="32">
        <v>35.0</v>
      </c>
      <c r="N437" s="33">
        <v>54.0</v>
      </c>
      <c r="O437" s="25"/>
      <c r="P437" s="15">
        <f t="shared" si="10"/>
        <v>337</v>
      </c>
      <c r="Q437" s="28">
        <f>'Group B vs A; Governor; Early E'!AJ437</f>
        <v>88</v>
      </c>
      <c r="R437" s="29">
        <f>'Group B vs A; Governor; Early E'!AK437</f>
        <v>71</v>
      </c>
      <c r="S437" s="30">
        <f>'Group B vs A; Governor; MiV EDV'!AJ437</f>
        <v>36</v>
      </c>
      <c r="T437" s="31">
        <f>'Group B vs A; Governor; MiV EDV'!AK437</f>
        <v>29</v>
      </c>
      <c r="U437" s="32">
        <f>'Group B vs A; EDV Restoration D'!C437</f>
        <v>59</v>
      </c>
      <c r="V437" s="33">
        <f>'Group B vs A; Governor; MiV EDV'!AI437</f>
        <v>54</v>
      </c>
      <c r="W437" s="25"/>
      <c r="X437" s="28">
        <f t="shared" ref="X437:Y437" si="2184">I437+K437+M437</f>
        <v>105</v>
      </c>
      <c r="Y437" s="29">
        <f t="shared" si="2184"/>
        <v>277</v>
      </c>
      <c r="Z437" s="32">
        <f t="shared" ref="Z437:AA437" si="2185">Q437+S437+U437</f>
        <v>183</v>
      </c>
      <c r="AA437" s="67">
        <f t="shared" si="2185"/>
        <v>154</v>
      </c>
      <c r="AB437" s="68">
        <f t="shared" ref="AB437:AC437" si="2186">Z437/X437</f>
        <v>1.742857143</v>
      </c>
      <c r="AC437" s="69">
        <f t="shared" si="2186"/>
        <v>0.5559566787</v>
      </c>
      <c r="AD437" s="70">
        <v>49.0</v>
      </c>
      <c r="AE437" s="70">
        <v>16.0</v>
      </c>
      <c r="AF437" s="70">
        <v>28.0</v>
      </c>
      <c r="AG437" s="70">
        <v>12.0</v>
      </c>
      <c r="AH437" s="69">
        <v>179.0</v>
      </c>
      <c r="AI437" s="69">
        <v>82.0</v>
      </c>
      <c r="AJ437" s="69">
        <v>16.0</v>
      </c>
      <c r="AK437" s="70">
        <f t="shared" ref="AK437:AN437" si="2187">ROUND(AD437*$AB437,0)</f>
        <v>85</v>
      </c>
      <c r="AL437" s="70">
        <f t="shared" si="2187"/>
        <v>28</v>
      </c>
      <c r="AM437" s="70">
        <f t="shared" si="2187"/>
        <v>49</v>
      </c>
      <c r="AN437" s="70">
        <f t="shared" si="2187"/>
        <v>21</v>
      </c>
      <c r="AO437" s="69">
        <f t="shared" ref="AO437:AQ437" si="2188">ROUND(AH437*$AC437,0)</f>
        <v>100</v>
      </c>
      <c r="AP437" s="69">
        <f t="shared" si="2188"/>
        <v>46</v>
      </c>
      <c r="AQ437" s="69">
        <f t="shared" si="2188"/>
        <v>9</v>
      </c>
    </row>
    <row r="438">
      <c r="A438" s="60"/>
      <c r="B438" s="60"/>
      <c r="C438" s="60"/>
      <c r="D438" s="46">
        <v>436.0</v>
      </c>
      <c r="E438" s="25"/>
      <c r="F438" s="26">
        <v>6066.0</v>
      </c>
      <c r="G438" s="18">
        <v>2936.0</v>
      </c>
      <c r="H438" s="15">
        <f t="shared" si="9"/>
        <v>413</v>
      </c>
      <c r="I438" s="28">
        <v>25.0</v>
      </c>
      <c r="J438" s="29">
        <v>58.0</v>
      </c>
      <c r="K438" s="30">
        <v>34.0</v>
      </c>
      <c r="L438" s="31">
        <v>184.0</v>
      </c>
      <c r="M438" s="32">
        <v>45.0</v>
      </c>
      <c r="N438" s="33">
        <v>67.0</v>
      </c>
      <c r="O438" s="25"/>
      <c r="P438" s="15">
        <f t="shared" si="10"/>
        <v>332</v>
      </c>
      <c r="Q438" s="28">
        <f>'Group B vs A; Governor; Early E'!AJ438</f>
        <v>65</v>
      </c>
      <c r="R438" s="29">
        <f>'Group B vs A; Governor; Early E'!AK438</f>
        <v>58</v>
      </c>
      <c r="S438" s="30">
        <f>'Group B vs A; Governor; MiV EDV'!AJ438</f>
        <v>34</v>
      </c>
      <c r="T438" s="31">
        <f>'Group B vs A; Governor; MiV EDV'!AK438</f>
        <v>32</v>
      </c>
      <c r="U438" s="32">
        <f>'Group B vs A; EDV Restoration D'!C438</f>
        <v>76</v>
      </c>
      <c r="V438" s="33">
        <f>'Group B vs A; Governor; MiV EDV'!AI438</f>
        <v>67</v>
      </c>
      <c r="W438" s="25"/>
      <c r="X438" s="28">
        <f t="shared" ref="X438:Y438" si="2189">I438+K438+M438</f>
        <v>104</v>
      </c>
      <c r="Y438" s="29">
        <f t="shared" si="2189"/>
        <v>309</v>
      </c>
      <c r="Z438" s="32">
        <f t="shared" ref="Z438:AA438" si="2190">Q438+S438+U438</f>
        <v>175</v>
      </c>
      <c r="AA438" s="67">
        <f t="shared" si="2190"/>
        <v>157</v>
      </c>
      <c r="AB438" s="68">
        <f t="shared" ref="AB438:AC438" si="2191">Z438/X438</f>
        <v>1.682692308</v>
      </c>
      <c r="AC438" s="69">
        <f t="shared" si="2191"/>
        <v>0.5080906149</v>
      </c>
      <c r="AD438" s="70">
        <v>51.0</v>
      </c>
      <c r="AE438" s="70">
        <v>19.0</v>
      </c>
      <c r="AF438" s="70">
        <v>28.0</v>
      </c>
      <c r="AG438" s="70">
        <v>6.0</v>
      </c>
      <c r="AH438" s="69">
        <v>223.0</v>
      </c>
      <c r="AI438" s="69">
        <v>74.0</v>
      </c>
      <c r="AJ438" s="69">
        <v>12.0</v>
      </c>
      <c r="AK438" s="70">
        <f t="shared" ref="AK438:AN438" si="2192">ROUND(AD438*$AB438,0)</f>
        <v>86</v>
      </c>
      <c r="AL438" s="70">
        <f t="shared" si="2192"/>
        <v>32</v>
      </c>
      <c r="AM438" s="70">
        <f t="shared" si="2192"/>
        <v>47</v>
      </c>
      <c r="AN438" s="70">
        <f t="shared" si="2192"/>
        <v>10</v>
      </c>
      <c r="AO438" s="69">
        <f t="shared" ref="AO438:AQ438" si="2193">ROUND(AH438*$AC438,0)</f>
        <v>113</v>
      </c>
      <c r="AP438" s="69">
        <f t="shared" si="2193"/>
        <v>38</v>
      </c>
      <c r="AQ438" s="69">
        <f t="shared" si="2193"/>
        <v>6</v>
      </c>
    </row>
    <row r="439">
      <c r="A439" s="60"/>
      <c r="B439" s="60"/>
      <c r="C439" s="60"/>
      <c r="D439" s="46">
        <v>437.0</v>
      </c>
      <c r="E439" s="25"/>
      <c r="F439" s="26">
        <v>6154.0</v>
      </c>
      <c r="G439" s="18">
        <v>2698.0</v>
      </c>
      <c r="H439" s="15">
        <f t="shared" si="9"/>
        <v>544</v>
      </c>
      <c r="I439" s="28">
        <v>42.0</v>
      </c>
      <c r="J439" s="29">
        <v>65.0</v>
      </c>
      <c r="K439" s="30">
        <v>59.0</v>
      </c>
      <c r="L439" s="31">
        <v>259.0</v>
      </c>
      <c r="M439" s="32">
        <v>44.0</v>
      </c>
      <c r="N439" s="33">
        <v>75.0</v>
      </c>
      <c r="O439" s="25"/>
      <c r="P439" s="15">
        <f t="shared" si="10"/>
        <v>429</v>
      </c>
      <c r="Q439" s="28">
        <f>'Group B vs A; Governor; Early E'!AJ439</f>
        <v>101</v>
      </c>
      <c r="R439" s="29">
        <f>'Group B vs A; Governor; Early E'!AK439</f>
        <v>65</v>
      </c>
      <c r="S439" s="30">
        <f>'Group B vs A; Governor; MiV EDV'!AJ439</f>
        <v>59</v>
      </c>
      <c r="T439" s="31">
        <f>'Group B vs A; Governor; MiV EDV'!AK439</f>
        <v>51</v>
      </c>
      <c r="U439" s="32">
        <f>'Group B vs A; EDV Restoration D'!C439</f>
        <v>78</v>
      </c>
      <c r="V439" s="33">
        <f>'Group B vs A; Governor; MiV EDV'!AI439</f>
        <v>75</v>
      </c>
      <c r="W439" s="25"/>
      <c r="X439" s="28">
        <f t="shared" ref="X439:Y439" si="2194">I439+K439+M439</f>
        <v>145</v>
      </c>
      <c r="Y439" s="29">
        <f t="shared" si="2194"/>
        <v>399</v>
      </c>
      <c r="Z439" s="32">
        <f t="shared" ref="Z439:AA439" si="2195">Q439+S439+U439</f>
        <v>238</v>
      </c>
      <c r="AA439" s="67">
        <f t="shared" si="2195"/>
        <v>191</v>
      </c>
      <c r="AB439" s="68">
        <f t="shared" ref="AB439:AC439" si="2196">Z439/X439</f>
        <v>1.64137931</v>
      </c>
      <c r="AC439" s="69">
        <f t="shared" si="2196"/>
        <v>0.4786967419</v>
      </c>
      <c r="AD439" s="70">
        <v>85.0</v>
      </c>
      <c r="AE439" s="70">
        <v>21.0</v>
      </c>
      <c r="AF439" s="70">
        <v>19.0</v>
      </c>
      <c r="AG439" s="70">
        <v>20.0</v>
      </c>
      <c r="AH439" s="69">
        <v>217.0</v>
      </c>
      <c r="AI439" s="69">
        <v>165.0</v>
      </c>
      <c r="AJ439" s="69">
        <v>17.0</v>
      </c>
      <c r="AK439" s="70">
        <f t="shared" ref="AK439:AN439" si="2197">ROUND(AD439*$AB439,0)</f>
        <v>140</v>
      </c>
      <c r="AL439" s="70">
        <f t="shared" si="2197"/>
        <v>34</v>
      </c>
      <c r="AM439" s="70">
        <f t="shared" si="2197"/>
        <v>31</v>
      </c>
      <c r="AN439" s="70">
        <f t="shared" si="2197"/>
        <v>33</v>
      </c>
      <c r="AO439" s="69">
        <f t="shared" ref="AO439:AQ439" si="2198">ROUND(AH439*$AC439,0)</f>
        <v>104</v>
      </c>
      <c r="AP439" s="69">
        <f t="shared" si="2198"/>
        <v>79</v>
      </c>
      <c r="AQ439" s="69">
        <f t="shared" si="2198"/>
        <v>8</v>
      </c>
    </row>
    <row r="440">
      <c r="A440" s="60"/>
      <c r="B440" s="60"/>
      <c r="C440" s="60"/>
      <c r="D440" s="46">
        <v>438.0</v>
      </c>
      <c r="E440" s="25"/>
      <c r="F440" s="26">
        <v>6431.0</v>
      </c>
      <c r="G440" s="18">
        <v>1155.0</v>
      </c>
      <c r="H440" s="15">
        <f t="shared" si="9"/>
        <v>222</v>
      </c>
      <c r="I440" s="28">
        <v>18.0</v>
      </c>
      <c r="J440" s="29">
        <v>37.0</v>
      </c>
      <c r="K440" s="30">
        <v>17.0</v>
      </c>
      <c r="L440" s="31">
        <v>117.0</v>
      </c>
      <c r="M440" s="32">
        <v>12.0</v>
      </c>
      <c r="N440" s="33">
        <v>21.0</v>
      </c>
      <c r="O440" s="25"/>
      <c r="P440" s="15">
        <f t="shared" si="10"/>
        <v>159</v>
      </c>
      <c r="Q440" s="28">
        <f>'Group B vs A; Governor; Early E'!AJ440</f>
        <v>44</v>
      </c>
      <c r="R440" s="29">
        <f>'Group B vs A; Governor; Early E'!AK440</f>
        <v>37</v>
      </c>
      <c r="S440" s="30">
        <f>'Group B vs A; Governor; MiV EDV'!AJ440</f>
        <v>17</v>
      </c>
      <c r="T440" s="31">
        <f>'Group B vs A; Governor; MiV EDV'!AK440</f>
        <v>19</v>
      </c>
      <c r="U440" s="32">
        <f>'Group B vs A; EDV Restoration D'!C440</f>
        <v>21</v>
      </c>
      <c r="V440" s="33">
        <f>'Group B vs A; Governor; MiV EDV'!AI440</f>
        <v>21</v>
      </c>
      <c r="W440" s="25"/>
      <c r="X440" s="28">
        <f t="shared" ref="X440:Y440" si="2199">I440+K440+M440</f>
        <v>47</v>
      </c>
      <c r="Y440" s="29">
        <f t="shared" si="2199"/>
        <v>175</v>
      </c>
      <c r="Z440" s="32">
        <f t="shared" ref="Z440:AA440" si="2200">Q440+S440+U440</f>
        <v>82</v>
      </c>
      <c r="AA440" s="67">
        <f t="shared" si="2200"/>
        <v>77</v>
      </c>
      <c r="AB440" s="68">
        <f t="shared" ref="AB440:AC440" si="2201">Z440/X440</f>
        <v>1.744680851</v>
      </c>
      <c r="AC440" s="69">
        <f t="shared" si="2201"/>
        <v>0.44</v>
      </c>
      <c r="AD440" s="70">
        <v>20.0</v>
      </c>
      <c r="AE440" s="70">
        <v>9.0</v>
      </c>
      <c r="AF440" s="70">
        <v>12.0</v>
      </c>
      <c r="AG440" s="70">
        <v>6.0</v>
      </c>
      <c r="AH440" s="69">
        <v>129.0</v>
      </c>
      <c r="AI440" s="69">
        <v>37.0</v>
      </c>
      <c r="AJ440" s="69">
        <v>9.0</v>
      </c>
      <c r="AK440" s="70">
        <f t="shared" ref="AK440:AN440" si="2202">ROUND(AD440*$AB440,0)</f>
        <v>35</v>
      </c>
      <c r="AL440" s="70">
        <f t="shared" si="2202"/>
        <v>16</v>
      </c>
      <c r="AM440" s="70">
        <f t="shared" si="2202"/>
        <v>21</v>
      </c>
      <c r="AN440" s="70">
        <f t="shared" si="2202"/>
        <v>10</v>
      </c>
      <c r="AO440" s="69">
        <f t="shared" ref="AO440:AQ440" si="2203">ROUND(AH440*$AC440,0)</f>
        <v>57</v>
      </c>
      <c r="AP440" s="69">
        <f t="shared" si="2203"/>
        <v>16</v>
      </c>
      <c r="AQ440" s="69">
        <f t="shared" si="2203"/>
        <v>4</v>
      </c>
    </row>
    <row r="441">
      <c r="A441" s="60"/>
      <c r="B441" s="60"/>
      <c r="C441" s="60"/>
      <c r="D441" s="46">
        <v>439.0</v>
      </c>
      <c r="E441" s="25"/>
      <c r="F441" s="26">
        <v>6467.0</v>
      </c>
      <c r="G441" s="18">
        <v>2528.0</v>
      </c>
      <c r="H441" s="15">
        <f t="shared" si="9"/>
        <v>473</v>
      </c>
      <c r="I441" s="28">
        <v>52.0</v>
      </c>
      <c r="J441" s="29">
        <v>100.0</v>
      </c>
      <c r="K441" s="30">
        <v>33.0</v>
      </c>
      <c r="L441" s="31">
        <v>180.0</v>
      </c>
      <c r="M441" s="32">
        <v>42.0</v>
      </c>
      <c r="N441" s="33">
        <v>66.0</v>
      </c>
      <c r="O441" s="25"/>
      <c r="P441" s="15">
        <f t="shared" si="10"/>
        <v>433</v>
      </c>
      <c r="Q441" s="28">
        <f>'Group B vs A; Governor; Early E'!AJ441</f>
        <v>130</v>
      </c>
      <c r="R441" s="29">
        <f>'Group B vs A; Governor; Early E'!AK441</f>
        <v>100</v>
      </c>
      <c r="S441" s="30">
        <f>'Group B vs A; Governor; MiV EDV'!AJ441</f>
        <v>33</v>
      </c>
      <c r="T441" s="31">
        <f>'Group B vs A; Governor; MiV EDV'!AK441</f>
        <v>31</v>
      </c>
      <c r="U441" s="32">
        <f>'Group B vs A; EDV Restoration D'!C441</f>
        <v>73</v>
      </c>
      <c r="V441" s="33">
        <f>'Group B vs A; Governor; MiV EDV'!AI441</f>
        <v>66</v>
      </c>
      <c r="W441" s="25"/>
      <c r="X441" s="28">
        <f t="shared" ref="X441:Y441" si="2204">I441+K441+M441</f>
        <v>127</v>
      </c>
      <c r="Y441" s="29">
        <f t="shared" si="2204"/>
        <v>346</v>
      </c>
      <c r="Z441" s="32">
        <f t="shared" ref="Z441:AA441" si="2205">Q441+S441+U441</f>
        <v>236</v>
      </c>
      <c r="AA441" s="67">
        <f t="shared" si="2205"/>
        <v>197</v>
      </c>
      <c r="AB441" s="68">
        <f t="shared" ref="AB441:AC441" si="2206">Z441/X441</f>
        <v>1.858267717</v>
      </c>
      <c r="AC441" s="69">
        <f t="shared" si="2206"/>
        <v>0.5693641618</v>
      </c>
      <c r="AD441" s="70">
        <v>62.0</v>
      </c>
      <c r="AE441" s="70">
        <v>16.0</v>
      </c>
      <c r="AF441" s="70">
        <v>37.0</v>
      </c>
      <c r="AG441" s="70">
        <v>12.0</v>
      </c>
      <c r="AH441" s="69">
        <v>181.0</v>
      </c>
      <c r="AI441" s="69">
        <v>152.0</v>
      </c>
      <c r="AJ441" s="69">
        <v>13.0</v>
      </c>
      <c r="AK441" s="70">
        <f t="shared" ref="AK441:AN441" si="2207">ROUND(AD441*$AB441,0)</f>
        <v>115</v>
      </c>
      <c r="AL441" s="70">
        <f t="shared" si="2207"/>
        <v>30</v>
      </c>
      <c r="AM441" s="70">
        <f t="shared" si="2207"/>
        <v>69</v>
      </c>
      <c r="AN441" s="70">
        <f t="shared" si="2207"/>
        <v>22</v>
      </c>
      <c r="AO441" s="69">
        <f t="shared" ref="AO441:AQ441" si="2208">ROUND(AH441*$AC441,0)</f>
        <v>103</v>
      </c>
      <c r="AP441" s="69">
        <f t="shared" si="2208"/>
        <v>87</v>
      </c>
      <c r="AQ441" s="69">
        <f t="shared" si="2208"/>
        <v>7</v>
      </c>
    </row>
    <row r="442">
      <c r="A442" s="60"/>
      <c r="B442" s="60"/>
      <c r="C442" s="60"/>
      <c r="D442" s="46">
        <v>440.0</v>
      </c>
      <c r="E442" s="25"/>
      <c r="F442" s="26">
        <v>6468.0</v>
      </c>
      <c r="G442" s="18">
        <v>2117.0</v>
      </c>
      <c r="H442" s="15">
        <f t="shared" si="9"/>
        <v>336</v>
      </c>
      <c r="I442" s="28">
        <v>19.0</v>
      </c>
      <c r="J442" s="29">
        <v>69.0</v>
      </c>
      <c r="K442" s="30">
        <v>38.0</v>
      </c>
      <c r="L442" s="31">
        <v>146.0</v>
      </c>
      <c r="M442" s="32">
        <v>19.0</v>
      </c>
      <c r="N442" s="33">
        <v>45.0</v>
      </c>
      <c r="O442" s="25"/>
      <c r="P442" s="15">
        <f t="shared" si="10"/>
        <v>271</v>
      </c>
      <c r="Q442" s="28">
        <f>'Group B vs A; Governor; Early E'!AJ442</f>
        <v>48</v>
      </c>
      <c r="R442" s="29">
        <f>'Group B vs A; Governor; Early E'!AK442</f>
        <v>69</v>
      </c>
      <c r="S442" s="30">
        <f>'Group B vs A; Governor; MiV EDV'!AJ442</f>
        <v>38</v>
      </c>
      <c r="T442" s="31">
        <f>'Group B vs A; Governor; MiV EDV'!AK442</f>
        <v>34</v>
      </c>
      <c r="U442" s="32">
        <f>'Group B vs A; EDV Restoration D'!C442</f>
        <v>37</v>
      </c>
      <c r="V442" s="33">
        <f>'Group B vs A; Governor; MiV EDV'!AI442</f>
        <v>45</v>
      </c>
      <c r="W442" s="25"/>
      <c r="X442" s="28">
        <f t="shared" ref="X442:Y442" si="2209">I442+K442+M442</f>
        <v>76</v>
      </c>
      <c r="Y442" s="29">
        <f t="shared" si="2209"/>
        <v>260</v>
      </c>
      <c r="Z442" s="32">
        <f t="shared" ref="Z442:AA442" si="2210">Q442+S442+U442</f>
        <v>123</v>
      </c>
      <c r="AA442" s="67">
        <f t="shared" si="2210"/>
        <v>148</v>
      </c>
      <c r="AB442" s="68">
        <f t="shared" ref="AB442:AC442" si="2211">Z442/X442</f>
        <v>1.618421053</v>
      </c>
      <c r="AC442" s="69">
        <f t="shared" si="2211"/>
        <v>0.5692307692</v>
      </c>
      <c r="AD442" s="70">
        <v>43.0</v>
      </c>
      <c r="AE442" s="70">
        <v>12.0</v>
      </c>
      <c r="AF442" s="70">
        <v>13.0</v>
      </c>
      <c r="AG442" s="70">
        <v>8.0</v>
      </c>
      <c r="AH442" s="69">
        <v>162.0</v>
      </c>
      <c r="AI442" s="69">
        <v>83.0</v>
      </c>
      <c r="AJ442" s="69">
        <v>15.0</v>
      </c>
      <c r="AK442" s="70">
        <f t="shared" ref="AK442:AN442" si="2212">ROUND(AD442*$AB442,0)</f>
        <v>70</v>
      </c>
      <c r="AL442" s="70">
        <f t="shared" si="2212"/>
        <v>19</v>
      </c>
      <c r="AM442" s="70">
        <f t="shared" si="2212"/>
        <v>21</v>
      </c>
      <c r="AN442" s="70">
        <f t="shared" si="2212"/>
        <v>13</v>
      </c>
      <c r="AO442" s="69">
        <f t="shared" ref="AO442:AQ442" si="2213">ROUND(AH442*$AC442,0)</f>
        <v>92</v>
      </c>
      <c r="AP442" s="69">
        <f t="shared" si="2213"/>
        <v>47</v>
      </c>
      <c r="AQ442" s="69">
        <f t="shared" si="2213"/>
        <v>9</v>
      </c>
    </row>
    <row r="443">
      <c r="A443" s="60"/>
      <c r="B443" s="60"/>
      <c r="C443" s="60"/>
      <c r="D443" s="46">
        <v>441.0</v>
      </c>
      <c r="E443" s="25"/>
      <c r="F443" s="26">
        <v>6469.0</v>
      </c>
      <c r="G443" s="18">
        <v>3436.0</v>
      </c>
      <c r="H443" s="15">
        <f t="shared" si="9"/>
        <v>499</v>
      </c>
      <c r="I443" s="28">
        <v>35.0</v>
      </c>
      <c r="J443" s="29">
        <v>94.0</v>
      </c>
      <c r="K443" s="30">
        <v>28.0</v>
      </c>
      <c r="L443" s="31">
        <v>231.0</v>
      </c>
      <c r="M443" s="32">
        <v>33.0</v>
      </c>
      <c r="N443" s="33">
        <v>78.0</v>
      </c>
      <c r="O443" s="25"/>
      <c r="P443" s="15">
        <f t="shared" si="10"/>
        <v>384</v>
      </c>
      <c r="Q443" s="28">
        <f>'Group B vs A; Governor; Early E'!AJ443</f>
        <v>82</v>
      </c>
      <c r="R443" s="29">
        <f>'Group B vs A; Governor; Early E'!AK443</f>
        <v>94</v>
      </c>
      <c r="S443" s="30">
        <f>'Group B vs A; Governor; MiV EDV'!AJ443</f>
        <v>28</v>
      </c>
      <c r="T443" s="31">
        <f>'Group B vs A; Governor; MiV EDV'!AK443</f>
        <v>38</v>
      </c>
      <c r="U443" s="32">
        <f>'Group B vs A; EDV Restoration D'!C443</f>
        <v>64</v>
      </c>
      <c r="V443" s="33">
        <f>'Group B vs A; Governor; MiV EDV'!AI443</f>
        <v>78</v>
      </c>
      <c r="W443" s="25"/>
      <c r="X443" s="28">
        <f t="shared" ref="X443:Y443" si="2214">I443+K443+M443</f>
        <v>96</v>
      </c>
      <c r="Y443" s="29">
        <f t="shared" si="2214"/>
        <v>403</v>
      </c>
      <c r="Z443" s="32">
        <f t="shared" ref="Z443:AA443" si="2215">Q443+S443+U443</f>
        <v>174</v>
      </c>
      <c r="AA443" s="67">
        <f t="shared" si="2215"/>
        <v>210</v>
      </c>
      <c r="AB443" s="68">
        <f t="shared" ref="AB443:AC443" si="2216">Z443/X443</f>
        <v>1.8125</v>
      </c>
      <c r="AC443" s="69">
        <f t="shared" si="2216"/>
        <v>0.5210918114</v>
      </c>
      <c r="AD443" s="70">
        <v>60.0</v>
      </c>
      <c r="AE443" s="70">
        <v>18.0</v>
      </c>
      <c r="AF443" s="70">
        <v>9.0</v>
      </c>
      <c r="AG443" s="70">
        <v>9.0</v>
      </c>
      <c r="AH443" s="69">
        <v>242.0</v>
      </c>
      <c r="AI443" s="69">
        <v>150.0</v>
      </c>
      <c r="AJ443" s="69">
        <v>11.0</v>
      </c>
      <c r="AK443" s="70">
        <f t="shared" ref="AK443:AN443" si="2217">ROUND(AD443*$AB443,0)</f>
        <v>109</v>
      </c>
      <c r="AL443" s="70">
        <f t="shared" si="2217"/>
        <v>33</v>
      </c>
      <c r="AM443" s="70">
        <f t="shared" si="2217"/>
        <v>16</v>
      </c>
      <c r="AN443" s="70">
        <f t="shared" si="2217"/>
        <v>16</v>
      </c>
      <c r="AO443" s="69">
        <f t="shared" ref="AO443:AQ443" si="2218">ROUND(AH443*$AC443,0)</f>
        <v>126</v>
      </c>
      <c r="AP443" s="69">
        <f t="shared" si="2218"/>
        <v>78</v>
      </c>
      <c r="AQ443" s="69">
        <f t="shared" si="2218"/>
        <v>6</v>
      </c>
    </row>
    <row r="444">
      <c r="A444" s="60"/>
      <c r="B444" s="60"/>
      <c r="C444" s="60"/>
      <c r="D444" s="46">
        <v>442.0</v>
      </c>
      <c r="E444" s="25"/>
      <c r="F444" s="26">
        <v>6471.0</v>
      </c>
      <c r="G444" s="18">
        <v>1467.0</v>
      </c>
      <c r="H444" s="15">
        <f t="shared" si="9"/>
        <v>224</v>
      </c>
      <c r="I444" s="28">
        <v>17.0</v>
      </c>
      <c r="J444" s="29">
        <v>40.0</v>
      </c>
      <c r="K444" s="30">
        <v>15.0</v>
      </c>
      <c r="L444" s="31">
        <v>112.0</v>
      </c>
      <c r="M444" s="32">
        <v>18.0</v>
      </c>
      <c r="N444" s="33">
        <v>22.0</v>
      </c>
      <c r="O444" s="25"/>
      <c r="P444" s="15">
        <f t="shared" si="10"/>
        <v>169</v>
      </c>
      <c r="Q444" s="28">
        <f>'Group B vs A; Governor; Early E'!AJ444</f>
        <v>48</v>
      </c>
      <c r="R444" s="29">
        <f>'Group B vs A; Governor; Early E'!AK444</f>
        <v>40</v>
      </c>
      <c r="S444" s="30">
        <f>'Group B vs A; Governor; MiV EDV'!AJ444</f>
        <v>15</v>
      </c>
      <c r="T444" s="31">
        <f>'Group B vs A; Governor; MiV EDV'!AK444</f>
        <v>15</v>
      </c>
      <c r="U444" s="32">
        <f>'Group B vs A; EDV Restoration D'!C444</f>
        <v>29</v>
      </c>
      <c r="V444" s="33">
        <f>'Group B vs A; Governor; MiV EDV'!AI444</f>
        <v>22</v>
      </c>
      <c r="W444" s="25"/>
      <c r="X444" s="28">
        <f t="shared" ref="X444:Y444" si="2219">I444+K444+M444</f>
        <v>50</v>
      </c>
      <c r="Y444" s="29">
        <f t="shared" si="2219"/>
        <v>174</v>
      </c>
      <c r="Z444" s="32">
        <f t="shared" ref="Z444:AA444" si="2220">Q444+S444+U444</f>
        <v>92</v>
      </c>
      <c r="AA444" s="67">
        <f t="shared" si="2220"/>
        <v>77</v>
      </c>
      <c r="AB444" s="68">
        <f t="shared" ref="AB444:AC444" si="2221">Z444/X444</f>
        <v>1.84</v>
      </c>
      <c r="AC444" s="69">
        <f t="shared" si="2221"/>
        <v>0.4425287356</v>
      </c>
      <c r="AD444" s="70">
        <v>21.0</v>
      </c>
      <c r="AE444" s="70">
        <v>6.0</v>
      </c>
      <c r="AF444" s="70">
        <v>17.0</v>
      </c>
      <c r="AG444" s="70">
        <v>6.0</v>
      </c>
      <c r="AH444" s="69">
        <v>129.0</v>
      </c>
      <c r="AI444" s="69">
        <v>39.0</v>
      </c>
      <c r="AJ444" s="69">
        <v>6.0</v>
      </c>
      <c r="AK444" s="70">
        <f t="shared" ref="AK444:AN444" si="2222">ROUND(AD444*$AB444,0)</f>
        <v>39</v>
      </c>
      <c r="AL444" s="70">
        <f t="shared" si="2222"/>
        <v>11</v>
      </c>
      <c r="AM444" s="70">
        <f t="shared" si="2222"/>
        <v>31</v>
      </c>
      <c r="AN444" s="70">
        <f t="shared" si="2222"/>
        <v>11</v>
      </c>
      <c r="AO444" s="69">
        <f t="shared" ref="AO444:AQ444" si="2223">ROUND(AH444*$AC444,0)</f>
        <v>57</v>
      </c>
      <c r="AP444" s="69">
        <f t="shared" si="2223"/>
        <v>17</v>
      </c>
      <c r="AQ444" s="69">
        <f t="shared" si="2223"/>
        <v>3</v>
      </c>
    </row>
    <row r="445">
      <c r="A445" s="60"/>
      <c r="B445" s="60"/>
      <c r="C445" s="60"/>
      <c r="D445" s="46">
        <v>443.0</v>
      </c>
      <c r="E445" s="25"/>
      <c r="F445" s="26">
        <v>6487.0</v>
      </c>
      <c r="G445" s="18">
        <v>1116.0</v>
      </c>
      <c r="H445" s="15">
        <f t="shared" si="9"/>
        <v>241</v>
      </c>
      <c r="I445" s="28">
        <v>7.0</v>
      </c>
      <c r="J445" s="29">
        <v>6.0</v>
      </c>
      <c r="K445" s="30">
        <v>19.0</v>
      </c>
      <c r="L445" s="31">
        <v>68.0</v>
      </c>
      <c r="M445" s="32">
        <v>75.0</v>
      </c>
      <c r="N445" s="33">
        <v>66.0</v>
      </c>
      <c r="O445" s="25"/>
      <c r="P445" s="15">
        <f t="shared" si="10"/>
        <v>248</v>
      </c>
      <c r="Q445" s="28">
        <f>'Group B vs A; Governor; Early E'!AJ445</f>
        <v>33</v>
      </c>
      <c r="R445" s="29">
        <f>'Group B vs A; Governor; Early E'!AK445</f>
        <v>6</v>
      </c>
      <c r="S445" s="30">
        <f>'Group B vs A; Governor; MiV EDV'!AJ445</f>
        <v>19</v>
      </c>
      <c r="T445" s="31">
        <f>'Group B vs A; Governor; MiV EDV'!AK445</f>
        <v>11</v>
      </c>
      <c r="U445" s="32">
        <f>'Group B vs A; EDV Restoration D'!C445</f>
        <v>113</v>
      </c>
      <c r="V445" s="33">
        <f>'Group B vs A; Governor; MiV EDV'!AI445</f>
        <v>66</v>
      </c>
      <c r="W445" s="25"/>
      <c r="X445" s="28">
        <f t="shared" ref="X445:Y445" si="2224">I445+K445+M445</f>
        <v>101</v>
      </c>
      <c r="Y445" s="29">
        <f t="shared" si="2224"/>
        <v>140</v>
      </c>
      <c r="Z445" s="32">
        <f t="shared" ref="Z445:AA445" si="2225">Q445+S445+U445</f>
        <v>165</v>
      </c>
      <c r="AA445" s="67">
        <f t="shared" si="2225"/>
        <v>83</v>
      </c>
      <c r="AB445" s="68">
        <f t="shared" ref="AB445:AC445" si="2226">Z445/X445</f>
        <v>1.633663366</v>
      </c>
      <c r="AC445" s="69">
        <f t="shared" si="2226"/>
        <v>0.5928571429</v>
      </c>
      <c r="AD445" s="70">
        <v>58.0</v>
      </c>
      <c r="AE445" s="70">
        <v>26.0</v>
      </c>
      <c r="AF445" s="70">
        <v>10.0</v>
      </c>
      <c r="AG445" s="70">
        <v>7.0</v>
      </c>
      <c r="AH445" s="69">
        <v>79.0</v>
      </c>
      <c r="AI445" s="69">
        <v>57.0</v>
      </c>
      <c r="AJ445" s="69">
        <v>4.0</v>
      </c>
      <c r="AK445" s="70">
        <f t="shared" ref="AK445:AN445" si="2227">ROUND(AD445*$AB445,0)</f>
        <v>95</v>
      </c>
      <c r="AL445" s="70">
        <f t="shared" si="2227"/>
        <v>42</v>
      </c>
      <c r="AM445" s="70">
        <f t="shared" si="2227"/>
        <v>16</v>
      </c>
      <c r="AN445" s="70">
        <f t="shared" si="2227"/>
        <v>11</v>
      </c>
      <c r="AO445" s="69">
        <f t="shared" ref="AO445:AQ445" si="2228">ROUND(AH445*$AC445,0)</f>
        <v>47</v>
      </c>
      <c r="AP445" s="69">
        <f t="shared" si="2228"/>
        <v>34</v>
      </c>
      <c r="AQ445" s="69">
        <f t="shared" si="2228"/>
        <v>2</v>
      </c>
    </row>
    <row r="446">
      <c r="A446" s="60"/>
      <c r="B446" s="60"/>
      <c r="C446" s="60"/>
      <c r="D446" s="46">
        <v>444.0</v>
      </c>
      <c r="E446" s="25"/>
      <c r="F446" s="26">
        <v>6490.0</v>
      </c>
      <c r="G446" s="18">
        <v>3005.0</v>
      </c>
      <c r="H446" s="15">
        <f t="shared" si="9"/>
        <v>528</v>
      </c>
      <c r="I446" s="28">
        <v>63.0</v>
      </c>
      <c r="J446" s="29">
        <v>97.0</v>
      </c>
      <c r="K446" s="30">
        <v>28.0</v>
      </c>
      <c r="L446" s="31">
        <v>211.0</v>
      </c>
      <c r="M446" s="32">
        <v>46.0</v>
      </c>
      <c r="N446" s="33">
        <v>83.0</v>
      </c>
      <c r="O446" s="25"/>
      <c r="P446" s="15">
        <f t="shared" si="10"/>
        <v>472</v>
      </c>
      <c r="Q446" s="28">
        <f>'Group B vs A; Governor; Early E'!AJ446</f>
        <v>149</v>
      </c>
      <c r="R446" s="29">
        <f>'Group B vs A; Governor; Early E'!AK446</f>
        <v>97</v>
      </c>
      <c r="S446" s="30">
        <f>'Group B vs A; Governor; MiV EDV'!AJ446</f>
        <v>28</v>
      </c>
      <c r="T446" s="31">
        <f>'Group B vs A; Governor; MiV EDV'!AK446</f>
        <v>33</v>
      </c>
      <c r="U446" s="32">
        <f>'Group B vs A; EDV Restoration D'!C446</f>
        <v>82</v>
      </c>
      <c r="V446" s="33">
        <f>'Group B vs A; Governor; MiV EDV'!AI446</f>
        <v>83</v>
      </c>
      <c r="W446" s="25"/>
      <c r="X446" s="28">
        <f t="shared" ref="X446:Y446" si="2229">I446+K446+M446</f>
        <v>137</v>
      </c>
      <c r="Y446" s="29">
        <f t="shared" si="2229"/>
        <v>391</v>
      </c>
      <c r="Z446" s="32">
        <f t="shared" ref="Z446:AA446" si="2230">Q446+S446+U446</f>
        <v>259</v>
      </c>
      <c r="AA446" s="67">
        <f t="shared" si="2230"/>
        <v>213</v>
      </c>
      <c r="AB446" s="68">
        <f t="shared" ref="AB446:AC446" si="2231">Z446/X446</f>
        <v>1.890510949</v>
      </c>
      <c r="AC446" s="69">
        <f t="shared" si="2231"/>
        <v>0.5447570332</v>
      </c>
      <c r="AD446" s="70">
        <v>91.0</v>
      </c>
      <c r="AE446" s="70">
        <v>24.0</v>
      </c>
      <c r="AF446" s="70">
        <v>11.0</v>
      </c>
      <c r="AG446" s="70">
        <v>11.0</v>
      </c>
      <c r="AH446" s="69">
        <v>223.0</v>
      </c>
      <c r="AI446" s="69">
        <v>155.0</v>
      </c>
      <c r="AJ446" s="69">
        <v>13.0</v>
      </c>
      <c r="AK446" s="70">
        <f t="shared" ref="AK446:AN446" si="2232">ROUND(AD446*$AB446,0)</f>
        <v>172</v>
      </c>
      <c r="AL446" s="70">
        <f t="shared" si="2232"/>
        <v>45</v>
      </c>
      <c r="AM446" s="70">
        <f t="shared" si="2232"/>
        <v>21</v>
      </c>
      <c r="AN446" s="70">
        <f t="shared" si="2232"/>
        <v>21</v>
      </c>
      <c r="AO446" s="69">
        <f t="shared" ref="AO446:AQ446" si="2233">ROUND(AH446*$AC446,0)</f>
        <v>121</v>
      </c>
      <c r="AP446" s="69">
        <f t="shared" si="2233"/>
        <v>84</v>
      </c>
      <c r="AQ446" s="69">
        <f t="shared" si="2233"/>
        <v>7</v>
      </c>
    </row>
    <row r="447">
      <c r="A447" s="60"/>
      <c r="B447" s="60"/>
      <c r="C447" s="60"/>
      <c r="D447" s="46">
        <v>445.0</v>
      </c>
      <c r="E447" s="25"/>
      <c r="F447" s="26">
        <v>6492.0</v>
      </c>
      <c r="G447" s="18">
        <v>3663.0</v>
      </c>
      <c r="H447" s="15">
        <f t="shared" si="9"/>
        <v>498</v>
      </c>
      <c r="I447" s="28">
        <v>28.0</v>
      </c>
      <c r="J447" s="29">
        <v>59.0</v>
      </c>
      <c r="K447" s="30">
        <v>39.0</v>
      </c>
      <c r="L447" s="31">
        <v>268.0</v>
      </c>
      <c r="M447" s="32">
        <v>34.0</v>
      </c>
      <c r="N447" s="33">
        <v>70.0</v>
      </c>
      <c r="O447" s="25"/>
      <c r="P447" s="15">
        <f t="shared" si="10"/>
        <v>344</v>
      </c>
      <c r="Q447" s="28">
        <f>'Group B vs A; Governor; Early E'!AJ447</f>
        <v>66</v>
      </c>
      <c r="R447" s="29">
        <f>'Group B vs A; Governor; Early E'!AK447</f>
        <v>59</v>
      </c>
      <c r="S447" s="30">
        <f>'Group B vs A; Governor; MiV EDV'!AJ447</f>
        <v>39</v>
      </c>
      <c r="T447" s="31">
        <f>'Group B vs A; Governor; MiV EDV'!AK447</f>
        <v>46</v>
      </c>
      <c r="U447" s="32">
        <f>'Group B vs A; EDV Restoration D'!C447</f>
        <v>64</v>
      </c>
      <c r="V447" s="33">
        <f>'Group B vs A; Governor; MiV EDV'!AI447</f>
        <v>70</v>
      </c>
      <c r="W447" s="25"/>
      <c r="X447" s="28">
        <f t="shared" ref="X447:Y447" si="2234">I447+K447+M447</f>
        <v>101</v>
      </c>
      <c r="Y447" s="29">
        <f t="shared" si="2234"/>
        <v>397</v>
      </c>
      <c r="Z447" s="32">
        <f t="shared" ref="Z447:AA447" si="2235">Q447+S447+U447</f>
        <v>169</v>
      </c>
      <c r="AA447" s="67">
        <f t="shared" si="2235"/>
        <v>175</v>
      </c>
      <c r="AB447" s="68">
        <f t="shared" ref="AB447:AC447" si="2236">Z447/X447</f>
        <v>1.673267327</v>
      </c>
      <c r="AC447" s="69">
        <f t="shared" si="2236"/>
        <v>0.4408060453</v>
      </c>
      <c r="AD447" s="70">
        <v>49.0</v>
      </c>
      <c r="AE447" s="70">
        <v>33.0</v>
      </c>
      <c r="AF447" s="70">
        <v>14.0</v>
      </c>
      <c r="AG447" s="70">
        <v>5.0</v>
      </c>
      <c r="AH447" s="69">
        <v>262.0</v>
      </c>
      <c r="AI447" s="69">
        <v>118.0</v>
      </c>
      <c r="AJ447" s="69">
        <v>17.0</v>
      </c>
      <c r="AK447" s="70">
        <f t="shared" ref="AK447:AN447" si="2237">ROUND(AD447*$AB447,0)</f>
        <v>82</v>
      </c>
      <c r="AL447" s="70">
        <f t="shared" si="2237"/>
        <v>55</v>
      </c>
      <c r="AM447" s="70">
        <f t="shared" si="2237"/>
        <v>23</v>
      </c>
      <c r="AN447" s="70">
        <f t="shared" si="2237"/>
        <v>8</v>
      </c>
      <c r="AO447" s="69">
        <f t="shared" ref="AO447:AQ447" si="2238">ROUND(AH447*$AC447,0)</f>
        <v>115</v>
      </c>
      <c r="AP447" s="69">
        <f t="shared" si="2238"/>
        <v>52</v>
      </c>
      <c r="AQ447" s="69">
        <f t="shared" si="2238"/>
        <v>7</v>
      </c>
    </row>
    <row r="448">
      <c r="A448" s="60"/>
      <c r="B448" s="60"/>
      <c r="C448" s="60"/>
      <c r="D448" s="46">
        <v>446.0</v>
      </c>
      <c r="E448" s="25"/>
      <c r="F448" s="26">
        <v>6493.0</v>
      </c>
      <c r="G448" s="18">
        <v>2602.0</v>
      </c>
      <c r="H448" s="15">
        <f t="shared" si="9"/>
        <v>530</v>
      </c>
      <c r="I448" s="28">
        <v>40.0</v>
      </c>
      <c r="J448" s="29">
        <v>98.0</v>
      </c>
      <c r="K448" s="30">
        <v>47.0</v>
      </c>
      <c r="L448" s="31">
        <v>217.0</v>
      </c>
      <c r="M448" s="32">
        <v>47.0</v>
      </c>
      <c r="N448" s="33">
        <v>81.0</v>
      </c>
      <c r="O448" s="25"/>
      <c r="P448" s="15">
        <f t="shared" si="10"/>
        <v>452</v>
      </c>
      <c r="Q448" s="28">
        <f>'Group B vs A; Governor; Early E'!AJ448</f>
        <v>101</v>
      </c>
      <c r="R448" s="29">
        <f>'Group B vs A; Governor; Early E'!AK448</f>
        <v>98</v>
      </c>
      <c r="S448" s="30">
        <f>'Group B vs A; Governor; MiV EDV'!AJ448</f>
        <v>47</v>
      </c>
      <c r="T448" s="31">
        <f>'Group B vs A; Governor; MiV EDV'!AK448</f>
        <v>42</v>
      </c>
      <c r="U448" s="32">
        <f>'Group B vs A; EDV Restoration D'!C448</f>
        <v>83</v>
      </c>
      <c r="V448" s="33">
        <f>'Group B vs A; Governor; MiV EDV'!AI448</f>
        <v>81</v>
      </c>
      <c r="W448" s="25"/>
      <c r="X448" s="28">
        <f t="shared" ref="X448:Y448" si="2239">I448+K448+M448</f>
        <v>134</v>
      </c>
      <c r="Y448" s="29">
        <f t="shared" si="2239"/>
        <v>396</v>
      </c>
      <c r="Z448" s="32">
        <f t="shared" ref="Z448:AA448" si="2240">Q448+S448+U448</f>
        <v>231</v>
      </c>
      <c r="AA448" s="67">
        <f t="shared" si="2240"/>
        <v>221</v>
      </c>
      <c r="AB448" s="68">
        <f t="shared" ref="AB448:AC448" si="2241">Z448/X448</f>
        <v>1.723880597</v>
      </c>
      <c r="AC448" s="69">
        <f t="shared" si="2241"/>
        <v>0.5580808081</v>
      </c>
      <c r="AD448" s="70">
        <v>73.0</v>
      </c>
      <c r="AE448" s="70">
        <v>30.0</v>
      </c>
      <c r="AF448" s="70">
        <v>18.0</v>
      </c>
      <c r="AG448" s="70">
        <v>13.0</v>
      </c>
      <c r="AH448" s="69">
        <v>227.0</v>
      </c>
      <c r="AI448" s="69">
        <v>154.0</v>
      </c>
      <c r="AJ448" s="69">
        <v>15.0</v>
      </c>
      <c r="AK448" s="70">
        <f t="shared" ref="AK448:AN448" si="2242">ROUND(AD448*$AB448,0)</f>
        <v>126</v>
      </c>
      <c r="AL448" s="70">
        <f t="shared" si="2242"/>
        <v>52</v>
      </c>
      <c r="AM448" s="70">
        <f t="shared" si="2242"/>
        <v>31</v>
      </c>
      <c r="AN448" s="70">
        <f t="shared" si="2242"/>
        <v>22</v>
      </c>
      <c r="AO448" s="69">
        <f t="shared" ref="AO448:AQ448" si="2243">ROUND(AH448*$AC448,0)</f>
        <v>127</v>
      </c>
      <c r="AP448" s="69">
        <f t="shared" si="2243"/>
        <v>86</v>
      </c>
      <c r="AQ448" s="69">
        <f t="shared" si="2243"/>
        <v>8</v>
      </c>
    </row>
    <row r="449">
      <c r="A449" s="60"/>
      <c r="B449" s="60"/>
      <c r="C449" s="60"/>
      <c r="D449" s="46">
        <v>447.0</v>
      </c>
      <c r="E449" s="25"/>
      <c r="F449" s="26">
        <v>6497.0</v>
      </c>
      <c r="G449" s="18">
        <v>2091.0</v>
      </c>
      <c r="H449" s="15">
        <f t="shared" si="9"/>
        <v>368</v>
      </c>
      <c r="I449" s="28">
        <v>13.0</v>
      </c>
      <c r="J449" s="29">
        <v>62.0</v>
      </c>
      <c r="K449" s="30">
        <v>39.0</v>
      </c>
      <c r="L449" s="31">
        <v>151.0</v>
      </c>
      <c r="M449" s="32">
        <v>30.0</v>
      </c>
      <c r="N449" s="33">
        <v>73.0</v>
      </c>
      <c r="O449" s="25"/>
      <c r="P449" s="15">
        <f t="shared" si="10"/>
        <v>304</v>
      </c>
      <c r="Q449" s="28">
        <f>'Group B vs A; Governor; Early E'!AJ449</f>
        <v>35</v>
      </c>
      <c r="R449" s="29">
        <f>'Group B vs A; Governor; Early E'!AK449</f>
        <v>62</v>
      </c>
      <c r="S449" s="30">
        <f>'Group B vs A; Governor; MiV EDV'!AJ449</f>
        <v>39</v>
      </c>
      <c r="T449" s="31">
        <f>'Group B vs A; Governor; MiV EDV'!AK449</f>
        <v>36</v>
      </c>
      <c r="U449" s="32">
        <f>'Group B vs A; EDV Restoration D'!C449</f>
        <v>59</v>
      </c>
      <c r="V449" s="33">
        <f>'Group B vs A; Governor; MiV EDV'!AI449</f>
        <v>73</v>
      </c>
      <c r="W449" s="25"/>
      <c r="X449" s="28">
        <f t="shared" ref="X449:Y449" si="2244">I449+K449+M449</f>
        <v>82</v>
      </c>
      <c r="Y449" s="29">
        <f t="shared" si="2244"/>
        <v>286</v>
      </c>
      <c r="Z449" s="32">
        <f t="shared" ref="Z449:AA449" si="2245">Q449+S449+U449</f>
        <v>133</v>
      </c>
      <c r="AA449" s="67">
        <f t="shared" si="2245"/>
        <v>171</v>
      </c>
      <c r="AB449" s="68">
        <f t="shared" ref="AB449:AC449" si="2246">Z449/X449</f>
        <v>1.62195122</v>
      </c>
      <c r="AC449" s="69">
        <f t="shared" si="2246"/>
        <v>0.5979020979</v>
      </c>
      <c r="AD449" s="70">
        <v>44.0</v>
      </c>
      <c r="AE449" s="70">
        <v>17.0</v>
      </c>
      <c r="AF449" s="70">
        <v>14.0</v>
      </c>
      <c r="AG449" s="70">
        <v>7.0</v>
      </c>
      <c r="AH449" s="69">
        <v>156.0</v>
      </c>
      <c r="AI449" s="69">
        <v>124.0</v>
      </c>
      <c r="AJ449" s="69">
        <v>6.0</v>
      </c>
      <c r="AK449" s="70">
        <f t="shared" ref="AK449:AN449" si="2247">ROUND(AD449*$AB449,0)</f>
        <v>71</v>
      </c>
      <c r="AL449" s="70">
        <f t="shared" si="2247"/>
        <v>28</v>
      </c>
      <c r="AM449" s="70">
        <f t="shared" si="2247"/>
        <v>23</v>
      </c>
      <c r="AN449" s="70">
        <f t="shared" si="2247"/>
        <v>11</v>
      </c>
      <c r="AO449" s="69">
        <f t="shared" ref="AO449:AQ449" si="2248">ROUND(AH449*$AC449,0)</f>
        <v>93</v>
      </c>
      <c r="AP449" s="69">
        <f t="shared" si="2248"/>
        <v>74</v>
      </c>
      <c r="AQ449" s="69">
        <f t="shared" si="2248"/>
        <v>4</v>
      </c>
    </row>
    <row r="450">
      <c r="A450" s="60"/>
      <c r="B450" s="60"/>
      <c r="C450" s="60"/>
      <c r="D450" s="46">
        <v>448.0</v>
      </c>
      <c r="E450" s="25"/>
      <c r="F450" s="26">
        <v>6499.0</v>
      </c>
      <c r="G450" s="18">
        <v>2178.0</v>
      </c>
      <c r="H450" s="15">
        <f t="shared" si="9"/>
        <v>269</v>
      </c>
      <c r="I450" s="28">
        <v>9.0</v>
      </c>
      <c r="J450" s="29">
        <v>43.0</v>
      </c>
      <c r="K450" s="30">
        <v>17.0</v>
      </c>
      <c r="L450" s="31">
        <v>116.0</v>
      </c>
      <c r="M450" s="32">
        <v>34.0</v>
      </c>
      <c r="N450" s="33">
        <v>50.0</v>
      </c>
      <c r="O450" s="25"/>
      <c r="P450" s="15">
        <f t="shared" si="10"/>
        <v>214</v>
      </c>
      <c r="Q450" s="28">
        <f>'Group B vs A; Governor; Early E'!AJ450</f>
        <v>29</v>
      </c>
      <c r="R450" s="29">
        <f>'Group B vs A; Governor; Early E'!AK450</f>
        <v>43</v>
      </c>
      <c r="S450" s="30">
        <f>'Group B vs A; Governor; MiV EDV'!AJ450</f>
        <v>17</v>
      </c>
      <c r="T450" s="31">
        <f>'Group B vs A; Governor; MiV EDV'!AK450</f>
        <v>18</v>
      </c>
      <c r="U450" s="32">
        <f>'Group B vs A; EDV Restoration D'!C450</f>
        <v>57</v>
      </c>
      <c r="V450" s="33">
        <f>'Group B vs A; Governor; MiV EDV'!AI450</f>
        <v>50</v>
      </c>
      <c r="W450" s="25"/>
      <c r="X450" s="28">
        <f t="shared" ref="X450:Y450" si="2249">I450+K450+M450</f>
        <v>60</v>
      </c>
      <c r="Y450" s="29">
        <f t="shared" si="2249"/>
        <v>209</v>
      </c>
      <c r="Z450" s="32">
        <f t="shared" ref="Z450:AA450" si="2250">Q450+S450+U450</f>
        <v>103</v>
      </c>
      <c r="AA450" s="67">
        <f t="shared" si="2250"/>
        <v>111</v>
      </c>
      <c r="AB450" s="68">
        <f t="shared" ref="AB450:AC450" si="2251">Z450/X450</f>
        <v>1.716666667</v>
      </c>
      <c r="AC450" s="69">
        <f t="shared" si="2251"/>
        <v>0.5311004785</v>
      </c>
      <c r="AD450" s="70">
        <v>36.0</v>
      </c>
      <c r="AE450" s="70">
        <v>10.0</v>
      </c>
      <c r="AF450" s="70">
        <v>10.0</v>
      </c>
      <c r="AG450" s="70">
        <v>4.0</v>
      </c>
      <c r="AH450" s="69">
        <v>141.0</v>
      </c>
      <c r="AI450" s="69">
        <v>65.0</v>
      </c>
      <c r="AJ450" s="69">
        <v>3.0</v>
      </c>
      <c r="AK450" s="70">
        <f t="shared" ref="AK450:AN450" si="2252">ROUND(AD450*$AB450,0)</f>
        <v>62</v>
      </c>
      <c r="AL450" s="70">
        <f t="shared" si="2252"/>
        <v>17</v>
      </c>
      <c r="AM450" s="70">
        <f t="shared" si="2252"/>
        <v>17</v>
      </c>
      <c r="AN450" s="70">
        <f t="shared" si="2252"/>
        <v>7</v>
      </c>
      <c r="AO450" s="69">
        <f t="shared" ref="AO450:AQ450" si="2253">ROUND(AH450*$AC450,0)</f>
        <v>75</v>
      </c>
      <c r="AP450" s="69">
        <f t="shared" si="2253"/>
        <v>35</v>
      </c>
      <c r="AQ450" s="69">
        <f t="shared" si="2253"/>
        <v>2</v>
      </c>
    </row>
    <row r="451">
      <c r="A451" s="60"/>
      <c r="B451" s="60"/>
      <c r="C451" s="60"/>
      <c r="D451" s="46">
        <v>449.0</v>
      </c>
      <c r="E451" s="25"/>
      <c r="F451" s="26">
        <v>6509.0</v>
      </c>
      <c r="G451" s="18">
        <v>1455.0</v>
      </c>
      <c r="H451" s="15">
        <f t="shared" si="9"/>
        <v>466</v>
      </c>
      <c r="I451" s="28">
        <v>28.0</v>
      </c>
      <c r="J451" s="29">
        <v>82.0</v>
      </c>
      <c r="K451" s="30">
        <v>43.0</v>
      </c>
      <c r="L451" s="31">
        <v>227.0</v>
      </c>
      <c r="M451" s="32">
        <v>26.0</v>
      </c>
      <c r="N451" s="33">
        <v>60.0</v>
      </c>
      <c r="O451" s="25"/>
      <c r="P451" s="15">
        <f t="shared" si="10"/>
        <v>349</v>
      </c>
      <c r="Q451" s="28">
        <f>'Group B vs A; Governor; Early E'!AJ451</f>
        <v>68</v>
      </c>
      <c r="R451" s="29">
        <f>'Group B vs A; Governor; Early E'!AK451</f>
        <v>82</v>
      </c>
      <c r="S451" s="30">
        <f>'Group B vs A; Governor; MiV EDV'!AJ451</f>
        <v>43</v>
      </c>
      <c r="T451" s="31">
        <f>'Group B vs A; Governor; MiV EDV'!AK451</f>
        <v>46</v>
      </c>
      <c r="U451" s="32">
        <f>'Group B vs A; EDV Restoration D'!C451</f>
        <v>50</v>
      </c>
      <c r="V451" s="33">
        <f>'Group B vs A; Governor; MiV EDV'!AI451</f>
        <v>60</v>
      </c>
      <c r="W451" s="25"/>
      <c r="X451" s="28">
        <f t="shared" ref="X451:Y451" si="2254">I451+K451+M451</f>
        <v>97</v>
      </c>
      <c r="Y451" s="29">
        <f t="shared" si="2254"/>
        <v>369</v>
      </c>
      <c r="Z451" s="32">
        <f t="shared" ref="Z451:AA451" si="2255">Q451+S451+U451</f>
        <v>161</v>
      </c>
      <c r="AA451" s="67">
        <f t="shared" si="2255"/>
        <v>188</v>
      </c>
      <c r="AB451" s="68">
        <f t="shared" ref="AB451:AC451" si="2256">Z451/X451</f>
        <v>1.659793814</v>
      </c>
      <c r="AC451" s="69">
        <f t="shared" si="2256"/>
        <v>0.5094850949</v>
      </c>
      <c r="AD451" s="70">
        <v>45.0</v>
      </c>
      <c r="AE451" s="70">
        <v>11.0</v>
      </c>
      <c r="AF451" s="70">
        <v>25.0</v>
      </c>
      <c r="AG451" s="70">
        <v>16.0</v>
      </c>
      <c r="AH451" s="69">
        <v>201.0</v>
      </c>
      <c r="AI451" s="69">
        <v>162.0</v>
      </c>
      <c r="AJ451" s="69">
        <v>6.0</v>
      </c>
      <c r="AK451" s="70">
        <f t="shared" ref="AK451:AN451" si="2257">ROUND(AD451*$AB451,0)</f>
        <v>75</v>
      </c>
      <c r="AL451" s="70">
        <f t="shared" si="2257"/>
        <v>18</v>
      </c>
      <c r="AM451" s="70">
        <f t="shared" si="2257"/>
        <v>41</v>
      </c>
      <c r="AN451" s="70">
        <f t="shared" si="2257"/>
        <v>27</v>
      </c>
      <c r="AO451" s="69">
        <f t="shared" ref="AO451:AQ451" si="2258">ROUND(AH451*$AC451,0)</f>
        <v>102</v>
      </c>
      <c r="AP451" s="69">
        <f t="shared" si="2258"/>
        <v>83</v>
      </c>
      <c r="AQ451" s="69">
        <f t="shared" si="2258"/>
        <v>3</v>
      </c>
    </row>
    <row r="452">
      <c r="A452" s="60"/>
      <c r="B452" s="60"/>
      <c r="C452" s="60"/>
      <c r="D452" s="46">
        <v>450.0</v>
      </c>
      <c r="E452" s="25"/>
      <c r="F452" s="26">
        <v>6512.0</v>
      </c>
      <c r="G452" s="18">
        <v>1939.0</v>
      </c>
      <c r="H452" s="15">
        <f t="shared" si="9"/>
        <v>616</v>
      </c>
      <c r="I452" s="28">
        <v>35.0</v>
      </c>
      <c r="J452" s="29">
        <v>113.0</v>
      </c>
      <c r="K452" s="30">
        <v>80.0</v>
      </c>
      <c r="L452" s="31">
        <v>231.0</v>
      </c>
      <c r="M452" s="32">
        <v>43.0</v>
      </c>
      <c r="N452" s="33">
        <v>114.0</v>
      </c>
      <c r="O452" s="25"/>
      <c r="P452" s="15">
        <f t="shared" si="10"/>
        <v>539</v>
      </c>
      <c r="Q452" s="28">
        <f>'Group B vs A; Governor; Early E'!AJ452</f>
        <v>84</v>
      </c>
      <c r="R452" s="29">
        <f>'Group B vs A; Governor; Early E'!AK452</f>
        <v>113</v>
      </c>
      <c r="S452" s="30">
        <f>'Group B vs A; Governor; MiV EDV'!AJ452</f>
        <v>80</v>
      </c>
      <c r="T452" s="31">
        <f>'Group B vs A; Governor; MiV EDV'!AK452</f>
        <v>61</v>
      </c>
      <c r="U452" s="32">
        <f>'Group B vs A; EDV Restoration D'!C452</f>
        <v>87</v>
      </c>
      <c r="V452" s="33">
        <f>'Group B vs A; Governor; MiV EDV'!AI452</f>
        <v>114</v>
      </c>
      <c r="W452" s="25"/>
      <c r="X452" s="28">
        <f t="shared" ref="X452:Y452" si="2259">I452+K452+M452</f>
        <v>158</v>
      </c>
      <c r="Y452" s="29">
        <f t="shared" si="2259"/>
        <v>458</v>
      </c>
      <c r="Z452" s="32">
        <f t="shared" ref="Z452:AA452" si="2260">Q452+S452+U452</f>
        <v>251</v>
      </c>
      <c r="AA452" s="67">
        <f t="shared" si="2260"/>
        <v>288</v>
      </c>
      <c r="AB452" s="68">
        <f t="shared" ref="AB452:AC452" si="2261">Z452/X452</f>
        <v>1.588607595</v>
      </c>
      <c r="AC452" s="69">
        <f t="shared" si="2261"/>
        <v>0.6288209607</v>
      </c>
      <c r="AD452" s="70">
        <v>58.0</v>
      </c>
      <c r="AE452" s="70">
        <v>22.0</v>
      </c>
      <c r="AF452" s="70">
        <v>29.0</v>
      </c>
      <c r="AG452" s="70">
        <v>49.0</v>
      </c>
      <c r="AH452" s="69">
        <v>174.0</v>
      </c>
      <c r="AI452" s="69">
        <v>275.0</v>
      </c>
      <c r="AJ452" s="69">
        <v>9.0</v>
      </c>
      <c r="AK452" s="70">
        <f t="shared" ref="AK452:AN452" si="2262">ROUND(AD452*$AB452,0)</f>
        <v>92</v>
      </c>
      <c r="AL452" s="70">
        <f t="shared" si="2262"/>
        <v>35</v>
      </c>
      <c r="AM452" s="70">
        <f t="shared" si="2262"/>
        <v>46</v>
      </c>
      <c r="AN452" s="70">
        <f t="shared" si="2262"/>
        <v>78</v>
      </c>
      <c r="AO452" s="69">
        <f t="shared" ref="AO452:AQ452" si="2263">ROUND(AH452*$AC452,0)</f>
        <v>109</v>
      </c>
      <c r="AP452" s="69">
        <f t="shared" si="2263"/>
        <v>173</v>
      </c>
      <c r="AQ452" s="69">
        <f t="shared" si="2263"/>
        <v>6</v>
      </c>
    </row>
    <row r="453">
      <c r="A453" s="60"/>
      <c r="B453" s="60"/>
      <c r="C453" s="60"/>
      <c r="D453" s="46">
        <v>451.0</v>
      </c>
      <c r="E453" s="25"/>
      <c r="F453" s="26">
        <v>6514.0</v>
      </c>
      <c r="G453" s="18">
        <v>2368.0</v>
      </c>
      <c r="H453" s="15">
        <f t="shared" si="9"/>
        <v>609</v>
      </c>
      <c r="I453" s="28">
        <v>47.0</v>
      </c>
      <c r="J453" s="29">
        <v>94.0</v>
      </c>
      <c r="K453" s="30">
        <v>57.0</v>
      </c>
      <c r="L453" s="31">
        <v>259.0</v>
      </c>
      <c r="M453" s="32">
        <v>55.0</v>
      </c>
      <c r="N453" s="33">
        <v>97.0</v>
      </c>
      <c r="O453" s="25"/>
      <c r="P453" s="15">
        <f t="shared" si="10"/>
        <v>510</v>
      </c>
      <c r="Q453" s="28">
        <f>'Group B vs A; Governor; Early E'!AJ453</f>
        <v>113</v>
      </c>
      <c r="R453" s="29">
        <f>'Group B vs A; Governor; Early E'!AK453</f>
        <v>94</v>
      </c>
      <c r="S453" s="30">
        <f>'Group B vs A; Governor; MiV EDV'!AJ453</f>
        <v>57</v>
      </c>
      <c r="T453" s="31">
        <f>'Group B vs A; Governor; MiV EDV'!AK453</f>
        <v>52</v>
      </c>
      <c r="U453" s="32">
        <f>'Group B vs A; EDV Restoration D'!C453</f>
        <v>97</v>
      </c>
      <c r="V453" s="33">
        <f>'Group B vs A; Governor; MiV EDV'!AI453</f>
        <v>97</v>
      </c>
      <c r="W453" s="25"/>
      <c r="X453" s="28">
        <f t="shared" ref="X453:Y453" si="2264">I453+K453+M453</f>
        <v>159</v>
      </c>
      <c r="Y453" s="29">
        <f t="shared" si="2264"/>
        <v>450</v>
      </c>
      <c r="Z453" s="32">
        <f t="shared" ref="Z453:AA453" si="2265">Q453+S453+U453</f>
        <v>267</v>
      </c>
      <c r="AA453" s="67">
        <f t="shared" si="2265"/>
        <v>243</v>
      </c>
      <c r="AB453" s="68">
        <f t="shared" ref="AB453:AC453" si="2266">Z453/X453</f>
        <v>1.679245283</v>
      </c>
      <c r="AC453" s="69">
        <f t="shared" si="2266"/>
        <v>0.54</v>
      </c>
      <c r="AD453" s="70">
        <v>78.0</v>
      </c>
      <c r="AE453" s="70">
        <v>26.0</v>
      </c>
      <c r="AF453" s="70">
        <v>42.0</v>
      </c>
      <c r="AG453" s="70">
        <v>13.0</v>
      </c>
      <c r="AH453" s="69">
        <v>255.0</v>
      </c>
      <c r="AI453" s="69">
        <v>185.0</v>
      </c>
      <c r="AJ453" s="69">
        <v>10.0</v>
      </c>
      <c r="AK453" s="70">
        <f t="shared" ref="AK453:AN453" si="2267">ROUND(AD453*$AB453,0)</f>
        <v>131</v>
      </c>
      <c r="AL453" s="70">
        <f t="shared" si="2267"/>
        <v>44</v>
      </c>
      <c r="AM453" s="70">
        <f t="shared" si="2267"/>
        <v>71</v>
      </c>
      <c r="AN453" s="70">
        <f t="shared" si="2267"/>
        <v>22</v>
      </c>
      <c r="AO453" s="69">
        <f t="shared" ref="AO453:AQ453" si="2268">ROUND(AH453*$AC453,0)</f>
        <v>138</v>
      </c>
      <c r="AP453" s="69">
        <f t="shared" si="2268"/>
        <v>100</v>
      </c>
      <c r="AQ453" s="69">
        <f t="shared" si="2268"/>
        <v>5</v>
      </c>
    </row>
    <row r="454">
      <c r="A454" s="60"/>
      <c r="B454" s="60"/>
      <c r="C454" s="60"/>
      <c r="D454" s="46">
        <v>452.0</v>
      </c>
      <c r="E454" s="25"/>
      <c r="F454" s="26">
        <v>6517.0</v>
      </c>
      <c r="G454" s="18">
        <v>2267.0</v>
      </c>
      <c r="H454" s="15">
        <f t="shared" si="9"/>
        <v>463</v>
      </c>
      <c r="I454" s="28">
        <v>29.0</v>
      </c>
      <c r="J454" s="29">
        <v>68.0</v>
      </c>
      <c r="K454" s="30">
        <v>48.0</v>
      </c>
      <c r="L454" s="31">
        <v>214.0</v>
      </c>
      <c r="M454" s="32">
        <v>28.0</v>
      </c>
      <c r="N454" s="33">
        <v>76.0</v>
      </c>
      <c r="O454" s="25"/>
      <c r="P454" s="15">
        <f t="shared" si="10"/>
        <v>364</v>
      </c>
      <c r="Q454" s="28">
        <f>'Group B vs A; Governor; Early E'!AJ454</f>
        <v>64</v>
      </c>
      <c r="R454" s="29">
        <f>'Group B vs A; Governor; Early E'!AK454</f>
        <v>68</v>
      </c>
      <c r="S454" s="30">
        <f>'Group B vs A; Governor; MiV EDV'!AJ454</f>
        <v>48</v>
      </c>
      <c r="T454" s="31">
        <f>'Group B vs A; Governor; MiV EDV'!AK454</f>
        <v>50</v>
      </c>
      <c r="U454" s="32">
        <f>'Group B vs A; EDV Restoration D'!C454</f>
        <v>58</v>
      </c>
      <c r="V454" s="33">
        <f>'Group B vs A; Governor; MiV EDV'!AI454</f>
        <v>76</v>
      </c>
      <c r="W454" s="25"/>
      <c r="X454" s="28">
        <f t="shared" ref="X454:Y454" si="2269">I454+K454+M454</f>
        <v>105</v>
      </c>
      <c r="Y454" s="29">
        <f t="shared" si="2269"/>
        <v>358</v>
      </c>
      <c r="Z454" s="32">
        <f t="shared" ref="Z454:AA454" si="2270">Q454+S454+U454</f>
        <v>170</v>
      </c>
      <c r="AA454" s="67">
        <f t="shared" si="2270"/>
        <v>194</v>
      </c>
      <c r="AB454" s="68">
        <f t="shared" ref="AB454:AC454" si="2271">Z454/X454</f>
        <v>1.619047619</v>
      </c>
      <c r="AC454" s="69">
        <f t="shared" si="2271"/>
        <v>0.5418994413</v>
      </c>
      <c r="AD454" s="70">
        <v>57.0</v>
      </c>
      <c r="AE454" s="70">
        <v>17.0</v>
      </c>
      <c r="AF454" s="70">
        <v>25.0</v>
      </c>
      <c r="AG454" s="70">
        <v>6.0</v>
      </c>
      <c r="AH454" s="69">
        <v>214.0</v>
      </c>
      <c r="AI454" s="69">
        <v>142.0</v>
      </c>
      <c r="AJ454" s="69">
        <v>2.0</v>
      </c>
      <c r="AK454" s="70">
        <f t="shared" ref="AK454:AN454" si="2272">ROUND(AD454*$AB454,0)</f>
        <v>92</v>
      </c>
      <c r="AL454" s="70">
        <f t="shared" si="2272"/>
        <v>28</v>
      </c>
      <c r="AM454" s="70">
        <f t="shared" si="2272"/>
        <v>40</v>
      </c>
      <c r="AN454" s="70">
        <f t="shared" si="2272"/>
        <v>10</v>
      </c>
      <c r="AO454" s="69">
        <f t="shared" ref="AO454:AQ454" si="2273">ROUND(AH454*$AC454,0)</f>
        <v>116</v>
      </c>
      <c r="AP454" s="69">
        <f t="shared" si="2273"/>
        <v>77</v>
      </c>
      <c r="AQ454" s="69">
        <f t="shared" si="2273"/>
        <v>1</v>
      </c>
    </row>
    <row r="455">
      <c r="A455" s="60"/>
      <c r="B455" s="60"/>
      <c r="C455" s="60"/>
      <c r="D455" s="46">
        <v>453.0</v>
      </c>
      <c r="E455" s="25"/>
      <c r="F455" s="26">
        <v>6520.0</v>
      </c>
      <c r="G455" s="18">
        <v>2800.0</v>
      </c>
      <c r="H455" s="15">
        <f t="shared" si="9"/>
        <v>729</v>
      </c>
      <c r="I455" s="28">
        <v>52.0</v>
      </c>
      <c r="J455" s="29">
        <v>152.0</v>
      </c>
      <c r="K455" s="30">
        <v>56.0</v>
      </c>
      <c r="L455" s="31">
        <v>286.0</v>
      </c>
      <c r="M455" s="32">
        <v>73.0</v>
      </c>
      <c r="N455" s="33">
        <v>110.0</v>
      </c>
      <c r="O455" s="25"/>
      <c r="P455" s="15">
        <f t="shared" si="10"/>
        <v>633</v>
      </c>
      <c r="Q455" s="28">
        <f>'Group B vs A; Governor; Early E'!AJ455</f>
        <v>141</v>
      </c>
      <c r="R455" s="29">
        <f>'Group B vs A; Governor; Early E'!AK455</f>
        <v>152</v>
      </c>
      <c r="S455" s="30">
        <f>'Group B vs A; Governor; MiV EDV'!AJ455</f>
        <v>56</v>
      </c>
      <c r="T455" s="31">
        <f>'Group B vs A; Governor; MiV EDV'!AK455</f>
        <v>50</v>
      </c>
      <c r="U455" s="32">
        <f>'Group B vs A; EDV Restoration D'!C455</f>
        <v>124</v>
      </c>
      <c r="V455" s="33">
        <f>'Group B vs A; Governor; MiV EDV'!AI455</f>
        <v>110</v>
      </c>
      <c r="W455" s="25"/>
      <c r="X455" s="28">
        <f t="shared" ref="X455:Y455" si="2274">I455+K455+M455</f>
        <v>181</v>
      </c>
      <c r="Y455" s="29">
        <f t="shared" si="2274"/>
        <v>548</v>
      </c>
      <c r="Z455" s="32">
        <f t="shared" ref="Z455:AA455" si="2275">Q455+S455+U455</f>
        <v>321</v>
      </c>
      <c r="AA455" s="67">
        <f t="shared" si="2275"/>
        <v>312</v>
      </c>
      <c r="AB455" s="68">
        <f t="shared" ref="AB455:AC455" si="2276">Z455/X455</f>
        <v>1.773480663</v>
      </c>
      <c r="AC455" s="69">
        <f t="shared" si="2276"/>
        <v>0.5693430657</v>
      </c>
      <c r="AD455" s="70">
        <v>99.0</v>
      </c>
      <c r="AE455" s="70">
        <v>29.0</v>
      </c>
      <c r="AF455" s="70">
        <v>34.0</v>
      </c>
      <c r="AG455" s="70">
        <v>19.0</v>
      </c>
      <c r="AH455" s="69">
        <v>333.0</v>
      </c>
      <c r="AI455" s="69">
        <v>196.0</v>
      </c>
      <c r="AJ455" s="69">
        <v>19.0</v>
      </c>
      <c r="AK455" s="70">
        <f t="shared" ref="AK455:AN455" si="2277">ROUND(AD455*$AB455,0)</f>
        <v>176</v>
      </c>
      <c r="AL455" s="70">
        <f t="shared" si="2277"/>
        <v>51</v>
      </c>
      <c r="AM455" s="70">
        <f t="shared" si="2277"/>
        <v>60</v>
      </c>
      <c r="AN455" s="70">
        <f t="shared" si="2277"/>
        <v>34</v>
      </c>
      <c r="AO455" s="69">
        <f t="shared" ref="AO455:AQ455" si="2278">ROUND(AH455*$AC455,0)</f>
        <v>190</v>
      </c>
      <c r="AP455" s="69">
        <f t="shared" si="2278"/>
        <v>112</v>
      </c>
      <c r="AQ455" s="69">
        <f t="shared" si="2278"/>
        <v>11</v>
      </c>
    </row>
    <row r="456">
      <c r="A456" s="60"/>
      <c r="B456" s="60"/>
      <c r="C456" s="60"/>
      <c r="D456" s="46">
        <v>454.0</v>
      </c>
      <c r="E456" s="25"/>
      <c r="F456" s="26">
        <v>6522.0</v>
      </c>
      <c r="G456" s="18">
        <v>1570.0</v>
      </c>
      <c r="H456" s="15">
        <f t="shared" si="9"/>
        <v>411</v>
      </c>
      <c r="I456" s="28">
        <v>30.0</v>
      </c>
      <c r="J456" s="29">
        <v>68.0</v>
      </c>
      <c r="K456" s="30">
        <v>38.0</v>
      </c>
      <c r="L456" s="31">
        <v>186.0</v>
      </c>
      <c r="M456" s="32">
        <v>36.0</v>
      </c>
      <c r="N456" s="33">
        <v>53.0</v>
      </c>
      <c r="O456" s="25"/>
      <c r="P456" s="15">
        <f t="shared" si="10"/>
        <v>331</v>
      </c>
      <c r="Q456" s="28">
        <f>'Group B vs A; Governor; Early E'!AJ456</f>
        <v>77</v>
      </c>
      <c r="R456" s="29">
        <f>'Group B vs A; Governor; Early E'!AK456</f>
        <v>68</v>
      </c>
      <c r="S456" s="30">
        <f>'Group B vs A; Governor; MiV EDV'!AJ456</f>
        <v>38</v>
      </c>
      <c r="T456" s="31">
        <f>'Group B vs A; Governor; MiV EDV'!AK456</f>
        <v>34</v>
      </c>
      <c r="U456" s="32">
        <f>'Group B vs A; EDV Restoration D'!C456</f>
        <v>61</v>
      </c>
      <c r="V456" s="33">
        <f>'Group B vs A; Governor; MiV EDV'!AI456</f>
        <v>53</v>
      </c>
      <c r="W456" s="25"/>
      <c r="X456" s="28">
        <f t="shared" ref="X456:Y456" si="2279">I456+K456+M456</f>
        <v>104</v>
      </c>
      <c r="Y456" s="29">
        <f t="shared" si="2279"/>
        <v>307</v>
      </c>
      <c r="Z456" s="32">
        <f t="shared" ref="Z456:AA456" si="2280">Q456+S456+U456</f>
        <v>176</v>
      </c>
      <c r="AA456" s="67">
        <f t="shared" si="2280"/>
        <v>155</v>
      </c>
      <c r="AB456" s="68">
        <f t="shared" ref="AB456:AC456" si="2281">Z456/X456</f>
        <v>1.692307692</v>
      </c>
      <c r="AC456" s="69">
        <f t="shared" si="2281"/>
        <v>0.5048859935</v>
      </c>
      <c r="AD456" s="70">
        <v>52.0</v>
      </c>
      <c r="AE456" s="70">
        <v>21.0</v>
      </c>
      <c r="AF456" s="70">
        <v>26.0</v>
      </c>
      <c r="AG456" s="70">
        <v>5.0</v>
      </c>
      <c r="AH456" s="69">
        <v>183.0</v>
      </c>
      <c r="AI456" s="69">
        <v>107.0</v>
      </c>
      <c r="AJ456" s="69">
        <v>17.0</v>
      </c>
      <c r="AK456" s="70">
        <f t="shared" ref="AK456:AN456" si="2282">ROUND(AD456*$AB456,0)</f>
        <v>88</v>
      </c>
      <c r="AL456" s="70">
        <f t="shared" si="2282"/>
        <v>36</v>
      </c>
      <c r="AM456" s="70">
        <f t="shared" si="2282"/>
        <v>44</v>
      </c>
      <c r="AN456" s="70">
        <f t="shared" si="2282"/>
        <v>8</v>
      </c>
      <c r="AO456" s="69">
        <f t="shared" ref="AO456:AQ456" si="2283">ROUND(AH456*$AC456,0)</f>
        <v>92</v>
      </c>
      <c r="AP456" s="69">
        <f t="shared" si="2283"/>
        <v>54</v>
      </c>
      <c r="AQ456" s="69">
        <f t="shared" si="2283"/>
        <v>9</v>
      </c>
    </row>
    <row r="457">
      <c r="A457" s="60"/>
      <c r="B457" s="60"/>
      <c r="C457" s="60"/>
      <c r="D457" s="46">
        <v>455.0</v>
      </c>
      <c r="E457" s="25"/>
      <c r="F457" s="26">
        <v>6526.0</v>
      </c>
      <c r="G457" s="18">
        <v>1880.0</v>
      </c>
      <c r="H457" s="15">
        <f t="shared" si="9"/>
        <v>869</v>
      </c>
      <c r="I457" s="28">
        <v>78.0</v>
      </c>
      <c r="J457" s="29">
        <v>175.0</v>
      </c>
      <c r="K457" s="30">
        <v>80.0</v>
      </c>
      <c r="L457" s="31">
        <v>452.0</v>
      </c>
      <c r="M457" s="32">
        <v>34.0</v>
      </c>
      <c r="N457" s="33">
        <v>50.0</v>
      </c>
      <c r="O457" s="25"/>
      <c r="P457" s="15">
        <f t="shared" si="10"/>
        <v>640</v>
      </c>
      <c r="Q457" s="28">
        <f>'Group B vs A; Governor; Early E'!AJ457</f>
        <v>203</v>
      </c>
      <c r="R457" s="29">
        <f>'Group B vs A; Governor; Early E'!AK457</f>
        <v>175</v>
      </c>
      <c r="S457" s="30">
        <f>'Group B vs A; Governor; MiV EDV'!AJ457</f>
        <v>80</v>
      </c>
      <c r="T457" s="31">
        <f>'Group B vs A; Governor; MiV EDV'!AK457</f>
        <v>75</v>
      </c>
      <c r="U457" s="32">
        <f>'Group B vs A; EDV Restoration D'!C457</f>
        <v>57</v>
      </c>
      <c r="V457" s="33">
        <f>'Group B vs A; Governor; MiV EDV'!AI457</f>
        <v>50</v>
      </c>
      <c r="W457" s="25"/>
      <c r="X457" s="28">
        <f t="shared" ref="X457:Y457" si="2284">I457+K457+M457</f>
        <v>192</v>
      </c>
      <c r="Y457" s="29">
        <f t="shared" si="2284"/>
        <v>677</v>
      </c>
      <c r="Z457" s="32">
        <f t="shared" ref="Z457:AA457" si="2285">Q457+S457+U457</f>
        <v>340</v>
      </c>
      <c r="AA457" s="67">
        <f t="shared" si="2285"/>
        <v>300</v>
      </c>
      <c r="AB457" s="68">
        <f t="shared" ref="AB457:AC457" si="2286">Z457/X457</f>
        <v>1.770833333</v>
      </c>
      <c r="AC457" s="69">
        <f t="shared" si="2286"/>
        <v>0.4431314623</v>
      </c>
      <c r="AD457" s="70">
        <v>88.0</v>
      </c>
      <c r="AE457" s="70">
        <v>40.0</v>
      </c>
      <c r="AF457" s="70">
        <v>36.0</v>
      </c>
      <c r="AG457" s="70">
        <v>28.0</v>
      </c>
      <c r="AH457" s="69">
        <v>381.0</v>
      </c>
      <c r="AI457" s="69">
        <v>282.0</v>
      </c>
      <c r="AJ457" s="69">
        <v>14.0</v>
      </c>
      <c r="AK457" s="70">
        <f t="shared" ref="AK457:AN457" si="2287">ROUND(AD457*$AB457,0)</f>
        <v>156</v>
      </c>
      <c r="AL457" s="70">
        <f t="shared" si="2287"/>
        <v>71</v>
      </c>
      <c r="AM457" s="70">
        <f t="shared" si="2287"/>
        <v>64</v>
      </c>
      <c r="AN457" s="70">
        <f t="shared" si="2287"/>
        <v>50</v>
      </c>
      <c r="AO457" s="69">
        <f t="shared" ref="AO457:AQ457" si="2288">ROUND(AH457*$AC457,0)</f>
        <v>169</v>
      </c>
      <c r="AP457" s="69">
        <f t="shared" si="2288"/>
        <v>125</v>
      </c>
      <c r="AQ457" s="69">
        <f t="shared" si="2288"/>
        <v>6</v>
      </c>
    </row>
    <row r="458">
      <c r="A458" s="60"/>
      <c r="B458" s="60"/>
      <c r="C458" s="60"/>
      <c r="D458" s="46">
        <v>456.0</v>
      </c>
      <c r="E458" s="25"/>
      <c r="F458" s="26">
        <v>6527.0</v>
      </c>
      <c r="G458" s="18">
        <v>2826.0</v>
      </c>
      <c r="H458" s="15">
        <f t="shared" si="9"/>
        <v>596</v>
      </c>
      <c r="I458" s="28">
        <v>67.0</v>
      </c>
      <c r="J458" s="29">
        <v>110.0</v>
      </c>
      <c r="K458" s="30">
        <v>58.0</v>
      </c>
      <c r="L458" s="31">
        <v>239.0</v>
      </c>
      <c r="M458" s="32">
        <v>52.0</v>
      </c>
      <c r="N458" s="33">
        <v>70.0</v>
      </c>
      <c r="O458" s="25"/>
      <c r="P458" s="15">
        <f t="shared" si="10"/>
        <v>544</v>
      </c>
      <c r="Q458" s="28">
        <f>'Group B vs A; Governor; Early E'!AJ458</f>
        <v>176</v>
      </c>
      <c r="R458" s="29">
        <f>'Group B vs A; Governor; Early E'!AK458</f>
        <v>110</v>
      </c>
      <c r="S458" s="30">
        <f>'Group B vs A; Governor; MiV EDV'!AJ458</f>
        <v>58</v>
      </c>
      <c r="T458" s="31">
        <f>'Group B vs A; Governor; MiV EDV'!AK458</f>
        <v>44</v>
      </c>
      <c r="U458" s="32">
        <f>'Group B vs A; EDV Restoration D'!C458</f>
        <v>86</v>
      </c>
      <c r="V458" s="33">
        <f>'Group B vs A; Governor; MiV EDV'!AI458</f>
        <v>70</v>
      </c>
      <c r="W458" s="25"/>
      <c r="X458" s="28">
        <f t="shared" ref="X458:Y458" si="2289">I458+K458+M458</f>
        <v>177</v>
      </c>
      <c r="Y458" s="29">
        <f t="shared" si="2289"/>
        <v>419</v>
      </c>
      <c r="Z458" s="32">
        <f t="shared" ref="Z458:AA458" si="2290">Q458+S458+U458</f>
        <v>320</v>
      </c>
      <c r="AA458" s="67">
        <f t="shared" si="2290"/>
        <v>224</v>
      </c>
      <c r="AB458" s="68">
        <f t="shared" ref="AB458:AC458" si="2291">Z458/X458</f>
        <v>1.807909605</v>
      </c>
      <c r="AC458" s="69">
        <f t="shared" si="2291"/>
        <v>0.5346062053</v>
      </c>
      <c r="AD458" s="70">
        <v>115.0</v>
      </c>
      <c r="AE458" s="70">
        <v>30.0</v>
      </c>
      <c r="AF458" s="70">
        <v>21.0</v>
      </c>
      <c r="AG458" s="70">
        <v>11.0</v>
      </c>
      <c r="AH458" s="69">
        <v>246.0</v>
      </c>
      <c r="AI458" s="69">
        <v>163.0</v>
      </c>
      <c r="AJ458" s="69">
        <v>10.0</v>
      </c>
      <c r="AK458" s="70">
        <f t="shared" ref="AK458:AN458" si="2292">ROUND(AD458*$AB458,0)</f>
        <v>208</v>
      </c>
      <c r="AL458" s="70">
        <f t="shared" si="2292"/>
        <v>54</v>
      </c>
      <c r="AM458" s="70">
        <f t="shared" si="2292"/>
        <v>38</v>
      </c>
      <c r="AN458" s="70">
        <f t="shared" si="2292"/>
        <v>20</v>
      </c>
      <c r="AO458" s="69">
        <f t="shared" ref="AO458:AQ458" si="2293">ROUND(AH458*$AC458,0)</f>
        <v>132</v>
      </c>
      <c r="AP458" s="69">
        <f t="shared" si="2293"/>
        <v>87</v>
      </c>
      <c r="AQ458" s="69">
        <f t="shared" si="2293"/>
        <v>5</v>
      </c>
    </row>
    <row r="459">
      <c r="A459" s="60"/>
      <c r="B459" s="60"/>
      <c r="C459" s="60"/>
      <c r="D459" s="46">
        <v>457.0</v>
      </c>
      <c r="E459" s="25"/>
      <c r="F459" s="26">
        <v>6528.0</v>
      </c>
      <c r="G459" s="18">
        <v>2145.0</v>
      </c>
      <c r="H459" s="15">
        <f t="shared" si="9"/>
        <v>510</v>
      </c>
      <c r="I459" s="28">
        <v>40.0</v>
      </c>
      <c r="J459" s="29">
        <v>57.0</v>
      </c>
      <c r="K459" s="30">
        <v>60.0</v>
      </c>
      <c r="L459" s="31">
        <v>273.0</v>
      </c>
      <c r="M459" s="32">
        <v>29.0</v>
      </c>
      <c r="N459" s="33">
        <v>51.0</v>
      </c>
      <c r="O459" s="25"/>
      <c r="P459" s="15">
        <f t="shared" si="10"/>
        <v>370</v>
      </c>
      <c r="Q459" s="28">
        <f>'Group B vs A; Governor; Early E'!AJ459</f>
        <v>97</v>
      </c>
      <c r="R459" s="29">
        <f>'Group B vs A; Governor; Early E'!AK459</f>
        <v>57</v>
      </c>
      <c r="S459" s="30">
        <f>'Group B vs A; Governor; MiV EDV'!AJ459</f>
        <v>60</v>
      </c>
      <c r="T459" s="31">
        <f>'Group B vs A; Governor; MiV EDV'!AK459</f>
        <v>54</v>
      </c>
      <c r="U459" s="32">
        <f>'Group B vs A; EDV Restoration D'!C459</f>
        <v>51</v>
      </c>
      <c r="V459" s="33">
        <f>'Group B vs A; Governor; MiV EDV'!AI459</f>
        <v>51</v>
      </c>
      <c r="W459" s="25"/>
      <c r="X459" s="28">
        <f t="shared" ref="X459:Y459" si="2294">I459+K459+M459</f>
        <v>129</v>
      </c>
      <c r="Y459" s="29">
        <f t="shared" si="2294"/>
        <v>381</v>
      </c>
      <c r="Z459" s="32">
        <f t="shared" ref="Z459:AA459" si="2295">Q459+S459+U459</f>
        <v>208</v>
      </c>
      <c r="AA459" s="67">
        <f t="shared" si="2295"/>
        <v>162</v>
      </c>
      <c r="AB459" s="68">
        <f t="shared" ref="AB459:AC459" si="2296">Z459/X459</f>
        <v>1.612403101</v>
      </c>
      <c r="AC459" s="69">
        <f t="shared" si="2296"/>
        <v>0.4251968504</v>
      </c>
      <c r="AD459" s="70">
        <v>54.0</v>
      </c>
      <c r="AE459" s="70">
        <v>39.0</v>
      </c>
      <c r="AF459" s="70">
        <v>22.0</v>
      </c>
      <c r="AG459" s="70">
        <v>14.0</v>
      </c>
      <c r="AH459" s="69">
        <v>198.0</v>
      </c>
      <c r="AI459" s="69">
        <v>176.0</v>
      </c>
      <c r="AJ459" s="69">
        <v>7.0</v>
      </c>
      <c r="AK459" s="70">
        <f t="shared" ref="AK459:AN459" si="2297">ROUND(AD459*$AB459,0)</f>
        <v>87</v>
      </c>
      <c r="AL459" s="70">
        <f t="shared" si="2297"/>
        <v>63</v>
      </c>
      <c r="AM459" s="70">
        <f t="shared" si="2297"/>
        <v>35</v>
      </c>
      <c r="AN459" s="70">
        <f t="shared" si="2297"/>
        <v>23</v>
      </c>
      <c r="AO459" s="69">
        <f t="shared" ref="AO459:AQ459" si="2298">ROUND(AH459*$AC459,0)</f>
        <v>84</v>
      </c>
      <c r="AP459" s="69">
        <f t="shared" si="2298"/>
        <v>75</v>
      </c>
      <c r="AQ459" s="69">
        <f t="shared" si="2298"/>
        <v>3</v>
      </c>
    </row>
    <row r="460">
      <c r="A460" s="60"/>
      <c r="B460" s="60"/>
      <c r="C460" s="60"/>
      <c r="D460" s="46">
        <v>458.0</v>
      </c>
      <c r="E460" s="25"/>
      <c r="F460" s="26">
        <v>6530.0</v>
      </c>
      <c r="G460" s="18">
        <v>2916.0</v>
      </c>
      <c r="H460" s="15">
        <f t="shared" si="9"/>
        <v>500</v>
      </c>
      <c r="I460" s="28">
        <v>34.0</v>
      </c>
      <c r="J460" s="29">
        <v>109.0</v>
      </c>
      <c r="K460" s="30">
        <v>30.0</v>
      </c>
      <c r="L460" s="31">
        <v>203.0</v>
      </c>
      <c r="M460" s="32">
        <v>59.0</v>
      </c>
      <c r="N460" s="33">
        <v>65.0</v>
      </c>
      <c r="O460" s="25"/>
      <c r="P460" s="15">
        <f t="shared" si="10"/>
        <v>430</v>
      </c>
      <c r="Q460" s="28">
        <f>'Group B vs A; Governor; Early E'!AJ460</f>
        <v>105</v>
      </c>
      <c r="R460" s="29">
        <f>'Group B vs A; Governor; Early E'!AK460</f>
        <v>109</v>
      </c>
      <c r="S460" s="30">
        <f>'Group B vs A; Governor; MiV EDV'!AJ460</f>
        <v>30</v>
      </c>
      <c r="T460" s="31">
        <f>'Group B vs A; Governor; MiV EDV'!AK460</f>
        <v>28</v>
      </c>
      <c r="U460" s="32">
        <f>'Group B vs A; EDV Restoration D'!C460</f>
        <v>93</v>
      </c>
      <c r="V460" s="33">
        <f>'Group B vs A; Governor; MiV EDV'!AI460</f>
        <v>65</v>
      </c>
      <c r="W460" s="25"/>
      <c r="X460" s="28">
        <f t="shared" ref="X460:Y460" si="2299">I460+K460+M460</f>
        <v>123</v>
      </c>
      <c r="Y460" s="29">
        <f t="shared" si="2299"/>
        <v>377</v>
      </c>
      <c r="Z460" s="32">
        <f t="shared" ref="Z460:AA460" si="2300">Q460+S460+U460</f>
        <v>228</v>
      </c>
      <c r="AA460" s="67">
        <f t="shared" si="2300"/>
        <v>202</v>
      </c>
      <c r="AB460" s="68">
        <f t="shared" ref="AB460:AC460" si="2301">Z460/X460</f>
        <v>1.853658537</v>
      </c>
      <c r="AC460" s="69">
        <f t="shared" si="2301"/>
        <v>0.5358090186</v>
      </c>
      <c r="AD460" s="70">
        <v>69.0</v>
      </c>
      <c r="AE460" s="70">
        <v>27.0</v>
      </c>
      <c r="AF460" s="70">
        <v>18.0</v>
      </c>
      <c r="AG460" s="70">
        <v>9.0</v>
      </c>
      <c r="AH460" s="69">
        <v>234.0</v>
      </c>
      <c r="AI460" s="69">
        <v>133.0</v>
      </c>
      <c r="AJ460" s="69">
        <v>10.0</v>
      </c>
      <c r="AK460" s="70">
        <f t="shared" ref="AK460:AN460" si="2302">ROUND(AD460*$AB460,0)</f>
        <v>128</v>
      </c>
      <c r="AL460" s="70">
        <f t="shared" si="2302"/>
        <v>50</v>
      </c>
      <c r="AM460" s="70">
        <f t="shared" si="2302"/>
        <v>33</v>
      </c>
      <c r="AN460" s="70">
        <f t="shared" si="2302"/>
        <v>17</v>
      </c>
      <c r="AO460" s="69">
        <f t="shared" ref="AO460:AQ460" si="2303">ROUND(AH460*$AC460,0)</f>
        <v>125</v>
      </c>
      <c r="AP460" s="69">
        <f t="shared" si="2303"/>
        <v>71</v>
      </c>
      <c r="AQ460" s="69">
        <f t="shared" si="2303"/>
        <v>5</v>
      </c>
    </row>
    <row r="461">
      <c r="A461" s="60"/>
      <c r="B461" s="60"/>
      <c r="C461" s="60"/>
      <c r="D461" s="46">
        <v>459.0</v>
      </c>
      <c r="E461" s="25"/>
      <c r="F461" s="26">
        <v>6533.0</v>
      </c>
      <c r="G461" s="18">
        <v>1331.0</v>
      </c>
      <c r="H461" s="15">
        <f t="shared" si="9"/>
        <v>192</v>
      </c>
      <c r="I461" s="28">
        <v>11.0</v>
      </c>
      <c r="J461" s="29">
        <v>40.0</v>
      </c>
      <c r="K461" s="30">
        <v>11.0</v>
      </c>
      <c r="L461" s="31">
        <v>102.0</v>
      </c>
      <c r="M461" s="32">
        <v>3.0</v>
      </c>
      <c r="N461" s="33">
        <v>25.0</v>
      </c>
      <c r="O461" s="25"/>
      <c r="P461" s="15">
        <f t="shared" si="10"/>
        <v>133</v>
      </c>
      <c r="Q461" s="28">
        <f>'Group B vs A; Governor; Early E'!AJ461</f>
        <v>22</v>
      </c>
      <c r="R461" s="29">
        <f>'Group B vs A; Governor; Early E'!AK461</f>
        <v>40</v>
      </c>
      <c r="S461" s="30">
        <f>'Group B vs A; Governor; MiV EDV'!AJ461</f>
        <v>11</v>
      </c>
      <c r="T461" s="31">
        <f>'Group B vs A; Governor; MiV EDV'!AK461</f>
        <v>23</v>
      </c>
      <c r="U461" s="32">
        <f>'Group B vs A; EDV Restoration D'!C461</f>
        <v>12</v>
      </c>
      <c r="V461" s="33">
        <f>'Group B vs A; Governor; MiV EDV'!AI461</f>
        <v>25</v>
      </c>
      <c r="W461" s="25"/>
      <c r="X461" s="28">
        <f t="shared" ref="X461:Y461" si="2304">I461+K461+M461</f>
        <v>25</v>
      </c>
      <c r="Y461" s="29">
        <f t="shared" si="2304"/>
        <v>167</v>
      </c>
      <c r="Z461" s="32">
        <f t="shared" ref="Z461:AA461" si="2305">Q461+S461+U461</f>
        <v>45</v>
      </c>
      <c r="AA461" s="67">
        <f t="shared" si="2305"/>
        <v>88</v>
      </c>
      <c r="AB461" s="68">
        <f t="shared" ref="AB461:AC461" si="2306">Z461/X461</f>
        <v>1.8</v>
      </c>
      <c r="AC461" s="69">
        <f t="shared" si="2306"/>
        <v>0.5269461078</v>
      </c>
      <c r="AD461" s="70">
        <v>19.0</v>
      </c>
      <c r="AE461" s="70">
        <v>1.0</v>
      </c>
      <c r="AF461" s="70">
        <v>5.0</v>
      </c>
      <c r="AG461" s="70">
        <v>0.0</v>
      </c>
      <c r="AH461" s="69">
        <v>113.0</v>
      </c>
      <c r="AI461" s="69">
        <v>50.0</v>
      </c>
      <c r="AJ461" s="69">
        <v>4.0</v>
      </c>
      <c r="AK461" s="70">
        <f t="shared" ref="AK461:AN461" si="2307">ROUND(AD461*$AB461,0)</f>
        <v>34</v>
      </c>
      <c r="AL461" s="70">
        <f t="shared" si="2307"/>
        <v>2</v>
      </c>
      <c r="AM461" s="70">
        <f t="shared" si="2307"/>
        <v>9</v>
      </c>
      <c r="AN461" s="70">
        <f t="shared" si="2307"/>
        <v>0</v>
      </c>
      <c r="AO461" s="69">
        <f t="shared" ref="AO461:AQ461" si="2308">ROUND(AH461*$AC461,0)</f>
        <v>60</v>
      </c>
      <c r="AP461" s="69">
        <f t="shared" si="2308"/>
        <v>26</v>
      </c>
      <c r="AQ461" s="69">
        <f t="shared" si="2308"/>
        <v>2</v>
      </c>
    </row>
    <row r="462">
      <c r="A462" s="60"/>
      <c r="B462" s="60"/>
      <c r="C462" s="60"/>
      <c r="D462" s="46">
        <v>460.0</v>
      </c>
      <c r="E462" s="25"/>
      <c r="F462" s="26">
        <v>6538.0</v>
      </c>
      <c r="G462" s="18">
        <v>2501.0</v>
      </c>
      <c r="H462" s="15">
        <f t="shared" si="9"/>
        <v>382</v>
      </c>
      <c r="I462" s="28">
        <v>23.0</v>
      </c>
      <c r="J462" s="29">
        <v>69.0</v>
      </c>
      <c r="K462" s="30">
        <v>36.0</v>
      </c>
      <c r="L462" s="31">
        <v>170.0</v>
      </c>
      <c r="M462" s="32">
        <v>31.0</v>
      </c>
      <c r="N462" s="33">
        <v>53.0</v>
      </c>
      <c r="O462" s="25"/>
      <c r="P462" s="15">
        <f t="shared" si="10"/>
        <v>307</v>
      </c>
      <c r="Q462" s="28">
        <f>'Group B vs A; Governor; Early E'!AJ462</f>
        <v>61</v>
      </c>
      <c r="R462" s="29">
        <f>'Group B vs A; Governor; Early E'!AK462</f>
        <v>69</v>
      </c>
      <c r="S462" s="30">
        <f>'Group B vs A; Governor; MiV EDV'!AJ462</f>
        <v>36</v>
      </c>
      <c r="T462" s="31">
        <f>'Group B vs A; Governor; MiV EDV'!AK462</f>
        <v>33</v>
      </c>
      <c r="U462" s="32">
        <f>'Group B vs A; EDV Restoration D'!C462</f>
        <v>55</v>
      </c>
      <c r="V462" s="33">
        <f>'Group B vs A; Governor; MiV EDV'!AI462</f>
        <v>53</v>
      </c>
      <c r="W462" s="25"/>
      <c r="X462" s="28">
        <f t="shared" ref="X462:Y462" si="2309">I462+K462+M462</f>
        <v>90</v>
      </c>
      <c r="Y462" s="29">
        <f t="shared" si="2309"/>
        <v>292</v>
      </c>
      <c r="Z462" s="32">
        <f t="shared" ref="Z462:AA462" si="2310">Q462+S462+U462</f>
        <v>152</v>
      </c>
      <c r="AA462" s="67">
        <f t="shared" si="2310"/>
        <v>155</v>
      </c>
      <c r="AB462" s="68">
        <f t="shared" ref="AB462:AC462" si="2311">Z462/X462</f>
        <v>1.688888889</v>
      </c>
      <c r="AC462" s="69">
        <f t="shared" si="2311"/>
        <v>0.5308219178</v>
      </c>
      <c r="AD462" s="70">
        <v>45.0</v>
      </c>
      <c r="AE462" s="70">
        <v>28.0</v>
      </c>
      <c r="AF462" s="70">
        <v>10.0</v>
      </c>
      <c r="AG462" s="70">
        <v>7.0</v>
      </c>
      <c r="AH462" s="69">
        <v>185.0</v>
      </c>
      <c r="AI462" s="69">
        <v>88.0</v>
      </c>
      <c r="AJ462" s="69">
        <v>19.0</v>
      </c>
      <c r="AK462" s="70">
        <f t="shared" ref="AK462:AN462" si="2312">ROUND(AD462*$AB462,0)</f>
        <v>76</v>
      </c>
      <c r="AL462" s="70">
        <f t="shared" si="2312"/>
        <v>47</v>
      </c>
      <c r="AM462" s="70">
        <f t="shared" si="2312"/>
        <v>17</v>
      </c>
      <c r="AN462" s="70">
        <f t="shared" si="2312"/>
        <v>12</v>
      </c>
      <c r="AO462" s="69">
        <f t="shared" ref="AO462:AQ462" si="2313">ROUND(AH462*$AC462,0)</f>
        <v>98</v>
      </c>
      <c r="AP462" s="69">
        <f t="shared" si="2313"/>
        <v>47</v>
      </c>
      <c r="AQ462" s="69">
        <f t="shared" si="2313"/>
        <v>10</v>
      </c>
    </row>
    <row r="463">
      <c r="A463" s="60"/>
      <c r="B463" s="60"/>
      <c r="C463" s="60"/>
      <c r="D463" s="46">
        <v>461.0</v>
      </c>
      <c r="E463" s="25"/>
      <c r="F463" s="26">
        <v>6539.0</v>
      </c>
      <c r="G463" s="18">
        <v>1687.0</v>
      </c>
      <c r="H463" s="15">
        <f t="shared" si="9"/>
        <v>275</v>
      </c>
      <c r="I463" s="28">
        <v>28.0</v>
      </c>
      <c r="J463" s="29">
        <v>44.0</v>
      </c>
      <c r="K463" s="30">
        <v>34.0</v>
      </c>
      <c r="L463" s="31">
        <v>112.0</v>
      </c>
      <c r="M463" s="32">
        <v>22.0</v>
      </c>
      <c r="N463" s="33">
        <v>35.0</v>
      </c>
      <c r="O463" s="25"/>
      <c r="P463" s="15">
        <f t="shared" si="10"/>
        <v>244</v>
      </c>
      <c r="Q463" s="28">
        <f>'Group B vs A; Governor; Early E'!AJ463</f>
        <v>69</v>
      </c>
      <c r="R463" s="29">
        <f>'Group B vs A; Governor; Early E'!AK463</f>
        <v>44</v>
      </c>
      <c r="S463" s="30">
        <f>'Group B vs A; Governor; MiV EDV'!AJ463</f>
        <v>34</v>
      </c>
      <c r="T463" s="31">
        <f>'Group B vs A; Governor; MiV EDV'!AK463</f>
        <v>24</v>
      </c>
      <c r="U463" s="32">
        <f>'Group B vs A; EDV Restoration D'!C463</f>
        <v>38</v>
      </c>
      <c r="V463" s="33">
        <f>'Group B vs A; Governor; MiV EDV'!AI463</f>
        <v>35</v>
      </c>
      <c r="W463" s="25"/>
      <c r="X463" s="28">
        <f t="shared" ref="X463:Y463" si="2314">I463+K463+M463</f>
        <v>84</v>
      </c>
      <c r="Y463" s="29">
        <f t="shared" si="2314"/>
        <v>191</v>
      </c>
      <c r="Z463" s="32">
        <f t="shared" ref="Z463:AA463" si="2315">Q463+S463+U463</f>
        <v>141</v>
      </c>
      <c r="AA463" s="67">
        <f t="shared" si="2315"/>
        <v>103</v>
      </c>
      <c r="AB463" s="68">
        <f t="shared" ref="AB463:AC463" si="2316">Z463/X463</f>
        <v>1.678571429</v>
      </c>
      <c r="AC463" s="69">
        <f t="shared" si="2316"/>
        <v>0.5392670157</v>
      </c>
      <c r="AD463" s="70">
        <v>39.0</v>
      </c>
      <c r="AE463" s="70">
        <v>19.0</v>
      </c>
      <c r="AF463" s="70">
        <v>20.0</v>
      </c>
      <c r="AG463" s="70">
        <v>6.0</v>
      </c>
      <c r="AH463" s="69">
        <v>110.0</v>
      </c>
      <c r="AI463" s="69">
        <v>66.0</v>
      </c>
      <c r="AJ463" s="69">
        <v>15.0</v>
      </c>
      <c r="AK463" s="70">
        <f t="shared" ref="AK463:AN463" si="2317">ROUND(AD463*$AB463,0)</f>
        <v>65</v>
      </c>
      <c r="AL463" s="70">
        <f t="shared" si="2317"/>
        <v>32</v>
      </c>
      <c r="AM463" s="70">
        <f t="shared" si="2317"/>
        <v>34</v>
      </c>
      <c r="AN463" s="70">
        <f t="shared" si="2317"/>
        <v>10</v>
      </c>
      <c r="AO463" s="69">
        <f t="shared" ref="AO463:AQ463" si="2318">ROUND(AH463*$AC463,0)</f>
        <v>59</v>
      </c>
      <c r="AP463" s="69">
        <f t="shared" si="2318"/>
        <v>36</v>
      </c>
      <c r="AQ463" s="69">
        <f t="shared" si="2318"/>
        <v>8</v>
      </c>
    </row>
    <row r="464">
      <c r="A464" s="60"/>
      <c r="B464" s="60"/>
      <c r="C464" s="60"/>
      <c r="D464" s="46">
        <v>462.0</v>
      </c>
      <c r="E464" s="25"/>
      <c r="F464" s="26">
        <v>6540.0</v>
      </c>
      <c r="G464" s="18">
        <v>2203.0</v>
      </c>
      <c r="H464" s="15">
        <f t="shared" si="9"/>
        <v>335</v>
      </c>
      <c r="I464" s="28">
        <v>31.0</v>
      </c>
      <c r="J464" s="29">
        <v>95.0</v>
      </c>
      <c r="K464" s="30">
        <v>24.0</v>
      </c>
      <c r="L464" s="31">
        <v>121.0</v>
      </c>
      <c r="M464" s="32">
        <v>24.0</v>
      </c>
      <c r="N464" s="33">
        <v>40.0</v>
      </c>
      <c r="O464" s="25"/>
      <c r="P464" s="15">
        <f t="shared" si="10"/>
        <v>307</v>
      </c>
      <c r="Q464" s="28">
        <f>'Group B vs A; Governor; Early E'!AJ464</f>
        <v>84</v>
      </c>
      <c r="R464" s="29">
        <f>'Group B vs A; Governor; Early E'!AK464</f>
        <v>95</v>
      </c>
      <c r="S464" s="30">
        <f>'Group B vs A; Governor; MiV EDV'!AJ464</f>
        <v>24</v>
      </c>
      <c r="T464" s="31">
        <f>'Group B vs A; Governor; MiV EDV'!AK464</f>
        <v>22</v>
      </c>
      <c r="U464" s="32">
        <f>'Group B vs A; EDV Restoration D'!C464</f>
        <v>42</v>
      </c>
      <c r="V464" s="33">
        <f>'Group B vs A; Governor; MiV EDV'!AI464</f>
        <v>40</v>
      </c>
      <c r="W464" s="25"/>
      <c r="X464" s="28">
        <f t="shared" ref="X464:Y464" si="2319">I464+K464+M464</f>
        <v>79</v>
      </c>
      <c r="Y464" s="29">
        <f t="shared" si="2319"/>
        <v>256</v>
      </c>
      <c r="Z464" s="32">
        <f t="shared" ref="Z464:AA464" si="2320">Q464+S464+U464</f>
        <v>150</v>
      </c>
      <c r="AA464" s="67">
        <f t="shared" si="2320"/>
        <v>157</v>
      </c>
      <c r="AB464" s="68">
        <f t="shared" ref="AB464:AC464" si="2321">Z464/X464</f>
        <v>1.898734177</v>
      </c>
      <c r="AC464" s="69">
        <f t="shared" si="2321"/>
        <v>0.61328125</v>
      </c>
      <c r="AD464" s="70">
        <v>45.0</v>
      </c>
      <c r="AE464" s="70">
        <v>19.0</v>
      </c>
      <c r="AF464" s="70">
        <v>9.0</v>
      </c>
      <c r="AG464" s="70">
        <v>6.0</v>
      </c>
      <c r="AH464" s="69">
        <v>144.0</v>
      </c>
      <c r="AI464" s="69">
        <v>97.0</v>
      </c>
      <c r="AJ464" s="69">
        <v>15.0</v>
      </c>
      <c r="AK464" s="70">
        <f t="shared" ref="AK464:AN464" si="2322">ROUND(AD464*$AB464,0)</f>
        <v>85</v>
      </c>
      <c r="AL464" s="70">
        <f t="shared" si="2322"/>
        <v>36</v>
      </c>
      <c r="AM464" s="70">
        <f t="shared" si="2322"/>
        <v>17</v>
      </c>
      <c r="AN464" s="70">
        <f t="shared" si="2322"/>
        <v>11</v>
      </c>
      <c r="AO464" s="69">
        <f t="shared" ref="AO464:AQ464" si="2323">ROUND(AH464*$AC464,0)</f>
        <v>88</v>
      </c>
      <c r="AP464" s="69">
        <f t="shared" si="2323"/>
        <v>59</v>
      </c>
      <c r="AQ464" s="69">
        <f t="shared" si="2323"/>
        <v>9</v>
      </c>
    </row>
    <row r="465">
      <c r="A465" s="60"/>
      <c r="B465" s="60"/>
      <c r="C465" s="60"/>
      <c r="D465" s="46">
        <v>463.0</v>
      </c>
      <c r="E465" s="25"/>
      <c r="F465" s="26">
        <v>6545.0</v>
      </c>
      <c r="G465" s="18">
        <v>1652.0</v>
      </c>
      <c r="H465" s="15">
        <f t="shared" si="9"/>
        <v>254</v>
      </c>
      <c r="I465" s="28">
        <v>9.0</v>
      </c>
      <c r="J465" s="29">
        <v>60.0</v>
      </c>
      <c r="K465" s="30">
        <v>18.0</v>
      </c>
      <c r="L465" s="31">
        <v>122.0</v>
      </c>
      <c r="M465" s="32">
        <v>7.0</v>
      </c>
      <c r="N465" s="33">
        <v>38.0</v>
      </c>
      <c r="O465" s="25"/>
      <c r="P465" s="15">
        <f t="shared" si="10"/>
        <v>189</v>
      </c>
      <c r="Q465" s="28">
        <f>'Group B vs A; Governor; Early E'!AJ465</f>
        <v>23</v>
      </c>
      <c r="R465" s="29">
        <f>'Group B vs A; Governor; Early E'!AK465</f>
        <v>60</v>
      </c>
      <c r="S465" s="30">
        <f>'Group B vs A; Governor; MiV EDV'!AJ465</f>
        <v>18</v>
      </c>
      <c r="T465" s="31">
        <f>'Group B vs A; Governor; MiV EDV'!AK465</f>
        <v>30</v>
      </c>
      <c r="U465" s="32">
        <f>'Group B vs A; EDV Restoration D'!C465</f>
        <v>20</v>
      </c>
      <c r="V465" s="33">
        <f>'Group B vs A; Governor; MiV EDV'!AI465</f>
        <v>38</v>
      </c>
      <c r="W465" s="25"/>
      <c r="X465" s="28">
        <f t="shared" ref="X465:Y465" si="2324">I465+K465+M465</f>
        <v>34</v>
      </c>
      <c r="Y465" s="29">
        <f t="shared" si="2324"/>
        <v>220</v>
      </c>
      <c r="Z465" s="32">
        <f t="shared" ref="Z465:AA465" si="2325">Q465+S465+U465</f>
        <v>61</v>
      </c>
      <c r="AA465" s="67">
        <f t="shared" si="2325"/>
        <v>128</v>
      </c>
      <c r="AB465" s="68">
        <f t="shared" ref="AB465:AC465" si="2326">Z465/X465</f>
        <v>1.794117647</v>
      </c>
      <c r="AC465" s="69">
        <f t="shared" si="2326"/>
        <v>0.5818181818</v>
      </c>
      <c r="AD465" s="70">
        <v>15.0</v>
      </c>
      <c r="AE465" s="70">
        <v>8.0</v>
      </c>
      <c r="AF465" s="70">
        <v>5.0</v>
      </c>
      <c r="AG465" s="70">
        <v>6.0</v>
      </c>
      <c r="AH465" s="69">
        <v>134.0</v>
      </c>
      <c r="AI465" s="69">
        <v>72.0</v>
      </c>
      <c r="AJ465" s="69">
        <v>14.0</v>
      </c>
      <c r="AK465" s="70">
        <f t="shared" ref="AK465:AN465" si="2327">ROUND(AD465*$AB465,0)</f>
        <v>27</v>
      </c>
      <c r="AL465" s="70">
        <f t="shared" si="2327"/>
        <v>14</v>
      </c>
      <c r="AM465" s="70">
        <f t="shared" si="2327"/>
        <v>9</v>
      </c>
      <c r="AN465" s="70">
        <f t="shared" si="2327"/>
        <v>11</v>
      </c>
      <c r="AO465" s="69">
        <f t="shared" ref="AO465:AQ465" si="2328">ROUND(AH465*$AC465,0)</f>
        <v>78</v>
      </c>
      <c r="AP465" s="69">
        <f t="shared" si="2328"/>
        <v>42</v>
      </c>
      <c r="AQ465" s="69">
        <f t="shared" si="2328"/>
        <v>8</v>
      </c>
    </row>
    <row r="466">
      <c r="A466" s="60"/>
      <c r="B466" s="60"/>
      <c r="C466" s="60"/>
      <c r="D466" s="46">
        <v>464.0</v>
      </c>
      <c r="E466" s="25"/>
      <c r="F466" s="26">
        <v>6547.0</v>
      </c>
      <c r="G466" s="18">
        <v>2090.0</v>
      </c>
      <c r="H466" s="15">
        <f t="shared" si="9"/>
        <v>268</v>
      </c>
      <c r="I466" s="28">
        <v>16.0</v>
      </c>
      <c r="J466" s="29">
        <v>47.0</v>
      </c>
      <c r="K466" s="30">
        <v>17.0</v>
      </c>
      <c r="L466" s="31">
        <v>130.0</v>
      </c>
      <c r="M466" s="32">
        <v>24.0</v>
      </c>
      <c r="N466" s="33">
        <v>34.0</v>
      </c>
      <c r="O466" s="25"/>
      <c r="P466" s="15">
        <f t="shared" si="10"/>
        <v>203</v>
      </c>
      <c r="Q466" s="28">
        <f>'Group B vs A; Governor; Early E'!AJ466</f>
        <v>46</v>
      </c>
      <c r="R466" s="29">
        <f>'Group B vs A; Governor; Early E'!AK466</f>
        <v>47</v>
      </c>
      <c r="S466" s="30">
        <f>'Group B vs A; Governor; MiV EDV'!AJ466</f>
        <v>17</v>
      </c>
      <c r="T466" s="31">
        <f>'Group B vs A; Governor; MiV EDV'!AK466</f>
        <v>18</v>
      </c>
      <c r="U466" s="32">
        <f>'Group B vs A; EDV Restoration D'!C466</f>
        <v>41</v>
      </c>
      <c r="V466" s="33">
        <f>'Group B vs A; Governor; MiV EDV'!AI466</f>
        <v>34</v>
      </c>
      <c r="W466" s="25"/>
      <c r="X466" s="28">
        <f t="shared" ref="X466:Y466" si="2329">I466+K466+M466</f>
        <v>57</v>
      </c>
      <c r="Y466" s="29">
        <f t="shared" si="2329"/>
        <v>211</v>
      </c>
      <c r="Z466" s="32">
        <f t="shared" ref="Z466:AA466" si="2330">Q466+S466+U466</f>
        <v>104</v>
      </c>
      <c r="AA466" s="67">
        <f t="shared" si="2330"/>
        <v>99</v>
      </c>
      <c r="AB466" s="68">
        <f t="shared" ref="AB466:AC466" si="2331">Z466/X466</f>
        <v>1.824561404</v>
      </c>
      <c r="AC466" s="69">
        <f t="shared" si="2331"/>
        <v>0.4691943128</v>
      </c>
      <c r="AD466" s="70">
        <v>39.0</v>
      </c>
      <c r="AE466" s="70">
        <v>9.0</v>
      </c>
      <c r="AF466" s="70">
        <v>6.0</v>
      </c>
      <c r="AG466" s="70">
        <v>3.0</v>
      </c>
      <c r="AH466" s="69">
        <v>132.0</v>
      </c>
      <c r="AI466" s="69">
        <v>67.0</v>
      </c>
      <c r="AJ466" s="69">
        <v>12.0</v>
      </c>
      <c r="AK466" s="70">
        <f t="shared" ref="AK466:AN466" si="2332">ROUND(AD466*$AB466,0)</f>
        <v>71</v>
      </c>
      <c r="AL466" s="70">
        <f t="shared" si="2332"/>
        <v>16</v>
      </c>
      <c r="AM466" s="70">
        <f t="shared" si="2332"/>
        <v>11</v>
      </c>
      <c r="AN466" s="70">
        <f t="shared" si="2332"/>
        <v>5</v>
      </c>
      <c r="AO466" s="69">
        <f t="shared" ref="AO466:AQ466" si="2333">ROUND(AH466*$AC466,0)</f>
        <v>62</v>
      </c>
      <c r="AP466" s="69">
        <f t="shared" si="2333"/>
        <v>31</v>
      </c>
      <c r="AQ466" s="69">
        <f t="shared" si="2333"/>
        <v>6</v>
      </c>
    </row>
    <row r="467">
      <c r="A467" s="60"/>
      <c r="B467" s="60"/>
      <c r="C467" s="60"/>
      <c r="D467" s="46">
        <v>465.0</v>
      </c>
      <c r="E467" s="25"/>
      <c r="F467" s="26">
        <v>6552.0</v>
      </c>
      <c r="G467" s="18">
        <v>918.0</v>
      </c>
      <c r="H467" s="15">
        <f t="shared" si="9"/>
        <v>214</v>
      </c>
      <c r="I467" s="28">
        <v>10.0</v>
      </c>
      <c r="J467" s="29">
        <v>31.0</v>
      </c>
      <c r="K467" s="30">
        <v>31.0</v>
      </c>
      <c r="L467" s="31">
        <v>96.0</v>
      </c>
      <c r="M467" s="32">
        <v>10.0</v>
      </c>
      <c r="N467" s="33">
        <v>36.0</v>
      </c>
      <c r="O467" s="25"/>
      <c r="P467" s="15">
        <f t="shared" si="10"/>
        <v>171</v>
      </c>
      <c r="Q467" s="28">
        <f>'Group B vs A; Governor; Early E'!AJ467</f>
        <v>22</v>
      </c>
      <c r="R467" s="29">
        <f>'Group B vs A; Governor; Early E'!AK467</f>
        <v>31</v>
      </c>
      <c r="S467" s="30">
        <f>'Group B vs A; Governor; MiV EDV'!AJ467</f>
        <v>31</v>
      </c>
      <c r="T467" s="31">
        <f>'Group B vs A; Governor; MiV EDV'!AK467</f>
        <v>28</v>
      </c>
      <c r="U467" s="32">
        <f>'Group B vs A; EDV Restoration D'!C467</f>
        <v>23</v>
      </c>
      <c r="V467" s="33">
        <f>'Group B vs A; Governor; MiV EDV'!AI467</f>
        <v>36</v>
      </c>
      <c r="W467" s="25"/>
      <c r="X467" s="28">
        <f t="shared" ref="X467:Y467" si="2334">I467+K467+M467</f>
        <v>51</v>
      </c>
      <c r="Y467" s="29">
        <f t="shared" si="2334"/>
        <v>163</v>
      </c>
      <c r="Z467" s="32">
        <f t="shared" ref="Z467:AA467" si="2335">Q467+S467+U467</f>
        <v>76</v>
      </c>
      <c r="AA467" s="67">
        <f t="shared" si="2335"/>
        <v>95</v>
      </c>
      <c r="AB467" s="68">
        <f t="shared" ref="AB467:AC467" si="2336">Z467/X467</f>
        <v>1.490196078</v>
      </c>
      <c r="AC467" s="69">
        <f t="shared" si="2336"/>
        <v>0.5828220859</v>
      </c>
      <c r="AD467" s="70">
        <v>30.0</v>
      </c>
      <c r="AE467" s="70">
        <v>8.0</v>
      </c>
      <c r="AF467" s="70">
        <v>6.0</v>
      </c>
      <c r="AG467" s="70">
        <v>7.0</v>
      </c>
      <c r="AH467" s="69">
        <v>100.0</v>
      </c>
      <c r="AI467" s="69">
        <v>60.0</v>
      </c>
      <c r="AJ467" s="69">
        <v>3.0</v>
      </c>
      <c r="AK467" s="70">
        <f t="shared" ref="AK467:AN467" si="2337">ROUND(AD467*$AB467,0)</f>
        <v>45</v>
      </c>
      <c r="AL467" s="70">
        <f t="shared" si="2337"/>
        <v>12</v>
      </c>
      <c r="AM467" s="70">
        <f t="shared" si="2337"/>
        <v>9</v>
      </c>
      <c r="AN467" s="70">
        <f t="shared" si="2337"/>
        <v>10</v>
      </c>
      <c r="AO467" s="69">
        <f t="shared" ref="AO467:AQ467" si="2338">ROUND(AH467*$AC467,0)</f>
        <v>58</v>
      </c>
      <c r="AP467" s="69">
        <f t="shared" si="2338"/>
        <v>35</v>
      </c>
      <c r="AQ467" s="69">
        <f t="shared" si="2338"/>
        <v>2</v>
      </c>
    </row>
    <row r="468">
      <c r="A468" s="60"/>
      <c r="B468" s="60"/>
      <c r="C468" s="60"/>
      <c r="D468" s="46">
        <v>466.0</v>
      </c>
      <c r="E468" s="25"/>
      <c r="F468" s="26">
        <v>6600.0</v>
      </c>
      <c r="G468" s="18">
        <v>1776.0</v>
      </c>
      <c r="H468" s="15">
        <f t="shared" si="9"/>
        <v>343</v>
      </c>
      <c r="I468" s="28">
        <v>20.0</v>
      </c>
      <c r="J468" s="29">
        <v>32.0</v>
      </c>
      <c r="K468" s="30">
        <v>36.0</v>
      </c>
      <c r="L468" s="31">
        <v>183.0</v>
      </c>
      <c r="M468" s="32">
        <v>29.0</v>
      </c>
      <c r="N468" s="33">
        <v>43.0</v>
      </c>
      <c r="O468" s="25"/>
      <c r="P468" s="15">
        <f t="shared" si="10"/>
        <v>245</v>
      </c>
      <c r="Q468" s="28">
        <f>'Group B vs A; Governor; Early E'!AJ468</f>
        <v>51</v>
      </c>
      <c r="R468" s="29">
        <f>'Group B vs A; Governor; Early E'!AK468</f>
        <v>32</v>
      </c>
      <c r="S468" s="30">
        <f>'Group B vs A; Governor; MiV EDV'!AJ468</f>
        <v>36</v>
      </c>
      <c r="T468" s="31">
        <f>'Group B vs A; Governor; MiV EDV'!AK468</f>
        <v>33</v>
      </c>
      <c r="U468" s="32">
        <f>'Group B vs A; EDV Restoration D'!C468</f>
        <v>50</v>
      </c>
      <c r="V468" s="33">
        <f>'Group B vs A; Governor; MiV EDV'!AI468</f>
        <v>43</v>
      </c>
      <c r="W468" s="25"/>
      <c r="X468" s="28">
        <f t="shared" ref="X468:Y468" si="2339">I468+K468+M468</f>
        <v>85</v>
      </c>
      <c r="Y468" s="29">
        <f t="shared" si="2339"/>
        <v>258</v>
      </c>
      <c r="Z468" s="32">
        <f t="shared" ref="Z468:AA468" si="2340">Q468+S468+U468</f>
        <v>137</v>
      </c>
      <c r="AA468" s="67">
        <f t="shared" si="2340"/>
        <v>108</v>
      </c>
      <c r="AB468" s="68">
        <f t="shared" ref="AB468:AC468" si="2341">Z468/X468</f>
        <v>1.611764706</v>
      </c>
      <c r="AC468" s="69">
        <f t="shared" si="2341"/>
        <v>0.4186046512</v>
      </c>
      <c r="AD468" s="70">
        <v>46.0</v>
      </c>
      <c r="AE468" s="70">
        <v>17.0</v>
      </c>
      <c r="AF468" s="70">
        <v>18.0</v>
      </c>
      <c r="AG468" s="70">
        <v>4.0</v>
      </c>
      <c r="AH468" s="69">
        <v>135.0</v>
      </c>
      <c r="AI468" s="69">
        <v>114.0</v>
      </c>
      <c r="AJ468" s="69">
        <v>9.0</v>
      </c>
      <c r="AK468" s="70">
        <f t="shared" ref="AK468:AN468" si="2342">ROUND(AD468*$AB468,0)</f>
        <v>74</v>
      </c>
      <c r="AL468" s="70">
        <f t="shared" si="2342"/>
        <v>27</v>
      </c>
      <c r="AM468" s="70">
        <f t="shared" si="2342"/>
        <v>29</v>
      </c>
      <c r="AN468" s="70">
        <f t="shared" si="2342"/>
        <v>6</v>
      </c>
      <c r="AO468" s="69">
        <f t="shared" ref="AO468:AQ468" si="2343">ROUND(AH468*$AC468,0)</f>
        <v>57</v>
      </c>
      <c r="AP468" s="69">
        <f t="shared" si="2343"/>
        <v>48</v>
      </c>
      <c r="AQ468" s="69">
        <f t="shared" si="2343"/>
        <v>4</v>
      </c>
    </row>
    <row r="469">
      <c r="A469" s="60"/>
      <c r="B469" s="60"/>
      <c r="C469" s="60"/>
      <c r="D469" s="46">
        <v>467.0</v>
      </c>
      <c r="E469" s="25"/>
      <c r="F469" s="26">
        <v>6609.0</v>
      </c>
      <c r="G469" s="18">
        <v>3046.0</v>
      </c>
      <c r="H469" s="15">
        <f t="shared" si="9"/>
        <v>347</v>
      </c>
      <c r="I469" s="28">
        <v>28.0</v>
      </c>
      <c r="J469" s="29">
        <v>55.0</v>
      </c>
      <c r="K469" s="30">
        <v>20.0</v>
      </c>
      <c r="L469" s="31">
        <v>180.0</v>
      </c>
      <c r="M469" s="32">
        <v>26.0</v>
      </c>
      <c r="N469" s="33">
        <v>38.0</v>
      </c>
      <c r="O469" s="25"/>
      <c r="P469" s="15">
        <f t="shared" si="10"/>
        <v>251</v>
      </c>
      <c r="Q469" s="28">
        <f>'Group B vs A; Governor; Early E'!AJ469</f>
        <v>72</v>
      </c>
      <c r="R469" s="29">
        <f>'Group B vs A; Governor; Early E'!AK469</f>
        <v>55</v>
      </c>
      <c r="S469" s="30">
        <f>'Group B vs A; Governor; MiV EDV'!AJ469</f>
        <v>20</v>
      </c>
      <c r="T469" s="31">
        <f>'Group B vs A; Governor; MiV EDV'!AK469</f>
        <v>23</v>
      </c>
      <c r="U469" s="32">
        <f>'Group B vs A; EDV Restoration D'!C469</f>
        <v>43</v>
      </c>
      <c r="V469" s="33">
        <f>'Group B vs A; Governor; MiV EDV'!AI469</f>
        <v>38</v>
      </c>
      <c r="W469" s="25"/>
      <c r="X469" s="28">
        <f t="shared" ref="X469:Y469" si="2344">I469+K469+M469</f>
        <v>74</v>
      </c>
      <c r="Y469" s="29">
        <f t="shared" si="2344"/>
        <v>273</v>
      </c>
      <c r="Z469" s="32">
        <f t="shared" ref="Z469:AA469" si="2345">Q469+S469+U469</f>
        <v>135</v>
      </c>
      <c r="AA469" s="67">
        <f t="shared" si="2345"/>
        <v>116</v>
      </c>
      <c r="AB469" s="68">
        <f t="shared" ref="AB469:AC469" si="2346">Z469/X469</f>
        <v>1.824324324</v>
      </c>
      <c r="AC469" s="69">
        <f t="shared" si="2346"/>
        <v>0.4249084249</v>
      </c>
      <c r="AD469" s="70">
        <v>50.0</v>
      </c>
      <c r="AE469" s="70">
        <v>15.0</v>
      </c>
      <c r="AF469" s="70">
        <v>2.0</v>
      </c>
      <c r="AG469" s="70">
        <v>7.0</v>
      </c>
      <c r="AH469" s="69">
        <v>180.0</v>
      </c>
      <c r="AI469" s="69">
        <v>83.0</v>
      </c>
      <c r="AJ469" s="69">
        <v>10.0</v>
      </c>
      <c r="AK469" s="70">
        <f t="shared" ref="AK469:AN469" si="2347">ROUND(AD469*$AB469,0)</f>
        <v>91</v>
      </c>
      <c r="AL469" s="70">
        <f t="shared" si="2347"/>
        <v>27</v>
      </c>
      <c r="AM469" s="70">
        <f t="shared" si="2347"/>
        <v>4</v>
      </c>
      <c r="AN469" s="70">
        <f t="shared" si="2347"/>
        <v>13</v>
      </c>
      <c r="AO469" s="69">
        <f t="shared" ref="AO469:AQ469" si="2348">ROUND(AH469*$AC469,0)</f>
        <v>76</v>
      </c>
      <c r="AP469" s="69">
        <f t="shared" si="2348"/>
        <v>35</v>
      </c>
      <c r="AQ469" s="69">
        <f t="shared" si="2348"/>
        <v>4</v>
      </c>
    </row>
    <row r="470">
      <c r="A470" s="60"/>
      <c r="B470" s="60"/>
      <c r="C470" s="60"/>
      <c r="D470" s="46">
        <v>468.0</v>
      </c>
      <c r="E470" s="25"/>
      <c r="F470" s="26">
        <v>6610.0</v>
      </c>
      <c r="G470" s="18">
        <v>2673.0</v>
      </c>
      <c r="H470" s="15">
        <f t="shared" si="9"/>
        <v>537</v>
      </c>
      <c r="I470" s="28">
        <v>29.0</v>
      </c>
      <c r="J470" s="29">
        <v>70.0</v>
      </c>
      <c r="K470" s="30">
        <v>68.0</v>
      </c>
      <c r="L470" s="31">
        <v>269.0</v>
      </c>
      <c r="M470" s="32">
        <v>28.0</v>
      </c>
      <c r="N470" s="33">
        <v>73.0</v>
      </c>
      <c r="O470" s="25"/>
      <c r="P470" s="15">
        <f t="shared" si="10"/>
        <v>398</v>
      </c>
      <c r="Q470" s="28">
        <f>'Group B vs A; Governor; Early E'!AJ470</f>
        <v>66</v>
      </c>
      <c r="R470" s="29">
        <f>'Group B vs A; Governor; Early E'!AK470</f>
        <v>70</v>
      </c>
      <c r="S470" s="30">
        <f>'Group B vs A; Governor; MiV EDV'!AJ470</f>
        <v>68</v>
      </c>
      <c r="T470" s="31">
        <f>'Group B vs A; Governor; MiV EDV'!AK470</f>
        <v>65</v>
      </c>
      <c r="U470" s="32">
        <f>'Group B vs A; EDV Restoration D'!C470</f>
        <v>56</v>
      </c>
      <c r="V470" s="33">
        <f>'Group B vs A; Governor; MiV EDV'!AI470</f>
        <v>73</v>
      </c>
      <c r="W470" s="25"/>
      <c r="X470" s="28">
        <f t="shared" ref="X470:Y470" si="2349">I470+K470+M470</f>
        <v>125</v>
      </c>
      <c r="Y470" s="29">
        <f t="shared" si="2349"/>
        <v>412</v>
      </c>
      <c r="Z470" s="32">
        <f t="shared" ref="Z470:AA470" si="2350">Q470+S470+U470</f>
        <v>190</v>
      </c>
      <c r="AA470" s="67">
        <f t="shared" si="2350"/>
        <v>208</v>
      </c>
      <c r="AB470" s="68">
        <f t="shared" ref="AB470:AC470" si="2351">Z470/X470</f>
        <v>1.52</v>
      </c>
      <c r="AC470" s="69">
        <f t="shared" si="2351"/>
        <v>0.5048543689</v>
      </c>
      <c r="AD470" s="70">
        <v>64.0</v>
      </c>
      <c r="AE470" s="70">
        <v>28.0</v>
      </c>
      <c r="AF470" s="70">
        <v>21.0</v>
      </c>
      <c r="AG470" s="70">
        <v>12.0</v>
      </c>
      <c r="AH470" s="69">
        <v>201.0</v>
      </c>
      <c r="AI470" s="69">
        <v>203.0</v>
      </c>
      <c r="AJ470" s="69">
        <v>8.0</v>
      </c>
      <c r="AK470" s="70">
        <f t="shared" ref="AK470:AN470" si="2352">ROUND(AD470*$AB470,0)</f>
        <v>97</v>
      </c>
      <c r="AL470" s="70">
        <f t="shared" si="2352"/>
        <v>43</v>
      </c>
      <c r="AM470" s="70">
        <f t="shared" si="2352"/>
        <v>32</v>
      </c>
      <c r="AN470" s="70">
        <f t="shared" si="2352"/>
        <v>18</v>
      </c>
      <c r="AO470" s="69">
        <f t="shared" ref="AO470:AQ470" si="2353">ROUND(AH470*$AC470,0)</f>
        <v>101</v>
      </c>
      <c r="AP470" s="69">
        <f t="shared" si="2353"/>
        <v>102</v>
      </c>
      <c r="AQ470" s="69">
        <f t="shared" si="2353"/>
        <v>4</v>
      </c>
    </row>
    <row r="471">
      <c r="A471" s="60"/>
      <c r="B471" s="60"/>
      <c r="C471" s="60"/>
      <c r="D471" s="46">
        <v>469.0</v>
      </c>
      <c r="E471" s="25"/>
      <c r="F471" s="26">
        <v>6625.0</v>
      </c>
      <c r="G471" s="18">
        <v>1843.0</v>
      </c>
      <c r="H471" s="15">
        <f t="shared" si="9"/>
        <v>411</v>
      </c>
      <c r="I471" s="28">
        <v>49.0</v>
      </c>
      <c r="J471" s="29">
        <v>83.0</v>
      </c>
      <c r="K471" s="30">
        <v>43.0</v>
      </c>
      <c r="L471" s="31">
        <v>143.0</v>
      </c>
      <c r="M471" s="32">
        <v>43.0</v>
      </c>
      <c r="N471" s="33">
        <v>50.0</v>
      </c>
      <c r="O471" s="25"/>
      <c r="P471" s="15">
        <f t="shared" si="10"/>
        <v>407</v>
      </c>
      <c r="Q471" s="28">
        <f>'Group B vs A; Governor; Early E'!AJ471</f>
        <v>136</v>
      </c>
      <c r="R471" s="29">
        <f>'Group B vs A; Governor; Early E'!AK471</f>
        <v>83</v>
      </c>
      <c r="S471" s="30">
        <f>'Group B vs A; Governor; MiV EDV'!AJ471</f>
        <v>43</v>
      </c>
      <c r="T471" s="31">
        <f>'Group B vs A; Governor; MiV EDV'!AK471</f>
        <v>27</v>
      </c>
      <c r="U471" s="32">
        <f>'Group B vs A; EDV Restoration D'!C471</f>
        <v>68</v>
      </c>
      <c r="V471" s="33">
        <f>'Group B vs A; Governor; MiV EDV'!AI471</f>
        <v>50</v>
      </c>
      <c r="W471" s="25"/>
      <c r="X471" s="28">
        <f t="shared" ref="X471:Y471" si="2354">I471+K471+M471</f>
        <v>135</v>
      </c>
      <c r="Y471" s="29">
        <f t="shared" si="2354"/>
        <v>276</v>
      </c>
      <c r="Z471" s="32">
        <f t="shared" ref="Z471:AA471" si="2355">Q471+S471+U471</f>
        <v>247</v>
      </c>
      <c r="AA471" s="67">
        <f t="shared" si="2355"/>
        <v>160</v>
      </c>
      <c r="AB471" s="68">
        <f t="shared" ref="AB471:AC471" si="2356">Z471/X471</f>
        <v>1.82962963</v>
      </c>
      <c r="AC471" s="69">
        <f t="shared" si="2356"/>
        <v>0.5797101449</v>
      </c>
      <c r="AD471" s="70">
        <v>51.0</v>
      </c>
      <c r="AE471" s="70">
        <v>24.0</v>
      </c>
      <c r="AF471" s="70">
        <v>53.0</v>
      </c>
      <c r="AG471" s="70">
        <v>7.0</v>
      </c>
      <c r="AH471" s="69">
        <v>137.0</v>
      </c>
      <c r="AI471" s="69">
        <v>129.0</v>
      </c>
      <c r="AJ471" s="69">
        <v>10.0</v>
      </c>
      <c r="AK471" s="70">
        <f t="shared" ref="AK471:AN471" si="2357">ROUND(AD471*$AB471,0)</f>
        <v>93</v>
      </c>
      <c r="AL471" s="70">
        <f t="shared" si="2357"/>
        <v>44</v>
      </c>
      <c r="AM471" s="70">
        <f t="shared" si="2357"/>
        <v>97</v>
      </c>
      <c r="AN471" s="70">
        <f t="shared" si="2357"/>
        <v>13</v>
      </c>
      <c r="AO471" s="69">
        <f t="shared" ref="AO471:AQ471" si="2358">ROUND(AH471*$AC471,0)</f>
        <v>79</v>
      </c>
      <c r="AP471" s="69">
        <f t="shared" si="2358"/>
        <v>75</v>
      </c>
      <c r="AQ471" s="69">
        <f t="shared" si="2358"/>
        <v>6</v>
      </c>
    </row>
    <row r="472">
      <c r="A472" s="60"/>
      <c r="B472" s="60"/>
      <c r="C472" s="60"/>
      <c r="D472" s="46">
        <v>470.0</v>
      </c>
      <c r="E472" s="25"/>
      <c r="F472" s="26">
        <v>6632.0</v>
      </c>
      <c r="G472" s="18">
        <v>1203.0</v>
      </c>
      <c r="H472" s="15">
        <f t="shared" si="9"/>
        <v>276</v>
      </c>
      <c r="I472" s="28">
        <v>14.0</v>
      </c>
      <c r="J472" s="29">
        <v>58.0</v>
      </c>
      <c r="K472" s="30">
        <v>25.0</v>
      </c>
      <c r="L472" s="31">
        <v>116.0</v>
      </c>
      <c r="M472" s="32">
        <v>27.0</v>
      </c>
      <c r="N472" s="33">
        <v>36.0</v>
      </c>
      <c r="O472" s="25"/>
      <c r="P472" s="15">
        <f t="shared" si="10"/>
        <v>227</v>
      </c>
      <c r="Q472" s="28">
        <f>'Group B vs A; Governor; Early E'!AJ472</f>
        <v>44</v>
      </c>
      <c r="R472" s="29">
        <f>'Group B vs A; Governor; Early E'!AK472</f>
        <v>58</v>
      </c>
      <c r="S472" s="30">
        <f>'Group B vs A; Governor; MiV EDV'!AJ472</f>
        <v>25</v>
      </c>
      <c r="T472" s="31">
        <f>'Group B vs A; Governor; MiV EDV'!AK472</f>
        <v>20</v>
      </c>
      <c r="U472" s="32">
        <f>'Group B vs A; EDV Restoration D'!C472</f>
        <v>44</v>
      </c>
      <c r="V472" s="33">
        <f>'Group B vs A; Governor; MiV EDV'!AI472</f>
        <v>36</v>
      </c>
      <c r="W472" s="25"/>
      <c r="X472" s="28">
        <f t="shared" ref="X472:Y472" si="2359">I472+K472+M472</f>
        <v>66</v>
      </c>
      <c r="Y472" s="29">
        <f t="shared" si="2359"/>
        <v>210</v>
      </c>
      <c r="Z472" s="32">
        <f t="shared" ref="Z472:AA472" si="2360">Q472+S472+U472</f>
        <v>113</v>
      </c>
      <c r="AA472" s="67">
        <f t="shared" si="2360"/>
        <v>114</v>
      </c>
      <c r="AB472" s="68">
        <f t="shared" ref="AB472:AC472" si="2361">Z472/X472</f>
        <v>1.712121212</v>
      </c>
      <c r="AC472" s="69">
        <f t="shared" si="2361"/>
        <v>0.5428571429</v>
      </c>
      <c r="AD472" s="70">
        <v>30.0</v>
      </c>
      <c r="AE472" s="70">
        <v>15.0</v>
      </c>
      <c r="AF472" s="70">
        <v>18.0</v>
      </c>
      <c r="AG472" s="70">
        <v>3.0</v>
      </c>
      <c r="AH472" s="69">
        <v>124.0</v>
      </c>
      <c r="AI472" s="69">
        <v>82.0</v>
      </c>
      <c r="AJ472" s="69">
        <v>4.0</v>
      </c>
      <c r="AK472" s="70">
        <f t="shared" ref="AK472:AN472" si="2362">ROUND(AD472*$AB472,0)</f>
        <v>51</v>
      </c>
      <c r="AL472" s="70">
        <f t="shared" si="2362"/>
        <v>26</v>
      </c>
      <c r="AM472" s="70">
        <f t="shared" si="2362"/>
        <v>31</v>
      </c>
      <c r="AN472" s="70">
        <f t="shared" si="2362"/>
        <v>5</v>
      </c>
      <c r="AO472" s="69">
        <f t="shared" ref="AO472:AQ472" si="2363">ROUND(AH472*$AC472,0)</f>
        <v>67</v>
      </c>
      <c r="AP472" s="69">
        <f t="shared" si="2363"/>
        <v>45</v>
      </c>
      <c r="AQ472" s="69">
        <f t="shared" si="2363"/>
        <v>2</v>
      </c>
    </row>
    <row r="473">
      <c r="A473" s="60"/>
      <c r="B473" s="60"/>
      <c r="C473" s="60"/>
      <c r="D473" s="46">
        <v>471.0</v>
      </c>
      <c r="E473" s="25"/>
      <c r="F473" s="26">
        <v>6648.0</v>
      </c>
      <c r="G473" s="18">
        <v>3398.0</v>
      </c>
      <c r="H473" s="15">
        <f t="shared" si="9"/>
        <v>424</v>
      </c>
      <c r="I473" s="28">
        <v>44.0</v>
      </c>
      <c r="J473" s="29">
        <v>44.0</v>
      </c>
      <c r="K473" s="30">
        <v>32.0</v>
      </c>
      <c r="L473" s="31">
        <v>194.0</v>
      </c>
      <c r="M473" s="32">
        <v>36.0</v>
      </c>
      <c r="N473" s="33">
        <v>74.0</v>
      </c>
      <c r="O473" s="25"/>
      <c r="P473" s="15">
        <f t="shared" si="10"/>
        <v>359</v>
      </c>
      <c r="Q473" s="28">
        <f>'Group B vs A; Governor; Early E'!AJ473</f>
        <v>105</v>
      </c>
      <c r="R473" s="29">
        <f>'Group B vs A; Governor; Early E'!AK473</f>
        <v>44</v>
      </c>
      <c r="S473" s="30">
        <f>'Group B vs A; Governor; MiV EDV'!AJ473</f>
        <v>32</v>
      </c>
      <c r="T473" s="31">
        <f>'Group B vs A; Governor; MiV EDV'!AK473</f>
        <v>36</v>
      </c>
      <c r="U473" s="32">
        <f>'Group B vs A; EDV Restoration D'!C473</f>
        <v>68</v>
      </c>
      <c r="V473" s="33">
        <f>'Group B vs A; Governor; MiV EDV'!AI473</f>
        <v>74</v>
      </c>
      <c r="W473" s="25"/>
      <c r="X473" s="28">
        <f t="shared" ref="X473:Y473" si="2364">I473+K473+M473</f>
        <v>112</v>
      </c>
      <c r="Y473" s="29">
        <f t="shared" si="2364"/>
        <v>312</v>
      </c>
      <c r="Z473" s="32">
        <f t="shared" ref="Z473:AA473" si="2365">Q473+S473+U473</f>
        <v>205</v>
      </c>
      <c r="AA473" s="67">
        <f t="shared" si="2365"/>
        <v>154</v>
      </c>
      <c r="AB473" s="68">
        <f t="shared" ref="AB473:AC473" si="2366">Z473/X473</f>
        <v>1.830357143</v>
      </c>
      <c r="AC473" s="69">
        <f t="shared" si="2366"/>
        <v>0.4935897436</v>
      </c>
      <c r="AD473" s="70">
        <v>65.0</v>
      </c>
      <c r="AE473" s="70">
        <v>21.0</v>
      </c>
      <c r="AF473" s="70">
        <v>17.0</v>
      </c>
      <c r="AG473" s="70">
        <v>9.0</v>
      </c>
      <c r="AH473" s="69">
        <v>217.0</v>
      </c>
      <c r="AI473" s="69">
        <v>83.0</v>
      </c>
      <c r="AJ473" s="69">
        <v>12.0</v>
      </c>
      <c r="AK473" s="70">
        <f t="shared" ref="AK473:AN473" si="2367">ROUND(AD473*$AB473,0)</f>
        <v>119</v>
      </c>
      <c r="AL473" s="70">
        <f t="shared" si="2367"/>
        <v>38</v>
      </c>
      <c r="AM473" s="70">
        <f t="shared" si="2367"/>
        <v>31</v>
      </c>
      <c r="AN473" s="70">
        <f t="shared" si="2367"/>
        <v>16</v>
      </c>
      <c r="AO473" s="69">
        <f t="shared" ref="AO473:AQ473" si="2368">ROUND(AH473*$AC473,0)</f>
        <v>107</v>
      </c>
      <c r="AP473" s="69">
        <f t="shared" si="2368"/>
        <v>41</v>
      </c>
      <c r="AQ473" s="69">
        <f t="shared" si="2368"/>
        <v>6</v>
      </c>
    </row>
    <row r="474">
      <c r="A474" s="60"/>
      <c r="B474" s="60"/>
      <c r="C474" s="60"/>
      <c r="D474" s="46">
        <v>472.0</v>
      </c>
      <c r="E474" s="25"/>
      <c r="F474" s="26">
        <v>6652.0</v>
      </c>
      <c r="G474" s="18">
        <v>2057.0</v>
      </c>
      <c r="H474" s="15">
        <f t="shared" si="9"/>
        <v>457</v>
      </c>
      <c r="I474" s="28">
        <v>32.0</v>
      </c>
      <c r="J474" s="29">
        <v>71.0</v>
      </c>
      <c r="K474" s="30">
        <v>53.0</v>
      </c>
      <c r="L474" s="31">
        <v>230.0</v>
      </c>
      <c r="M474" s="32">
        <v>30.0</v>
      </c>
      <c r="N474" s="33">
        <v>41.0</v>
      </c>
      <c r="O474" s="25"/>
      <c r="P474" s="15">
        <f t="shared" si="10"/>
        <v>341</v>
      </c>
      <c r="Q474" s="28">
        <f>'Group B vs A; Governor; Early E'!AJ474</f>
        <v>85</v>
      </c>
      <c r="R474" s="29">
        <f>'Group B vs A; Governor; Early E'!AK474</f>
        <v>71</v>
      </c>
      <c r="S474" s="30">
        <f>'Group B vs A; Governor; MiV EDV'!AJ474</f>
        <v>53</v>
      </c>
      <c r="T474" s="31">
        <f>'Group B vs A; Governor; MiV EDV'!AK474</f>
        <v>42</v>
      </c>
      <c r="U474" s="32">
        <f>'Group B vs A; EDV Restoration D'!C474</f>
        <v>49</v>
      </c>
      <c r="V474" s="33">
        <f>'Group B vs A; Governor; MiV EDV'!AI474</f>
        <v>41</v>
      </c>
      <c r="W474" s="25"/>
      <c r="X474" s="28">
        <f t="shared" ref="X474:Y474" si="2369">I474+K474+M474</f>
        <v>115</v>
      </c>
      <c r="Y474" s="29">
        <f t="shared" si="2369"/>
        <v>342</v>
      </c>
      <c r="Z474" s="32">
        <f t="shared" ref="Z474:AA474" si="2370">Q474+S474+U474</f>
        <v>187</v>
      </c>
      <c r="AA474" s="67">
        <f t="shared" si="2370"/>
        <v>154</v>
      </c>
      <c r="AB474" s="68">
        <f t="shared" ref="AB474:AC474" si="2371">Z474/X474</f>
        <v>1.626086957</v>
      </c>
      <c r="AC474" s="69">
        <f t="shared" si="2371"/>
        <v>0.4502923977</v>
      </c>
      <c r="AD474" s="70">
        <v>48.0</v>
      </c>
      <c r="AE474" s="70">
        <v>38.0</v>
      </c>
      <c r="AF474" s="70">
        <v>21.0</v>
      </c>
      <c r="AG474" s="70">
        <v>8.0</v>
      </c>
      <c r="AH474" s="69">
        <v>201.0</v>
      </c>
      <c r="AI474" s="69">
        <v>134.0</v>
      </c>
      <c r="AJ474" s="69">
        <v>7.0</v>
      </c>
      <c r="AK474" s="70">
        <f t="shared" ref="AK474:AN474" si="2372">ROUND(AD474*$AB474,0)</f>
        <v>78</v>
      </c>
      <c r="AL474" s="70">
        <f t="shared" si="2372"/>
        <v>62</v>
      </c>
      <c r="AM474" s="70">
        <f t="shared" si="2372"/>
        <v>34</v>
      </c>
      <c r="AN474" s="70">
        <f t="shared" si="2372"/>
        <v>13</v>
      </c>
      <c r="AO474" s="69">
        <f t="shared" ref="AO474:AQ474" si="2373">ROUND(AH474*$AC474,0)</f>
        <v>91</v>
      </c>
      <c r="AP474" s="69">
        <f t="shared" si="2373"/>
        <v>60</v>
      </c>
      <c r="AQ474" s="69">
        <f t="shared" si="2373"/>
        <v>3</v>
      </c>
    </row>
    <row r="475">
      <c r="A475" s="60"/>
      <c r="B475" s="60"/>
      <c r="C475" s="60"/>
      <c r="D475" s="46">
        <v>473.0</v>
      </c>
      <c r="E475" s="25"/>
      <c r="F475" s="26">
        <v>6656.0</v>
      </c>
      <c r="G475" s="18">
        <v>1361.0</v>
      </c>
      <c r="H475" s="15">
        <f t="shared" si="9"/>
        <v>237</v>
      </c>
      <c r="I475" s="28">
        <v>16.0</v>
      </c>
      <c r="J475" s="29">
        <v>31.0</v>
      </c>
      <c r="K475" s="30">
        <v>22.0</v>
      </c>
      <c r="L475" s="31">
        <v>125.0</v>
      </c>
      <c r="M475" s="32">
        <v>10.0</v>
      </c>
      <c r="N475" s="33">
        <v>33.0</v>
      </c>
      <c r="O475" s="25"/>
      <c r="P475" s="15">
        <f t="shared" si="10"/>
        <v>169</v>
      </c>
      <c r="Q475" s="28">
        <f>'Group B vs A; Governor; Early E'!AJ475</f>
        <v>32</v>
      </c>
      <c r="R475" s="29">
        <f>'Group B vs A; Governor; Early E'!AK475</f>
        <v>31</v>
      </c>
      <c r="S475" s="30">
        <f>'Group B vs A; Governor; MiV EDV'!AJ475</f>
        <v>22</v>
      </c>
      <c r="T475" s="31">
        <f>'Group B vs A; Governor; MiV EDV'!AK475</f>
        <v>29</v>
      </c>
      <c r="U475" s="32">
        <f>'Group B vs A; EDV Restoration D'!C475</f>
        <v>22</v>
      </c>
      <c r="V475" s="33">
        <f>'Group B vs A; Governor; MiV EDV'!AI475</f>
        <v>33</v>
      </c>
      <c r="W475" s="25"/>
      <c r="X475" s="28">
        <f t="shared" ref="X475:Y475" si="2374">I475+K475+M475</f>
        <v>48</v>
      </c>
      <c r="Y475" s="29">
        <f t="shared" si="2374"/>
        <v>189</v>
      </c>
      <c r="Z475" s="32">
        <f t="shared" ref="Z475:AA475" si="2375">Q475+S475+U475</f>
        <v>76</v>
      </c>
      <c r="AA475" s="67">
        <f t="shared" si="2375"/>
        <v>93</v>
      </c>
      <c r="AB475" s="68">
        <f t="shared" ref="AB475:AC475" si="2376">Z475/X475</f>
        <v>1.583333333</v>
      </c>
      <c r="AC475" s="69">
        <f t="shared" si="2376"/>
        <v>0.4920634921</v>
      </c>
      <c r="AD475" s="70">
        <v>33.0</v>
      </c>
      <c r="AE475" s="70">
        <v>8.0</v>
      </c>
      <c r="AF475" s="70">
        <v>6.0</v>
      </c>
      <c r="AG475" s="70">
        <v>1.0</v>
      </c>
      <c r="AH475" s="69">
        <v>120.0</v>
      </c>
      <c r="AI475" s="69">
        <v>64.0</v>
      </c>
      <c r="AJ475" s="69">
        <v>5.0</v>
      </c>
      <c r="AK475" s="70">
        <f t="shared" ref="AK475:AN475" si="2377">ROUND(AD475*$AB475,0)</f>
        <v>52</v>
      </c>
      <c r="AL475" s="70">
        <f t="shared" si="2377"/>
        <v>13</v>
      </c>
      <c r="AM475" s="70">
        <f t="shared" si="2377"/>
        <v>10</v>
      </c>
      <c r="AN475" s="70">
        <f t="shared" si="2377"/>
        <v>2</v>
      </c>
      <c r="AO475" s="69">
        <f t="shared" ref="AO475:AQ475" si="2378">ROUND(AH475*$AC475,0)</f>
        <v>59</v>
      </c>
      <c r="AP475" s="69">
        <f t="shared" si="2378"/>
        <v>31</v>
      </c>
      <c r="AQ475" s="69">
        <f t="shared" si="2378"/>
        <v>2</v>
      </c>
    </row>
    <row r="476">
      <c r="A476" s="60"/>
      <c r="B476" s="60"/>
      <c r="C476" s="60"/>
      <c r="D476" s="46">
        <v>474.0</v>
      </c>
      <c r="E476" s="25"/>
      <c r="F476" s="26">
        <v>6657.0</v>
      </c>
      <c r="G476" s="18">
        <v>1675.0</v>
      </c>
      <c r="H476" s="15">
        <f t="shared" si="9"/>
        <v>225</v>
      </c>
      <c r="I476" s="28">
        <v>24.0</v>
      </c>
      <c r="J476" s="29">
        <v>35.0</v>
      </c>
      <c r="K476" s="30">
        <v>22.0</v>
      </c>
      <c r="L476" s="31">
        <v>100.0</v>
      </c>
      <c r="M476" s="32">
        <v>17.0</v>
      </c>
      <c r="N476" s="33">
        <v>27.0</v>
      </c>
      <c r="O476" s="25"/>
      <c r="P476" s="15">
        <f t="shared" si="10"/>
        <v>192</v>
      </c>
      <c r="Q476" s="28">
        <f>'Group B vs A; Governor; Early E'!AJ476</f>
        <v>59</v>
      </c>
      <c r="R476" s="29">
        <f>'Group B vs A; Governor; Early E'!AK476</f>
        <v>35</v>
      </c>
      <c r="S476" s="30">
        <f>'Group B vs A; Governor; MiV EDV'!AJ476</f>
        <v>22</v>
      </c>
      <c r="T476" s="31">
        <f>'Group B vs A; Governor; MiV EDV'!AK476</f>
        <v>19</v>
      </c>
      <c r="U476" s="32">
        <f>'Group B vs A; EDV Restoration D'!C476</f>
        <v>30</v>
      </c>
      <c r="V476" s="33">
        <f>'Group B vs A; Governor; MiV EDV'!AI476</f>
        <v>27</v>
      </c>
      <c r="W476" s="25"/>
      <c r="X476" s="28">
        <f t="shared" ref="X476:Y476" si="2379">I476+K476+M476</f>
        <v>63</v>
      </c>
      <c r="Y476" s="29">
        <f t="shared" si="2379"/>
        <v>162</v>
      </c>
      <c r="Z476" s="32">
        <f t="shared" ref="Z476:AA476" si="2380">Q476+S476+U476</f>
        <v>111</v>
      </c>
      <c r="AA476" s="67">
        <f t="shared" si="2380"/>
        <v>81</v>
      </c>
      <c r="AB476" s="68">
        <f t="shared" ref="AB476:AC476" si="2381">Z476/X476</f>
        <v>1.761904762</v>
      </c>
      <c r="AC476" s="69">
        <f t="shared" si="2381"/>
        <v>0.5</v>
      </c>
      <c r="AD476" s="70">
        <v>28.0</v>
      </c>
      <c r="AE476" s="70">
        <v>19.0</v>
      </c>
      <c r="AF476" s="70">
        <v>12.0</v>
      </c>
      <c r="AG476" s="70">
        <v>4.0</v>
      </c>
      <c r="AH476" s="69">
        <v>101.0</v>
      </c>
      <c r="AI476" s="69">
        <v>56.0</v>
      </c>
      <c r="AJ476" s="69">
        <v>5.0</v>
      </c>
      <c r="AK476" s="70">
        <f t="shared" ref="AK476:AN476" si="2382">ROUND(AD476*$AB476,0)</f>
        <v>49</v>
      </c>
      <c r="AL476" s="70">
        <f t="shared" si="2382"/>
        <v>33</v>
      </c>
      <c r="AM476" s="70">
        <f t="shared" si="2382"/>
        <v>21</v>
      </c>
      <c r="AN476" s="70">
        <f t="shared" si="2382"/>
        <v>7</v>
      </c>
      <c r="AO476" s="69">
        <f t="shared" ref="AO476:AQ476" si="2383">ROUND(AH476*$AC476,0)</f>
        <v>51</v>
      </c>
      <c r="AP476" s="69">
        <f t="shared" si="2383"/>
        <v>28</v>
      </c>
      <c r="AQ476" s="69">
        <f t="shared" si="2383"/>
        <v>3</v>
      </c>
    </row>
    <row r="477">
      <c r="A477" s="60"/>
      <c r="B477" s="60"/>
      <c r="C477" s="60"/>
      <c r="D477" s="46">
        <v>475.0</v>
      </c>
      <c r="E477" s="25"/>
      <c r="F477" s="26">
        <v>6658.0</v>
      </c>
      <c r="G477" s="18">
        <v>2677.0</v>
      </c>
      <c r="H477" s="15">
        <f t="shared" si="9"/>
        <v>454</v>
      </c>
      <c r="I477" s="28">
        <v>29.0</v>
      </c>
      <c r="J477" s="29">
        <v>66.0</v>
      </c>
      <c r="K477" s="30">
        <v>47.0</v>
      </c>
      <c r="L477" s="31">
        <v>242.0</v>
      </c>
      <c r="M477" s="32">
        <v>25.0</v>
      </c>
      <c r="N477" s="33">
        <v>45.0</v>
      </c>
      <c r="O477" s="25"/>
      <c r="P477" s="15">
        <f t="shared" si="10"/>
        <v>318</v>
      </c>
      <c r="Q477" s="28">
        <f>'Group B vs A; Governor; Early E'!AJ477</f>
        <v>70</v>
      </c>
      <c r="R477" s="29">
        <f>'Group B vs A; Governor; Early E'!AK477</f>
        <v>66</v>
      </c>
      <c r="S477" s="30">
        <f>'Group B vs A; Governor; MiV EDV'!AJ477</f>
        <v>47</v>
      </c>
      <c r="T477" s="31">
        <f>'Group B vs A; Governor; MiV EDV'!AK477</f>
        <v>46</v>
      </c>
      <c r="U477" s="32">
        <f>'Group B vs A; EDV Restoration D'!C477</f>
        <v>44</v>
      </c>
      <c r="V477" s="33">
        <f>'Group B vs A; Governor; MiV EDV'!AI477</f>
        <v>45</v>
      </c>
      <c r="W477" s="25"/>
      <c r="X477" s="28">
        <f t="shared" ref="X477:Y477" si="2384">I477+K477+M477</f>
        <v>101</v>
      </c>
      <c r="Y477" s="29">
        <f t="shared" si="2384"/>
        <v>353</v>
      </c>
      <c r="Z477" s="32">
        <f t="shared" ref="Z477:AA477" si="2385">Q477+S477+U477</f>
        <v>161</v>
      </c>
      <c r="AA477" s="67">
        <f t="shared" si="2385"/>
        <v>157</v>
      </c>
      <c r="AB477" s="68">
        <f t="shared" ref="AB477:AC477" si="2386">Z477/X477</f>
        <v>1.594059406</v>
      </c>
      <c r="AC477" s="69">
        <f t="shared" si="2386"/>
        <v>0.4447592068</v>
      </c>
      <c r="AD477" s="70">
        <v>52.0</v>
      </c>
      <c r="AE477" s="70">
        <v>22.0</v>
      </c>
      <c r="AF477" s="70">
        <v>20.0</v>
      </c>
      <c r="AG477" s="70">
        <v>7.0</v>
      </c>
      <c r="AH477" s="69">
        <v>226.0</v>
      </c>
      <c r="AI477" s="69">
        <v>118.0</v>
      </c>
      <c r="AJ477" s="69">
        <v>9.0</v>
      </c>
      <c r="AK477" s="70">
        <f t="shared" ref="AK477:AN477" si="2387">ROUND(AD477*$AB477,0)</f>
        <v>83</v>
      </c>
      <c r="AL477" s="70">
        <f t="shared" si="2387"/>
        <v>35</v>
      </c>
      <c r="AM477" s="70">
        <f t="shared" si="2387"/>
        <v>32</v>
      </c>
      <c r="AN477" s="70">
        <f t="shared" si="2387"/>
        <v>11</v>
      </c>
      <c r="AO477" s="69">
        <f t="shared" ref="AO477:AQ477" si="2388">ROUND(AH477*$AC477,0)</f>
        <v>101</v>
      </c>
      <c r="AP477" s="69">
        <f t="shared" si="2388"/>
        <v>52</v>
      </c>
      <c r="AQ477" s="69">
        <f t="shared" si="2388"/>
        <v>4</v>
      </c>
    </row>
    <row r="478">
      <c r="A478" s="60"/>
      <c r="B478" s="60"/>
      <c r="C478" s="60"/>
      <c r="D478" s="46">
        <v>476.0</v>
      </c>
      <c r="E478" s="25"/>
      <c r="F478" s="26">
        <v>6666.0</v>
      </c>
      <c r="G478" s="18">
        <v>3147.0</v>
      </c>
      <c r="H478" s="15">
        <f t="shared" si="9"/>
        <v>504</v>
      </c>
      <c r="I478" s="28">
        <v>64.0</v>
      </c>
      <c r="J478" s="29">
        <v>133.0</v>
      </c>
      <c r="K478" s="30">
        <v>29.0</v>
      </c>
      <c r="L478" s="31">
        <v>158.0</v>
      </c>
      <c r="M478" s="32">
        <v>51.0</v>
      </c>
      <c r="N478" s="33">
        <v>69.0</v>
      </c>
      <c r="O478" s="25"/>
      <c r="P478" s="15">
        <f t="shared" si="10"/>
        <v>512</v>
      </c>
      <c r="Q478" s="28">
        <f>'Group B vs A; Governor; Early E'!AJ478</f>
        <v>172</v>
      </c>
      <c r="R478" s="29">
        <f>'Group B vs A; Governor; Early E'!AK478</f>
        <v>133</v>
      </c>
      <c r="S478" s="30">
        <f>'Group B vs A; Governor; MiV EDV'!AJ478</f>
        <v>29</v>
      </c>
      <c r="T478" s="31">
        <f>'Group B vs A; Governor; MiV EDV'!AK478</f>
        <v>26</v>
      </c>
      <c r="U478" s="32">
        <f>'Group B vs A; EDV Restoration D'!C478</f>
        <v>83</v>
      </c>
      <c r="V478" s="33">
        <f>'Group B vs A; Governor; MiV EDV'!AI478</f>
        <v>69</v>
      </c>
      <c r="W478" s="25"/>
      <c r="X478" s="28">
        <f t="shared" ref="X478:Y478" si="2389">I478+K478+M478</f>
        <v>144</v>
      </c>
      <c r="Y478" s="29">
        <f t="shared" si="2389"/>
        <v>360</v>
      </c>
      <c r="Z478" s="32">
        <f t="shared" ref="Z478:AA478" si="2390">Q478+S478+U478</f>
        <v>284</v>
      </c>
      <c r="AA478" s="67">
        <f t="shared" si="2390"/>
        <v>228</v>
      </c>
      <c r="AB478" s="68">
        <f t="shared" ref="AB478:AC478" si="2391">Z478/X478</f>
        <v>1.972222222</v>
      </c>
      <c r="AC478" s="69">
        <f t="shared" si="2391"/>
        <v>0.6333333333</v>
      </c>
      <c r="AD478" s="70">
        <v>87.0</v>
      </c>
      <c r="AE478" s="70">
        <v>25.0</v>
      </c>
      <c r="AF478" s="70">
        <v>21.0</v>
      </c>
      <c r="AG478" s="70">
        <v>11.0</v>
      </c>
      <c r="AH478" s="69">
        <v>210.0</v>
      </c>
      <c r="AI478" s="69">
        <v>138.0</v>
      </c>
      <c r="AJ478" s="69">
        <v>12.0</v>
      </c>
      <c r="AK478" s="70">
        <f t="shared" ref="AK478:AN478" si="2392">ROUND(AD478*$AB478,0)</f>
        <v>172</v>
      </c>
      <c r="AL478" s="70">
        <f t="shared" si="2392"/>
        <v>49</v>
      </c>
      <c r="AM478" s="70">
        <f t="shared" si="2392"/>
        <v>41</v>
      </c>
      <c r="AN478" s="70">
        <f t="shared" si="2392"/>
        <v>22</v>
      </c>
      <c r="AO478" s="69">
        <f t="shared" ref="AO478:AQ478" si="2393">ROUND(AH478*$AC478,0)</f>
        <v>133</v>
      </c>
      <c r="AP478" s="69">
        <f t="shared" si="2393"/>
        <v>87</v>
      </c>
      <c r="AQ478" s="69">
        <f t="shared" si="2393"/>
        <v>8</v>
      </c>
    </row>
    <row r="479">
      <c r="A479" s="60"/>
      <c r="B479" s="60"/>
      <c r="C479" s="60"/>
      <c r="D479" s="46">
        <v>477.0</v>
      </c>
      <c r="E479" s="25"/>
      <c r="F479" s="26">
        <v>6675.0</v>
      </c>
      <c r="G479" s="18">
        <v>1609.0</v>
      </c>
      <c r="H479" s="15">
        <f t="shared" si="9"/>
        <v>340</v>
      </c>
      <c r="I479" s="28">
        <v>43.0</v>
      </c>
      <c r="J479" s="29">
        <v>72.0</v>
      </c>
      <c r="K479" s="30">
        <v>23.0</v>
      </c>
      <c r="L479" s="31">
        <v>126.0</v>
      </c>
      <c r="M479" s="32">
        <v>36.0</v>
      </c>
      <c r="N479" s="33">
        <v>40.0</v>
      </c>
      <c r="O479" s="25"/>
      <c r="P479" s="15">
        <f t="shared" si="10"/>
        <v>332</v>
      </c>
      <c r="Q479" s="28">
        <f>'Group B vs A; Governor; Early E'!AJ479</f>
        <v>121</v>
      </c>
      <c r="R479" s="29">
        <f>'Group B vs A; Governor; Early E'!AK479</f>
        <v>72</v>
      </c>
      <c r="S479" s="30">
        <f>'Group B vs A; Governor; MiV EDV'!AJ479</f>
        <v>23</v>
      </c>
      <c r="T479" s="31">
        <f>'Group B vs A; Governor; MiV EDV'!AK479</f>
        <v>19</v>
      </c>
      <c r="U479" s="32">
        <f>'Group B vs A; EDV Restoration D'!C479</f>
        <v>57</v>
      </c>
      <c r="V479" s="33">
        <f>'Group B vs A; Governor; MiV EDV'!AI479</f>
        <v>40</v>
      </c>
      <c r="W479" s="25"/>
      <c r="X479" s="28">
        <f t="shared" ref="X479:Y479" si="2394">I479+K479+M479</f>
        <v>102</v>
      </c>
      <c r="Y479" s="29">
        <f t="shared" si="2394"/>
        <v>238</v>
      </c>
      <c r="Z479" s="32">
        <f t="shared" ref="Z479:AA479" si="2395">Q479+S479+U479</f>
        <v>201</v>
      </c>
      <c r="AA479" s="67">
        <f t="shared" si="2395"/>
        <v>131</v>
      </c>
      <c r="AB479" s="68">
        <f t="shared" ref="AB479:AC479" si="2396">Z479/X479</f>
        <v>1.970588235</v>
      </c>
      <c r="AC479" s="69">
        <f t="shared" si="2396"/>
        <v>0.5504201681</v>
      </c>
      <c r="AD479" s="70">
        <v>49.0</v>
      </c>
      <c r="AE479" s="70">
        <v>19.0</v>
      </c>
      <c r="AF479" s="70">
        <v>28.0</v>
      </c>
      <c r="AG479" s="70">
        <v>6.0</v>
      </c>
      <c r="AH479" s="69">
        <v>128.0</v>
      </c>
      <c r="AI479" s="69">
        <v>100.0</v>
      </c>
      <c r="AJ479" s="69">
        <v>10.0</v>
      </c>
      <c r="AK479" s="70">
        <f t="shared" ref="AK479:AN479" si="2397">ROUND(AD479*$AB479,0)</f>
        <v>97</v>
      </c>
      <c r="AL479" s="70">
        <f t="shared" si="2397"/>
        <v>37</v>
      </c>
      <c r="AM479" s="70">
        <f t="shared" si="2397"/>
        <v>55</v>
      </c>
      <c r="AN479" s="70">
        <f t="shared" si="2397"/>
        <v>12</v>
      </c>
      <c r="AO479" s="69">
        <f t="shared" ref="AO479:AQ479" si="2398">ROUND(AH479*$AC479,0)</f>
        <v>70</v>
      </c>
      <c r="AP479" s="69">
        <f t="shared" si="2398"/>
        <v>55</v>
      </c>
      <c r="AQ479" s="69">
        <f t="shared" si="2398"/>
        <v>6</v>
      </c>
    </row>
    <row r="480">
      <c r="A480" s="60"/>
      <c r="B480" s="60"/>
      <c r="C480" s="60"/>
      <c r="D480" s="46">
        <v>478.0</v>
      </c>
      <c r="E480" s="25"/>
      <c r="F480" s="26">
        <v>6681.0</v>
      </c>
      <c r="G480" s="18">
        <v>954.0</v>
      </c>
      <c r="H480" s="15">
        <f t="shared" si="9"/>
        <v>279</v>
      </c>
      <c r="I480" s="28">
        <v>13.0</v>
      </c>
      <c r="J480" s="29">
        <v>66.0</v>
      </c>
      <c r="K480" s="30">
        <v>32.0</v>
      </c>
      <c r="L480" s="31">
        <v>94.0</v>
      </c>
      <c r="M480" s="32">
        <v>19.0</v>
      </c>
      <c r="N480" s="33">
        <v>55.0</v>
      </c>
      <c r="O480" s="25"/>
      <c r="P480" s="15">
        <f t="shared" si="10"/>
        <v>253</v>
      </c>
      <c r="Q480" s="28">
        <f>'Group B vs A; Governor; Early E'!AJ480</f>
        <v>34</v>
      </c>
      <c r="R480" s="29">
        <f>'Group B vs A; Governor; Early E'!AK480</f>
        <v>66</v>
      </c>
      <c r="S480" s="30">
        <f>'Group B vs A; Governor; MiV EDV'!AJ480</f>
        <v>32</v>
      </c>
      <c r="T480" s="31">
        <f>'Group B vs A; Governor; MiV EDV'!AK480</f>
        <v>26</v>
      </c>
      <c r="U480" s="32">
        <f>'Group B vs A; EDV Restoration D'!C480</f>
        <v>40</v>
      </c>
      <c r="V480" s="33">
        <f>'Group B vs A; Governor; MiV EDV'!AI480</f>
        <v>55</v>
      </c>
      <c r="W480" s="25"/>
      <c r="X480" s="28">
        <f t="shared" ref="X480:Y480" si="2399">I480+K480+M480</f>
        <v>64</v>
      </c>
      <c r="Y480" s="29">
        <f t="shared" si="2399"/>
        <v>215</v>
      </c>
      <c r="Z480" s="32">
        <f t="shared" ref="Z480:AA480" si="2400">Q480+S480+U480</f>
        <v>106</v>
      </c>
      <c r="AA480" s="67">
        <f t="shared" si="2400"/>
        <v>147</v>
      </c>
      <c r="AB480" s="68">
        <f t="shared" ref="AB480:AC480" si="2401">Z480/X480</f>
        <v>1.65625</v>
      </c>
      <c r="AC480" s="69">
        <f t="shared" si="2401"/>
        <v>0.6837209302</v>
      </c>
      <c r="AD480" s="70">
        <v>35.0</v>
      </c>
      <c r="AE480" s="70">
        <v>16.0</v>
      </c>
      <c r="AF480" s="70">
        <v>10.0</v>
      </c>
      <c r="AG480" s="70">
        <v>3.0</v>
      </c>
      <c r="AH480" s="69">
        <v>105.0</v>
      </c>
      <c r="AI480" s="69">
        <v>104.0</v>
      </c>
      <c r="AJ480" s="69">
        <v>6.0</v>
      </c>
      <c r="AK480" s="70">
        <f t="shared" ref="AK480:AN480" si="2402">ROUND(AD480*$AB480,0)</f>
        <v>58</v>
      </c>
      <c r="AL480" s="70">
        <f t="shared" si="2402"/>
        <v>27</v>
      </c>
      <c r="AM480" s="70">
        <f t="shared" si="2402"/>
        <v>17</v>
      </c>
      <c r="AN480" s="70">
        <f t="shared" si="2402"/>
        <v>5</v>
      </c>
      <c r="AO480" s="69">
        <f t="shared" ref="AO480:AQ480" si="2403">ROUND(AH480*$AC480,0)</f>
        <v>72</v>
      </c>
      <c r="AP480" s="69">
        <f t="shared" si="2403"/>
        <v>71</v>
      </c>
      <c r="AQ480" s="69">
        <f t="shared" si="2403"/>
        <v>4</v>
      </c>
    </row>
    <row r="481">
      <c r="A481" s="60"/>
      <c r="B481" s="60"/>
      <c r="C481" s="60"/>
      <c r="D481" s="46">
        <v>479.0</v>
      </c>
      <c r="E481" s="25"/>
      <c r="F481" s="26">
        <v>6685.0</v>
      </c>
      <c r="G481" s="18">
        <v>1242.0</v>
      </c>
      <c r="H481" s="15">
        <f t="shared" si="9"/>
        <v>306</v>
      </c>
      <c r="I481" s="28">
        <v>31.0</v>
      </c>
      <c r="J481" s="29">
        <v>38.0</v>
      </c>
      <c r="K481" s="30">
        <v>31.0</v>
      </c>
      <c r="L481" s="31">
        <v>92.0</v>
      </c>
      <c r="M481" s="32">
        <v>55.0</v>
      </c>
      <c r="N481" s="33">
        <v>59.0</v>
      </c>
      <c r="O481" s="25"/>
      <c r="P481" s="15">
        <f t="shared" si="10"/>
        <v>324</v>
      </c>
      <c r="Q481" s="28">
        <f>'Group B vs A; Governor; Early E'!AJ481</f>
        <v>93</v>
      </c>
      <c r="R481" s="29">
        <f>'Group B vs A; Governor; Early E'!AK481</f>
        <v>38</v>
      </c>
      <c r="S481" s="30">
        <f>'Group B vs A; Governor; MiV EDV'!AJ481</f>
        <v>31</v>
      </c>
      <c r="T481" s="31">
        <f>'Group B vs A; Governor; MiV EDV'!AK481</f>
        <v>17</v>
      </c>
      <c r="U481" s="32">
        <f>'Group B vs A; EDV Restoration D'!C481</f>
        <v>86</v>
      </c>
      <c r="V481" s="33">
        <f>'Group B vs A; Governor; MiV EDV'!AI481</f>
        <v>59</v>
      </c>
      <c r="W481" s="25"/>
      <c r="X481" s="28">
        <f t="shared" ref="X481:Y481" si="2404">I481+K481+M481</f>
        <v>117</v>
      </c>
      <c r="Y481" s="29">
        <f t="shared" si="2404"/>
        <v>189</v>
      </c>
      <c r="Z481" s="32">
        <f t="shared" ref="Z481:AA481" si="2405">Q481+S481+U481</f>
        <v>210</v>
      </c>
      <c r="AA481" s="67">
        <f t="shared" si="2405"/>
        <v>114</v>
      </c>
      <c r="AB481" s="68">
        <f t="shared" ref="AB481:AC481" si="2406">Z481/X481</f>
        <v>1.794871795</v>
      </c>
      <c r="AC481" s="69">
        <f t="shared" si="2406"/>
        <v>0.6031746032</v>
      </c>
      <c r="AD481" s="70">
        <v>55.0</v>
      </c>
      <c r="AE481" s="70">
        <v>20.0</v>
      </c>
      <c r="AF481" s="70">
        <v>38.0</v>
      </c>
      <c r="AG481" s="70">
        <v>4.0</v>
      </c>
      <c r="AH481" s="69">
        <v>101.0</v>
      </c>
      <c r="AI481" s="69">
        <v>75.0</v>
      </c>
      <c r="AJ481" s="69">
        <v>13.0</v>
      </c>
      <c r="AK481" s="70">
        <f t="shared" ref="AK481:AN481" si="2407">ROUND(AD481*$AB481,0)</f>
        <v>99</v>
      </c>
      <c r="AL481" s="70">
        <f t="shared" si="2407"/>
        <v>36</v>
      </c>
      <c r="AM481" s="70">
        <f t="shared" si="2407"/>
        <v>68</v>
      </c>
      <c r="AN481" s="70">
        <f t="shared" si="2407"/>
        <v>7</v>
      </c>
      <c r="AO481" s="69">
        <f t="shared" ref="AO481:AQ481" si="2408">ROUND(AH481*$AC481,0)</f>
        <v>61</v>
      </c>
      <c r="AP481" s="69">
        <f t="shared" si="2408"/>
        <v>45</v>
      </c>
      <c r="AQ481" s="69">
        <f t="shared" si="2408"/>
        <v>8</v>
      </c>
    </row>
    <row r="482">
      <c r="A482" s="60"/>
      <c r="B482" s="60"/>
      <c r="C482" s="60"/>
      <c r="D482" s="46">
        <v>480.0</v>
      </c>
      <c r="E482" s="25"/>
      <c r="F482" s="26">
        <v>6693.0</v>
      </c>
      <c r="G482" s="18">
        <v>2717.0</v>
      </c>
      <c r="H482" s="15">
        <f t="shared" si="9"/>
        <v>464</v>
      </c>
      <c r="I482" s="28">
        <v>27.0</v>
      </c>
      <c r="J482" s="29">
        <v>94.0</v>
      </c>
      <c r="K482" s="30">
        <v>50.0</v>
      </c>
      <c r="L482" s="31">
        <v>206.0</v>
      </c>
      <c r="M482" s="32">
        <v>28.0</v>
      </c>
      <c r="N482" s="33">
        <v>59.0</v>
      </c>
      <c r="O482" s="25"/>
      <c r="P482" s="15">
        <f t="shared" si="10"/>
        <v>373</v>
      </c>
      <c r="Q482" s="28">
        <f>'Group B vs A; Governor; Early E'!AJ482</f>
        <v>71</v>
      </c>
      <c r="R482" s="29">
        <f>'Group B vs A; Governor; Early E'!AK482</f>
        <v>94</v>
      </c>
      <c r="S482" s="30">
        <f>'Group B vs A; Governor; MiV EDV'!AJ482</f>
        <v>50</v>
      </c>
      <c r="T482" s="31">
        <f>'Group B vs A; Governor; MiV EDV'!AK482</f>
        <v>46</v>
      </c>
      <c r="U482" s="32">
        <f>'Group B vs A; EDV Restoration D'!C482</f>
        <v>53</v>
      </c>
      <c r="V482" s="33">
        <f>'Group B vs A; Governor; MiV EDV'!AI482</f>
        <v>59</v>
      </c>
      <c r="W482" s="25"/>
      <c r="X482" s="28">
        <f t="shared" ref="X482:Y482" si="2409">I482+K482+M482</f>
        <v>105</v>
      </c>
      <c r="Y482" s="29">
        <f t="shared" si="2409"/>
        <v>359</v>
      </c>
      <c r="Z482" s="32">
        <f t="shared" ref="Z482:AA482" si="2410">Q482+S482+U482</f>
        <v>174</v>
      </c>
      <c r="AA482" s="67">
        <f t="shared" si="2410"/>
        <v>199</v>
      </c>
      <c r="AB482" s="68">
        <f t="shared" ref="AB482:AC482" si="2411">Z482/X482</f>
        <v>1.657142857</v>
      </c>
      <c r="AC482" s="69">
        <f t="shared" si="2411"/>
        <v>0.5543175487</v>
      </c>
      <c r="AD482" s="70">
        <v>49.0</v>
      </c>
      <c r="AE482" s="70">
        <v>20.0</v>
      </c>
      <c r="AF482" s="70">
        <v>24.0</v>
      </c>
      <c r="AG482" s="70">
        <v>12.0</v>
      </c>
      <c r="AH482" s="69">
        <v>245.0</v>
      </c>
      <c r="AI482" s="69">
        <v>100.0</v>
      </c>
      <c r="AJ482" s="69">
        <v>14.0</v>
      </c>
      <c r="AK482" s="70">
        <f t="shared" ref="AK482:AN482" si="2412">ROUND(AD482*$AB482,0)</f>
        <v>81</v>
      </c>
      <c r="AL482" s="70">
        <f t="shared" si="2412"/>
        <v>33</v>
      </c>
      <c r="AM482" s="70">
        <f t="shared" si="2412"/>
        <v>40</v>
      </c>
      <c r="AN482" s="70">
        <f t="shared" si="2412"/>
        <v>20</v>
      </c>
      <c r="AO482" s="69">
        <f t="shared" ref="AO482:AQ482" si="2413">ROUND(AH482*$AC482,0)</f>
        <v>136</v>
      </c>
      <c r="AP482" s="69">
        <f t="shared" si="2413"/>
        <v>55</v>
      </c>
      <c r="AQ482" s="69">
        <f t="shared" si="2413"/>
        <v>8</v>
      </c>
    </row>
    <row r="483">
      <c r="A483" s="60"/>
      <c r="B483" s="60"/>
      <c r="C483" s="60"/>
      <c r="D483" s="46">
        <v>481.0</v>
      </c>
      <c r="E483" s="25"/>
      <c r="F483" s="26">
        <v>6695.0</v>
      </c>
      <c r="G483" s="18">
        <v>3240.0</v>
      </c>
      <c r="H483" s="15">
        <f t="shared" si="9"/>
        <v>592</v>
      </c>
      <c r="I483" s="28">
        <v>39.0</v>
      </c>
      <c r="J483" s="29">
        <v>106.0</v>
      </c>
      <c r="K483" s="30">
        <v>43.0</v>
      </c>
      <c r="L483" s="31">
        <v>272.0</v>
      </c>
      <c r="M483" s="32">
        <v>55.0</v>
      </c>
      <c r="N483" s="33">
        <v>77.0</v>
      </c>
      <c r="O483" s="25"/>
      <c r="P483" s="15">
        <f t="shared" si="10"/>
        <v>466</v>
      </c>
      <c r="Q483" s="28">
        <f>'Group B vs A; Governor; Early E'!AJ483</f>
        <v>107</v>
      </c>
      <c r="R483" s="29">
        <f>'Group B vs A; Governor; Early E'!AK483</f>
        <v>106</v>
      </c>
      <c r="S483" s="30">
        <f>'Group B vs A; Governor; MiV EDV'!AJ483</f>
        <v>43</v>
      </c>
      <c r="T483" s="31">
        <f>'Group B vs A; Governor; MiV EDV'!AK483</f>
        <v>42</v>
      </c>
      <c r="U483" s="32">
        <f>'Group B vs A; EDV Restoration D'!C483</f>
        <v>91</v>
      </c>
      <c r="V483" s="33">
        <f>'Group B vs A; Governor; MiV EDV'!AI483</f>
        <v>77</v>
      </c>
      <c r="W483" s="25"/>
      <c r="X483" s="28">
        <f t="shared" ref="X483:Y483" si="2414">I483+K483+M483</f>
        <v>137</v>
      </c>
      <c r="Y483" s="29">
        <f t="shared" si="2414"/>
        <v>455</v>
      </c>
      <c r="Z483" s="32">
        <f t="shared" ref="Z483:AA483" si="2415">Q483+S483+U483</f>
        <v>241</v>
      </c>
      <c r="AA483" s="67">
        <f t="shared" si="2415"/>
        <v>225</v>
      </c>
      <c r="AB483" s="68">
        <f t="shared" ref="AB483:AC483" si="2416">Z483/X483</f>
        <v>1.759124088</v>
      </c>
      <c r="AC483" s="69">
        <f t="shared" si="2416"/>
        <v>0.4945054945</v>
      </c>
      <c r="AD483" s="70">
        <v>71.0</v>
      </c>
      <c r="AE483" s="70">
        <v>33.0</v>
      </c>
      <c r="AF483" s="70">
        <v>22.0</v>
      </c>
      <c r="AG483" s="70">
        <v>11.0</v>
      </c>
      <c r="AH483" s="69">
        <v>303.0</v>
      </c>
      <c r="AI483" s="69">
        <v>134.0</v>
      </c>
      <c r="AJ483" s="69">
        <v>18.0</v>
      </c>
      <c r="AK483" s="70">
        <f t="shared" ref="AK483:AN483" si="2417">ROUND(AD483*$AB483,0)</f>
        <v>125</v>
      </c>
      <c r="AL483" s="70">
        <f t="shared" si="2417"/>
        <v>58</v>
      </c>
      <c r="AM483" s="70">
        <f t="shared" si="2417"/>
        <v>39</v>
      </c>
      <c r="AN483" s="70">
        <f t="shared" si="2417"/>
        <v>19</v>
      </c>
      <c r="AO483" s="69">
        <f t="shared" ref="AO483:AQ483" si="2418">ROUND(AH483*$AC483,0)</f>
        <v>150</v>
      </c>
      <c r="AP483" s="69">
        <f t="shared" si="2418"/>
        <v>66</v>
      </c>
      <c r="AQ483" s="69">
        <f t="shared" si="2418"/>
        <v>9</v>
      </c>
    </row>
    <row r="484">
      <c r="A484" s="60"/>
      <c r="B484" s="60"/>
      <c r="C484" s="60"/>
      <c r="D484" s="46">
        <v>482.0</v>
      </c>
      <c r="E484" s="25"/>
      <c r="F484" s="26">
        <v>6704.0</v>
      </c>
      <c r="G484" s="18">
        <v>1247.0</v>
      </c>
      <c r="H484" s="15">
        <f t="shared" si="9"/>
        <v>199</v>
      </c>
      <c r="I484" s="28">
        <v>14.0</v>
      </c>
      <c r="J484" s="29">
        <v>38.0</v>
      </c>
      <c r="K484" s="30">
        <v>9.0</v>
      </c>
      <c r="L484" s="31">
        <v>98.0</v>
      </c>
      <c r="M484" s="32">
        <v>16.0</v>
      </c>
      <c r="N484" s="33">
        <v>24.0</v>
      </c>
      <c r="O484" s="25"/>
      <c r="P484" s="15">
        <f t="shared" si="10"/>
        <v>147</v>
      </c>
      <c r="Q484" s="28">
        <f>'Group B vs A; Governor; Early E'!AJ484</f>
        <v>38</v>
      </c>
      <c r="R484" s="29">
        <f>'Group B vs A; Governor; Early E'!AK484</f>
        <v>38</v>
      </c>
      <c r="S484" s="30">
        <f>'Group B vs A; Governor; MiV EDV'!AJ484</f>
        <v>9</v>
      </c>
      <c r="T484" s="31">
        <f>'Group B vs A; Governor; MiV EDV'!AK484</f>
        <v>11</v>
      </c>
      <c r="U484" s="32">
        <f>'Group B vs A; EDV Restoration D'!C484</f>
        <v>27</v>
      </c>
      <c r="V484" s="33">
        <f>'Group B vs A; Governor; MiV EDV'!AI484</f>
        <v>24</v>
      </c>
      <c r="W484" s="25"/>
      <c r="X484" s="28">
        <f t="shared" ref="X484:Y484" si="2419">I484+K484+M484</f>
        <v>39</v>
      </c>
      <c r="Y484" s="29">
        <f t="shared" si="2419"/>
        <v>160</v>
      </c>
      <c r="Z484" s="32">
        <f t="shared" ref="Z484:AA484" si="2420">Q484+S484+U484</f>
        <v>74</v>
      </c>
      <c r="AA484" s="67">
        <f t="shared" si="2420"/>
        <v>73</v>
      </c>
      <c r="AB484" s="68">
        <f t="shared" ref="AB484:AC484" si="2421">Z484/X484</f>
        <v>1.897435897</v>
      </c>
      <c r="AC484" s="69">
        <f t="shared" si="2421"/>
        <v>0.45625</v>
      </c>
      <c r="AD484" s="70">
        <v>30.0</v>
      </c>
      <c r="AE484" s="70">
        <v>0.0</v>
      </c>
      <c r="AF484" s="70">
        <v>7.0</v>
      </c>
      <c r="AG484" s="70">
        <v>2.0</v>
      </c>
      <c r="AH484" s="69">
        <v>112.0</v>
      </c>
      <c r="AI484" s="69">
        <v>40.0</v>
      </c>
      <c r="AJ484" s="69">
        <v>8.0</v>
      </c>
      <c r="AK484" s="70">
        <f t="shared" ref="AK484:AN484" si="2422">ROUND(AD484*$AB484,0)</f>
        <v>57</v>
      </c>
      <c r="AL484" s="70">
        <f t="shared" si="2422"/>
        <v>0</v>
      </c>
      <c r="AM484" s="70">
        <f t="shared" si="2422"/>
        <v>13</v>
      </c>
      <c r="AN484" s="70">
        <f t="shared" si="2422"/>
        <v>4</v>
      </c>
      <c r="AO484" s="69">
        <f t="shared" ref="AO484:AQ484" si="2423">ROUND(AH484*$AC484,0)</f>
        <v>51</v>
      </c>
      <c r="AP484" s="69">
        <f t="shared" si="2423"/>
        <v>18</v>
      </c>
      <c r="AQ484" s="69">
        <f t="shared" si="2423"/>
        <v>4</v>
      </c>
    </row>
    <row r="485">
      <c r="A485" s="60"/>
      <c r="B485" s="60"/>
      <c r="C485" s="60"/>
      <c r="D485" s="46">
        <v>483.0</v>
      </c>
      <c r="E485" s="25"/>
      <c r="F485" s="26">
        <v>6706.0</v>
      </c>
      <c r="G485" s="18">
        <v>2091.0</v>
      </c>
      <c r="H485" s="15">
        <f t="shared" si="9"/>
        <v>267</v>
      </c>
      <c r="I485" s="28">
        <v>6.0</v>
      </c>
      <c r="J485" s="29">
        <v>41.0</v>
      </c>
      <c r="K485" s="30">
        <v>28.0</v>
      </c>
      <c r="L485" s="31">
        <v>143.0</v>
      </c>
      <c r="M485" s="32">
        <v>10.0</v>
      </c>
      <c r="N485" s="33">
        <v>39.0</v>
      </c>
      <c r="O485" s="25"/>
      <c r="P485" s="15">
        <f t="shared" si="10"/>
        <v>186</v>
      </c>
      <c r="Q485" s="28">
        <f>'Group B vs A; Governor; Early E'!AJ485</f>
        <v>17</v>
      </c>
      <c r="R485" s="29">
        <f>'Group B vs A; Governor; Early E'!AK485</f>
        <v>41</v>
      </c>
      <c r="S485" s="30">
        <f>'Group B vs A; Governor; MiV EDV'!AJ485</f>
        <v>28</v>
      </c>
      <c r="T485" s="31">
        <f>'Group B vs A; Governor; MiV EDV'!AK485</f>
        <v>36</v>
      </c>
      <c r="U485" s="32">
        <f>'Group B vs A; EDV Restoration D'!C485</f>
        <v>25</v>
      </c>
      <c r="V485" s="33">
        <f>'Group B vs A; Governor; MiV EDV'!AI485</f>
        <v>39</v>
      </c>
      <c r="W485" s="25"/>
      <c r="X485" s="28">
        <f t="shared" ref="X485:Y485" si="2424">I485+K485+M485</f>
        <v>44</v>
      </c>
      <c r="Y485" s="29">
        <f t="shared" si="2424"/>
        <v>223</v>
      </c>
      <c r="Z485" s="32">
        <f t="shared" ref="Z485:AA485" si="2425">Q485+S485+U485</f>
        <v>70</v>
      </c>
      <c r="AA485" s="67">
        <f t="shared" si="2425"/>
        <v>116</v>
      </c>
      <c r="AB485" s="68">
        <f t="shared" ref="AB485:AC485" si="2426">Z485/X485</f>
        <v>1.590909091</v>
      </c>
      <c r="AC485" s="69">
        <f t="shared" si="2426"/>
        <v>0.5201793722</v>
      </c>
      <c r="AD485" s="70">
        <v>14.0</v>
      </c>
      <c r="AE485" s="70">
        <v>18.0</v>
      </c>
      <c r="AF485" s="70">
        <v>9.0</v>
      </c>
      <c r="AG485" s="70">
        <v>3.0</v>
      </c>
      <c r="AH485" s="69">
        <v>149.0</v>
      </c>
      <c r="AI485" s="69">
        <v>59.0</v>
      </c>
      <c r="AJ485" s="69">
        <v>15.0</v>
      </c>
      <c r="AK485" s="70">
        <f t="shared" ref="AK485:AN485" si="2427">ROUND(AD485*$AB485,0)</f>
        <v>22</v>
      </c>
      <c r="AL485" s="70">
        <f t="shared" si="2427"/>
        <v>29</v>
      </c>
      <c r="AM485" s="70">
        <f t="shared" si="2427"/>
        <v>14</v>
      </c>
      <c r="AN485" s="70">
        <f t="shared" si="2427"/>
        <v>5</v>
      </c>
      <c r="AO485" s="69">
        <f t="shared" ref="AO485:AQ485" si="2428">ROUND(AH485*$AC485,0)</f>
        <v>78</v>
      </c>
      <c r="AP485" s="69">
        <f t="shared" si="2428"/>
        <v>31</v>
      </c>
      <c r="AQ485" s="69">
        <f t="shared" si="2428"/>
        <v>8</v>
      </c>
    </row>
    <row r="486">
      <c r="A486" s="60"/>
      <c r="B486" s="60"/>
      <c r="C486" s="60"/>
      <c r="D486" s="46">
        <v>484.0</v>
      </c>
      <c r="E486" s="25"/>
      <c r="F486" s="26">
        <v>6707.0</v>
      </c>
      <c r="G486" s="18">
        <v>1803.0</v>
      </c>
      <c r="H486" s="15">
        <f t="shared" si="9"/>
        <v>323</v>
      </c>
      <c r="I486" s="28">
        <v>26.0</v>
      </c>
      <c r="J486" s="29">
        <v>70.0</v>
      </c>
      <c r="K486" s="30">
        <v>25.0</v>
      </c>
      <c r="L486" s="31">
        <v>143.0</v>
      </c>
      <c r="M486" s="32">
        <v>16.0</v>
      </c>
      <c r="N486" s="33">
        <v>43.0</v>
      </c>
      <c r="O486" s="25"/>
      <c r="P486" s="15">
        <f t="shared" si="10"/>
        <v>260</v>
      </c>
      <c r="Q486" s="28">
        <f>'Group B vs A; Governor; Early E'!AJ486</f>
        <v>59</v>
      </c>
      <c r="R486" s="29">
        <f>'Group B vs A; Governor; Early E'!AK486</f>
        <v>70</v>
      </c>
      <c r="S486" s="30">
        <f>'Group B vs A; Governor; MiV EDV'!AJ486</f>
        <v>25</v>
      </c>
      <c r="T486" s="31">
        <f>'Group B vs A; Governor; MiV EDV'!AK486</f>
        <v>30</v>
      </c>
      <c r="U486" s="32">
        <f>'Group B vs A; EDV Restoration D'!C486</f>
        <v>33</v>
      </c>
      <c r="V486" s="33">
        <f>'Group B vs A; Governor; MiV EDV'!AI486</f>
        <v>43</v>
      </c>
      <c r="W486" s="25"/>
      <c r="X486" s="28">
        <f t="shared" ref="X486:Y486" si="2429">I486+K486+M486</f>
        <v>67</v>
      </c>
      <c r="Y486" s="29">
        <f t="shared" si="2429"/>
        <v>256</v>
      </c>
      <c r="Z486" s="32">
        <f t="shared" ref="Z486:AA486" si="2430">Q486+S486+U486</f>
        <v>117</v>
      </c>
      <c r="AA486" s="67">
        <f t="shared" si="2430"/>
        <v>143</v>
      </c>
      <c r="AB486" s="68">
        <f t="shared" ref="AB486:AC486" si="2431">Z486/X486</f>
        <v>1.746268657</v>
      </c>
      <c r="AC486" s="69">
        <f t="shared" si="2431"/>
        <v>0.55859375</v>
      </c>
      <c r="AD486" s="70">
        <v>34.0</v>
      </c>
      <c r="AE486" s="70">
        <v>10.0</v>
      </c>
      <c r="AF486" s="70">
        <v>20.0</v>
      </c>
      <c r="AG486" s="70">
        <v>3.0</v>
      </c>
      <c r="AH486" s="69">
        <v>158.0</v>
      </c>
      <c r="AI486" s="69">
        <v>92.0</v>
      </c>
      <c r="AJ486" s="69">
        <v>6.0</v>
      </c>
      <c r="AK486" s="70">
        <f t="shared" ref="AK486:AN486" si="2432">ROUND(AD486*$AB486,0)</f>
        <v>59</v>
      </c>
      <c r="AL486" s="70">
        <f t="shared" si="2432"/>
        <v>17</v>
      </c>
      <c r="AM486" s="70">
        <f t="shared" si="2432"/>
        <v>35</v>
      </c>
      <c r="AN486" s="70">
        <f t="shared" si="2432"/>
        <v>5</v>
      </c>
      <c r="AO486" s="69">
        <f t="shared" ref="AO486:AQ486" si="2433">ROUND(AH486*$AC486,0)</f>
        <v>88</v>
      </c>
      <c r="AP486" s="69">
        <f t="shared" si="2433"/>
        <v>51</v>
      </c>
      <c r="AQ486" s="69">
        <f t="shared" si="2433"/>
        <v>3</v>
      </c>
    </row>
    <row r="487">
      <c r="A487" s="60"/>
      <c r="B487" s="60"/>
      <c r="C487" s="60"/>
      <c r="D487" s="46">
        <v>485.0</v>
      </c>
      <c r="E487" s="25"/>
      <c r="F487" s="26">
        <v>6708.0</v>
      </c>
      <c r="G487" s="18">
        <v>2286.0</v>
      </c>
      <c r="H487" s="15">
        <f t="shared" si="9"/>
        <v>391</v>
      </c>
      <c r="I487" s="28">
        <v>29.0</v>
      </c>
      <c r="J487" s="29">
        <v>73.0</v>
      </c>
      <c r="K487" s="30">
        <v>29.0</v>
      </c>
      <c r="L487" s="31">
        <v>173.0</v>
      </c>
      <c r="M487" s="32">
        <v>33.0</v>
      </c>
      <c r="N487" s="33">
        <v>54.0</v>
      </c>
      <c r="O487" s="25"/>
      <c r="P487" s="15">
        <f t="shared" si="10"/>
        <v>319</v>
      </c>
      <c r="Q487" s="28">
        <f>'Group B vs A; Governor; Early E'!AJ487</f>
        <v>76</v>
      </c>
      <c r="R487" s="29">
        <f>'Group B vs A; Governor; Early E'!AK487</f>
        <v>73</v>
      </c>
      <c r="S487" s="30">
        <f>'Group B vs A; Governor; MiV EDV'!AJ487</f>
        <v>29</v>
      </c>
      <c r="T487" s="31">
        <f>'Group B vs A; Governor; MiV EDV'!AK487</f>
        <v>30</v>
      </c>
      <c r="U487" s="32">
        <f>'Group B vs A; EDV Restoration D'!C487</f>
        <v>57</v>
      </c>
      <c r="V487" s="33">
        <f>'Group B vs A; Governor; MiV EDV'!AI487</f>
        <v>54</v>
      </c>
      <c r="W487" s="25"/>
      <c r="X487" s="28">
        <f t="shared" ref="X487:Y487" si="2434">I487+K487+M487</f>
        <v>91</v>
      </c>
      <c r="Y487" s="29">
        <f t="shared" si="2434"/>
        <v>300</v>
      </c>
      <c r="Z487" s="32">
        <f t="shared" ref="Z487:AA487" si="2435">Q487+S487+U487</f>
        <v>162</v>
      </c>
      <c r="AA487" s="67">
        <f t="shared" si="2435"/>
        <v>157</v>
      </c>
      <c r="AB487" s="68">
        <f t="shared" ref="AB487:AC487" si="2436">Z487/X487</f>
        <v>1.78021978</v>
      </c>
      <c r="AC487" s="69">
        <f t="shared" si="2436"/>
        <v>0.5233333333</v>
      </c>
      <c r="AD487" s="70">
        <v>55.0</v>
      </c>
      <c r="AE487" s="70">
        <v>18.0</v>
      </c>
      <c r="AF487" s="70">
        <v>15.0</v>
      </c>
      <c r="AG487" s="70">
        <v>3.0</v>
      </c>
      <c r="AH487" s="69">
        <v>183.0</v>
      </c>
      <c r="AI487" s="69">
        <v>100.0</v>
      </c>
      <c r="AJ487" s="69">
        <v>17.0</v>
      </c>
      <c r="AK487" s="70">
        <f t="shared" ref="AK487:AN487" si="2437">ROUND(AD487*$AB487,0)</f>
        <v>98</v>
      </c>
      <c r="AL487" s="70">
        <f t="shared" si="2437"/>
        <v>32</v>
      </c>
      <c r="AM487" s="70">
        <f t="shared" si="2437"/>
        <v>27</v>
      </c>
      <c r="AN487" s="70">
        <f t="shared" si="2437"/>
        <v>5</v>
      </c>
      <c r="AO487" s="69">
        <f t="shared" ref="AO487:AQ487" si="2438">ROUND(AH487*$AC487,0)</f>
        <v>96</v>
      </c>
      <c r="AP487" s="69">
        <f t="shared" si="2438"/>
        <v>52</v>
      </c>
      <c r="AQ487" s="69">
        <f t="shared" si="2438"/>
        <v>9</v>
      </c>
    </row>
    <row r="488">
      <c r="A488" s="60"/>
      <c r="B488" s="60"/>
      <c r="C488" s="60"/>
      <c r="D488" s="46">
        <v>486.0</v>
      </c>
      <c r="E488" s="25"/>
      <c r="F488" s="26">
        <v>6710.0</v>
      </c>
      <c r="G488" s="18">
        <v>2561.0</v>
      </c>
      <c r="H488" s="15">
        <f t="shared" si="9"/>
        <v>204</v>
      </c>
      <c r="I488" s="28">
        <v>11.0</v>
      </c>
      <c r="J488" s="29">
        <v>30.0</v>
      </c>
      <c r="K488" s="30">
        <v>16.0</v>
      </c>
      <c r="L488" s="31">
        <v>109.0</v>
      </c>
      <c r="M488" s="32">
        <v>14.0</v>
      </c>
      <c r="N488" s="33">
        <v>24.0</v>
      </c>
      <c r="O488" s="25"/>
      <c r="P488" s="15">
        <f t="shared" si="10"/>
        <v>140</v>
      </c>
      <c r="Q488" s="28">
        <f>'Group B vs A; Governor; Early E'!AJ488</f>
        <v>29</v>
      </c>
      <c r="R488" s="29">
        <f>'Group B vs A; Governor; Early E'!AK488</f>
        <v>30</v>
      </c>
      <c r="S488" s="30">
        <f>'Group B vs A; Governor; MiV EDV'!AJ488</f>
        <v>16</v>
      </c>
      <c r="T488" s="31">
        <f>'Group B vs A; Governor; MiV EDV'!AK488</f>
        <v>17</v>
      </c>
      <c r="U488" s="32">
        <f>'Group B vs A; EDV Restoration D'!C488</f>
        <v>24</v>
      </c>
      <c r="V488" s="33">
        <f>'Group B vs A; Governor; MiV EDV'!AI488</f>
        <v>24</v>
      </c>
      <c r="W488" s="25"/>
      <c r="X488" s="28">
        <f t="shared" ref="X488:Y488" si="2439">I488+K488+M488</f>
        <v>41</v>
      </c>
      <c r="Y488" s="29">
        <f t="shared" si="2439"/>
        <v>163</v>
      </c>
      <c r="Z488" s="32">
        <f t="shared" ref="Z488:AA488" si="2440">Q488+S488+U488</f>
        <v>69</v>
      </c>
      <c r="AA488" s="67">
        <f t="shared" si="2440"/>
        <v>71</v>
      </c>
      <c r="AB488" s="68">
        <f t="shared" ref="AB488:AC488" si="2441">Z488/X488</f>
        <v>1.682926829</v>
      </c>
      <c r="AC488" s="69">
        <f t="shared" si="2441"/>
        <v>0.4355828221</v>
      </c>
      <c r="AD488" s="70">
        <v>11.0</v>
      </c>
      <c r="AE488" s="70">
        <v>13.0</v>
      </c>
      <c r="AF488" s="70">
        <v>13.0</v>
      </c>
      <c r="AG488" s="70">
        <v>4.0</v>
      </c>
      <c r="AH488" s="69">
        <v>121.0</v>
      </c>
      <c r="AI488" s="69">
        <v>31.0</v>
      </c>
      <c r="AJ488" s="69">
        <v>11.0</v>
      </c>
      <c r="AK488" s="70">
        <f t="shared" ref="AK488:AN488" si="2442">ROUND(AD488*$AB488,0)</f>
        <v>19</v>
      </c>
      <c r="AL488" s="70">
        <f t="shared" si="2442"/>
        <v>22</v>
      </c>
      <c r="AM488" s="70">
        <f t="shared" si="2442"/>
        <v>22</v>
      </c>
      <c r="AN488" s="70">
        <f t="shared" si="2442"/>
        <v>7</v>
      </c>
      <c r="AO488" s="69">
        <f t="shared" ref="AO488:AQ488" si="2443">ROUND(AH488*$AC488,0)</f>
        <v>53</v>
      </c>
      <c r="AP488" s="69">
        <f t="shared" si="2443"/>
        <v>14</v>
      </c>
      <c r="AQ488" s="69">
        <f t="shared" si="2443"/>
        <v>5</v>
      </c>
    </row>
    <row r="489">
      <c r="A489" s="60"/>
      <c r="B489" s="60"/>
      <c r="C489" s="60"/>
      <c r="D489" s="46">
        <v>487.0</v>
      </c>
      <c r="E489" s="25"/>
      <c r="F489" s="26">
        <v>6713.0</v>
      </c>
      <c r="G489" s="18">
        <v>3045.0</v>
      </c>
      <c r="H489" s="15">
        <f t="shared" si="9"/>
        <v>370</v>
      </c>
      <c r="I489" s="28">
        <v>32.0</v>
      </c>
      <c r="J489" s="29">
        <v>79.0</v>
      </c>
      <c r="K489" s="30">
        <v>19.0</v>
      </c>
      <c r="L489" s="31">
        <v>140.0</v>
      </c>
      <c r="M489" s="32">
        <v>28.0</v>
      </c>
      <c r="N489" s="33">
        <v>72.0</v>
      </c>
      <c r="O489" s="25"/>
      <c r="P489" s="15">
        <f t="shared" si="10"/>
        <v>324</v>
      </c>
      <c r="Q489" s="28">
        <f>'Group B vs A; Governor; Early E'!AJ489</f>
        <v>72</v>
      </c>
      <c r="R489" s="29">
        <f>'Group B vs A; Governor; Early E'!AK489</f>
        <v>79</v>
      </c>
      <c r="S489" s="30">
        <f>'Group B vs A; Governor; MiV EDV'!AJ489</f>
        <v>19</v>
      </c>
      <c r="T489" s="31">
        <f>'Group B vs A; Governor; MiV EDV'!AK489</f>
        <v>25</v>
      </c>
      <c r="U489" s="32">
        <f>'Group B vs A; EDV Restoration D'!C489</f>
        <v>57</v>
      </c>
      <c r="V489" s="33">
        <f>'Group B vs A; Governor; MiV EDV'!AI489</f>
        <v>72</v>
      </c>
      <c r="W489" s="25"/>
      <c r="X489" s="28">
        <f t="shared" ref="X489:Y489" si="2444">I489+K489+M489</f>
        <v>79</v>
      </c>
      <c r="Y489" s="29">
        <f t="shared" si="2444"/>
        <v>291</v>
      </c>
      <c r="Z489" s="32">
        <f t="shared" ref="Z489:AA489" si="2445">Q489+S489+U489</f>
        <v>148</v>
      </c>
      <c r="AA489" s="67">
        <f t="shared" si="2445"/>
        <v>176</v>
      </c>
      <c r="AB489" s="68">
        <f t="shared" ref="AB489:AC489" si="2446">Z489/X489</f>
        <v>1.873417722</v>
      </c>
      <c r="AC489" s="69">
        <f t="shared" si="2446"/>
        <v>0.6048109966</v>
      </c>
      <c r="AD489" s="70">
        <v>51.0</v>
      </c>
      <c r="AE489" s="70">
        <v>12.0</v>
      </c>
      <c r="AF489" s="70">
        <v>12.0</v>
      </c>
      <c r="AG489" s="70">
        <v>4.0</v>
      </c>
      <c r="AH489" s="69">
        <v>188.0</v>
      </c>
      <c r="AI489" s="69">
        <v>92.0</v>
      </c>
      <c r="AJ489" s="69">
        <v>11.0</v>
      </c>
      <c r="AK489" s="70">
        <f t="shared" ref="AK489:AN489" si="2447">ROUND(AD489*$AB489,0)</f>
        <v>96</v>
      </c>
      <c r="AL489" s="70">
        <f t="shared" si="2447"/>
        <v>22</v>
      </c>
      <c r="AM489" s="70">
        <f t="shared" si="2447"/>
        <v>22</v>
      </c>
      <c r="AN489" s="70">
        <f t="shared" si="2447"/>
        <v>7</v>
      </c>
      <c r="AO489" s="69">
        <f t="shared" ref="AO489:AQ489" si="2448">ROUND(AH489*$AC489,0)</f>
        <v>114</v>
      </c>
      <c r="AP489" s="69">
        <f t="shared" si="2448"/>
        <v>56</v>
      </c>
      <c r="AQ489" s="69">
        <f t="shared" si="2448"/>
        <v>7</v>
      </c>
    </row>
    <row r="490">
      <c r="A490" s="60"/>
      <c r="B490" s="60"/>
      <c r="C490" s="60"/>
      <c r="D490" s="46">
        <v>488.0</v>
      </c>
      <c r="E490" s="25"/>
      <c r="F490" s="26">
        <v>6715.0</v>
      </c>
      <c r="G490" s="18">
        <v>1301.0</v>
      </c>
      <c r="H490" s="15">
        <f t="shared" si="9"/>
        <v>138</v>
      </c>
      <c r="I490" s="28">
        <v>7.0</v>
      </c>
      <c r="J490" s="29">
        <v>22.0</v>
      </c>
      <c r="K490" s="30">
        <v>12.0</v>
      </c>
      <c r="L490" s="31">
        <v>65.0</v>
      </c>
      <c r="M490" s="32">
        <v>13.0</v>
      </c>
      <c r="N490" s="33">
        <v>19.0</v>
      </c>
      <c r="O490" s="25"/>
      <c r="P490" s="15">
        <f t="shared" si="10"/>
        <v>107</v>
      </c>
      <c r="Q490" s="28">
        <f>'Group B vs A; Governor; Early E'!AJ490</f>
        <v>21</v>
      </c>
      <c r="R490" s="29">
        <f>'Group B vs A; Governor; Early E'!AK490</f>
        <v>22</v>
      </c>
      <c r="S490" s="30">
        <f>'Group B vs A; Governor; MiV EDV'!AJ490</f>
        <v>12</v>
      </c>
      <c r="T490" s="31">
        <f>'Group B vs A; Governor; MiV EDV'!AK490</f>
        <v>11</v>
      </c>
      <c r="U490" s="32">
        <f>'Group B vs A; EDV Restoration D'!C490</f>
        <v>22</v>
      </c>
      <c r="V490" s="33">
        <f>'Group B vs A; Governor; MiV EDV'!AI490</f>
        <v>19</v>
      </c>
      <c r="W490" s="25"/>
      <c r="X490" s="28">
        <f t="shared" ref="X490:Y490" si="2449">I490+K490+M490</f>
        <v>32</v>
      </c>
      <c r="Y490" s="29">
        <f t="shared" si="2449"/>
        <v>106</v>
      </c>
      <c r="Z490" s="32">
        <f t="shared" ref="Z490:AA490" si="2450">Q490+S490+U490</f>
        <v>55</v>
      </c>
      <c r="AA490" s="67">
        <f t="shared" si="2450"/>
        <v>52</v>
      </c>
      <c r="AB490" s="68">
        <f t="shared" ref="AB490:AC490" si="2451">Z490/X490</f>
        <v>1.71875</v>
      </c>
      <c r="AC490" s="69">
        <f t="shared" si="2451"/>
        <v>0.4905660377</v>
      </c>
      <c r="AD490" s="70">
        <v>20.0</v>
      </c>
      <c r="AE490" s="70">
        <v>8.0</v>
      </c>
      <c r="AF490" s="70">
        <v>2.0</v>
      </c>
      <c r="AG490" s="70">
        <v>2.0</v>
      </c>
      <c r="AH490" s="69">
        <v>63.0</v>
      </c>
      <c r="AI490" s="69">
        <v>38.0</v>
      </c>
      <c r="AJ490" s="69">
        <v>5.0</v>
      </c>
      <c r="AK490" s="70">
        <f t="shared" ref="AK490:AN490" si="2452">ROUND(AD490*$AB490,0)</f>
        <v>34</v>
      </c>
      <c r="AL490" s="70">
        <f t="shared" si="2452"/>
        <v>14</v>
      </c>
      <c r="AM490" s="70">
        <f t="shared" si="2452"/>
        <v>3</v>
      </c>
      <c r="AN490" s="70">
        <f t="shared" si="2452"/>
        <v>3</v>
      </c>
      <c r="AO490" s="69">
        <f t="shared" ref="AO490:AQ490" si="2453">ROUND(AH490*$AC490,0)</f>
        <v>31</v>
      </c>
      <c r="AP490" s="69">
        <f t="shared" si="2453"/>
        <v>19</v>
      </c>
      <c r="AQ490" s="69">
        <f t="shared" si="2453"/>
        <v>2</v>
      </c>
    </row>
    <row r="491">
      <c r="A491" s="60"/>
      <c r="B491" s="60"/>
      <c r="C491" s="60"/>
      <c r="D491" s="46">
        <v>489.0</v>
      </c>
      <c r="E491" s="25"/>
      <c r="F491" s="26">
        <v>6717.0</v>
      </c>
      <c r="G491" s="18">
        <v>1986.0</v>
      </c>
      <c r="H491" s="15">
        <f t="shared" si="9"/>
        <v>379</v>
      </c>
      <c r="I491" s="28">
        <v>36.0</v>
      </c>
      <c r="J491" s="29">
        <v>66.0</v>
      </c>
      <c r="K491" s="30">
        <v>37.0</v>
      </c>
      <c r="L491" s="31">
        <v>151.0</v>
      </c>
      <c r="M491" s="32">
        <v>37.0</v>
      </c>
      <c r="N491" s="33">
        <v>52.0</v>
      </c>
      <c r="O491" s="25"/>
      <c r="P491" s="15">
        <f t="shared" si="10"/>
        <v>341</v>
      </c>
      <c r="Q491" s="28">
        <f>'Group B vs A; Governor; Early E'!AJ491</f>
        <v>94</v>
      </c>
      <c r="R491" s="29">
        <f>'Group B vs A; Governor; Early E'!AK491</f>
        <v>66</v>
      </c>
      <c r="S491" s="30">
        <f>'Group B vs A; Governor; MiV EDV'!AJ491</f>
        <v>37</v>
      </c>
      <c r="T491" s="31">
        <f>'Group B vs A; Governor; MiV EDV'!AK491</f>
        <v>29</v>
      </c>
      <c r="U491" s="32">
        <f>'Group B vs A; EDV Restoration D'!C491</f>
        <v>63</v>
      </c>
      <c r="V491" s="33">
        <f>'Group B vs A; Governor; MiV EDV'!AI491</f>
        <v>52</v>
      </c>
      <c r="W491" s="25"/>
      <c r="X491" s="28">
        <f t="shared" ref="X491:Y491" si="2454">I491+K491+M491</f>
        <v>110</v>
      </c>
      <c r="Y491" s="29">
        <f t="shared" si="2454"/>
        <v>269</v>
      </c>
      <c r="Z491" s="32">
        <f t="shared" ref="Z491:AA491" si="2455">Q491+S491+U491</f>
        <v>194</v>
      </c>
      <c r="AA491" s="67">
        <f t="shared" si="2455"/>
        <v>147</v>
      </c>
      <c r="AB491" s="68">
        <f t="shared" ref="AB491:AC491" si="2456">Z491/X491</f>
        <v>1.763636364</v>
      </c>
      <c r="AC491" s="69">
        <f t="shared" si="2456"/>
        <v>0.5464684015</v>
      </c>
      <c r="AD491" s="70">
        <v>67.0</v>
      </c>
      <c r="AE491" s="70">
        <v>21.0</v>
      </c>
      <c r="AF491" s="70">
        <v>17.0</v>
      </c>
      <c r="AG491" s="70">
        <v>5.0</v>
      </c>
      <c r="AH491" s="69">
        <v>145.0</v>
      </c>
      <c r="AI491" s="69">
        <v>110.0</v>
      </c>
      <c r="AJ491" s="69">
        <v>14.0</v>
      </c>
      <c r="AK491" s="70">
        <f t="shared" ref="AK491:AN491" si="2457">ROUND(AD491*$AB491,0)</f>
        <v>118</v>
      </c>
      <c r="AL491" s="70">
        <f t="shared" si="2457"/>
        <v>37</v>
      </c>
      <c r="AM491" s="70">
        <f t="shared" si="2457"/>
        <v>30</v>
      </c>
      <c r="AN491" s="70">
        <f t="shared" si="2457"/>
        <v>9</v>
      </c>
      <c r="AO491" s="69">
        <f t="shared" ref="AO491:AQ491" si="2458">ROUND(AH491*$AC491,0)</f>
        <v>79</v>
      </c>
      <c r="AP491" s="69">
        <f t="shared" si="2458"/>
        <v>60</v>
      </c>
      <c r="AQ491" s="69">
        <f t="shared" si="2458"/>
        <v>8</v>
      </c>
    </row>
    <row r="492">
      <c r="A492" s="60"/>
      <c r="B492" s="60"/>
      <c r="C492" s="60"/>
      <c r="D492" s="46">
        <v>490.0</v>
      </c>
      <c r="E492" s="25"/>
      <c r="F492" s="26">
        <v>6718.0</v>
      </c>
      <c r="G492" s="18">
        <v>3357.0</v>
      </c>
      <c r="H492" s="15">
        <f t="shared" si="9"/>
        <v>367</v>
      </c>
      <c r="I492" s="28">
        <v>20.0</v>
      </c>
      <c r="J492" s="29">
        <v>62.0</v>
      </c>
      <c r="K492" s="30">
        <v>20.0</v>
      </c>
      <c r="L492" s="31">
        <v>176.0</v>
      </c>
      <c r="M492" s="32">
        <v>22.0</v>
      </c>
      <c r="N492" s="33">
        <v>67.0</v>
      </c>
      <c r="O492" s="25"/>
      <c r="P492" s="15">
        <f t="shared" si="10"/>
        <v>273</v>
      </c>
      <c r="Q492" s="28">
        <f>'Group B vs A; Governor; Early E'!AJ492</f>
        <v>46</v>
      </c>
      <c r="R492" s="29">
        <f>'Group B vs A; Governor; Early E'!AK492</f>
        <v>62</v>
      </c>
      <c r="S492" s="30">
        <f>'Group B vs A; Governor; MiV EDV'!AJ492</f>
        <v>20</v>
      </c>
      <c r="T492" s="31">
        <f>'Group B vs A; Governor; MiV EDV'!AK492</f>
        <v>30</v>
      </c>
      <c r="U492" s="32">
        <f>'Group B vs A; EDV Restoration D'!C492</f>
        <v>48</v>
      </c>
      <c r="V492" s="33">
        <f>'Group B vs A; Governor; MiV EDV'!AI492</f>
        <v>67</v>
      </c>
      <c r="W492" s="25"/>
      <c r="X492" s="28">
        <f t="shared" ref="X492:Y492" si="2459">I492+K492+M492</f>
        <v>62</v>
      </c>
      <c r="Y492" s="29">
        <f t="shared" si="2459"/>
        <v>305</v>
      </c>
      <c r="Z492" s="32">
        <f t="shared" ref="Z492:AA492" si="2460">Q492+S492+U492</f>
        <v>114</v>
      </c>
      <c r="AA492" s="67">
        <f t="shared" si="2460"/>
        <v>159</v>
      </c>
      <c r="AB492" s="68">
        <f t="shared" ref="AB492:AC492" si="2461">Z492/X492</f>
        <v>1.838709677</v>
      </c>
      <c r="AC492" s="69">
        <f t="shared" si="2461"/>
        <v>0.5213114754</v>
      </c>
      <c r="AD492" s="70">
        <v>32.0</v>
      </c>
      <c r="AE492" s="70">
        <v>14.0</v>
      </c>
      <c r="AF492" s="70">
        <v>10.0</v>
      </c>
      <c r="AG492" s="70">
        <v>6.0</v>
      </c>
      <c r="AH492" s="69">
        <v>196.0</v>
      </c>
      <c r="AI492" s="69">
        <v>99.0</v>
      </c>
      <c r="AJ492" s="69">
        <v>10.0</v>
      </c>
      <c r="AK492" s="70">
        <f t="shared" ref="AK492:AN492" si="2462">ROUND(AD492*$AB492,0)</f>
        <v>59</v>
      </c>
      <c r="AL492" s="70">
        <f t="shared" si="2462"/>
        <v>26</v>
      </c>
      <c r="AM492" s="70">
        <f t="shared" si="2462"/>
        <v>18</v>
      </c>
      <c r="AN492" s="70">
        <f t="shared" si="2462"/>
        <v>11</v>
      </c>
      <c r="AO492" s="69">
        <f t="shared" ref="AO492:AQ492" si="2463">ROUND(AH492*$AC492,0)</f>
        <v>102</v>
      </c>
      <c r="AP492" s="69">
        <f t="shared" si="2463"/>
        <v>52</v>
      </c>
      <c r="AQ492" s="69">
        <f t="shared" si="2463"/>
        <v>5</v>
      </c>
    </row>
    <row r="493">
      <c r="A493" s="60"/>
      <c r="B493" s="60"/>
      <c r="C493" s="60"/>
      <c r="D493" s="46">
        <v>491.0</v>
      </c>
      <c r="E493" s="25"/>
      <c r="F493" s="26">
        <v>6719.0</v>
      </c>
      <c r="G493" s="18">
        <v>2026.0</v>
      </c>
      <c r="H493" s="15">
        <f t="shared" si="9"/>
        <v>341</v>
      </c>
      <c r="I493" s="28">
        <v>34.0</v>
      </c>
      <c r="J493" s="29">
        <v>68.0</v>
      </c>
      <c r="K493" s="30">
        <v>25.0</v>
      </c>
      <c r="L493" s="31">
        <v>156.0</v>
      </c>
      <c r="M493" s="32">
        <v>25.0</v>
      </c>
      <c r="N493" s="33">
        <v>33.0</v>
      </c>
      <c r="O493" s="25"/>
      <c r="P493" s="15">
        <f t="shared" si="10"/>
        <v>281</v>
      </c>
      <c r="Q493" s="28">
        <f>'Group B vs A; Governor; Early E'!AJ493</f>
        <v>90</v>
      </c>
      <c r="R493" s="29">
        <f>'Group B vs A; Governor; Early E'!AK493</f>
        <v>68</v>
      </c>
      <c r="S493" s="30">
        <f>'Group B vs A; Governor; MiV EDV'!AJ493</f>
        <v>25</v>
      </c>
      <c r="T493" s="31">
        <f>'Group B vs A; Governor; MiV EDV'!AK493</f>
        <v>24</v>
      </c>
      <c r="U493" s="32">
        <f>'Group B vs A; EDV Restoration D'!C493</f>
        <v>41</v>
      </c>
      <c r="V493" s="33">
        <f>'Group B vs A; Governor; MiV EDV'!AI493</f>
        <v>33</v>
      </c>
      <c r="W493" s="25"/>
      <c r="X493" s="28">
        <f t="shared" ref="X493:Y493" si="2464">I493+K493+M493</f>
        <v>84</v>
      </c>
      <c r="Y493" s="29">
        <f t="shared" si="2464"/>
        <v>257</v>
      </c>
      <c r="Z493" s="32">
        <f t="shared" ref="Z493:AA493" si="2465">Q493+S493+U493</f>
        <v>156</v>
      </c>
      <c r="AA493" s="67">
        <f t="shared" si="2465"/>
        <v>125</v>
      </c>
      <c r="AB493" s="68">
        <f t="shared" ref="AB493:AC493" si="2466">Z493/X493</f>
        <v>1.857142857</v>
      </c>
      <c r="AC493" s="69">
        <f t="shared" si="2466"/>
        <v>0.486381323</v>
      </c>
      <c r="AD493" s="70">
        <v>50.0</v>
      </c>
      <c r="AE493" s="70">
        <v>15.0</v>
      </c>
      <c r="AF493" s="70">
        <v>13.0</v>
      </c>
      <c r="AG493" s="70">
        <v>6.0</v>
      </c>
      <c r="AH493" s="69">
        <v>164.0</v>
      </c>
      <c r="AI493" s="69">
        <v>79.0</v>
      </c>
      <c r="AJ493" s="69">
        <v>14.0</v>
      </c>
      <c r="AK493" s="70">
        <f t="shared" ref="AK493:AN493" si="2467">ROUND(AD493*$AB493,0)</f>
        <v>93</v>
      </c>
      <c r="AL493" s="70">
        <f t="shared" si="2467"/>
        <v>28</v>
      </c>
      <c r="AM493" s="70">
        <f t="shared" si="2467"/>
        <v>24</v>
      </c>
      <c r="AN493" s="70">
        <f t="shared" si="2467"/>
        <v>11</v>
      </c>
      <c r="AO493" s="69">
        <f t="shared" ref="AO493:AQ493" si="2468">ROUND(AH493*$AC493,0)</f>
        <v>80</v>
      </c>
      <c r="AP493" s="69">
        <f t="shared" si="2468"/>
        <v>38</v>
      </c>
      <c r="AQ493" s="69">
        <f t="shared" si="2468"/>
        <v>7</v>
      </c>
    </row>
    <row r="494">
      <c r="A494" s="60"/>
      <c r="B494" s="60"/>
      <c r="C494" s="60"/>
      <c r="D494" s="46">
        <v>492.0</v>
      </c>
      <c r="E494" s="25"/>
      <c r="F494" s="26">
        <v>6725.0</v>
      </c>
      <c r="G494" s="18">
        <v>2372.0</v>
      </c>
      <c r="H494" s="15">
        <f t="shared" si="9"/>
        <v>360</v>
      </c>
      <c r="I494" s="28">
        <v>25.0</v>
      </c>
      <c r="J494" s="29">
        <v>66.0</v>
      </c>
      <c r="K494" s="30">
        <v>27.0</v>
      </c>
      <c r="L494" s="31">
        <v>169.0</v>
      </c>
      <c r="M494" s="32">
        <v>33.0</v>
      </c>
      <c r="N494" s="33">
        <v>40.0</v>
      </c>
      <c r="O494" s="25"/>
      <c r="P494" s="15">
        <f t="shared" si="10"/>
        <v>282</v>
      </c>
      <c r="Q494" s="28">
        <f>'Group B vs A; Governor; Early E'!AJ494</f>
        <v>71</v>
      </c>
      <c r="R494" s="29">
        <f>'Group B vs A; Governor; Early E'!AK494</f>
        <v>66</v>
      </c>
      <c r="S494" s="30">
        <f>'Group B vs A; Governor; MiV EDV'!AJ494</f>
        <v>27</v>
      </c>
      <c r="T494" s="31">
        <f>'Group B vs A; Governor; MiV EDV'!AK494</f>
        <v>25</v>
      </c>
      <c r="U494" s="32">
        <f>'Group B vs A; EDV Restoration D'!C494</f>
        <v>53</v>
      </c>
      <c r="V494" s="33">
        <f>'Group B vs A; Governor; MiV EDV'!AI494</f>
        <v>40</v>
      </c>
      <c r="W494" s="25"/>
      <c r="X494" s="28">
        <f t="shared" ref="X494:Y494" si="2469">I494+K494+M494</f>
        <v>85</v>
      </c>
      <c r="Y494" s="29">
        <f t="shared" si="2469"/>
        <v>275</v>
      </c>
      <c r="Z494" s="32">
        <f t="shared" ref="Z494:AA494" si="2470">Q494+S494+U494</f>
        <v>151</v>
      </c>
      <c r="AA494" s="67">
        <f t="shared" si="2470"/>
        <v>131</v>
      </c>
      <c r="AB494" s="68">
        <f t="shared" ref="AB494:AC494" si="2471">Z494/X494</f>
        <v>1.776470588</v>
      </c>
      <c r="AC494" s="69">
        <f t="shared" si="2471"/>
        <v>0.4763636364</v>
      </c>
      <c r="AD494" s="70">
        <v>45.0</v>
      </c>
      <c r="AE494" s="70">
        <v>15.0</v>
      </c>
      <c r="AF494" s="70">
        <v>15.0</v>
      </c>
      <c r="AG494" s="70">
        <v>10.0</v>
      </c>
      <c r="AH494" s="69">
        <v>171.0</v>
      </c>
      <c r="AI494" s="69">
        <v>91.0</v>
      </c>
      <c r="AJ494" s="69">
        <v>13.0</v>
      </c>
      <c r="AK494" s="70">
        <f t="shared" ref="AK494:AN494" si="2472">ROUND(AD494*$AB494,0)</f>
        <v>80</v>
      </c>
      <c r="AL494" s="70">
        <f t="shared" si="2472"/>
        <v>27</v>
      </c>
      <c r="AM494" s="70">
        <f t="shared" si="2472"/>
        <v>27</v>
      </c>
      <c r="AN494" s="70">
        <f t="shared" si="2472"/>
        <v>18</v>
      </c>
      <c r="AO494" s="69">
        <f t="shared" ref="AO494:AQ494" si="2473">ROUND(AH494*$AC494,0)</f>
        <v>81</v>
      </c>
      <c r="AP494" s="69">
        <f t="shared" si="2473"/>
        <v>43</v>
      </c>
      <c r="AQ494" s="69">
        <f t="shared" si="2473"/>
        <v>6</v>
      </c>
    </row>
    <row r="495">
      <c r="A495" s="60"/>
      <c r="B495" s="60"/>
      <c r="C495" s="60"/>
      <c r="D495" s="46">
        <v>493.0</v>
      </c>
      <c r="E495" s="25"/>
      <c r="F495" s="26">
        <v>6727.0</v>
      </c>
      <c r="G495" s="18">
        <v>1057.0</v>
      </c>
      <c r="H495" s="15">
        <f t="shared" si="9"/>
        <v>433</v>
      </c>
      <c r="I495" s="28">
        <v>30.0</v>
      </c>
      <c r="J495" s="29">
        <v>79.0</v>
      </c>
      <c r="K495" s="30">
        <v>54.0</v>
      </c>
      <c r="L495" s="31">
        <v>226.0</v>
      </c>
      <c r="M495" s="32">
        <v>14.0</v>
      </c>
      <c r="N495" s="33">
        <v>30.0</v>
      </c>
      <c r="O495" s="25"/>
      <c r="P495" s="15">
        <f t="shared" si="10"/>
        <v>311</v>
      </c>
      <c r="Q495" s="28">
        <f>'Group B vs A; Governor; Early E'!AJ495</f>
        <v>72</v>
      </c>
      <c r="R495" s="29">
        <f>'Group B vs A; Governor; Early E'!AK495</f>
        <v>79</v>
      </c>
      <c r="S495" s="30">
        <f>'Group B vs A; Governor; MiV EDV'!AJ495</f>
        <v>54</v>
      </c>
      <c r="T495" s="31">
        <f>'Group B vs A; Governor; MiV EDV'!AK495</f>
        <v>50</v>
      </c>
      <c r="U495" s="32">
        <f>'Group B vs A; EDV Restoration D'!C495</f>
        <v>26</v>
      </c>
      <c r="V495" s="33">
        <f>'Group B vs A; Governor; MiV EDV'!AI495</f>
        <v>30</v>
      </c>
      <c r="W495" s="25"/>
      <c r="X495" s="28">
        <f t="shared" ref="X495:Y495" si="2474">I495+K495+M495</f>
        <v>98</v>
      </c>
      <c r="Y495" s="29">
        <f t="shared" si="2474"/>
        <v>335</v>
      </c>
      <c r="Z495" s="32">
        <f t="shared" ref="Z495:AA495" si="2475">Q495+S495+U495</f>
        <v>152</v>
      </c>
      <c r="AA495" s="67">
        <f t="shared" si="2475"/>
        <v>159</v>
      </c>
      <c r="AB495" s="68">
        <f t="shared" ref="AB495:AC495" si="2476">Z495/X495</f>
        <v>1.551020408</v>
      </c>
      <c r="AC495" s="69">
        <f t="shared" si="2476"/>
        <v>0.4746268657</v>
      </c>
      <c r="AD495" s="70">
        <v>40.0</v>
      </c>
      <c r="AE495" s="70">
        <v>19.0</v>
      </c>
      <c r="AF495" s="70">
        <v>19.0</v>
      </c>
      <c r="AG495" s="70">
        <v>20.0</v>
      </c>
      <c r="AH495" s="69">
        <v>191.0</v>
      </c>
      <c r="AI495" s="69">
        <v>134.0</v>
      </c>
      <c r="AJ495" s="69">
        <v>10.0</v>
      </c>
      <c r="AK495" s="70">
        <f t="shared" ref="AK495:AN495" si="2477">ROUND(AD495*$AB495,0)</f>
        <v>62</v>
      </c>
      <c r="AL495" s="70">
        <f t="shared" si="2477"/>
        <v>29</v>
      </c>
      <c r="AM495" s="70">
        <f t="shared" si="2477"/>
        <v>29</v>
      </c>
      <c r="AN495" s="70">
        <f t="shared" si="2477"/>
        <v>31</v>
      </c>
      <c r="AO495" s="69">
        <f t="shared" ref="AO495:AQ495" si="2478">ROUND(AH495*$AC495,0)</f>
        <v>91</v>
      </c>
      <c r="AP495" s="69">
        <f t="shared" si="2478"/>
        <v>64</v>
      </c>
      <c r="AQ495" s="69">
        <f t="shared" si="2478"/>
        <v>5</v>
      </c>
    </row>
    <row r="496">
      <c r="A496" s="60"/>
      <c r="B496" s="60"/>
      <c r="C496" s="60"/>
      <c r="D496" s="46">
        <v>494.0</v>
      </c>
      <c r="E496" s="25"/>
      <c r="F496" s="26">
        <v>6728.0</v>
      </c>
      <c r="G496" s="18">
        <v>2521.0</v>
      </c>
      <c r="H496" s="15">
        <f t="shared" si="9"/>
        <v>781</v>
      </c>
      <c r="I496" s="28">
        <v>77.0</v>
      </c>
      <c r="J496" s="29">
        <v>138.0</v>
      </c>
      <c r="K496" s="30">
        <v>54.0</v>
      </c>
      <c r="L496" s="31">
        <v>354.0</v>
      </c>
      <c r="M496" s="32">
        <v>52.0</v>
      </c>
      <c r="N496" s="33">
        <v>106.0</v>
      </c>
      <c r="O496" s="25"/>
      <c r="P496" s="15">
        <f t="shared" si="10"/>
        <v>635</v>
      </c>
      <c r="Q496" s="28">
        <f>'Group B vs A; Governor; Early E'!AJ496</f>
        <v>178</v>
      </c>
      <c r="R496" s="29">
        <f>'Group B vs A; Governor; Early E'!AK496</f>
        <v>138</v>
      </c>
      <c r="S496" s="30">
        <f>'Group B vs A; Governor; MiV EDV'!AJ496</f>
        <v>54</v>
      </c>
      <c r="T496" s="31">
        <f>'Group B vs A; Governor; MiV EDV'!AK496</f>
        <v>62</v>
      </c>
      <c r="U496" s="32">
        <f>'Group B vs A; EDV Restoration D'!C496</f>
        <v>97</v>
      </c>
      <c r="V496" s="33">
        <f>'Group B vs A; Governor; MiV EDV'!AI496</f>
        <v>106</v>
      </c>
      <c r="W496" s="25"/>
      <c r="X496" s="28">
        <f t="shared" ref="X496:Y496" si="2479">I496+K496+M496</f>
        <v>183</v>
      </c>
      <c r="Y496" s="29">
        <f t="shared" si="2479"/>
        <v>598</v>
      </c>
      <c r="Z496" s="32">
        <f t="shared" ref="Z496:AA496" si="2480">Q496+S496+U496</f>
        <v>329</v>
      </c>
      <c r="AA496" s="67">
        <f t="shared" si="2480"/>
        <v>306</v>
      </c>
      <c r="AB496" s="68">
        <f t="shared" ref="AB496:AC496" si="2481">Z496/X496</f>
        <v>1.797814208</v>
      </c>
      <c r="AC496" s="69">
        <f t="shared" si="2481"/>
        <v>0.5117056856</v>
      </c>
      <c r="AD496" s="70">
        <v>89.0</v>
      </c>
      <c r="AE496" s="70">
        <v>43.0</v>
      </c>
      <c r="AF496" s="70">
        <v>37.0</v>
      </c>
      <c r="AG496" s="70">
        <v>14.0</v>
      </c>
      <c r="AH496" s="69">
        <v>275.0</v>
      </c>
      <c r="AI496" s="69">
        <v>319.0</v>
      </c>
      <c r="AJ496" s="69">
        <v>4.0</v>
      </c>
      <c r="AK496" s="70">
        <f t="shared" ref="AK496:AN496" si="2482">ROUND(AD496*$AB496,0)</f>
        <v>160</v>
      </c>
      <c r="AL496" s="70">
        <f t="shared" si="2482"/>
        <v>77</v>
      </c>
      <c r="AM496" s="70">
        <f t="shared" si="2482"/>
        <v>67</v>
      </c>
      <c r="AN496" s="70">
        <f t="shared" si="2482"/>
        <v>25</v>
      </c>
      <c r="AO496" s="69">
        <f t="shared" ref="AO496:AQ496" si="2483">ROUND(AH496*$AC496,0)</f>
        <v>141</v>
      </c>
      <c r="AP496" s="69">
        <f t="shared" si="2483"/>
        <v>163</v>
      </c>
      <c r="AQ496" s="69">
        <f t="shared" si="2483"/>
        <v>2</v>
      </c>
    </row>
    <row r="497">
      <c r="A497" s="60"/>
      <c r="B497" s="60"/>
      <c r="C497" s="60"/>
      <c r="D497" s="46">
        <v>495.0</v>
      </c>
      <c r="E497" s="25"/>
      <c r="F497" s="26">
        <v>6731.0</v>
      </c>
      <c r="G497" s="18">
        <v>2964.0</v>
      </c>
      <c r="H497" s="15">
        <f t="shared" si="9"/>
        <v>454</v>
      </c>
      <c r="I497" s="28">
        <v>52.0</v>
      </c>
      <c r="J497" s="29">
        <v>104.0</v>
      </c>
      <c r="K497" s="30">
        <v>26.0</v>
      </c>
      <c r="L497" s="31">
        <v>148.0</v>
      </c>
      <c r="M497" s="32">
        <v>51.0</v>
      </c>
      <c r="N497" s="33">
        <v>73.0</v>
      </c>
      <c r="O497" s="25"/>
      <c r="P497" s="15">
        <f t="shared" si="10"/>
        <v>447</v>
      </c>
      <c r="Q497" s="28">
        <f>'Group B vs A; Governor; Early E'!AJ497</f>
        <v>135</v>
      </c>
      <c r="R497" s="29">
        <f>'Group B vs A; Governor; Early E'!AK497</f>
        <v>104</v>
      </c>
      <c r="S497" s="30">
        <f>'Group B vs A; Governor; MiV EDV'!AJ497</f>
        <v>26</v>
      </c>
      <c r="T497" s="31">
        <f>'Group B vs A; Governor; MiV EDV'!AK497</f>
        <v>24</v>
      </c>
      <c r="U497" s="32">
        <f>'Group B vs A; EDV Restoration D'!C497</f>
        <v>85</v>
      </c>
      <c r="V497" s="33">
        <f>'Group B vs A; Governor; MiV EDV'!AI497</f>
        <v>73</v>
      </c>
      <c r="W497" s="25"/>
      <c r="X497" s="28">
        <f t="shared" ref="X497:Y497" si="2484">I497+K497+M497</f>
        <v>129</v>
      </c>
      <c r="Y497" s="29">
        <f t="shared" si="2484"/>
        <v>325</v>
      </c>
      <c r="Z497" s="32">
        <f t="shared" ref="Z497:AA497" si="2485">Q497+S497+U497</f>
        <v>246</v>
      </c>
      <c r="AA497" s="67">
        <f t="shared" si="2485"/>
        <v>201</v>
      </c>
      <c r="AB497" s="68">
        <f t="shared" ref="AB497:AC497" si="2486">Z497/X497</f>
        <v>1.906976744</v>
      </c>
      <c r="AC497" s="69">
        <f t="shared" si="2486"/>
        <v>0.6184615385</v>
      </c>
      <c r="AD497" s="70">
        <v>79.0</v>
      </c>
      <c r="AE497" s="70">
        <v>18.0</v>
      </c>
      <c r="AF497" s="70">
        <v>25.0</v>
      </c>
      <c r="AG497" s="70">
        <v>7.0</v>
      </c>
      <c r="AH497" s="69">
        <v>180.0</v>
      </c>
      <c r="AI497" s="69">
        <v>137.0</v>
      </c>
      <c r="AJ497" s="69">
        <v>8.0</v>
      </c>
      <c r="AK497" s="70">
        <f t="shared" ref="AK497:AN497" si="2487">ROUND(AD497*$AB497,0)</f>
        <v>151</v>
      </c>
      <c r="AL497" s="70">
        <f t="shared" si="2487"/>
        <v>34</v>
      </c>
      <c r="AM497" s="70">
        <f t="shared" si="2487"/>
        <v>48</v>
      </c>
      <c r="AN497" s="70">
        <f t="shared" si="2487"/>
        <v>13</v>
      </c>
      <c r="AO497" s="69">
        <f t="shared" ref="AO497:AQ497" si="2488">ROUND(AH497*$AC497,0)</f>
        <v>111</v>
      </c>
      <c r="AP497" s="69">
        <f t="shared" si="2488"/>
        <v>85</v>
      </c>
      <c r="AQ497" s="69">
        <f t="shared" si="2488"/>
        <v>5</v>
      </c>
    </row>
    <row r="498">
      <c r="A498" s="60"/>
      <c r="B498" s="60"/>
      <c r="C498" s="60"/>
      <c r="D498" s="46">
        <v>496.0</v>
      </c>
      <c r="E498" s="25"/>
      <c r="F498" s="26">
        <v>6734.0</v>
      </c>
      <c r="G498" s="18">
        <v>818.0</v>
      </c>
      <c r="H498" s="15">
        <f t="shared" si="9"/>
        <v>163</v>
      </c>
      <c r="I498" s="28">
        <v>7.0</v>
      </c>
      <c r="J498" s="29">
        <v>21.0</v>
      </c>
      <c r="K498" s="30">
        <v>12.0</v>
      </c>
      <c r="L498" s="31">
        <v>86.0</v>
      </c>
      <c r="M498" s="32">
        <v>20.0</v>
      </c>
      <c r="N498" s="33">
        <v>17.0</v>
      </c>
      <c r="O498" s="25"/>
      <c r="P498" s="15">
        <f t="shared" si="10"/>
        <v>114</v>
      </c>
      <c r="Q498" s="28">
        <f>'Group B vs A; Governor; Early E'!AJ498</f>
        <v>24</v>
      </c>
      <c r="R498" s="29">
        <f>'Group B vs A; Governor; Early E'!AK498</f>
        <v>21</v>
      </c>
      <c r="S498" s="30">
        <f>'Group B vs A; Governor; MiV EDV'!AJ498</f>
        <v>12</v>
      </c>
      <c r="T498" s="31">
        <f>'Group B vs A; Governor; MiV EDV'!AK498</f>
        <v>10</v>
      </c>
      <c r="U498" s="32">
        <f>'Group B vs A; EDV Restoration D'!C498</f>
        <v>30</v>
      </c>
      <c r="V498" s="33">
        <f>'Group B vs A; Governor; MiV EDV'!AI498</f>
        <v>17</v>
      </c>
      <c r="W498" s="25"/>
      <c r="X498" s="28">
        <f t="shared" ref="X498:Y498" si="2489">I498+K498+M498</f>
        <v>39</v>
      </c>
      <c r="Y498" s="29">
        <f t="shared" si="2489"/>
        <v>124</v>
      </c>
      <c r="Z498" s="32">
        <f t="shared" ref="Z498:AA498" si="2490">Q498+S498+U498</f>
        <v>66</v>
      </c>
      <c r="AA498" s="67">
        <f t="shared" si="2490"/>
        <v>48</v>
      </c>
      <c r="AB498" s="68">
        <f t="shared" ref="AB498:AC498" si="2491">Z498/X498</f>
        <v>1.692307692</v>
      </c>
      <c r="AC498" s="69">
        <f t="shared" si="2491"/>
        <v>0.3870967742</v>
      </c>
      <c r="AD498" s="70">
        <v>30.0</v>
      </c>
      <c r="AE498" s="70">
        <v>6.0</v>
      </c>
      <c r="AF498" s="70">
        <v>3.0</v>
      </c>
      <c r="AG498" s="70">
        <v>0.0</v>
      </c>
      <c r="AH498" s="69">
        <v>70.0</v>
      </c>
      <c r="AI498" s="69">
        <v>49.0</v>
      </c>
      <c r="AJ498" s="69">
        <v>5.0</v>
      </c>
      <c r="AK498" s="70">
        <f t="shared" ref="AK498:AN498" si="2492">ROUND(AD498*$AB498,0)</f>
        <v>51</v>
      </c>
      <c r="AL498" s="70">
        <f t="shared" si="2492"/>
        <v>10</v>
      </c>
      <c r="AM498" s="70">
        <f t="shared" si="2492"/>
        <v>5</v>
      </c>
      <c r="AN498" s="70">
        <f t="shared" si="2492"/>
        <v>0</v>
      </c>
      <c r="AO498" s="69">
        <f t="shared" ref="AO498:AQ498" si="2493">ROUND(AH498*$AC498,0)</f>
        <v>27</v>
      </c>
      <c r="AP498" s="69">
        <f t="shared" si="2493"/>
        <v>19</v>
      </c>
      <c r="AQ498" s="69">
        <f t="shared" si="2493"/>
        <v>2</v>
      </c>
    </row>
    <row r="499">
      <c r="A499" s="60"/>
      <c r="B499" s="60"/>
      <c r="C499" s="60"/>
      <c r="D499" s="46">
        <v>497.0</v>
      </c>
      <c r="E499" s="25"/>
      <c r="F499" s="26">
        <v>6735.0</v>
      </c>
      <c r="G499" s="18">
        <v>2985.0</v>
      </c>
      <c r="H499" s="15">
        <f t="shared" si="9"/>
        <v>505</v>
      </c>
      <c r="I499" s="28">
        <v>26.0</v>
      </c>
      <c r="J499" s="29">
        <v>85.0</v>
      </c>
      <c r="K499" s="30">
        <v>51.0</v>
      </c>
      <c r="L499" s="31">
        <v>244.0</v>
      </c>
      <c r="M499" s="32">
        <v>44.0</v>
      </c>
      <c r="N499" s="33">
        <v>55.0</v>
      </c>
      <c r="O499" s="25"/>
      <c r="P499" s="15">
        <f t="shared" si="10"/>
        <v>381</v>
      </c>
      <c r="Q499" s="28">
        <f>'Group B vs A; Governor; Early E'!AJ499</f>
        <v>78</v>
      </c>
      <c r="R499" s="29">
        <f>'Group B vs A; Governor; Early E'!AK499</f>
        <v>85</v>
      </c>
      <c r="S499" s="30">
        <f>'Group B vs A; Governor; MiV EDV'!AJ499</f>
        <v>51</v>
      </c>
      <c r="T499" s="31">
        <f>'Group B vs A; Governor; MiV EDV'!AK499</f>
        <v>41</v>
      </c>
      <c r="U499" s="32">
        <f>'Group B vs A; EDV Restoration D'!C499</f>
        <v>71</v>
      </c>
      <c r="V499" s="33">
        <f>'Group B vs A; Governor; MiV EDV'!AI499</f>
        <v>55</v>
      </c>
      <c r="W499" s="25"/>
      <c r="X499" s="28">
        <f t="shared" ref="X499:Y499" si="2494">I499+K499+M499</f>
        <v>121</v>
      </c>
      <c r="Y499" s="29">
        <f t="shared" si="2494"/>
        <v>384</v>
      </c>
      <c r="Z499" s="32">
        <f t="shared" ref="Z499:AA499" si="2495">Q499+S499+U499</f>
        <v>200</v>
      </c>
      <c r="AA499" s="67">
        <f t="shared" si="2495"/>
        <v>181</v>
      </c>
      <c r="AB499" s="68">
        <f t="shared" ref="AB499:AC499" si="2496">Z499/X499</f>
        <v>1.652892562</v>
      </c>
      <c r="AC499" s="69">
        <f t="shared" si="2496"/>
        <v>0.4713541667</v>
      </c>
      <c r="AD499" s="70">
        <v>73.0</v>
      </c>
      <c r="AE499" s="70">
        <v>22.0</v>
      </c>
      <c r="AF499" s="70">
        <v>19.0</v>
      </c>
      <c r="AG499" s="70">
        <v>7.0</v>
      </c>
      <c r="AH499" s="69">
        <v>206.0</v>
      </c>
      <c r="AI499" s="69">
        <v>167.0</v>
      </c>
      <c r="AJ499" s="69">
        <v>11.0</v>
      </c>
      <c r="AK499" s="70">
        <f t="shared" ref="AK499:AN499" si="2497">ROUND(AD499*$AB499,0)</f>
        <v>121</v>
      </c>
      <c r="AL499" s="70">
        <f t="shared" si="2497"/>
        <v>36</v>
      </c>
      <c r="AM499" s="70">
        <f t="shared" si="2497"/>
        <v>31</v>
      </c>
      <c r="AN499" s="70">
        <f t="shared" si="2497"/>
        <v>12</v>
      </c>
      <c r="AO499" s="69">
        <f t="shared" ref="AO499:AQ499" si="2498">ROUND(AH499*$AC499,0)</f>
        <v>97</v>
      </c>
      <c r="AP499" s="69">
        <f t="shared" si="2498"/>
        <v>79</v>
      </c>
      <c r="AQ499" s="69">
        <f t="shared" si="2498"/>
        <v>5</v>
      </c>
    </row>
    <row r="500">
      <c r="A500" s="60"/>
      <c r="B500" s="60"/>
      <c r="C500" s="60"/>
      <c r="D500" s="46">
        <v>498.0</v>
      </c>
      <c r="E500" s="25"/>
      <c r="F500" s="26">
        <v>6736.0</v>
      </c>
      <c r="G500" s="18">
        <v>969.0</v>
      </c>
      <c r="H500" s="15">
        <f t="shared" si="9"/>
        <v>153</v>
      </c>
      <c r="I500" s="28">
        <v>7.0</v>
      </c>
      <c r="J500" s="29">
        <v>27.0</v>
      </c>
      <c r="K500" s="30">
        <v>14.0</v>
      </c>
      <c r="L500" s="31">
        <v>65.0</v>
      </c>
      <c r="M500" s="32">
        <v>14.0</v>
      </c>
      <c r="N500" s="33">
        <v>26.0</v>
      </c>
      <c r="O500" s="25"/>
      <c r="P500" s="15">
        <f t="shared" si="10"/>
        <v>124</v>
      </c>
      <c r="Q500" s="28">
        <f>'Group B vs A; Governor; Early E'!AJ500</f>
        <v>19</v>
      </c>
      <c r="R500" s="29">
        <f>'Group B vs A; Governor; Early E'!AK500</f>
        <v>27</v>
      </c>
      <c r="S500" s="30">
        <f>'Group B vs A; Governor; MiV EDV'!AJ500</f>
        <v>14</v>
      </c>
      <c r="T500" s="31">
        <f>'Group B vs A; Governor; MiV EDV'!AK500</f>
        <v>13</v>
      </c>
      <c r="U500" s="32">
        <f>'Group B vs A; EDV Restoration D'!C500</f>
        <v>25</v>
      </c>
      <c r="V500" s="33">
        <f>'Group B vs A; Governor; MiV EDV'!AI500</f>
        <v>26</v>
      </c>
      <c r="W500" s="25"/>
      <c r="X500" s="28">
        <f t="shared" ref="X500:Y500" si="2499">I500+K500+M500</f>
        <v>35</v>
      </c>
      <c r="Y500" s="29">
        <f t="shared" si="2499"/>
        <v>118</v>
      </c>
      <c r="Z500" s="32">
        <f t="shared" ref="Z500:AA500" si="2500">Q500+S500+U500</f>
        <v>58</v>
      </c>
      <c r="AA500" s="67">
        <f t="shared" si="2500"/>
        <v>66</v>
      </c>
      <c r="AB500" s="68">
        <f t="shared" ref="AB500:AC500" si="2501">Z500/X500</f>
        <v>1.657142857</v>
      </c>
      <c r="AC500" s="69">
        <f t="shared" si="2501"/>
        <v>0.5593220339</v>
      </c>
      <c r="AD500" s="70">
        <v>26.0</v>
      </c>
      <c r="AE500" s="70">
        <v>6.0</v>
      </c>
      <c r="AF500" s="70">
        <v>1.0</v>
      </c>
      <c r="AG500" s="70">
        <v>2.0</v>
      </c>
      <c r="AH500" s="69">
        <v>80.0</v>
      </c>
      <c r="AI500" s="69">
        <v>32.0</v>
      </c>
      <c r="AJ500" s="69">
        <v>6.0</v>
      </c>
      <c r="AK500" s="70">
        <f t="shared" ref="AK500:AN500" si="2502">ROUND(AD500*$AB500,0)</f>
        <v>43</v>
      </c>
      <c r="AL500" s="70">
        <f t="shared" si="2502"/>
        <v>10</v>
      </c>
      <c r="AM500" s="70">
        <f t="shared" si="2502"/>
        <v>2</v>
      </c>
      <c r="AN500" s="70">
        <f t="shared" si="2502"/>
        <v>3</v>
      </c>
      <c r="AO500" s="69">
        <f t="shared" ref="AO500:AQ500" si="2503">ROUND(AH500*$AC500,0)</f>
        <v>45</v>
      </c>
      <c r="AP500" s="69">
        <f t="shared" si="2503"/>
        <v>18</v>
      </c>
      <c r="AQ500" s="69">
        <f t="shared" si="2503"/>
        <v>3</v>
      </c>
    </row>
    <row r="501">
      <c r="A501" s="60"/>
      <c r="B501" s="60"/>
      <c r="C501" s="60"/>
      <c r="D501" s="46">
        <v>499.0</v>
      </c>
      <c r="E501" s="25"/>
      <c r="F501" s="26">
        <v>6738.0</v>
      </c>
      <c r="G501" s="18">
        <v>2930.0</v>
      </c>
      <c r="H501" s="15">
        <f t="shared" si="9"/>
        <v>462</v>
      </c>
      <c r="I501" s="28">
        <v>41.0</v>
      </c>
      <c r="J501" s="29">
        <v>88.0</v>
      </c>
      <c r="K501" s="30">
        <v>30.0</v>
      </c>
      <c r="L501" s="31">
        <v>201.0</v>
      </c>
      <c r="M501" s="32">
        <v>42.0</v>
      </c>
      <c r="N501" s="33">
        <v>60.0</v>
      </c>
      <c r="O501" s="25"/>
      <c r="P501" s="15">
        <f t="shared" si="10"/>
        <v>385</v>
      </c>
      <c r="Q501" s="28">
        <f>'Group B vs A; Governor; Early E'!AJ501</f>
        <v>108</v>
      </c>
      <c r="R501" s="29">
        <f>'Group B vs A; Governor; Early E'!AK501</f>
        <v>88</v>
      </c>
      <c r="S501" s="30">
        <f>'Group B vs A; Governor; MiV EDV'!AJ501</f>
        <v>30</v>
      </c>
      <c r="T501" s="31">
        <f>'Group B vs A; Governor; MiV EDV'!AK501</f>
        <v>30</v>
      </c>
      <c r="U501" s="32">
        <f>'Group B vs A; EDV Restoration D'!C501</f>
        <v>69</v>
      </c>
      <c r="V501" s="33">
        <f>'Group B vs A; Governor; MiV EDV'!AI501</f>
        <v>60</v>
      </c>
      <c r="W501" s="25"/>
      <c r="X501" s="28">
        <f t="shared" ref="X501:Y501" si="2504">I501+K501+M501</f>
        <v>113</v>
      </c>
      <c r="Y501" s="29">
        <f t="shared" si="2504"/>
        <v>349</v>
      </c>
      <c r="Z501" s="32">
        <f t="shared" ref="Z501:AA501" si="2505">Q501+S501+U501</f>
        <v>207</v>
      </c>
      <c r="AA501" s="67">
        <f t="shared" si="2505"/>
        <v>178</v>
      </c>
      <c r="AB501" s="68">
        <f t="shared" ref="AB501:AC501" si="2506">Z501/X501</f>
        <v>1.831858407</v>
      </c>
      <c r="AC501" s="69">
        <f t="shared" si="2506"/>
        <v>0.5100286533</v>
      </c>
      <c r="AD501" s="70">
        <v>62.0</v>
      </c>
      <c r="AE501" s="70">
        <v>24.0</v>
      </c>
      <c r="AF501" s="70">
        <v>16.0</v>
      </c>
      <c r="AG501" s="70">
        <v>11.0</v>
      </c>
      <c r="AH501" s="69">
        <v>226.0</v>
      </c>
      <c r="AI501" s="69">
        <v>112.0</v>
      </c>
      <c r="AJ501" s="69">
        <v>11.0</v>
      </c>
      <c r="AK501" s="70">
        <f t="shared" ref="AK501:AN501" si="2507">ROUND(AD501*$AB501,0)</f>
        <v>114</v>
      </c>
      <c r="AL501" s="70">
        <f t="shared" si="2507"/>
        <v>44</v>
      </c>
      <c r="AM501" s="70">
        <f t="shared" si="2507"/>
        <v>29</v>
      </c>
      <c r="AN501" s="70">
        <f t="shared" si="2507"/>
        <v>20</v>
      </c>
      <c r="AO501" s="69">
        <f t="shared" ref="AO501:AQ501" si="2508">ROUND(AH501*$AC501,0)</f>
        <v>115</v>
      </c>
      <c r="AP501" s="69">
        <f t="shared" si="2508"/>
        <v>57</v>
      </c>
      <c r="AQ501" s="69">
        <f t="shared" si="2508"/>
        <v>6</v>
      </c>
    </row>
    <row r="502">
      <c r="A502" s="60"/>
      <c r="B502" s="60"/>
      <c r="C502" s="60"/>
      <c r="D502" s="46">
        <v>500.0</v>
      </c>
      <c r="E502" s="25"/>
      <c r="F502" s="26">
        <v>6741.0</v>
      </c>
      <c r="G502" s="18">
        <v>2371.0</v>
      </c>
      <c r="H502" s="15">
        <f t="shared" si="9"/>
        <v>716</v>
      </c>
      <c r="I502" s="28">
        <v>73.0</v>
      </c>
      <c r="J502" s="29">
        <v>157.0</v>
      </c>
      <c r="K502" s="30">
        <v>74.0</v>
      </c>
      <c r="L502" s="31">
        <v>284.0</v>
      </c>
      <c r="M502" s="32">
        <v>45.0</v>
      </c>
      <c r="N502" s="33">
        <v>83.0</v>
      </c>
      <c r="O502" s="25"/>
      <c r="P502" s="15">
        <f t="shared" si="10"/>
        <v>633</v>
      </c>
      <c r="Q502" s="28">
        <f>'Group B vs A; Governor; Early E'!AJ502</f>
        <v>177</v>
      </c>
      <c r="R502" s="29">
        <f>'Group B vs A; Governor; Early E'!AK502</f>
        <v>157</v>
      </c>
      <c r="S502" s="30">
        <f>'Group B vs A; Governor; MiV EDV'!AJ502</f>
        <v>74</v>
      </c>
      <c r="T502" s="31">
        <f>'Group B vs A; Governor; MiV EDV'!AK502</f>
        <v>61</v>
      </c>
      <c r="U502" s="32">
        <f>'Group B vs A; EDV Restoration D'!C502</f>
        <v>81</v>
      </c>
      <c r="V502" s="33">
        <f>'Group B vs A; Governor; MiV EDV'!AI502</f>
        <v>83</v>
      </c>
      <c r="W502" s="25"/>
      <c r="X502" s="28">
        <f t="shared" ref="X502:Y502" si="2509">I502+K502+M502</f>
        <v>192</v>
      </c>
      <c r="Y502" s="29">
        <f t="shared" si="2509"/>
        <v>524</v>
      </c>
      <c r="Z502" s="32">
        <f t="shared" ref="Z502:AA502" si="2510">Q502+S502+U502</f>
        <v>332</v>
      </c>
      <c r="AA502" s="67">
        <f t="shared" si="2510"/>
        <v>301</v>
      </c>
      <c r="AB502" s="68">
        <f t="shared" ref="AB502:AC502" si="2511">Z502/X502</f>
        <v>1.729166667</v>
      </c>
      <c r="AC502" s="69">
        <f t="shared" si="2511"/>
        <v>0.5744274809</v>
      </c>
      <c r="AD502" s="70">
        <v>83.0</v>
      </c>
      <c r="AE502" s="70">
        <v>40.0</v>
      </c>
      <c r="AF502" s="70">
        <v>48.0</v>
      </c>
      <c r="AG502" s="70">
        <v>21.0</v>
      </c>
      <c r="AH502" s="69">
        <v>265.0</v>
      </c>
      <c r="AI502" s="69">
        <v>241.0</v>
      </c>
      <c r="AJ502" s="69">
        <v>18.0</v>
      </c>
      <c r="AK502" s="70">
        <f t="shared" ref="AK502:AN502" si="2512">ROUND(AD502*$AB502,0)</f>
        <v>144</v>
      </c>
      <c r="AL502" s="70">
        <f t="shared" si="2512"/>
        <v>69</v>
      </c>
      <c r="AM502" s="70">
        <f t="shared" si="2512"/>
        <v>83</v>
      </c>
      <c r="AN502" s="70">
        <f t="shared" si="2512"/>
        <v>36</v>
      </c>
      <c r="AO502" s="69">
        <f t="shared" ref="AO502:AQ502" si="2513">ROUND(AH502*$AC502,0)</f>
        <v>152</v>
      </c>
      <c r="AP502" s="69">
        <f t="shared" si="2513"/>
        <v>138</v>
      </c>
      <c r="AQ502" s="69">
        <f t="shared" si="2513"/>
        <v>10</v>
      </c>
    </row>
    <row r="503">
      <c r="A503" s="60"/>
      <c r="B503" s="60"/>
      <c r="C503" s="60"/>
      <c r="D503" s="46">
        <v>501.0</v>
      </c>
      <c r="E503" s="25"/>
      <c r="F503" s="26">
        <v>6742.0</v>
      </c>
      <c r="G503" s="18">
        <v>1281.0</v>
      </c>
      <c r="H503" s="15">
        <f t="shared" si="9"/>
        <v>563</v>
      </c>
      <c r="I503" s="28">
        <v>49.0</v>
      </c>
      <c r="J503" s="29">
        <v>138.0</v>
      </c>
      <c r="K503" s="30">
        <v>48.0</v>
      </c>
      <c r="L503" s="31">
        <v>223.0</v>
      </c>
      <c r="M503" s="32">
        <v>37.0</v>
      </c>
      <c r="N503" s="33">
        <v>68.0</v>
      </c>
      <c r="O503" s="25"/>
      <c r="P503" s="15">
        <f t="shared" si="10"/>
        <v>489</v>
      </c>
      <c r="Q503" s="28">
        <f>'Group B vs A; Governor; Early E'!AJ503</f>
        <v>125</v>
      </c>
      <c r="R503" s="29">
        <f>'Group B vs A; Governor; Early E'!AK503</f>
        <v>138</v>
      </c>
      <c r="S503" s="30">
        <f>'Group B vs A; Governor; MiV EDV'!AJ503</f>
        <v>48</v>
      </c>
      <c r="T503" s="31">
        <f>'Group B vs A; Governor; MiV EDV'!AK503</f>
        <v>44</v>
      </c>
      <c r="U503" s="32">
        <f>'Group B vs A; EDV Restoration D'!C503</f>
        <v>66</v>
      </c>
      <c r="V503" s="33">
        <f>'Group B vs A; Governor; MiV EDV'!AI503</f>
        <v>68</v>
      </c>
      <c r="W503" s="25"/>
      <c r="X503" s="28">
        <f t="shared" ref="X503:Y503" si="2514">I503+K503+M503</f>
        <v>134</v>
      </c>
      <c r="Y503" s="29">
        <f t="shared" si="2514"/>
        <v>429</v>
      </c>
      <c r="Z503" s="32">
        <f t="shared" ref="Z503:AA503" si="2515">Q503+S503+U503</f>
        <v>239</v>
      </c>
      <c r="AA503" s="67">
        <f t="shared" si="2515"/>
        <v>250</v>
      </c>
      <c r="AB503" s="68">
        <f t="shared" ref="AB503:AC503" si="2516">Z503/X503</f>
        <v>1.78358209</v>
      </c>
      <c r="AC503" s="69">
        <f t="shared" si="2516"/>
        <v>0.5827505828</v>
      </c>
      <c r="AD503" s="70">
        <v>62.0</v>
      </c>
      <c r="AE503" s="70">
        <v>24.0</v>
      </c>
      <c r="AF503" s="70">
        <v>32.0</v>
      </c>
      <c r="AG503" s="70">
        <v>16.0</v>
      </c>
      <c r="AH503" s="69">
        <v>249.0</v>
      </c>
      <c r="AI503" s="69">
        <v>162.0</v>
      </c>
      <c r="AJ503" s="69">
        <v>18.0</v>
      </c>
      <c r="AK503" s="70">
        <f t="shared" ref="AK503:AN503" si="2517">ROUND(AD503*$AB503,0)</f>
        <v>111</v>
      </c>
      <c r="AL503" s="70">
        <f t="shared" si="2517"/>
        <v>43</v>
      </c>
      <c r="AM503" s="70">
        <f t="shared" si="2517"/>
        <v>57</v>
      </c>
      <c r="AN503" s="70">
        <f t="shared" si="2517"/>
        <v>29</v>
      </c>
      <c r="AO503" s="69">
        <f t="shared" ref="AO503:AQ503" si="2518">ROUND(AH503*$AC503,0)</f>
        <v>145</v>
      </c>
      <c r="AP503" s="69">
        <f t="shared" si="2518"/>
        <v>94</v>
      </c>
      <c r="AQ503" s="69">
        <f t="shared" si="2518"/>
        <v>10</v>
      </c>
    </row>
    <row r="504">
      <c r="A504" s="60"/>
      <c r="B504" s="60"/>
      <c r="C504" s="60"/>
      <c r="D504" s="46">
        <v>502.0</v>
      </c>
      <c r="E504" s="25"/>
      <c r="F504" s="26">
        <v>6750.0</v>
      </c>
      <c r="G504" s="18">
        <v>1492.0</v>
      </c>
      <c r="H504" s="15">
        <f t="shared" si="9"/>
        <v>242</v>
      </c>
      <c r="I504" s="28">
        <v>22.0</v>
      </c>
      <c r="J504" s="29">
        <v>43.0</v>
      </c>
      <c r="K504" s="30">
        <v>10.0</v>
      </c>
      <c r="L504" s="31">
        <v>114.0</v>
      </c>
      <c r="M504" s="32">
        <v>14.0</v>
      </c>
      <c r="N504" s="33">
        <v>39.0</v>
      </c>
      <c r="O504" s="25"/>
      <c r="P504" s="15">
        <f t="shared" si="10"/>
        <v>185</v>
      </c>
      <c r="Q504" s="28">
        <f>'Group B vs A; Governor; Early E'!AJ504</f>
        <v>47</v>
      </c>
      <c r="R504" s="29">
        <f>'Group B vs A; Governor; Early E'!AK504</f>
        <v>43</v>
      </c>
      <c r="S504" s="30">
        <f>'Group B vs A; Governor; MiV EDV'!AJ504</f>
        <v>10</v>
      </c>
      <c r="T504" s="31">
        <f>'Group B vs A; Governor; MiV EDV'!AK504</f>
        <v>16</v>
      </c>
      <c r="U504" s="32">
        <f>'Group B vs A; EDV Restoration D'!C504</f>
        <v>30</v>
      </c>
      <c r="V504" s="33">
        <f>'Group B vs A; Governor; MiV EDV'!AI504</f>
        <v>39</v>
      </c>
      <c r="W504" s="25"/>
      <c r="X504" s="28">
        <f t="shared" ref="X504:Y504" si="2519">I504+K504+M504</f>
        <v>46</v>
      </c>
      <c r="Y504" s="29">
        <f t="shared" si="2519"/>
        <v>196</v>
      </c>
      <c r="Z504" s="32">
        <f t="shared" ref="Z504:AA504" si="2520">Q504+S504+U504</f>
        <v>87</v>
      </c>
      <c r="AA504" s="67">
        <f t="shared" si="2520"/>
        <v>98</v>
      </c>
      <c r="AB504" s="68">
        <f t="shared" ref="AB504:AC504" si="2521">Z504/X504</f>
        <v>1.891304348</v>
      </c>
      <c r="AC504" s="69">
        <f t="shared" si="2521"/>
        <v>0.5</v>
      </c>
      <c r="AD504" s="70">
        <v>16.0</v>
      </c>
      <c r="AE504" s="70">
        <v>11.0</v>
      </c>
      <c r="AF504" s="70">
        <v>12.0</v>
      </c>
      <c r="AG504" s="70">
        <v>7.0</v>
      </c>
      <c r="AH504" s="69">
        <v>126.0</v>
      </c>
      <c r="AI504" s="69">
        <v>60.0</v>
      </c>
      <c r="AJ504" s="69">
        <v>10.0</v>
      </c>
      <c r="AK504" s="70">
        <f t="shared" ref="AK504:AN504" si="2522">ROUND(AD504*$AB504,0)</f>
        <v>30</v>
      </c>
      <c r="AL504" s="70">
        <f t="shared" si="2522"/>
        <v>21</v>
      </c>
      <c r="AM504" s="70">
        <f t="shared" si="2522"/>
        <v>23</v>
      </c>
      <c r="AN504" s="70">
        <f t="shared" si="2522"/>
        <v>13</v>
      </c>
      <c r="AO504" s="69">
        <f t="shared" ref="AO504:AQ504" si="2523">ROUND(AH504*$AC504,0)</f>
        <v>63</v>
      </c>
      <c r="AP504" s="69">
        <f t="shared" si="2523"/>
        <v>30</v>
      </c>
      <c r="AQ504" s="69">
        <f t="shared" si="2523"/>
        <v>5</v>
      </c>
    </row>
    <row r="505">
      <c r="A505" s="60"/>
      <c r="B505" s="60"/>
      <c r="C505" s="60"/>
      <c r="D505" s="46">
        <v>503.0</v>
      </c>
      <c r="E505" s="25"/>
      <c r="F505" s="26">
        <v>6751.0</v>
      </c>
      <c r="G505" s="18">
        <v>2136.0</v>
      </c>
      <c r="H505" s="15">
        <f t="shared" si="9"/>
        <v>333</v>
      </c>
      <c r="I505" s="28">
        <v>25.0</v>
      </c>
      <c r="J505" s="29">
        <v>46.0</v>
      </c>
      <c r="K505" s="30">
        <v>18.0</v>
      </c>
      <c r="L505" s="31">
        <v>155.0</v>
      </c>
      <c r="M505" s="32">
        <v>40.0</v>
      </c>
      <c r="N505" s="33">
        <v>49.0</v>
      </c>
      <c r="O505" s="25"/>
      <c r="P505" s="15">
        <f t="shared" si="10"/>
        <v>264</v>
      </c>
      <c r="Q505" s="28">
        <f>'Group B vs A; Governor; Early E'!AJ505</f>
        <v>67</v>
      </c>
      <c r="R505" s="29">
        <f>'Group B vs A; Governor; Early E'!AK505</f>
        <v>46</v>
      </c>
      <c r="S505" s="30">
        <f>'Group B vs A; Governor; MiV EDV'!AJ505</f>
        <v>18</v>
      </c>
      <c r="T505" s="31">
        <f>'Group B vs A; Governor; MiV EDV'!AK505</f>
        <v>19</v>
      </c>
      <c r="U505" s="32">
        <f>'Group B vs A; EDV Restoration D'!C505</f>
        <v>65</v>
      </c>
      <c r="V505" s="33">
        <f>'Group B vs A; Governor; MiV EDV'!AI505</f>
        <v>49</v>
      </c>
      <c r="W505" s="25"/>
      <c r="X505" s="28">
        <f t="shared" ref="X505:Y505" si="2524">I505+K505+M505</f>
        <v>83</v>
      </c>
      <c r="Y505" s="29">
        <f t="shared" si="2524"/>
        <v>250</v>
      </c>
      <c r="Z505" s="32">
        <f t="shared" ref="Z505:AA505" si="2525">Q505+S505+U505</f>
        <v>150</v>
      </c>
      <c r="AA505" s="67">
        <f t="shared" si="2525"/>
        <v>114</v>
      </c>
      <c r="AB505" s="68">
        <f t="shared" ref="AB505:AC505" si="2526">Z505/X505</f>
        <v>1.807228916</v>
      </c>
      <c r="AC505" s="69">
        <f t="shared" si="2526"/>
        <v>0.456</v>
      </c>
      <c r="AD505" s="70">
        <v>55.0</v>
      </c>
      <c r="AE505" s="70">
        <v>13.0</v>
      </c>
      <c r="AF505" s="70">
        <v>11.0</v>
      </c>
      <c r="AG505" s="70">
        <v>4.0</v>
      </c>
      <c r="AH505" s="69">
        <v>169.0</v>
      </c>
      <c r="AI505" s="69">
        <v>68.0</v>
      </c>
      <c r="AJ505" s="69">
        <v>13.0</v>
      </c>
      <c r="AK505" s="70">
        <f t="shared" ref="AK505:AN505" si="2527">ROUND(AD505*$AB505,0)</f>
        <v>99</v>
      </c>
      <c r="AL505" s="70">
        <f t="shared" si="2527"/>
        <v>23</v>
      </c>
      <c r="AM505" s="70">
        <f t="shared" si="2527"/>
        <v>20</v>
      </c>
      <c r="AN505" s="70">
        <f t="shared" si="2527"/>
        <v>7</v>
      </c>
      <c r="AO505" s="69">
        <f t="shared" ref="AO505:AQ505" si="2528">ROUND(AH505*$AC505,0)</f>
        <v>77</v>
      </c>
      <c r="AP505" s="69">
        <f t="shared" si="2528"/>
        <v>31</v>
      </c>
      <c r="AQ505" s="69">
        <f t="shared" si="2528"/>
        <v>6</v>
      </c>
    </row>
    <row r="506">
      <c r="A506" s="60"/>
      <c r="B506" s="60"/>
      <c r="C506" s="60"/>
      <c r="D506" s="46">
        <v>504.0</v>
      </c>
      <c r="E506" s="25"/>
      <c r="F506" s="26">
        <v>6753.0</v>
      </c>
      <c r="G506" s="18">
        <v>3310.0</v>
      </c>
      <c r="H506" s="15">
        <f t="shared" si="9"/>
        <v>572</v>
      </c>
      <c r="I506" s="28">
        <v>51.0</v>
      </c>
      <c r="J506" s="29">
        <v>142.0</v>
      </c>
      <c r="K506" s="30">
        <v>48.0</v>
      </c>
      <c r="L506" s="31">
        <v>197.0</v>
      </c>
      <c r="M506" s="32">
        <v>58.0</v>
      </c>
      <c r="N506" s="33">
        <v>76.0</v>
      </c>
      <c r="O506" s="25"/>
      <c r="P506" s="15">
        <f t="shared" si="10"/>
        <v>539</v>
      </c>
      <c r="Q506" s="28">
        <f>'Group B vs A; Governor; Early E'!AJ506</f>
        <v>143</v>
      </c>
      <c r="R506" s="29">
        <f>'Group B vs A; Governor; Early E'!AK506</f>
        <v>142</v>
      </c>
      <c r="S506" s="30">
        <f>'Group B vs A; Governor; MiV EDV'!AJ506</f>
        <v>48</v>
      </c>
      <c r="T506" s="31">
        <f>'Group B vs A; Governor; MiV EDV'!AK506</f>
        <v>36</v>
      </c>
      <c r="U506" s="32">
        <f>'Group B vs A; EDV Restoration D'!C506</f>
        <v>94</v>
      </c>
      <c r="V506" s="33">
        <f>'Group B vs A; Governor; MiV EDV'!AI506</f>
        <v>76</v>
      </c>
      <c r="W506" s="25"/>
      <c r="X506" s="28">
        <f t="shared" ref="X506:Y506" si="2529">I506+K506+M506</f>
        <v>157</v>
      </c>
      <c r="Y506" s="29">
        <f t="shared" si="2529"/>
        <v>415</v>
      </c>
      <c r="Z506" s="32">
        <f t="shared" ref="Z506:AA506" si="2530">Q506+S506+U506</f>
        <v>285</v>
      </c>
      <c r="AA506" s="67">
        <f t="shared" si="2530"/>
        <v>254</v>
      </c>
      <c r="AB506" s="68">
        <f t="shared" ref="AB506:AC506" si="2531">Z506/X506</f>
        <v>1.815286624</v>
      </c>
      <c r="AC506" s="69">
        <f t="shared" si="2531"/>
        <v>0.6120481928</v>
      </c>
      <c r="AD506" s="70">
        <v>90.0</v>
      </c>
      <c r="AE506" s="70">
        <v>33.0</v>
      </c>
      <c r="AF506" s="70">
        <v>29.0</v>
      </c>
      <c r="AG506" s="70">
        <v>5.0</v>
      </c>
      <c r="AH506" s="69">
        <v>264.0</v>
      </c>
      <c r="AI506" s="69">
        <v>138.0</v>
      </c>
      <c r="AJ506" s="69">
        <v>13.0</v>
      </c>
      <c r="AK506" s="70">
        <f t="shared" ref="AK506:AN506" si="2532">ROUND(AD506*$AB506,0)</f>
        <v>163</v>
      </c>
      <c r="AL506" s="70">
        <f t="shared" si="2532"/>
        <v>60</v>
      </c>
      <c r="AM506" s="70">
        <f t="shared" si="2532"/>
        <v>53</v>
      </c>
      <c r="AN506" s="70">
        <f t="shared" si="2532"/>
        <v>9</v>
      </c>
      <c r="AO506" s="69">
        <f t="shared" ref="AO506:AQ506" si="2533">ROUND(AH506*$AC506,0)</f>
        <v>162</v>
      </c>
      <c r="AP506" s="69">
        <f t="shared" si="2533"/>
        <v>84</v>
      </c>
      <c r="AQ506" s="69">
        <f t="shared" si="2533"/>
        <v>8</v>
      </c>
    </row>
    <row r="507">
      <c r="A507" s="60"/>
      <c r="B507" s="60"/>
      <c r="C507" s="60"/>
      <c r="D507" s="46">
        <v>505.0</v>
      </c>
      <c r="E507" s="25"/>
      <c r="F507" s="26">
        <v>7001.0</v>
      </c>
      <c r="G507" s="18">
        <v>1904.0</v>
      </c>
      <c r="H507" s="15">
        <f t="shared" si="9"/>
        <v>458</v>
      </c>
      <c r="I507" s="28">
        <v>30.0</v>
      </c>
      <c r="J507" s="29">
        <v>86.0</v>
      </c>
      <c r="K507" s="30">
        <v>32.0</v>
      </c>
      <c r="L507" s="31">
        <v>207.0</v>
      </c>
      <c r="M507" s="32">
        <v>32.0</v>
      </c>
      <c r="N507" s="33">
        <v>71.0</v>
      </c>
      <c r="O507" s="25"/>
      <c r="P507" s="15">
        <f t="shared" si="10"/>
        <v>360</v>
      </c>
      <c r="Q507" s="28">
        <f>'Group B vs A; Governor; Early E'!AJ507</f>
        <v>72</v>
      </c>
      <c r="R507" s="29">
        <f>'Group B vs A; Governor; Early E'!AK507</f>
        <v>86</v>
      </c>
      <c r="S507" s="30">
        <f>'Group B vs A; Governor; MiV EDV'!AJ507</f>
        <v>32</v>
      </c>
      <c r="T507" s="31">
        <f>'Group B vs A; Governor; MiV EDV'!AK507</f>
        <v>38</v>
      </c>
      <c r="U507" s="32">
        <f>'Group B vs A; EDV Restoration D'!C507</f>
        <v>61</v>
      </c>
      <c r="V507" s="33">
        <f>'Group B vs A; Governor; MiV EDV'!AI507</f>
        <v>71</v>
      </c>
      <c r="W507" s="25"/>
      <c r="X507" s="28">
        <f t="shared" ref="X507:Y507" si="2534">I507+K507+M507</f>
        <v>94</v>
      </c>
      <c r="Y507" s="29">
        <f t="shared" si="2534"/>
        <v>364</v>
      </c>
      <c r="Z507" s="32">
        <f t="shared" ref="Z507:AA507" si="2535">Q507+S507+U507</f>
        <v>165</v>
      </c>
      <c r="AA507" s="67">
        <f t="shared" si="2535"/>
        <v>195</v>
      </c>
      <c r="AB507" s="68">
        <f t="shared" ref="AB507:AC507" si="2536">Z507/X507</f>
        <v>1.755319149</v>
      </c>
      <c r="AC507" s="69">
        <f t="shared" si="2536"/>
        <v>0.5357142857</v>
      </c>
      <c r="AD507" s="70">
        <v>44.0</v>
      </c>
      <c r="AE507" s="70">
        <v>23.0</v>
      </c>
      <c r="AF507" s="70">
        <v>21.0</v>
      </c>
      <c r="AG507" s="70">
        <v>6.0</v>
      </c>
      <c r="AH507" s="69">
        <v>259.0</v>
      </c>
      <c r="AI507" s="69">
        <v>78.0</v>
      </c>
      <c r="AJ507" s="69">
        <v>27.0</v>
      </c>
      <c r="AK507" s="70">
        <f t="shared" ref="AK507:AN507" si="2537">ROUND(AD507*$AB507,0)</f>
        <v>77</v>
      </c>
      <c r="AL507" s="70">
        <f t="shared" si="2537"/>
        <v>40</v>
      </c>
      <c r="AM507" s="70">
        <f t="shared" si="2537"/>
        <v>37</v>
      </c>
      <c r="AN507" s="70">
        <f t="shared" si="2537"/>
        <v>11</v>
      </c>
      <c r="AO507" s="69">
        <f t="shared" ref="AO507:AQ507" si="2538">ROUND(AH507*$AC507,0)</f>
        <v>139</v>
      </c>
      <c r="AP507" s="69">
        <f t="shared" si="2538"/>
        <v>42</v>
      </c>
      <c r="AQ507" s="69">
        <f t="shared" si="2538"/>
        <v>14</v>
      </c>
    </row>
    <row r="508">
      <c r="A508" s="60"/>
      <c r="B508" s="60"/>
      <c r="C508" s="60"/>
      <c r="D508" s="46">
        <v>506.0</v>
      </c>
      <c r="E508" s="25"/>
      <c r="F508" s="26">
        <v>7003.0</v>
      </c>
      <c r="G508" s="18">
        <v>1198.0</v>
      </c>
      <c r="H508" s="15">
        <f t="shared" si="9"/>
        <v>184</v>
      </c>
      <c r="I508" s="28">
        <v>8.0</v>
      </c>
      <c r="J508" s="29">
        <v>28.0</v>
      </c>
      <c r="K508" s="30">
        <v>10.0</v>
      </c>
      <c r="L508" s="31">
        <v>112.0</v>
      </c>
      <c r="M508" s="32">
        <v>5.0</v>
      </c>
      <c r="N508" s="33">
        <v>21.0</v>
      </c>
      <c r="O508" s="25"/>
      <c r="P508" s="15">
        <f t="shared" si="10"/>
        <v>108</v>
      </c>
      <c r="Q508" s="28">
        <f>'Group B vs A; Governor; Early E'!AJ508</f>
        <v>18</v>
      </c>
      <c r="R508" s="29">
        <f>'Group B vs A; Governor; Early E'!AK508</f>
        <v>28</v>
      </c>
      <c r="S508" s="30">
        <f>'Group B vs A; Governor; MiV EDV'!AJ508</f>
        <v>10</v>
      </c>
      <c r="T508" s="31">
        <f>'Group B vs A; Governor; MiV EDV'!AK508</f>
        <v>18</v>
      </c>
      <c r="U508" s="32">
        <f>'Group B vs A; EDV Restoration D'!C508</f>
        <v>13</v>
      </c>
      <c r="V508" s="33">
        <f>'Group B vs A; Governor; MiV EDV'!AI508</f>
        <v>21</v>
      </c>
      <c r="W508" s="25"/>
      <c r="X508" s="28">
        <f t="shared" ref="X508:Y508" si="2539">I508+K508+M508</f>
        <v>23</v>
      </c>
      <c r="Y508" s="29">
        <f t="shared" si="2539"/>
        <v>161</v>
      </c>
      <c r="Z508" s="32">
        <f t="shared" ref="Z508:AA508" si="2540">Q508+S508+U508</f>
        <v>41</v>
      </c>
      <c r="AA508" s="67">
        <f t="shared" si="2540"/>
        <v>67</v>
      </c>
      <c r="AB508" s="68">
        <f t="shared" ref="AB508:AC508" si="2541">Z508/X508</f>
        <v>1.782608696</v>
      </c>
      <c r="AC508" s="69">
        <f t="shared" si="2541"/>
        <v>0.4161490683</v>
      </c>
      <c r="AD508" s="70">
        <v>3.0</v>
      </c>
      <c r="AE508" s="70">
        <v>7.0</v>
      </c>
      <c r="AF508" s="70">
        <v>12.0</v>
      </c>
      <c r="AG508" s="70">
        <v>1.0</v>
      </c>
      <c r="AH508" s="69">
        <v>106.0</v>
      </c>
      <c r="AI508" s="69">
        <v>41.0</v>
      </c>
      <c r="AJ508" s="69">
        <v>14.0</v>
      </c>
      <c r="AK508" s="70">
        <f t="shared" ref="AK508:AN508" si="2542">ROUND(AD508*$AB508,0)</f>
        <v>5</v>
      </c>
      <c r="AL508" s="70">
        <f t="shared" si="2542"/>
        <v>12</v>
      </c>
      <c r="AM508" s="70">
        <f t="shared" si="2542"/>
        <v>21</v>
      </c>
      <c r="AN508" s="70">
        <f t="shared" si="2542"/>
        <v>2</v>
      </c>
      <c r="AO508" s="69">
        <f t="shared" ref="AO508:AQ508" si="2543">ROUND(AH508*$AC508,0)</f>
        <v>44</v>
      </c>
      <c r="AP508" s="69">
        <f t="shared" si="2543"/>
        <v>17</v>
      </c>
      <c r="AQ508" s="69">
        <f t="shared" si="2543"/>
        <v>6</v>
      </c>
    </row>
    <row r="509">
      <c r="A509" s="60"/>
      <c r="B509" s="60"/>
      <c r="C509" s="60"/>
      <c r="D509" s="46">
        <v>507.0</v>
      </c>
      <c r="E509" s="25"/>
      <c r="F509" s="26">
        <v>7004.0</v>
      </c>
      <c r="G509" s="18">
        <v>1264.0</v>
      </c>
      <c r="H509" s="15">
        <f t="shared" si="9"/>
        <v>244</v>
      </c>
      <c r="I509" s="28">
        <v>13.0</v>
      </c>
      <c r="J509" s="29">
        <v>40.0</v>
      </c>
      <c r="K509" s="30">
        <v>29.0</v>
      </c>
      <c r="L509" s="31">
        <v>122.0</v>
      </c>
      <c r="M509" s="32">
        <v>18.0</v>
      </c>
      <c r="N509" s="33">
        <v>22.0</v>
      </c>
      <c r="O509" s="25"/>
      <c r="P509" s="15">
        <f t="shared" si="10"/>
        <v>180</v>
      </c>
      <c r="Q509" s="28">
        <f>'Group B vs A; Governor; Early E'!AJ509</f>
        <v>39</v>
      </c>
      <c r="R509" s="29">
        <f>'Group B vs A; Governor; Early E'!AK509</f>
        <v>40</v>
      </c>
      <c r="S509" s="30">
        <f>'Group B vs A; Governor; MiV EDV'!AJ509</f>
        <v>29</v>
      </c>
      <c r="T509" s="31">
        <f>'Group B vs A; Governor; MiV EDV'!AK509</f>
        <v>21</v>
      </c>
      <c r="U509" s="32">
        <f>'Group B vs A; EDV Restoration D'!C509</f>
        <v>29</v>
      </c>
      <c r="V509" s="33">
        <f>'Group B vs A; Governor; MiV EDV'!AI509</f>
        <v>22</v>
      </c>
      <c r="W509" s="25"/>
      <c r="X509" s="28">
        <f t="shared" ref="X509:Y509" si="2544">I509+K509+M509</f>
        <v>60</v>
      </c>
      <c r="Y509" s="29">
        <f t="shared" si="2544"/>
        <v>184</v>
      </c>
      <c r="Z509" s="32">
        <f t="shared" ref="Z509:AA509" si="2545">Q509+S509+U509</f>
        <v>97</v>
      </c>
      <c r="AA509" s="67">
        <f t="shared" si="2545"/>
        <v>83</v>
      </c>
      <c r="AB509" s="68">
        <f t="shared" ref="AB509:AC509" si="2546">Z509/X509</f>
        <v>1.616666667</v>
      </c>
      <c r="AC509" s="69">
        <f t="shared" si="2546"/>
        <v>0.4510869565</v>
      </c>
      <c r="AD509" s="70">
        <v>21.0</v>
      </c>
      <c r="AE509" s="70">
        <v>17.0</v>
      </c>
      <c r="AF509" s="70">
        <v>18.0</v>
      </c>
      <c r="AG509" s="70">
        <v>4.0</v>
      </c>
      <c r="AH509" s="69">
        <v>100.0</v>
      </c>
      <c r="AI509" s="69">
        <v>73.0</v>
      </c>
      <c r="AJ509" s="69">
        <v>11.0</v>
      </c>
      <c r="AK509" s="70">
        <f t="shared" ref="AK509:AN509" si="2547">ROUND(AD509*$AB509,0)</f>
        <v>34</v>
      </c>
      <c r="AL509" s="70">
        <f t="shared" si="2547"/>
        <v>27</v>
      </c>
      <c r="AM509" s="70">
        <f t="shared" si="2547"/>
        <v>29</v>
      </c>
      <c r="AN509" s="70">
        <f t="shared" si="2547"/>
        <v>6</v>
      </c>
      <c r="AO509" s="69">
        <f t="shared" ref="AO509:AQ509" si="2548">ROUND(AH509*$AC509,0)</f>
        <v>45</v>
      </c>
      <c r="AP509" s="69">
        <f t="shared" si="2548"/>
        <v>33</v>
      </c>
      <c r="AQ509" s="69">
        <f t="shared" si="2548"/>
        <v>5</v>
      </c>
    </row>
    <row r="510">
      <c r="A510" s="60"/>
      <c r="B510" s="60"/>
      <c r="C510" s="60"/>
      <c r="D510" s="46">
        <v>508.0</v>
      </c>
      <c r="E510" s="25"/>
      <c r="F510" s="26">
        <v>7006.0</v>
      </c>
      <c r="G510" s="18">
        <v>990.0</v>
      </c>
      <c r="H510" s="15">
        <f t="shared" si="9"/>
        <v>206</v>
      </c>
      <c r="I510" s="28">
        <v>11.0</v>
      </c>
      <c r="J510" s="29">
        <v>39.0</v>
      </c>
      <c r="K510" s="30">
        <v>19.0</v>
      </c>
      <c r="L510" s="31">
        <v>111.0</v>
      </c>
      <c r="M510" s="32">
        <v>7.0</v>
      </c>
      <c r="N510" s="33">
        <v>19.0</v>
      </c>
      <c r="O510" s="25"/>
      <c r="P510" s="15">
        <f t="shared" si="10"/>
        <v>140</v>
      </c>
      <c r="Q510" s="28">
        <f>'Group B vs A; Governor; Early E'!AJ510</f>
        <v>26</v>
      </c>
      <c r="R510" s="29">
        <f>'Group B vs A; Governor; Early E'!AK510</f>
        <v>39</v>
      </c>
      <c r="S510" s="30">
        <f>'Group B vs A; Governor; MiV EDV'!AJ510</f>
        <v>19</v>
      </c>
      <c r="T510" s="31">
        <f>'Group B vs A; Governor; MiV EDV'!AK510</f>
        <v>23</v>
      </c>
      <c r="U510" s="32">
        <f>'Group B vs A; EDV Restoration D'!C510</f>
        <v>14</v>
      </c>
      <c r="V510" s="33">
        <f>'Group B vs A; Governor; MiV EDV'!AI510</f>
        <v>19</v>
      </c>
      <c r="W510" s="25"/>
      <c r="X510" s="28">
        <f t="shared" ref="X510:Y510" si="2549">I510+K510+M510</f>
        <v>37</v>
      </c>
      <c r="Y510" s="29">
        <f t="shared" si="2549"/>
        <v>169</v>
      </c>
      <c r="Z510" s="32">
        <f t="shared" ref="Z510:AA510" si="2550">Q510+S510+U510</f>
        <v>59</v>
      </c>
      <c r="AA510" s="67">
        <f t="shared" si="2550"/>
        <v>81</v>
      </c>
      <c r="AB510" s="68">
        <f t="shared" ref="AB510:AC510" si="2551">Z510/X510</f>
        <v>1.594594595</v>
      </c>
      <c r="AC510" s="69">
        <f t="shared" si="2551"/>
        <v>0.4792899408</v>
      </c>
      <c r="AD510" s="70">
        <v>10.0</v>
      </c>
      <c r="AE510" s="70">
        <v>14.0</v>
      </c>
      <c r="AF510" s="70">
        <v>9.0</v>
      </c>
      <c r="AG510" s="70">
        <v>4.0</v>
      </c>
      <c r="AH510" s="69">
        <v>103.0</v>
      </c>
      <c r="AI510" s="69">
        <v>59.0</v>
      </c>
      <c r="AJ510" s="69">
        <v>7.0</v>
      </c>
      <c r="AK510" s="70">
        <f t="shared" ref="AK510:AN510" si="2552">ROUND(AD510*$AB510,0)</f>
        <v>16</v>
      </c>
      <c r="AL510" s="70">
        <f t="shared" si="2552"/>
        <v>22</v>
      </c>
      <c r="AM510" s="70">
        <f t="shared" si="2552"/>
        <v>14</v>
      </c>
      <c r="AN510" s="70">
        <f t="shared" si="2552"/>
        <v>6</v>
      </c>
      <c r="AO510" s="69">
        <f t="shared" ref="AO510:AQ510" si="2553">ROUND(AH510*$AC510,0)</f>
        <v>49</v>
      </c>
      <c r="AP510" s="69">
        <f t="shared" si="2553"/>
        <v>28</v>
      </c>
      <c r="AQ510" s="69">
        <f t="shared" si="2553"/>
        <v>3</v>
      </c>
    </row>
    <row r="511">
      <c r="A511" s="60"/>
      <c r="B511" s="60"/>
      <c r="C511" s="60"/>
      <c r="D511" s="46">
        <v>509.0</v>
      </c>
      <c r="E511" s="25"/>
      <c r="F511" s="26">
        <v>7007.0</v>
      </c>
      <c r="G511" s="18">
        <v>1565.0</v>
      </c>
      <c r="H511" s="15">
        <f t="shared" si="9"/>
        <v>444</v>
      </c>
      <c r="I511" s="28">
        <v>31.0</v>
      </c>
      <c r="J511" s="29">
        <v>78.0</v>
      </c>
      <c r="K511" s="30">
        <v>41.0</v>
      </c>
      <c r="L511" s="31">
        <v>227.0</v>
      </c>
      <c r="M511" s="32">
        <v>20.0</v>
      </c>
      <c r="N511" s="33">
        <v>47.0</v>
      </c>
      <c r="O511" s="25"/>
      <c r="P511" s="15">
        <f t="shared" si="10"/>
        <v>322</v>
      </c>
      <c r="Q511" s="28">
        <f>'Group B vs A; Governor; Early E'!AJ511</f>
        <v>71</v>
      </c>
      <c r="R511" s="29">
        <f>'Group B vs A; Governor; Early E'!AK511</f>
        <v>78</v>
      </c>
      <c r="S511" s="30">
        <f>'Group B vs A; Governor; MiV EDV'!AJ511</f>
        <v>41</v>
      </c>
      <c r="T511" s="31">
        <f>'Group B vs A; Governor; MiV EDV'!AK511</f>
        <v>46</v>
      </c>
      <c r="U511" s="32">
        <f>'Group B vs A; EDV Restoration D'!C511</f>
        <v>39</v>
      </c>
      <c r="V511" s="33">
        <f>'Group B vs A; Governor; MiV EDV'!AI511</f>
        <v>47</v>
      </c>
      <c r="W511" s="25"/>
      <c r="X511" s="28">
        <f t="shared" ref="X511:Y511" si="2554">I511+K511+M511</f>
        <v>92</v>
      </c>
      <c r="Y511" s="29">
        <f t="shared" si="2554"/>
        <v>352</v>
      </c>
      <c r="Z511" s="32">
        <f t="shared" ref="Z511:AA511" si="2555">Q511+S511+U511</f>
        <v>151</v>
      </c>
      <c r="AA511" s="67">
        <f t="shared" si="2555"/>
        <v>171</v>
      </c>
      <c r="AB511" s="68">
        <f t="shared" ref="AB511:AC511" si="2556">Z511/X511</f>
        <v>1.641304348</v>
      </c>
      <c r="AC511" s="69">
        <f t="shared" si="2556"/>
        <v>0.4857954545</v>
      </c>
      <c r="AD511" s="70">
        <v>34.0</v>
      </c>
      <c r="AE511" s="70">
        <v>21.0</v>
      </c>
      <c r="AF511" s="70">
        <v>24.0</v>
      </c>
      <c r="AG511" s="70">
        <v>13.0</v>
      </c>
      <c r="AH511" s="69">
        <v>232.0</v>
      </c>
      <c r="AI511" s="69">
        <v>113.0</v>
      </c>
      <c r="AJ511" s="69">
        <v>7.0</v>
      </c>
      <c r="AK511" s="70">
        <f t="shared" ref="AK511:AN511" si="2557">ROUND(AD511*$AB511,0)</f>
        <v>56</v>
      </c>
      <c r="AL511" s="70">
        <f t="shared" si="2557"/>
        <v>34</v>
      </c>
      <c r="AM511" s="70">
        <f t="shared" si="2557"/>
        <v>39</v>
      </c>
      <c r="AN511" s="70">
        <f t="shared" si="2557"/>
        <v>21</v>
      </c>
      <c r="AO511" s="69">
        <f t="shared" ref="AO511:AQ511" si="2558">ROUND(AH511*$AC511,0)</f>
        <v>113</v>
      </c>
      <c r="AP511" s="69">
        <f t="shared" si="2558"/>
        <v>55</v>
      </c>
      <c r="AQ511" s="69">
        <f t="shared" si="2558"/>
        <v>3</v>
      </c>
    </row>
    <row r="512">
      <c r="A512" s="60"/>
      <c r="B512" s="60"/>
      <c r="C512" s="60"/>
      <c r="D512" s="46">
        <v>510.0</v>
      </c>
      <c r="E512" s="25"/>
      <c r="F512" s="26">
        <v>7012.0</v>
      </c>
      <c r="G512" s="18">
        <v>2557.0</v>
      </c>
      <c r="H512" s="15">
        <f t="shared" si="9"/>
        <v>361</v>
      </c>
      <c r="I512" s="28">
        <v>22.0</v>
      </c>
      <c r="J512" s="29">
        <v>52.0</v>
      </c>
      <c r="K512" s="30">
        <v>18.0</v>
      </c>
      <c r="L512" s="31">
        <v>204.0</v>
      </c>
      <c r="M512" s="32">
        <v>23.0</v>
      </c>
      <c r="N512" s="33">
        <v>42.0</v>
      </c>
      <c r="O512" s="25"/>
      <c r="P512" s="15">
        <f t="shared" si="10"/>
        <v>233</v>
      </c>
      <c r="Q512" s="28">
        <f>'Group B vs A; Governor; Early E'!AJ512</f>
        <v>55</v>
      </c>
      <c r="R512" s="29">
        <f>'Group B vs A; Governor; Early E'!AK512</f>
        <v>52</v>
      </c>
      <c r="S512" s="30">
        <f>'Group B vs A; Governor; MiV EDV'!AJ512</f>
        <v>18</v>
      </c>
      <c r="T512" s="31">
        <f>'Group B vs A; Governor; MiV EDV'!AK512</f>
        <v>25</v>
      </c>
      <c r="U512" s="32">
        <f>'Group B vs A; EDV Restoration D'!C512</f>
        <v>41</v>
      </c>
      <c r="V512" s="33">
        <f>'Group B vs A; Governor; MiV EDV'!AI512</f>
        <v>42</v>
      </c>
      <c r="W512" s="25"/>
      <c r="X512" s="28">
        <f t="shared" ref="X512:Y512" si="2559">I512+K512+M512</f>
        <v>63</v>
      </c>
      <c r="Y512" s="29">
        <f t="shared" si="2559"/>
        <v>298</v>
      </c>
      <c r="Z512" s="32">
        <f t="shared" ref="Z512:AA512" si="2560">Q512+S512+U512</f>
        <v>114</v>
      </c>
      <c r="AA512" s="67">
        <f t="shared" si="2560"/>
        <v>119</v>
      </c>
      <c r="AB512" s="68">
        <f t="shared" ref="AB512:AC512" si="2561">Z512/X512</f>
        <v>1.80952381</v>
      </c>
      <c r="AC512" s="69">
        <f t="shared" si="2561"/>
        <v>0.3993288591</v>
      </c>
      <c r="AD512" s="70">
        <v>29.0</v>
      </c>
      <c r="AE512" s="70">
        <v>15.0</v>
      </c>
      <c r="AF512" s="70">
        <v>15.0</v>
      </c>
      <c r="AG512" s="70">
        <v>4.0</v>
      </c>
      <c r="AH512" s="69">
        <v>226.0</v>
      </c>
      <c r="AI512" s="69">
        <v>60.0</v>
      </c>
      <c r="AJ512" s="69">
        <v>12.0</v>
      </c>
      <c r="AK512" s="70">
        <f t="shared" ref="AK512:AN512" si="2562">ROUND(AD512*$AB512,0)</f>
        <v>52</v>
      </c>
      <c r="AL512" s="70">
        <f t="shared" si="2562"/>
        <v>27</v>
      </c>
      <c r="AM512" s="70">
        <f t="shared" si="2562"/>
        <v>27</v>
      </c>
      <c r="AN512" s="70">
        <f t="shared" si="2562"/>
        <v>7</v>
      </c>
      <c r="AO512" s="69">
        <f t="shared" ref="AO512:AQ512" si="2563">ROUND(AH512*$AC512,0)</f>
        <v>90</v>
      </c>
      <c r="AP512" s="69">
        <f t="shared" si="2563"/>
        <v>24</v>
      </c>
      <c r="AQ512" s="69">
        <f t="shared" si="2563"/>
        <v>5</v>
      </c>
    </row>
    <row r="513">
      <c r="A513" s="60"/>
      <c r="B513" s="60"/>
      <c r="C513" s="60"/>
      <c r="D513" s="46">
        <v>511.0</v>
      </c>
      <c r="E513" s="25"/>
      <c r="F513" s="26">
        <v>7019.0</v>
      </c>
      <c r="G513" s="18">
        <v>2220.0</v>
      </c>
      <c r="H513" s="15">
        <f t="shared" si="9"/>
        <v>495</v>
      </c>
      <c r="I513" s="28">
        <v>30.0</v>
      </c>
      <c r="J513" s="29">
        <v>81.0</v>
      </c>
      <c r="K513" s="30">
        <v>49.0</v>
      </c>
      <c r="L513" s="31">
        <v>231.0</v>
      </c>
      <c r="M513" s="32">
        <v>42.0</v>
      </c>
      <c r="N513" s="33">
        <v>62.0</v>
      </c>
      <c r="O513" s="25"/>
      <c r="P513" s="15">
        <f t="shared" si="10"/>
        <v>385</v>
      </c>
      <c r="Q513" s="28">
        <f>'Group B vs A; Governor; Early E'!AJ513</f>
        <v>80</v>
      </c>
      <c r="R513" s="29">
        <f>'Group B vs A; Governor; Early E'!AK513</f>
        <v>81</v>
      </c>
      <c r="S513" s="30">
        <f>'Group B vs A; Governor; MiV EDV'!AJ513</f>
        <v>49</v>
      </c>
      <c r="T513" s="31">
        <f>'Group B vs A; Governor; MiV EDV'!AK513</f>
        <v>42</v>
      </c>
      <c r="U513" s="32">
        <f>'Group B vs A; EDV Restoration D'!C513</f>
        <v>71</v>
      </c>
      <c r="V513" s="33">
        <f>'Group B vs A; Governor; MiV EDV'!AI513</f>
        <v>62</v>
      </c>
      <c r="W513" s="25"/>
      <c r="X513" s="28">
        <f t="shared" ref="X513:Y513" si="2564">I513+K513+M513</f>
        <v>121</v>
      </c>
      <c r="Y513" s="29">
        <f t="shared" si="2564"/>
        <v>374</v>
      </c>
      <c r="Z513" s="32">
        <f t="shared" ref="Z513:AA513" si="2565">Q513+S513+U513</f>
        <v>200</v>
      </c>
      <c r="AA513" s="67">
        <f t="shared" si="2565"/>
        <v>185</v>
      </c>
      <c r="AB513" s="68">
        <f t="shared" ref="AB513:AC513" si="2566">Z513/X513</f>
        <v>1.652892562</v>
      </c>
      <c r="AC513" s="69">
        <f t="shared" si="2566"/>
        <v>0.4946524064</v>
      </c>
      <c r="AD513" s="70">
        <v>58.0</v>
      </c>
      <c r="AE513" s="70">
        <v>20.0</v>
      </c>
      <c r="AF513" s="70">
        <v>29.0</v>
      </c>
      <c r="AG513" s="70">
        <v>14.0</v>
      </c>
      <c r="AH513" s="69">
        <v>209.0</v>
      </c>
      <c r="AI513" s="69">
        <v>156.0</v>
      </c>
      <c r="AJ513" s="69">
        <v>9.0</v>
      </c>
      <c r="AK513" s="70">
        <f t="shared" ref="AK513:AN513" si="2567">ROUND(AD513*$AB513,0)</f>
        <v>96</v>
      </c>
      <c r="AL513" s="70">
        <f t="shared" si="2567"/>
        <v>33</v>
      </c>
      <c r="AM513" s="70">
        <f t="shared" si="2567"/>
        <v>48</v>
      </c>
      <c r="AN513" s="70">
        <f t="shared" si="2567"/>
        <v>23</v>
      </c>
      <c r="AO513" s="69">
        <f t="shared" ref="AO513:AQ513" si="2568">ROUND(AH513*$AC513,0)</f>
        <v>103</v>
      </c>
      <c r="AP513" s="69">
        <f t="shared" si="2568"/>
        <v>77</v>
      </c>
      <c r="AQ513" s="69">
        <f t="shared" si="2568"/>
        <v>4</v>
      </c>
    </row>
    <row r="514">
      <c r="A514" s="60"/>
      <c r="B514" s="60"/>
      <c r="C514" s="60"/>
      <c r="D514" s="46">
        <v>512.0</v>
      </c>
      <c r="E514" s="25"/>
      <c r="F514" s="26">
        <v>7021.0</v>
      </c>
      <c r="G514" s="18">
        <v>1481.0</v>
      </c>
      <c r="H514" s="15">
        <f t="shared" si="9"/>
        <v>254</v>
      </c>
      <c r="I514" s="28">
        <v>6.0</v>
      </c>
      <c r="J514" s="29">
        <v>39.0</v>
      </c>
      <c r="K514" s="30">
        <v>12.0</v>
      </c>
      <c r="L514" s="31">
        <v>148.0</v>
      </c>
      <c r="M514" s="32">
        <v>13.0</v>
      </c>
      <c r="N514" s="33">
        <v>36.0</v>
      </c>
      <c r="O514" s="25"/>
      <c r="P514" s="15">
        <f t="shared" si="10"/>
        <v>151</v>
      </c>
      <c r="Q514" s="28">
        <f>'Group B vs A; Governor; Early E'!AJ514</f>
        <v>18</v>
      </c>
      <c r="R514" s="29">
        <f>'Group B vs A; Governor; Early E'!AK514</f>
        <v>39</v>
      </c>
      <c r="S514" s="30">
        <f>'Group B vs A; Governor; MiV EDV'!AJ514</f>
        <v>12</v>
      </c>
      <c r="T514" s="31">
        <f>'Group B vs A; Governor; MiV EDV'!AK514</f>
        <v>19</v>
      </c>
      <c r="U514" s="32">
        <f>'Group B vs A; EDV Restoration D'!C514</f>
        <v>27</v>
      </c>
      <c r="V514" s="33">
        <f>'Group B vs A; Governor; MiV EDV'!AI514</f>
        <v>36</v>
      </c>
      <c r="W514" s="25"/>
      <c r="X514" s="28">
        <f t="shared" ref="X514:Y514" si="2569">I514+K514+M514</f>
        <v>31</v>
      </c>
      <c r="Y514" s="29">
        <f t="shared" si="2569"/>
        <v>223</v>
      </c>
      <c r="Z514" s="32">
        <f t="shared" ref="Z514:AA514" si="2570">Q514+S514+U514</f>
        <v>57</v>
      </c>
      <c r="AA514" s="67">
        <f t="shared" si="2570"/>
        <v>94</v>
      </c>
      <c r="AB514" s="68">
        <f t="shared" ref="AB514:AC514" si="2571">Z514/X514</f>
        <v>1.838709677</v>
      </c>
      <c r="AC514" s="69">
        <f t="shared" si="2571"/>
        <v>0.4215246637</v>
      </c>
      <c r="AD514" s="70">
        <v>5.0</v>
      </c>
      <c r="AE514" s="70">
        <v>8.0</v>
      </c>
      <c r="AF514" s="70">
        <v>11.0</v>
      </c>
      <c r="AG514" s="70">
        <v>7.0</v>
      </c>
      <c r="AH514" s="69">
        <v>175.0</v>
      </c>
      <c r="AI514" s="69">
        <v>36.0</v>
      </c>
      <c r="AJ514" s="69">
        <v>12.0</v>
      </c>
      <c r="AK514" s="70">
        <f t="shared" ref="AK514:AN514" si="2572">ROUND(AD514*$AB514,0)</f>
        <v>9</v>
      </c>
      <c r="AL514" s="70">
        <f t="shared" si="2572"/>
        <v>15</v>
      </c>
      <c r="AM514" s="70">
        <f t="shared" si="2572"/>
        <v>20</v>
      </c>
      <c r="AN514" s="70">
        <f t="shared" si="2572"/>
        <v>13</v>
      </c>
      <c r="AO514" s="69">
        <f t="shared" ref="AO514:AQ514" si="2573">ROUND(AH514*$AC514,0)</f>
        <v>74</v>
      </c>
      <c r="AP514" s="69">
        <f t="shared" si="2573"/>
        <v>15</v>
      </c>
      <c r="AQ514" s="69">
        <f t="shared" si="2573"/>
        <v>5</v>
      </c>
    </row>
    <row r="515">
      <c r="A515" s="60"/>
      <c r="B515" s="60"/>
      <c r="C515" s="60"/>
      <c r="D515" s="46">
        <v>513.0</v>
      </c>
      <c r="E515" s="25"/>
      <c r="F515" s="26">
        <v>7022.0</v>
      </c>
      <c r="G515" s="18">
        <v>1472.0</v>
      </c>
      <c r="H515" s="15">
        <f t="shared" si="9"/>
        <v>123</v>
      </c>
      <c r="I515" s="28">
        <v>8.0</v>
      </c>
      <c r="J515" s="29">
        <v>30.0</v>
      </c>
      <c r="K515" s="30">
        <v>5.0</v>
      </c>
      <c r="L515" s="31">
        <v>61.0</v>
      </c>
      <c r="M515" s="32">
        <v>7.0</v>
      </c>
      <c r="N515" s="33">
        <v>12.0</v>
      </c>
      <c r="O515" s="25"/>
      <c r="P515" s="15">
        <f t="shared" si="10"/>
        <v>89</v>
      </c>
      <c r="Q515" s="28">
        <f>'Group B vs A; Governor; Early E'!AJ515</f>
        <v>22</v>
      </c>
      <c r="R515" s="29">
        <f>'Group B vs A; Governor; Early E'!AK515</f>
        <v>30</v>
      </c>
      <c r="S515" s="30">
        <f>'Group B vs A; Governor; MiV EDV'!AJ515</f>
        <v>5</v>
      </c>
      <c r="T515" s="31">
        <f>'Group B vs A; Governor; MiV EDV'!AK515</f>
        <v>7</v>
      </c>
      <c r="U515" s="32">
        <f>'Group B vs A; EDV Restoration D'!C515</f>
        <v>13</v>
      </c>
      <c r="V515" s="33">
        <f>'Group B vs A; Governor; MiV EDV'!AI515</f>
        <v>12</v>
      </c>
      <c r="W515" s="25"/>
      <c r="X515" s="28">
        <f t="shared" ref="X515:Y515" si="2574">I515+K515+M515</f>
        <v>20</v>
      </c>
      <c r="Y515" s="29">
        <f t="shared" si="2574"/>
        <v>103</v>
      </c>
      <c r="Z515" s="32">
        <f t="shared" ref="Z515:AA515" si="2575">Q515+S515+U515</f>
        <v>40</v>
      </c>
      <c r="AA515" s="67">
        <f t="shared" si="2575"/>
        <v>49</v>
      </c>
      <c r="AB515" s="68">
        <f t="shared" ref="AB515:AC515" si="2576">Z515/X515</f>
        <v>2</v>
      </c>
      <c r="AC515" s="69">
        <f t="shared" si="2576"/>
        <v>0.4757281553</v>
      </c>
      <c r="AD515" s="70">
        <v>9.0</v>
      </c>
      <c r="AE515" s="70">
        <v>3.0</v>
      </c>
      <c r="AF515" s="70">
        <v>6.0</v>
      </c>
      <c r="AG515" s="70">
        <v>2.0</v>
      </c>
      <c r="AH515" s="69">
        <v>72.0</v>
      </c>
      <c r="AI515" s="69">
        <v>26.0</v>
      </c>
      <c r="AJ515" s="69">
        <v>5.0</v>
      </c>
      <c r="AK515" s="70">
        <f t="shared" ref="AK515:AN515" si="2577">ROUND(AD515*$AB515,0)</f>
        <v>18</v>
      </c>
      <c r="AL515" s="70">
        <f t="shared" si="2577"/>
        <v>6</v>
      </c>
      <c r="AM515" s="70">
        <f t="shared" si="2577"/>
        <v>12</v>
      </c>
      <c r="AN515" s="70">
        <f t="shared" si="2577"/>
        <v>4</v>
      </c>
      <c r="AO515" s="69">
        <f t="shared" ref="AO515:AQ515" si="2578">ROUND(AH515*$AC515,0)</f>
        <v>34</v>
      </c>
      <c r="AP515" s="69">
        <f t="shared" si="2578"/>
        <v>12</v>
      </c>
      <c r="AQ515" s="69">
        <f t="shared" si="2578"/>
        <v>2</v>
      </c>
    </row>
    <row r="516">
      <c r="A516" s="60"/>
      <c r="B516" s="60"/>
      <c r="C516" s="60"/>
      <c r="D516" s="46">
        <v>514.0</v>
      </c>
      <c r="E516" s="25"/>
      <c r="F516" s="26">
        <v>7023.0</v>
      </c>
      <c r="G516" s="18">
        <v>1807.0</v>
      </c>
      <c r="H516" s="15">
        <f t="shared" si="9"/>
        <v>337</v>
      </c>
      <c r="I516" s="28">
        <v>13.0</v>
      </c>
      <c r="J516" s="29">
        <v>31.0</v>
      </c>
      <c r="K516" s="30">
        <v>30.0</v>
      </c>
      <c r="L516" s="31">
        <v>192.0</v>
      </c>
      <c r="M516" s="32">
        <v>20.0</v>
      </c>
      <c r="N516" s="33">
        <v>51.0</v>
      </c>
      <c r="O516" s="25"/>
      <c r="P516" s="15">
        <f t="shared" si="10"/>
        <v>217</v>
      </c>
      <c r="Q516" s="28">
        <f>'Group B vs A; Governor; Early E'!AJ516</f>
        <v>28</v>
      </c>
      <c r="R516" s="29">
        <f>'Group B vs A; Governor; Early E'!AK516</f>
        <v>31</v>
      </c>
      <c r="S516" s="30">
        <f>'Group B vs A; Governor; MiV EDV'!AJ516</f>
        <v>30</v>
      </c>
      <c r="T516" s="31">
        <f>'Group B vs A; Governor; MiV EDV'!AK516</f>
        <v>37</v>
      </c>
      <c r="U516" s="32">
        <f>'Group B vs A; EDV Restoration D'!C516</f>
        <v>40</v>
      </c>
      <c r="V516" s="33">
        <f>'Group B vs A; Governor; MiV EDV'!AI516</f>
        <v>51</v>
      </c>
      <c r="W516" s="25"/>
      <c r="X516" s="28">
        <f t="shared" ref="X516:Y516" si="2579">I516+K516+M516</f>
        <v>63</v>
      </c>
      <c r="Y516" s="29">
        <f t="shared" si="2579"/>
        <v>274</v>
      </c>
      <c r="Z516" s="32">
        <f t="shared" ref="Z516:AA516" si="2580">Q516+S516+U516</f>
        <v>98</v>
      </c>
      <c r="AA516" s="67">
        <f t="shared" si="2580"/>
        <v>119</v>
      </c>
      <c r="AB516" s="68">
        <f t="shared" ref="AB516:AC516" si="2581">Z516/X516</f>
        <v>1.555555556</v>
      </c>
      <c r="AC516" s="69">
        <f t="shared" si="2581"/>
        <v>0.4343065693</v>
      </c>
      <c r="AD516" s="70">
        <v>30.0</v>
      </c>
      <c r="AE516" s="70">
        <v>7.0</v>
      </c>
      <c r="AF516" s="70">
        <v>21.0</v>
      </c>
      <c r="AG516" s="70">
        <v>5.0</v>
      </c>
      <c r="AH516" s="69">
        <v>189.0</v>
      </c>
      <c r="AI516" s="69">
        <v>74.0</v>
      </c>
      <c r="AJ516" s="69">
        <v>11.0</v>
      </c>
      <c r="AK516" s="70">
        <f t="shared" ref="AK516:AN516" si="2582">ROUND(AD516*$AB516,0)</f>
        <v>47</v>
      </c>
      <c r="AL516" s="70">
        <f t="shared" si="2582"/>
        <v>11</v>
      </c>
      <c r="AM516" s="70">
        <f t="shared" si="2582"/>
        <v>33</v>
      </c>
      <c r="AN516" s="70">
        <f t="shared" si="2582"/>
        <v>8</v>
      </c>
      <c r="AO516" s="69">
        <f t="shared" ref="AO516:AQ516" si="2583">ROUND(AH516*$AC516,0)</f>
        <v>82</v>
      </c>
      <c r="AP516" s="69">
        <f t="shared" si="2583"/>
        <v>32</v>
      </c>
      <c r="AQ516" s="69">
        <f t="shared" si="2583"/>
        <v>5</v>
      </c>
    </row>
    <row r="517">
      <c r="A517" s="60"/>
      <c r="B517" s="60"/>
      <c r="C517" s="60"/>
      <c r="D517" s="46">
        <v>515.0</v>
      </c>
      <c r="E517" s="25"/>
      <c r="F517" s="26">
        <v>7024.0</v>
      </c>
      <c r="G517" s="18">
        <v>1974.0</v>
      </c>
      <c r="H517" s="15">
        <f t="shared" si="9"/>
        <v>543</v>
      </c>
      <c r="I517" s="28">
        <v>34.0</v>
      </c>
      <c r="J517" s="29">
        <v>83.0</v>
      </c>
      <c r="K517" s="30">
        <v>44.0</v>
      </c>
      <c r="L517" s="31">
        <v>274.0</v>
      </c>
      <c r="M517" s="32">
        <v>33.0</v>
      </c>
      <c r="N517" s="33">
        <v>75.0</v>
      </c>
      <c r="O517" s="25"/>
      <c r="P517" s="15">
        <f t="shared" si="10"/>
        <v>397</v>
      </c>
      <c r="Q517" s="28">
        <f>'Group B vs A; Governor; Early E'!AJ517</f>
        <v>79</v>
      </c>
      <c r="R517" s="29">
        <f>'Group B vs A; Governor; Early E'!AK517</f>
        <v>83</v>
      </c>
      <c r="S517" s="30">
        <f>'Group B vs A; Governor; MiV EDV'!AJ517</f>
        <v>44</v>
      </c>
      <c r="T517" s="31">
        <f>'Group B vs A; Governor; MiV EDV'!AK517</f>
        <v>52</v>
      </c>
      <c r="U517" s="32">
        <f>'Group B vs A; EDV Restoration D'!C517</f>
        <v>64</v>
      </c>
      <c r="V517" s="33">
        <f>'Group B vs A; Governor; MiV EDV'!AI517</f>
        <v>75</v>
      </c>
      <c r="W517" s="25"/>
      <c r="X517" s="28">
        <f t="shared" ref="X517:Y517" si="2584">I517+K517+M517</f>
        <v>111</v>
      </c>
      <c r="Y517" s="29">
        <f t="shared" si="2584"/>
        <v>432</v>
      </c>
      <c r="Z517" s="32">
        <f t="shared" ref="Z517:AA517" si="2585">Q517+S517+U517</f>
        <v>187</v>
      </c>
      <c r="AA517" s="67">
        <f t="shared" si="2585"/>
        <v>210</v>
      </c>
      <c r="AB517" s="68">
        <f t="shared" ref="AB517:AC517" si="2586">Z517/X517</f>
        <v>1.684684685</v>
      </c>
      <c r="AC517" s="69">
        <f t="shared" si="2586"/>
        <v>0.4861111111</v>
      </c>
      <c r="AD517" s="70">
        <v>62.0</v>
      </c>
      <c r="AE517" s="70">
        <v>22.0</v>
      </c>
      <c r="AF517" s="70">
        <v>19.0</v>
      </c>
      <c r="AG517" s="70">
        <v>8.0</v>
      </c>
      <c r="AH517" s="69">
        <v>216.0</v>
      </c>
      <c r="AI517" s="69">
        <v>203.0</v>
      </c>
      <c r="AJ517" s="69">
        <v>13.0</v>
      </c>
      <c r="AK517" s="70">
        <f t="shared" ref="AK517:AN517" si="2587">ROUND(AD517*$AB517,0)</f>
        <v>104</v>
      </c>
      <c r="AL517" s="70">
        <f t="shared" si="2587"/>
        <v>37</v>
      </c>
      <c r="AM517" s="70">
        <f t="shared" si="2587"/>
        <v>32</v>
      </c>
      <c r="AN517" s="70">
        <f t="shared" si="2587"/>
        <v>13</v>
      </c>
      <c r="AO517" s="69">
        <f t="shared" ref="AO517:AQ517" si="2588">ROUND(AH517*$AC517,0)</f>
        <v>105</v>
      </c>
      <c r="AP517" s="69">
        <f t="shared" si="2588"/>
        <v>99</v>
      </c>
      <c r="AQ517" s="69">
        <f t="shared" si="2588"/>
        <v>6</v>
      </c>
    </row>
    <row r="518">
      <c r="A518" s="60"/>
      <c r="B518" s="60"/>
      <c r="C518" s="60"/>
      <c r="D518" s="46">
        <v>516.0</v>
      </c>
      <c r="E518" s="25"/>
      <c r="F518" s="26">
        <v>7028.0</v>
      </c>
      <c r="G518" s="18">
        <v>2826.0</v>
      </c>
      <c r="H518" s="15">
        <f t="shared" si="9"/>
        <v>260</v>
      </c>
      <c r="I518" s="28">
        <v>8.0</v>
      </c>
      <c r="J518" s="29">
        <v>24.0</v>
      </c>
      <c r="K518" s="30">
        <v>26.0</v>
      </c>
      <c r="L518" s="31">
        <v>153.0</v>
      </c>
      <c r="M518" s="32">
        <v>20.0</v>
      </c>
      <c r="N518" s="33">
        <v>29.0</v>
      </c>
      <c r="O518" s="25"/>
      <c r="P518" s="15">
        <f t="shared" si="10"/>
        <v>158</v>
      </c>
      <c r="Q518" s="28">
        <f>'Group B vs A; Governor; Early E'!AJ518</f>
        <v>21</v>
      </c>
      <c r="R518" s="29">
        <f>'Group B vs A; Governor; Early E'!AK518</f>
        <v>24</v>
      </c>
      <c r="S518" s="30">
        <f>'Group B vs A; Governor; MiV EDV'!AJ518</f>
        <v>26</v>
      </c>
      <c r="T518" s="31">
        <f>'Group B vs A; Governor; MiV EDV'!AK518</f>
        <v>25</v>
      </c>
      <c r="U518" s="32">
        <f>'Group B vs A; EDV Restoration D'!C518</f>
        <v>33</v>
      </c>
      <c r="V518" s="33">
        <f>'Group B vs A; Governor; MiV EDV'!AI518</f>
        <v>29</v>
      </c>
      <c r="W518" s="25"/>
      <c r="X518" s="28">
        <f t="shared" ref="X518:Y518" si="2589">I518+K518+M518</f>
        <v>54</v>
      </c>
      <c r="Y518" s="29">
        <f t="shared" si="2589"/>
        <v>206</v>
      </c>
      <c r="Z518" s="32">
        <f t="shared" ref="Z518:AA518" si="2590">Q518+S518+U518</f>
        <v>80</v>
      </c>
      <c r="AA518" s="67">
        <f t="shared" si="2590"/>
        <v>78</v>
      </c>
      <c r="AB518" s="68">
        <f t="shared" ref="AB518:AC518" si="2591">Z518/X518</f>
        <v>1.481481481</v>
      </c>
      <c r="AC518" s="69">
        <f t="shared" si="2591"/>
        <v>0.3786407767</v>
      </c>
      <c r="AD518" s="70">
        <v>18.0</v>
      </c>
      <c r="AE518" s="70">
        <v>17.0</v>
      </c>
      <c r="AF518" s="70">
        <v>14.0</v>
      </c>
      <c r="AG518" s="70">
        <v>5.0</v>
      </c>
      <c r="AH518" s="69">
        <v>135.0</v>
      </c>
      <c r="AI518" s="69">
        <v>47.0</v>
      </c>
      <c r="AJ518" s="69">
        <v>24.0</v>
      </c>
      <c r="AK518" s="70">
        <f t="shared" ref="AK518:AN518" si="2592">ROUND(AD518*$AB518,0)</f>
        <v>27</v>
      </c>
      <c r="AL518" s="70">
        <f t="shared" si="2592"/>
        <v>25</v>
      </c>
      <c r="AM518" s="70">
        <f t="shared" si="2592"/>
        <v>21</v>
      </c>
      <c r="AN518" s="70">
        <f t="shared" si="2592"/>
        <v>7</v>
      </c>
      <c r="AO518" s="69">
        <f t="shared" ref="AO518:AQ518" si="2593">ROUND(AH518*$AC518,0)</f>
        <v>51</v>
      </c>
      <c r="AP518" s="69">
        <f t="shared" si="2593"/>
        <v>18</v>
      </c>
      <c r="AQ518" s="69">
        <f t="shared" si="2593"/>
        <v>9</v>
      </c>
    </row>
    <row r="519">
      <c r="A519" s="60"/>
      <c r="B519" s="60"/>
      <c r="C519" s="60"/>
      <c r="D519" s="46">
        <v>517.0</v>
      </c>
      <c r="E519" s="25"/>
      <c r="F519" s="26">
        <v>7029.0</v>
      </c>
      <c r="G519" s="18">
        <v>2657.0</v>
      </c>
      <c r="H519" s="15">
        <f t="shared" si="9"/>
        <v>551</v>
      </c>
      <c r="I519" s="28">
        <v>36.0</v>
      </c>
      <c r="J519" s="29">
        <v>79.0</v>
      </c>
      <c r="K519" s="30">
        <v>34.0</v>
      </c>
      <c r="L519" s="31">
        <v>252.0</v>
      </c>
      <c r="M519" s="32">
        <v>59.0</v>
      </c>
      <c r="N519" s="33">
        <v>91.0</v>
      </c>
      <c r="O519" s="25"/>
      <c r="P519" s="15">
        <f t="shared" si="10"/>
        <v>433</v>
      </c>
      <c r="Q519" s="28">
        <f>'Group B vs A; Governor; Early E'!AJ519</f>
        <v>92</v>
      </c>
      <c r="R519" s="29">
        <f>'Group B vs A; Governor; Early E'!AK519</f>
        <v>79</v>
      </c>
      <c r="S519" s="30">
        <f>'Group B vs A; Governor; MiV EDV'!AJ519</f>
        <v>34</v>
      </c>
      <c r="T519" s="31">
        <f>'Group B vs A; Governor; MiV EDV'!AK519</f>
        <v>37</v>
      </c>
      <c r="U519" s="32">
        <f>'Group B vs A; EDV Restoration D'!C519</f>
        <v>100</v>
      </c>
      <c r="V519" s="33">
        <f>'Group B vs A; Governor; MiV EDV'!AI519</f>
        <v>91</v>
      </c>
      <c r="W519" s="25"/>
      <c r="X519" s="28">
        <f t="shared" ref="X519:Y519" si="2594">I519+K519+M519</f>
        <v>129</v>
      </c>
      <c r="Y519" s="29">
        <f t="shared" si="2594"/>
        <v>422</v>
      </c>
      <c r="Z519" s="32">
        <f t="shared" ref="Z519:AA519" si="2595">Q519+S519+U519</f>
        <v>226</v>
      </c>
      <c r="AA519" s="67">
        <f t="shared" si="2595"/>
        <v>207</v>
      </c>
      <c r="AB519" s="68">
        <f t="shared" ref="AB519:AC519" si="2596">Z519/X519</f>
        <v>1.751937984</v>
      </c>
      <c r="AC519" s="69">
        <f t="shared" si="2596"/>
        <v>0.490521327</v>
      </c>
      <c r="AD519" s="70">
        <v>60.0</v>
      </c>
      <c r="AE519" s="70">
        <v>27.0</v>
      </c>
      <c r="AF519" s="70">
        <v>28.0</v>
      </c>
      <c r="AG519" s="70">
        <v>14.0</v>
      </c>
      <c r="AH519" s="69">
        <v>283.0</v>
      </c>
      <c r="AI519" s="69">
        <v>116.0</v>
      </c>
      <c r="AJ519" s="69">
        <v>23.0</v>
      </c>
      <c r="AK519" s="70">
        <f t="shared" ref="AK519:AN519" si="2597">ROUND(AD519*$AB519,0)</f>
        <v>105</v>
      </c>
      <c r="AL519" s="70">
        <f t="shared" si="2597"/>
        <v>47</v>
      </c>
      <c r="AM519" s="70">
        <f t="shared" si="2597"/>
        <v>49</v>
      </c>
      <c r="AN519" s="70">
        <f t="shared" si="2597"/>
        <v>25</v>
      </c>
      <c r="AO519" s="69">
        <f t="shared" ref="AO519:AQ519" si="2598">ROUND(AH519*$AC519,0)</f>
        <v>139</v>
      </c>
      <c r="AP519" s="69">
        <f t="shared" si="2598"/>
        <v>57</v>
      </c>
      <c r="AQ519" s="69">
        <f t="shared" si="2598"/>
        <v>11</v>
      </c>
    </row>
    <row r="520">
      <c r="A520" s="60"/>
      <c r="B520" s="60"/>
      <c r="C520" s="60"/>
      <c r="D520" s="46">
        <v>518.0</v>
      </c>
      <c r="E520" s="25"/>
      <c r="F520" s="26">
        <v>7032.0</v>
      </c>
      <c r="G520" s="18">
        <v>578.0</v>
      </c>
      <c r="H520" s="15">
        <f t="shared" si="9"/>
        <v>182</v>
      </c>
      <c r="I520" s="28">
        <v>21.0</v>
      </c>
      <c r="J520" s="29">
        <v>39.0</v>
      </c>
      <c r="K520" s="30">
        <v>11.0</v>
      </c>
      <c r="L520" s="31">
        <v>67.0</v>
      </c>
      <c r="M520" s="32">
        <v>8.0</v>
      </c>
      <c r="N520" s="33">
        <v>36.0</v>
      </c>
      <c r="O520" s="25"/>
      <c r="P520" s="15">
        <f t="shared" si="10"/>
        <v>162</v>
      </c>
      <c r="Q520" s="28">
        <f>'Group B vs A; Governor; Early E'!AJ520</f>
        <v>39</v>
      </c>
      <c r="R520" s="29">
        <f>'Group B vs A; Governor; Early E'!AK520</f>
        <v>39</v>
      </c>
      <c r="S520" s="30">
        <f>'Group B vs A; Governor; MiV EDV'!AJ520</f>
        <v>11</v>
      </c>
      <c r="T520" s="31">
        <f>'Group B vs A; Governor; MiV EDV'!AK520</f>
        <v>16</v>
      </c>
      <c r="U520" s="32">
        <f>'Group B vs A; EDV Restoration D'!C520</f>
        <v>21</v>
      </c>
      <c r="V520" s="33">
        <f>'Group B vs A; Governor; MiV EDV'!AI520</f>
        <v>36</v>
      </c>
      <c r="W520" s="25"/>
      <c r="X520" s="28">
        <f t="shared" ref="X520:Y520" si="2599">I520+K520+M520</f>
        <v>40</v>
      </c>
      <c r="Y520" s="29">
        <f t="shared" si="2599"/>
        <v>142</v>
      </c>
      <c r="Z520" s="32">
        <f t="shared" ref="Z520:AA520" si="2600">Q520+S520+U520</f>
        <v>71</v>
      </c>
      <c r="AA520" s="67">
        <f t="shared" si="2600"/>
        <v>91</v>
      </c>
      <c r="AB520" s="68">
        <f t="shared" ref="AB520:AC520" si="2601">Z520/X520</f>
        <v>1.775</v>
      </c>
      <c r="AC520" s="69">
        <f t="shared" si="2601"/>
        <v>0.6408450704</v>
      </c>
      <c r="AD520" s="70">
        <v>20.0</v>
      </c>
      <c r="AE520" s="70">
        <v>5.0</v>
      </c>
      <c r="AF520" s="70">
        <v>13.0</v>
      </c>
      <c r="AG520" s="70">
        <v>2.0</v>
      </c>
      <c r="AH520" s="69">
        <v>77.0</v>
      </c>
      <c r="AI520" s="69">
        <v>61.0</v>
      </c>
      <c r="AJ520" s="69">
        <v>4.0</v>
      </c>
      <c r="AK520" s="70">
        <f t="shared" ref="AK520:AN520" si="2602">ROUND(AD520*$AB520,0)</f>
        <v>36</v>
      </c>
      <c r="AL520" s="70">
        <f t="shared" si="2602"/>
        <v>9</v>
      </c>
      <c r="AM520" s="70">
        <f t="shared" si="2602"/>
        <v>23</v>
      </c>
      <c r="AN520" s="70">
        <f t="shared" si="2602"/>
        <v>4</v>
      </c>
      <c r="AO520" s="69">
        <f t="shared" ref="AO520:AQ520" si="2603">ROUND(AH520*$AC520,0)</f>
        <v>49</v>
      </c>
      <c r="AP520" s="69">
        <f t="shared" si="2603"/>
        <v>39</v>
      </c>
      <c r="AQ520" s="69">
        <f t="shared" si="2603"/>
        <v>3</v>
      </c>
    </row>
    <row r="521">
      <c r="A521" s="60"/>
      <c r="B521" s="60"/>
      <c r="C521" s="60"/>
      <c r="D521" s="46">
        <v>519.0</v>
      </c>
      <c r="E521" s="25"/>
      <c r="F521" s="26">
        <v>7036.0</v>
      </c>
      <c r="G521" s="18">
        <v>2890.0</v>
      </c>
      <c r="H521" s="15">
        <f t="shared" si="9"/>
        <v>397</v>
      </c>
      <c r="I521" s="28">
        <v>33.0</v>
      </c>
      <c r="J521" s="29">
        <v>53.0</v>
      </c>
      <c r="K521" s="30">
        <v>37.0</v>
      </c>
      <c r="L521" s="31">
        <v>174.0</v>
      </c>
      <c r="M521" s="32">
        <v>45.0</v>
      </c>
      <c r="N521" s="33">
        <v>55.0</v>
      </c>
      <c r="O521" s="25"/>
      <c r="P521" s="15">
        <f t="shared" si="10"/>
        <v>336</v>
      </c>
      <c r="Q521" s="28">
        <f>'Group B vs A; Governor; Early E'!AJ521</f>
        <v>89</v>
      </c>
      <c r="R521" s="29">
        <f>'Group B vs A; Governor; Early E'!AK521</f>
        <v>53</v>
      </c>
      <c r="S521" s="30">
        <f>'Group B vs A; Governor; MiV EDV'!AJ521</f>
        <v>37</v>
      </c>
      <c r="T521" s="31">
        <f>'Group B vs A; Governor; MiV EDV'!AK521</f>
        <v>30</v>
      </c>
      <c r="U521" s="32">
        <f>'Group B vs A; EDV Restoration D'!C521</f>
        <v>72</v>
      </c>
      <c r="V521" s="33">
        <f>'Group B vs A; Governor; MiV EDV'!AI521</f>
        <v>55</v>
      </c>
      <c r="W521" s="25"/>
      <c r="X521" s="28">
        <f t="shared" ref="X521:Y521" si="2604">I521+K521+M521</f>
        <v>115</v>
      </c>
      <c r="Y521" s="29">
        <f t="shared" si="2604"/>
        <v>282</v>
      </c>
      <c r="Z521" s="32">
        <f t="shared" ref="Z521:AA521" si="2605">Q521+S521+U521</f>
        <v>198</v>
      </c>
      <c r="AA521" s="67">
        <f t="shared" si="2605"/>
        <v>138</v>
      </c>
      <c r="AB521" s="68">
        <f t="shared" ref="AB521:AC521" si="2606">Z521/X521</f>
        <v>1.72173913</v>
      </c>
      <c r="AC521" s="69">
        <f t="shared" si="2606"/>
        <v>0.4893617021</v>
      </c>
      <c r="AD521" s="70">
        <v>63.0</v>
      </c>
      <c r="AE521" s="70">
        <v>17.0</v>
      </c>
      <c r="AF521" s="70">
        <v>23.0</v>
      </c>
      <c r="AG521" s="70">
        <v>12.0</v>
      </c>
      <c r="AH521" s="69">
        <v>172.0</v>
      </c>
      <c r="AI521" s="69">
        <v>83.0</v>
      </c>
      <c r="AJ521" s="69">
        <v>27.0</v>
      </c>
      <c r="AK521" s="70">
        <f t="shared" ref="AK521:AN521" si="2607">ROUND(AD521*$AB521,0)</f>
        <v>108</v>
      </c>
      <c r="AL521" s="70">
        <f t="shared" si="2607"/>
        <v>29</v>
      </c>
      <c r="AM521" s="70">
        <f t="shared" si="2607"/>
        <v>40</v>
      </c>
      <c r="AN521" s="70">
        <f t="shared" si="2607"/>
        <v>21</v>
      </c>
      <c r="AO521" s="69">
        <f t="shared" ref="AO521:AQ521" si="2608">ROUND(AH521*$AC521,0)</f>
        <v>84</v>
      </c>
      <c r="AP521" s="69">
        <f t="shared" si="2608"/>
        <v>41</v>
      </c>
      <c r="AQ521" s="69">
        <f t="shared" si="2608"/>
        <v>13</v>
      </c>
    </row>
    <row r="522">
      <c r="A522" s="60"/>
      <c r="B522" s="60"/>
      <c r="C522" s="60"/>
      <c r="D522" s="46">
        <v>520.0</v>
      </c>
      <c r="E522" s="25"/>
      <c r="F522" s="26">
        <v>7037.0</v>
      </c>
      <c r="G522" s="18">
        <v>1571.0</v>
      </c>
      <c r="H522" s="15">
        <f t="shared" si="9"/>
        <v>164</v>
      </c>
      <c r="I522" s="28">
        <v>8.0</v>
      </c>
      <c r="J522" s="29">
        <v>43.0</v>
      </c>
      <c r="K522" s="30">
        <v>8.0</v>
      </c>
      <c r="L522" s="31">
        <v>72.0</v>
      </c>
      <c r="M522" s="32">
        <v>10.0</v>
      </c>
      <c r="N522" s="33">
        <v>23.0</v>
      </c>
      <c r="O522" s="25"/>
      <c r="P522" s="15">
        <f t="shared" si="10"/>
        <v>127</v>
      </c>
      <c r="Q522" s="28">
        <f>'Group B vs A; Governor; Early E'!AJ522</f>
        <v>23</v>
      </c>
      <c r="R522" s="29">
        <f>'Group B vs A; Governor; Early E'!AK522</f>
        <v>43</v>
      </c>
      <c r="S522" s="30">
        <f>'Group B vs A; Governor; MiV EDV'!AJ522</f>
        <v>8</v>
      </c>
      <c r="T522" s="31">
        <f>'Group B vs A; Governor; MiV EDV'!AK522</f>
        <v>11</v>
      </c>
      <c r="U522" s="32">
        <f>'Group B vs A; EDV Restoration D'!C522</f>
        <v>19</v>
      </c>
      <c r="V522" s="33">
        <f>'Group B vs A; Governor; MiV EDV'!AI522</f>
        <v>23</v>
      </c>
      <c r="W522" s="25"/>
      <c r="X522" s="28">
        <f t="shared" ref="X522:Y522" si="2609">I522+K522+M522</f>
        <v>26</v>
      </c>
      <c r="Y522" s="29">
        <f t="shared" si="2609"/>
        <v>138</v>
      </c>
      <c r="Z522" s="32">
        <f t="shared" ref="Z522:AA522" si="2610">Q522+S522+U522</f>
        <v>50</v>
      </c>
      <c r="AA522" s="67">
        <f t="shared" si="2610"/>
        <v>77</v>
      </c>
      <c r="AB522" s="68">
        <f t="shared" ref="AB522:AC522" si="2611">Z522/X522</f>
        <v>1.923076923</v>
      </c>
      <c r="AC522" s="69">
        <f t="shared" si="2611"/>
        <v>0.5579710145</v>
      </c>
      <c r="AD522" s="70">
        <v>18.0</v>
      </c>
      <c r="AE522" s="70">
        <v>3.0</v>
      </c>
      <c r="AF522" s="70">
        <v>5.0</v>
      </c>
      <c r="AG522" s="70">
        <v>0.0</v>
      </c>
      <c r="AH522" s="69">
        <v>98.0</v>
      </c>
      <c r="AI522" s="69">
        <v>35.0</v>
      </c>
      <c r="AJ522" s="69">
        <v>5.0</v>
      </c>
      <c r="AK522" s="70">
        <f t="shared" ref="AK522:AN522" si="2612">ROUND(AD522*$AB522,0)</f>
        <v>35</v>
      </c>
      <c r="AL522" s="70">
        <f t="shared" si="2612"/>
        <v>6</v>
      </c>
      <c r="AM522" s="70">
        <f t="shared" si="2612"/>
        <v>10</v>
      </c>
      <c r="AN522" s="70">
        <f t="shared" si="2612"/>
        <v>0</v>
      </c>
      <c r="AO522" s="69">
        <f t="shared" ref="AO522:AQ522" si="2613">ROUND(AH522*$AC522,0)</f>
        <v>55</v>
      </c>
      <c r="AP522" s="69">
        <f t="shared" si="2613"/>
        <v>20</v>
      </c>
      <c r="AQ522" s="69">
        <f t="shared" si="2613"/>
        <v>3</v>
      </c>
    </row>
    <row r="523">
      <c r="A523" s="60"/>
      <c r="B523" s="60"/>
      <c r="C523" s="60"/>
      <c r="D523" s="46">
        <v>521.0</v>
      </c>
      <c r="E523" s="25"/>
      <c r="F523" s="26">
        <v>7039.0</v>
      </c>
      <c r="G523" s="18">
        <v>2711.0</v>
      </c>
      <c r="H523" s="15">
        <f t="shared" si="9"/>
        <v>547</v>
      </c>
      <c r="I523" s="28">
        <v>49.0</v>
      </c>
      <c r="J523" s="29">
        <v>96.0</v>
      </c>
      <c r="K523" s="30">
        <v>60.0</v>
      </c>
      <c r="L523" s="31">
        <v>184.0</v>
      </c>
      <c r="M523" s="32">
        <v>82.0</v>
      </c>
      <c r="N523" s="33">
        <v>76.0</v>
      </c>
      <c r="O523" s="25"/>
      <c r="P523" s="15">
        <f t="shared" si="10"/>
        <v>537</v>
      </c>
      <c r="Q523" s="28">
        <f>'Group B vs A; Governor; Early E'!AJ523</f>
        <v>148</v>
      </c>
      <c r="R523" s="29">
        <f>'Group B vs A; Governor; Early E'!AK523</f>
        <v>96</v>
      </c>
      <c r="S523" s="30">
        <f>'Group B vs A; Governor; MiV EDV'!AJ523</f>
        <v>60</v>
      </c>
      <c r="T523" s="31">
        <f>'Group B vs A; Governor; MiV EDV'!AK523</f>
        <v>32</v>
      </c>
      <c r="U523" s="32">
        <f>'Group B vs A; EDV Restoration D'!C523</f>
        <v>125</v>
      </c>
      <c r="V523" s="33">
        <f>'Group B vs A; Governor; MiV EDV'!AI523</f>
        <v>76</v>
      </c>
      <c r="W523" s="25"/>
      <c r="X523" s="28">
        <f t="shared" ref="X523:Y523" si="2614">I523+K523+M523</f>
        <v>191</v>
      </c>
      <c r="Y523" s="29">
        <f t="shared" si="2614"/>
        <v>356</v>
      </c>
      <c r="Z523" s="32">
        <f t="shared" ref="Z523:AA523" si="2615">Q523+S523+U523</f>
        <v>333</v>
      </c>
      <c r="AA523" s="67">
        <f t="shared" si="2615"/>
        <v>204</v>
      </c>
      <c r="AB523" s="68">
        <f t="shared" ref="AB523:AC523" si="2616">Z523/X523</f>
        <v>1.743455497</v>
      </c>
      <c r="AC523" s="69">
        <f t="shared" si="2616"/>
        <v>0.5730337079</v>
      </c>
      <c r="AD523" s="70">
        <v>122.0</v>
      </c>
      <c r="AE523" s="70">
        <v>33.0</v>
      </c>
      <c r="AF523" s="70">
        <v>23.0</v>
      </c>
      <c r="AG523" s="70">
        <v>13.0</v>
      </c>
      <c r="AH523" s="69">
        <v>177.0</v>
      </c>
      <c r="AI523" s="69">
        <v>157.0</v>
      </c>
      <c r="AJ523" s="69">
        <v>22.0</v>
      </c>
      <c r="AK523" s="70">
        <f t="shared" ref="AK523:AN523" si="2617">ROUND(AD523*$AB523,0)</f>
        <v>213</v>
      </c>
      <c r="AL523" s="70">
        <f t="shared" si="2617"/>
        <v>58</v>
      </c>
      <c r="AM523" s="70">
        <f t="shared" si="2617"/>
        <v>40</v>
      </c>
      <c r="AN523" s="70">
        <f t="shared" si="2617"/>
        <v>23</v>
      </c>
      <c r="AO523" s="69">
        <f t="shared" ref="AO523:AQ523" si="2618">ROUND(AH523*$AC523,0)</f>
        <v>101</v>
      </c>
      <c r="AP523" s="69">
        <f t="shared" si="2618"/>
        <v>90</v>
      </c>
      <c r="AQ523" s="69">
        <f t="shared" si="2618"/>
        <v>13</v>
      </c>
    </row>
    <row r="524">
      <c r="A524" s="60"/>
      <c r="B524" s="60"/>
      <c r="C524" s="60"/>
      <c r="D524" s="46">
        <v>522.0</v>
      </c>
      <c r="E524" s="25"/>
      <c r="F524" s="26">
        <v>7040.0</v>
      </c>
      <c r="G524" s="18">
        <v>2136.0</v>
      </c>
      <c r="H524" s="15">
        <f t="shared" si="9"/>
        <v>461</v>
      </c>
      <c r="I524" s="28">
        <v>45.0</v>
      </c>
      <c r="J524" s="29">
        <v>97.0</v>
      </c>
      <c r="K524" s="30">
        <v>30.0</v>
      </c>
      <c r="L524" s="31">
        <v>174.0</v>
      </c>
      <c r="M524" s="32">
        <v>55.0</v>
      </c>
      <c r="N524" s="33">
        <v>60.0</v>
      </c>
      <c r="O524" s="25"/>
      <c r="P524" s="15">
        <f t="shared" si="10"/>
        <v>428</v>
      </c>
      <c r="Q524" s="28">
        <f>'Group B vs A; Governor; Early E'!AJ524</f>
        <v>129</v>
      </c>
      <c r="R524" s="29">
        <f>'Group B vs A; Governor; Early E'!AK524</f>
        <v>97</v>
      </c>
      <c r="S524" s="30">
        <f>'Group B vs A; Governor; MiV EDV'!AJ524</f>
        <v>30</v>
      </c>
      <c r="T524" s="31">
        <f>'Group B vs A; Governor; MiV EDV'!AK524</f>
        <v>26</v>
      </c>
      <c r="U524" s="32">
        <f>'Group B vs A; EDV Restoration D'!C524</f>
        <v>86</v>
      </c>
      <c r="V524" s="33">
        <f>'Group B vs A; Governor; MiV EDV'!AI524</f>
        <v>60</v>
      </c>
      <c r="W524" s="25"/>
      <c r="X524" s="28">
        <f t="shared" ref="X524:Y524" si="2619">I524+K524+M524</f>
        <v>130</v>
      </c>
      <c r="Y524" s="29">
        <f t="shared" si="2619"/>
        <v>331</v>
      </c>
      <c r="Z524" s="32">
        <f t="shared" ref="Z524:AA524" si="2620">Q524+S524+U524</f>
        <v>245</v>
      </c>
      <c r="AA524" s="67">
        <f t="shared" si="2620"/>
        <v>183</v>
      </c>
      <c r="AB524" s="68">
        <f t="shared" ref="AB524:AC524" si="2621">Z524/X524</f>
        <v>1.884615385</v>
      </c>
      <c r="AC524" s="69">
        <f t="shared" si="2621"/>
        <v>0.5528700906</v>
      </c>
      <c r="AD524" s="70">
        <v>78.0</v>
      </c>
      <c r="AE524" s="70">
        <v>19.0</v>
      </c>
      <c r="AF524" s="70">
        <v>20.0</v>
      </c>
      <c r="AG524" s="70">
        <v>13.0</v>
      </c>
      <c r="AH524" s="69">
        <v>172.0</v>
      </c>
      <c r="AI524" s="69">
        <v>141.0</v>
      </c>
      <c r="AJ524" s="69">
        <v>18.0</v>
      </c>
      <c r="AK524" s="70">
        <f t="shared" ref="AK524:AN524" si="2622">ROUND(AD524*$AB524,0)</f>
        <v>147</v>
      </c>
      <c r="AL524" s="70">
        <f t="shared" si="2622"/>
        <v>36</v>
      </c>
      <c r="AM524" s="70">
        <f t="shared" si="2622"/>
        <v>38</v>
      </c>
      <c r="AN524" s="70">
        <f t="shared" si="2622"/>
        <v>25</v>
      </c>
      <c r="AO524" s="69">
        <f t="shared" ref="AO524:AQ524" si="2623">ROUND(AH524*$AC524,0)</f>
        <v>95</v>
      </c>
      <c r="AP524" s="69">
        <f t="shared" si="2623"/>
        <v>78</v>
      </c>
      <c r="AQ524" s="69">
        <f t="shared" si="2623"/>
        <v>10</v>
      </c>
    </row>
    <row r="525">
      <c r="A525" s="60"/>
      <c r="B525" s="60"/>
      <c r="C525" s="60"/>
      <c r="D525" s="46">
        <v>523.0</v>
      </c>
      <c r="E525" s="25"/>
      <c r="F525" s="26">
        <v>7041.0</v>
      </c>
      <c r="G525" s="18">
        <v>1818.0</v>
      </c>
      <c r="H525" s="15">
        <f t="shared" si="9"/>
        <v>461</v>
      </c>
      <c r="I525" s="28">
        <v>56.0</v>
      </c>
      <c r="J525" s="29">
        <v>85.0</v>
      </c>
      <c r="K525" s="30">
        <v>33.0</v>
      </c>
      <c r="L525" s="31">
        <v>155.0</v>
      </c>
      <c r="M525" s="32">
        <v>71.0</v>
      </c>
      <c r="N525" s="33">
        <v>61.0</v>
      </c>
      <c r="O525" s="25"/>
      <c r="P525" s="15">
        <f t="shared" si="10"/>
        <v>479</v>
      </c>
      <c r="Q525" s="28">
        <f>'Group B vs A; Governor; Early E'!AJ525</f>
        <v>170</v>
      </c>
      <c r="R525" s="29">
        <f>'Group B vs A; Governor; Early E'!AK525</f>
        <v>85</v>
      </c>
      <c r="S525" s="30">
        <f>'Group B vs A; Governor; MiV EDV'!AJ525</f>
        <v>33</v>
      </c>
      <c r="T525" s="31">
        <f>'Group B vs A; Governor; MiV EDV'!AK525</f>
        <v>23</v>
      </c>
      <c r="U525" s="32">
        <f>'Group B vs A; EDV Restoration D'!C525</f>
        <v>107</v>
      </c>
      <c r="V525" s="33">
        <f>'Group B vs A; Governor; MiV EDV'!AI525</f>
        <v>61</v>
      </c>
      <c r="W525" s="25"/>
      <c r="X525" s="28">
        <f t="shared" ref="X525:Y525" si="2624">I525+K525+M525</f>
        <v>160</v>
      </c>
      <c r="Y525" s="29">
        <f t="shared" si="2624"/>
        <v>301</v>
      </c>
      <c r="Z525" s="32">
        <f t="shared" ref="Z525:AA525" si="2625">Q525+S525+U525</f>
        <v>310</v>
      </c>
      <c r="AA525" s="67">
        <f t="shared" si="2625"/>
        <v>169</v>
      </c>
      <c r="AB525" s="68">
        <f t="shared" ref="AB525:AC525" si="2626">Z525/X525</f>
        <v>1.9375</v>
      </c>
      <c r="AC525" s="69">
        <f t="shared" si="2626"/>
        <v>0.561461794</v>
      </c>
      <c r="AD525" s="70">
        <v>85.0</v>
      </c>
      <c r="AE525" s="70">
        <v>29.0</v>
      </c>
      <c r="AF525" s="70">
        <v>31.0</v>
      </c>
      <c r="AG525" s="70">
        <v>15.0</v>
      </c>
      <c r="AH525" s="69">
        <v>153.0</v>
      </c>
      <c r="AI525" s="69">
        <v>132.0</v>
      </c>
      <c r="AJ525" s="69">
        <v>16.0</v>
      </c>
      <c r="AK525" s="70">
        <f t="shared" ref="AK525:AN525" si="2627">ROUND(AD525*$AB525,0)</f>
        <v>165</v>
      </c>
      <c r="AL525" s="70">
        <f t="shared" si="2627"/>
        <v>56</v>
      </c>
      <c r="AM525" s="70">
        <f t="shared" si="2627"/>
        <v>60</v>
      </c>
      <c r="AN525" s="70">
        <f t="shared" si="2627"/>
        <v>29</v>
      </c>
      <c r="AO525" s="69">
        <f t="shared" ref="AO525:AQ525" si="2628">ROUND(AH525*$AC525,0)</f>
        <v>86</v>
      </c>
      <c r="AP525" s="69">
        <f t="shared" si="2628"/>
        <v>74</v>
      </c>
      <c r="AQ525" s="69">
        <f t="shared" si="2628"/>
        <v>9</v>
      </c>
    </row>
    <row r="526">
      <c r="A526" s="60"/>
      <c r="B526" s="60"/>
      <c r="C526" s="60"/>
      <c r="D526" s="46">
        <v>524.0</v>
      </c>
      <c r="E526" s="25"/>
      <c r="F526" s="26">
        <v>7042.0</v>
      </c>
      <c r="G526" s="18">
        <v>1767.0</v>
      </c>
      <c r="H526" s="15">
        <f t="shared" si="9"/>
        <v>330</v>
      </c>
      <c r="I526" s="28">
        <v>25.0</v>
      </c>
      <c r="J526" s="29">
        <v>65.0</v>
      </c>
      <c r="K526" s="30">
        <v>22.0</v>
      </c>
      <c r="L526" s="31">
        <v>142.0</v>
      </c>
      <c r="M526" s="32">
        <v>31.0</v>
      </c>
      <c r="N526" s="33">
        <v>45.0</v>
      </c>
      <c r="O526" s="25"/>
      <c r="P526" s="15">
        <f t="shared" si="10"/>
        <v>274</v>
      </c>
      <c r="Q526" s="28">
        <f>'Group B vs A; Governor; Early E'!AJ526</f>
        <v>68</v>
      </c>
      <c r="R526" s="29">
        <f>'Group B vs A; Governor; Early E'!AK526</f>
        <v>65</v>
      </c>
      <c r="S526" s="30">
        <f>'Group B vs A; Governor; MiV EDV'!AJ526</f>
        <v>22</v>
      </c>
      <c r="T526" s="31">
        <f>'Group B vs A; Governor; MiV EDV'!AK526</f>
        <v>22</v>
      </c>
      <c r="U526" s="32">
        <f>'Group B vs A; EDV Restoration D'!C526</f>
        <v>52</v>
      </c>
      <c r="V526" s="33">
        <f>'Group B vs A; Governor; MiV EDV'!AI526</f>
        <v>45</v>
      </c>
      <c r="W526" s="25"/>
      <c r="X526" s="28">
        <f t="shared" ref="X526:Y526" si="2629">I526+K526+M526</f>
        <v>78</v>
      </c>
      <c r="Y526" s="29">
        <f t="shared" si="2629"/>
        <v>252</v>
      </c>
      <c r="Z526" s="32">
        <f t="shared" ref="Z526:AA526" si="2630">Q526+S526+U526</f>
        <v>142</v>
      </c>
      <c r="AA526" s="67">
        <f t="shared" si="2630"/>
        <v>132</v>
      </c>
      <c r="AB526" s="68">
        <f t="shared" ref="AB526:AC526" si="2631">Z526/X526</f>
        <v>1.820512821</v>
      </c>
      <c r="AC526" s="69">
        <f t="shared" si="2631"/>
        <v>0.5238095238</v>
      </c>
      <c r="AD526" s="70">
        <v>41.0</v>
      </c>
      <c r="AE526" s="70">
        <v>13.0</v>
      </c>
      <c r="AF526" s="70">
        <v>18.0</v>
      </c>
      <c r="AG526" s="70">
        <v>6.0</v>
      </c>
      <c r="AH526" s="69">
        <v>171.0</v>
      </c>
      <c r="AI526" s="69">
        <v>60.0</v>
      </c>
      <c r="AJ526" s="69">
        <v>21.0</v>
      </c>
      <c r="AK526" s="70">
        <f t="shared" ref="AK526:AN526" si="2632">ROUND(AD526*$AB526,0)</f>
        <v>75</v>
      </c>
      <c r="AL526" s="70">
        <f t="shared" si="2632"/>
        <v>24</v>
      </c>
      <c r="AM526" s="70">
        <f t="shared" si="2632"/>
        <v>33</v>
      </c>
      <c r="AN526" s="70">
        <f t="shared" si="2632"/>
        <v>11</v>
      </c>
      <c r="AO526" s="69">
        <f t="shared" ref="AO526:AQ526" si="2633">ROUND(AH526*$AC526,0)</f>
        <v>90</v>
      </c>
      <c r="AP526" s="69">
        <f t="shared" si="2633"/>
        <v>31</v>
      </c>
      <c r="AQ526" s="69">
        <f t="shared" si="2633"/>
        <v>11</v>
      </c>
    </row>
    <row r="527">
      <c r="A527" s="60"/>
      <c r="B527" s="60"/>
      <c r="C527" s="60"/>
      <c r="D527" s="46">
        <v>525.0</v>
      </c>
      <c r="E527" s="25"/>
      <c r="F527" s="26">
        <v>7047.0</v>
      </c>
      <c r="G527" s="18">
        <v>2495.0</v>
      </c>
      <c r="H527" s="15">
        <f t="shared" si="9"/>
        <v>475</v>
      </c>
      <c r="I527" s="28">
        <v>26.0</v>
      </c>
      <c r="J527" s="29">
        <v>70.0</v>
      </c>
      <c r="K527" s="30">
        <v>30.0</v>
      </c>
      <c r="L527" s="31">
        <v>243.0</v>
      </c>
      <c r="M527" s="32">
        <v>41.0</v>
      </c>
      <c r="N527" s="33">
        <v>65.0</v>
      </c>
      <c r="O527" s="25"/>
      <c r="P527" s="15">
        <f t="shared" si="10"/>
        <v>337</v>
      </c>
      <c r="Q527" s="28">
        <f>'Group B vs A; Governor; Early E'!AJ527</f>
        <v>67</v>
      </c>
      <c r="R527" s="29">
        <f>'Group B vs A; Governor; Early E'!AK527</f>
        <v>70</v>
      </c>
      <c r="S527" s="30">
        <f>'Group B vs A; Governor; MiV EDV'!AJ527</f>
        <v>30</v>
      </c>
      <c r="T527" s="31">
        <f>'Group B vs A; Governor; MiV EDV'!AK527</f>
        <v>34</v>
      </c>
      <c r="U527" s="32">
        <f>'Group B vs A; EDV Restoration D'!C527</f>
        <v>71</v>
      </c>
      <c r="V527" s="33">
        <f>'Group B vs A; Governor; MiV EDV'!AI527</f>
        <v>65</v>
      </c>
      <c r="W527" s="25"/>
      <c r="X527" s="28">
        <f t="shared" ref="X527:Y527" si="2634">I527+K527+M527</f>
        <v>97</v>
      </c>
      <c r="Y527" s="29">
        <f t="shared" si="2634"/>
        <v>378</v>
      </c>
      <c r="Z527" s="32">
        <f t="shared" ref="Z527:AA527" si="2635">Q527+S527+U527</f>
        <v>168</v>
      </c>
      <c r="AA527" s="67">
        <f t="shared" si="2635"/>
        <v>169</v>
      </c>
      <c r="AB527" s="68">
        <f t="shared" ref="AB527:AC527" si="2636">Z527/X527</f>
        <v>1.731958763</v>
      </c>
      <c r="AC527" s="69">
        <f t="shared" si="2636"/>
        <v>0.4470899471</v>
      </c>
      <c r="AD527" s="70">
        <v>56.0</v>
      </c>
      <c r="AE527" s="70">
        <v>22.0</v>
      </c>
      <c r="AF527" s="70">
        <v>13.0</v>
      </c>
      <c r="AG527" s="70">
        <v>6.0</v>
      </c>
      <c r="AH527" s="69">
        <v>271.0</v>
      </c>
      <c r="AI527" s="69">
        <v>93.0</v>
      </c>
      <c r="AJ527" s="69">
        <v>14.0</v>
      </c>
      <c r="AK527" s="70">
        <f t="shared" ref="AK527:AN527" si="2637">ROUND(AD527*$AB527,0)</f>
        <v>97</v>
      </c>
      <c r="AL527" s="70">
        <f t="shared" si="2637"/>
        <v>38</v>
      </c>
      <c r="AM527" s="70">
        <f t="shared" si="2637"/>
        <v>23</v>
      </c>
      <c r="AN527" s="70">
        <f t="shared" si="2637"/>
        <v>10</v>
      </c>
      <c r="AO527" s="69">
        <f t="shared" ref="AO527:AQ527" si="2638">ROUND(AH527*$AC527,0)</f>
        <v>121</v>
      </c>
      <c r="AP527" s="69">
        <f t="shared" si="2638"/>
        <v>42</v>
      </c>
      <c r="AQ527" s="69">
        <f t="shared" si="2638"/>
        <v>6</v>
      </c>
    </row>
    <row r="528">
      <c r="A528" s="60"/>
      <c r="B528" s="60"/>
      <c r="C528" s="60"/>
      <c r="D528" s="46">
        <v>526.0</v>
      </c>
      <c r="E528" s="25"/>
      <c r="F528" s="26">
        <v>7053.0</v>
      </c>
      <c r="G528" s="18">
        <v>629.0</v>
      </c>
      <c r="H528" s="15">
        <f t="shared" si="9"/>
        <v>146</v>
      </c>
      <c r="I528" s="28">
        <v>8.0</v>
      </c>
      <c r="J528" s="29">
        <v>19.0</v>
      </c>
      <c r="K528" s="30">
        <v>14.0</v>
      </c>
      <c r="L528" s="31">
        <v>85.0</v>
      </c>
      <c r="M528" s="32">
        <v>6.0</v>
      </c>
      <c r="N528" s="33">
        <v>14.0</v>
      </c>
      <c r="O528" s="25"/>
      <c r="P528" s="15">
        <f t="shared" si="10"/>
        <v>92</v>
      </c>
      <c r="Q528" s="28">
        <f>'Group B vs A; Governor; Early E'!AJ528</f>
        <v>18</v>
      </c>
      <c r="R528" s="29">
        <f>'Group B vs A; Governor; Early E'!AK528</f>
        <v>19</v>
      </c>
      <c r="S528" s="30">
        <f>'Group B vs A; Governor; MiV EDV'!AJ528</f>
        <v>14</v>
      </c>
      <c r="T528" s="31">
        <f>'Group B vs A; Governor; MiV EDV'!AK528</f>
        <v>16</v>
      </c>
      <c r="U528" s="32">
        <f>'Group B vs A; EDV Restoration D'!C528</f>
        <v>11</v>
      </c>
      <c r="V528" s="33">
        <f>'Group B vs A; Governor; MiV EDV'!AI528</f>
        <v>14</v>
      </c>
      <c r="W528" s="25"/>
      <c r="X528" s="28">
        <f t="shared" ref="X528:Y528" si="2639">I528+K528+M528</f>
        <v>28</v>
      </c>
      <c r="Y528" s="29">
        <f t="shared" si="2639"/>
        <v>118</v>
      </c>
      <c r="Z528" s="32">
        <f t="shared" ref="Z528:AA528" si="2640">Q528+S528+U528</f>
        <v>43</v>
      </c>
      <c r="AA528" s="67">
        <f t="shared" si="2640"/>
        <v>49</v>
      </c>
      <c r="AB528" s="68">
        <f t="shared" ref="AB528:AC528" si="2641">Z528/X528</f>
        <v>1.535714286</v>
      </c>
      <c r="AC528" s="69">
        <f t="shared" si="2641"/>
        <v>0.4152542373</v>
      </c>
      <c r="AD528" s="70">
        <v>12.0</v>
      </c>
      <c r="AE528" s="70">
        <v>5.0</v>
      </c>
      <c r="AF528" s="70">
        <v>11.0</v>
      </c>
      <c r="AG528" s="70">
        <v>0.0</v>
      </c>
      <c r="AH528" s="69">
        <v>77.0</v>
      </c>
      <c r="AI528" s="69">
        <v>32.0</v>
      </c>
      <c r="AJ528" s="69">
        <v>9.0</v>
      </c>
      <c r="AK528" s="70">
        <f t="shared" ref="AK528:AN528" si="2642">ROUND(AD528*$AB528,0)</f>
        <v>18</v>
      </c>
      <c r="AL528" s="70">
        <f t="shared" si="2642"/>
        <v>8</v>
      </c>
      <c r="AM528" s="70">
        <f t="shared" si="2642"/>
        <v>17</v>
      </c>
      <c r="AN528" s="70">
        <f t="shared" si="2642"/>
        <v>0</v>
      </c>
      <c r="AO528" s="69">
        <f t="shared" ref="AO528:AQ528" si="2643">ROUND(AH528*$AC528,0)</f>
        <v>32</v>
      </c>
      <c r="AP528" s="69">
        <f t="shared" si="2643"/>
        <v>13</v>
      </c>
      <c r="AQ528" s="69">
        <f t="shared" si="2643"/>
        <v>4</v>
      </c>
    </row>
    <row r="529">
      <c r="A529" s="60"/>
      <c r="B529" s="60"/>
      <c r="C529" s="60"/>
      <c r="D529" s="46">
        <v>527.0</v>
      </c>
      <c r="E529" s="25"/>
      <c r="F529" s="26">
        <v>7055.0</v>
      </c>
      <c r="G529" s="18">
        <v>3274.0</v>
      </c>
      <c r="H529" s="15">
        <f t="shared" si="9"/>
        <v>376</v>
      </c>
      <c r="I529" s="28">
        <v>25.0</v>
      </c>
      <c r="J529" s="29">
        <v>68.0</v>
      </c>
      <c r="K529" s="30">
        <v>23.0</v>
      </c>
      <c r="L529" s="31">
        <v>168.0</v>
      </c>
      <c r="M529" s="32">
        <v>30.0</v>
      </c>
      <c r="N529" s="33">
        <v>62.0</v>
      </c>
      <c r="O529" s="25"/>
      <c r="P529" s="15">
        <f t="shared" si="10"/>
        <v>298</v>
      </c>
      <c r="Q529" s="28">
        <f>'Group B vs A; Governor; Early E'!AJ529</f>
        <v>61</v>
      </c>
      <c r="R529" s="29">
        <f>'Group B vs A; Governor; Early E'!AK529</f>
        <v>68</v>
      </c>
      <c r="S529" s="30">
        <f>'Group B vs A; Governor; MiV EDV'!AJ529</f>
        <v>23</v>
      </c>
      <c r="T529" s="31">
        <f>'Group B vs A; Governor; MiV EDV'!AK529</f>
        <v>28</v>
      </c>
      <c r="U529" s="32">
        <f>'Group B vs A; EDV Restoration D'!C529</f>
        <v>56</v>
      </c>
      <c r="V529" s="33">
        <f>'Group B vs A; Governor; MiV EDV'!AI529</f>
        <v>62</v>
      </c>
      <c r="W529" s="25"/>
      <c r="X529" s="28">
        <f t="shared" ref="X529:Y529" si="2644">I529+K529+M529</f>
        <v>78</v>
      </c>
      <c r="Y529" s="29">
        <f t="shared" si="2644"/>
        <v>298</v>
      </c>
      <c r="Z529" s="32">
        <f t="shared" ref="Z529:AA529" si="2645">Q529+S529+U529</f>
        <v>140</v>
      </c>
      <c r="AA529" s="67">
        <f t="shared" si="2645"/>
        <v>158</v>
      </c>
      <c r="AB529" s="68">
        <f t="shared" ref="AB529:AC529" si="2646">Z529/X529</f>
        <v>1.794871795</v>
      </c>
      <c r="AC529" s="69">
        <f t="shared" si="2646"/>
        <v>0.5302013423</v>
      </c>
      <c r="AD529" s="70">
        <v>54.0</v>
      </c>
      <c r="AE529" s="70">
        <v>9.0</v>
      </c>
      <c r="AF529" s="70">
        <v>10.0</v>
      </c>
      <c r="AG529" s="70">
        <v>5.0</v>
      </c>
      <c r="AH529" s="69">
        <v>212.0</v>
      </c>
      <c r="AI529" s="69">
        <v>71.0</v>
      </c>
      <c r="AJ529" s="69">
        <v>15.0</v>
      </c>
      <c r="AK529" s="70">
        <f t="shared" ref="AK529:AN529" si="2647">ROUND(AD529*$AB529,0)</f>
        <v>97</v>
      </c>
      <c r="AL529" s="70">
        <f t="shared" si="2647"/>
        <v>16</v>
      </c>
      <c r="AM529" s="70">
        <f t="shared" si="2647"/>
        <v>18</v>
      </c>
      <c r="AN529" s="70">
        <f t="shared" si="2647"/>
        <v>9</v>
      </c>
      <c r="AO529" s="69">
        <f t="shared" ref="AO529:AQ529" si="2648">ROUND(AH529*$AC529,0)</f>
        <v>112</v>
      </c>
      <c r="AP529" s="69">
        <f t="shared" si="2648"/>
        <v>38</v>
      </c>
      <c r="AQ529" s="69">
        <f t="shared" si="2648"/>
        <v>8</v>
      </c>
    </row>
    <row r="530">
      <c r="A530" s="60"/>
      <c r="B530" s="60"/>
      <c r="C530" s="60"/>
      <c r="D530" s="46">
        <v>528.0</v>
      </c>
      <c r="E530" s="25"/>
      <c r="F530" s="26">
        <v>7056.0</v>
      </c>
      <c r="G530" s="18">
        <v>2345.0</v>
      </c>
      <c r="H530" s="15">
        <f t="shared" si="9"/>
        <v>453</v>
      </c>
      <c r="I530" s="28">
        <v>41.0</v>
      </c>
      <c r="J530" s="29">
        <v>68.0</v>
      </c>
      <c r="K530" s="30">
        <v>47.0</v>
      </c>
      <c r="L530" s="31">
        <v>213.0</v>
      </c>
      <c r="M530" s="32">
        <v>35.0</v>
      </c>
      <c r="N530" s="33">
        <v>49.0</v>
      </c>
      <c r="O530" s="25"/>
      <c r="P530" s="15">
        <f t="shared" si="10"/>
        <v>364</v>
      </c>
      <c r="Q530" s="28">
        <f>'Group B vs A; Governor; Early E'!AJ530</f>
        <v>104</v>
      </c>
      <c r="R530" s="29">
        <f>'Group B vs A; Governor; Early E'!AK530</f>
        <v>68</v>
      </c>
      <c r="S530" s="30">
        <f>'Group B vs A; Governor; MiV EDV'!AJ530</f>
        <v>47</v>
      </c>
      <c r="T530" s="31">
        <f>'Group B vs A; Governor; MiV EDV'!AK530</f>
        <v>38</v>
      </c>
      <c r="U530" s="32">
        <f>'Group B vs A; EDV Restoration D'!C530</f>
        <v>58</v>
      </c>
      <c r="V530" s="33">
        <f>'Group B vs A; Governor; MiV EDV'!AI530</f>
        <v>49</v>
      </c>
      <c r="W530" s="25"/>
      <c r="X530" s="28">
        <f t="shared" ref="X530:Y530" si="2649">I530+K530+M530</f>
        <v>123</v>
      </c>
      <c r="Y530" s="29">
        <f t="shared" si="2649"/>
        <v>330</v>
      </c>
      <c r="Z530" s="32">
        <f t="shared" ref="Z530:AA530" si="2650">Q530+S530+U530</f>
        <v>209</v>
      </c>
      <c r="AA530" s="67">
        <f t="shared" si="2650"/>
        <v>155</v>
      </c>
      <c r="AB530" s="68">
        <f t="shared" ref="AB530:AC530" si="2651">Z530/X530</f>
        <v>1.699186992</v>
      </c>
      <c r="AC530" s="69">
        <f t="shared" si="2651"/>
        <v>0.4696969697</v>
      </c>
      <c r="AD530" s="70">
        <v>69.0</v>
      </c>
      <c r="AE530" s="70">
        <v>17.0</v>
      </c>
      <c r="AF530" s="70">
        <v>30.0</v>
      </c>
      <c r="AG530" s="70">
        <v>7.0</v>
      </c>
      <c r="AH530" s="69">
        <v>216.0</v>
      </c>
      <c r="AI530" s="69">
        <v>95.0</v>
      </c>
      <c r="AJ530" s="69">
        <v>19.0</v>
      </c>
      <c r="AK530" s="70">
        <f t="shared" ref="AK530:AN530" si="2652">ROUND(AD530*$AB530,0)</f>
        <v>117</v>
      </c>
      <c r="AL530" s="70">
        <f t="shared" si="2652"/>
        <v>29</v>
      </c>
      <c r="AM530" s="70">
        <f t="shared" si="2652"/>
        <v>51</v>
      </c>
      <c r="AN530" s="70">
        <f t="shared" si="2652"/>
        <v>12</v>
      </c>
      <c r="AO530" s="69">
        <f t="shared" ref="AO530:AQ530" si="2653">ROUND(AH530*$AC530,0)</f>
        <v>101</v>
      </c>
      <c r="AP530" s="69">
        <f t="shared" si="2653"/>
        <v>45</v>
      </c>
      <c r="AQ530" s="69">
        <f t="shared" si="2653"/>
        <v>9</v>
      </c>
    </row>
    <row r="531">
      <c r="A531" s="60"/>
      <c r="B531" s="60"/>
      <c r="C531" s="60"/>
      <c r="D531" s="46">
        <v>529.0</v>
      </c>
      <c r="E531" s="25"/>
      <c r="F531" s="26">
        <v>7057.0</v>
      </c>
      <c r="G531" s="18">
        <v>1104.0</v>
      </c>
      <c r="H531" s="15">
        <f t="shared" si="9"/>
        <v>228</v>
      </c>
      <c r="I531" s="28">
        <v>17.0</v>
      </c>
      <c r="J531" s="29">
        <v>34.0</v>
      </c>
      <c r="K531" s="30">
        <v>17.0</v>
      </c>
      <c r="L531" s="31">
        <v>108.0</v>
      </c>
      <c r="M531" s="32">
        <v>20.0</v>
      </c>
      <c r="N531" s="33">
        <v>32.0</v>
      </c>
      <c r="O531" s="25"/>
      <c r="P531" s="15">
        <f t="shared" si="10"/>
        <v>177</v>
      </c>
      <c r="Q531" s="28">
        <f>'Group B vs A; Governor; Early E'!AJ531</f>
        <v>41</v>
      </c>
      <c r="R531" s="29">
        <f>'Group B vs A; Governor; Early E'!AK531</f>
        <v>34</v>
      </c>
      <c r="S531" s="30">
        <f>'Group B vs A; Governor; MiV EDV'!AJ531</f>
        <v>17</v>
      </c>
      <c r="T531" s="31">
        <f>'Group B vs A; Governor; MiV EDV'!AK531</f>
        <v>18</v>
      </c>
      <c r="U531" s="32">
        <f>'Group B vs A; EDV Restoration D'!C531</f>
        <v>35</v>
      </c>
      <c r="V531" s="33">
        <f>'Group B vs A; Governor; MiV EDV'!AI531</f>
        <v>32</v>
      </c>
      <c r="W531" s="25"/>
      <c r="X531" s="28">
        <f t="shared" ref="X531:Y531" si="2654">I531+K531+M531</f>
        <v>54</v>
      </c>
      <c r="Y531" s="29">
        <f t="shared" si="2654"/>
        <v>174</v>
      </c>
      <c r="Z531" s="32">
        <f t="shared" ref="Z531:AA531" si="2655">Q531+S531+U531</f>
        <v>93</v>
      </c>
      <c r="AA531" s="67">
        <f t="shared" si="2655"/>
        <v>84</v>
      </c>
      <c r="AB531" s="68">
        <f t="shared" ref="AB531:AC531" si="2656">Z531/X531</f>
        <v>1.722222222</v>
      </c>
      <c r="AC531" s="69">
        <f t="shared" si="2656"/>
        <v>0.4827586207</v>
      </c>
      <c r="AD531" s="70">
        <v>25.0</v>
      </c>
      <c r="AE531" s="70">
        <v>8.0</v>
      </c>
      <c r="AF531" s="70">
        <v>13.0</v>
      </c>
      <c r="AG531" s="70">
        <v>8.0</v>
      </c>
      <c r="AH531" s="69">
        <v>111.0</v>
      </c>
      <c r="AI531" s="69">
        <v>52.0</v>
      </c>
      <c r="AJ531" s="69">
        <v>11.0</v>
      </c>
      <c r="AK531" s="70">
        <f t="shared" ref="AK531:AN531" si="2657">ROUND(AD531*$AB531,0)</f>
        <v>43</v>
      </c>
      <c r="AL531" s="70">
        <f t="shared" si="2657"/>
        <v>14</v>
      </c>
      <c r="AM531" s="70">
        <f t="shared" si="2657"/>
        <v>22</v>
      </c>
      <c r="AN531" s="70">
        <f t="shared" si="2657"/>
        <v>14</v>
      </c>
      <c r="AO531" s="69">
        <f t="shared" ref="AO531:AQ531" si="2658">ROUND(AH531*$AC531,0)</f>
        <v>54</v>
      </c>
      <c r="AP531" s="69">
        <f t="shared" si="2658"/>
        <v>25</v>
      </c>
      <c r="AQ531" s="69">
        <f t="shared" si="2658"/>
        <v>5</v>
      </c>
    </row>
    <row r="532">
      <c r="A532" s="60"/>
      <c r="B532" s="60"/>
      <c r="C532" s="60"/>
      <c r="D532" s="46">
        <v>530.0</v>
      </c>
      <c r="E532" s="25"/>
      <c r="F532" s="26">
        <v>7058.0</v>
      </c>
      <c r="G532" s="18">
        <v>922.0</v>
      </c>
      <c r="H532" s="15">
        <f t="shared" si="9"/>
        <v>202</v>
      </c>
      <c r="I532" s="28">
        <v>14.0</v>
      </c>
      <c r="J532" s="29">
        <v>33.0</v>
      </c>
      <c r="K532" s="30">
        <v>24.0</v>
      </c>
      <c r="L532" s="31">
        <v>99.0</v>
      </c>
      <c r="M532" s="32">
        <v>14.0</v>
      </c>
      <c r="N532" s="33">
        <v>18.0</v>
      </c>
      <c r="O532" s="25"/>
      <c r="P532" s="15">
        <f t="shared" si="10"/>
        <v>154</v>
      </c>
      <c r="Q532" s="28">
        <f>'Group B vs A; Governor; Early E'!AJ532</f>
        <v>38</v>
      </c>
      <c r="R532" s="29">
        <f>'Group B vs A; Governor; Early E'!AK532</f>
        <v>33</v>
      </c>
      <c r="S532" s="30">
        <f>'Group B vs A; Governor; MiV EDV'!AJ532</f>
        <v>24</v>
      </c>
      <c r="T532" s="31">
        <f>'Group B vs A; Governor; MiV EDV'!AK532</f>
        <v>18</v>
      </c>
      <c r="U532" s="32">
        <f>'Group B vs A; EDV Restoration D'!C532</f>
        <v>23</v>
      </c>
      <c r="V532" s="33">
        <f>'Group B vs A; Governor; MiV EDV'!AI532</f>
        <v>18</v>
      </c>
      <c r="W532" s="25"/>
      <c r="X532" s="28">
        <f t="shared" ref="X532:Y532" si="2659">I532+K532+M532</f>
        <v>52</v>
      </c>
      <c r="Y532" s="29">
        <f t="shared" si="2659"/>
        <v>150</v>
      </c>
      <c r="Z532" s="32">
        <f t="shared" ref="Z532:AA532" si="2660">Q532+S532+U532</f>
        <v>85</v>
      </c>
      <c r="AA532" s="67">
        <f t="shared" si="2660"/>
        <v>69</v>
      </c>
      <c r="AB532" s="68">
        <f t="shared" ref="AB532:AC532" si="2661">Z532/X532</f>
        <v>1.634615385</v>
      </c>
      <c r="AC532" s="69">
        <f t="shared" si="2661"/>
        <v>0.46</v>
      </c>
      <c r="AD532" s="70">
        <v>34.0</v>
      </c>
      <c r="AE532" s="70">
        <v>10.0</v>
      </c>
      <c r="AF532" s="70">
        <v>4.0</v>
      </c>
      <c r="AG532" s="70">
        <v>4.0</v>
      </c>
      <c r="AH532" s="69">
        <v>112.0</v>
      </c>
      <c r="AI532" s="69">
        <v>33.0</v>
      </c>
      <c r="AJ532" s="69">
        <v>5.0</v>
      </c>
      <c r="AK532" s="70">
        <f t="shared" ref="AK532:AN532" si="2662">ROUND(AD532*$AB532,0)</f>
        <v>56</v>
      </c>
      <c r="AL532" s="70">
        <f t="shared" si="2662"/>
        <v>16</v>
      </c>
      <c r="AM532" s="70">
        <f t="shared" si="2662"/>
        <v>7</v>
      </c>
      <c r="AN532" s="70">
        <f t="shared" si="2662"/>
        <v>7</v>
      </c>
      <c r="AO532" s="69">
        <f t="shared" ref="AO532:AQ532" si="2663">ROUND(AH532*$AC532,0)</f>
        <v>52</v>
      </c>
      <c r="AP532" s="69">
        <f t="shared" si="2663"/>
        <v>15</v>
      </c>
      <c r="AQ532" s="69">
        <f t="shared" si="2663"/>
        <v>2</v>
      </c>
    </row>
    <row r="533">
      <c r="A533" s="60"/>
      <c r="B533" s="60"/>
      <c r="C533" s="60"/>
      <c r="D533" s="46">
        <v>531.0</v>
      </c>
      <c r="E533" s="25"/>
      <c r="F533" s="26">
        <v>7059.0</v>
      </c>
      <c r="G533" s="18">
        <v>2506.0</v>
      </c>
      <c r="H533" s="15">
        <f t="shared" si="9"/>
        <v>725</v>
      </c>
      <c r="I533" s="28">
        <v>50.0</v>
      </c>
      <c r="J533" s="29">
        <v>132.0</v>
      </c>
      <c r="K533" s="30">
        <v>67.0</v>
      </c>
      <c r="L533" s="31">
        <v>329.0</v>
      </c>
      <c r="M533" s="32">
        <v>38.0</v>
      </c>
      <c r="N533" s="33">
        <v>109.0</v>
      </c>
      <c r="O533" s="25"/>
      <c r="P533" s="15">
        <f t="shared" si="10"/>
        <v>575</v>
      </c>
      <c r="Q533" s="28">
        <f>'Group B vs A; Governor; Early E'!AJ533</f>
        <v>111</v>
      </c>
      <c r="R533" s="29">
        <f>'Group B vs A; Governor; Early E'!AK533</f>
        <v>132</v>
      </c>
      <c r="S533" s="30">
        <f>'Group B vs A; Governor; MiV EDV'!AJ533</f>
        <v>67</v>
      </c>
      <c r="T533" s="31">
        <f>'Group B vs A; Governor; MiV EDV'!AK533</f>
        <v>76</v>
      </c>
      <c r="U533" s="32">
        <f>'Group B vs A; EDV Restoration D'!C533</f>
        <v>80</v>
      </c>
      <c r="V533" s="33">
        <f>'Group B vs A; Governor; MiV EDV'!AI533</f>
        <v>109</v>
      </c>
      <c r="W533" s="25"/>
      <c r="X533" s="28">
        <f t="shared" ref="X533:Y533" si="2664">I533+K533+M533</f>
        <v>155</v>
      </c>
      <c r="Y533" s="29">
        <f t="shared" si="2664"/>
        <v>570</v>
      </c>
      <c r="Z533" s="32">
        <f t="shared" ref="Z533:AA533" si="2665">Q533+S533+U533</f>
        <v>258</v>
      </c>
      <c r="AA533" s="67">
        <f t="shared" si="2665"/>
        <v>317</v>
      </c>
      <c r="AB533" s="68">
        <f t="shared" ref="AB533:AC533" si="2666">Z533/X533</f>
        <v>1.664516129</v>
      </c>
      <c r="AC533" s="69">
        <f t="shared" si="2666"/>
        <v>0.5561403509</v>
      </c>
      <c r="AD533" s="70">
        <v>64.0</v>
      </c>
      <c r="AE533" s="70">
        <v>31.0</v>
      </c>
      <c r="AF533" s="70">
        <v>46.0</v>
      </c>
      <c r="AG533" s="70">
        <v>14.0</v>
      </c>
      <c r="AH533" s="69">
        <v>341.0</v>
      </c>
      <c r="AI533" s="69">
        <v>216.0</v>
      </c>
      <c r="AJ533" s="69">
        <v>13.0</v>
      </c>
      <c r="AK533" s="70">
        <f t="shared" ref="AK533:AN533" si="2667">ROUND(AD533*$AB533,0)</f>
        <v>107</v>
      </c>
      <c r="AL533" s="70">
        <f t="shared" si="2667"/>
        <v>52</v>
      </c>
      <c r="AM533" s="70">
        <f t="shared" si="2667"/>
        <v>77</v>
      </c>
      <c r="AN533" s="70">
        <f t="shared" si="2667"/>
        <v>23</v>
      </c>
      <c r="AO533" s="69">
        <f t="shared" ref="AO533:AQ533" si="2668">ROUND(AH533*$AC533,0)</f>
        <v>190</v>
      </c>
      <c r="AP533" s="69">
        <f t="shared" si="2668"/>
        <v>120</v>
      </c>
      <c r="AQ533" s="69">
        <f t="shared" si="2668"/>
        <v>7</v>
      </c>
    </row>
    <row r="534">
      <c r="A534" s="60"/>
      <c r="B534" s="60"/>
      <c r="C534" s="60"/>
      <c r="D534" s="46">
        <v>532.0</v>
      </c>
      <c r="E534" s="25"/>
      <c r="F534" s="26">
        <v>7060.0</v>
      </c>
      <c r="G534" s="18">
        <v>2246.0</v>
      </c>
      <c r="H534" s="15">
        <f t="shared" si="9"/>
        <v>398</v>
      </c>
      <c r="I534" s="28">
        <v>36.0</v>
      </c>
      <c r="J534" s="29">
        <v>54.0</v>
      </c>
      <c r="K534" s="30">
        <v>30.0</v>
      </c>
      <c r="L534" s="31">
        <v>187.0</v>
      </c>
      <c r="M534" s="32">
        <v>27.0</v>
      </c>
      <c r="N534" s="33">
        <v>64.0</v>
      </c>
      <c r="O534" s="25"/>
      <c r="P534" s="15">
        <f t="shared" si="10"/>
        <v>317</v>
      </c>
      <c r="Q534" s="28">
        <f>'Group B vs A; Governor; Early E'!AJ534</f>
        <v>81</v>
      </c>
      <c r="R534" s="29">
        <f>'Group B vs A; Governor; Early E'!AK534</f>
        <v>54</v>
      </c>
      <c r="S534" s="30">
        <f>'Group B vs A; Governor; MiV EDV'!AJ534</f>
        <v>30</v>
      </c>
      <c r="T534" s="31">
        <f>'Group B vs A; Governor; MiV EDV'!AK534</f>
        <v>36</v>
      </c>
      <c r="U534" s="32">
        <f>'Group B vs A; EDV Restoration D'!C534</f>
        <v>52</v>
      </c>
      <c r="V534" s="33">
        <f>'Group B vs A; Governor; MiV EDV'!AI534</f>
        <v>64</v>
      </c>
      <c r="W534" s="25"/>
      <c r="X534" s="28">
        <f t="shared" ref="X534:Y534" si="2669">I534+K534+M534</f>
        <v>93</v>
      </c>
      <c r="Y534" s="29">
        <f t="shared" si="2669"/>
        <v>305</v>
      </c>
      <c r="Z534" s="32">
        <f t="shared" ref="Z534:AA534" si="2670">Q534+S534+U534</f>
        <v>163</v>
      </c>
      <c r="AA534" s="67">
        <f t="shared" si="2670"/>
        <v>154</v>
      </c>
      <c r="AB534" s="68">
        <f t="shared" ref="AB534:AC534" si="2671">Z534/X534</f>
        <v>1.752688172</v>
      </c>
      <c r="AC534" s="69">
        <f t="shared" si="2671"/>
        <v>0.5049180328</v>
      </c>
      <c r="AD534" s="70">
        <v>46.0</v>
      </c>
      <c r="AE534" s="70">
        <v>14.0</v>
      </c>
      <c r="AF534" s="70">
        <v>20.0</v>
      </c>
      <c r="AG534" s="70">
        <v>13.0</v>
      </c>
      <c r="AH534" s="69">
        <v>212.0</v>
      </c>
      <c r="AI534" s="69">
        <v>79.0</v>
      </c>
      <c r="AJ534" s="69">
        <v>14.0</v>
      </c>
      <c r="AK534" s="70">
        <f t="shared" ref="AK534:AN534" si="2672">ROUND(AD534*$AB534,0)</f>
        <v>81</v>
      </c>
      <c r="AL534" s="70">
        <f t="shared" si="2672"/>
        <v>25</v>
      </c>
      <c r="AM534" s="70">
        <f t="shared" si="2672"/>
        <v>35</v>
      </c>
      <c r="AN534" s="70">
        <f t="shared" si="2672"/>
        <v>23</v>
      </c>
      <c r="AO534" s="69">
        <f t="shared" ref="AO534:AQ534" si="2673">ROUND(AH534*$AC534,0)</f>
        <v>107</v>
      </c>
      <c r="AP534" s="69">
        <f t="shared" si="2673"/>
        <v>40</v>
      </c>
      <c r="AQ534" s="69">
        <f t="shared" si="2673"/>
        <v>7</v>
      </c>
    </row>
    <row r="535">
      <c r="A535" s="60"/>
      <c r="B535" s="60"/>
      <c r="C535" s="60"/>
      <c r="D535" s="46">
        <v>533.0</v>
      </c>
      <c r="E535" s="25"/>
      <c r="F535" s="26">
        <v>7079.0</v>
      </c>
      <c r="G535" s="18">
        <v>2180.0</v>
      </c>
      <c r="H535" s="15">
        <f t="shared" si="9"/>
        <v>192</v>
      </c>
      <c r="I535" s="28">
        <v>6.0</v>
      </c>
      <c r="J535" s="29">
        <v>42.0</v>
      </c>
      <c r="K535" s="30">
        <v>14.0</v>
      </c>
      <c r="L535" s="31">
        <v>96.0</v>
      </c>
      <c r="M535" s="32">
        <v>4.0</v>
      </c>
      <c r="N535" s="33">
        <v>30.0</v>
      </c>
      <c r="O535" s="25"/>
      <c r="P535" s="15">
        <f t="shared" si="10"/>
        <v>141</v>
      </c>
      <c r="Q535" s="28">
        <f>'Group B vs A; Governor; Early E'!AJ535</f>
        <v>16</v>
      </c>
      <c r="R535" s="29">
        <f>'Group B vs A; Governor; Early E'!AK535</f>
        <v>42</v>
      </c>
      <c r="S535" s="30">
        <f>'Group B vs A; Governor; MiV EDV'!AJ535</f>
        <v>14</v>
      </c>
      <c r="T535" s="31">
        <f>'Group B vs A; Governor; MiV EDV'!AK535</f>
        <v>25</v>
      </c>
      <c r="U535" s="32">
        <f>'Group B vs A; EDV Restoration D'!C535</f>
        <v>14</v>
      </c>
      <c r="V535" s="33">
        <f>'Group B vs A; Governor; MiV EDV'!AI535</f>
        <v>30</v>
      </c>
      <c r="W535" s="25"/>
      <c r="X535" s="28">
        <f t="shared" ref="X535:Y535" si="2674">I535+K535+M535</f>
        <v>24</v>
      </c>
      <c r="Y535" s="29">
        <f t="shared" si="2674"/>
        <v>168</v>
      </c>
      <c r="Z535" s="32">
        <f t="shared" ref="Z535:AA535" si="2675">Q535+S535+U535</f>
        <v>44</v>
      </c>
      <c r="AA535" s="67">
        <f t="shared" si="2675"/>
        <v>97</v>
      </c>
      <c r="AB535" s="68">
        <f t="shared" ref="AB535:AC535" si="2676">Z535/X535</f>
        <v>1.833333333</v>
      </c>
      <c r="AC535" s="69">
        <f t="shared" si="2676"/>
        <v>0.5773809524</v>
      </c>
      <c r="AD535" s="70">
        <v>8.0</v>
      </c>
      <c r="AE535" s="70">
        <v>7.0</v>
      </c>
      <c r="AF535" s="70">
        <v>4.0</v>
      </c>
      <c r="AG535" s="70">
        <v>5.0</v>
      </c>
      <c r="AH535" s="69">
        <v>105.0</v>
      </c>
      <c r="AI535" s="69">
        <v>48.0</v>
      </c>
      <c r="AJ535" s="69">
        <v>15.0</v>
      </c>
      <c r="AK535" s="70">
        <f t="shared" ref="AK535:AN535" si="2677">ROUND(AD535*$AB535,0)</f>
        <v>15</v>
      </c>
      <c r="AL535" s="70">
        <f t="shared" si="2677"/>
        <v>13</v>
      </c>
      <c r="AM535" s="70">
        <f t="shared" si="2677"/>
        <v>7</v>
      </c>
      <c r="AN535" s="70">
        <f t="shared" si="2677"/>
        <v>9</v>
      </c>
      <c r="AO535" s="69">
        <f t="shared" ref="AO535:AQ535" si="2678">ROUND(AH535*$AC535,0)</f>
        <v>61</v>
      </c>
      <c r="AP535" s="69">
        <f t="shared" si="2678"/>
        <v>28</v>
      </c>
      <c r="AQ535" s="69">
        <f t="shared" si="2678"/>
        <v>9</v>
      </c>
    </row>
    <row r="536">
      <c r="A536" s="60"/>
      <c r="B536" s="60"/>
      <c r="C536" s="60"/>
      <c r="D536" s="46">
        <v>534.0</v>
      </c>
      <c r="E536" s="25"/>
      <c r="F536" s="26">
        <v>7097.0</v>
      </c>
      <c r="G536" s="18">
        <v>1210.0</v>
      </c>
      <c r="H536" s="15">
        <f t="shared" si="9"/>
        <v>154</v>
      </c>
      <c r="I536" s="28">
        <v>6.0</v>
      </c>
      <c r="J536" s="29">
        <v>35.0</v>
      </c>
      <c r="K536" s="30">
        <v>7.0</v>
      </c>
      <c r="L536" s="31">
        <v>71.0</v>
      </c>
      <c r="M536" s="32">
        <v>14.0</v>
      </c>
      <c r="N536" s="33">
        <v>21.0</v>
      </c>
      <c r="O536" s="25"/>
      <c r="P536" s="15">
        <f t="shared" si="10"/>
        <v>116</v>
      </c>
      <c r="Q536" s="28">
        <f>'Group B vs A; Governor; Early E'!AJ536</f>
        <v>20</v>
      </c>
      <c r="R536" s="29">
        <f>'Group B vs A; Governor; Early E'!AK536</f>
        <v>35</v>
      </c>
      <c r="S536" s="30">
        <f>'Group B vs A; Governor; MiV EDV'!AJ536</f>
        <v>7</v>
      </c>
      <c r="T536" s="31">
        <f>'Group B vs A; Governor; MiV EDV'!AK536</f>
        <v>9</v>
      </c>
      <c r="U536" s="32">
        <f>'Group B vs A; EDV Restoration D'!C536</f>
        <v>24</v>
      </c>
      <c r="V536" s="33">
        <f>'Group B vs A; Governor; MiV EDV'!AI536</f>
        <v>21</v>
      </c>
      <c r="W536" s="25"/>
      <c r="X536" s="28">
        <f t="shared" ref="X536:Y536" si="2679">I536+K536+M536</f>
        <v>27</v>
      </c>
      <c r="Y536" s="29">
        <f t="shared" si="2679"/>
        <v>127</v>
      </c>
      <c r="Z536" s="32">
        <f t="shared" ref="Z536:AA536" si="2680">Q536+S536+U536</f>
        <v>51</v>
      </c>
      <c r="AA536" s="67">
        <f t="shared" si="2680"/>
        <v>65</v>
      </c>
      <c r="AB536" s="68">
        <f t="shared" ref="AB536:AC536" si="2681">Z536/X536</f>
        <v>1.888888889</v>
      </c>
      <c r="AC536" s="69">
        <f t="shared" si="2681"/>
        <v>0.5118110236</v>
      </c>
      <c r="AD536" s="70">
        <v>14.0</v>
      </c>
      <c r="AE536" s="70">
        <v>3.0</v>
      </c>
      <c r="AF536" s="70">
        <v>9.0</v>
      </c>
      <c r="AG536" s="70">
        <v>1.0</v>
      </c>
      <c r="AH536" s="69">
        <v>86.0</v>
      </c>
      <c r="AI536" s="69">
        <v>28.0</v>
      </c>
      <c r="AJ536" s="69">
        <v>13.0</v>
      </c>
      <c r="AK536" s="70">
        <f t="shared" ref="AK536:AN536" si="2682">ROUND(AD536*$AB536,0)</f>
        <v>26</v>
      </c>
      <c r="AL536" s="70">
        <f t="shared" si="2682"/>
        <v>6</v>
      </c>
      <c r="AM536" s="70">
        <f t="shared" si="2682"/>
        <v>17</v>
      </c>
      <c r="AN536" s="70">
        <f t="shared" si="2682"/>
        <v>2</v>
      </c>
      <c r="AO536" s="69">
        <f t="shared" ref="AO536:AQ536" si="2683">ROUND(AH536*$AC536,0)</f>
        <v>44</v>
      </c>
      <c r="AP536" s="69">
        <f t="shared" si="2683"/>
        <v>14</v>
      </c>
      <c r="AQ536" s="69">
        <f t="shared" si="2683"/>
        <v>7</v>
      </c>
    </row>
    <row r="537">
      <c r="A537" s="60"/>
      <c r="B537" s="60"/>
      <c r="C537" s="60"/>
      <c r="D537" s="46">
        <v>535.0</v>
      </c>
      <c r="E537" s="25"/>
      <c r="F537" s="26">
        <v>7311.0</v>
      </c>
      <c r="G537" s="18">
        <v>796.0</v>
      </c>
      <c r="H537" s="15">
        <f t="shared" si="9"/>
        <v>104</v>
      </c>
      <c r="I537" s="28">
        <v>6.0</v>
      </c>
      <c r="J537" s="29">
        <v>27.0</v>
      </c>
      <c r="K537" s="30">
        <v>4.0</v>
      </c>
      <c r="L537" s="31">
        <v>55.0</v>
      </c>
      <c r="M537" s="32">
        <v>6.0</v>
      </c>
      <c r="N537" s="33">
        <v>6.0</v>
      </c>
      <c r="O537" s="25"/>
      <c r="P537" s="15">
        <f t="shared" si="10"/>
        <v>72</v>
      </c>
      <c r="Q537" s="28">
        <f>'Group B vs A; Governor; Early E'!AJ537</f>
        <v>23</v>
      </c>
      <c r="R537" s="29">
        <f>'Group B vs A; Governor; Early E'!AK537</f>
        <v>27</v>
      </c>
      <c r="S537" s="30">
        <f>'Group B vs A; Governor; MiV EDV'!AJ537</f>
        <v>4</v>
      </c>
      <c r="T537" s="31">
        <f>'Group B vs A; Governor; MiV EDV'!AK537</f>
        <v>4</v>
      </c>
      <c r="U537" s="32">
        <f>'Group B vs A; EDV Restoration D'!C537</f>
        <v>8</v>
      </c>
      <c r="V537" s="33">
        <f>'Group B vs A; Governor; MiV EDV'!AI537</f>
        <v>6</v>
      </c>
      <c r="W537" s="25"/>
      <c r="X537" s="28">
        <f t="shared" ref="X537:Y537" si="2684">I537+K537+M537</f>
        <v>16</v>
      </c>
      <c r="Y537" s="29">
        <f t="shared" si="2684"/>
        <v>88</v>
      </c>
      <c r="Z537" s="32">
        <f t="shared" ref="Z537:AA537" si="2685">Q537+S537+U537</f>
        <v>35</v>
      </c>
      <c r="AA537" s="67">
        <f t="shared" si="2685"/>
        <v>37</v>
      </c>
      <c r="AB537" s="68">
        <f t="shared" ref="AB537:AC537" si="2686">Z537/X537</f>
        <v>2.1875</v>
      </c>
      <c r="AC537" s="69">
        <f t="shared" si="2686"/>
        <v>0.4204545455</v>
      </c>
      <c r="AD537" s="70">
        <v>12.0</v>
      </c>
      <c r="AE537" s="70">
        <v>2.0</v>
      </c>
      <c r="AF537" s="70">
        <v>2.0</v>
      </c>
      <c r="AG537" s="70">
        <v>0.0</v>
      </c>
      <c r="AH537" s="69">
        <v>65.0</v>
      </c>
      <c r="AI537" s="69">
        <v>16.0</v>
      </c>
      <c r="AJ537" s="69">
        <v>7.0</v>
      </c>
      <c r="AK537" s="70">
        <f t="shared" ref="AK537:AN537" si="2687">ROUND(AD537*$AB537,0)</f>
        <v>26</v>
      </c>
      <c r="AL537" s="70">
        <f t="shared" si="2687"/>
        <v>4</v>
      </c>
      <c r="AM537" s="70">
        <f t="shared" si="2687"/>
        <v>4</v>
      </c>
      <c r="AN537" s="70">
        <f t="shared" si="2687"/>
        <v>0</v>
      </c>
      <c r="AO537" s="69">
        <f t="shared" ref="AO537:AQ537" si="2688">ROUND(AH537*$AC537,0)</f>
        <v>27</v>
      </c>
      <c r="AP537" s="69">
        <f t="shared" si="2688"/>
        <v>7</v>
      </c>
      <c r="AQ537" s="69">
        <f t="shared" si="2688"/>
        <v>3</v>
      </c>
    </row>
    <row r="538">
      <c r="A538" s="60"/>
      <c r="B538" s="60"/>
      <c r="C538" s="60"/>
      <c r="D538" s="46">
        <v>536.0</v>
      </c>
      <c r="E538" s="25"/>
      <c r="F538" s="26">
        <v>7312.0</v>
      </c>
      <c r="G538" s="18">
        <v>2438.0</v>
      </c>
      <c r="H538" s="15">
        <f t="shared" si="9"/>
        <v>209</v>
      </c>
      <c r="I538" s="28">
        <v>7.0</v>
      </c>
      <c r="J538" s="29">
        <v>31.0</v>
      </c>
      <c r="K538" s="30">
        <v>7.0</v>
      </c>
      <c r="L538" s="31">
        <v>108.0</v>
      </c>
      <c r="M538" s="32">
        <v>15.0</v>
      </c>
      <c r="N538" s="33">
        <v>41.0</v>
      </c>
      <c r="O538" s="25"/>
      <c r="P538" s="15">
        <f t="shared" si="10"/>
        <v>140</v>
      </c>
      <c r="Q538" s="28">
        <f>'Group B vs A; Governor; Early E'!AJ538</f>
        <v>18</v>
      </c>
      <c r="R538" s="29">
        <f>'Group B vs A; Governor; Early E'!AK538</f>
        <v>31</v>
      </c>
      <c r="S538" s="30">
        <f>'Group B vs A; Governor; MiV EDV'!AJ538</f>
        <v>7</v>
      </c>
      <c r="T538" s="31">
        <f>'Group B vs A; Governor; MiV EDV'!AK538</f>
        <v>12</v>
      </c>
      <c r="U538" s="32">
        <f>'Group B vs A; EDV Restoration D'!C538</f>
        <v>31</v>
      </c>
      <c r="V538" s="33">
        <f>'Group B vs A; Governor; MiV EDV'!AI538</f>
        <v>41</v>
      </c>
      <c r="W538" s="25"/>
      <c r="X538" s="28">
        <f t="shared" ref="X538:Y538" si="2689">I538+K538+M538</f>
        <v>29</v>
      </c>
      <c r="Y538" s="29">
        <f t="shared" si="2689"/>
        <v>180</v>
      </c>
      <c r="Z538" s="32">
        <f t="shared" ref="Z538:AA538" si="2690">Q538+S538+U538</f>
        <v>56</v>
      </c>
      <c r="AA538" s="67">
        <f t="shared" si="2690"/>
        <v>84</v>
      </c>
      <c r="AB538" s="68">
        <f t="shared" ref="AB538:AC538" si="2691">Z538/X538</f>
        <v>1.931034483</v>
      </c>
      <c r="AC538" s="69">
        <f t="shared" si="2691"/>
        <v>0.4666666667</v>
      </c>
      <c r="AD538" s="70">
        <v>8.0</v>
      </c>
      <c r="AE538" s="70">
        <v>6.0</v>
      </c>
      <c r="AF538" s="70">
        <v>14.0</v>
      </c>
      <c r="AG538" s="70">
        <v>1.0</v>
      </c>
      <c r="AH538" s="69">
        <v>153.0</v>
      </c>
      <c r="AI538" s="69">
        <v>18.0</v>
      </c>
      <c r="AJ538" s="69">
        <v>9.0</v>
      </c>
      <c r="AK538" s="70">
        <f t="shared" ref="AK538:AN538" si="2692">ROUND(AD538*$AB538,0)</f>
        <v>15</v>
      </c>
      <c r="AL538" s="70">
        <f t="shared" si="2692"/>
        <v>12</v>
      </c>
      <c r="AM538" s="70">
        <f t="shared" si="2692"/>
        <v>27</v>
      </c>
      <c r="AN538" s="70">
        <f t="shared" si="2692"/>
        <v>2</v>
      </c>
      <c r="AO538" s="69">
        <f t="shared" ref="AO538:AQ538" si="2693">ROUND(AH538*$AC538,0)</f>
        <v>71</v>
      </c>
      <c r="AP538" s="69">
        <f t="shared" si="2693"/>
        <v>8</v>
      </c>
      <c r="AQ538" s="69">
        <f t="shared" si="2693"/>
        <v>4</v>
      </c>
    </row>
    <row r="539">
      <c r="A539" s="60"/>
      <c r="B539" s="60"/>
      <c r="C539" s="60"/>
      <c r="D539" s="46">
        <v>537.0</v>
      </c>
      <c r="E539" s="25"/>
      <c r="F539" s="26">
        <v>7332.0</v>
      </c>
      <c r="G539" s="18">
        <v>2570.0</v>
      </c>
      <c r="H539" s="15">
        <f t="shared" si="9"/>
        <v>296</v>
      </c>
      <c r="I539" s="28">
        <v>19.0</v>
      </c>
      <c r="J539" s="29">
        <v>46.0</v>
      </c>
      <c r="K539" s="30">
        <v>11.0</v>
      </c>
      <c r="L539" s="31">
        <v>162.0</v>
      </c>
      <c r="M539" s="32">
        <v>20.0</v>
      </c>
      <c r="N539" s="33">
        <v>38.0</v>
      </c>
      <c r="O539" s="25"/>
      <c r="P539" s="15">
        <f t="shared" si="10"/>
        <v>193</v>
      </c>
      <c r="Q539" s="28">
        <f>'Group B vs A; Governor; Early E'!AJ539</f>
        <v>47</v>
      </c>
      <c r="R539" s="29">
        <f>'Group B vs A; Governor; Early E'!AK539</f>
        <v>46</v>
      </c>
      <c r="S539" s="30">
        <f>'Group B vs A; Governor; MiV EDV'!AJ539</f>
        <v>11</v>
      </c>
      <c r="T539" s="31">
        <f>'Group B vs A; Governor; MiV EDV'!AK539</f>
        <v>16</v>
      </c>
      <c r="U539" s="32">
        <f>'Group B vs A; EDV Restoration D'!C539</f>
        <v>35</v>
      </c>
      <c r="V539" s="33">
        <f>'Group B vs A; Governor; MiV EDV'!AI539</f>
        <v>38</v>
      </c>
      <c r="W539" s="25"/>
      <c r="X539" s="28">
        <f t="shared" ref="X539:Y539" si="2694">I539+K539+M539</f>
        <v>50</v>
      </c>
      <c r="Y539" s="29">
        <f t="shared" si="2694"/>
        <v>246</v>
      </c>
      <c r="Z539" s="32">
        <f t="shared" ref="Z539:AA539" si="2695">Q539+S539+U539</f>
        <v>93</v>
      </c>
      <c r="AA539" s="67">
        <f t="shared" si="2695"/>
        <v>100</v>
      </c>
      <c r="AB539" s="68">
        <f t="shared" ref="AB539:AC539" si="2696">Z539/X539</f>
        <v>1.86</v>
      </c>
      <c r="AC539" s="69">
        <f t="shared" si="2696"/>
        <v>0.406504065</v>
      </c>
      <c r="AD539" s="70">
        <v>20.0</v>
      </c>
      <c r="AE539" s="70">
        <v>10.0</v>
      </c>
      <c r="AF539" s="70">
        <v>13.0</v>
      </c>
      <c r="AG539" s="70">
        <v>7.0</v>
      </c>
      <c r="AH539" s="69">
        <v>185.0</v>
      </c>
      <c r="AI539" s="69">
        <v>45.0</v>
      </c>
      <c r="AJ539" s="69">
        <v>16.0</v>
      </c>
      <c r="AK539" s="70">
        <f t="shared" ref="AK539:AN539" si="2697">ROUND(AD539*$AB539,0)</f>
        <v>37</v>
      </c>
      <c r="AL539" s="70">
        <f t="shared" si="2697"/>
        <v>19</v>
      </c>
      <c r="AM539" s="70">
        <f t="shared" si="2697"/>
        <v>24</v>
      </c>
      <c r="AN539" s="70">
        <f t="shared" si="2697"/>
        <v>13</v>
      </c>
      <c r="AO539" s="69">
        <f t="shared" ref="AO539:AQ539" si="2698">ROUND(AH539*$AC539,0)</f>
        <v>75</v>
      </c>
      <c r="AP539" s="69">
        <f t="shared" si="2698"/>
        <v>18</v>
      </c>
      <c r="AQ539" s="69">
        <f t="shared" si="2698"/>
        <v>7</v>
      </c>
    </row>
    <row r="540">
      <c r="A540" s="60"/>
      <c r="B540" s="60"/>
      <c r="C540" s="60"/>
      <c r="D540" s="46">
        <v>538.0</v>
      </c>
      <c r="E540" s="25"/>
      <c r="F540" s="26">
        <v>7334.0</v>
      </c>
      <c r="G540" s="18">
        <v>1131.0</v>
      </c>
      <c r="H540" s="15">
        <f t="shared" si="9"/>
        <v>192</v>
      </c>
      <c r="I540" s="28">
        <v>4.0</v>
      </c>
      <c r="J540" s="29">
        <v>33.0</v>
      </c>
      <c r="K540" s="30">
        <v>13.0</v>
      </c>
      <c r="L540" s="31">
        <v>93.0</v>
      </c>
      <c r="M540" s="32">
        <v>19.0</v>
      </c>
      <c r="N540" s="33">
        <v>30.0</v>
      </c>
      <c r="O540" s="25"/>
      <c r="P540" s="15">
        <f t="shared" si="10"/>
        <v>139</v>
      </c>
      <c r="Q540" s="28">
        <f>'Group B vs A; Governor; Early E'!AJ540</f>
        <v>16</v>
      </c>
      <c r="R540" s="29">
        <f>'Group B vs A; Governor; Early E'!AK540</f>
        <v>33</v>
      </c>
      <c r="S540" s="30">
        <f>'Group B vs A; Governor; MiV EDV'!AJ540</f>
        <v>13</v>
      </c>
      <c r="T540" s="31">
        <f>'Group B vs A; Governor; MiV EDV'!AK540</f>
        <v>14</v>
      </c>
      <c r="U540" s="32">
        <f>'Group B vs A; EDV Restoration D'!C540</f>
        <v>33</v>
      </c>
      <c r="V540" s="33">
        <f>'Group B vs A; Governor; MiV EDV'!AI540</f>
        <v>30</v>
      </c>
      <c r="W540" s="25"/>
      <c r="X540" s="28">
        <f t="shared" ref="X540:Y540" si="2699">I540+K540+M540</f>
        <v>36</v>
      </c>
      <c r="Y540" s="29">
        <f t="shared" si="2699"/>
        <v>156</v>
      </c>
      <c r="Z540" s="32">
        <f t="shared" ref="Z540:AA540" si="2700">Q540+S540+U540</f>
        <v>62</v>
      </c>
      <c r="AA540" s="67">
        <f t="shared" si="2700"/>
        <v>77</v>
      </c>
      <c r="AB540" s="68">
        <f t="shared" ref="AB540:AC540" si="2701">Z540/X540</f>
        <v>1.722222222</v>
      </c>
      <c r="AC540" s="69">
        <f t="shared" si="2701"/>
        <v>0.4935897436</v>
      </c>
      <c r="AD540" s="70">
        <v>19.0</v>
      </c>
      <c r="AE540" s="70">
        <v>5.0</v>
      </c>
      <c r="AF540" s="70">
        <v>9.0</v>
      </c>
      <c r="AG540" s="70">
        <v>3.0</v>
      </c>
      <c r="AH540" s="69">
        <v>94.0</v>
      </c>
      <c r="AI540" s="69">
        <v>52.0</v>
      </c>
      <c r="AJ540" s="69">
        <v>10.0</v>
      </c>
      <c r="AK540" s="70">
        <f t="shared" ref="AK540:AN540" si="2702">ROUND(AD540*$AB540,0)</f>
        <v>33</v>
      </c>
      <c r="AL540" s="70">
        <f t="shared" si="2702"/>
        <v>9</v>
      </c>
      <c r="AM540" s="70">
        <f t="shared" si="2702"/>
        <v>16</v>
      </c>
      <c r="AN540" s="70">
        <f t="shared" si="2702"/>
        <v>5</v>
      </c>
      <c r="AO540" s="69">
        <f t="shared" ref="AO540:AQ540" si="2703">ROUND(AH540*$AC540,0)</f>
        <v>46</v>
      </c>
      <c r="AP540" s="69">
        <f t="shared" si="2703"/>
        <v>26</v>
      </c>
      <c r="AQ540" s="69">
        <f t="shared" si="2703"/>
        <v>5</v>
      </c>
    </row>
    <row r="541">
      <c r="A541" s="60"/>
      <c r="B541" s="60"/>
      <c r="C541" s="60"/>
      <c r="D541" s="46">
        <v>539.0</v>
      </c>
      <c r="E541" s="25"/>
      <c r="F541" s="26">
        <v>7341.0</v>
      </c>
      <c r="G541" s="18">
        <v>2719.0</v>
      </c>
      <c r="H541" s="15">
        <f t="shared" si="9"/>
        <v>407</v>
      </c>
      <c r="I541" s="28">
        <v>28.0</v>
      </c>
      <c r="J541" s="29">
        <v>77.0</v>
      </c>
      <c r="K541" s="30">
        <v>34.0</v>
      </c>
      <c r="L541" s="31">
        <v>197.0</v>
      </c>
      <c r="M541" s="32">
        <v>20.0</v>
      </c>
      <c r="N541" s="33">
        <v>51.0</v>
      </c>
      <c r="O541" s="25"/>
      <c r="P541" s="15">
        <f t="shared" si="10"/>
        <v>307</v>
      </c>
      <c r="Q541" s="28">
        <f>'Group B vs A; Governor; Early E'!AJ541</f>
        <v>65</v>
      </c>
      <c r="R541" s="29">
        <f>'Group B vs A; Governor; Early E'!AK541</f>
        <v>77</v>
      </c>
      <c r="S541" s="30">
        <f>'Group B vs A; Governor; MiV EDV'!AJ541</f>
        <v>34</v>
      </c>
      <c r="T541" s="31">
        <f>'Group B vs A; Governor; MiV EDV'!AK541</f>
        <v>40</v>
      </c>
      <c r="U541" s="32">
        <f>'Group B vs A; EDV Restoration D'!C541</f>
        <v>40</v>
      </c>
      <c r="V541" s="33">
        <f>'Group B vs A; Governor; MiV EDV'!AI541</f>
        <v>51</v>
      </c>
      <c r="W541" s="25"/>
      <c r="X541" s="28">
        <f t="shared" ref="X541:Y541" si="2704">I541+K541+M541</f>
        <v>82</v>
      </c>
      <c r="Y541" s="29">
        <f t="shared" si="2704"/>
        <v>325</v>
      </c>
      <c r="Z541" s="32">
        <f t="shared" ref="Z541:AA541" si="2705">Q541+S541+U541</f>
        <v>139</v>
      </c>
      <c r="AA541" s="67">
        <f t="shared" si="2705"/>
        <v>168</v>
      </c>
      <c r="AB541" s="68">
        <f t="shared" ref="AB541:AC541" si="2706">Z541/X541</f>
        <v>1.695121951</v>
      </c>
      <c r="AC541" s="69">
        <f t="shared" si="2706"/>
        <v>0.5169230769</v>
      </c>
      <c r="AD541" s="70">
        <v>41.0</v>
      </c>
      <c r="AE541" s="70">
        <v>14.0</v>
      </c>
      <c r="AF541" s="70">
        <v>18.0</v>
      </c>
      <c r="AG541" s="70">
        <v>9.0</v>
      </c>
      <c r="AH541" s="69">
        <v>232.0</v>
      </c>
      <c r="AI541" s="69">
        <v>78.0</v>
      </c>
      <c r="AJ541" s="69">
        <v>15.0</v>
      </c>
      <c r="AK541" s="70">
        <f t="shared" ref="AK541:AN541" si="2707">ROUND(AD541*$AB541,0)</f>
        <v>70</v>
      </c>
      <c r="AL541" s="70">
        <f t="shared" si="2707"/>
        <v>24</v>
      </c>
      <c r="AM541" s="70">
        <f t="shared" si="2707"/>
        <v>31</v>
      </c>
      <c r="AN541" s="70">
        <f t="shared" si="2707"/>
        <v>15</v>
      </c>
      <c r="AO541" s="69">
        <f t="shared" ref="AO541:AQ541" si="2708">ROUND(AH541*$AC541,0)</f>
        <v>120</v>
      </c>
      <c r="AP541" s="69">
        <f t="shared" si="2708"/>
        <v>40</v>
      </c>
      <c r="AQ541" s="69">
        <f t="shared" si="2708"/>
        <v>8</v>
      </c>
    </row>
    <row r="542">
      <c r="A542" s="60"/>
      <c r="B542" s="60"/>
      <c r="C542" s="60"/>
      <c r="D542" s="46">
        <v>540.0</v>
      </c>
      <c r="E542" s="25"/>
      <c r="F542" s="26">
        <v>7352.0</v>
      </c>
      <c r="G542" s="18">
        <v>2920.0</v>
      </c>
      <c r="H542" s="15">
        <f t="shared" si="9"/>
        <v>738</v>
      </c>
      <c r="I542" s="28">
        <v>69.0</v>
      </c>
      <c r="J542" s="29">
        <v>137.0</v>
      </c>
      <c r="K542" s="30">
        <v>68.0</v>
      </c>
      <c r="L542" s="31">
        <v>267.0</v>
      </c>
      <c r="M542" s="32">
        <v>73.0</v>
      </c>
      <c r="N542" s="33">
        <v>124.0</v>
      </c>
      <c r="O542" s="25"/>
      <c r="P542" s="15">
        <f t="shared" si="10"/>
        <v>682</v>
      </c>
      <c r="Q542" s="28">
        <f>'Group B vs A; Governor; Early E'!AJ542</f>
        <v>170</v>
      </c>
      <c r="R542" s="29">
        <f>'Group B vs A; Governor; Early E'!AK542</f>
        <v>137</v>
      </c>
      <c r="S542" s="30">
        <f>'Group B vs A; Governor; MiV EDV'!AJ542</f>
        <v>68</v>
      </c>
      <c r="T542" s="31">
        <f>'Group B vs A; Governor; MiV EDV'!AK542</f>
        <v>55</v>
      </c>
      <c r="U542" s="32">
        <f>'Group B vs A; EDV Restoration D'!C542</f>
        <v>128</v>
      </c>
      <c r="V542" s="33">
        <f>'Group B vs A; Governor; MiV EDV'!AI542</f>
        <v>124</v>
      </c>
      <c r="W542" s="25"/>
      <c r="X542" s="28">
        <f t="shared" ref="X542:Y542" si="2709">I542+K542+M542</f>
        <v>210</v>
      </c>
      <c r="Y542" s="29">
        <f t="shared" si="2709"/>
        <v>528</v>
      </c>
      <c r="Z542" s="32">
        <f t="shared" ref="Z542:AA542" si="2710">Q542+S542+U542</f>
        <v>366</v>
      </c>
      <c r="AA542" s="67">
        <f t="shared" si="2710"/>
        <v>316</v>
      </c>
      <c r="AB542" s="68">
        <f t="shared" ref="AB542:AC542" si="2711">Z542/X542</f>
        <v>1.742857143</v>
      </c>
      <c r="AC542" s="69">
        <f t="shared" si="2711"/>
        <v>0.5984848485</v>
      </c>
      <c r="AD542" s="70">
        <v>98.0</v>
      </c>
      <c r="AE542" s="70">
        <v>34.0</v>
      </c>
      <c r="AF542" s="70">
        <v>65.0</v>
      </c>
      <c r="AG542" s="70">
        <v>13.0</v>
      </c>
      <c r="AH542" s="69">
        <v>267.0</v>
      </c>
      <c r="AI542" s="69">
        <v>215.0</v>
      </c>
      <c r="AJ542" s="69">
        <v>46.0</v>
      </c>
      <c r="AK542" s="70">
        <f t="shared" ref="AK542:AN542" si="2712">ROUND(AD542*$AB542,0)</f>
        <v>171</v>
      </c>
      <c r="AL542" s="70">
        <f t="shared" si="2712"/>
        <v>59</v>
      </c>
      <c r="AM542" s="70">
        <f t="shared" si="2712"/>
        <v>113</v>
      </c>
      <c r="AN542" s="70">
        <f t="shared" si="2712"/>
        <v>23</v>
      </c>
      <c r="AO542" s="69">
        <f t="shared" ref="AO542:AQ542" si="2713">ROUND(AH542*$AC542,0)</f>
        <v>160</v>
      </c>
      <c r="AP542" s="69">
        <f t="shared" si="2713"/>
        <v>129</v>
      </c>
      <c r="AQ542" s="69">
        <f t="shared" si="2713"/>
        <v>28</v>
      </c>
    </row>
    <row r="543">
      <c r="A543" s="60"/>
      <c r="B543" s="60"/>
      <c r="C543" s="60"/>
      <c r="D543" s="46">
        <v>541.0</v>
      </c>
      <c r="E543" s="25"/>
      <c r="F543" s="26">
        <v>7355.0</v>
      </c>
      <c r="G543" s="18">
        <v>1480.0</v>
      </c>
      <c r="H543" s="15">
        <f t="shared" si="9"/>
        <v>329</v>
      </c>
      <c r="I543" s="28">
        <v>22.0</v>
      </c>
      <c r="J543" s="29">
        <v>63.0</v>
      </c>
      <c r="K543" s="30">
        <v>20.0</v>
      </c>
      <c r="L543" s="31">
        <v>129.0</v>
      </c>
      <c r="M543" s="32">
        <v>51.0</v>
      </c>
      <c r="N543" s="33">
        <v>44.0</v>
      </c>
      <c r="O543" s="25"/>
      <c r="P543" s="15">
        <f t="shared" si="10"/>
        <v>290</v>
      </c>
      <c r="Q543" s="28">
        <f>'Group B vs A; Governor; Early E'!AJ543</f>
        <v>71</v>
      </c>
      <c r="R543" s="29">
        <f>'Group B vs A; Governor; Early E'!AK543</f>
        <v>63</v>
      </c>
      <c r="S543" s="30">
        <f>'Group B vs A; Governor; MiV EDV'!AJ543</f>
        <v>20</v>
      </c>
      <c r="T543" s="31">
        <f>'Group B vs A; Governor; MiV EDV'!AK543</f>
        <v>16</v>
      </c>
      <c r="U543" s="32">
        <f>'Group B vs A; EDV Restoration D'!C543</f>
        <v>76</v>
      </c>
      <c r="V543" s="33">
        <f>'Group B vs A; Governor; MiV EDV'!AI543</f>
        <v>44</v>
      </c>
      <c r="W543" s="25"/>
      <c r="X543" s="28">
        <f t="shared" ref="X543:Y543" si="2714">I543+K543+M543</f>
        <v>93</v>
      </c>
      <c r="Y543" s="29">
        <f t="shared" si="2714"/>
        <v>236</v>
      </c>
      <c r="Z543" s="32">
        <f t="shared" ref="Z543:AA543" si="2715">Q543+S543+U543</f>
        <v>167</v>
      </c>
      <c r="AA543" s="67">
        <f t="shared" si="2715"/>
        <v>123</v>
      </c>
      <c r="AB543" s="68">
        <f t="shared" ref="AB543:AC543" si="2716">Z543/X543</f>
        <v>1.795698925</v>
      </c>
      <c r="AC543" s="69">
        <f t="shared" si="2716"/>
        <v>0.5211864407</v>
      </c>
      <c r="AD543" s="70">
        <v>56.0</v>
      </c>
      <c r="AE543" s="70">
        <v>15.0</v>
      </c>
      <c r="AF543" s="70">
        <v>16.0</v>
      </c>
      <c r="AG543" s="70">
        <v>6.0</v>
      </c>
      <c r="AH543" s="69">
        <v>140.0</v>
      </c>
      <c r="AI543" s="69">
        <v>84.0</v>
      </c>
      <c r="AJ543" s="69">
        <v>12.0</v>
      </c>
      <c r="AK543" s="70">
        <f t="shared" ref="AK543:AN543" si="2717">ROUND(AD543*$AB543,0)</f>
        <v>101</v>
      </c>
      <c r="AL543" s="70">
        <f t="shared" si="2717"/>
        <v>27</v>
      </c>
      <c r="AM543" s="70">
        <f t="shared" si="2717"/>
        <v>29</v>
      </c>
      <c r="AN543" s="70">
        <f t="shared" si="2717"/>
        <v>11</v>
      </c>
      <c r="AO543" s="69">
        <f t="shared" ref="AO543:AQ543" si="2718">ROUND(AH543*$AC543,0)</f>
        <v>73</v>
      </c>
      <c r="AP543" s="69">
        <f t="shared" si="2718"/>
        <v>44</v>
      </c>
      <c r="AQ543" s="69">
        <f t="shared" si="2718"/>
        <v>6</v>
      </c>
    </row>
    <row r="544">
      <c r="A544" s="60"/>
      <c r="B544" s="60"/>
      <c r="C544" s="60"/>
      <c r="D544" s="46">
        <v>542.0</v>
      </c>
      <c r="E544" s="25"/>
      <c r="F544" s="26">
        <v>7361.0</v>
      </c>
      <c r="G544" s="18">
        <v>1530.0</v>
      </c>
      <c r="H544" s="15">
        <f t="shared" si="9"/>
        <v>345</v>
      </c>
      <c r="I544" s="28">
        <v>42.0</v>
      </c>
      <c r="J544" s="29">
        <v>75.0</v>
      </c>
      <c r="K544" s="30">
        <v>30.0</v>
      </c>
      <c r="L544" s="31">
        <v>111.0</v>
      </c>
      <c r="M544" s="32">
        <v>46.0</v>
      </c>
      <c r="N544" s="33">
        <v>41.0</v>
      </c>
      <c r="O544" s="25"/>
      <c r="P544" s="15">
        <f t="shared" si="10"/>
        <v>362</v>
      </c>
      <c r="Q544" s="28">
        <f>'Group B vs A; Governor; Early E'!AJ544</f>
        <v>129</v>
      </c>
      <c r="R544" s="29">
        <f>'Group B vs A; Governor; Early E'!AK544</f>
        <v>75</v>
      </c>
      <c r="S544" s="30">
        <f>'Group B vs A; Governor; MiV EDV'!AJ544</f>
        <v>30</v>
      </c>
      <c r="T544" s="31">
        <f>'Group B vs A; Governor; MiV EDV'!AK544</f>
        <v>18</v>
      </c>
      <c r="U544" s="32">
        <f>'Group B vs A; EDV Restoration D'!C544</f>
        <v>69</v>
      </c>
      <c r="V544" s="33">
        <f>'Group B vs A; Governor; MiV EDV'!AI544</f>
        <v>41</v>
      </c>
      <c r="W544" s="25"/>
      <c r="X544" s="28">
        <f t="shared" ref="X544:Y544" si="2719">I544+K544+M544</f>
        <v>118</v>
      </c>
      <c r="Y544" s="29">
        <f t="shared" si="2719"/>
        <v>227</v>
      </c>
      <c r="Z544" s="32">
        <f t="shared" ref="Z544:AA544" si="2720">Q544+S544+U544</f>
        <v>228</v>
      </c>
      <c r="AA544" s="67">
        <f t="shared" si="2720"/>
        <v>134</v>
      </c>
      <c r="AB544" s="68">
        <f t="shared" ref="AB544:AC544" si="2721">Z544/X544</f>
        <v>1.93220339</v>
      </c>
      <c r="AC544" s="69">
        <f t="shared" si="2721"/>
        <v>0.59030837</v>
      </c>
      <c r="AD544" s="70">
        <v>71.0</v>
      </c>
      <c r="AE544" s="70">
        <v>16.0</v>
      </c>
      <c r="AF544" s="70">
        <v>24.0</v>
      </c>
      <c r="AG544" s="70">
        <v>7.0</v>
      </c>
      <c r="AH544" s="69">
        <v>117.0</v>
      </c>
      <c r="AI544" s="69">
        <v>95.0</v>
      </c>
      <c r="AJ544" s="69">
        <v>15.0</v>
      </c>
      <c r="AK544" s="70">
        <f t="shared" ref="AK544:AN544" si="2722">ROUND(AD544*$AB544,0)</f>
        <v>137</v>
      </c>
      <c r="AL544" s="70">
        <f t="shared" si="2722"/>
        <v>31</v>
      </c>
      <c r="AM544" s="70">
        <f t="shared" si="2722"/>
        <v>46</v>
      </c>
      <c r="AN544" s="70">
        <f t="shared" si="2722"/>
        <v>14</v>
      </c>
      <c r="AO544" s="69">
        <f t="shared" ref="AO544:AQ544" si="2723">ROUND(AH544*$AC544,0)</f>
        <v>69</v>
      </c>
      <c r="AP544" s="69">
        <f t="shared" si="2723"/>
        <v>56</v>
      </c>
      <c r="AQ544" s="69">
        <f t="shared" si="2723"/>
        <v>9</v>
      </c>
    </row>
    <row r="545">
      <c r="A545" s="60"/>
      <c r="B545" s="60"/>
      <c r="C545" s="60"/>
      <c r="D545" s="46">
        <v>543.0</v>
      </c>
      <c r="E545" s="25"/>
      <c r="F545" s="26">
        <v>7366.0</v>
      </c>
      <c r="G545" s="18">
        <v>3061.0</v>
      </c>
      <c r="H545" s="15">
        <f t="shared" si="9"/>
        <v>538</v>
      </c>
      <c r="I545" s="28">
        <v>24.0</v>
      </c>
      <c r="J545" s="29">
        <v>61.0</v>
      </c>
      <c r="K545" s="30">
        <v>47.0</v>
      </c>
      <c r="L545" s="31">
        <v>290.0</v>
      </c>
      <c r="M545" s="32">
        <v>47.0</v>
      </c>
      <c r="N545" s="33">
        <v>69.0</v>
      </c>
      <c r="O545" s="25"/>
      <c r="P545" s="15">
        <f t="shared" si="10"/>
        <v>366</v>
      </c>
      <c r="Q545" s="28">
        <f>'Group B vs A; Governor; Early E'!AJ545</f>
        <v>65</v>
      </c>
      <c r="R545" s="29">
        <f>'Group B vs A; Governor; Early E'!AK545</f>
        <v>61</v>
      </c>
      <c r="S545" s="30">
        <f>'Group B vs A; Governor; MiV EDV'!AJ545</f>
        <v>47</v>
      </c>
      <c r="T545" s="31">
        <f>'Group B vs A; Governor; MiV EDV'!AK545</f>
        <v>46</v>
      </c>
      <c r="U545" s="32">
        <f>'Group B vs A; EDV Restoration D'!C545</f>
        <v>78</v>
      </c>
      <c r="V545" s="33">
        <f>'Group B vs A; Governor; MiV EDV'!AI545</f>
        <v>69</v>
      </c>
      <c r="W545" s="25"/>
      <c r="X545" s="28">
        <f t="shared" ref="X545:Y545" si="2724">I545+K545+M545</f>
        <v>118</v>
      </c>
      <c r="Y545" s="29">
        <f t="shared" si="2724"/>
        <v>420</v>
      </c>
      <c r="Z545" s="32">
        <f t="shared" ref="Z545:AA545" si="2725">Q545+S545+U545</f>
        <v>190</v>
      </c>
      <c r="AA545" s="67">
        <f t="shared" si="2725"/>
        <v>176</v>
      </c>
      <c r="AB545" s="68">
        <f t="shared" ref="AB545:AC545" si="2726">Z545/X545</f>
        <v>1.610169492</v>
      </c>
      <c r="AC545" s="69">
        <f t="shared" si="2726"/>
        <v>0.419047619</v>
      </c>
      <c r="AD545" s="70">
        <v>69.0</v>
      </c>
      <c r="AE545" s="70">
        <v>19.0</v>
      </c>
      <c r="AF545" s="70">
        <v>19.0</v>
      </c>
      <c r="AG545" s="70">
        <v>11.0</v>
      </c>
      <c r="AH545" s="69">
        <v>285.0</v>
      </c>
      <c r="AI545" s="69">
        <v>123.0</v>
      </c>
      <c r="AJ545" s="69">
        <v>12.0</v>
      </c>
      <c r="AK545" s="70">
        <f t="shared" ref="AK545:AN545" si="2727">ROUND(AD545*$AB545,0)</f>
        <v>111</v>
      </c>
      <c r="AL545" s="70">
        <f t="shared" si="2727"/>
        <v>31</v>
      </c>
      <c r="AM545" s="70">
        <f t="shared" si="2727"/>
        <v>31</v>
      </c>
      <c r="AN545" s="70">
        <f t="shared" si="2727"/>
        <v>18</v>
      </c>
      <c r="AO545" s="69">
        <f t="shared" ref="AO545:AQ545" si="2728">ROUND(AH545*$AC545,0)</f>
        <v>119</v>
      </c>
      <c r="AP545" s="69">
        <f t="shared" si="2728"/>
        <v>52</v>
      </c>
      <c r="AQ545" s="69">
        <f t="shared" si="2728"/>
        <v>5</v>
      </c>
    </row>
    <row r="546">
      <c r="A546" s="60"/>
      <c r="B546" s="60"/>
      <c r="C546" s="60"/>
      <c r="D546" s="46">
        <v>544.0</v>
      </c>
      <c r="E546" s="25"/>
      <c r="F546" s="26">
        <v>7378.0</v>
      </c>
      <c r="G546" s="18">
        <v>2675.0</v>
      </c>
      <c r="H546" s="15">
        <f t="shared" si="9"/>
        <v>894</v>
      </c>
      <c r="I546" s="28">
        <v>63.0</v>
      </c>
      <c r="J546" s="29">
        <v>102.0</v>
      </c>
      <c r="K546" s="30">
        <v>126.0</v>
      </c>
      <c r="L546" s="31">
        <v>483.0</v>
      </c>
      <c r="M546" s="32">
        <v>51.0</v>
      </c>
      <c r="N546" s="33">
        <v>69.0</v>
      </c>
      <c r="O546" s="25"/>
      <c r="P546" s="15">
        <f t="shared" si="10"/>
        <v>637</v>
      </c>
      <c r="Q546" s="28">
        <f>'Group B vs A; Governor; Early E'!AJ546</f>
        <v>165</v>
      </c>
      <c r="R546" s="29">
        <f>'Group B vs A; Governor; Early E'!AK546</f>
        <v>102</v>
      </c>
      <c r="S546" s="30">
        <f>'Group B vs A; Governor; MiV EDV'!AJ546</f>
        <v>126</v>
      </c>
      <c r="T546" s="31">
        <f>'Group B vs A; Governor; MiV EDV'!AK546</f>
        <v>92</v>
      </c>
      <c r="U546" s="32">
        <f>'Group B vs A; EDV Restoration D'!C546</f>
        <v>83</v>
      </c>
      <c r="V546" s="33">
        <f>'Group B vs A; Governor; MiV EDV'!AI546</f>
        <v>69</v>
      </c>
      <c r="W546" s="25"/>
      <c r="X546" s="28">
        <f t="shared" ref="X546:Y546" si="2729">I546+K546+M546</f>
        <v>240</v>
      </c>
      <c r="Y546" s="29">
        <f t="shared" si="2729"/>
        <v>654</v>
      </c>
      <c r="Z546" s="32">
        <f t="shared" ref="Z546:AA546" si="2730">Q546+S546+U546</f>
        <v>374</v>
      </c>
      <c r="AA546" s="67">
        <f t="shared" si="2730"/>
        <v>263</v>
      </c>
      <c r="AB546" s="68">
        <f t="shared" ref="AB546:AC546" si="2731">Z546/X546</f>
        <v>1.558333333</v>
      </c>
      <c r="AC546" s="69">
        <f t="shared" si="2731"/>
        <v>0.4021406728</v>
      </c>
      <c r="AD546" s="70">
        <v>118.0</v>
      </c>
      <c r="AE546" s="70">
        <v>36.0</v>
      </c>
      <c r="AF546" s="70">
        <v>46.0</v>
      </c>
      <c r="AG546" s="70">
        <v>40.0</v>
      </c>
      <c r="AH546" s="69">
        <v>353.0</v>
      </c>
      <c r="AI546" s="69">
        <v>284.0</v>
      </c>
      <c r="AJ546" s="69">
        <v>17.0</v>
      </c>
      <c r="AK546" s="70">
        <f t="shared" ref="AK546:AN546" si="2732">ROUND(AD546*$AB546,0)</f>
        <v>184</v>
      </c>
      <c r="AL546" s="70">
        <f t="shared" si="2732"/>
        <v>56</v>
      </c>
      <c r="AM546" s="70">
        <f t="shared" si="2732"/>
        <v>72</v>
      </c>
      <c r="AN546" s="70">
        <f t="shared" si="2732"/>
        <v>62</v>
      </c>
      <c r="AO546" s="69">
        <f t="shared" ref="AO546:AQ546" si="2733">ROUND(AH546*$AC546,0)</f>
        <v>142</v>
      </c>
      <c r="AP546" s="69">
        <f t="shared" si="2733"/>
        <v>114</v>
      </c>
      <c r="AQ546" s="69">
        <f t="shared" si="2733"/>
        <v>7</v>
      </c>
    </row>
    <row r="547">
      <c r="A547" s="60"/>
      <c r="B547" s="60"/>
      <c r="C547" s="60"/>
      <c r="D547" s="46">
        <v>545.0</v>
      </c>
      <c r="E547" s="25"/>
      <c r="F547" s="26">
        <v>7402.0</v>
      </c>
      <c r="G547" s="18">
        <v>3002.0</v>
      </c>
      <c r="H547" s="15">
        <f t="shared" si="9"/>
        <v>621</v>
      </c>
      <c r="I547" s="28">
        <v>35.0</v>
      </c>
      <c r="J547" s="29">
        <v>119.0</v>
      </c>
      <c r="K547" s="30">
        <v>53.0</v>
      </c>
      <c r="L547" s="31">
        <v>256.0</v>
      </c>
      <c r="M547" s="32">
        <v>50.0</v>
      </c>
      <c r="N547" s="33">
        <v>108.0</v>
      </c>
      <c r="O547" s="25"/>
      <c r="P547" s="15">
        <f t="shared" si="10"/>
        <v>516</v>
      </c>
      <c r="Q547" s="28">
        <f>'Group B vs A; Governor; Early E'!AJ547</f>
        <v>89</v>
      </c>
      <c r="R547" s="29">
        <f>'Group B vs A; Governor; Early E'!AK547</f>
        <v>119</v>
      </c>
      <c r="S547" s="30">
        <f>'Group B vs A; Governor; MiV EDV'!AJ547</f>
        <v>53</v>
      </c>
      <c r="T547" s="31">
        <f>'Group B vs A; Governor; MiV EDV'!AK547</f>
        <v>53</v>
      </c>
      <c r="U547" s="32">
        <f>'Group B vs A; EDV Restoration D'!C547</f>
        <v>94</v>
      </c>
      <c r="V547" s="33">
        <f>'Group B vs A; Governor; MiV EDV'!AI547</f>
        <v>108</v>
      </c>
      <c r="W547" s="25"/>
      <c r="X547" s="28">
        <f t="shared" ref="X547:Y547" si="2734">I547+K547+M547</f>
        <v>138</v>
      </c>
      <c r="Y547" s="29">
        <f t="shared" si="2734"/>
        <v>483</v>
      </c>
      <c r="Z547" s="32">
        <f t="shared" ref="Z547:AA547" si="2735">Q547+S547+U547</f>
        <v>236</v>
      </c>
      <c r="AA547" s="67">
        <f t="shared" si="2735"/>
        <v>280</v>
      </c>
      <c r="AB547" s="68">
        <f t="shared" ref="AB547:AC547" si="2736">Z547/X547</f>
        <v>1.710144928</v>
      </c>
      <c r="AC547" s="69">
        <f t="shared" si="2736"/>
        <v>0.5797101449</v>
      </c>
      <c r="AD547" s="70">
        <v>78.0</v>
      </c>
      <c r="AE547" s="70">
        <v>24.0</v>
      </c>
      <c r="AF547" s="70">
        <v>27.0</v>
      </c>
      <c r="AG547" s="70">
        <v>9.0</v>
      </c>
      <c r="AH547" s="69">
        <v>272.0</v>
      </c>
      <c r="AI547" s="69">
        <v>183.0</v>
      </c>
      <c r="AJ547" s="69">
        <v>28.0</v>
      </c>
      <c r="AK547" s="70">
        <f t="shared" ref="AK547:AN547" si="2737">ROUND(AD547*$AB547,0)</f>
        <v>133</v>
      </c>
      <c r="AL547" s="70">
        <f t="shared" si="2737"/>
        <v>41</v>
      </c>
      <c r="AM547" s="70">
        <f t="shared" si="2737"/>
        <v>46</v>
      </c>
      <c r="AN547" s="70">
        <f t="shared" si="2737"/>
        <v>15</v>
      </c>
      <c r="AO547" s="69">
        <f t="shared" ref="AO547:AQ547" si="2738">ROUND(AH547*$AC547,0)</f>
        <v>158</v>
      </c>
      <c r="AP547" s="69">
        <f t="shared" si="2738"/>
        <v>106</v>
      </c>
      <c r="AQ547" s="69">
        <f t="shared" si="2738"/>
        <v>16</v>
      </c>
    </row>
    <row r="548">
      <c r="A548" s="60"/>
      <c r="B548" s="60"/>
      <c r="C548" s="60"/>
      <c r="D548" s="46">
        <v>546.0</v>
      </c>
      <c r="E548" s="25"/>
      <c r="F548" s="26">
        <v>7403.0</v>
      </c>
      <c r="G548" s="18">
        <v>3625.0</v>
      </c>
      <c r="H548" s="15">
        <f t="shared" si="9"/>
        <v>811</v>
      </c>
      <c r="I548" s="28">
        <v>57.0</v>
      </c>
      <c r="J548" s="29">
        <v>138.0</v>
      </c>
      <c r="K548" s="30">
        <v>65.0</v>
      </c>
      <c r="L548" s="31">
        <v>362.0</v>
      </c>
      <c r="M548" s="32">
        <v>70.0</v>
      </c>
      <c r="N548" s="33">
        <v>119.0</v>
      </c>
      <c r="O548" s="25"/>
      <c r="P548" s="15">
        <f t="shared" si="10"/>
        <v>655</v>
      </c>
      <c r="Q548" s="28">
        <f>'Group B vs A; Governor; Early E'!AJ548</f>
        <v>145</v>
      </c>
      <c r="R548" s="29">
        <f>'Group B vs A; Governor; Early E'!AK548</f>
        <v>138</v>
      </c>
      <c r="S548" s="30">
        <f>'Group B vs A; Governor; MiV EDV'!AJ548</f>
        <v>65</v>
      </c>
      <c r="T548" s="31">
        <f>'Group B vs A; Governor; MiV EDV'!AK548</f>
        <v>65</v>
      </c>
      <c r="U548" s="32">
        <f>'Group B vs A; EDV Restoration D'!C548</f>
        <v>123</v>
      </c>
      <c r="V548" s="33">
        <f>'Group B vs A; Governor; MiV EDV'!AI548</f>
        <v>119</v>
      </c>
      <c r="W548" s="25"/>
      <c r="X548" s="28">
        <f t="shared" ref="X548:Y548" si="2739">I548+K548+M548</f>
        <v>192</v>
      </c>
      <c r="Y548" s="29">
        <f t="shared" si="2739"/>
        <v>619</v>
      </c>
      <c r="Z548" s="32">
        <f t="shared" ref="Z548:AA548" si="2740">Q548+S548+U548</f>
        <v>333</v>
      </c>
      <c r="AA548" s="67">
        <f t="shared" si="2740"/>
        <v>322</v>
      </c>
      <c r="AB548" s="68">
        <f t="shared" ref="AB548:AC548" si="2741">Z548/X548</f>
        <v>1.734375</v>
      </c>
      <c r="AC548" s="69">
        <f t="shared" si="2741"/>
        <v>0.5201938611</v>
      </c>
      <c r="AD548" s="70">
        <v>103.0</v>
      </c>
      <c r="AE548" s="70">
        <v>42.0</v>
      </c>
      <c r="AF548" s="70">
        <v>35.0</v>
      </c>
      <c r="AG548" s="70">
        <v>12.0</v>
      </c>
      <c r="AH548" s="69">
        <v>409.0</v>
      </c>
      <c r="AI548" s="69">
        <v>178.0</v>
      </c>
      <c r="AJ548" s="69">
        <v>32.0</v>
      </c>
      <c r="AK548" s="70">
        <f t="shared" ref="AK548:AN548" si="2742">ROUND(AD548*$AB548,0)</f>
        <v>179</v>
      </c>
      <c r="AL548" s="70">
        <f t="shared" si="2742"/>
        <v>73</v>
      </c>
      <c r="AM548" s="70">
        <f t="shared" si="2742"/>
        <v>61</v>
      </c>
      <c r="AN548" s="70">
        <f t="shared" si="2742"/>
        <v>21</v>
      </c>
      <c r="AO548" s="69">
        <f t="shared" ref="AO548:AQ548" si="2743">ROUND(AH548*$AC548,0)</f>
        <v>213</v>
      </c>
      <c r="AP548" s="69">
        <f t="shared" si="2743"/>
        <v>93</v>
      </c>
      <c r="AQ548" s="69">
        <f t="shared" si="2743"/>
        <v>17</v>
      </c>
    </row>
    <row r="549">
      <c r="A549" s="60"/>
      <c r="B549" s="60"/>
      <c r="C549" s="60"/>
      <c r="D549" s="46">
        <v>547.0</v>
      </c>
      <c r="E549" s="25"/>
      <c r="F549" s="26">
        <v>7405.0</v>
      </c>
      <c r="G549" s="18">
        <v>1548.0</v>
      </c>
      <c r="H549" s="15">
        <f t="shared" si="9"/>
        <v>314</v>
      </c>
      <c r="I549" s="28">
        <v>14.0</v>
      </c>
      <c r="J549" s="29">
        <v>50.0</v>
      </c>
      <c r="K549" s="30">
        <v>23.0</v>
      </c>
      <c r="L549" s="31">
        <v>149.0</v>
      </c>
      <c r="M549" s="32">
        <v>32.0</v>
      </c>
      <c r="N549" s="33">
        <v>46.0</v>
      </c>
      <c r="O549" s="25"/>
      <c r="P549" s="15">
        <f t="shared" si="10"/>
        <v>236</v>
      </c>
      <c r="Q549" s="28">
        <f>'Group B vs A; Governor; Early E'!AJ549</f>
        <v>41</v>
      </c>
      <c r="R549" s="29">
        <f>'Group B vs A; Governor; Early E'!AK549</f>
        <v>50</v>
      </c>
      <c r="S549" s="30">
        <f>'Group B vs A; Governor; MiV EDV'!AJ549</f>
        <v>23</v>
      </c>
      <c r="T549" s="31">
        <f>'Group B vs A; Governor; MiV EDV'!AK549</f>
        <v>23</v>
      </c>
      <c r="U549" s="32">
        <f>'Group B vs A; EDV Restoration D'!C549</f>
        <v>53</v>
      </c>
      <c r="V549" s="33">
        <f>'Group B vs A; Governor; MiV EDV'!AI549</f>
        <v>46</v>
      </c>
      <c r="W549" s="25"/>
      <c r="X549" s="28">
        <f t="shared" ref="X549:Y549" si="2744">I549+K549+M549</f>
        <v>69</v>
      </c>
      <c r="Y549" s="29">
        <f t="shared" si="2744"/>
        <v>245</v>
      </c>
      <c r="Z549" s="32">
        <f t="shared" ref="Z549:AA549" si="2745">Q549+S549+U549</f>
        <v>117</v>
      </c>
      <c r="AA549" s="67">
        <f t="shared" si="2745"/>
        <v>119</v>
      </c>
      <c r="AB549" s="68">
        <f t="shared" ref="AB549:AC549" si="2746">Z549/X549</f>
        <v>1.695652174</v>
      </c>
      <c r="AC549" s="69">
        <f t="shared" si="2746"/>
        <v>0.4857142857</v>
      </c>
      <c r="AD549" s="70">
        <v>39.0</v>
      </c>
      <c r="AE549" s="70">
        <v>12.0</v>
      </c>
      <c r="AF549" s="70">
        <v>15.0</v>
      </c>
      <c r="AG549" s="70">
        <v>3.0</v>
      </c>
      <c r="AH549" s="69">
        <v>148.0</v>
      </c>
      <c r="AI549" s="69">
        <v>82.0</v>
      </c>
      <c r="AJ549" s="69">
        <v>15.0</v>
      </c>
      <c r="AK549" s="70">
        <f t="shared" ref="AK549:AN549" si="2747">ROUND(AD549*$AB549,0)</f>
        <v>66</v>
      </c>
      <c r="AL549" s="70">
        <f t="shared" si="2747"/>
        <v>20</v>
      </c>
      <c r="AM549" s="70">
        <f t="shared" si="2747"/>
        <v>25</v>
      </c>
      <c r="AN549" s="70">
        <f t="shared" si="2747"/>
        <v>5</v>
      </c>
      <c r="AO549" s="69">
        <f t="shared" ref="AO549:AQ549" si="2748">ROUND(AH549*$AC549,0)</f>
        <v>72</v>
      </c>
      <c r="AP549" s="69">
        <f t="shared" si="2748"/>
        <v>40</v>
      </c>
      <c r="AQ549" s="69">
        <f t="shared" si="2748"/>
        <v>7</v>
      </c>
    </row>
    <row r="550">
      <c r="A550" s="60"/>
      <c r="B550" s="60"/>
      <c r="C550" s="60"/>
      <c r="D550" s="46">
        <v>548.0</v>
      </c>
      <c r="E550" s="25"/>
      <c r="F550" s="26">
        <v>7410.0</v>
      </c>
      <c r="G550" s="18">
        <v>1310.0</v>
      </c>
      <c r="H550" s="15">
        <f t="shared" si="9"/>
        <v>302</v>
      </c>
      <c r="I550" s="28">
        <v>30.0</v>
      </c>
      <c r="J550" s="29">
        <v>47.0</v>
      </c>
      <c r="K550" s="30">
        <v>26.0</v>
      </c>
      <c r="L550" s="31">
        <v>133.0</v>
      </c>
      <c r="M550" s="32">
        <v>26.0</v>
      </c>
      <c r="N550" s="33">
        <v>40.0</v>
      </c>
      <c r="O550" s="25"/>
      <c r="P550" s="15">
        <f t="shared" si="10"/>
        <v>255</v>
      </c>
      <c r="Q550" s="28">
        <f>'Group B vs A; Governor; Early E'!AJ550</f>
        <v>74</v>
      </c>
      <c r="R550" s="29">
        <f>'Group B vs A; Governor; Early E'!AK550</f>
        <v>47</v>
      </c>
      <c r="S550" s="30">
        <f>'Group B vs A; Governor; MiV EDV'!AJ550</f>
        <v>26</v>
      </c>
      <c r="T550" s="31">
        <f>'Group B vs A; Governor; MiV EDV'!AK550</f>
        <v>24</v>
      </c>
      <c r="U550" s="32">
        <f>'Group B vs A; EDV Restoration D'!C550</f>
        <v>44</v>
      </c>
      <c r="V550" s="33">
        <f>'Group B vs A; Governor; MiV EDV'!AI550</f>
        <v>40</v>
      </c>
      <c r="W550" s="25"/>
      <c r="X550" s="28">
        <f t="shared" ref="X550:Y550" si="2749">I550+K550+M550</f>
        <v>82</v>
      </c>
      <c r="Y550" s="29">
        <f t="shared" si="2749"/>
        <v>220</v>
      </c>
      <c r="Z550" s="32">
        <f t="shared" ref="Z550:AA550" si="2750">Q550+S550+U550</f>
        <v>144</v>
      </c>
      <c r="AA550" s="67">
        <f t="shared" si="2750"/>
        <v>111</v>
      </c>
      <c r="AB550" s="68">
        <f t="shared" ref="AB550:AC550" si="2751">Z550/X550</f>
        <v>1.756097561</v>
      </c>
      <c r="AC550" s="69">
        <f t="shared" si="2751"/>
        <v>0.5045454545</v>
      </c>
      <c r="AD550" s="70">
        <v>38.0</v>
      </c>
      <c r="AE550" s="70">
        <v>15.0</v>
      </c>
      <c r="AF550" s="70">
        <v>20.0</v>
      </c>
      <c r="AG550" s="70">
        <v>9.0</v>
      </c>
      <c r="AH550" s="69">
        <v>131.0</v>
      </c>
      <c r="AI550" s="69">
        <v>76.0</v>
      </c>
      <c r="AJ550" s="69">
        <v>13.0</v>
      </c>
      <c r="AK550" s="70">
        <f t="shared" ref="AK550:AN550" si="2752">ROUND(AD550*$AB550,0)</f>
        <v>67</v>
      </c>
      <c r="AL550" s="70">
        <f t="shared" si="2752"/>
        <v>26</v>
      </c>
      <c r="AM550" s="70">
        <f t="shared" si="2752"/>
        <v>35</v>
      </c>
      <c r="AN550" s="70">
        <f t="shared" si="2752"/>
        <v>16</v>
      </c>
      <c r="AO550" s="69">
        <f t="shared" ref="AO550:AQ550" si="2753">ROUND(AH550*$AC550,0)</f>
        <v>66</v>
      </c>
      <c r="AP550" s="69">
        <f t="shared" si="2753"/>
        <v>38</v>
      </c>
      <c r="AQ550" s="69">
        <f t="shared" si="2753"/>
        <v>7</v>
      </c>
    </row>
    <row r="551">
      <c r="A551" s="60"/>
      <c r="B551" s="60"/>
      <c r="C551" s="60"/>
      <c r="D551" s="46">
        <v>549.0</v>
      </c>
      <c r="E551" s="25"/>
      <c r="F551" s="26">
        <v>7411.0</v>
      </c>
      <c r="G551" s="18">
        <v>2390.0</v>
      </c>
      <c r="H551" s="15">
        <f t="shared" si="9"/>
        <v>443</v>
      </c>
      <c r="I551" s="28">
        <v>25.0</v>
      </c>
      <c r="J551" s="29">
        <v>83.0</v>
      </c>
      <c r="K551" s="30">
        <v>31.0</v>
      </c>
      <c r="L551" s="31">
        <v>218.0</v>
      </c>
      <c r="M551" s="32">
        <v>26.0</v>
      </c>
      <c r="N551" s="33">
        <v>60.0</v>
      </c>
      <c r="O551" s="25"/>
      <c r="P551" s="15">
        <f t="shared" si="10"/>
        <v>325</v>
      </c>
      <c r="Q551" s="28">
        <f>'Group B vs A; Governor; Early E'!AJ551</f>
        <v>62</v>
      </c>
      <c r="R551" s="29">
        <f>'Group B vs A; Governor; Early E'!AK551</f>
        <v>83</v>
      </c>
      <c r="S551" s="30">
        <f>'Group B vs A; Governor; MiV EDV'!AJ551</f>
        <v>31</v>
      </c>
      <c r="T551" s="31">
        <f>'Group B vs A; Governor; MiV EDV'!AK551</f>
        <v>39</v>
      </c>
      <c r="U551" s="32">
        <f>'Group B vs A; EDV Restoration D'!C551</f>
        <v>50</v>
      </c>
      <c r="V551" s="33">
        <f>'Group B vs A; Governor; MiV EDV'!AI551</f>
        <v>60</v>
      </c>
      <c r="W551" s="25"/>
      <c r="X551" s="28">
        <f t="shared" ref="X551:Y551" si="2754">I551+K551+M551</f>
        <v>82</v>
      </c>
      <c r="Y551" s="29">
        <f t="shared" si="2754"/>
        <v>361</v>
      </c>
      <c r="Z551" s="32">
        <f t="shared" ref="Z551:AA551" si="2755">Q551+S551+U551</f>
        <v>143</v>
      </c>
      <c r="AA551" s="67">
        <f t="shared" si="2755"/>
        <v>182</v>
      </c>
      <c r="AB551" s="68">
        <f t="shared" ref="AB551:AC551" si="2756">Z551/X551</f>
        <v>1.743902439</v>
      </c>
      <c r="AC551" s="69">
        <f t="shared" si="2756"/>
        <v>0.5041551247</v>
      </c>
      <c r="AD551" s="70">
        <v>37.0</v>
      </c>
      <c r="AE551" s="70">
        <v>9.0</v>
      </c>
      <c r="AF551" s="70">
        <v>31.0</v>
      </c>
      <c r="AG551" s="70">
        <v>5.0</v>
      </c>
      <c r="AH551" s="69">
        <v>259.0</v>
      </c>
      <c r="AI551" s="69">
        <v>81.0</v>
      </c>
      <c r="AJ551" s="69">
        <v>21.0</v>
      </c>
      <c r="AK551" s="70">
        <f t="shared" ref="AK551:AN551" si="2757">ROUND(AD551*$AB551,0)</f>
        <v>65</v>
      </c>
      <c r="AL551" s="70">
        <f t="shared" si="2757"/>
        <v>16</v>
      </c>
      <c r="AM551" s="70">
        <f t="shared" si="2757"/>
        <v>54</v>
      </c>
      <c r="AN551" s="70">
        <f t="shared" si="2757"/>
        <v>9</v>
      </c>
      <c r="AO551" s="69">
        <f t="shared" ref="AO551:AQ551" si="2758">ROUND(AH551*$AC551,0)</f>
        <v>131</v>
      </c>
      <c r="AP551" s="69">
        <f t="shared" si="2758"/>
        <v>41</v>
      </c>
      <c r="AQ551" s="69">
        <f t="shared" si="2758"/>
        <v>11</v>
      </c>
    </row>
    <row r="552">
      <c r="A552" s="60"/>
      <c r="B552" s="60"/>
      <c r="C552" s="60"/>
      <c r="D552" s="46">
        <v>550.0</v>
      </c>
      <c r="E552" s="25"/>
      <c r="F552" s="26">
        <v>7414.0</v>
      </c>
      <c r="G552" s="18">
        <v>2248.0</v>
      </c>
      <c r="H552" s="15">
        <f t="shared" si="9"/>
        <v>435</v>
      </c>
      <c r="I552" s="28">
        <v>21.0</v>
      </c>
      <c r="J552" s="29">
        <v>59.0</v>
      </c>
      <c r="K552" s="30">
        <v>29.0</v>
      </c>
      <c r="L552" s="31">
        <v>249.0</v>
      </c>
      <c r="M552" s="32">
        <v>28.0</v>
      </c>
      <c r="N552" s="33">
        <v>49.0</v>
      </c>
      <c r="O552" s="25"/>
      <c r="P552" s="15">
        <f t="shared" si="10"/>
        <v>274</v>
      </c>
      <c r="Q552" s="28">
        <f>'Group B vs A; Governor; Early E'!AJ552</f>
        <v>53</v>
      </c>
      <c r="R552" s="29">
        <f>'Group B vs A; Governor; Early E'!AK552</f>
        <v>59</v>
      </c>
      <c r="S552" s="30">
        <f>'Group B vs A; Governor; MiV EDV'!AJ552</f>
        <v>29</v>
      </c>
      <c r="T552" s="31">
        <f>'Group B vs A; Governor; MiV EDV'!AK552</f>
        <v>35</v>
      </c>
      <c r="U552" s="32">
        <f>'Group B vs A; EDV Restoration D'!C552</f>
        <v>49</v>
      </c>
      <c r="V552" s="33">
        <f>'Group B vs A; Governor; MiV EDV'!AI552</f>
        <v>49</v>
      </c>
      <c r="W552" s="25"/>
      <c r="X552" s="28">
        <f t="shared" ref="X552:Y552" si="2759">I552+K552+M552</f>
        <v>78</v>
      </c>
      <c r="Y552" s="29">
        <f t="shared" si="2759"/>
        <v>357</v>
      </c>
      <c r="Z552" s="32">
        <f t="shared" ref="Z552:AA552" si="2760">Q552+S552+U552</f>
        <v>131</v>
      </c>
      <c r="AA552" s="67">
        <f t="shared" si="2760"/>
        <v>143</v>
      </c>
      <c r="AB552" s="68">
        <f t="shared" ref="AB552:AC552" si="2761">Z552/X552</f>
        <v>1.679487179</v>
      </c>
      <c r="AC552" s="69">
        <f t="shared" si="2761"/>
        <v>0.4005602241</v>
      </c>
      <c r="AD552" s="70">
        <v>44.0</v>
      </c>
      <c r="AE552" s="70">
        <v>11.0</v>
      </c>
      <c r="AF552" s="70">
        <v>15.0</v>
      </c>
      <c r="AG552" s="70">
        <v>8.0</v>
      </c>
      <c r="AH552" s="69">
        <v>247.0</v>
      </c>
      <c r="AI552" s="69">
        <v>96.0</v>
      </c>
      <c r="AJ552" s="69">
        <v>14.0</v>
      </c>
      <c r="AK552" s="70">
        <f t="shared" ref="AK552:AN552" si="2762">ROUND(AD552*$AB552,0)</f>
        <v>74</v>
      </c>
      <c r="AL552" s="70">
        <f t="shared" si="2762"/>
        <v>18</v>
      </c>
      <c r="AM552" s="70">
        <f t="shared" si="2762"/>
        <v>25</v>
      </c>
      <c r="AN552" s="70">
        <f t="shared" si="2762"/>
        <v>13</v>
      </c>
      <c r="AO552" s="69">
        <f t="shared" ref="AO552:AQ552" si="2763">ROUND(AH552*$AC552,0)</f>
        <v>99</v>
      </c>
      <c r="AP552" s="69">
        <f t="shared" si="2763"/>
        <v>38</v>
      </c>
      <c r="AQ552" s="69">
        <f t="shared" si="2763"/>
        <v>6</v>
      </c>
    </row>
    <row r="553">
      <c r="A553" s="60"/>
      <c r="B553" s="60"/>
      <c r="C553" s="60"/>
      <c r="D553" s="46">
        <v>551.0</v>
      </c>
      <c r="E553" s="25"/>
      <c r="F553" s="26">
        <v>7415.0</v>
      </c>
      <c r="G553" s="18">
        <v>3127.0</v>
      </c>
      <c r="H553" s="15">
        <f t="shared" si="9"/>
        <v>705</v>
      </c>
      <c r="I553" s="28">
        <v>50.0</v>
      </c>
      <c r="J553" s="29">
        <v>133.0</v>
      </c>
      <c r="K553" s="30">
        <v>50.0</v>
      </c>
      <c r="L553" s="31">
        <v>298.0</v>
      </c>
      <c r="M553" s="32">
        <v>71.0</v>
      </c>
      <c r="N553" s="33">
        <v>103.0</v>
      </c>
      <c r="O553" s="25"/>
      <c r="P553" s="15">
        <f t="shared" si="10"/>
        <v>587</v>
      </c>
      <c r="Q553" s="28">
        <f>'Group B vs A; Governor; Early E'!AJ553</f>
        <v>134</v>
      </c>
      <c r="R553" s="29">
        <f>'Group B vs A; Governor; Early E'!AK553</f>
        <v>133</v>
      </c>
      <c r="S553" s="30">
        <f>'Group B vs A; Governor; MiV EDV'!AJ553</f>
        <v>50</v>
      </c>
      <c r="T553" s="31">
        <f>'Group B vs A; Governor; MiV EDV'!AK553</f>
        <v>48</v>
      </c>
      <c r="U553" s="32">
        <f>'Group B vs A; EDV Restoration D'!C553</f>
        <v>119</v>
      </c>
      <c r="V553" s="33">
        <f>'Group B vs A; Governor; MiV EDV'!AI553</f>
        <v>103</v>
      </c>
      <c r="W553" s="25"/>
      <c r="X553" s="28">
        <f t="shared" ref="X553:Y553" si="2764">I553+K553+M553</f>
        <v>171</v>
      </c>
      <c r="Y553" s="29">
        <f t="shared" si="2764"/>
        <v>534</v>
      </c>
      <c r="Z553" s="32">
        <f t="shared" ref="Z553:AA553" si="2765">Q553+S553+U553</f>
        <v>303</v>
      </c>
      <c r="AA553" s="67">
        <f t="shared" si="2765"/>
        <v>284</v>
      </c>
      <c r="AB553" s="68">
        <f t="shared" ref="AB553:AC553" si="2766">Z553/X553</f>
        <v>1.771929825</v>
      </c>
      <c r="AC553" s="69">
        <f t="shared" si="2766"/>
        <v>0.531835206</v>
      </c>
      <c r="AD553" s="70">
        <v>103.0</v>
      </c>
      <c r="AE553" s="70">
        <v>29.0</v>
      </c>
      <c r="AF553" s="70">
        <v>27.0</v>
      </c>
      <c r="AG553" s="70">
        <v>12.0</v>
      </c>
      <c r="AH553" s="69">
        <v>344.0</v>
      </c>
      <c r="AI553" s="69">
        <v>168.0</v>
      </c>
      <c r="AJ553" s="69">
        <v>22.0</v>
      </c>
      <c r="AK553" s="70">
        <f t="shared" ref="AK553:AN553" si="2767">ROUND(AD553*$AB553,0)</f>
        <v>183</v>
      </c>
      <c r="AL553" s="70">
        <f t="shared" si="2767"/>
        <v>51</v>
      </c>
      <c r="AM553" s="70">
        <f t="shared" si="2767"/>
        <v>48</v>
      </c>
      <c r="AN553" s="70">
        <f t="shared" si="2767"/>
        <v>21</v>
      </c>
      <c r="AO553" s="69">
        <f t="shared" ref="AO553:AQ553" si="2768">ROUND(AH553*$AC553,0)</f>
        <v>183</v>
      </c>
      <c r="AP553" s="69">
        <f t="shared" si="2768"/>
        <v>89</v>
      </c>
      <c r="AQ553" s="69">
        <f t="shared" si="2768"/>
        <v>12</v>
      </c>
    </row>
    <row r="554">
      <c r="A554" s="60"/>
      <c r="B554" s="60"/>
      <c r="C554" s="60"/>
      <c r="D554" s="46">
        <v>552.0</v>
      </c>
      <c r="E554" s="25"/>
      <c r="F554" s="26">
        <v>7417.0</v>
      </c>
      <c r="G554" s="18">
        <v>2919.0</v>
      </c>
      <c r="H554" s="15">
        <f t="shared" si="9"/>
        <v>496</v>
      </c>
      <c r="I554" s="28">
        <v>47.0</v>
      </c>
      <c r="J554" s="29">
        <v>95.0</v>
      </c>
      <c r="K554" s="30">
        <v>29.0</v>
      </c>
      <c r="L554" s="31">
        <v>236.0</v>
      </c>
      <c r="M554" s="32">
        <v>28.0</v>
      </c>
      <c r="N554" s="33">
        <v>61.0</v>
      </c>
      <c r="O554" s="25"/>
      <c r="P554" s="15">
        <f t="shared" si="10"/>
        <v>383</v>
      </c>
      <c r="Q554" s="28">
        <f>'Group B vs A; Governor; Early E'!AJ554</f>
        <v>106</v>
      </c>
      <c r="R554" s="29">
        <f>'Group B vs A; Governor; Early E'!AK554</f>
        <v>95</v>
      </c>
      <c r="S554" s="30">
        <f>'Group B vs A; Governor; MiV EDV'!AJ554</f>
        <v>29</v>
      </c>
      <c r="T554" s="31">
        <f>'Group B vs A; Governor; MiV EDV'!AK554</f>
        <v>38</v>
      </c>
      <c r="U554" s="32">
        <f>'Group B vs A; EDV Restoration D'!C554</f>
        <v>54</v>
      </c>
      <c r="V554" s="33">
        <f>'Group B vs A; Governor; MiV EDV'!AI554</f>
        <v>61</v>
      </c>
      <c r="W554" s="25"/>
      <c r="X554" s="28">
        <f t="shared" ref="X554:Y554" si="2769">I554+K554+M554</f>
        <v>104</v>
      </c>
      <c r="Y554" s="29">
        <f t="shared" si="2769"/>
        <v>392</v>
      </c>
      <c r="Z554" s="32">
        <f t="shared" ref="Z554:AA554" si="2770">Q554+S554+U554</f>
        <v>189</v>
      </c>
      <c r="AA554" s="67">
        <f t="shared" si="2770"/>
        <v>194</v>
      </c>
      <c r="AB554" s="68">
        <f t="shared" ref="AB554:AC554" si="2771">Z554/X554</f>
        <v>1.817307692</v>
      </c>
      <c r="AC554" s="69">
        <f t="shared" si="2771"/>
        <v>0.4948979592</v>
      </c>
      <c r="AD554" s="70">
        <v>54.0</v>
      </c>
      <c r="AE554" s="70">
        <v>14.0</v>
      </c>
      <c r="AF554" s="70">
        <v>28.0</v>
      </c>
      <c r="AG554" s="70">
        <v>8.0</v>
      </c>
      <c r="AH554" s="69">
        <v>240.0</v>
      </c>
      <c r="AI554" s="69">
        <v>132.0</v>
      </c>
      <c r="AJ554" s="69">
        <v>20.0</v>
      </c>
      <c r="AK554" s="70">
        <f t="shared" ref="AK554:AN554" si="2772">ROUND(AD554*$AB554,0)</f>
        <v>98</v>
      </c>
      <c r="AL554" s="70">
        <f t="shared" si="2772"/>
        <v>25</v>
      </c>
      <c r="AM554" s="70">
        <f t="shared" si="2772"/>
        <v>51</v>
      </c>
      <c r="AN554" s="70">
        <f t="shared" si="2772"/>
        <v>15</v>
      </c>
      <c r="AO554" s="69">
        <f t="shared" ref="AO554:AQ554" si="2773">ROUND(AH554*$AC554,0)</f>
        <v>119</v>
      </c>
      <c r="AP554" s="69">
        <f t="shared" si="2773"/>
        <v>65</v>
      </c>
      <c r="AQ554" s="69">
        <f t="shared" si="2773"/>
        <v>10</v>
      </c>
    </row>
    <row r="555">
      <c r="A555" s="60"/>
      <c r="B555" s="60"/>
      <c r="C555" s="60"/>
      <c r="D555" s="46">
        <v>553.0</v>
      </c>
      <c r="E555" s="25"/>
      <c r="F555" s="26">
        <v>7430.0</v>
      </c>
      <c r="G555" s="18">
        <v>2038.0</v>
      </c>
      <c r="H555" s="15">
        <f t="shared" si="9"/>
        <v>276</v>
      </c>
      <c r="I555" s="28">
        <v>16.0</v>
      </c>
      <c r="J555" s="29">
        <v>24.0</v>
      </c>
      <c r="K555" s="30">
        <v>31.0</v>
      </c>
      <c r="L555" s="31">
        <v>130.0</v>
      </c>
      <c r="M555" s="32">
        <v>31.0</v>
      </c>
      <c r="N555" s="33">
        <v>44.0</v>
      </c>
      <c r="O555" s="25"/>
      <c r="P555" s="15">
        <f t="shared" si="10"/>
        <v>215</v>
      </c>
      <c r="Q555" s="28">
        <f>'Group B vs A; Governor; Early E'!AJ555</f>
        <v>40</v>
      </c>
      <c r="R555" s="29">
        <f>'Group B vs A; Governor; Early E'!AK555</f>
        <v>24</v>
      </c>
      <c r="S555" s="30">
        <f>'Group B vs A; Governor; MiV EDV'!AJ555</f>
        <v>31</v>
      </c>
      <c r="T555" s="31">
        <f>'Group B vs A; Governor; MiV EDV'!AK555</f>
        <v>24</v>
      </c>
      <c r="U555" s="32">
        <f>'Group B vs A; EDV Restoration D'!C555</f>
        <v>52</v>
      </c>
      <c r="V555" s="33">
        <f>'Group B vs A; Governor; MiV EDV'!AI555</f>
        <v>44</v>
      </c>
      <c r="W555" s="25"/>
      <c r="X555" s="28">
        <f t="shared" ref="X555:Y555" si="2774">I555+K555+M555</f>
        <v>78</v>
      </c>
      <c r="Y555" s="29">
        <f t="shared" si="2774"/>
        <v>198</v>
      </c>
      <c r="Z555" s="32">
        <f t="shared" ref="Z555:AA555" si="2775">Q555+S555+U555</f>
        <v>123</v>
      </c>
      <c r="AA555" s="67">
        <f t="shared" si="2775"/>
        <v>92</v>
      </c>
      <c r="AB555" s="68">
        <f t="shared" ref="AB555:AC555" si="2776">Z555/X555</f>
        <v>1.576923077</v>
      </c>
      <c r="AC555" s="69">
        <f t="shared" si="2776"/>
        <v>0.4646464646</v>
      </c>
      <c r="AD555" s="70">
        <v>39.0</v>
      </c>
      <c r="AE555" s="70">
        <v>17.0</v>
      </c>
      <c r="AF555" s="70">
        <v>19.0</v>
      </c>
      <c r="AG555" s="70">
        <v>3.0</v>
      </c>
      <c r="AH555" s="69">
        <v>117.0</v>
      </c>
      <c r="AI555" s="69">
        <v>69.0</v>
      </c>
      <c r="AJ555" s="69">
        <v>12.0</v>
      </c>
      <c r="AK555" s="70">
        <f t="shared" ref="AK555:AN555" si="2777">ROUND(AD555*$AB555,0)</f>
        <v>62</v>
      </c>
      <c r="AL555" s="70">
        <f t="shared" si="2777"/>
        <v>27</v>
      </c>
      <c r="AM555" s="70">
        <f t="shared" si="2777"/>
        <v>30</v>
      </c>
      <c r="AN555" s="70">
        <f t="shared" si="2777"/>
        <v>5</v>
      </c>
      <c r="AO555" s="69">
        <f t="shared" ref="AO555:AQ555" si="2778">ROUND(AH555*$AC555,0)</f>
        <v>54</v>
      </c>
      <c r="AP555" s="69">
        <f t="shared" si="2778"/>
        <v>32</v>
      </c>
      <c r="AQ555" s="69">
        <f t="shared" si="2778"/>
        <v>6</v>
      </c>
    </row>
    <row r="556">
      <c r="A556" s="60"/>
      <c r="B556" s="60"/>
      <c r="C556" s="60"/>
      <c r="D556" s="46">
        <v>554.0</v>
      </c>
      <c r="E556" s="25"/>
      <c r="F556" s="26">
        <v>7500.0</v>
      </c>
      <c r="G556" s="18">
        <v>2006.0</v>
      </c>
      <c r="H556" s="15">
        <f t="shared" si="9"/>
        <v>334</v>
      </c>
      <c r="I556" s="28">
        <v>30.0</v>
      </c>
      <c r="J556" s="29">
        <v>69.0</v>
      </c>
      <c r="K556" s="30">
        <v>25.0</v>
      </c>
      <c r="L556" s="31">
        <v>156.0</v>
      </c>
      <c r="M556" s="32">
        <v>17.0</v>
      </c>
      <c r="N556" s="33">
        <v>37.0</v>
      </c>
      <c r="O556" s="25"/>
      <c r="P556" s="15">
        <f t="shared" si="10"/>
        <v>262</v>
      </c>
      <c r="Q556" s="28">
        <f>'Group B vs A; Governor; Early E'!AJ556</f>
        <v>70</v>
      </c>
      <c r="R556" s="29">
        <f>'Group B vs A; Governor; Early E'!AK556</f>
        <v>69</v>
      </c>
      <c r="S556" s="30">
        <f>'Group B vs A; Governor; MiV EDV'!AJ556</f>
        <v>25</v>
      </c>
      <c r="T556" s="31">
        <f>'Group B vs A; Governor; MiV EDV'!AK556</f>
        <v>29</v>
      </c>
      <c r="U556" s="32">
        <f>'Group B vs A; EDV Restoration D'!C556</f>
        <v>32</v>
      </c>
      <c r="V556" s="33">
        <f>'Group B vs A; Governor; MiV EDV'!AI556</f>
        <v>37</v>
      </c>
      <c r="W556" s="25"/>
      <c r="X556" s="28">
        <f t="shared" ref="X556:Y556" si="2779">I556+K556+M556</f>
        <v>72</v>
      </c>
      <c r="Y556" s="29">
        <f t="shared" si="2779"/>
        <v>262</v>
      </c>
      <c r="Z556" s="32">
        <f t="shared" ref="Z556:AA556" si="2780">Q556+S556+U556</f>
        <v>127</v>
      </c>
      <c r="AA556" s="67">
        <f t="shared" si="2780"/>
        <v>135</v>
      </c>
      <c r="AB556" s="68">
        <f t="shared" ref="AB556:AC556" si="2781">Z556/X556</f>
        <v>1.763888889</v>
      </c>
      <c r="AC556" s="69">
        <f t="shared" si="2781"/>
        <v>0.5152671756</v>
      </c>
      <c r="AD556" s="70">
        <v>32.0</v>
      </c>
      <c r="AE556" s="70">
        <v>17.0</v>
      </c>
      <c r="AF556" s="70">
        <v>15.0</v>
      </c>
      <c r="AG556" s="70">
        <v>8.0</v>
      </c>
      <c r="AH556" s="69">
        <v>188.0</v>
      </c>
      <c r="AI556" s="69">
        <v>65.0</v>
      </c>
      <c r="AJ556" s="69">
        <v>9.0</v>
      </c>
      <c r="AK556" s="70">
        <f t="shared" ref="AK556:AN556" si="2782">ROUND(AD556*$AB556,0)</f>
        <v>56</v>
      </c>
      <c r="AL556" s="70">
        <f t="shared" si="2782"/>
        <v>30</v>
      </c>
      <c r="AM556" s="70">
        <f t="shared" si="2782"/>
        <v>26</v>
      </c>
      <c r="AN556" s="70">
        <f t="shared" si="2782"/>
        <v>14</v>
      </c>
      <c r="AO556" s="69">
        <f t="shared" ref="AO556:AQ556" si="2783">ROUND(AH556*$AC556,0)</f>
        <v>97</v>
      </c>
      <c r="AP556" s="69">
        <f t="shared" si="2783"/>
        <v>33</v>
      </c>
      <c r="AQ556" s="69">
        <f t="shared" si="2783"/>
        <v>5</v>
      </c>
    </row>
    <row r="557">
      <c r="A557" s="60"/>
      <c r="B557" s="60"/>
      <c r="C557" s="60"/>
      <c r="D557" s="46">
        <v>555.0</v>
      </c>
      <c r="E557" s="25"/>
      <c r="F557" s="26">
        <v>7502.0</v>
      </c>
      <c r="G557" s="18">
        <v>1524.0</v>
      </c>
      <c r="H557" s="15">
        <f t="shared" si="9"/>
        <v>157</v>
      </c>
      <c r="I557" s="28">
        <v>1.0</v>
      </c>
      <c r="J557" s="29">
        <v>21.0</v>
      </c>
      <c r="K557" s="30">
        <v>17.0</v>
      </c>
      <c r="L557" s="31">
        <v>87.0</v>
      </c>
      <c r="M557" s="32">
        <v>9.0</v>
      </c>
      <c r="N557" s="33">
        <v>22.0</v>
      </c>
      <c r="O557" s="25"/>
      <c r="P557" s="15">
        <f t="shared" si="10"/>
        <v>102</v>
      </c>
      <c r="Q557" s="28">
        <f>'Group B vs A; Governor; Early E'!AJ557</f>
        <v>6</v>
      </c>
      <c r="R557" s="29">
        <f>'Group B vs A; Governor; Early E'!AK557</f>
        <v>21</v>
      </c>
      <c r="S557" s="30">
        <f>'Group B vs A; Governor; MiV EDV'!AJ557</f>
        <v>17</v>
      </c>
      <c r="T557" s="31">
        <f>'Group B vs A; Governor; MiV EDV'!AK557</f>
        <v>18</v>
      </c>
      <c r="U557" s="32">
        <f>'Group B vs A; EDV Restoration D'!C557</f>
        <v>18</v>
      </c>
      <c r="V557" s="33">
        <f>'Group B vs A; Governor; MiV EDV'!AI557</f>
        <v>22</v>
      </c>
      <c r="W557" s="25"/>
      <c r="X557" s="28">
        <f t="shared" ref="X557:Y557" si="2784">I557+K557+M557</f>
        <v>27</v>
      </c>
      <c r="Y557" s="29">
        <f t="shared" si="2784"/>
        <v>130</v>
      </c>
      <c r="Z557" s="32">
        <f t="shared" ref="Z557:AA557" si="2785">Q557+S557+U557</f>
        <v>41</v>
      </c>
      <c r="AA557" s="67">
        <f t="shared" si="2785"/>
        <v>61</v>
      </c>
      <c r="AB557" s="68">
        <f t="shared" ref="AB557:AC557" si="2786">Z557/X557</f>
        <v>1.518518519</v>
      </c>
      <c r="AC557" s="69">
        <f t="shared" si="2786"/>
        <v>0.4692307692</v>
      </c>
      <c r="AD557" s="70">
        <v>14.0</v>
      </c>
      <c r="AE557" s="70">
        <v>6.0</v>
      </c>
      <c r="AF557" s="70">
        <v>6.0</v>
      </c>
      <c r="AG557" s="70">
        <v>1.0</v>
      </c>
      <c r="AH557" s="69">
        <v>71.0</v>
      </c>
      <c r="AI557" s="69">
        <v>51.0</v>
      </c>
      <c r="AJ557" s="69">
        <v>8.0</v>
      </c>
      <c r="AK557" s="70">
        <f t="shared" ref="AK557:AN557" si="2787">ROUND(AD557*$AB557,0)</f>
        <v>21</v>
      </c>
      <c r="AL557" s="70">
        <f t="shared" si="2787"/>
        <v>9</v>
      </c>
      <c r="AM557" s="70">
        <f t="shared" si="2787"/>
        <v>9</v>
      </c>
      <c r="AN557" s="70">
        <f t="shared" si="2787"/>
        <v>2</v>
      </c>
      <c r="AO557" s="69">
        <f t="shared" ref="AO557:AQ557" si="2788">ROUND(AH557*$AC557,0)</f>
        <v>33</v>
      </c>
      <c r="AP557" s="69">
        <f t="shared" si="2788"/>
        <v>24</v>
      </c>
      <c r="AQ557" s="69">
        <f t="shared" si="2788"/>
        <v>4</v>
      </c>
    </row>
    <row r="558">
      <c r="A558" s="60"/>
      <c r="B558" s="60"/>
      <c r="C558" s="60"/>
      <c r="D558" s="46">
        <v>556.0</v>
      </c>
      <c r="E558" s="25"/>
      <c r="F558" s="26">
        <v>7507.0</v>
      </c>
      <c r="G558" s="18">
        <v>1909.0</v>
      </c>
      <c r="H558" s="15">
        <f t="shared" si="9"/>
        <v>308</v>
      </c>
      <c r="I558" s="28">
        <v>13.0</v>
      </c>
      <c r="J558" s="29">
        <v>41.0</v>
      </c>
      <c r="K558" s="30">
        <v>26.0</v>
      </c>
      <c r="L558" s="31">
        <v>158.0</v>
      </c>
      <c r="M558" s="32">
        <v>22.0</v>
      </c>
      <c r="N558" s="33">
        <v>48.0</v>
      </c>
      <c r="O558" s="25"/>
      <c r="P558" s="15">
        <f t="shared" si="10"/>
        <v>220</v>
      </c>
      <c r="Q558" s="28">
        <f>'Group B vs A; Governor; Early E'!AJ558</f>
        <v>33</v>
      </c>
      <c r="R558" s="29">
        <f>'Group B vs A; Governor; Early E'!AK558</f>
        <v>41</v>
      </c>
      <c r="S558" s="30">
        <f>'Group B vs A; Governor; MiV EDV'!AJ558</f>
        <v>26</v>
      </c>
      <c r="T558" s="31">
        <f>'Group B vs A; Governor; MiV EDV'!AK558</f>
        <v>30</v>
      </c>
      <c r="U558" s="32">
        <f>'Group B vs A; EDV Restoration D'!C558</f>
        <v>42</v>
      </c>
      <c r="V558" s="33">
        <f>'Group B vs A; Governor; MiV EDV'!AI558</f>
        <v>48</v>
      </c>
      <c r="W558" s="25"/>
      <c r="X558" s="28">
        <f t="shared" ref="X558:Y558" si="2789">I558+K558+M558</f>
        <v>61</v>
      </c>
      <c r="Y558" s="29">
        <f t="shared" si="2789"/>
        <v>247</v>
      </c>
      <c r="Z558" s="32">
        <f t="shared" ref="Z558:AA558" si="2790">Q558+S558+U558</f>
        <v>101</v>
      </c>
      <c r="AA558" s="67">
        <f t="shared" si="2790"/>
        <v>119</v>
      </c>
      <c r="AB558" s="68">
        <f t="shared" ref="AB558:AC558" si="2791">Z558/X558</f>
        <v>1.655737705</v>
      </c>
      <c r="AC558" s="69">
        <f t="shared" si="2791"/>
        <v>0.4817813765</v>
      </c>
      <c r="AD558" s="70">
        <v>30.0</v>
      </c>
      <c r="AE558" s="70">
        <v>14.0</v>
      </c>
      <c r="AF558" s="70">
        <v>14.0</v>
      </c>
      <c r="AG558" s="70">
        <v>3.0</v>
      </c>
      <c r="AH558" s="69">
        <v>176.0</v>
      </c>
      <c r="AI558" s="69">
        <v>57.0</v>
      </c>
      <c r="AJ558" s="69">
        <v>14.0</v>
      </c>
      <c r="AK558" s="70">
        <f t="shared" ref="AK558:AN558" si="2792">ROUND(AD558*$AB558,0)</f>
        <v>50</v>
      </c>
      <c r="AL558" s="70">
        <f t="shared" si="2792"/>
        <v>23</v>
      </c>
      <c r="AM558" s="70">
        <f t="shared" si="2792"/>
        <v>23</v>
      </c>
      <c r="AN558" s="70">
        <f t="shared" si="2792"/>
        <v>5</v>
      </c>
      <c r="AO558" s="69">
        <f t="shared" ref="AO558:AQ558" si="2793">ROUND(AH558*$AC558,0)</f>
        <v>85</v>
      </c>
      <c r="AP558" s="69">
        <f t="shared" si="2793"/>
        <v>27</v>
      </c>
      <c r="AQ558" s="69">
        <f t="shared" si="2793"/>
        <v>7</v>
      </c>
    </row>
    <row r="559">
      <c r="A559" s="60"/>
      <c r="B559" s="60"/>
      <c r="C559" s="60"/>
      <c r="D559" s="46">
        <v>557.0</v>
      </c>
      <c r="E559" s="25"/>
      <c r="F559" s="26">
        <v>7509.0</v>
      </c>
      <c r="G559" s="18">
        <v>1176.0</v>
      </c>
      <c r="H559" s="15">
        <f t="shared" si="9"/>
        <v>168</v>
      </c>
      <c r="I559" s="28">
        <v>6.0</v>
      </c>
      <c r="J559" s="29">
        <v>32.0</v>
      </c>
      <c r="K559" s="30">
        <v>13.0</v>
      </c>
      <c r="L559" s="31">
        <v>90.0</v>
      </c>
      <c r="M559" s="32">
        <v>6.0</v>
      </c>
      <c r="N559" s="33">
        <v>21.0</v>
      </c>
      <c r="O559" s="25"/>
      <c r="P559" s="15">
        <f t="shared" si="10"/>
        <v>114</v>
      </c>
      <c r="Q559" s="28">
        <f>'Group B vs A; Governor; Early E'!AJ559</f>
        <v>15</v>
      </c>
      <c r="R559" s="29">
        <f>'Group B vs A; Governor; Early E'!AK559</f>
        <v>32</v>
      </c>
      <c r="S559" s="30">
        <f>'Group B vs A; Governor; MiV EDV'!AJ559</f>
        <v>13</v>
      </c>
      <c r="T559" s="31">
        <f>'Group B vs A; Governor; MiV EDV'!AK559</f>
        <v>19</v>
      </c>
      <c r="U559" s="32">
        <f>'Group B vs A; EDV Restoration D'!C559</f>
        <v>14</v>
      </c>
      <c r="V559" s="33">
        <f>'Group B vs A; Governor; MiV EDV'!AI559</f>
        <v>21</v>
      </c>
      <c r="W559" s="25"/>
      <c r="X559" s="28">
        <f t="shared" ref="X559:Y559" si="2794">I559+K559+M559</f>
        <v>25</v>
      </c>
      <c r="Y559" s="29">
        <f t="shared" si="2794"/>
        <v>143</v>
      </c>
      <c r="Z559" s="32">
        <f t="shared" ref="Z559:AA559" si="2795">Q559+S559+U559</f>
        <v>42</v>
      </c>
      <c r="AA559" s="67">
        <f t="shared" si="2795"/>
        <v>72</v>
      </c>
      <c r="AB559" s="68">
        <f t="shared" ref="AB559:AC559" si="2796">Z559/X559</f>
        <v>1.68</v>
      </c>
      <c r="AC559" s="69">
        <f t="shared" si="2796"/>
        <v>0.5034965035</v>
      </c>
      <c r="AD559" s="70">
        <v>8.0</v>
      </c>
      <c r="AE559" s="70">
        <v>6.0</v>
      </c>
      <c r="AF559" s="70">
        <v>11.0</v>
      </c>
      <c r="AG559" s="70">
        <v>0.0</v>
      </c>
      <c r="AH559" s="69">
        <v>115.0</v>
      </c>
      <c r="AI559" s="69">
        <v>19.0</v>
      </c>
      <c r="AJ559" s="69">
        <v>9.0</v>
      </c>
      <c r="AK559" s="70">
        <f t="shared" ref="AK559:AN559" si="2797">ROUND(AD559*$AB559,0)</f>
        <v>13</v>
      </c>
      <c r="AL559" s="70">
        <f t="shared" si="2797"/>
        <v>10</v>
      </c>
      <c r="AM559" s="70">
        <f t="shared" si="2797"/>
        <v>18</v>
      </c>
      <c r="AN559" s="70">
        <f t="shared" si="2797"/>
        <v>0</v>
      </c>
      <c r="AO559" s="69">
        <f t="shared" ref="AO559:AQ559" si="2798">ROUND(AH559*$AC559,0)</f>
        <v>58</v>
      </c>
      <c r="AP559" s="69">
        <f t="shared" si="2798"/>
        <v>10</v>
      </c>
      <c r="AQ559" s="69">
        <f t="shared" si="2798"/>
        <v>5</v>
      </c>
    </row>
    <row r="560">
      <c r="A560" s="60"/>
      <c r="B560" s="60"/>
      <c r="C560" s="60"/>
      <c r="D560" s="46">
        <v>558.0</v>
      </c>
      <c r="E560" s="25"/>
      <c r="F560" s="26">
        <v>7512.0</v>
      </c>
      <c r="G560" s="18">
        <v>719.0</v>
      </c>
      <c r="H560" s="15">
        <f t="shared" si="9"/>
        <v>153</v>
      </c>
      <c r="I560" s="28">
        <v>9.0</v>
      </c>
      <c r="J560" s="29">
        <v>25.0</v>
      </c>
      <c r="K560" s="30">
        <v>10.0</v>
      </c>
      <c r="L560" s="31">
        <v>72.0</v>
      </c>
      <c r="M560" s="32">
        <v>11.0</v>
      </c>
      <c r="N560" s="33">
        <v>26.0</v>
      </c>
      <c r="O560" s="25"/>
      <c r="P560" s="15">
        <f t="shared" si="10"/>
        <v>118</v>
      </c>
      <c r="Q560" s="28">
        <f>'Group B vs A; Governor; Early E'!AJ560</f>
        <v>22</v>
      </c>
      <c r="R560" s="29">
        <f>'Group B vs A; Governor; Early E'!AK560</f>
        <v>25</v>
      </c>
      <c r="S560" s="30">
        <f>'Group B vs A; Governor; MiV EDV'!AJ560</f>
        <v>10</v>
      </c>
      <c r="T560" s="31">
        <f>'Group B vs A; Governor; MiV EDV'!AK560</f>
        <v>13</v>
      </c>
      <c r="U560" s="32">
        <f>'Group B vs A; EDV Restoration D'!C560</f>
        <v>22</v>
      </c>
      <c r="V560" s="33">
        <f>'Group B vs A; Governor; MiV EDV'!AI560</f>
        <v>26</v>
      </c>
      <c r="W560" s="25"/>
      <c r="X560" s="28">
        <f t="shared" ref="X560:Y560" si="2799">I560+K560+M560</f>
        <v>30</v>
      </c>
      <c r="Y560" s="29">
        <f t="shared" si="2799"/>
        <v>123</v>
      </c>
      <c r="Z560" s="32">
        <f t="shared" ref="Z560:AA560" si="2800">Q560+S560+U560</f>
        <v>54</v>
      </c>
      <c r="AA560" s="67">
        <f t="shared" si="2800"/>
        <v>64</v>
      </c>
      <c r="AB560" s="68">
        <f t="shared" ref="AB560:AC560" si="2801">Z560/X560</f>
        <v>1.8</v>
      </c>
      <c r="AC560" s="69">
        <f t="shared" si="2801"/>
        <v>0.5203252033</v>
      </c>
      <c r="AD560" s="70">
        <v>16.0</v>
      </c>
      <c r="AE560" s="70">
        <v>5.0</v>
      </c>
      <c r="AF560" s="70">
        <v>6.0</v>
      </c>
      <c r="AG560" s="70">
        <v>3.0</v>
      </c>
      <c r="AH560" s="69">
        <v>82.0</v>
      </c>
      <c r="AI560" s="69">
        <v>37.0</v>
      </c>
      <c r="AJ560" s="69">
        <v>4.0</v>
      </c>
      <c r="AK560" s="70">
        <f t="shared" ref="AK560:AN560" si="2802">ROUND(AD560*$AB560,0)</f>
        <v>29</v>
      </c>
      <c r="AL560" s="70">
        <f t="shared" si="2802"/>
        <v>9</v>
      </c>
      <c r="AM560" s="70">
        <f t="shared" si="2802"/>
        <v>11</v>
      </c>
      <c r="AN560" s="70">
        <f t="shared" si="2802"/>
        <v>5</v>
      </c>
      <c r="AO560" s="69">
        <f t="shared" ref="AO560:AQ560" si="2803">ROUND(AH560*$AC560,0)</f>
        <v>43</v>
      </c>
      <c r="AP560" s="69">
        <f t="shared" si="2803"/>
        <v>19</v>
      </c>
      <c r="AQ560" s="69">
        <f t="shared" si="2803"/>
        <v>2</v>
      </c>
    </row>
    <row r="561">
      <c r="A561" s="60"/>
      <c r="B561" s="60"/>
      <c r="C561" s="60"/>
      <c r="D561" s="46">
        <v>559.0</v>
      </c>
      <c r="E561" s="25"/>
      <c r="F561" s="26">
        <v>7513.0</v>
      </c>
      <c r="G561" s="18">
        <v>2116.0</v>
      </c>
      <c r="H561" s="15">
        <f t="shared" si="9"/>
        <v>230</v>
      </c>
      <c r="I561" s="28">
        <v>8.0</v>
      </c>
      <c r="J561" s="29">
        <v>28.0</v>
      </c>
      <c r="K561" s="30">
        <v>7.0</v>
      </c>
      <c r="L561" s="31">
        <v>131.0</v>
      </c>
      <c r="M561" s="32">
        <v>9.0</v>
      </c>
      <c r="N561" s="33">
        <v>47.0</v>
      </c>
      <c r="O561" s="25"/>
      <c r="P561" s="15">
        <f t="shared" si="10"/>
        <v>140</v>
      </c>
      <c r="Q561" s="28">
        <f>'Group B vs A; Governor; Early E'!AJ561</f>
        <v>16</v>
      </c>
      <c r="R561" s="29">
        <f>'Group B vs A; Governor; Early E'!AK561</f>
        <v>28</v>
      </c>
      <c r="S561" s="30">
        <f>'Group B vs A; Governor; MiV EDV'!AJ561</f>
        <v>7</v>
      </c>
      <c r="T561" s="31">
        <f>'Group B vs A; Governor; MiV EDV'!AK561</f>
        <v>16</v>
      </c>
      <c r="U561" s="32">
        <f>'Group B vs A; EDV Restoration D'!C561</f>
        <v>26</v>
      </c>
      <c r="V561" s="33">
        <f>'Group B vs A; Governor; MiV EDV'!AI561</f>
        <v>47</v>
      </c>
      <c r="W561" s="25"/>
      <c r="X561" s="28">
        <f t="shared" ref="X561:Y561" si="2804">I561+K561+M561</f>
        <v>24</v>
      </c>
      <c r="Y561" s="29">
        <f t="shared" si="2804"/>
        <v>206</v>
      </c>
      <c r="Z561" s="32">
        <f t="shared" ref="Z561:AA561" si="2805">Q561+S561+U561</f>
        <v>49</v>
      </c>
      <c r="AA561" s="67">
        <f t="shared" si="2805"/>
        <v>91</v>
      </c>
      <c r="AB561" s="68">
        <f t="shared" ref="AB561:AC561" si="2806">Z561/X561</f>
        <v>2.041666667</v>
      </c>
      <c r="AC561" s="69">
        <f t="shared" si="2806"/>
        <v>0.4417475728</v>
      </c>
      <c r="AD561" s="70">
        <v>17.0</v>
      </c>
      <c r="AE561" s="70">
        <v>5.0</v>
      </c>
      <c r="AF561" s="70">
        <v>1.0</v>
      </c>
      <c r="AG561" s="70">
        <v>1.0</v>
      </c>
      <c r="AH561" s="69">
        <v>160.0</v>
      </c>
      <c r="AI561" s="69">
        <v>32.0</v>
      </c>
      <c r="AJ561" s="69">
        <v>14.0</v>
      </c>
      <c r="AK561" s="70">
        <f t="shared" ref="AK561:AN561" si="2807">ROUND(AD561*$AB561,0)</f>
        <v>35</v>
      </c>
      <c r="AL561" s="70">
        <f t="shared" si="2807"/>
        <v>10</v>
      </c>
      <c r="AM561" s="70">
        <f t="shared" si="2807"/>
        <v>2</v>
      </c>
      <c r="AN561" s="70">
        <f t="shared" si="2807"/>
        <v>2</v>
      </c>
      <c r="AO561" s="69">
        <f t="shared" ref="AO561:AQ561" si="2808">ROUND(AH561*$AC561,0)</f>
        <v>71</v>
      </c>
      <c r="AP561" s="69">
        <f t="shared" si="2808"/>
        <v>14</v>
      </c>
      <c r="AQ561" s="69">
        <f t="shared" si="2808"/>
        <v>6</v>
      </c>
    </row>
    <row r="562">
      <c r="A562" s="60"/>
      <c r="B562" s="60"/>
      <c r="C562" s="60"/>
      <c r="D562" s="46">
        <v>560.0</v>
      </c>
      <c r="E562" s="25"/>
      <c r="F562" s="26">
        <v>7515.0</v>
      </c>
      <c r="G562" s="18">
        <v>2524.0</v>
      </c>
      <c r="H562" s="15">
        <f t="shared" si="9"/>
        <v>544</v>
      </c>
      <c r="I562" s="28">
        <v>29.0</v>
      </c>
      <c r="J562" s="29">
        <v>95.0</v>
      </c>
      <c r="K562" s="30">
        <v>39.0</v>
      </c>
      <c r="L562" s="31">
        <v>265.0</v>
      </c>
      <c r="M562" s="32">
        <v>27.0</v>
      </c>
      <c r="N562" s="33">
        <v>89.0</v>
      </c>
      <c r="O562" s="25"/>
      <c r="P562" s="15">
        <f t="shared" si="10"/>
        <v>404</v>
      </c>
      <c r="Q562" s="28">
        <f>'Group B vs A; Governor; Early E'!AJ562</f>
        <v>66</v>
      </c>
      <c r="R562" s="29">
        <f>'Group B vs A; Governor; Early E'!AK562</f>
        <v>95</v>
      </c>
      <c r="S562" s="30">
        <f>'Group B vs A; Governor; MiV EDV'!AJ562</f>
        <v>39</v>
      </c>
      <c r="T562" s="31">
        <f>'Group B vs A; Governor; MiV EDV'!AK562</f>
        <v>54</v>
      </c>
      <c r="U562" s="32">
        <f>'Group B vs A; EDV Restoration D'!C562</f>
        <v>61</v>
      </c>
      <c r="V562" s="33">
        <f>'Group B vs A; Governor; MiV EDV'!AI562</f>
        <v>89</v>
      </c>
      <c r="W562" s="25"/>
      <c r="X562" s="28">
        <f t="shared" ref="X562:Y562" si="2809">I562+K562+M562</f>
        <v>95</v>
      </c>
      <c r="Y562" s="29">
        <f t="shared" si="2809"/>
        <v>449</v>
      </c>
      <c r="Z562" s="32">
        <f t="shared" ref="Z562:AA562" si="2810">Q562+S562+U562</f>
        <v>166</v>
      </c>
      <c r="AA562" s="67">
        <f t="shared" si="2810"/>
        <v>238</v>
      </c>
      <c r="AB562" s="68">
        <f t="shared" ref="AB562:AC562" si="2811">Z562/X562</f>
        <v>1.747368421</v>
      </c>
      <c r="AC562" s="69">
        <f t="shared" si="2811"/>
        <v>0.5300668151</v>
      </c>
      <c r="AD562" s="70">
        <v>42.0</v>
      </c>
      <c r="AE562" s="70">
        <v>20.0</v>
      </c>
      <c r="AF562" s="70">
        <v>17.0</v>
      </c>
      <c r="AG562" s="70">
        <v>16.0</v>
      </c>
      <c r="AH562" s="69">
        <v>289.0</v>
      </c>
      <c r="AI562" s="69">
        <v>139.0</v>
      </c>
      <c r="AJ562" s="69">
        <v>21.0</v>
      </c>
      <c r="AK562" s="70">
        <f t="shared" ref="AK562:AN562" si="2812">ROUND(AD562*$AB562,0)</f>
        <v>73</v>
      </c>
      <c r="AL562" s="70">
        <f t="shared" si="2812"/>
        <v>35</v>
      </c>
      <c r="AM562" s="70">
        <f t="shared" si="2812"/>
        <v>30</v>
      </c>
      <c r="AN562" s="70">
        <f t="shared" si="2812"/>
        <v>28</v>
      </c>
      <c r="AO562" s="69">
        <f t="shared" ref="AO562:AQ562" si="2813">ROUND(AH562*$AC562,0)</f>
        <v>153</v>
      </c>
      <c r="AP562" s="69">
        <f t="shared" si="2813"/>
        <v>74</v>
      </c>
      <c r="AQ562" s="69">
        <f t="shared" si="2813"/>
        <v>11</v>
      </c>
    </row>
    <row r="563">
      <c r="A563" s="60"/>
      <c r="B563" s="60"/>
      <c r="C563" s="60"/>
      <c r="D563" s="46">
        <v>561.0</v>
      </c>
      <c r="E563" s="25"/>
      <c r="F563" s="26">
        <v>7522.0</v>
      </c>
      <c r="G563" s="18">
        <v>3233.0</v>
      </c>
      <c r="H563" s="15">
        <f t="shared" si="9"/>
        <v>331</v>
      </c>
      <c r="I563" s="28">
        <v>13.0</v>
      </c>
      <c r="J563" s="29">
        <v>61.0</v>
      </c>
      <c r="K563" s="30">
        <v>10.0</v>
      </c>
      <c r="L563" s="31">
        <v>171.0</v>
      </c>
      <c r="M563" s="32">
        <v>17.0</v>
      </c>
      <c r="N563" s="33">
        <v>59.0</v>
      </c>
      <c r="O563" s="25"/>
      <c r="P563" s="15">
        <f t="shared" si="10"/>
        <v>220</v>
      </c>
      <c r="Q563" s="28">
        <f>'Group B vs A; Governor; Early E'!AJ563</f>
        <v>33</v>
      </c>
      <c r="R563" s="29">
        <f>'Group B vs A; Governor; Early E'!AK563</f>
        <v>61</v>
      </c>
      <c r="S563" s="30">
        <f>'Group B vs A; Governor; MiV EDV'!AJ563</f>
        <v>10</v>
      </c>
      <c r="T563" s="31">
        <f>'Group B vs A; Governor; MiV EDV'!AK563</f>
        <v>19</v>
      </c>
      <c r="U563" s="32">
        <f>'Group B vs A; EDV Restoration D'!C563</f>
        <v>38</v>
      </c>
      <c r="V563" s="33">
        <f>'Group B vs A; Governor; MiV EDV'!AI563</f>
        <v>59</v>
      </c>
      <c r="W563" s="25"/>
      <c r="X563" s="28">
        <f t="shared" ref="X563:Y563" si="2814">I563+K563+M563</f>
        <v>40</v>
      </c>
      <c r="Y563" s="29">
        <f t="shared" si="2814"/>
        <v>291</v>
      </c>
      <c r="Z563" s="32">
        <f t="shared" ref="Z563:AA563" si="2815">Q563+S563+U563</f>
        <v>81</v>
      </c>
      <c r="AA563" s="67">
        <f t="shared" si="2815"/>
        <v>139</v>
      </c>
      <c r="AB563" s="68">
        <f t="shared" ref="AB563:AC563" si="2816">Z563/X563</f>
        <v>2.025</v>
      </c>
      <c r="AC563" s="69">
        <f t="shared" si="2816"/>
        <v>0.4776632302</v>
      </c>
      <c r="AD563" s="70">
        <v>17.0</v>
      </c>
      <c r="AE563" s="70">
        <v>11.0</v>
      </c>
      <c r="AF563" s="70">
        <v>8.0</v>
      </c>
      <c r="AG563" s="70">
        <v>4.0</v>
      </c>
      <c r="AH563" s="69">
        <v>210.0</v>
      </c>
      <c r="AI563" s="69">
        <v>66.0</v>
      </c>
      <c r="AJ563" s="69">
        <v>15.0</v>
      </c>
      <c r="AK563" s="70">
        <f t="shared" ref="AK563:AN563" si="2817">ROUND(AD563*$AB563,0)</f>
        <v>34</v>
      </c>
      <c r="AL563" s="70">
        <f t="shared" si="2817"/>
        <v>22</v>
      </c>
      <c r="AM563" s="70">
        <f t="shared" si="2817"/>
        <v>16</v>
      </c>
      <c r="AN563" s="70">
        <f t="shared" si="2817"/>
        <v>8</v>
      </c>
      <c r="AO563" s="69">
        <f t="shared" ref="AO563:AQ563" si="2818">ROUND(AH563*$AC563,0)</f>
        <v>100</v>
      </c>
      <c r="AP563" s="69">
        <f t="shared" si="2818"/>
        <v>32</v>
      </c>
      <c r="AQ563" s="69">
        <f t="shared" si="2818"/>
        <v>7</v>
      </c>
    </row>
    <row r="564">
      <c r="A564" s="60"/>
      <c r="B564" s="60"/>
      <c r="C564" s="60"/>
      <c r="D564" s="46">
        <v>562.0</v>
      </c>
      <c r="E564" s="25"/>
      <c r="F564" s="26">
        <v>7528.0</v>
      </c>
      <c r="G564" s="18">
        <v>1858.0</v>
      </c>
      <c r="H564" s="15">
        <f t="shared" si="9"/>
        <v>160</v>
      </c>
      <c r="I564" s="28">
        <v>12.0</v>
      </c>
      <c r="J564" s="29">
        <v>26.0</v>
      </c>
      <c r="K564" s="30">
        <v>11.0</v>
      </c>
      <c r="L564" s="31">
        <v>78.0</v>
      </c>
      <c r="M564" s="32">
        <v>10.0</v>
      </c>
      <c r="N564" s="33">
        <v>23.0</v>
      </c>
      <c r="O564" s="25"/>
      <c r="P564" s="15">
        <f t="shared" si="10"/>
        <v>118</v>
      </c>
      <c r="Q564" s="28">
        <f>'Group B vs A; Governor; Early E'!AJ564</f>
        <v>26</v>
      </c>
      <c r="R564" s="29">
        <f>'Group B vs A; Governor; Early E'!AK564</f>
        <v>26</v>
      </c>
      <c r="S564" s="30">
        <f>'Group B vs A; Governor; MiV EDV'!AJ564</f>
        <v>11</v>
      </c>
      <c r="T564" s="31">
        <f>'Group B vs A; Governor; MiV EDV'!AK564</f>
        <v>13</v>
      </c>
      <c r="U564" s="32">
        <f>'Group B vs A; EDV Restoration D'!C564</f>
        <v>19</v>
      </c>
      <c r="V564" s="33">
        <f>'Group B vs A; Governor; MiV EDV'!AI564</f>
        <v>23</v>
      </c>
      <c r="W564" s="25"/>
      <c r="X564" s="28">
        <f t="shared" ref="X564:Y564" si="2819">I564+K564+M564</f>
        <v>33</v>
      </c>
      <c r="Y564" s="29">
        <f t="shared" si="2819"/>
        <v>127</v>
      </c>
      <c r="Z564" s="32">
        <f t="shared" ref="Z564:AA564" si="2820">Q564+S564+U564</f>
        <v>56</v>
      </c>
      <c r="AA564" s="67">
        <f t="shared" si="2820"/>
        <v>62</v>
      </c>
      <c r="AB564" s="68">
        <f t="shared" ref="AB564:AC564" si="2821">Z564/X564</f>
        <v>1.696969697</v>
      </c>
      <c r="AC564" s="69">
        <f t="shared" si="2821"/>
        <v>0.4881889764</v>
      </c>
      <c r="AD564" s="70">
        <v>22.0</v>
      </c>
      <c r="AE564" s="70">
        <v>7.0</v>
      </c>
      <c r="AF564" s="70">
        <v>2.0</v>
      </c>
      <c r="AG564" s="70">
        <v>2.0</v>
      </c>
      <c r="AH564" s="69">
        <v>92.0</v>
      </c>
      <c r="AI564" s="69">
        <v>23.0</v>
      </c>
      <c r="AJ564" s="69">
        <v>12.0</v>
      </c>
      <c r="AK564" s="70">
        <f t="shared" ref="AK564:AN564" si="2822">ROUND(AD564*$AB564,0)</f>
        <v>37</v>
      </c>
      <c r="AL564" s="70">
        <f t="shared" si="2822"/>
        <v>12</v>
      </c>
      <c r="AM564" s="70">
        <f t="shared" si="2822"/>
        <v>3</v>
      </c>
      <c r="AN564" s="70">
        <f t="shared" si="2822"/>
        <v>3</v>
      </c>
      <c r="AO564" s="69">
        <f t="shared" ref="AO564:AQ564" si="2823">ROUND(AH564*$AC564,0)</f>
        <v>45</v>
      </c>
      <c r="AP564" s="69">
        <f t="shared" si="2823"/>
        <v>11</v>
      </c>
      <c r="AQ564" s="69">
        <f t="shared" si="2823"/>
        <v>6</v>
      </c>
    </row>
    <row r="565">
      <c r="A565" s="60"/>
      <c r="B565" s="60"/>
      <c r="C565" s="60"/>
      <c r="D565" s="46">
        <v>563.0</v>
      </c>
      <c r="E565" s="25"/>
      <c r="F565" s="26">
        <v>7531.0</v>
      </c>
      <c r="G565" s="18">
        <v>1292.0</v>
      </c>
      <c r="H565" s="15">
        <f t="shared" si="9"/>
        <v>123</v>
      </c>
      <c r="I565" s="28">
        <v>7.0</v>
      </c>
      <c r="J565" s="29">
        <v>21.0</v>
      </c>
      <c r="K565" s="30">
        <v>2.0</v>
      </c>
      <c r="L565" s="31">
        <v>76.0</v>
      </c>
      <c r="M565" s="32">
        <v>3.0</v>
      </c>
      <c r="N565" s="33">
        <v>14.0</v>
      </c>
      <c r="O565" s="25"/>
      <c r="P565" s="15">
        <f t="shared" si="10"/>
        <v>64</v>
      </c>
      <c r="Q565" s="28">
        <f>'Group B vs A; Governor; Early E'!AJ565</f>
        <v>14</v>
      </c>
      <c r="R565" s="29">
        <f>'Group B vs A; Governor; Early E'!AK565</f>
        <v>21</v>
      </c>
      <c r="S565" s="30">
        <f>'Group B vs A; Governor; MiV EDV'!AJ565</f>
        <v>2</v>
      </c>
      <c r="T565" s="31">
        <f>'Group B vs A; Governor; MiV EDV'!AK565</f>
        <v>5</v>
      </c>
      <c r="U565" s="32">
        <f>'Group B vs A; EDV Restoration D'!C565</f>
        <v>8</v>
      </c>
      <c r="V565" s="33">
        <f>'Group B vs A; Governor; MiV EDV'!AI565</f>
        <v>14</v>
      </c>
      <c r="W565" s="25"/>
      <c r="X565" s="28">
        <f t="shared" ref="X565:Y565" si="2824">I565+K565+M565</f>
        <v>12</v>
      </c>
      <c r="Y565" s="29">
        <f t="shared" si="2824"/>
        <v>111</v>
      </c>
      <c r="Z565" s="32">
        <f t="shared" ref="Z565:AA565" si="2825">Q565+S565+U565</f>
        <v>24</v>
      </c>
      <c r="AA565" s="67">
        <f t="shared" si="2825"/>
        <v>40</v>
      </c>
      <c r="AB565" s="68">
        <f t="shared" ref="AB565:AC565" si="2826">Z565/X565</f>
        <v>2</v>
      </c>
      <c r="AC565" s="69">
        <f t="shared" si="2826"/>
        <v>0.3603603604</v>
      </c>
      <c r="AD565" s="70">
        <v>8.0</v>
      </c>
      <c r="AE565" s="70">
        <v>3.0</v>
      </c>
      <c r="AF565" s="70">
        <v>1.0</v>
      </c>
      <c r="AG565" s="70">
        <v>0.0</v>
      </c>
      <c r="AH565" s="69">
        <v>75.0</v>
      </c>
      <c r="AI565" s="69">
        <v>26.0</v>
      </c>
      <c r="AJ565" s="69">
        <v>10.0</v>
      </c>
      <c r="AK565" s="70">
        <f t="shared" ref="AK565:AN565" si="2827">ROUND(AD565*$AB565,0)</f>
        <v>16</v>
      </c>
      <c r="AL565" s="70">
        <f t="shared" si="2827"/>
        <v>6</v>
      </c>
      <c r="AM565" s="70">
        <f t="shared" si="2827"/>
        <v>2</v>
      </c>
      <c r="AN565" s="70">
        <f t="shared" si="2827"/>
        <v>0</v>
      </c>
      <c r="AO565" s="69">
        <f t="shared" ref="AO565:AQ565" si="2828">ROUND(AH565*$AC565,0)</f>
        <v>27</v>
      </c>
      <c r="AP565" s="69">
        <f t="shared" si="2828"/>
        <v>9</v>
      </c>
      <c r="AQ565" s="69">
        <f t="shared" si="2828"/>
        <v>4</v>
      </c>
    </row>
    <row r="566">
      <c r="A566" s="60"/>
      <c r="B566" s="60"/>
      <c r="C566" s="60"/>
      <c r="D566" s="46">
        <v>564.0</v>
      </c>
      <c r="E566" s="25"/>
      <c r="F566" s="26">
        <v>7545.0</v>
      </c>
      <c r="G566" s="18">
        <v>2403.0</v>
      </c>
      <c r="H566" s="15">
        <f t="shared" si="9"/>
        <v>879</v>
      </c>
      <c r="I566" s="28">
        <v>114.0</v>
      </c>
      <c r="J566" s="29">
        <v>111.0</v>
      </c>
      <c r="K566" s="30">
        <v>139.0</v>
      </c>
      <c r="L566" s="31">
        <v>305.0</v>
      </c>
      <c r="M566" s="32">
        <v>106.0</v>
      </c>
      <c r="N566" s="33">
        <v>104.0</v>
      </c>
      <c r="O566" s="25"/>
      <c r="P566" s="15">
        <f t="shared" si="10"/>
        <v>940</v>
      </c>
      <c r="Q566" s="28">
        <f>'Group B vs A; Governor; Early E'!AJ566</f>
        <v>369</v>
      </c>
      <c r="R566" s="29">
        <f>'Group B vs A; Governor; Early E'!AK566</f>
        <v>111</v>
      </c>
      <c r="S566" s="30">
        <f>'Group B vs A; Governor; MiV EDV'!AJ566</f>
        <v>139</v>
      </c>
      <c r="T566" s="31">
        <f>'Group B vs A; Governor; MiV EDV'!AK566</f>
        <v>56</v>
      </c>
      <c r="U566" s="32">
        <f>'Group B vs A; EDV Restoration D'!C566</f>
        <v>161</v>
      </c>
      <c r="V566" s="33">
        <f>'Group B vs A; Governor; MiV EDV'!AI566</f>
        <v>104</v>
      </c>
      <c r="W566" s="25"/>
      <c r="X566" s="28">
        <f t="shared" ref="X566:Y566" si="2829">I566+K566+M566</f>
        <v>359</v>
      </c>
      <c r="Y566" s="29">
        <f t="shared" si="2829"/>
        <v>520</v>
      </c>
      <c r="Z566" s="32">
        <f t="shared" ref="Z566:AA566" si="2830">Q566+S566+U566</f>
        <v>669</v>
      </c>
      <c r="AA566" s="67">
        <f t="shared" si="2830"/>
        <v>271</v>
      </c>
      <c r="AB566" s="68">
        <f t="shared" ref="AB566:AC566" si="2831">Z566/X566</f>
        <v>1.863509749</v>
      </c>
      <c r="AC566" s="69">
        <f t="shared" si="2831"/>
        <v>0.5211538462</v>
      </c>
      <c r="AD566" s="70">
        <v>191.0</v>
      </c>
      <c r="AE566" s="70">
        <v>73.0</v>
      </c>
      <c r="AF566" s="70">
        <v>66.0</v>
      </c>
      <c r="AG566" s="70">
        <v>29.0</v>
      </c>
      <c r="AH566" s="69">
        <v>214.0</v>
      </c>
      <c r="AI566" s="69">
        <v>284.0</v>
      </c>
      <c r="AJ566" s="69">
        <v>22.0</v>
      </c>
      <c r="AK566" s="70">
        <f t="shared" ref="AK566:AN566" si="2832">ROUND(AD566*$AB566,0)</f>
        <v>356</v>
      </c>
      <c r="AL566" s="70">
        <f t="shared" si="2832"/>
        <v>136</v>
      </c>
      <c r="AM566" s="70">
        <f t="shared" si="2832"/>
        <v>123</v>
      </c>
      <c r="AN566" s="70">
        <f t="shared" si="2832"/>
        <v>54</v>
      </c>
      <c r="AO566" s="69">
        <f t="shared" ref="AO566:AQ566" si="2833">ROUND(AH566*$AC566,0)</f>
        <v>112</v>
      </c>
      <c r="AP566" s="69">
        <f t="shared" si="2833"/>
        <v>148</v>
      </c>
      <c r="AQ566" s="69">
        <f t="shared" si="2833"/>
        <v>11</v>
      </c>
    </row>
    <row r="567">
      <c r="A567" s="60"/>
      <c r="B567" s="60"/>
      <c r="C567" s="60"/>
      <c r="D567" s="46">
        <v>565.0</v>
      </c>
      <c r="E567" s="25"/>
      <c r="F567" s="26">
        <v>7552.0</v>
      </c>
      <c r="G567" s="18">
        <v>2340.0</v>
      </c>
      <c r="H567" s="15">
        <f t="shared" si="9"/>
        <v>836</v>
      </c>
      <c r="I567" s="28">
        <v>94.0</v>
      </c>
      <c r="J567" s="29">
        <v>112.0</v>
      </c>
      <c r="K567" s="30">
        <v>104.0</v>
      </c>
      <c r="L567" s="31">
        <v>271.0</v>
      </c>
      <c r="M567" s="32">
        <v>114.0</v>
      </c>
      <c r="N567" s="33">
        <v>141.0</v>
      </c>
      <c r="O567" s="25"/>
      <c r="P567" s="15">
        <f t="shared" si="10"/>
        <v>854</v>
      </c>
      <c r="Q567" s="28">
        <f>'Group B vs A; Governor; Early E'!AJ567</f>
        <v>260</v>
      </c>
      <c r="R567" s="29">
        <f>'Group B vs A; Governor; Early E'!AK567</f>
        <v>112</v>
      </c>
      <c r="S567" s="30">
        <f>'Group B vs A; Governor; MiV EDV'!AJ567</f>
        <v>104</v>
      </c>
      <c r="T567" s="31">
        <f>'Group B vs A; Governor; MiV EDV'!AK567</f>
        <v>54</v>
      </c>
      <c r="U567" s="32">
        <f>'Group B vs A; EDV Restoration D'!C567</f>
        <v>183</v>
      </c>
      <c r="V567" s="33">
        <f>'Group B vs A; Governor; MiV EDV'!AI567</f>
        <v>141</v>
      </c>
      <c r="W567" s="25"/>
      <c r="X567" s="28">
        <f t="shared" ref="X567:Y567" si="2834">I567+K567+M567</f>
        <v>312</v>
      </c>
      <c r="Y567" s="29">
        <f t="shared" si="2834"/>
        <v>524</v>
      </c>
      <c r="Z567" s="32">
        <f t="shared" ref="Z567:AA567" si="2835">Q567+S567+U567</f>
        <v>547</v>
      </c>
      <c r="AA567" s="67">
        <f t="shared" si="2835"/>
        <v>307</v>
      </c>
      <c r="AB567" s="68">
        <f t="shared" ref="AB567:AC567" si="2836">Z567/X567</f>
        <v>1.753205128</v>
      </c>
      <c r="AC567" s="69">
        <f t="shared" si="2836"/>
        <v>0.5858778626</v>
      </c>
      <c r="AD567" s="70">
        <v>174.0</v>
      </c>
      <c r="AE567" s="70">
        <v>52.0</v>
      </c>
      <c r="AF567" s="70">
        <v>53.0</v>
      </c>
      <c r="AG567" s="70">
        <v>33.0</v>
      </c>
      <c r="AH567" s="69">
        <v>219.0</v>
      </c>
      <c r="AI567" s="69">
        <v>278.0</v>
      </c>
      <c r="AJ567" s="69">
        <v>27.0</v>
      </c>
      <c r="AK567" s="70">
        <f t="shared" ref="AK567:AN567" si="2837">ROUND(AD567*$AB567,0)</f>
        <v>305</v>
      </c>
      <c r="AL567" s="70">
        <f t="shared" si="2837"/>
        <v>91</v>
      </c>
      <c r="AM567" s="70">
        <f t="shared" si="2837"/>
        <v>93</v>
      </c>
      <c r="AN567" s="70">
        <f t="shared" si="2837"/>
        <v>58</v>
      </c>
      <c r="AO567" s="69">
        <f t="shared" ref="AO567:AQ567" si="2838">ROUND(AH567*$AC567,0)</f>
        <v>128</v>
      </c>
      <c r="AP567" s="69">
        <f t="shared" si="2838"/>
        <v>163</v>
      </c>
      <c r="AQ567" s="69">
        <f t="shared" si="2838"/>
        <v>16</v>
      </c>
    </row>
    <row r="568">
      <c r="A568" s="60"/>
      <c r="B568" s="60"/>
      <c r="C568" s="60"/>
      <c r="D568" s="46">
        <v>566.0</v>
      </c>
      <c r="E568" s="25"/>
      <c r="F568" s="26">
        <v>7553.0</v>
      </c>
      <c r="G568" s="18">
        <v>3441.0</v>
      </c>
      <c r="H568" s="15">
        <f t="shared" si="9"/>
        <v>1047</v>
      </c>
      <c r="I568" s="28">
        <v>100.0</v>
      </c>
      <c r="J568" s="29">
        <v>163.0</v>
      </c>
      <c r="K568" s="30">
        <v>96.0</v>
      </c>
      <c r="L568" s="31">
        <v>338.0</v>
      </c>
      <c r="M568" s="32">
        <v>164.0</v>
      </c>
      <c r="N568" s="33">
        <v>186.0</v>
      </c>
      <c r="O568" s="25"/>
      <c r="P568" s="15">
        <f t="shared" si="10"/>
        <v>1044</v>
      </c>
      <c r="Q568" s="28">
        <f>'Group B vs A; Governor; Early E'!AJ568</f>
        <v>279</v>
      </c>
      <c r="R568" s="29">
        <f>'Group B vs A; Governor; Early E'!AK568</f>
        <v>163</v>
      </c>
      <c r="S568" s="30">
        <f>'Group B vs A; Governor; MiV EDV'!AJ568</f>
        <v>96</v>
      </c>
      <c r="T568" s="31">
        <f>'Group B vs A; Governor; MiV EDV'!AK568</f>
        <v>61</v>
      </c>
      <c r="U568" s="32">
        <f>'Group B vs A; EDV Restoration D'!C568</f>
        <v>259</v>
      </c>
      <c r="V568" s="33">
        <f>'Group B vs A; Governor; MiV EDV'!AI568</f>
        <v>186</v>
      </c>
      <c r="W568" s="25"/>
      <c r="X568" s="28">
        <f t="shared" ref="X568:Y568" si="2839">I568+K568+M568</f>
        <v>360</v>
      </c>
      <c r="Y568" s="29">
        <f t="shared" si="2839"/>
        <v>687</v>
      </c>
      <c r="Z568" s="32">
        <f t="shared" ref="Z568:AA568" si="2840">Q568+S568+U568</f>
        <v>634</v>
      </c>
      <c r="AA568" s="67">
        <f t="shared" si="2840"/>
        <v>410</v>
      </c>
      <c r="AB568" s="68">
        <f t="shared" ref="AB568:AC568" si="2841">Z568/X568</f>
        <v>1.761111111</v>
      </c>
      <c r="AC568" s="69">
        <f t="shared" si="2841"/>
        <v>0.596797671</v>
      </c>
      <c r="AD568" s="70">
        <v>195.0</v>
      </c>
      <c r="AE568" s="70">
        <v>84.0</v>
      </c>
      <c r="AF568" s="70">
        <v>63.0</v>
      </c>
      <c r="AG568" s="70">
        <v>18.0</v>
      </c>
      <c r="AH568" s="69">
        <v>372.0</v>
      </c>
      <c r="AI568" s="69">
        <v>258.0</v>
      </c>
      <c r="AJ568" s="69">
        <v>57.0</v>
      </c>
      <c r="AK568" s="70">
        <f t="shared" ref="AK568:AN568" si="2842">ROUND(AD568*$AB568,0)</f>
        <v>343</v>
      </c>
      <c r="AL568" s="70">
        <f t="shared" si="2842"/>
        <v>148</v>
      </c>
      <c r="AM568" s="70">
        <f t="shared" si="2842"/>
        <v>111</v>
      </c>
      <c r="AN568" s="70">
        <f t="shared" si="2842"/>
        <v>32</v>
      </c>
      <c r="AO568" s="69">
        <f t="shared" ref="AO568:AQ568" si="2843">ROUND(AH568*$AC568,0)</f>
        <v>222</v>
      </c>
      <c r="AP568" s="69">
        <f t="shared" si="2843"/>
        <v>154</v>
      </c>
      <c r="AQ568" s="69">
        <f t="shared" si="2843"/>
        <v>34</v>
      </c>
    </row>
    <row r="569">
      <c r="A569" s="60"/>
      <c r="B569" s="60"/>
      <c r="C569" s="60"/>
      <c r="D569" s="46">
        <v>567.0</v>
      </c>
      <c r="E569" s="25"/>
      <c r="F569" s="26">
        <v>7562.0</v>
      </c>
      <c r="G569" s="18">
        <v>3086.0</v>
      </c>
      <c r="H569" s="15">
        <f t="shared" si="9"/>
        <v>1070</v>
      </c>
      <c r="I569" s="28">
        <v>145.0</v>
      </c>
      <c r="J569" s="29">
        <v>142.0</v>
      </c>
      <c r="K569" s="30">
        <v>116.0</v>
      </c>
      <c r="L569" s="31">
        <v>303.0</v>
      </c>
      <c r="M569" s="32">
        <v>175.0</v>
      </c>
      <c r="N569" s="33">
        <v>189.0</v>
      </c>
      <c r="O569" s="25"/>
      <c r="P569" s="15">
        <f t="shared" si="10"/>
        <v>1226</v>
      </c>
      <c r="Q569" s="28">
        <f>'Group B vs A; Governor; Early E'!AJ569</f>
        <v>449</v>
      </c>
      <c r="R569" s="29">
        <f>'Group B vs A; Governor; Early E'!AK569</f>
        <v>142</v>
      </c>
      <c r="S569" s="30">
        <f>'Group B vs A; Governor; MiV EDV'!AJ569</f>
        <v>116</v>
      </c>
      <c r="T569" s="31">
        <f>'Group B vs A; Governor; MiV EDV'!AK569</f>
        <v>57</v>
      </c>
      <c r="U569" s="32">
        <f>'Group B vs A; EDV Restoration D'!C569</f>
        <v>273</v>
      </c>
      <c r="V569" s="33">
        <f>'Group B vs A; Governor; MiV EDV'!AI569</f>
        <v>189</v>
      </c>
      <c r="W569" s="25"/>
      <c r="X569" s="28">
        <f t="shared" ref="X569:Y569" si="2844">I569+K569+M569</f>
        <v>436</v>
      </c>
      <c r="Y569" s="29">
        <f t="shared" si="2844"/>
        <v>634</v>
      </c>
      <c r="Z569" s="32">
        <f t="shared" ref="Z569:AA569" si="2845">Q569+S569+U569</f>
        <v>838</v>
      </c>
      <c r="AA569" s="67">
        <f t="shared" si="2845"/>
        <v>388</v>
      </c>
      <c r="AB569" s="68">
        <f t="shared" ref="AB569:AC569" si="2846">Z569/X569</f>
        <v>1.922018349</v>
      </c>
      <c r="AC569" s="69">
        <f t="shared" si="2846"/>
        <v>0.6119873817</v>
      </c>
      <c r="AD569" s="70">
        <v>201.0</v>
      </c>
      <c r="AE569" s="70">
        <v>101.0</v>
      </c>
      <c r="AF569" s="70">
        <v>112.0</v>
      </c>
      <c r="AG569" s="70">
        <v>22.0</v>
      </c>
      <c r="AH569" s="69">
        <v>253.0</v>
      </c>
      <c r="AI569" s="69">
        <v>342.0</v>
      </c>
      <c r="AJ569" s="69">
        <v>39.0</v>
      </c>
      <c r="AK569" s="70">
        <f t="shared" ref="AK569:AN569" si="2847">ROUND(AD569*$AB569,0)</f>
        <v>386</v>
      </c>
      <c r="AL569" s="70">
        <f t="shared" si="2847"/>
        <v>194</v>
      </c>
      <c r="AM569" s="70">
        <f t="shared" si="2847"/>
        <v>215</v>
      </c>
      <c r="AN569" s="70">
        <f t="shared" si="2847"/>
        <v>42</v>
      </c>
      <c r="AO569" s="69">
        <f t="shared" ref="AO569:AQ569" si="2848">ROUND(AH569*$AC569,0)</f>
        <v>155</v>
      </c>
      <c r="AP569" s="69">
        <f t="shared" si="2848"/>
        <v>209</v>
      </c>
      <c r="AQ569" s="69">
        <f t="shared" si="2848"/>
        <v>24</v>
      </c>
    </row>
    <row r="570">
      <c r="A570" s="60"/>
      <c r="B570" s="60"/>
      <c r="C570" s="60"/>
      <c r="D570" s="46">
        <v>568.0</v>
      </c>
      <c r="E570" s="25"/>
      <c r="F570" s="26">
        <v>7569.0</v>
      </c>
      <c r="G570" s="18">
        <v>2745.0</v>
      </c>
      <c r="H570" s="15">
        <f t="shared" si="9"/>
        <v>569</v>
      </c>
      <c r="I570" s="28">
        <v>43.0</v>
      </c>
      <c r="J570" s="29">
        <v>69.0</v>
      </c>
      <c r="K570" s="30">
        <v>47.0</v>
      </c>
      <c r="L570" s="31">
        <v>281.0</v>
      </c>
      <c r="M570" s="32">
        <v>57.0</v>
      </c>
      <c r="N570" s="33">
        <v>72.0</v>
      </c>
      <c r="O570" s="25"/>
      <c r="P570" s="15">
        <f t="shared" si="10"/>
        <v>439</v>
      </c>
      <c r="Q570" s="28">
        <f>'Group B vs A; Governor; Early E'!AJ570</f>
        <v>115</v>
      </c>
      <c r="R570" s="29">
        <f>'Group B vs A; Governor; Early E'!AK570</f>
        <v>69</v>
      </c>
      <c r="S570" s="30">
        <f>'Group B vs A; Governor; MiV EDV'!AJ570</f>
        <v>47</v>
      </c>
      <c r="T570" s="31">
        <f>'Group B vs A; Governor; MiV EDV'!AK570</f>
        <v>43</v>
      </c>
      <c r="U570" s="32">
        <f>'Group B vs A; EDV Restoration D'!C570</f>
        <v>93</v>
      </c>
      <c r="V570" s="33">
        <f>'Group B vs A; Governor; MiV EDV'!AI570</f>
        <v>72</v>
      </c>
      <c r="W570" s="25"/>
      <c r="X570" s="28">
        <f t="shared" ref="X570:Y570" si="2849">I570+K570+M570</f>
        <v>147</v>
      </c>
      <c r="Y570" s="29">
        <f t="shared" si="2849"/>
        <v>422</v>
      </c>
      <c r="Z570" s="32">
        <f t="shared" ref="Z570:AA570" si="2850">Q570+S570+U570</f>
        <v>255</v>
      </c>
      <c r="AA570" s="67">
        <f t="shared" si="2850"/>
        <v>184</v>
      </c>
      <c r="AB570" s="68">
        <f t="shared" ref="AB570:AC570" si="2851">Z570/X570</f>
        <v>1.734693878</v>
      </c>
      <c r="AC570" s="69">
        <f t="shared" si="2851"/>
        <v>0.4360189573</v>
      </c>
      <c r="AD570" s="70">
        <v>78.0</v>
      </c>
      <c r="AE570" s="70">
        <v>26.0</v>
      </c>
      <c r="AF570" s="70">
        <v>33.0</v>
      </c>
      <c r="AG570" s="70">
        <v>10.0</v>
      </c>
      <c r="AH570" s="69">
        <v>293.0</v>
      </c>
      <c r="AI570" s="69">
        <v>107.0</v>
      </c>
      <c r="AJ570" s="69">
        <v>22.0</v>
      </c>
      <c r="AK570" s="70">
        <f t="shared" ref="AK570:AN570" si="2852">ROUND(AD570*$AB570,0)</f>
        <v>135</v>
      </c>
      <c r="AL570" s="70">
        <f t="shared" si="2852"/>
        <v>45</v>
      </c>
      <c r="AM570" s="70">
        <f t="shared" si="2852"/>
        <v>57</v>
      </c>
      <c r="AN570" s="70">
        <f t="shared" si="2852"/>
        <v>17</v>
      </c>
      <c r="AO570" s="69">
        <f t="shared" ref="AO570:AQ570" si="2853">ROUND(AH570*$AC570,0)</f>
        <v>128</v>
      </c>
      <c r="AP570" s="69">
        <f t="shared" si="2853"/>
        <v>47</v>
      </c>
      <c r="AQ570" s="69">
        <f t="shared" si="2853"/>
        <v>10</v>
      </c>
    </row>
    <row r="571">
      <c r="A571" s="60"/>
      <c r="B571" s="60"/>
      <c r="C571" s="60"/>
      <c r="D571" s="46">
        <v>569.0</v>
      </c>
      <c r="E571" s="25"/>
      <c r="F571" s="26">
        <v>7570.0</v>
      </c>
      <c r="G571" s="18">
        <v>2437.0</v>
      </c>
      <c r="H571" s="15">
        <f t="shared" si="9"/>
        <v>409</v>
      </c>
      <c r="I571" s="28">
        <v>38.0</v>
      </c>
      <c r="J571" s="29">
        <v>61.0</v>
      </c>
      <c r="K571" s="30">
        <v>23.0</v>
      </c>
      <c r="L571" s="31">
        <v>159.0</v>
      </c>
      <c r="M571" s="32">
        <v>47.0</v>
      </c>
      <c r="N571" s="33">
        <v>81.0</v>
      </c>
      <c r="O571" s="25"/>
      <c r="P571" s="15">
        <f t="shared" si="10"/>
        <v>368</v>
      </c>
      <c r="Q571" s="28">
        <f>'Group B vs A; Governor; Early E'!AJ571</f>
        <v>94</v>
      </c>
      <c r="R571" s="29">
        <f>'Group B vs A; Governor; Early E'!AK571</f>
        <v>61</v>
      </c>
      <c r="S571" s="30">
        <f>'Group B vs A; Governor; MiV EDV'!AJ571</f>
        <v>23</v>
      </c>
      <c r="T571" s="31">
        <f>'Group B vs A; Governor; MiV EDV'!AK571</f>
        <v>26</v>
      </c>
      <c r="U571" s="32">
        <f>'Group B vs A; EDV Restoration D'!C571</f>
        <v>83</v>
      </c>
      <c r="V571" s="33">
        <f>'Group B vs A; Governor; MiV EDV'!AI571</f>
        <v>81</v>
      </c>
      <c r="W571" s="25"/>
      <c r="X571" s="28">
        <f t="shared" ref="X571:Y571" si="2854">I571+K571+M571</f>
        <v>108</v>
      </c>
      <c r="Y571" s="29">
        <f t="shared" si="2854"/>
        <v>301</v>
      </c>
      <c r="Z571" s="32">
        <f t="shared" ref="Z571:AA571" si="2855">Q571+S571+U571</f>
        <v>200</v>
      </c>
      <c r="AA571" s="67">
        <f t="shared" si="2855"/>
        <v>168</v>
      </c>
      <c r="AB571" s="68">
        <f t="shared" ref="AB571:AC571" si="2856">Z571/X571</f>
        <v>1.851851852</v>
      </c>
      <c r="AC571" s="69">
        <f t="shared" si="2856"/>
        <v>0.5581395349</v>
      </c>
      <c r="AD571" s="70">
        <v>63.0</v>
      </c>
      <c r="AE571" s="70">
        <v>22.0</v>
      </c>
      <c r="AF571" s="70">
        <v>17.0</v>
      </c>
      <c r="AG571" s="70">
        <v>6.0</v>
      </c>
      <c r="AH571" s="69">
        <v>165.0</v>
      </c>
      <c r="AI571" s="69">
        <v>106.0</v>
      </c>
      <c r="AJ571" s="69">
        <v>30.0</v>
      </c>
      <c r="AK571" s="70">
        <f t="shared" ref="AK571:AN571" si="2857">ROUND(AD571*$AB571,0)</f>
        <v>117</v>
      </c>
      <c r="AL571" s="70">
        <f t="shared" si="2857"/>
        <v>41</v>
      </c>
      <c r="AM571" s="70">
        <f t="shared" si="2857"/>
        <v>31</v>
      </c>
      <c r="AN571" s="70">
        <f t="shared" si="2857"/>
        <v>11</v>
      </c>
      <c r="AO571" s="69">
        <f t="shared" ref="AO571:AQ571" si="2858">ROUND(AH571*$AC571,0)</f>
        <v>92</v>
      </c>
      <c r="AP571" s="69">
        <f t="shared" si="2858"/>
        <v>59</v>
      </c>
      <c r="AQ571" s="69">
        <f t="shared" si="2858"/>
        <v>17</v>
      </c>
    </row>
    <row r="572">
      <c r="A572" s="60"/>
      <c r="B572" s="60"/>
      <c r="C572" s="60"/>
      <c r="D572" s="46">
        <v>570.0</v>
      </c>
      <c r="E572" s="25"/>
      <c r="F572" s="26">
        <v>7582.0</v>
      </c>
      <c r="G572" s="18">
        <v>848.0</v>
      </c>
      <c r="H572" s="15">
        <f t="shared" si="9"/>
        <v>177</v>
      </c>
      <c r="I572" s="28">
        <v>15.0</v>
      </c>
      <c r="J572" s="29">
        <v>37.0</v>
      </c>
      <c r="K572" s="30">
        <v>15.0</v>
      </c>
      <c r="L572" s="31">
        <v>65.0</v>
      </c>
      <c r="M572" s="32">
        <v>18.0</v>
      </c>
      <c r="N572" s="33">
        <v>27.0</v>
      </c>
      <c r="O572" s="25"/>
      <c r="P572" s="15">
        <f t="shared" si="10"/>
        <v>162</v>
      </c>
      <c r="Q572" s="28">
        <f>'Group B vs A; Governor; Early E'!AJ572</f>
        <v>40</v>
      </c>
      <c r="R572" s="29">
        <f>'Group B vs A; Governor; Early E'!AK572</f>
        <v>37</v>
      </c>
      <c r="S572" s="30">
        <f>'Group B vs A; Governor; MiV EDV'!AJ572</f>
        <v>15</v>
      </c>
      <c r="T572" s="31">
        <f>'Group B vs A; Governor; MiV EDV'!AK572</f>
        <v>12</v>
      </c>
      <c r="U572" s="32">
        <f>'Group B vs A; EDV Restoration D'!C572</f>
        <v>31</v>
      </c>
      <c r="V572" s="33">
        <f>'Group B vs A; Governor; MiV EDV'!AI572</f>
        <v>27</v>
      </c>
      <c r="W572" s="25"/>
      <c r="X572" s="28">
        <f t="shared" ref="X572:Y572" si="2859">I572+K572+M572</f>
        <v>48</v>
      </c>
      <c r="Y572" s="29">
        <f t="shared" si="2859"/>
        <v>129</v>
      </c>
      <c r="Z572" s="32">
        <f t="shared" ref="Z572:AA572" si="2860">Q572+S572+U572</f>
        <v>86</v>
      </c>
      <c r="AA572" s="67">
        <f t="shared" si="2860"/>
        <v>76</v>
      </c>
      <c r="AB572" s="68">
        <f t="shared" ref="AB572:AC572" si="2861">Z572/X572</f>
        <v>1.791666667</v>
      </c>
      <c r="AC572" s="69">
        <f t="shared" si="2861"/>
        <v>0.5891472868</v>
      </c>
      <c r="AD572" s="70">
        <v>19.0</v>
      </c>
      <c r="AE572" s="70">
        <v>14.0</v>
      </c>
      <c r="AF572" s="70">
        <v>10.0</v>
      </c>
      <c r="AG572" s="70">
        <v>5.0</v>
      </c>
      <c r="AH572" s="69">
        <v>67.0</v>
      </c>
      <c r="AI572" s="69">
        <v>56.0</v>
      </c>
      <c r="AJ572" s="69">
        <v>6.0</v>
      </c>
      <c r="AK572" s="70">
        <f t="shared" ref="AK572:AN572" si="2862">ROUND(AD572*$AB572,0)</f>
        <v>34</v>
      </c>
      <c r="AL572" s="70">
        <f t="shared" si="2862"/>
        <v>25</v>
      </c>
      <c r="AM572" s="70">
        <f t="shared" si="2862"/>
        <v>18</v>
      </c>
      <c r="AN572" s="70">
        <f t="shared" si="2862"/>
        <v>9</v>
      </c>
      <c r="AO572" s="69">
        <f t="shared" ref="AO572:AQ572" si="2863">ROUND(AH572*$AC572,0)</f>
        <v>39</v>
      </c>
      <c r="AP572" s="69">
        <f t="shared" si="2863"/>
        <v>33</v>
      </c>
      <c r="AQ572" s="69">
        <f t="shared" si="2863"/>
        <v>4</v>
      </c>
    </row>
    <row r="573">
      <c r="A573" s="60"/>
      <c r="B573" s="60"/>
      <c r="C573" s="60"/>
      <c r="D573" s="46">
        <v>571.0</v>
      </c>
      <c r="E573" s="25"/>
      <c r="F573" s="26">
        <v>7592.0</v>
      </c>
      <c r="G573" s="18">
        <v>3258.0</v>
      </c>
      <c r="H573" s="15">
        <f t="shared" si="9"/>
        <v>727</v>
      </c>
      <c r="I573" s="28">
        <v>61.0</v>
      </c>
      <c r="J573" s="29">
        <v>141.0</v>
      </c>
      <c r="K573" s="30">
        <v>72.0</v>
      </c>
      <c r="L573" s="31">
        <v>246.0</v>
      </c>
      <c r="M573" s="32">
        <v>101.0</v>
      </c>
      <c r="N573" s="33">
        <v>106.0</v>
      </c>
      <c r="O573" s="25"/>
      <c r="P573" s="15">
        <f t="shared" si="10"/>
        <v>699</v>
      </c>
      <c r="Q573" s="28">
        <f>'Group B vs A; Governor; Early E'!AJ573</f>
        <v>179</v>
      </c>
      <c r="R573" s="29">
        <f>'Group B vs A; Governor; Early E'!AK573</f>
        <v>141</v>
      </c>
      <c r="S573" s="30">
        <f>'Group B vs A; Governor; MiV EDV'!AJ573</f>
        <v>72</v>
      </c>
      <c r="T573" s="31">
        <f>'Group B vs A; Governor; MiV EDV'!AK573</f>
        <v>44</v>
      </c>
      <c r="U573" s="32">
        <f>'Group B vs A; EDV Restoration D'!C573</f>
        <v>157</v>
      </c>
      <c r="V573" s="33">
        <f>'Group B vs A; Governor; MiV EDV'!AI573</f>
        <v>106</v>
      </c>
      <c r="W573" s="25"/>
      <c r="X573" s="28">
        <f t="shared" ref="X573:Y573" si="2864">I573+K573+M573</f>
        <v>234</v>
      </c>
      <c r="Y573" s="29">
        <f t="shared" si="2864"/>
        <v>493</v>
      </c>
      <c r="Z573" s="32">
        <f t="shared" ref="Z573:AA573" si="2865">Q573+S573+U573</f>
        <v>408</v>
      </c>
      <c r="AA573" s="67">
        <f t="shared" si="2865"/>
        <v>291</v>
      </c>
      <c r="AB573" s="68">
        <f t="shared" ref="AB573:AC573" si="2866">Z573/X573</f>
        <v>1.743589744</v>
      </c>
      <c r="AC573" s="69">
        <f t="shared" si="2866"/>
        <v>0.5902636917</v>
      </c>
      <c r="AD573" s="70">
        <v>134.0</v>
      </c>
      <c r="AE573" s="70">
        <v>41.0</v>
      </c>
      <c r="AF573" s="70">
        <v>44.0</v>
      </c>
      <c r="AG573" s="70">
        <v>15.0</v>
      </c>
      <c r="AH573" s="69">
        <v>272.0</v>
      </c>
      <c r="AI573" s="69">
        <v>192.0</v>
      </c>
      <c r="AJ573" s="69">
        <v>29.0</v>
      </c>
      <c r="AK573" s="70">
        <f t="shared" ref="AK573:AN573" si="2867">ROUND(AD573*$AB573,0)</f>
        <v>234</v>
      </c>
      <c r="AL573" s="70">
        <f t="shared" si="2867"/>
        <v>71</v>
      </c>
      <c r="AM573" s="70">
        <f t="shared" si="2867"/>
        <v>77</v>
      </c>
      <c r="AN573" s="70">
        <f t="shared" si="2867"/>
        <v>26</v>
      </c>
      <c r="AO573" s="69">
        <f t="shared" ref="AO573:AQ573" si="2868">ROUND(AH573*$AC573,0)</f>
        <v>161</v>
      </c>
      <c r="AP573" s="69">
        <f t="shared" si="2868"/>
        <v>113</v>
      </c>
      <c r="AQ573" s="69">
        <f t="shared" si="2868"/>
        <v>17</v>
      </c>
    </row>
    <row r="574">
      <c r="A574" s="60"/>
      <c r="B574" s="60"/>
      <c r="C574" s="60"/>
      <c r="D574" s="46">
        <v>572.0</v>
      </c>
      <c r="E574" s="25"/>
      <c r="F574" s="26">
        <v>7595.0</v>
      </c>
      <c r="G574" s="18">
        <v>1017.0</v>
      </c>
      <c r="H574" s="15">
        <f t="shared" si="9"/>
        <v>311</v>
      </c>
      <c r="I574" s="28">
        <v>37.0</v>
      </c>
      <c r="J574" s="29">
        <v>43.0</v>
      </c>
      <c r="K574" s="30">
        <v>47.0</v>
      </c>
      <c r="L574" s="31">
        <v>93.0</v>
      </c>
      <c r="M574" s="32">
        <v>40.0</v>
      </c>
      <c r="N574" s="33">
        <v>51.0</v>
      </c>
      <c r="O574" s="25"/>
      <c r="P574" s="15">
        <f t="shared" si="10"/>
        <v>324</v>
      </c>
      <c r="Q574" s="28">
        <f>'Group B vs A; Governor; Early E'!AJ574</f>
        <v>100</v>
      </c>
      <c r="R574" s="29">
        <f>'Group B vs A; Governor; Early E'!AK574</f>
        <v>43</v>
      </c>
      <c r="S574" s="30">
        <f>'Group B vs A; Governor; MiV EDV'!AJ574</f>
        <v>47</v>
      </c>
      <c r="T574" s="31">
        <f>'Group B vs A; Governor; MiV EDV'!AK574</f>
        <v>19</v>
      </c>
      <c r="U574" s="32">
        <f>'Group B vs A; EDV Restoration D'!C574</f>
        <v>64</v>
      </c>
      <c r="V574" s="33">
        <f>'Group B vs A; Governor; MiV EDV'!AI574</f>
        <v>51</v>
      </c>
      <c r="W574" s="25"/>
      <c r="X574" s="28">
        <f t="shared" ref="X574:Y574" si="2869">I574+K574+M574</f>
        <v>124</v>
      </c>
      <c r="Y574" s="29">
        <f t="shared" si="2869"/>
        <v>187</v>
      </c>
      <c r="Z574" s="32">
        <f t="shared" ref="Z574:AA574" si="2870">Q574+S574+U574</f>
        <v>211</v>
      </c>
      <c r="AA574" s="67">
        <f t="shared" si="2870"/>
        <v>113</v>
      </c>
      <c r="AB574" s="68">
        <f t="shared" ref="AB574:AC574" si="2871">Z574/X574</f>
        <v>1.701612903</v>
      </c>
      <c r="AC574" s="69">
        <f t="shared" si="2871"/>
        <v>0.6042780749</v>
      </c>
      <c r="AD574" s="70">
        <v>62.0</v>
      </c>
      <c r="AE574" s="70">
        <v>21.0</v>
      </c>
      <c r="AF574" s="70">
        <v>34.0</v>
      </c>
      <c r="AG574" s="70">
        <v>7.0</v>
      </c>
      <c r="AH574" s="69">
        <v>54.0</v>
      </c>
      <c r="AI574" s="69">
        <v>124.0</v>
      </c>
      <c r="AJ574" s="69">
        <v>9.0</v>
      </c>
      <c r="AK574" s="70">
        <f t="shared" ref="AK574:AN574" si="2872">ROUND(AD574*$AB574,0)</f>
        <v>106</v>
      </c>
      <c r="AL574" s="70">
        <f t="shared" si="2872"/>
        <v>36</v>
      </c>
      <c r="AM574" s="70">
        <f t="shared" si="2872"/>
        <v>58</v>
      </c>
      <c r="AN574" s="70">
        <f t="shared" si="2872"/>
        <v>12</v>
      </c>
      <c r="AO574" s="69">
        <f t="shared" ref="AO574:AQ574" si="2873">ROUND(AH574*$AC574,0)</f>
        <v>33</v>
      </c>
      <c r="AP574" s="69">
        <f t="shared" si="2873"/>
        <v>75</v>
      </c>
      <c r="AQ574" s="69">
        <f t="shared" si="2873"/>
        <v>5</v>
      </c>
    </row>
    <row r="575">
      <c r="A575" s="60"/>
      <c r="B575" s="60"/>
      <c r="C575" s="60"/>
      <c r="D575" s="46">
        <v>573.0</v>
      </c>
      <c r="E575" s="25"/>
      <c r="F575" s="26">
        <v>7601.0</v>
      </c>
      <c r="G575" s="18">
        <v>3279.0</v>
      </c>
      <c r="H575" s="15">
        <f t="shared" si="9"/>
        <v>879</v>
      </c>
      <c r="I575" s="28">
        <v>95.0</v>
      </c>
      <c r="J575" s="29">
        <v>144.0</v>
      </c>
      <c r="K575" s="30">
        <v>89.0</v>
      </c>
      <c r="L575" s="31">
        <v>262.0</v>
      </c>
      <c r="M575" s="32">
        <v>136.0</v>
      </c>
      <c r="N575" s="33">
        <v>153.0</v>
      </c>
      <c r="O575" s="25"/>
      <c r="P575" s="15">
        <f t="shared" si="10"/>
        <v>915</v>
      </c>
      <c r="Q575" s="28">
        <f>'Group B vs A; Governor; Early E'!AJ575</f>
        <v>266</v>
      </c>
      <c r="R575" s="29">
        <f>'Group B vs A; Governor; Early E'!AK575</f>
        <v>144</v>
      </c>
      <c r="S575" s="30">
        <f>'Group B vs A; Governor; MiV EDV'!AJ575</f>
        <v>89</v>
      </c>
      <c r="T575" s="31">
        <f>'Group B vs A; Governor; MiV EDV'!AK575</f>
        <v>49</v>
      </c>
      <c r="U575" s="32">
        <f>'Group B vs A; EDV Restoration D'!C575</f>
        <v>214</v>
      </c>
      <c r="V575" s="33">
        <f>'Group B vs A; Governor; MiV EDV'!AI575</f>
        <v>153</v>
      </c>
      <c r="W575" s="25"/>
      <c r="X575" s="28">
        <f t="shared" ref="X575:Y575" si="2874">I575+K575+M575</f>
        <v>320</v>
      </c>
      <c r="Y575" s="29">
        <f t="shared" si="2874"/>
        <v>559</v>
      </c>
      <c r="Z575" s="32">
        <f t="shared" ref="Z575:AA575" si="2875">Q575+S575+U575</f>
        <v>569</v>
      </c>
      <c r="AA575" s="67">
        <f t="shared" si="2875"/>
        <v>346</v>
      </c>
      <c r="AB575" s="68">
        <f t="shared" ref="AB575:AC575" si="2876">Z575/X575</f>
        <v>1.778125</v>
      </c>
      <c r="AC575" s="69">
        <f t="shared" si="2876"/>
        <v>0.6189624329</v>
      </c>
      <c r="AD575" s="70">
        <v>183.0</v>
      </c>
      <c r="AE575" s="70">
        <v>57.0</v>
      </c>
      <c r="AF575" s="70">
        <v>56.0</v>
      </c>
      <c r="AG575" s="70">
        <v>24.0</v>
      </c>
      <c r="AH575" s="69">
        <v>278.0</v>
      </c>
      <c r="AI575" s="69">
        <v>263.0</v>
      </c>
      <c r="AJ575" s="69">
        <v>18.0</v>
      </c>
      <c r="AK575" s="70">
        <f t="shared" ref="AK575:AN575" si="2877">ROUND(AD575*$AB575,0)</f>
        <v>325</v>
      </c>
      <c r="AL575" s="70">
        <f t="shared" si="2877"/>
        <v>101</v>
      </c>
      <c r="AM575" s="70">
        <f t="shared" si="2877"/>
        <v>100</v>
      </c>
      <c r="AN575" s="70">
        <f t="shared" si="2877"/>
        <v>43</v>
      </c>
      <c r="AO575" s="69">
        <f t="shared" ref="AO575:AQ575" si="2878">ROUND(AH575*$AC575,0)</f>
        <v>172</v>
      </c>
      <c r="AP575" s="69">
        <f t="shared" si="2878"/>
        <v>163</v>
      </c>
      <c r="AQ575" s="69">
        <f t="shared" si="2878"/>
        <v>11</v>
      </c>
    </row>
    <row r="576">
      <c r="A576" s="60"/>
      <c r="B576" s="60"/>
      <c r="C576" s="60"/>
      <c r="D576" s="46">
        <v>574.0</v>
      </c>
      <c r="E576" s="25"/>
      <c r="F576" s="26">
        <v>7603.0</v>
      </c>
      <c r="G576" s="18">
        <v>2155.0</v>
      </c>
      <c r="H576" s="15">
        <f t="shared" si="9"/>
        <v>559</v>
      </c>
      <c r="I576" s="28">
        <v>49.0</v>
      </c>
      <c r="J576" s="29">
        <v>100.0</v>
      </c>
      <c r="K576" s="30">
        <v>37.0</v>
      </c>
      <c r="L576" s="31">
        <v>171.0</v>
      </c>
      <c r="M576" s="32">
        <v>100.0</v>
      </c>
      <c r="N576" s="33">
        <v>102.0</v>
      </c>
      <c r="O576" s="25"/>
      <c r="P576" s="15">
        <f t="shared" si="10"/>
        <v>564</v>
      </c>
      <c r="Q576" s="28">
        <f>'Group B vs A; Governor; Early E'!AJ576</f>
        <v>144</v>
      </c>
      <c r="R576" s="29">
        <f>'Group B vs A; Governor; Early E'!AK576</f>
        <v>100</v>
      </c>
      <c r="S576" s="30">
        <f>'Group B vs A; Governor; MiV EDV'!AJ576</f>
        <v>37</v>
      </c>
      <c r="T576" s="31">
        <f>'Group B vs A; Governor; MiV EDV'!AK576</f>
        <v>27</v>
      </c>
      <c r="U576" s="32">
        <f>'Group B vs A; EDV Restoration D'!C576</f>
        <v>154</v>
      </c>
      <c r="V576" s="33">
        <f>'Group B vs A; Governor; MiV EDV'!AI576</f>
        <v>102</v>
      </c>
      <c r="W576" s="25"/>
      <c r="X576" s="28">
        <f t="shared" ref="X576:Y576" si="2879">I576+K576+M576</f>
        <v>186</v>
      </c>
      <c r="Y576" s="29">
        <f t="shared" si="2879"/>
        <v>373</v>
      </c>
      <c r="Z576" s="32">
        <f t="shared" ref="Z576:AA576" si="2880">Q576+S576+U576</f>
        <v>335</v>
      </c>
      <c r="AA576" s="67">
        <f t="shared" si="2880"/>
        <v>229</v>
      </c>
      <c r="AB576" s="68">
        <f t="shared" ref="AB576:AC576" si="2881">Z576/X576</f>
        <v>1.801075269</v>
      </c>
      <c r="AC576" s="69">
        <f t="shared" si="2881"/>
        <v>0.6139410188</v>
      </c>
      <c r="AD576" s="70">
        <v>97.0</v>
      </c>
      <c r="AE576" s="70">
        <v>38.0</v>
      </c>
      <c r="AF576" s="70">
        <v>30.0</v>
      </c>
      <c r="AG576" s="70">
        <v>21.0</v>
      </c>
      <c r="AH576" s="69">
        <v>161.0</v>
      </c>
      <c r="AI576" s="69">
        <v>195.0</v>
      </c>
      <c r="AJ576" s="69">
        <v>17.0</v>
      </c>
      <c r="AK576" s="70">
        <f t="shared" ref="AK576:AN576" si="2882">ROUND(AD576*$AB576,0)</f>
        <v>175</v>
      </c>
      <c r="AL576" s="70">
        <f t="shared" si="2882"/>
        <v>68</v>
      </c>
      <c r="AM576" s="70">
        <f t="shared" si="2882"/>
        <v>54</v>
      </c>
      <c r="AN576" s="70">
        <f t="shared" si="2882"/>
        <v>38</v>
      </c>
      <c r="AO576" s="69">
        <f t="shared" ref="AO576:AQ576" si="2883">ROUND(AH576*$AC576,0)</f>
        <v>99</v>
      </c>
      <c r="AP576" s="69">
        <f t="shared" si="2883"/>
        <v>120</v>
      </c>
      <c r="AQ576" s="69">
        <f t="shared" si="2883"/>
        <v>10</v>
      </c>
    </row>
    <row r="577">
      <c r="A577" s="60"/>
      <c r="B577" s="60"/>
      <c r="C577" s="60"/>
      <c r="D577" s="46">
        <v>575.0</v>
      </c>
      <c r="E577" s="25"/>
      <c r="F577" s="26">
        <v>7604.0</v>
      </c>
      <c r="G577" s="18">
        <v>2899.0</v>
      </c>
      <c r="H577" s="15">
        <f t="shared" si="9"/>
        <v>687</v>
      </c>
      <c r="I577" s="28">
        <v>71.0</v>
      </c>
      <c r="J577" s="29">
        <v>119.0</v>
      </c>
      <c r="K577" s="30">
        <v>60.0</v>
      </c>
      <c r="L577" s="31">
        <v>236.0</v>
      </c>
      <c r="M577" s="32">
        <v>89.0</v>
      </c>
      <c r="N577" s="33">
        <v>112.0</v>
      </c>
      <c r="O577" s="25"/>
      <c r="P577" s="15">
        <f t="shared" si="10"/>
        <v>669</v>
      </c>
      <c r="Q577" s="28">
        <f>'Group B vs A; Governor; Early E'!AJ577</f>
        <v>191</v>
      </c>
      <c r="R577" s="29">
        <f>'Group B vs A; Governor; Early E'!AK577</f>
        <v>119</v>
      </c>
      <c r="S577" s="30">
        <f>'Group B vs A; Governor; MiV EDV'!AJ577</f>
        <v>60</v>
      </c>
      <c r="T577" s="31">
        <f>'Group B vs A; Governor; MiV EDV'!AK577</f>
        <v>43</v>
      </c>
      <c r="U577" s="32">
        <f>'Group B vs A; EDV Restoration D'!C577</f>
        <v>144</v>
      </c>
      <c r="V577" s="33">
        <f>'Group B vs A; Governor; MiV EDV'!AI577</f>
        <v>112</v>
      </c>
      <c r="W577" s="25"/>
      <c r="X577" s="28">
        <f t="shared" ref="X577:Y577" si="2884">I577+K577+M577</f>
        <v>220</v>
      </c>
      <c r="Y577" s="29">
        <f t="shared" si="2884"/>
        <v>467</v>
      </c>
      <c r="Z577" s="32">
        <f t="shared" ref="Z577:AA577" si="2885">Q577+S577+U577</f>
        <v>395</v>
      </c>
      <c r="AA577" s="67">
        <f t="shared" si="2885"/>
        <v>274</v>
      </c>
      <c r="AB577" s="68">
        <f t="shared" ref="AB577:AC577" si="2886">Z577/X577</f>
        <v>1.795454545</v>
      </c>
      <c r="AC577" s="69">
        <f t="shared" si="2886"/>
        <v>0.5867237687</v>
      </c>
      <c r="AD577" s="70">
        <v>121.0</v>
      </c>
      <c r="AE577" s="70">
        <v>28.0</v>
      </c>
      <c r="AF577" s="70">
        <v>49.0</v>
      </c>
      <c r="AG577" s="70">
        <v>22.0</v>
      </c>
      <c r="AH577" s="69">
        <v>239.0</v>
      </c>
      <c r="AI577" s="69">
        <v>207.0</v>
      </c>
      <c r="AJ577" s="69">
        <v>21.0</v>
      </c>
      <c r="AK577" s="70">
        <f t="shared" ref="AK577:AN577" si="2887">ROUND(AD577*$AB577,0)</f>
        <v>217</v>
      </c>
      <c r="AL577" s="70">
        <f t="shared" si="2887"/>
        <v>50</v>
      </c>
      <c r="AM577" s="70">
        <f t="shared" si="2887"/>
        <v>88</v>
      </c>
      <c r="AN577" s="70">
        <f t="shared" si="2887"/>
        <v>40</v>
      </c>
      <c r="AO577" s="69">
        <f t="shared" ref="AO577:AQ577" si="2888">ROUND(AH577*$AC577,0)</f>
        <v>140</v>
      </c>
      <c r="AP577" s="69">
        <f t="shared" si="2888"/>
        <v>121</v>
      </c>
      <c r="AQ577" s="69">
        <f t="shared" si="2888"/>
        <v>12</v>
      </c>
    </row>
    <row r="578">
      <c r="A578" s="60"/>
      <c r="B578" s="60"/>
      <c r="C578" s="60"/>
      <c r="D578" s="46">
        <v>576.0</v>
      </c>
      <c r="E578" s="25"/>
      <c r="F578" s="26">
        <v>7611.0</v>
      </c>
      <c r="G578" s="18">
        <v>3454.0</v>
      </c>
      <c r="H578" s="15">
        <f t="shared" si="9"/>
        <v>821</v>
      </c>
      <c r="I578" s="28">
        <v>85.0</v>
      </c>
      <c r="J578" s="29">
        <v>148.0</v>
      </c>
      <c r="K578" s="30">
        <v>103.0</v>
      </c>
      <c r="L578" s="31">
        <v>318.0</v>
      </c>
      <c r="M578" s="32">
        <v>84.0</v>
      </c>
      <c r="N578" s="33">
        <v>83.0</v>
      </c>
      <c r="O578" s="25"/>
      <c r="P578" s="15">
        <f t="shared" si="10"/>
        <v>767</v>
      </c>
      <c r="Q578" s="28">
        <f>'Group B vs A; Governor; Early E'!AJ578</f>
        <v>248</v>
      </c>
      <c r="R578" s="29">
        <f>'Group B vs A; Governor; Early E'!AK578</f>
        <v>148</v>
      </c>
      <c r="S578" s="30">
        <f>'Group B vs A; Governor; MiV EDV'!AJ578</f>
        <v>103</v>
      </c>
      <c r="T578" s="31">
        <f>'Group B vs A; Governor; MiV EDV'!AK578</f>
        <v>56</v>
      </c>
      <c r="U578" s="32">
        <f>'Group B vs A; EDV Restoration D'!C578</f>
        <v>129</v>
      </c>
      <c r="V578" s="33">
        <f>'Group B vs A; Governor; MiV EDV'!AI578</f>
        <v>83</v>
      </c>
      <c r="W578" s="25"/>
      <c r="X578" s="28">
        <f t="shared" ref="X578:Y578" si="2889">I578+K578+M578</f>
        <v>272</v>
      </c>
      <c r="Y578" s="29">
        <f t="shared" si="2889"/>
        <v>549</v>
      </c>
      <c r="Z578" s="32">
        <f t="shared" ref="Z578:AA578" si="2890">Q578+S578+U578</f>
        <v>480</v>
      </c>
      <c r="AA578" s="67">
        <f t="shared" si="2890"/>
        <v>287</v>
      </c>
      <c r="AB578" s="68">
        <f t="shared" ref="AB578:AC578" si="2891">Z578/X578</f>
        <v>1.764705882</v>
      </c>
      <c r="AC578" s="69">
        <f t="shared" si="2891"/>
        <v>0.5227686703</v>
      </c>
      <c r="AD578" s="70">
        <v>134.0</v>
      </c>
      <c r="AE578" s="70">
        <v>47.0</v>
      </c>
      <c r="AF578" s="70">
        <v>52.0</v>
      </c>
      <c r="AG578" s="70">
        <v>39.0</v>
      </c>
      <c r="AH578" s="69">
        <v>309.0</v>
      </c>
      <c r="AI578" s="69">
        <v>225.0</v>
      </c>
      <c r="AJ578" s="69">
        <v>15.0</v>
      </c>
      <c r="AK578" s="70">
        <f t="shared" ref="AK578:AN578" si="2892">ROUND(AD578*$AB578,0)</f>
        <v>236</v>
      </c>
      <c r="AL578" s="70">
        <f t="shared" si="2892"/>
        <v>83</v>
      </c>
      <c r="AM578" s="70">
        <f t="shared" si="2892"/>
        <v>92</v>
      </c>
      <c r="AN578" s="70">
        <f t="shared" si="2892"/>
        <v>69</v>
      </c>
      <c r="AO578" s="69">
        <f t="shared" ref="AO578:AQ578" si="2893">ROUND(AH578*$AC578,0)</f>
        <v>162</v>
      </c>
      <c r="AP578" s="69">
        <f t="shared" si="2893"/>
        <v>118</v>
      </c>
      <c r="AQ578" s="69">
        <f t="shared" si="2893"/>
        <v>8</v>
      </c>
    </row>
    <row r="579">
      <c r="A579" s="60"/>
      <c r="B579" s="60"/>
      <c r="C579" s="60"/>
      <c r="D579" s="46">
        <v>577.0</v>
      </c>
      <c r="E579" s="25"/>
      <c r="F579" s="26">
        <v>7614.0</v>
      </c>
      <c r="G579" s="18">
        <v>3095.0</v>
      </c>
      <c r="H579" s="15">
        <f t="shared" si="9"/>
        <v>645</v>
      </c>
      <c r="I579" s="28">
        <v>54.0</v>
      </c>
      <c r="J579" s="29">
        <v>135.0</v>
      </c>
      <c r="K579" s="30">
        <v>58.0</v>
      </c>
      <c r="L579" s="31">
        <v>273.0</v>
      </c>
      <c r="M579" s="32">
        <v>67.0</v>
      </c>
      <c r="N579" s="33">
        <v>58.0</v>
      </c>
      <c r="O579" s="25"/>
      <c r="P579" s="15">
        <f t="shared" si="10"/>
        <v>560</v>
      </c>
      <c r="Q579" s="28">
        <f>'Group B vs A; Governor; Early E'!AJ579</f>
        <v>169</v>
      </c>
      <c r="R579" s="29">
        <f>'Group B vs A; Governor; Early E'!AK579</f>
        <v>135</v>
      </c>
      <c r="S579" s="30">
        <f>'Group B vs A; Governor; MiV EDV'!AJ579</f>
        <v>58</v>
      </c>
      <c r="T579" s="31">
        <f>'Group B vs A; Governor; MiV EDV'!AK579</f>
        <v>40</v>
      </c>
      <c r="U579" s="32">
        <f>'Group B vs A; EDV Restoration D'!C579</f>
        <v>100</v>
      </c>
      <c r="V579" s="33">
        <f>'Group B vs A; Governor; MiV EDV'!AI579</f>
        <v>58</v>
      </c>
      <c r="W579" s="25"/>
      <c r="X579" s="28">
        <f t="shared" ref="X579:Y579" si="2894">I579+K579+M579</f>
        <v>179</v>
      </c>
      <c r="Y579" s="29">
        <f t="shared" si="2894"/>
        <v>466</v>
      </c>
      <c r="Z579" s="32">
        <f t="shared" ref="Z579:AA579" si="2895">Q579+S579+U579</f>
        <v>327</v>
      </c>
      <c r="AA579" s="67">
        <f t="shared" si="2895"/>
        <v>233</v>
      </c>
      <c r="AB579" s="68">
        <f t="shared" ref="AB579:AC579" si="2896">Z579/X579</f>
        <v>1.826815642</v>
      </c>
      <c r="AC579" s="69">
        <f t="shared" si="2896"/>
        <v>0.5</v>
      </c>
      <c r="AD579" s="70">
        <v>102.0</v>
      </c>
      <c r="AE579" s="70">
        <v>31.0</v>
      </c>
      <c r="AF579" s="70">
        <v>28.0</v>
      </c>
      <c r="AG579" s="70">
        <v>18.0</v>
      </c>
      <c r="AH579" s="69">
        <v>272.0</v>
      </c>
      <c r="AI579" s="69">
        <v>172.0</v>
      </c>
      <c r="AJ579" s="69">
        <v>22.0</v>
      </c>
      <c r="AK579" s="70">
        <f t="shared" ref="AK579:AN579" si="2897">ROUND(AD579*$AB579,0)</f>
        <v>186</v>
      </c>
      <c r="AL579" s="70">
        <f t="shared" si="2897"/>
        <v>57</v>
      </c>
      <c r="AM579" s="70">
        <f t="shared" si="2897"/>
        <v>51</v>
      </c>
      <c r="AN579" s="70">
        <f t="shared" si="2897"/>
        <v>33</v>
      </c>
      <c r="AO579" s="69">
        <f t="shared" ref="AO579:AQ579" si="2898">ROUND(AH579*$AC579,0)</f>
        <v>136</v>
      </c>
      <c r="AP579" s="69">
        <f t="shared" si="2898"/>
        <v>86</v>
      </c>
      <c r="AQ579" s="69">
        <f t="shared" si="2898"/>
        <v>11</v>
      </c>
    </row>
    <row r="580">
      <c r="A580" s="60"/>
      <c r="B580" s="60"/>
      <c r="C580" s="60"/>
      <c r="D580" s="46">
        <v>578.0</v>
      </c>
      <c r="E580" s="25"/>
      <c r="F580" s="26">
        <v>7622.0</v>
      </c>
      <c r="G580" s="18">
        <v>672.0</v>
      </c>
      <c r="H580" s="15">
        <f t="shared" si="9"/>
        <v>102</v>
      </c>
      <c r="I580" s="28">
        <v>11.0</v>
      </c>
      <c r="J580" s="29">
        <v>26.0</v>
      </c>
      <c r="K580" s="30">
        <v>3.0</v>
      </c>
      <c r="L580" s="31">
        <v>47.0</v>
      </c>
      <c r="M580" s="32">
        <v>9.0</v>
      </c>
      <c r="N580" s="33">
        <v>6.0</v>
      </c>
      <c r="O580" s="25"/>
      <c r="P580" s="15">
        <f t="shared" si="10"/>
        <v>88</v>
      </c>
      <c r="Q580" s="28">
        <f>'Group B vs A; Governor; Early E'!AJ580</f>
        <v>38</v>
      </c>
      <c r="R580" s="29">
        <f>'Group B vs A; Governor; Early E'!AK580</f>
        <v>26</v>
      </c>
      <c r="S580" s="30">
        <f>'Group B vs A; Governor; MiV EDV'!AJ580</f>
        <v>3</v>
      </c>
      <c r="T580" s="31">
        <f>'Group B vs A; Governor; MiV EDV'!AK580</f>
        <v>3</v>
      </c>
      <c r="U580" s="32">
        <f>'Group B vs A; EDV Restoration D'!C580</f>
        <v>12</v>
      </c>
      <c r="V580" s="33">
        <f>'Group B vs A; Governor; MiV EDV'!AI580</f>
        <v>6</v>
      </c>
      <c r="W580" s="25"/>
      <c r="X580" s="28">
        <f t="shared" ref="X580:Y580" si="2899">I580+K580+M580</f>
        <v>23</v>
      </c>
      <c r="Y580" s="29">
        <f t="shared" si="2899"/>
        <v>79</v>
      </c>
      <c r="Z580" s="32">
        <f t="shared" ref="Z580:AA580" si="2900">Q580+S580+U580</f>
        <v>53</v>
      </c>
      <c r="AA580" s="67">
        <f t="shared" si="2900"/>
        <v>35</v>
      </c>
      <c r="AB580" s="68">
        <f t="shared" ref="AB580:AC580" si="2901">Z580/X580</f>
        <v>2.304347826</v>
      </c>
      <c r="AC580" s="69">
        <f t="shared" si="2901"/>
        <v>0.4430379747</v>
      </c>
      <c r="AD580" s="70">
        <v>15.0</v>
      </c>
      <c r="AE580" s="70">
        <v>2.0</v>
      </c>
      <c r="AF580" s="70">
        <v>2.0</v>
      </c>
      <c r="AG580" s="70">
        <v>4.0</v>
      </c>
      <c r="AH580" s="69">
        <v>46.0</v>
      </c>
      <c r="AI580" s="69">
        <v>29.0</v>
      </c>
      <c r="AJ580" s="69">
        <v>4.0</v>
      </c>
      <c r="AK580" s="70">
        <f t="shared" ref="AK580:AN580" si="2902">ROUND(AD580*$AB580,0)</f>
        <v>35</v>
      </c>
      <c r="AL580" s="70">
        <f t="shared" si="2902"/>
        <v>5</v>
      </c>
      <c r="AM580" s="70">
        <f t="shared" si="2902"/>
        <v>5</v>
      </c>
      <c r="AN580" s="70">
        <f t="shared" si="2902"/>
        <v>9</v>
      </c>
      <c r="AO580" s="69">
        <f t="shared" ref="AO580:AQ580" si="2903">ROUND(AH580*$AC580,0)</f>
        <v>20</v>
      </c>
      <c r="AP580" s="69">
        <f t="shared" si="2903"/>
        <v>13</v>
      </c>
      <c r="AQ580" s="69">
        <f t="shared" si="2903"/>
        <v>2</v>
      </c>
    </row>
    <row r="581">
      <c r="A581" s="60"/>
      <c r="B581" s="60"/>
      <c r="C581" s="60"/>
      <c r="D581" s="46">
        <v>579.0</v>
      </c>
      <c r="E581" s="25"/>
      <c r="F581" s="26">
        <v>7624.0</v>
      </c>
      <c r="G581" s="18">
        <v>1577.0</v>
      </c>
      <c r="H581" s="15">
        <f t="shared" si="9"/>
        <v>288</v>
      </c>
      <c r="I581" s="28">
        <v>10.0</v>
      </c>
      <c r="J581" s="29">
        <v>35.0</v>
      </c>
      <c r="K581" s="30">
        <v>21.0</v>
      </c>
      <c r="L581" s="31">
        <v>147.0</v>
      </c>
      <c r="M581" s="32">
        <v>28.0</v>
      </c>
      <c r="N581" s="33">
        <v>47.0</v>
      </c>
      <c r="O581" s="25"/>
      <c r="P581" s="15">
        <f t="shared" si="10"/>
        <v>204</v>
      </c>
      <c r="Q581" s="28">
        <f>'Group B vs A; Governor; Early E'!AJ581</f>
        <v>28</v>
      </c>
      <c r="R581" s="29">
        <f>'Group B vs A; Governor; Early E'!AK581</f>
        <v>35</v>
      </c>
      <c r="S581" s="30">
        <f>'Group B vs A; Governor; MiV EDV'!AJ581</f>
        <v>21</v>
      </c>
      <c r="T581" s="31">
        <f>'Group B vs A; Governor; MiV EDV'!AK581</f>
        <v>23</v>
      </c>
      <c r="U581" s="32">
        <f>'Group B vs A; EDV Restoration D'!C581</f>
        <v>50</v>
      </c>
      <c r="V581" s="33">
        <f>'Group B vs A; Governor; MiV EDV'!AI581</f>
        <v>47</v>
      </c>
      <c r="W581" s="25"/>
      <c r="X581" s="28">
        <f t="shared" ref="X581:Y581" si="2904">I581+K581+M581</f>
        <v>59</v>
      </c>
      <c r="Y581" s="29">
        <f t="shared" si="2904"/>
        <v>229</v>
      </c>
      <c r="Z581" s="32">
        <f t="shared" ref="Z581:AA581" si="2905">Q581+S581+U581</f>
        <v>99</v>
      </c>
      <c r="AA581" s="67">
        <f t="shared" si="2905"/>
        <v>105</v>
      </c>
      <c r="AB581" s="68">
        <f t="shared" ref="AB581:AC581" si="2906">Z581/X581</f>
        <v>1.677966102</v>
      </c>
      <c r="AC581" s="69">
        <f t="shared" si="2906"/>
        <v>0.4585152838</v>
      </c>
      <c r="AD581" s="70">
        <v>30.0</v>
      </c>
      <c r="AE581" s="70">
        <v>15.0</v>
      </c>
      <c r="AF581" s="70">
        <v>11.0</v>
      </c>
      <c r="AG581" s="70">
        <v>3.0</v>
      </c>
      <c r="AH581" s="69">
        <v>162.0</v>
      </c>
      <c r="AI581" s="69">
        <v>63.0</v>
      </c>
      <c r="AJ581" s="69">
        <v>4.0</v>
      </c>
      <c r="AK581" s="70">
        <f t="shared" ref="AK581:AN581" si="2907">ROUND(AD581*$AB581,0)</f>
        <v>50</v>
      </c>
      <c r="AL581" s="70">
        <f t="shared" si="2907"/>
        <v>25</v>
      </c>
      <c r="AM581" s="70">
        <f t="shared" si="2907"/>
        <v>18</v>
      </c>
      <c r="AN581" s="70">
        <f t="shared" si="2907"/>
        <v>5</v>
      </c>
      <c r="AO581" s="69">
        <f t="shared" ref="AO581:AQ581" si="2908">ROUND(AH581*$AC581,0)</f>
        <v>74</v>
      </c>
      <c r="AP581" s="69">
        <f t="shared" si="2908"/>
        <v>29</v>
      </c>
      <c r="AQ581" s="69">
        <f t="shared" si="2908"/>
        <v>2</v>
      </c>
    </row>
    <row r="582">
      <c r="A582" s="60"/>
      <c r="B582" s="60"/>
      <c r="C582" s="60"/>
      <c r="D582" s="46">
        <v>580.0</v>
      </c>
      <c r="E582" s="25"/>
      <c r="F582" s="26">
        <v>7625.0</v>
      </c>
      <c r="G582" s="18">
        <v>2831.0</v>
      </c>
      <c r="H582" s="15">
        <f t="shared" si="9"/>
        <v>637</v>
      </c>
      <c r="I582" s="28">
        <v>56.0</v>
      </c>
      <c r="J582" s="29">
        <v>117.0</v>
      </c>
      <c r="K582" s="30">
        <v>60.0</v>
      </c>
      <c r="L582" s="31">
        <v>262.0</v>
      </c>
      <c r="M582" s="32">
        <v>52.0</v>
      </c>
      <c r="N582" s="33">
        <v>90.0</v>
      </c>
      <c r="O582" s="25"/>
      <c r="P582" s="15">
        <f t="shared" si="10"/>
        <v>550</v>
      </c>
      <c r="Q582" s="28">
        <f>'Group B vs A; Governor; Early E'!AJ582</f>
        <v>139</v>
      </c>
      <c r="R582" s="29">
        <f>'Group B vs A; Governor; Early E'!AK582</f>
        <v>117</v>
      </c>
      <c r="S582" s="30">
        <f>'Group B vs A; Governor; MiV EDV'!AJ582</f>
        <v>60</v>
      </c>
      <c r="T582" s="31">
        <f>'Group B vs A; Governor; MiV EDV'!AK582</f>
        <v>52</v>
      </c>
      <c r="U582" s="32">
        <f>'Group B vs A; EDV Restoration D'!C582</f>
        <v>92</v>
      </c>
      <c r="V582" s="33">
        <f>'Group B vs A; Governor; MiV EDV'!AI582</f>
        <v>90</v>
      </c>
      <c r="W582" s="25"/>
      <c r="X582" s="28">
        <f t="shared" ref="X582:Y582" si="2909">I582+K582+M582</f>
        <v>168</v>
      </c>
      <c r="Y582" s="29">
        <f t="shared" si="2909"/>
        <v>469</v>
      </c>
      <c r="Z582" s="32">
        <f t="shared" ref="Z582:AA582" si="2910">Q582+S582+U582</f>
        <v>291</v>
      </c>
      <c r="AA582" s="67">
        <f t="shared" si="2910"/>
        <v>259</v>
      </c>
      <c r="AB582" s="68">
        <f t="shared" ref="AB582:AC582" si="2911">Z582/X582</f>
        <v>1.732142857</v>
      </c>
      <c r="AC582" s="69">
        <f t="shared" si="2911"/>
        <v>0.552238806</v>
      </c>
      <c r="AD582" s="70">
        <v>91.0</v>
      </c>
      <c r="AE582" s="70">
        <v>29.0</v>
      </c>
      <c r="AF582" s="70">
        <v>20.0</v>
      </c>
      <c r="AG582" s="70">
        <v>28.0</v>
      </c>
      <c r="AH582" s="69">
        <v>258.0</v>
      </c>
      <c r="AI582" s="69">
        <v>198.0</v>
      </c>
      <c r="AJ582" s="69">
        <v>13.0</v>
      </c>
      <c r="AK582" s="70">
        <f t="shared" ref="AK582:AN582" si="2912">ROUND(AD582*$AB582,0)</f>
        <v>158</v>
      </c>
      <c r="AL582" s="70">
        <f t="shared" si="2912"/>
        <v>50</v>
      </c>
      <c r="AM582" s="70">
        <f t="shared" si="2912"/>
        <v>35</v>
      </c>
      <c r="AN582" s="70">
        <f t="shared" si="2912"/>
        <v>49</v>
      </c>
      <c r="AO582" s="69">
        <f t="shared" ref="AO582:AQ582" si="2913">ROUND(AH582*$AC582,0)</f>
        <v>142</v>
      </c>
      <c r="AP582" s="69">
        <f t="shared" si="2913"/>
        <v>109</v>
      </c>
      <c r="AQ582" s="69">
        <f t="shared" si="2913"/>
        <v>7</v>
      </c>
    </row>
    <row r="583">
      <c r="A583" s="60"/>
      <c r="B583" s="60"/>
      <c r="C583" s="60"/>
      <c r="D583" s="46">
        <v>581.0</v>
      </c>
      <c r="E583" s="25"/>
      <c r="F583" s="26">
        <v>7634.0</v>
      </c>
      <c r="G583" s="18">
        <v>1679.0</v>
      </c>
      <c r="H583" s="15">
        <f t="shared" si="9"/>
        <v>433</v>
      </c>
      <c r="I583" s="28">
        <v>40.0</v>
      </c>
      <c r="J583" s="29">
        <v>77.0</v>
      </c>
      <c r="K583" s="30">
        <v>44.0</v>
      </c>
      <c r="L583" s="31">
        <v>178.0</v>
      </c>
      <c r="M583" s="32">
        <v>37.0</v>
      </c>
      <c r="N583" s="33">
        <v>57.0</v>
      </c>
      <c r="O583" s="25"/>
      <c r="P583" s="15">
        <f t="shared" si="10"/>
        <v>377</v>
      </c>
      <c r="Q583" s="28">
        <f>'Group B vs A; Governor; Early E'!AJ583</f>
        <v>100</v>
      </c>
      <c r="R583" s="29">
        <f>'Group B vs A; Governor; Early E'!AK583</f>
        <v>77</v>
      </c>
      <c r="S583" s="30">
        <f>'Group B vs A; Governor; MiV EDV'!AJ583</f>
        <v>44</v>
      </c>
      <c r="T583" s="31">
        <f>'Group B vs A; Governor; MiV EDV'!AK583</f>
        <v>35</v>
      </c>
      <c r="U583" s="32">
        <f>'Group B vs A; EDV Restoration D'!C583</f>
        <v>64</v>
      </c>
      <c r="V583" s="33">
        <f>'Group B vs A; Governor; MiV EDV'!AI583</f>
        <v>57</v>
      </c>
      <c r="W583" s="25"/>
      <c r="X583" s="28">
        <f t="shared" ref="X583:Y583" si="2914">I583+K583+M583</f>
        <v>121</v>
      </c>
      <c r="Y583" s="29">
        <f t="shared" si="2914"/>
        <v>312</v>
      </c>
      <c r="Z583" s="32">
        <f t="shared" ref="Z583:AA583" si="2915">Q583+S583+U583</f>
        <v>208</v>
      </c>
      <c r="AA583" s="67">
        <f t="shared" si="2915"/>
        <v>169</v>
      </c>
      <c r="AB583" s="68">
        <f t="shared" ref="AB583:AC583" si="2916">Z583/X583</f>
        <v>1.719008264</v>
      </c>
      <c r="AC583" s="69">
        <f t="shared" si="2916"/>
        <v>0.5416666667</v>
      </c>
      <c r="AD583" s="70">
        <v>46.0</v>
      </c>
      <c r="AE583" s="70">
        <v>28.0</v>
      </c>
      <c r="AF583" s="70">
        <v>39.0</v>
      </c>
      <c r="AG583" s="70">
        <v>8.0</v>
      </c>
      <c r="AH583" s="69">
        <v>189.0</v>
      </c>
      <c r="AI583" s="69">
        <v>122.0</v>
      </c>
      <c r="AJ583" s="69">
        <v>1.0</v>
      </c>
      <c r="AK583" s="70">
        <f t="shared" ref="AK583:AN583" si="2917">ROUND(AD583*$AB583,0)</f>
        <v>79</v>
      </c>
      <c r="AL583" s="70">
        <f t="shared" si="2917"/>
        <v>48</v>
      </c>
      <c r="AM583" s="70">
        <f t="shared" si="2917"/>
        <v>67</v>
      </c>
      <c r="AN583" s="70">
        <f t="shared" si="2917"/>
        <v>14</v>
      </c>
      <c r="AO583" s="69">
        <f t="shared" ref="AO583:AQ583" si="2918">ROUND(AH583*$AC583,0)</f>
        <v>102</v>
      </c>
      <c r="AP583" s="69">
        <f t="shared" si="2918"/>
        <v>66</v>
      </c>
      <c r="AQ583" s="69">
        <f t="shared" si="2918"/>
        <v>1</v>
      </c>
    </row>
    <row r="584">
      <c r="A584" s="60"/>
      <c r="B584" s="60"/>
      <c r="C584" s="60"/>
      <c r="D584" s="46">
        <v>582.0</v>
      </c>
      <c r="E584" s="25"/>
      <c r="F584" s="26">
        <v>7641.0</v>
      </c>
      <c r="G584" s="18">
        <v>1702.0</v>
      </c>
      <c r="H584" s="15">
        <f t="shared" si="9"/>
        <v>741</v>
      </c>
      <c r="I584" s="28">
        <v>84.0</v>
      </c>
      <c r="J584" s="29">
        <v>126.0</v>
      </c>
      <c r="K584" s="30">
        <v>76.0</v>
      </c>
      <c r="L584" s="31">
        <v>337.0</v>
      </c>
      <c r="M584" s="32">
        <v>44.0</v>
      </c>
      <c r="N584" s="33">
        <v>74.0</v>
      </c>
      <c r="O584" s="25"/>
      <c r="P584" s="15">
        <f t="shared" si="10"/>
        <v>624</v>
      </c>
      <c r="Q584" s="28">
        <f>'Group B vs A; Governor; Early E'!AJ584</f>
        <v>205</v>
      </c>
      <c r="R584" s="29">
        <f>'Group B vs A; Governor; Early E'!AK584</f>
        <v>126</v>
      </c>
      <c r="S584" s="30">
        <f>'Group B vs A; Governor; MiV EDV'!AJ584</f>
        <v>76</v>
      </c>
      <c r="T584" s="31">
        <f>'Group B vs A; Governor; MiV EDV'!AK584</f>
        <v>66</v>
      </c>
      <c r="U584" s="32">
        <f>'Group B vs A; EDV Restoration D'!C584</f>
        <v>77</v>
      </c>
      <c r="V584" s="33">
        <f>'Group B vs A; Governor; MiV EDV'!AI584</f>
        <v>74</v>
      </c>
      <c r="W584" s="25"/>
      <c r="X584" s="28">
        <f t="shared" ref="X584:Y584" si="2919">I584+K584+M584</f>
        <v>204</v>
      </c>
      <c r="Y584" s="29">
        <f t="shared" si="2919"/>
        <v>537</v>
      </c>
      <c r="Z584" s="32">
        <f t="shared" ref="Z584:AA584" si="2920">Q584+S584+U584</f>
        <v>358</v>
      </c>
      <c r="AA584" s="67">
        <f t="shared" si="2920"/>
        <v>266</v>
      </c>
      <c r="AB584" s="68">
        <f t="shared" ref="AB584:AC584" si="2921">Z584/X584</f>
        <v>1.754901961</v>
      </c>
      <c r="AC584" s="69">
        <f t="shared" si="2921"/>
        <v>0.4953445065</v>
      </c>
      <c r="AD584" s="70">
        <v>88.0</v>
      </c>
      <c r="AE584" s="70">
        <v>44.0</v>
      </c>
      <c r="AF584" s="70">
        <v>46.0</v>
      </c>
      <c r="AG584" s="70">
        <v>26.0</v>
      </c>
      <c r="AH584" s="69">
        <v>313.0</v>
      </c>
      <c r="AI584" s="69">
        <v>208.0</v>
      </c>
      <c r="AJ584" s="69">
        <v>16.0</v>
      </c>
      <c r="AK584" s="70">
        <f t="shared" ref="AK584:AN584" si="2922">ROUND(AD584*$AB584,0)</f>
        <v>154</v>
      </c>
      <c r="AL584" s="70">
        <f t="shared" si="2922"/>
        <v>77</v>
      </c>
      <c r="AM584" s="70">
        <f t="shared" si="2922"/>
        <v>81</v>
      </c>
      <c r="AN584" s="70">
        <f t="shared" si="2922"/>
        <v>46</v>
      </c>
      <c r="AO584" s="69">
        <f t="shared" ref="AO584:AQ584" si="2923">ROUND(AH584*$AC584,0)</f>
        <v>155</v>
      </c>
      <c r="AP584" s="69">
        <f t="shared" si="2923"/>
        <v>103</v>
      </c>
      <c r="AQ584" s="69">
        <f t="shared" si="2923"/>
        <v>8</v>
      </c>
    </row>
    <row r="585">
      <c r="A585" s="60"/>
      <c r="B585" s="60"/>
      <c r="C585" s="60"/>
      <c r="D585" s="46">
        <v>583.0</v>
      </c>
      <c r="E585" s="25"/>
      <c r="F585" s="26">
        <v>7643.0</v>
      </c>
      <c r="G585" s="18">
        <v>1934.0</v>
      </c>
      <c r="H585" s="15">
        <f t="shared" si="9"/>
        <v>520</v>
      </c>
      <c r="I585" s="28">
        <v>38.0</v>
      </c>
      <c r="J585" s="29">
        <v>78.0</v>
      </c>
      <c r="K585" s="30">
        <v>49.0</v>
      </c>
      <c r="L585" s="31">
        <v>233.0</v>
      </c>
      <c r="M585" s="32">
        <v>43.0</v>
      </c>
      <c r="N585" s="33">
        <v>79.0</v>
      </c>
      <c r="O585" s="25"/>
      <c r="P585" s="15">
        <f t="shared" si="10"/>
        <v>423</v>
      </c>
      <c r="Q585" s="28">
        <f>'Group B vs A; Governor; Early E'!AJ585</f>
        <v>93</v>
      </c>
      <c r="R585" s="29">
        <f>'Group B vs A; Governor; Early E'!AK585</f>
        <v>78</v>
      </c>
      <c r="S585" s="30">
        <f>'Group B vs A; Governor; MiV EDV'!AJ585</f>
        <v>49</v>
      </c>
      <c r="T585" s="31">
        <f>'Group B vs A; Governor; MiV EDV'!AK585</f>
        <v>46</v>
      </c>
      <c r="U585" s="32">
        <f>'Group B vs A; EDV Restoration D'!C585</f>
        <v>78</v>
      </c>
      <c r="V585" s="33">
        <f>'Group B vs A; Governor; MiV EDV'!AI585</f>
        <v>79</v>
      </c>
      <c r="W585" s="25"/>
      <c r="X585" s="28">
        <f t="shared" ref="X585:Y585" si="2924">I585+K585+M585</f>
        <v>130</v>
      </c>
      <c r="Y585" s="29">
        <f t="shared" si="2924"/>
        <v>390</v>
      </c>
      <c r="Z585" s="32">
        <f t="shared" ref="Z585:AA585" si="2925">Q585+S585+U585</f>
        <v>220</v>
      </c>
      <c r="AA585" s="67">
        <f t="shared" si="2925"/>
        <v>203</v>
      </c>
      <c r="AB585" s="68">
        <f t="shared" ref="AB585:AC585" si="2926">Z585/X585</f>
        <v>1.692307692</v>
      </c>
      <c r="AC585" s="69">
        <f t="shared" si="2926"/>
        <v>0.5205128205</v>
      </c>
      <c r="AD585" s="70">
        <v>64.0</v>
      </c>
      <c r="AE585" s="70">
        <v>25.0</v>
      </c>
      <c r="AF585" s="70">
        <v>20.0</v>
      </c>
      <c r="AG585" s="70">
        <v>21.0</v>
      </c>
      <c r="AH585" s="69">
        <v>234.0</v>
      </c>
      <c r="AI585" s="69">
        <v>140.0</v>
      </c>
      <c r="AJ585" s="69">
        <v>16.0</v>
      </c>
      <c r="AK585" s="70">
        <f t="shared" ref="AK585:AN585" si="2927">ROUND(AD585*$AB585,0)</f>
        <v>108</v>
      </c>
      <c r="AL585" s="70">
        <f t="shared" si="2927"/>
        <v>42</v>
      </c>
      <c r="AM585" s="70">
        <f t="shared" si="2927"/>
        <v>34</v>
      </c>
      <c r="AN585" s="70">
        <f t="shared" si="2927"/>
        <v>36</v>
      </c>
      <c r="AO585" s="69">
        <f t="shared" ref="AO585:AQ585" si="2928">ROUND(AH585*$AC585,0)</f>
        <v>122</v>
      </c>
      <c r="AP585" s="69">
        <f t="shared" si="2928"/>
        <v>73</v>
      </c>
      <c r="AQ585" s="69">
        <f t="shared" si="2928"/>
        <v>8</v>
      </c>
    </row>
    <row r="586">
      <c r="A586" s="60"/>
      <c r="B586" s="60"/>
      <c r="C586" s="60"/>
      <c r="D586" s="46">
        <v>584.0</v>
      </c>
      <c r="E586" s="25"/>
      <c r="F586" s="26">
        <v>7651.0</v>
      </c>
      <c r="G586" s="18">
        <v>2119.0</v>
      </c>
      <c r="H586" s="15">
        <f t="shared" si="9"/>
        <v>592</v>
      </c>
      <c r="I586" s="28">
        <v>46.0</v>
      </c>
      <c r="J586" s="29">
        <v>105.0</v>
      </c>
      <c r="K586" s="30">
        <v>47.0</v>
      </c>
      <c r="L586" s="31">
        <v>276.0</v>
      </c>
      <c r="M586" s="32">
        <v>49.0</v>
      </c>
      <c r="N586" s="33">
        <v>69.0</v>
      </c>
      <c r="O586" s="25"/>
      <c r="P586" s="15">
        <f t="shared" si="10"/>
        <v>468</v>
      </c>
      <c r="Q586" s="28">
        <f>'Group B vs A; Governor; Early E'!AJ586</f>
        <v>122</v>
      </c>
      <c r="R586" s="29">
        <f>'Group B vs A; Governor; Early E'!AK586</f>
        <v>105</v>
      </c>
      <c r="S586" s="30">
        <f>'Group B vs A; Governor; MiV EDV'!AJ586</f>
        <v>47</v>
      </c>
      <c r="T586" s="31">
        <f>'Group B vs A; Governor; MiV EDV'!AK586</f>
        <v>44</v>
      </c>
      <c r="U586" s="32">
        <f>'Group B vs A; EDV Restoration D'!C586</f>
        <v>81</v>
      </c>
      <c r="V586" s="33">
        <f>'Group B vs A; Governor; MiV EDV'!AI586</f>
        <v>69</v>
      </c>
      <c r="W586" s="25"/>
      <c r="X586" s="28">
        <f t="shared" ref="X586:Y586" si="2929">I586+K586+M586</f>
        <v>142</v>
      </c>
      <c r="Y586" s="29">
        <f t="shared" si="2929"/>
        <v>450</v>
      </c>
      <c r="Z586" s="32">
        <f t="shared" ref="Z586:AA586" si="2930">Q586+S586+U586</f>
        <v>250</v>
      </c>
      <c r="AA586" s="67">
        <f t="shared" si="2930"/>
        <v>218</v>
      </c>
      <c r="AB586" s="68">
        <f t="shared" ref="AB586:AC586" si="2931">Z586/X586</f>
        <v>1.76056338</v>
      </c>
      <c r="AC586" s="69">
        <f t="shared" si="2931"/>
        <v>0.4844444444</v>
      </c>
      <c r="AD586" s="70">
        <v>74.0</v>
      </c>
      <c r="AE586" s="70">
        <v>19.0</v>
      </c>
      <c r="AF586" s="70">
        <v>26.0</v>
      </c>
      <c r="AG586" s="70">
        <v>23.0</v>
      </c>
      <c r="AH586" s="69">
        <v>282.0</v>
      </c>
      <c r="AI586" s="69">
        <v>157.0</v>
      </c>
      <c r="AJ586" s="69">
        <v>11.0</v>
      </c>
      <c r="AK586" s="70">
        <f t="shared" ref="AK586:AN586" si="2932">ROUND(AD586*$AB586,0)</f>
        <v>130</v>
      </c>
      <c r="AL586" s="70">
        <f t="shared" si="2932"/>
        <v>33</v>
      </c>
      <c r="AM586" s="70">
        <f t="shared" si="2932"/>
        <v>46</v>
      </c>
      <c r="AN586" s="70">
        <f t="shared" si="2932"/>
        <v>40</v>
      </c>
      <c r="AO586" s="69">
        <f t="shared" ref="AO586:AQ586" si="2933">ROUND(AH586*$AC586,0)</f>
        <v>137</v>
      </c>
      <c r="AP586" s="69">
        <f t="shared" si="2933"/>
        <v>76</v>
      </c>
      <c r="AQ586" s="69">
        <f t="shared" si="2933"/>
        <v>5</v>
      </c>
    </row>
    <row r="587">
      <c r="A587" s="60"/>
      <c r="B587" s="60"/>
      <c r="C587" s="60"/>
      <c r="D587" s="46">
        <v>585.0</v>
      </c>
      <c r="E587" s="25"/>
      <c r="F587" s="26">
        <v>7652.0</v>
      </c>
      <c r="G587" s="18">
        <v>1498.0</v>
      </c>
      <c r="H587" s="15">
        <f t="shared" si="9"/>
        <v>372</v>
      </c>
      <c r="I587" s="28">
        <v>35.0</v>
      </c>
      <c r="J587" s="29">
        <v>82.0</v>
      </c>
      <c r="K587" s="30">
        <v>34.0</v>
      </c>
      <c r="L587" s="31">
        <v>139.0</v>
      </c>
      <c r="M587" s="32">
        <v>35.0</v>
      </c>
      <c r="N587" s="33">
        <v>47.0</v>
      </c>
      <c r="O587" s="25"/>
      <c r="P587" s="15">
        <f t="shared" si="10"/>
        <v>344</v>
      </c>
      <c r="Q587" s="28">
        <f>'Group B vs A; Governor; Early E'!AJ587</f>
        <v>96</v>
      </c>
      <c r="R587" s="29">
        <f>'Group B vs A; Governor; Early E'!AK587</f>
        <v>82</v>
      </c>
      <c r="S587" s="30">
        <f>'Group B vs A; Governor; MiV EDV'!AJ587</f>
        <v>34</v>
      </c>
      <c r="T587" s="31">
        <f>'Group B vs A; Governor; MiV EDV'!AK587</f>
        <v>26</v>
      </c>
      <c r="U587" s="32">
        <f>'Group B vs A; EDV Restoration D'!C587</f>
        <v>59</v>
      </c>
      <c r="V587" s="33">
        <f>'Group B vs A; Governor; MiV EDV'!AI587</f>
        <v>47</v>
      </c>
      <c r="W587" s="25"/>
      <c r="X587" s="28">
        <f t="shared" ref="X587:Y587" si="2934">I587+K587+M587</f>
        <v>104</v>
      </c>
      <c r="Y587" s="29">
        <f t="shared" si="2934"/>
        <v>268</v>
      </c>
      <c r="Z587" s="32">
        <f t="shared" ref="Z587:AA587" si="2935">Q587+S587+U587</f>
        <v>189</v>
      </c>
      <c r="AA587" s="67">
        <f t="shared" si="2935"/>
        <v>155</v>
      </c>
      <c r="AB587" s="68">
        <f t="shared" ref="AB587:AC587" si="2936">Z587/X587</f>
        <v>1.817307692</v>
      </c>
      <c r="AC587" s="69">
        <f t="shared" si="2936"/>
        <v>0.578358209</v>
      </c>
      <c r="AD587" s="70">
        <v>46.0</v>
      </c>
      <c r="AE587" s="70">
        <v>25.0</v>
      </c>
      <c r="AF587" s="70">
        <v>17.0</v>
      </c>
      <c r="AG587" s="70">
        <v>16.0</v>
      </c>
      <c r="AH587" s="69">
        <v>132.0</v>
      </c>
      <c r="AI587" s="69">
        <v>123.0</v>
      </c>
      <c r="AJ587" s="69">
        <v>13.0</v>
      </c>
      <c r="AK587" s="70">
        <f t="shared" ref="AK587:AN587" si="2937">ROUND(AD587*$AB587,0)</f>
        <v>84</v>
      </c>
      <c r="AL587" s="70">
        <f t="shared" si="2937"/>
        <v>45</v>
      </c>
      <c r="AM587" s="70">
        <f t="shared" si="2937"/>
        <v>31</v>
      </c>
      <c r="AN587" s="70">
        <f t="shared" si="2937"/>
        <v>29</v>
      </c>
      <c r="AO587" s="69">
        <f t="shared" ref="AO587:AQ587" si="2938">ROUND(AH587*$AC587,0)</f>
        <v>76</v>
      </c>
      <c r="AP587" s="69">
        <f t="shared" si="2938"/>
        <v>71</v>
      </c>
      <c r="AQ587" s="69">
        <f t="shared" si="2938"/>
        <v>8</v>
      </c>
    </row>
    <row r="588">
      <c r="A588" s="60"/>
      <c r="B588" s="60"/>
      <c r="C588" s="60"/>
      <c r="D588" s="46">
        <v>586.0</v>
      </c>
      <c r="E588" s="25"/>
      <c r="F588" s="26">
        <v>7663.0</v>
      </c>
      <c r="G588" s="18">
        <v>959.0</v>
      </c>
      <c r="H588" s="15">
        <f t="shared" si="9"/>
        <v>199</v>
      </c>
      <c r="I588" s="28">
        <v>12.0</v>
      </c>
      <c r="J588" s="29">
        <v>34.0</v>
      </c>
      <c r="K588" s="30">
        <v>17.0</v>
      </c>
      <c r="L588" s="31">
        <v>99.0</v>
      </c>
      <c r="M588" s="32">
        <v>10.0</v>
      </c>
      <c r="N588" s="33">
        <v>27.0</v>
      </c>
      <c r="O588" s="25"/>
      <c r="P588" s="15">
        <f t="shared" si="10"/>
        <v>148</v>
      </c>
      <c r="Q588" s="28">
        <f>'Group B vs A; Governor; Early E'!AJ588</f>
        <v>29</v>
      </c>
      <c r="R588" s="29">
        <f>'Group B vs A; Governor; Early E'!AK588</f>
        <v>34</v>
      </c>
      <c r="S588" s="30">
        <f>'Group B vs A; Governor; MiV EDV'!AJ588</f>
        <v>17</v>
      </c>
      <c r="T588" s="31">
        <f>'Group B vs A; Governor; MiV EDV'!AK588</f>
        <v>20</v>
      </c>
      <c r="U588" s="32">
        <f>'Group B vs A; EDV Restoration D'!C588</f>
        <v>21</v>
      </c>
      <c r="V588" s="33">
        <f>'Group B vs A; Governor; MiV EDV'!AI588</f>
        <v>27</v>
      </c>
      <c r="W588" s="25"/>
      <c r="X588" s="28">
        <f t="shared" ref="X588:Y588" si="2939">I588+K588+M588</f>
        <v>39</v>
      </c>
      <c r="Y588" s="29">
        <f t="shared" si="2939"/>
        <v>160</v>
      </c>
      <c r="Z588" s="32">
        <f t="shared" ref="Z588:AA588" si="2940">Q588+S588+U588</f>
        <v>67</v>
      </c>
      <c r="AA588" s="67">
        <f t="shared" si="2940"/>
        <v>81</v>
      </c>
      <c r="AB588" s="68">
        <f t="shared" ref="AB588:AC588" si="2941">Z588/X588</f>
        <v>1.717948718</v>
      </c>
      <c r="AC588" s="69">
        <f t="shared" si="2941"/>
        <v>0.50625</v>
      </c>
      <c r="AD588" s="70">
        <v>22.0</v>
      </c>
      <c r="AE588" s="70">
        <v>7.0</v>
      </c>
      <c r="AF588" s="70">
        <v>8.0</v>
      </c>
      <c r="AG588" s="70">
        <v>2.0</v>
      </c>
      <c r="AH588" s="69">
        <v>97.0</v>
      </c>
      <c r="AI588" s="69">
        <v>61.0</v>
      </c>
      <c r="AJ588" s="69">
        <v>2.0</v>
      </c>
      <c r="AK588" s="70">
        <f t="shared" ref="AK588:AN588" si="2942">ROUND(AD588*$AB588,0)</f>
        <v>38</v>
      </c>
      <c r="AL588" s="70">
        <f t="shared" si="2942"/>
        <v>12</v>
      </c>
      <c r="AM588" s="70">
        <f t="shared" si="2942"/>
        <v>14</v>
      </c>
      <c r="AN588" s="70">
        <f t="shared" si="2942"/>
        <v>3</v>
      </c>
      <c r="AO588" s="69">
        <f t="shared" ref="AO588:AQ588" si="2943">ROUND(AH588*$AC588,0)</f>
        <v>49</v>
      </c>
      <c r="AP588" s="69">
        <f t="shared" si="2943"/>
        <v>31</v>
      </c>
      <c r="AQ588" s="69">
        <f t="shared" si="2943"/>
        <v>1</v>
      </c>
    </row>
    <row r="589">
      <c r="A589" s="60"/>
      <c r="B589" s="60"/>
      <c r="C589" s="60"/>
      <c r="D589" s="46">
        <v>587.0</v>
      </c>
      <c r="E589" s="25"/>
      <c r="F589" s="26">
        <v>7665.0</v>
      </c>
      <c r="G589" s="18">
        <v>3108.0</v>
      </c>
      <c r="H589" s="15">
        <f t="shared" si="9"/>
        <v>851</v>
      </c>
      <c r="I589" s="28">
        <v>53.0</v>
      </c>
      <c r="J589" s="29">
        <v>156.0</v>
      </c>
      <c r="K589" s="30">
        <v>75.0</v>
      </c>
      <c r="L589" s="31">
        <v>403.0</v>
      </c>
      <c r="M589" s="32">
        <v>60.0</v>
      </c>
      <c r="N589" s="33">
        <v>104.0</v>
      </c>
      <c r="O589" s="25"/>
      <c r="P589" s="15">
        <f t="shared" si="10"/>
        <v>653</v>
      </c>
      <c r="Q589" s="28">
        <f>'Group B vs A; Governor; Early E'!AJ589</f>
        <v>138</v>
      </c>
      <c r="R589" s="29">
        <f>'Group B vs A; Governor; Early E'!AK589</f>
        <v>156</v>
      </c>
      <c r="S589" s="30">
        <f>'Group B vs A; Governor; MiV EDV'!AJ589</f>
        <v>75</v>
      </c>
      <c r="T589" s="31">
        <f>'Group B vs A; Governor; MiV EDV'!AK589</f>
        <v>74</v>
      </c>
      <c r="U589" s="32">
        <f>'Group B vs A; EDV Restoration D'!C589</f>
        <v>106</v>
      </c>
      <c r="V589" s="33">
        <f>'Group B vs A; Governor; MiV EDV'!AI589</f>
        <v>104</v>
      </c>
      <c r="W589" s="25"/>
      <c r="X589" s="28">
        <f t="shared" ref="X589:Y589" si="2944">I589+K589+M589</f>
        <v>188</v>
      </c>
      <c r="Y589" s="29">
        <f t="shared" si="2944"/>
        <v>663</v>
      </c>
      <c r="Z589" s="32">
        <f t="shared" ref="Z589:AA589" si="2945">Q589+S589+U589</f>
        <v>319</v>
      </c>
      <c r="AA589" s="67">
        <f t="shared" si="2945"/>
        <v>334</v>
      </c>
      <c r="AB589" s="68">
        <f t="shared" ref="AB589:AC589" si="2946">Z589/X589</f>
        <v>1.696808511</v>
      </c>
      <c r="AC589" s="69">
        <f t="shared" si="2946"/>
        <v>0.5037707391</v>
      </c>
      <c r="AD589" s="70">
        <v>108.0</v>
      </c>
      <c r="AE589" s="70">
        <v>29.0</v>
      </c>
      <c r="AF589" s="70">
        <v>35.0</v>
      </c>
      <c r="AG589" s="70">
        <v>16.0</v>
      </c>
      <c r="AH589" s="69">
        <v>447.0</v>
      </c>
      <c r="AI589" s="69">
        <v>190.0</v>
      </c>
      <c r="AJ589" s="69">
        <v>26.0</v>
      </c>
      <c r="AK589" s="70">
        <f t="shared" ref="AK589:AN589" si="2947">ROUND(AD589*$AB589,0)</f>
        <v>183</v>
      </c>
      <c r="AL589" s="70">
        <f t="shared" si="2947"/>
        <v>49</v>
      </c>
      <c r="AM589" s="70">
        <f t="shared" si="2947"/>
        <v>59</v>
      </c>
      <c r="AN589" s="70">
        <f t="shared" si="2947"/>
        <v>27</v>
      </c>
      <c r="AO589" s="69">
        <f t="shared" ref="AO589:AQ589" si="2948">ROUND(AH589*$AC589,0)</f>
        <v>225</v>
      </c>
      <c r="AP589" s="69">
        <f t="shared" si="2948"/>
        <v>96</v>
      </c>
      <c r="AQ589" s="69">
        <f t="shared" si="2948"/>
        <v>13</v>
      </c>
    </row>
    <row r="590">
      <c r="A590" s="60"/>
      <c r="B590" s="60"/>
      <c r="C590" s="60"/>
      <c r="D590" s="46">
        <v>588.0</v>
      </c>
      <c r="E590" s="25"/>
      <c r="F590" s="26">
        <v>7674.0</v>
      </c>
      <c r="G590" s="18">
        <v>1500.0</v>
      </c>
      <c r="H590" s="15">
        <f t="shared" si="9"/>
        <v>363</v>
      </c>
      <c r="I590" s="28">
        <v>35.0</v>
      </c>
      <c r="J590" s="29">
        <v>55.0</v>
      </c>
      <c r="K590" s="30">
        <v>27.0</v>
      </c>
      <c r="L590" s="31">
        <v>153.0</v>
      </c>
      <c r="M590" s="32">
        <v>30.0</v>
      </c>
      <c r="N590" s="33">
        <v>63.0</v>
      </c>
      <c r="O590" s="25"/>
      <c r="P590" s="15">
        <f t="shared" si="10"/>
        <v>310</v>
      </c>
      <c r="Q590" s="28">
        <f>'Group B vs A; Governor; Early E'!AJ590</f>
        <v>79</v>
      </c>
      <c r="R590" s="29">
        <f>'Group B vs A; Governor; Early E'!AK590</f>
        <v>55</v>
      </c>
      <c r="S590" s="30">
        <f>'Group B vs A; Governor; MiV EDV'!AJ590</f>
        <v>27</v>
      </c>
      <c r="T590" s="31">
        <f>'Group B vs A; Governor; MiV EDV'!AK590</f>
        <v>30</v>
      </c>
      <c r="U590" s="32">
        <f>'Group B vs A; EDV Restoration D'!C590</f>
        <v>56</v>
      </c>
      <c r="V590" s="33">
        <f>'Group B vs A; Governor; MiV EDV'!AI590</f>
        <v>63</v>
      </c>
      <c r="W590" s="25"/>
      <c r="X590" s="28">
        <f t="shared" ref="X590:Y590" si="2949">I590+K590+M590</f>
        <v>92</v>
      </c>
      <c r="Y590" s="29">
        <f t="shared" si="2949"/>
        <v>271</v>
      </c>
      <c r="Z590" s="32">
        <f t="shared" ref="Z590:AA590" si="2950">Q590+S590+U590</f>
        <v>162</v>
      </c>
      <c r="AA590" s="67">
        <f t="shared" si="2950"/>
        <v>148</v>
      </c>
      <c r="AB590" s="68">
        <f t="shared" ref="AB590:AC590" si="2951">Z590/X590</f>
        <v>1.760869565</v>
      </c>
      <c r="AC590" s="69">
        <f t="shared" si="2951"/>
        <v>0.5461254613</v>
      </c>
      <c r="AD590" s="70">
        <v>51.0</v>
      </c>
      <c r="AE590" s="70">
        <v>18.0</v>
      </c>
      <c r="AF590" s="70">
        <v>14.0</v>
      </c>
      <c r="AG590" s="70">
        <v>9.0</v>
      </c>
      <c r="AH590" s="69">
        <v>159.0</v>
      </c>
      <c r="AI590" s="69">
        <v>105.0</v>
      </c>
      <c r="AJ590" s="69">
        <v>7.0</v>
      </c>
      <c r="AK590" s="70">
        <f t="shared" ref="AK590:AN590" si="2952">ROUND(AD590*$AB590,0)</f>
        <v>90</v>
      </c>
      <c r="AL590" s="70">
        <f t="shared" si="2952"/>
        <v>32</v>
      </c>
      <c r="AM590" s="70">
        <f t="shared" si="2952"/>
        <v>25</v>
      </c>
      <c r="AN590" s="70">
        <f t="shared" si="2952"/>
        <v>16</v>
      </c>
      <c r="AO590" s="69">
        <f t="shared" ref="AO590:AQ590" si="2953">ROUND(AH590*$AC590,0)</f>
        <v>87</v>
      </c>
      <c r="AP590" s="69">
        <f t="shared" si="2953"/>
        <v>57</v>
      </c>
      <c r="AQ590" s="69">
        <f t="shared" si="2953"/>
        <v>4</v>
      </c>
    </row>
    <row r="591">
      <c r="A591" s="60"/>
      <c r="B591" s="60"/>
      <c r="C591" s="60"/>
      <c r="D591" s="46">
        <v>589.0</v>
      </c>
      <c r="E591" s="25"/>
      <c r="F591" s="26">
        <v>7675.0</v>
      </c>
      <c r="G591" s="18">
        <v>920.0</v>
      </c>
      <c r="H591" s="15">
        <f t="shared" si="9"/>
        <v>238</v>
      </c>
      <c r="I591" s="28">
        <v>28.0</v>
      </c>
      <c r="J591" s="29">
        <v>37.0</v>
      </c>
      <c r="K591" s="30">
        <v>19.0</v>
      </c>
      <c r="L591" s="31">
        <v>94.0</v>
      </c>
      <c r="M591" s="32">
        <v>30.0</v>
      </c>
      <c r="N591" s="33">
        <v>30.0</v>
      </c>
      <c r="O591" s="25"/>
      <c r="P591" s="15">
        <f t="shared" si="10"/>
        <v>231</v>
      </c>
      <c r="Q591" s="28">
        <f>'Group B vs A; Governor; Early E'!AJ591</f>
        <v>83</v>
      </c>
      <c r="R591" s="29">
        <f>'Group B vs A; Governor; Early E'!AK591</f>
        <v>37</v>
      </c>
      <c r="S591" s="30">
        <f>'Group B vs A; Governor; MiV EDV'!AJ591</f>
        <v>19</v>
      </c>
      <c r="T591" s="31">
        <f>'Group B vs A; Governor; MiV EDV'!AK591</f>
        <v>15</v>
      </c>
      <c r="U591" s="32">
        <f>'Group B vs A; EDV Restoration D'!C591</f>
        <v>47</v>
      </c>
      <c r="V591" s="33">
        <f>'Group B vs A; Governor; MiV EDV'!AI591</f>
        <v>30</v>
      </c>
      <c r="W591" s="25"/>
      <c r="X591" s="28">
        <f t="shared" ref="X591:Y591" si="2954">I591+K591+M591</f>
        <v>77</v>
      </c>
      <c r="Y591" s="29">
        <f t="shared" si="2954"/>
        <v>161</v>
      </c>
      <c r="Z591" s="32">
        <f t="shared" ref="Z591:AA591" si="2955">Q591+S591+U591</f>
        <v>149</v>
      </c>
      <c r="AA591" s="67">
        <f t="shared" si="2955"/>
        <v>82</v>
      </c>
      <c r="AB591" s="68">
        <f t="shared" ref="AB591:AC591" si="2956">Z591/X591</f>
        <v>1.935064935</v>
      </c>
      <c r="AC591" s="69">
        <f t="shared" si="2956"/>
        <v>0.5093167702</v>
      </c>
      <c r="AD591" s="70">
        <v>36.0</v>
      </c>
      <c r="AE591" s="70">
        <v>13.0</v>
      </c>
      <c r="AF591" s="70">
        <v>21.0</v>
      </c>
      <c r="AG591" s="70">
        <v>7.0</v>
      </c>
      <c r="AH591" s="69">
        <v>99.0</v>
      </c>
      <c r="AI591" s="69">
        <v>51.0</v>
      </c>
      <c r="AJ591" s="69">
        <v>11.0</v>
      </c>
      <c r="AK591" s="70">
        <f t="shared" ref="AK591:AN591" si="2957">ROUND(AD591*$AB591,0)</f>
        <v>70</v>
      </c>
      <c r="AL591" s="70">
        <f t="shared" si="2957"/>
        <v>25</v>
      </c>
      <c r="AM591" s="70">
        <f t="shared" si="2957"/>
        <v>41</v>
      </c>
      <c r="AN591" s="70">
        <f t="shared" si="2957"/>
        <v>14</v>
      </c>
      <c r="AO591" s="69">
        <f t="shared" ref="AO591:AQ591" si="2958">ROUND(AH591*$AC591,0)</f>
        <v>50</v>
      </c>
      <c r="AP591" s="69">
        <f t="shared" si="2958"/>
        <v>26</v>
      </c>
      <c r="AQ591" s="69">
        <f t="shared" si="2958"/>
        <v>6</v>
      </c>
    </row>
    <row r="592">
      <c r="A592" s="60"/>
      <c r="B592" s="60"/>
      <c r="C592" s="60"/>
      <c r="D592" s="46">
        <v>590.0</v>
      </c>
      <c r="E592" s="25"/>
      <c r="F592" s="26">
        <v>7683.0</v>
      </c>
      <c r="G592" s="18">
        <v>1512.0</v>
      </c>
      <c r="H592" s="15">
        <f t="shared" si="9"/>
        <v>363</v>
      </c>
      <c r="I592" s="28">
        <v>28.0</v>
      </c>
      <c r="J592" s="29">
        <v>60.0</v>
      </c>
      <c r="K592" s="30">
        <v>22.0</v>
      </c>
      <c r="L592" s="31">
        <v>146.0</v>
      </c>
      <c r="M592" s="32">
        <v>48.0</v>
      </c>
      <c r="N592" s="33">
        <v>59.0</v>
      </c>
      <c r="O592" s="25"/>
      <c r="P592" s="15">
        <f t="shared" si="10"/>
        <v>314</v>
      </c>
      <c r="Q592" s="28">
        <f>'Group B vs A; Governor; Early E'!AJ592</f>
        <v>75</v>
      </c>
      <c r="R592" s="29">
        <f>'Group B vs A; Governor; Early E'!AK592</f>
        <v>60</v>
      </c>
      <c r="S592" s="30">
        <f>'Group B vs A; Governor; MiV EDV'!AJ592</f>
        <v>22</v>
      </c>
      <c r="T592" s="31">
        <f>'Group B vs A; Governor; MiV EDV'!AK592</f>
        <v>21</v>
      </c>
      <c r="U592" s="32">
        <f>'Group B vs A; EDV Restoration D'!C592</f>
        <v>77</v>
      </c>
      <c r="V592" s="33">
        <f>'Group B vs A; Governor; MiV EDV'!AI592</f>
        <v>59</v>
      </c>
      <c r="W592" s="25"/>
      <c r="X592" s="28">
        <f t="shared" ref="X592:Y592" si="2959">I592+K592+M592</f>
        <v>98</v>
      </c>
      <c r="Y592" s="29">
        <f t="shared" si="2959"/>
        <v>265</v>
      </c>
      <c r="Z592" s="32">
        <f t="shared" ref="Z592:AA592" si="2960">Q592+S592+U592</f>
        <v>174</v>
      </c>
      <c r="AA592" s="67">
        <f t="shared" si="2960"/>
        <v>140</v>
      </c>
      <c r="AB592" s="68">
        <f t="shared" ref="AB592:AC592" si="2961">Z592/X592</f>
        <v>1.775510204</v>
      </c>
      <c r="AC592" s="69">
        <f t="shared" si="2961"/>
        <v>0.5283018868</v>
      </c>
      <c r="AD592" s="70">
        <v>54.0</v>
      </c>
      <c r="AE592" s="70">
        <v>18.0</v>
      </c>
      <c r="AF592" s="70">
        <v>18.0</v>
      </c>
      <c r="AG592" s="70">
        <v>8.0</v>
      </c>
      <c r="AH592" s="69">
        <v>164.0</v>
      </c>
      <c r="AI592" s="69">
        <v>85.0</v>
      </c>
      <c r="AJ592" s="69">
        <v>16.0</v>
      </c>
      <c r="AK592" s="70">
        <f t="shared" ref="AK592:AN592" si="2962">ROUND(AD592*$AB592,0)</f>
        <v>96</v>
      </c>
      <c r="AL592" s="70">
        <f t="shared" si="2962"/>
        <v>32</v>
      </c>
      <c r="AM592" s="70">
        <f t="shared" si="2962"/>
        <v>32</v>
      </c>
      <c r="AN592" s="70">
        <f t="shared" si="2962"/>
        <v>14</v>
      </c>
      <c r="AO592" s="69">
        <f t="shared" ref="AO592:AQ592" si="2963">ROUND(AH592*$AC592,0)</f>
        <v>87</v>
      </c>
      <c r="AP592" s="69">
        <f t="shared" si="2963"/>
        <v>45</v>
      </c>
      <c r="AQ592" s="69">
        <f t="shared" si="2963"/>
        <v>8</v>
      </c>
    </row>
    <row r="593">
      <c r="A593" s="60"/>
      <c r="B593" s="60"/>
      <c r="C593" s="60"/>
      <c r="D593" s="46">
        <v>591.0</v>
      </c>
      <c r="E593" s="25"/>
      <c r="F593" s="26">
        <v>7684.0</v>
      </c>
      <c r="G593" s="18">
        <v>2012.0</v>
      </c>
      <c r="H593" s="15">
        <f t="shared" si="9"/>
        <v>439</v>
      </c>
      <c r="I593" s="28">
        <v>25.0</v>
      </c>
      <c r="J593" s="29">
        <v>59.0</v>
      </c>
      <c r="K593" s="30">
        <v>30.0</v>
      </c>
      <c r="L593" s="31">
        <v>211.0</v>
      </c>
      <c r="M593" s="32">
        <v>44.0</v>
      </c>
      <c r="N593" s="33">
        <v>70.0</v>
      </c>
      <c r="O593" s="25"/>
      <c r="P593" s="15">
        <f t="shared" si="10"/>
        <v>333</v>
      </c>
      <c r="Q593" s="28">
        <f>'Group B vs A; Governor; Early E'!AJ593</f>
        <v>65</v>
      </c>
      <c r="R593" s="29">
        <f>'Group B vs A; Governor; Early E'!AK593</f>
        <v>59</v>
      </c>
      <c r="S593" s="30">
        <f>'Group B vs A; Governor; MiV EDV'!AJ593</f>
        <v>30</v>
      </c>
      <c r="T593" s="31">
        <f>'Group B vs A; Governor; MiV EDV'!AK593</f>
        <v>32</v>
      </c>
      <c r="U593" s="32">
        <f>'Group B vs A; EDV Restoration D'!C593</f>
        <v>77</v>
      </c>
      <c r="V593" s="33">
        <f>'Group B vs A; Governor; MiV EDV'!AI593</f>
        <v>70</v>
      </c>
      <c r="W593" s="25"/>
      <c r="X593" s="28">
        <f t="shared" ref="X593:Y593" si="2964">I593+K593+M593</f>
        <v>99</v>
      </c>
      <c r="Y593" s="29">
        <f t="shared" si="2964"/>
        <v>340</v>
      </c>
      <c r="Z593" s="32">
        <f t="shared" ref="Z593:AA593" si="2965">Q593+S593+U593</f>
        <v>172</v>
      </c>
      <c r="AA593" s="67">
        <f t="shared" si="2965"/>
        <v>161</v>
      </c>
      <c r="AB593" s="68">
        <f t="shared" ref="AB593:AC593" si="2966">Z593/X593</f>
        <v>1.737373737</v>
      </c>
      <c r="AC593" s="69">
        <f t="shared" si="2966"/>
        <v>0.4735294118</v>
      </c>
      <c r="AD593" s="70">
        <v>49.0</v>
      </c>
      <c r="AE593" s="70">
        <v>23.0</v>
      </c>
      <c r="AF593" s="70">
        <v>23.0</v>
      </c>
      <c r="AG593" s="70">
        <v>4.0</v>
      </c>
      <c r="AH593" s="69">
        <v>205.0</v>
      </c>
      <c r="AI593" s="69">
        <v>108.0</v>
      </c>
      <c r="AJ593" s="69">
        <v>27.0</v>
      </c>
      <c r="AK593" s="70">
        <f t="shared" ref="AK593:AN593" si="2967">ROUND(AD593*$AB593,0)</f>
        <v>85</v>
      </c>
      <c r="AL593" s="70">
        <f t="shared" si="2967"/>
        <v>40</v>
      </c>
      <c r="AM593" s="70">
        <f t="shared" si="2967"/>
        <v>40</v>
      </c>
      <c r="AN593" s="70">
        <f t="shared" si="2967"/>
        <v>7</v>
      </c>
      <c r="AO593" s="69">
        <f t="shared" ref="AO593:AQ593" si="2968">ROUND(AH593*$AC593,0)</f>
        <v>97</v>
      </c>
      <c r="AP593" s="69">
        <f t="shared" si="2968"/>
        <v>51</v>
      </c>
      <c r="AQ593" s="69">
        <f t="shared" si="2968"/>
        <v>13</v>
      </c>
    </row>
    <row r="594">
      <c r="A594" s="60"/>
      <c r="B594" s="60"/>
      <c r="C594" s="60"/>
      <c r="D594" s="46">
        <v>592.0</v>
      </c>
      <c r="E594" s="25"/>
      <c r="F594" s="26">
        <v>7691.0</v>
      </c>
      <c r="G594" s="18">
        <v>2131.0</v>
      </c>
      <c r="H594" s="15">
        <f t="shared" si="9"/>
        <v>648</v>
      </c>
      <c r="I594" s="28">
        <v>63.0</v>
      </c>
      <c r="J594" s="29">
        <v>111.0</v>
      </c>
      <c r="K594" s="30">
        <v>39.0</v>
      </c>
      <c r="L594" s="31">
        <v>243.0</v>
      </c>
      <c r="M594" s="32">
        <v>71.0</v>
      </c>
      <c r="N594" s="33">
        <v>121.0</v>
      </c>
      <c r="O594" s="25"/>
      <c r="P594" s="15">
        <f t="shared" si="10"/>
        <v>590</v>
      </c>
      <c r="Q594" s="28">
        <f>'Group B vs A; Governor; Early E'!AJ594</f>
        <v>154</v>
      </c>
      <c r="R594" s="29">
        <f>'Group B vs A; Governor; Early E'!AK594</f>
        <v>111</v>
      </c>
      <c r="S594" s="30">
        <f>'Group B vs A; Governor; MiV EDV'!AJ594</f>
        <v>39</v>
      </c>
      <c r="T594" s="31">
        <f>'Group B vs A; Governor; MiV EDV'!AK594</f>
        <v>41</v>
      </c>
      <c r="U594" s="32">
        <f>'Group B vs A; EDV Restoration D'!C594</f>
        <v>124</v>
      </c>
      <c r="V594" s="33">
        <f>'Group B vs A; Governor; MiV EDV'!AI594</f>
        <v>121</v>
      </c>
      <c r="W594" s="25"/>
      <c r="X594" s="28">
        <f t="shared" ref="X594:Y594" si="2969">I594+K594+M594</f>
        <v>173</v>
      </c>
      <c r="Y594" s="29">
        <f t="shared" si="2969"/>
        <v>475</v>
      </c>
      <c r="Z594" s="32">
        <f t="shared" ref="Z594:AA594" si="2970">Q594+S594+U594</f>
        <v>317</v>
      </c>
      <c r="AA594" s="67">
        <f t="shared" si="2970"/>
        <v>273</v>
      </c>
      <c r="AB594" s="68">
        <f t="shared" ref="AB594:AC594" si="2971">Z594/X594</f>
        <v>1.832369942</v>
      </c>
      <c r="AC594" s="69">
        <f t="shared" si="2971"/>
        <v>0.5747368421</v>
      </c>
      <c r="AD594" s="70">
        <v>79.0</v>
      </c>
      <c r="AE594" s="70">
        <v>35.0</v>
      </c>
      <c r="AF594" s="70">
        <v>45.0</v>
      </c>
      <c r="AG594" s="70">
        <v>14.0</v>
      </c>
      <c r="AH594" s="69">
        <v>262.0</v>
      </c>
      <c r="AI594" s="69">
        <v>201.0</v>
      </c>
      <c r="AJ594" s="69">
        <v>12.0</v>
      </c>
      <c r="AK594" s="70">
        <f t="shared" ref="AK594:AN594" si="2972">ROUND(AD594*$AB594,0)</f>
        <v>145</v>
      </c>
      <c r="AL594" s="70">
        <f t="shared" si="2972"/>
        <v>64</v>
      </c>
      <c r="AM594" s="70">
        <f t="shared" si="2972"/>
        <v>82</v>
      </c>
      <c r="AN594" s="70">
        <f t="shared" si="2972"/>
        <v>26</v>
      </c>
      <c r="AO594" s="69">
        <f t="shared" ref="AO594:AQ594" si="2973">ROUND(AH594*$AC594,0)</f>
        <v>151</v>
      </c>
      <c r="AP594" s="69">
        <f t="shared" si="2973"/>
        <v>116</v>
      </c>
      <c r="AQ594" s="69">
        <f t="shared" si="2973"/>
        <v>7</v>
      </c>
    </row>
    <row r="595">
      <c r="A595" s="60"/>
      <c r="B595" s="60"/>
      <c r="C595" s="60"/>
      <c r="D595" s="46">
        <v>593.0</v>
      </c>
      <c r="E595" s="25"/>
      <c r="F595" s="26">
        <v>7705.0</v>
      </c>
      <c r="G595" s="18">
        <v>1261.0</v>
      </c>
      <c r="H595" s="15">
        <f t="shared" si="9"/>
        <v>336</v>
      </c>
      <c r="I595" s="28">
        <v>39.0</v>
      </c>
      <c r="J595" s="29">
        <v>55.0</v>
      </c>
      <c r="K595" s="30">
        <v>29.0</v>
      </c>
      <c r="L595" s="31">
        <v>135.0</v>
      </c>
      <c r="M595" s="32">
        <v>44.0</v>
      </c>
      <c r="N595" s="33">
        <v>34.0</v>
      </c>
      <c r="O595" s="25"/>
      <c r="P595" s="15">
        <f t="shared" si="10"/>
        <v>326</v>
      </c>
      <c r="Q595" s="28">
        <f>'Group B vs A; Governor; Early E'!AJ595</f>
        <v>123</v>
      </c>
      <c r="R595" s="29">
        <f>'Group B vs A; Governor; Early E'!AK595</f>
        <v>55</v>
      </c>
      <c r="S595" s="30">
        <f>'Group B vs A; Governor; MiV EDV'!AJ595</f>
        <v>29</v>
      </c>
      <c r="T595" s="31">
        <f>'Group B vs A; Governor; MiV EDV'!AK595</f>
        <v>20</v>
      </c>
      <c r="U595" s="32">
        <f>'Group B vs A; EDV Restoration D'!C595</f>
        <v>65</v>
      </c>
      <c r="V595" s="33">
        <f>'Group B vs A; Governor; MiV EDV'!AI595</f>
        <v>34</v>
      </c>
      <c r="W595" s="25"/>
      <c r="X595" s="28">
        <f t="shared" ref="X595:Y595" si="2974">I595+K595+M595</f>
        <v>112</v>
      </c>
      <c r="Y595" s="29">
        <f t="shared" si="2974"/>
        <v>224</v>
      </c>
      <c r="Z595" s="32">
        <f t="shared" ref="Z595:AA595" si="2975">Q595+S595+U595</f>
        <v>217</v>
      </c>
      <c r="AA595" s="67">
        <f t="shared" si="2975"/>
        <v>109</v>
      </c>
      <c r="AB595" s="68">
        <f t="shared" ref="AB595:AC595" si="2976">Z595/X595</f>
        <v>1.9375</v>
      </c>
      <c r="AC595" s="69">
        <f t="shared" si="2976"/>
        <v>0.4866071429</v>
      </c>
      <c r="AD595" s="70">
        <v>53.0</v>
      </c>
      <c r="AE595" s="70">
        <v>29.0</v>
      </c>
      <c r="AF595" s="70">
        <v>25.0</v>
      </c>
      <c r="AG595" s="70">
        <v>5.0</v>
      </c>
      <c r="AH595" s="69">
        <v>112.0</v>
      </c>
      <c r="AI595" s="69">
        <v>105.0</v>
      </c>
      <c r="AJ595" s="69">
        <v>7.0</v>
      </c>
      <c r="AK595" s="70">
        <f t="shared" ref="AK595:AN595" si="2977">ROUND(AD595*$AB595,0)</f>
        <v>103</v>
      </c>
      <c r="AL595" s="70">
        <f t="shared" si="2977"/>
        <v>56</v>
      </c>
      <c r="AM595" s="70">
        <f t="shared" si="2977"/>
        <v>48</v>
      </c>
      <c r="AN595" s="70">
        <f t="shared" si="2977"/>
        <v>10</v>
      </c>
      <c r="AO595" s="69">
        <f t="shared" ref="AO595:AQ595" si="2978">ROUND(AH595*$AC595,0)</f>
        <v>55</v>
      </c>
      <c r="AP595" s="69">
        <f t="shared" si="2978"/>
        <v>51</v>
      </c>
      <c r="AQ595" s="69">
        <f t="shared" si="2978"/>
        <v>3</v>
      </c>
    </row>
    <row r="596">
      <c r="A596" s="60"/>
      <c r="B596" s="60"/>
      <c r="C596" s="60"/>
      <c r="D596" s="46">
        <v>594.0</v>
      </c>
      <c r="E596" s="25"/>
      <c r="F596" s="26">
        <v>7707.0</v>
      </c>
      <c r="G596" s="18">
        <v>436.0</v>
      </c>
      <c r="H596" s="15">
        <f t="shared" si="9"/>
        <v>119</v>
      </c>
      <c r="I596" s="28">
        <v>8.0</v>
      </c>
      <c r="J596" s="29">
        <v>12.0</v>
      </c>
      <c r="K596" s="30">
        <v>8.0</v>
      </c>
      <c r="L596" s="31">
        <v>64.0</v>
      </c>
      <c r="M596" s="32">
        <v>9.0</v>
      </c>
      <c r="N596" s="33">
        <v>18.0</v>
      </c>
      <c r="O596" s="25"/>
      <c r="P596" s="15">
        <f t="shared" si="10"/>
        <v>83</v>
      </c>
      <c r="Q596" s="28">
        <f>'Group B vs A; Governor; Early E'!AJ596</f>
        <v>18</v>
      </c>
      <c r="R596" s="29">
        <f>'Group B vs A; Governor; Early E'!AK596</f>
        <v>12</v>
      </c>
      <c r="S596" s="30">
        <f>'Group B vs A; Governor; MiV EDV'!AJ596</f>
        <v>8</v>
      </c>
      <c r="T596" s="31">
        <f>'Group B vs A; Governor; MiV EDV'!AK596</f>
        <v>10</v>
      </c>
      <c r="U596" s="32">
        <f>'Group B vs A; EDV Restoration D'!C596</f>
        <v>17</v>
      </c>
      <c r="V596" s="33">
        <f>'Group B vs A; Governor; MiV EDV'!AI596</f>
        <v>18</v>
      </c>
      <c r="W596" s="25"/>
      <c r="X596" s="28">
        <f t="shared" ref="X596:Y596" si="2979">I596+K596+M596</f>
        <v>25</v>
      </c>
      <c r="Y596" s="29">
        <f t="shared" si="2979"/>
        <v>94</v>
      </c>
      <c r="Z596" s="32">
        <f t="shared" ref="Z596:AA596" si="2980">Q596+S596+U596</f>
        <v>43</v>
      </c>
      <c r="AA596" s="67">
        <f t="shared" si="2980"/>
        <v>40</v>
      </c>
      <c r="AB596" s="68">
        <f t="shared" ref="AB596:AC596" si="2981">Z596/X596</f>
        <v>1.72</v>
      </c>
      <c r="AC596" s="69">
        <f t="shared" si="2981"/>
        <v>0.4255319149</v>
      </c>
      <c r="AD596" s="70">
        <v>13.0</v>
      </c>
      <c r="AE596" s="70">
        <v>5.0</v>
      </c>
      <c r="AF596" s="70">
        <v>5.0</v>
      </c>
      <c r="AG596" s="70">
        <v>2.0</v>
      </c>
      <c r="AH596" s="69">
        <v>56.0</v>
      </c>
      <c r="AI596" s="69">
        <v>35.0</v>
      </c>
      <c r="AJ596" s="69">
        <v>3.0</v>
      </c>
      <c r="AK596" s="70">
        <f t="shared" ref="AK596:AN596" si="2982">ROUND(AD596*$AB596,0)</f>
        <v>22</v>
      </c>
      <c r="AL596" s="70">
        <f t="shared" si="2982"/>
        <v>9</v>
      </c>
      <c r="AM596" s="70">
        <f t="shared" si="2982"/>
        <v>9</v>
      </c>
      <c r="AN596" s="70">
        <f t="shared" si="2982"/>
        <v>3</v>
      </c>
      <c r="AO596" s="69">
        <f t="shared" ref="AO596:AQ596" si="2983">ROUND(AH596*$AC596,0)</f>
        <v>24</v>
      </c>
      <c r="AP596" s="69">
        <f t="shared" si="2983"/>
        <v>15</v>
      </c>
      <c r="AQ596" s="69">
        <f t="shared" si="2983"/>
        <v>1</v>
      </c>
    </row>
    <row r="597">
      <c r="A597" s="60"/>
      <c r="B597" s="60"/>
      <c r="C597" s="60"/>
      <c r="D597" s="46">
        <v>595.0</v>
      </c>
      <c r="E597" s="25"/>
      <c r="F597" s="26">
        <v>7714.0</v>
      </c>
      <c r="G597" s="18">
        <v>1067.0</v>
      </c>
      <c r="H597" s="15">
        <f t="shared" si="9"/>
        <v>159</v>
      </c>
      <c r="I597" s="28">
        <v>8.0</v>
      </c>
      <c r="J597" s="29">
        <v>21.0</v>
      </c>
      <c r="K597" s="30">
        <v>18.0</v>
      </c>
      <c r="L597" s="31">
        <v>85.0</v>
      </c>
      <c r="M597" s="32">
        <v>5.0</v>
      </c>
      <c r="N597" s="33">
        <v>22.0</v>
      </c>
      <c r="O597" s="25"/>
      <c r="P597" s="15">
        <f t="shared" si="10"/>
        <v>114</v>
      </c>
      <c r="Q597" s="28">
        <f>'Group B vs A; Governor; Early E'!AJ597</f>
        <v>17</v>
      </c>
      <c r="R597" s="29">
        <f>'Group B vs A; Governor; Early E'!AK597</f>
        <v>21</v>
      </c>
      <c r="S597" s="30">
        <f>'Group B vs A; Governor; MiV EDV'!AJ597</f>
        <v>18</v>
      </c>
      <c r="T597" s="31">
        <f>'Group B vs A; Governor; MiV EDV'!AK597</f>
        <v>23</v>
      </c>
      <c r="U597" s="32">
        <f>'Group B vs A; EDV Restoration D'!C597</f>
        <v>13</v>
      </c>
      <c r="V597" s="33">
        <f>'Group B vs A; Governor; MiV EDV'!AI597</f>
        <v>22</v>
      </c>
      <c r="W597" s="25"/>
      <c r="X597" s="28">
        <f t="shared" ref="X597:Y597" si="2984">I597+K597+M597</f>
        <v>31</v>
      </c>
      <c r="Y597" s="29">
        <f t="shared" si="2984"/>
        <v>128</v>
      </c>
      <c r="Z597" s="32">
        <f t="shared" ref="Z597:AA597" si="2985">Q597+S597+U597</f>
        <v>48</v>
      </c>
      <c r="AA597" s="67">
        <f t="shared" si="2985"/>
        <v>66</v>
      </c>
      <c r="AB597" s="68">
        <f t="shared" ref="AB597:AC597" si="2986">Z597/X597</f>
        <v>1.548387097</v>
      </c>
      <c r="AC597" s="69">
        <f t="shared" si="2986"/>
        <v>0.515625</v>
      </c>
      <c r="AD597" s="70">
        <v>12.0</v>
      </c>
      <c r="AE597" s="70">
        <v>11.0</v>
      </c>
      <c r="AF597" s="70">
        <v>5.0</v>
      </c>
      <c r="AG597" s="70">
        <v>3.0</v>
      </c>
      <c r="AH597" s="69">
        <v>81.0</v>
      </c>
      <c r="AI597" s="69">
        <v>42.0</v>
      </c>
      <c r="AJ597" s="69">
        <v>5.0</v>
      </c>
      <c r="AK597" s="70">
        <f t="shared" ref="AK597:AN597" si="2987">ROUND(AD597*$AB597,0)</f>
        <v>19</v>
      </c>
      <c r="AL597" s="70">
        <f t="shared" si="2987"/>
        <v>17</v>
      </c>
      <c r="AM597" s="70">
        <f t="shared" si="2987"/>
        <v>8</v>
      </c>
      <c r="AN597" s="70">
        <f t="shared" si="2987"/>
        <v>5</v>
      </c>
      <c r="AO597" s="69">
        <f t="shared" ref="AO597:AQ597" si="2988">ROUND(AH597*$AC597,0)</f>
        <v>42</v>
      </c>
      <c r="AP597" s="69">
        <f t="shared" si="2988"/>
        <v>22</v>
      </c>
      <c r="AQ597" s="69">
        <f t="shared" si="2988"/>
        <v>3</v>
      </c>
    </row>
    <row r="598">
      <c r="A598" s="60"/>
      <c r="B598" s="60"/>
      <c r="C598" s="60"/>
      <c r="D598" s="46">
        <v>596.0</v>
      </c>
      <c r="E598" s="25"/>
      <c r="F598" s="26">
        <v>7715.0</v>
      </c>
      <c r="G598" s="18">
        <v>1788.0</v>
      </c>
      <c r="H598" s="15">
        <f t="shared" si="9"/>
        <v>358</v>
      </c>
      <c r="I598" s="28">
        <v>33.0</v>
      </c>
      <c r="J598" s="29">
        <v>67.0</v>
      </c>
      <c r="K598" s="30">
        <v>30.0</v>
      </c>
      <c r="L598" s="31">
        <v>150.0</v>
      </c>
      <c r="M598" s="32">
        <v>30.0</v>
      </c>
      <c r="N598" s="33">
        <v>48.0</v>
      </c>
      <c r="O598" s="25"/>
      <c r="P598" s="15">
        <f t="shared" si="10"/>
        <v>306</v>
      </c>
      <c r="Q598" s="28">
        <f>'Group B vs A; Governor; Early E'!AJ598</f>
        <v>82</v>
      </c>
      <c r="R598" s="29">
        <f>'Group B vs A; Governor; Early E'!AK598</f>
        <v>67</v>
      </c>
      <c r="S598" s="30">
        <f>'Group B vs A; Governor; MiV EDV'!AJ598</f>
        <v>30</v>
      </c>
      <c r="T598" s="31">
        <f>'Group B vs A; Governor; MiV EDV'!AK598</f>
        <v>27</v>
      </c>
      <c r="U598" s="32">
        <f>'Group B vs A; EDV Restoration D'!C598</f>
        <v>52</v>
      </c>
      <c r="V598" s="33">
        <f>'Group B vs A; Governor; MiV EDV'!AI598</f>
        <v>48</v>
      </c>
      <c r="W598" s="25"/>
      <c r="X598" s="28">
        <f t="shared" ref="X598:Y598" si="2989">I598+K598+M598</f>
        <v>93</v>
      </c>
      <c r="Y598" s="29">
        <f t="shared" si="2989"/>
        <v>265</v>
      </c>
      <c r="Z598" s="32">
        <f t="shared" ref="Z598:AA598" si="2990">Q598+S598+U598</f>
        <v>164</v>
      </c>
      <c r="AA598" s="67">
        <f t="shared" si="2990"/>
        <v>142</v>
      </c>
      <c r="AB598" s="68">
        <f t="shared" ref="AB598:AC598" si="2991">Z598/X598</f>
        <v>1.76344086</v>
      </c>
      <c r="AC598" s="69">
        <f t="shared" si="2991"/>
        <v>0.5358490566</v>
      </c>
      <c r="AD598" s="70">
        <v>52.0</v>
      </c>
      <c r="AE598" s="70">
        <v>15.0</v>
      </c>
      <c r="AF598" s="70">
        <v>14.0</v>
      </c>
      <c r="AG598" s="70">
        <v>12.0</v>
      </c>
      <c r="AH598" s="69">
        <v>178.0</v>
      </c>
      <c r="AI598" s="69">
        <v>78.0</v>
      </c>
      <c r="AJ598" s="69">
        <v>9.0</v>
      </c>
      <c r="AK598" s="70">
        <f t="shared" ref="AK598:AN598" si="2992">ROUND(AD598*$AB598,0)</f>
        <v>92</v>
      </c>
      <c r="AL598" s="70">
        <f t="shared" si="2992"/>
        <v>26</v>
      </c>
      <c r="AM598" s="70">
        <f t="shared" si="2992"/>
        <v>25</v>
      </c>
      <c r="AN598" s="70">
        <f t="shared" si="2992"/>
        <v>21</v>
      </c>
      <c r="AO598" s="69">
        <f t="shared" ref="AO598:AQ598" si="2993">ROUND(AH598*$AC598,0)</f>
        <v>95</v>
      </c>
      <c r="AP598" s="69">
        <f t="shared" si="2993"/>
        <v>42</v>
      </c>
      <c r="AQ598" s="69">
        <f t="shared" si="2993"/>
        <v>5</v>
      </c>
    </row>
    <row r="599">
      <c r="A599" s="60"/>
      <c r="B599" s="60"/>
      <c r="C599" s="60"/>
      <c r="D599" s="46">
        <v>597.0</v>
      </c>
      <c r="E599" s="25"/>
      <c r="F599" s="26">
        <v>7723.0</v>
      </c>
      <c r="G599" s="18">
        <v>1764.0</v>
      </c>
      <c r="H599" s="15">
        <f t="shared" si="9"/>
        <v>332</v>
      </c>
      <c r="I599" s="28">
        <v>16.0</v>
      </c>
      <c r="J599" s="29">
        <v>41.0</v>
      </c>
      <c r="K599" s="30">
        <v>31.0</v>
      </c>
      <c r="L599" s="31">
        <v>182.0</v>
      </c>
      <c r="M599" s="32">
        <v>22.0</v>
      </c>
      <c r="N599" s="33">
        <v>40.0</v>
      </c>
      <c r="O599" s="25"/>
      <c r="P599" s="15">
        <f t="shared" si="10"/>
        <v>223</v>
      </c>
      <c r="Q599" s="28">
        <f>'Group B vs A; Governor; Early E'!AJ599</f>
        <v>40</v>
      </c>
      <c r="R599" s="29">
        <f>'Group B vs A; Governor; Early E'!AK599</f>
        <v>41</v>
      </c>
      <c r="S599" s="30">
        <f>'Group B vs A; Governor; MiV EDV'!AJ599</f>
        <v>31</v>
      </c>
      <c r="T599" s="31">
        <f>'Group B vs A; Governor; MiV EDV'!AK599</f>
        <v>32</v>
      </c>
      <c r="U599" s="32">
        <f>'Group B vs A; EDV Restoration D'!C599</f>
        <v>39</v>
      </c>
      <c r="V599" s="33">
        <f>'Group B vs A; Governor; MiV EDV'!AI599</f>
        <v>40</v>
      </c>
      <c r="W599" s="25"/>
      <c r="X599" s="28">
        <f t="shared" ref="X599:Y599" si="2994">I599+K599+M599</f>
        <v>69</v>
      </c>
      <c r="Y599" s="29">
        <f t="shared" si="2994"/>
        <v>263</v>
      </c>
      <c r="Z599" s="32">
        <f t="shared" ref="Z599:AA599" si="2995">Q599+S599+U599</f>
        <v>110</v>
      </c>
      <c r="AA599" s="67">
        <f t="shared" si="2995"/>
        <v>113</v>
      </c>
      <c r="AB599" s="68">
        <f t="shared" ref="AB599:AC599" si="2996">Z599/X599</f>
        <v>1.594202899</v>
      </c>
      <c r="AC599" s="69">
        <f t="shared" si="2996"/>
        <v>0.4296577947</v>
      </c>
      <c r="AD599" s="70">
        <v>35.0</v>
      </c>
      <c r="AE599" s="70">
        <v>13.0</v>
      </c>
      <c r="AF599" s="70">
        <v>14.0</v>
      </c>
      <c r="AG599" s="70">
        <v>7.0</v>
      </c>
      <c r="AH599" s="69">
        <v>183.0</v>
      </c>
      <c r="AI599" s="69">
        <v>65.0</v>
      </c>
      <c r="AJ599" s="69">
        <v>15.0</v>
      </c>
      <c r="AK599" s="70">
        <f t="shared" ref="AK599:AN599" si="2997">ROUND(AD599*$AB599,0)</f>
        <v>56</v>
      </c>
      <c r="AL599" s="70">
        <f t="shared" si="2997"/>
        <v>21</v>
      </c>
      <c r="AM599" s="70">
        <f t="shared" si="2997"/>
        <v>22</v>
      </c>
      <c r="AN599" s="70">
        <f t="shared" si="2997"/>
        <v>11</v>
      </c>
      <c r="AO599" s="69">
        <f t="shared" ref="AO599:AQ599" si="2998">ROUND(AH599*$AC599,0)</f>
        <v>79</v>
      </c>
      <c r="AP599" s="69">
        <f t="shared" si="2998"/>
        <v>28</v>
      </c>
      <c r="AQ599" s="69">
        <f t="shared" si="2998"/>
        <v>6</v>
      </c>
    </row>
    <row r="600">
      <c r="A600" s="60"/>
      <c r="B600" s="60"/>
      <c r="C600" s="60"/>
      <c r="D600" s="46">
        <v>598.0</v>
      </c>
      <c r="E600" s="25"/>
      <c r="F600" s="26">
        <v>7730.0</v>
      </c>
      <c r="G600" s="18">
        <v>2494.0</v>
      </c>
      <c r="H600" s="15">
        <f t="shared" si="9"/>
        <v>508</v>
      </c>
      <c r="I600" s="28">
        <v>25.0</v>
      </c>
      <c r="J600" s="29">
        <v>74.0</v>
      </c>
      <c r="K600" s="30">
        <v>56.0</v>
      </c>
      <c r="L600" s="31">
        <v>252.0</v>
      </c>
      <c r="M600" s="32">
        <v>38.0</v>
      </c>
      <c r="N600" s="33">
        <v>63.0</v>
      </c>
      <c r="O600" s="25"/>
      <c r="P600" s="15">
        <f t="shared" si="10"/>
        <v>375</v>
      </c>
      <c r="Q600" s="28">
        <f>'Group B vs A; Governor; Early E'!AJ600</f>
        <v>67</v>
      </c>
      <c r="R600" s="29">
        <f>'Group B vs A; Governor; Early E'!AK600</f>
        <v>74</v>
      </c>
      <c r="S600" s="30">
        <f>'Group B vs A; Governor; MiV EDV'!AJ600</f>
        <v>56</v>
      </c>
      <c r="T600" s="31">
        <f>'Group B vs A; Governor; MiV EDV'!AK600</f>
        <v>49</v>
      </c>
      <c r="U600" s="32">
        <f>'Group B vs A; EDV Restoration D'!C600</f>
        <v>66</v>
      </c>
      <c r="V600" s="33">
        <f>'Group B vs A; Governor; MiV EDV'!AI600</f>
        <v>63</v>
      </c>
      <c r="W600" s="25"/>
      <c r="X600" s="28">
        <f t="shared" ref="X600:Y600" si="2999">I600+K600+M600</f>
        <v>119</v>
      </c>
      <c r="Y600" s="29">
        <f t="shared" si="2999"/>
        <v>389</v>
      </c>
      <c r="Z600" s="32">
        <f t="shared" ref="Z600:AA600" si="3000">Q600+S600+U600</f>
        <v>189</v>
      </c>
      <c r="AA600" s="67">
        <f t="shared" si="3000"/>
        <v>186</v>
      </c>
      <c r="AB600" s="68">
        <f t="shared" ref="AB600:AC600" si="3001">Z600/X600</f>
        <v>1.588235294</v>
      </c>
      <c r="AC600" s="69">
        <f t="shared" si="3001"/>
        <v>0.4781491003</v>
      </c>
      <c r="AD600" s="70">
        <v>52.0</v>
      </c>
      <c r="AE600" s="70">
        <v>27.0</v>
      </c>
      <c r="AF600" s="70">
        <v>27.0</v>
      </c>
      <c r="AG600" s="70">
        <v>13.0</v>
      </c>
      <c r="AH600" s="69">
        <v>257.0</v>
      </c>
      <c r="AI600" s="69">
        <v>118.0</v>
      </c>
      <c r="AJ600" s="69">
        <v>14.0</v>
      </c>
      <c r="AK600" s="70">
        <f t="shared" ref="AK600:AN600" si="3002">ROUND(AD600*$AB600,0)</f>
        <v>83</v>
      </c>
      <c r="AL600" s="70">
        <f t="shared" si="3002"/>
        <v>43</v>
      </c>
      <c r="AM600" s="70">
        <f t="shared" si="3002"/>
        <v>43</v>
      </c>
      <c r="AN600" s="70">
        <f t="shared" si="3002"/>
        <v>21</v>
      </c>
      <c r="AO600" s="69">
        <f t="shared" ref="AO600:AQ600" si="3003">ROUND(AH600*$AC600,0)</f>
        <v>123</v>
      </c>
      <c r="AP600" s="69">
        <f t="shared" si="3003"/>
        <v>56</v>
      </c>
      <c r="AQ600" s="69">
        <f t="shared" si="3003"/>
        <v>7</v>
      </c>
    </row>
    <row r="601">
      <c r="A601" s="60"/>
      <c r="B601" s="60"/>
      <c r="C601" s="60"/>
      <c r="D601" s="46"/>
      <c r="E601" s="25"/>
      <c r="F601" s="26"/>
      <c r="G601" s="18"/>
      <c r="H601" s="15"/>
      <c r="I601" s="28"/>
      <c r="J601" s="29"/>
      <c r="K601" s="30"/>
      <c r="L601" s="31"/>
      <c r="M601" s="32"/>
      <c r="N601" s="33"/>
      <c r="O601" s="25"/>
      <c r="P601" s="15"/>
      <c r="Q601" s="28"/>
      <c r="R601" s="29"/>
      <c r="S601" s="30"/>
      <c r="T601" s="31"/>
      <c r="U601" s="32"/>
      <c r="V601" s="33"/>
      <c r="W601" s="25"/>
      <c r="X601" s="28"/>
      <c r="Y601" s="29"/>
      <c r="Z601" s="32"/>
      <c r="AA601" s="67"/>
      <c r="AB601" s="68"/>
      <c r="AC601" s="69"/>
      <c r="AD601" s="70"/>
      <c r="AE601" s="70"/>
      <c r="AF601" s="70"/>
      <c r="AG601" s="70"/>
      <c r="AH601" s="69"/>
      <c r="AI601" s="69"/>
      <c r="AJ601" s="69"/>
      <c r="AK601" s="70"/>
      <c r="AL601" s="70"/>
      <c r="AM601" s="70"/>
      <c r="AN601" s="70"/>
      <c r="AO601" s="69"/>
      <c r="AP601" s="69"/>
      <c r="AQ601" s="69"/>
    </row>
    <row r="602">
      <c r="A602" s="60"/>
      <c r="B602" s="60"/>
      <c r="C602" s="60"/>
      <c r="D602" s="46"/>
      <c r="E602" s="25"/>
      <c r="F602" s="26"/>
      <c r="G602" s="18"/>
      <c r="H602" s="15"/>
      <c r="I602" s="28"/>
      <c r="J602" s="29"/>
      <c r="K602" s="30"/>
      <c r="L602" s="31"/>
      <c r="M602" s="32"/>
      <c r="N602" s="33"/>
      <c r="O602" s="25"/>
      <c r="P602" s="15"/>
      <c r="Q602" s="28"/>
      <c r="R602" s="29"/>
      <c r="S602" s="30"/>
      <c r="T602" s="31"/>
      <c r="U602" s="32"/>
      <c r="V602" s="33"/>
      <c r="W602" s="25"/>
      <c r="X602" s="28"/>
      <c r="Y602" s="29"/>
      <c r="Z602" s="32"/>
      <c r="AA602" s="67"/>
      <c r="AB602" s="68"/>
      <c r="AC602" s="69"/>
      <c r="AD602" s="70"/>
      <c r="AE602" s="70"/>
      <c r="AF602" s="70"/>
      <c r="AG602" s="70"/>
      <c r="AH602" s="69"/>
      <c r="AI602" s="69"/>
      <c r="AJ602" s="69"/>
      <c r="AK602" s="70"/>
      <c r="AL602" s="70"/>
      <c r="AM602" s="70"/>
      <c r="AN602" s="70"/>
      <c r="AO602" s="69"/>
      <c r="AP602" s="69"/>
      <c r="AQ602" s="69"/>
    </row>
    <row r="603">
      <c r="A603" s="60"/>
      <c r="B603" s="60"/>
      <c r="C603" s="60"/>
      <c r="D603" s="46"/>
      <c r="E603" s="25"/>
      <c r="F603" s="26"/>
      <c r="G603" s="18"/>
      <c r="H603" s="15"/>
      <c r="I603" s="28"/>
      <c r="J603" s="29"/>
      <c r="K603" s="30"/>
      <c r="L603" s="31"/>
      <c r="M603" s="32"/>
      <c r="N603" s="33"/>
      <c r="O603" s="25"/>
      <c r="P603" s="15"/>
      <c r="Q603" s="28"/>
      <c r="R603" s="29"/>
      <c r="S603" s="30"/>
      <c r="T603" s="31"/>
      <c r="U603" s="32"/>
      <c r="V603" s="33"/>
      <c r="W603" s="25"/>
      <c r="X603" s="28"/>
      <c r="Y603" s="29"/>
      <c r="Z603" s="32"/>
      <c r="AA603" s="67"/>
      <c r="AB603" s="68"/>
      <c r="AC603" s="69"/>
      <c r="AD603" s="70"/>
      <c r="AE603" s="70"/>
      <c r="AF603" s="70"/>
      <c r="AG603" s="70"/>
      <c r="AH603" s="69"/>
      <c r="AI603" s="69"/>
      <c r="AJ603" s="69"/>
      <c r="AK603" s="70"/>
      <c r="AL603" s="70"/>
      <c r="AM603" s="70"/>
      <c r="AN603" s="70"/>
      <c r="AO603" s="69"/>
      <c r="AP603" s="69"/>
      <c r="AQ603" s="69"/>
    </row>
    <row r="604">
      <c r="A604" s="60"/>
      <c r="B604" s="60"/>
      <c r="C604" s="60"/>
      <c r="D604" s="46"/>
      <c r="E604" s="25"/>
      <c r="F604" s="26"/>
      <c r="G604" s="18"/>
      <c r="H604" s="15"/>
      <c r="I604" s="28"/>
      <c r="J604" s="29"/>
      <c r="K604" s="30"/>
      <c r="L604" s="31"/>
      <c r="M604" s="32"/>
      <c r="N604" s="33"/>
      <c r="O604" s="25"/>
      <c r="P604" s="15"/>
      <c r="Q604" s="28"/>
      <c r="R604" s="29"/>
      <c r="S604" s="30"/>
      <c r="T604" s="31"/>
      <c r="U604" s="32"/>
      <c r="V604" s="33"/>
      <c r="W604" s="25"/>
      <c r="X604" s="28"/>
      <c r="Y604" s="29"/>
      <c r="Z604" s="32"/>
      <c r="AA604" s="67"/>
      <c r="AB604" s="68"/>
      <c r="AC604" s="69"/>
      <c r="AD604" s="70"/>
      <c r="AE604" s="70"/>
      <c r="AF604" s="70"/>
      <c r="AG604" s="70"/>
      <c r="AH604" s="69"/>
      <c r="AI604" s="69"/>
      <c r="AJ604" s="69"/>
      <c r="AK604" s="70"/>
      <c r="AL604" s="70"/>
      <c r="AM604" s="70"/>
      <c r="AN604" s="70"/>
      <c r="AO604" s="69"/>
      <c r="AP604" s="69"/>
      <c r="AQ604" s="69"/>
    </row>
    <row r="605">
      <c r="A605" s="60"/>
      <c r="B605" s="60"/>
      <c r="C605" s="60"/>
      <c r="D605" s="46"/>
      <c r="E605" s="25"/>
      <c r="F605" s="26"/>
      <c r="G605" s="18"/>
      <c r="H605" s="15"/>
      <c r="I605" s="28"/>
      <c r="J605" s="29"/>
      <c r="K605" s="30"/>
      <c r="L605" s="31"/>
      <c r="M605" s="32"/>
      <c r="N605" s="33"/>
      <c r="O605" s="25"/>
      <c r="P605" s="15"/>
      <c r="Q605" s="28"/>
      <c r="R605" s="29"/>
      <c r="S605" s="30"/>
      <c r="T605" s="31"/>
      <c r="U605" s="32"/>
      <c r="V605" s="33"/>
      <c r="W605" s="25"/>
      <c r="X605" s="28"/>
      <c r="Y605" s="29"/>
      <c r="Z605" s="32"/>
      <c r="AA605" s="67"/>
      <c r="AB605" s="68"/>
      <c r="AC605" s="69"/>
      <c r="AD605" s="70"/>
      <c r="AE605" s="70"/>
      <c r="AF605" s="70"/>
      <c r="AG605" s="70"/>
      <c r="AH605" s="69"/>
      <c r="AI605" s="69"/>
      <c r="AJ605" s="69"/>
      <c r="AK605" s="70"/>
      <c r="AL605" s="70"/>
      <c r="AM605" s="70"/>
      <c r="AN605" s="70"/>
      <c r="AO605" s="69"/>
      <c r="AP605" s="69"/>
      <c r="AQ605" s="69"/>
    </row>
    <row r="606">
      <c r="A606" s="60"/>
      <c r="B606" s="60"/>
      <c r="C606" s="60"/>
      <c r="D606" s="46"/>
      <c r="E606" s="25"/>
      <c r="F606" s="26"/>
      <c r="G606" s="18"/>
      <c r="H606" s="15"/>
      <c r="I606" s="28"/>
      <c r="J606" s="29"/>
      <c r="K606" s="30"/>
      <c r="L606" s="31"/>
      <c r="M606" s="32"/>
      <c r="N606" s="33"/>
      <c r="O606" s="25"/>
      <c r="P606" s="15"/>
      <c r="Q606" s="28"/>
      <c r="R606" s="29"/>
      <c r="S606" s="30"/>
      <c r="T606" s="31"/>
      <c r="U606" s="32"/>
      <c r="V606" s="33"/>
      <c r="W606" s="25"/>
      <c r="X606" s="28"/>
      <c r="Y606" s="29"/>
      <c r="Z606" s="32"/>
      <c r="AA606" s="67"/>
      <c r="AB606" s="68"/>
      <c r="AC606" s="69"/>
      <c r="AD606" s="70"/>
      <c r="AE606" s="70"/>
      <c r="AF606" s="70"/>
      <c r="AG606" s="70"/>
      <c r="AH606" s="69"/>
      <c r="AI606" s="69"/>
      <c r="AJ606" s="69"/>
      <c r="AK606" s="70"/>
      <c r="AL606" s="70"/>
      <c r="AM606" s="70"/>
      <c r="AN606" s="70"/>
      <c r="AO606" s="69"/>
      <c r="AP606" s="69"/>
      <c r="AQ606" s="69"/>
    </row>
    <row r="607">
      <c r="A607" s="60"/>
      <c r="B607" s="60"/>
      <c r="C607" s="60"/>
      <c r="D607" s="46"/>
      <c r="E607" s="25"/>
      <c r="F607" s="26"/>
      <c r="G607" s="18"/>
      <c r="H607" s="15"/>
      <c r="I607" s="28"/>
      <c r="J607" s="29"/>
      <c r="K607" s="30"/>
      <c r="L607" s="31"/>
      <c r="M607" s="32"/>
      <c r="N607" s="33"/>
      <c r="O607" s="25"/>
      <c r="P607" s="15"/>
      <c r="Q607" s="28"/>
      <c r="R607" s="29"/>
      <c r="S607" s="30"/>
      <c r="T607" s="31"/>
      <c r="U607" s="32"/>
      <c r="V607" s="33"/>
      <c r="W607" s="25"/>
      <c r="X607" s="28"/>
      <c r="Y607" s="29"/>
      <c r="Z607" s="32"/>
      <c r="AA607" s="67"/>
      <c r="AB607" s="68"/>
      <c r="AC607" s="69"/>
      <c r="AD607" s="70"/>
      <c r="AE607" s="70"/>
      <c r="AF607" s="70"/>
      <c r="AG607" s="70"/>
      <c r="AH607" s="69"/>
      <c r="AI607" s="69"/>
      <c r="AJ607" s="69"/>
      <c r="AK607" s="70"/>
      <c r="AL607" s="70"/>
      <c r="AM607" s="70"/>
      <c r="AN607" s="70"/>
      <c r="AO607" s="69"/>
      <c r="AP607" s="69"/>
      <c r="AQ607" s="69"/>
    </row>
    <row r="608">
      <c r="A608" s="60"/>
      <c r="B608" s="60"/>
      <c r="C608" s="60"/>
      <c r="D608" s="46"/>
      <c r="E608" s="25"/>
      <c r="F608" s="26"/>
      <c r="G608" s="18"/>
      <c r="H608" s="15"/>
      <c r="I608" s="28"/>
      <c r="J608" s="29"/>
      <c r="K608" s="30"/>
      <c r="L608" s="31"/>
      <c r="M608" s="32"/>
      <c r="N608" s="33"/>
      <c r="O608" s="25"/>
      <c r="P608" s="15"/>
      <c r="Q608" s="28"/>
      <c r="R608" s="29"/>
      <c r="S608" s="30"/>
      <c r="T608" s="31"/>
      <c r="U608" s="32"/>
      <c r="V608" s="33"/>
      <c r="W608" s="25"/>
      <c r="X608" s="28"/>
      <c r="Y608" s="29"/>
      <c r="Z608" s="32"/>
      <c r="AA608" s="67"/>
      <c r="AB608" s="68"/>
      <c r="AC608" s="69"/>
      <c r="AD608" s="70"/>
      <c r="AE608" s="70"/>
      <c r="AF608" s="70"/>
      <c r="AG608" s="70"/>
      <c r="AH608" s="69"/>
      <c r="AI608" s="69"/>
      <c r="AJ608" s="69"/>
      <c r="AK608" s="70"/>
      <c r="AL608" s="70"/>
      <c r="AM608" s="70"/>
      <c r="AN608" s="70"/>
      <c r="AO608" s="69"/>
      <c r="AP608" s="69"/>
      <c r="AQ608" s="69"/>
    </row>
    <row r="609">
      <c r="A609" s="60"/>
      <c r="B609" s="60"/>
      <c r="C609" s="60"/>
      <c r="D609" s="46"/>
      <c r="E609" s="25"/>
      <c r="F609" s="26"/>
      <c r="G609" s="18"/>
      <c r="H609" s="15"/>
      <c r="I609" s="28"/>
      <c r="J609" s="29"/>
      <c r="K609" s="30"/>
      <c r="L609" s="31"/>
      <c r="M609" s="32"/>
      <c r="N609" s="33"/>
      <c r="O609" s="25"/>
      <c r="P609" s="15"/>
      <c r="Q609" s="28"/>
      <c r="R609" s="29"/>
      <c r="S609" s="30"/>
      <c r="T609" s="31"/>
      <c r="U609" s="32"/>
      <c r="V609" s="33"/>
      <c r="W609" s="25"/>
      <c r="X609" s="28"/>
      <c r="Y609" s="29"/>
      <c r="Z609" s="32"/>
      <c r="AA609" s="67"/>
      <c r="AB609" s="68"/>
      <c r="AC609" s="69"/>
      <c r="AD609" s="70"/>
      <c r="AE609" s="70"/>
      <c r="AF609" s="70"/>
      <c r="AG609" s="70"/>
      <c r="AH609" s="69"/>
      <c r="AI609" s="69"/>
      <c r="AJ609" s="69"/>
      <c r="AK609" s="70"/>
      <c r="AL609" s="70"/>
      <c r="AM609" s="70"/>
      <c r="AN609" s="70"/>
      <c r="AO609" s="69"/>
      <c r="AP609" s="69"/>
      <c r="AQ609" s="69"/>
    </row>
    <row r="610">
      <c r="A610" s="60"/>
      <c r="B610" s="60"/>
      <c r="C610" s="60"/>
      <c r="D610" s="46"/>
      <c r="E610" s="25"/>
      <c r="F610" s="26"/>
      <c r="G610" s="18"/>
      <c r="H610" s="15"/>
      <c r="I610" s="28"/>
      <c r="J610" s="29"/>
      <c r="K610" s="30"/>
      <c r="L610" s="31"/>
      <c r="M610" s="32"/>
      <c r="N610" s="33"/>
      <c r="O610" s="25"/>
      <c r="P610" s="15"/>
      <c r="Q610" s="28"/>
      <c r="R610" s="29"/>
      <c r="S610" s="30"/>
      <c r="T610" s="31"/>
      <c r="U610" s="32"/>
      <c r="V610" s="33"/>
      <c r="W610" s="25"/>
      <c r="X610" s="28"/>
      <c r="Y610" s="29"/>
      <c r="Z610" s="32"/>
      <c r="AA610" s="67"/>
      <c r="AB610" s="68"/>
      <c r="AC610" s="69"/>
      <c r="AD610" s="70"/>
      <c r="AE610" s="70"/>
      <c r="AF610" s="70"/>
      <c r="AG610" s="70"/>
      <c r="AH610" s="69"/>
      <c r="AI610" s="69"/>
      <c r="AJ610" s="69"/>
      <c r="AK610" s="70"/>
      <c r="AL610" s="70"/>
      <c r="AM610" s="70"/>
      <c r="AN610" s="70"/>
      <c r="AO610" s="69"/>
      <c r="AP610" s="69"/>
      <c r="AQ610" s="69"/>
    </row>
    <row r="611">
      <c r="A611" s="60"/>
      <c r="B611" s="60"/>
      <c r="C611" s="60"/>
      <c r="D611" s="46"/>
      <c r="E611" s="25"/>
      <c r="F611" s="26"/>
      <c r="G611" s="18"/>
      <c r="H611" s="15"/>
      <c r="I611" s="28"/>
      <c r="J611" s="29"/>
      <c r="K611" s="30"/>
      <c r="L611" s="31"/>
      <c r="M611" s="32"/>
      <c r="N611" s="33"/>
      <c r="O611" s="25"/>
      <c r="P611" s="15"/>
      <c r="Q611" s="28"/>
      <c r="R611" s="29"/>
      <c r="S611" s="30"/>
      <c r="T611" s="31"/>
      <c r="U611" s="32"/>
      <c r="V611" s="33"/>
      <c r="W611" s="25"/>
      <c r="X611" s="28"/>
      <c r="Y611" s="29"/>
      <c r="Z611" s="32"/>
      <c r="AA611" s="67"/>
      <c r="AB611" s="68"/>
      <c r="AC611" s="69"/>
      <c r="AD611" s="70"/>
      <c r="AE611" s="70"/>
      <c r="AF611" s="70"/>
      <c r="AG611" s="70"/>
      <c r="AH611" s="69"/>
      <c r="AI611" s="69"/>
      <c r="AJ611" s="69"/>
      <c r="AK611" s="70"/>
      <c r="AL611" s="70"/>
      <c r="AM611" s="70"/>
      <c r="AN611" s="70"/>
      <c r="AO611" s="69"/>
      <c r="AP611" s="69"/>
      <c r="AQ611" s="69"/>
    </row>
    <row r="612">
      <c r="A612" s="60"/>
      <c r="B612" s="60"/>
      <c r="C612" s="60"/>
      <c r="D612" s="46"/>
      <c r="E612" s="25"/>
      <c r="F612" s="26"/>
      <c r="G612" s="18"/>
      <c r="H612" s="15"/>
      <c r="I612" s="28"/>
      <c r="J612" s="29"/>
      <c r="K612" s="30"/>
      <c r="L612" s="31"/>
      <c r="M612" s="32"/>
      <c r="N612" s="33"/>
      <c r="O612" s="25"/>
      <c r="P612" s="15"/>
      <c r="Q612" s="28"/>
      <c r="R612" s="29"/>
      <c r="S612" s="30"/>
      <c r="T612" s="31"/>
      <c r="U612" s="32"/>
      <c r="V612" s="33"/>
      <c r="W612" s="25"/>
      <c r="X612" s="28"/>
      <c r="Y612" s="29"/>
      <c r="Z612" s="32"/>
      <c r="AA612" s="67"/>
      <c r="AB612" s="68"/>
      <c r="AC612" s="69"/>
      <c r="AD612" s="70"/>
      <c r="AE612" s="70"/>
      <c r="AF612" s="70"/>
      <c r="AG612" s="70"/>
      <c r="AH612" s="69"/>
      <c r="AI612" s="69"/>
      <c r="AJ612" s="69"/>
      <c r="AK612" s="70"/>
      <c r="AL612" s="70"/>
      <c r="AM612" s="70"/>
      <c r="AN612" s="70"/>
      <c r="AO612" s="69"/>
      <c r="AP612" s="69"/>
      <c r="AQ612" s="69"/>
    </row>
    <row r="613">
      <c r="A613" s="60"/>
      <c r="B613" s="60"/>
      <c r="C613" s="60"/>
      <c r="D613" s="46"/>
      <c r="E613" s="25"/>
      <c r="F613" s="26"/>
      <c r="G613" s="18"/>
      <c r="H613" s="15"/>
      <c r="I613" s="28"/>
      <c r="J613" s="29"/>
      <c r="K613" s="30"/>
      <c r="L613" s="31"/>
      <c r="M613" s="32"/>
      <c r="N613" s="33"/>
      <c r="O613" s="25"/>
      <c r="P613" s="15"/>
      <c r="Q613" s="28"/>
      <c r="R613" s="29"/>
      <c r="S613" s="30"/>
      <c r="T613" s="31"/>
      <c r="U613" s="32"/>
      <c r="V613" s="33"/>
      <c r="W613" s="25"/>
      <c r="X613" s="28"/>
      <c r="Y613" s="29"/>
      <c r="Z613" s="32"/>
      <c r="AA613" s="67"/>
      <c r="AB613" s="68"/>
      <c r="AC613" s="69"/>
      <c r="AD613" s="70"/>
      <c r="AE613" s="70"/>
      <c r="AF613" s="70"/>
      <c r="AG613" s="70"/>
      <c r="AH613" s="69"/>
      <c r="AI613" s="69"/>
      <c r="AJ613" s="69"/>
      <c r="AK613" s="70"/>
      <c r="AL613" s="70"/>
      <c r="AM613" s="70"/>
      <c r="AN613" s="70"/>
      <c r="AO613" s="69"/>
      <c r="AP613" s="69"/>
      <c r="AQ613" s="69"/>
    </row>
    <row r="614">
      <c r="A614" s="60"/>
      <c r="B614" s="60"/>
      <c r="C614" s="60"/>
      <c r="D614" s="46"/>
      <c r="E614" s="25"/>
      <c r="F614" s="26"/>
      <c r="G614" s="18"/>
      <c r="H614" s="15"/>
      <c r="I614" s="28"/>
      <c r="J614" s="29"/>
      <c r="K614" s="30"/>
      <c r="L614" s="31"/>
      <c r="M614" s="32"/>
      <c r="N614" s="33"/>
      <c r="O614" s="25"/>
      <c r="P614" s="15"/>
      <c r="Q614" s="28"/>
      <c r="R614" s="29"/>
      <c r="S614" s="30"/>
      <c r="T614" s="31"/>
      <c r="U614" s="32"/>
      <c r="V614" s="33"/>
      <c r="W614" s="25"/>
      <c r="X614" s="28"/>
      <c r="Y614" s="29"/>
      <c r="Z614" s="32"/>
      <c r="AA614" s="67"/>
      <c r="AB614" s="68"/>
      <c r="AC614" s="69"/>
      <c r="AD614" s="70"/>
      <c r="AE614" s="70"/>
      <c r="AF614" s="70"/>
      <c r="AG614" s="70"/>
      <c r="AH614" s="69"/>
      <c r="AI614" s="69"/>
      <c r="AJ614" s="69"/>
      <c r="AK614" s="70"/>
      <c r="AL614" s="70"/>
      <c r="AM614" s="70"/>
      <c r="AN614" s="70"/>
      <c r="AO614" s="69"/>
      <c r="AP614" s="69"/>
      <c r="AQ614" s="69"/>
    </row>
    <row r="615">
      <c r="A615" s="60"/>
      <c r="B615" s="60"/>
      <c r="C615" s="60"/>
      <c r="D615" s="46"/>
      <c r="E615" s="25"/>
      <c r="F615" s="26"/>
      <c r="G615" s="18"/>
      <c r="H615" s="15"/>
      <c r="I615" s="28"/>
      <c r="J615" s="29"/>
      <c r="K615" s="30"/>
      <c r="L615" s="31"/>
      <c r="M615" s="32"/>
      <c r="N615" s="33"/>
      <c r="O615" s="25"/>
      <c r="P615" s="15"/>
      <c r="Q615" s="28"/>
      <c r="R615" s="29"/>
      <c r="S615" s="30"/>
      <c r="T615" s="31"/>
      <c r="U615" s="32"/>
      <c r="V615" s="33"/>
      <c r="W615" s="25"/>
      <c r="X615" s="28"/>
      <c r="Y615" s="29"/>
      <c r="Z615" s="32"/>
      <c r="AA615" s="67"/>
      <c r="AB615" s="68"/>
      <c r="AC615" s="69"/>
      <c r="AD615" s="70"/>
      <c r="AE615" s="70"/>
      <c r="AF615" s="70"/>
      <c r="AG615" s="70"/>
      <c r="AH615" s="69"/>
      <c r="AI615" s="69"/>
      <c r="AJ615" s="69"/>
      <c r="AK615" s="70"/>
      <c r="AL615" s="70"/>
      <c r="AM615" s="70"/>
      <c r="AN615" s="70"/>
      <c r="AO615" s="69"/>
      <c r="AP615" s="69"/>
      <c r="AQ615" s="69"/>
    </row>
    <row r="616">
      <c r="A616" s="60"/>
      <c r="B616" s="60"/>
      <c r="C616" s="60"/>
      <c r="D616" s="46"/>
      <c r="E616" s="25"/>
      <c r="F616" s="26"/>
      <c r="G616" s="18"/>
      <c r="H616" s="15"/>
      <c r="I616" s="28"/>
      <c r="J616" s="29"/>
      <c r="K616" s="30"/>
      <c r="L616" s="31"/>
      <c r="M616" s="32"/>
      <c r="N616" s="33"/>
      <c r="O616" s="25"/>
      <c r="P616" s="15"/>
      <c r="Q616" s="28"/>
      <c r="R616" s="29"/>
      <c r="S616" s="30"/>
      <c r="T616" s="31"/>
      <c r="U616" s="32"/>
      <c r="V616" s="33"/>
      <c r="W616" s="25"/>
      <c r="X616" s="28"/>
      <c r="Y616" s="29"/>
      <c r="Z616" s="32"/>
      <c r="AA616" s="67"/>
      <c r="AB616" s="68"/>
      <c r="AC616" s="69"/>
      <c r="AD616" s="70"/>
      <c r="AE616" s="70"/>
      <c r="AF616" s="70"/>
      <c r="AG616" s="70"/>
      <c r="AH616" s="69"/>
      <c r="AI616" s="69"/>
      <c r="AJ616" s="69"/>
      <c r="AK616" s="70"/>
      <c r="AL616" s="70"/>
      <c r="AM616" s="70"/>
      <c r="AN616" s="70"/>
      <c r="AO616" s="69"/>
      <c r="AP616" s="69"/>
      <c r="AQ616" s="69"/>
    </row>
    <row r="617">
      <c r="A617" s="60"/>
      <c r="B617" s="60"/>
      <c r="C617" s="60"/>
      <c r="D617" s="46"/>
      <c r="E617" s="25"/>
      <c r="F617" s="26"/>
      <c r="G617" s="18"/>
      <c r="H617" s="15"/>
      <c r="I617" s="28"/>
      <c r="J617" s="29"/>
      <c r="K617" s="30"/>
      <c r="L617" s="31"/>
      <c r="M617" s="32"/>
      <c r="N617" s="33"/>
      <c r="O617" s="25"/>
      <c r="P617" s="15"/>
      <c r="Q617" s="28"/>
      <c r="R617" s="29"/>
      <c r="S617" s="30"/>
      <c r="T617" s="31"/>
      <c r="U617" s="32"/>
      <c r="V617" s="33"/>
      <c r="W617" s="25"/>
      <c r="X617" s="28"/>
      <c r="Y617" s="29"/>
      <c r="Z617" s="32"/>
      <c r="AA617" s="67"/>
      <c r="AB617" s="68"/>
      <c r="AC617" s="69"/>
      <c r="AD617" s="70"/>
      <c r="AE617" s="70"/>
      <c r="AF617" s="70"/>
      <c r="AG617" s="70"/>
      <c r="AH617" s="69"/>
      <c r="AI617" s="69"/>
      <c r="AJ617" s="69"/>
      <c r="AK617" s="70"/>
      <c r="AL617" s="70"/>
      <c r="AM617" s="70"/>
      <c r="AN617" s="70"/>
      <c r="AO617" s="69"/>
      <c r="AP617" s="69"/>
      <c r="AQ617" s="69"/>
    </row>
    <row r="618">
      <c r="A618" s="60"/>
      <c r="B618" s="60"/>
      <c r="C618" s="60"/>
      <c r="D618" s="46"/>
      <c r="E618" s="25"/>
      <c r="F618" s="26"/>
      <c r="G618" s="18"/>
      <c r="H618" s="15"/>
      <c r="I618" s="28"/>
      <c r="J618" s="29"/>
      <c r="K618" s="30"/>
      <c r="L618" s="31"/>
      <c r="M618" s="32"/>
      <c r="N618" s="33"/>
      <c r="O618" s="25"/>
      <c r="P618" s="15"/>
      <c r="Q618" s="28"/>
      <c r="R618" s="29"/>
      <c r="S618" s="30"/>
      <c r="T618" s="31"/>
      <c r="U618" s="32"/>
      <c r="V618" s="33"/>
      <c r="W618" s="25"/>
      <c r="X618" s="28"/>
      <c r="Y618" s="29"/>
      <c r="Z618" s="32"/>
      <c r="AA618" s="67"/>
      <c r="AB618" s="68"/>
      <c r="AC618" s="69"/>
      <c r="AD618" s="70"/>
      <c r="AE618" s="70"/>
      <c r="AF618" s="70"/>
      <c r="AG618" s="70"/>
      <c r="AH618" s="69"/>
      <c r="AI618" s="69"/>
      <c r="AJ618" s="69"/>
      <c r="AK618" s="70"/>
      <c r="AL618" s="70"/>
      <c r="AM618" s="70"/>
      <c r="AN618" s="70"/>
      <c r="AO618" s="69"/>
      <c r="AP618" s="69"/>
      <c r="AQ618" s="69"/>
    </row>
    <row r="619">
      <c r="A619" s="60"/>
      <c r="B619" s="60"/>
      <c r="C619" s="60"/>
      <c r="D619" s="46"/>
      <c r="E619" s="25"/>
      <c r="F619" s="26"/>
      <c r="G619" s="18"/>
      <c r="H619" s="15"/>
      <c r="I619" s="28"/>
      <c r="J619" s="29"/>
      <c r="K619" s="30"/>
      <c r="L619" s="31"/>
      <c r="M619" s="32"/>
      <c r="N619" s="33"/>
      <c r="O619" s="25"/>
      <c r="P619" s="15"/>
      <c r="Q619" s="28"/>
      <c r="R619" s="29"/>
      <c r="S619" s="30"/>
      <c r="T619" s="31"/>
      <c r="U619" s="32"/>
      <c r="V619" s="33"/>
      <c r="W619" s="25"/>
      <c r="X619" s="28"/>
      <c r="Y619" s="29"/>
      <c r="Z619" s="32"/>
      <c r="AA619" s="67"/>
      <c r="AB619" s="68"/>
      <c r="AC619" s="69"/>
      <c r="AD619" s="70"/>
      <c r="AE619" s="70"/>
      <c r="AF619" s="70"/>
      <c r="AG619" s="70"/>
      <c r="AH619" s="69"/>
      <c r="AI619" s="69"/>
      <c r="AJ619" s="69"/>
      <c r="AK619" s="70"/>
      <c r="AL619" s="70"/>
      <c r="AM619" s="70"/>
      <c r="AN619" s="70"/>
      <c r="AO619" s="69"/>
      <c r="AP619" s="69"/>
      <c r="AQ619" s="69"/>
    </row>
    <row r="620">
      <c r="A620" s="60"/>
      <c r="B620" s="60"/>
      <c r="C620" s="60"/>
      <c r="D620" s="46"/>
      <c r="E620" s="25"/>
      <c r="F620" s="26"/>
      <c r="G620" s="18"/>
      <c r="H620" s="15"/>
      <c r="I620" s="28"/>
      <c r="J620" s="29"/>
      <c r="K620" s="30"/>
      <c r="L620" s="31"/>
      <c r="M620" s="32"/>
      <c r="N620" s="33"/>
      <c r="O620" s="25"/>
      <c r="P620" s="15"/>
      <c r="Q620" s="28"/>
      <c r="R620" s="29"/>
      <c r="S620" s="30"/>
      <c r="T620" s="31"/>
      <c r="U620" s="32"/>
      <c r="V620" s="33"/>
      <c r="W620" s="25"/>
      <c r="X620" s="28"/>
      <c r="Y620" s="29"/>
      <c r="Z620" s="32"/>
      <c r="AA620" s="67"/>
      <c r="AB620" s="68"/>
      <c r="AC620" s="69"/>
      <c r="AD620" s="70"/>
      <c r="AE620" s="70"/>
      <c r="AF620" s="70"/>
      <c r="AG620" s="70"/>
      <c r="AH620" s="69"/>
      <c r="AI620" s="69"/>
      <c r="AJ620" s="69"/>
      <c r="AK620" s="70"/>
      <c r="AL620" s="70"/>
      <c r="AM620" s="70"/>
      <c r="AN620" s="70"/>
      <c r="AO620" s="69"/>
      <c r="AP620" s="69"/>
      <c r="AQ620" s="69"/>
    </row>
    <row r="621">
      <c r="A621" s="60"/>
      <c r="B621" s="60"/>
      <c r="C621" s="60"/>
      <c r="D621" s="46"/>
      <c r="E621" s="25"/>
      <c r="F621" s="26"/>
      <c r="G621" s="18"/>
      <c r="H621" s="15"/>
      <c r="I621" s="28"/>
      <c r="J621" s="29"/>
      <c r="K621" s="30"/>
      <c r="L621" s="31"/>
      <c r="M621" s="32"/>
      <c r="N621" s="33"/>
      <c r="O621" s="25"/>
      <c r="P621" s="15"/>
      <c r="Q621" s="28"/>
      <c r="R621" s="29"/>
      <c r="S621" s="30"/>
      <c r="T621" s="31"/>
      <c r="U621" s="32"/>
      <c r="V621" s="33"/>
      <c r="W621" s="25"/>
      <c r="X621" s="28"/>
      <c r="Y621" s="29"/>
      <c r="Z621" s="32"/>
      <c r="AA621" s="67"/>
      <c r="AB621" s="68"/>
      <c r="AC621" s="69"/>
      <c r="AD621" s="70"/>
      <c r="AE621" s="70"/>
      <c r="AF621" s="70"/>
      <c r="AG621" s="70"/>
      <c r="AH621" s="69"/>
      <c r="AI621" s="69"/>
      <c r="AJ621" s="69"/>
      <c r="AK621" s="70"/>
      <c r="AL621" s="70"/>
      <c r="AM621" s="70"/>
      <c r="AN621" s="70"/>
      <c r="AO621" s="69"/>
      <c r="AP621" s="69"/>
      <c r="AQ621" s="69"/>
    </row>
    <row r="622">
      <c r="A622" s="60"/>
      <c r="B622" s="60"/>
      <c r="C622" s="60"/>
      <c r="D622" s="46"/>
      <c r="E622" s="25"/>
      <c r="F622" s="26"/>
      <c r="G622" s="18"/>
      <c r="H622" s="15"/>
      <c r="I622" s="28"/>
      <c r="J622" s="29"/>
      <c r="K622" s="30"/>
      <c r="L622" s="31"/>
      <c r="M622" s="32"/>
      <c r="N622" s="33"/>
      <c r="O622" s="25"/>
      <c r="P622" s="15"/>
      <c r="Q622" s="28"/>
      <c r="R622" s="29"/>
      <c r="S622" s="30"/>
      <c r="T622" s="31"/>
      <c r="U622" s="32"/>
      <c r="V622" s="33"/>
      <c r="W622" s="25"/>
      <c r="X622" s="28"/>
      <c r="Y622" s="29"/>
      <c r="Z622" s="32"/>
      <c r="AA622" s="67"/>
      <c r="AB622" s="68"/>
      <c r="AC622" s="69"/>
      <c r="AD622" s="70"/>
      <c r="AE622" s="70"/>
      <c r="AF622" s="70"/>
      <c r="AG622" s="70"/>
      <c r="AH622" s="69"/>
      <c r="AI622" s="69"/>
      <c r="AJ622" s="69"/>
      <c r="AK622" s="70"/>
      <c r="AL622" s="70"/>
      <c r="AM622" s="70"/>
      <c r="AN622" s="70"/>
      <c r="AO622" s="69"/>
      <c r="AP622" s="69"/>
      <c r="AQ622" s="69"/>
    </row>
    <row r="623">
      <c r="A623" s="60"/>
      <c r="B623" s="60"/>
      <c r="C623" s="60"/>
      <c r="D623" s="46"/>
      <c r="E623" s="25"/>
      <c r="F623" s="26"/>
      <c r="G623" s="18"/>
      <c r="H623" s="15"/>
      <c r="I623" s="28"/>
      <c r="J623" s="29"/>
      <c r="K623" s="30"/>
      <c r="L623" s="31"/>
      <c r="M623" s="32"/>
      <c r="N623" s="33"/>
      <c r="O623" s="25"/>
      <c r="P623" s="15"/>
      <c r="Q623" s="28"/>
      <c r="R623" s="29"/>
      <c r="S623" s="30"/>
      <c r="T623" s="31"/>
      <c r="U623" s="32"/>
      <c r="V623" s="33"/>
      <c r="W623" s="25"/>
      <c r="X623" s="28"/>
      <c r="Y623" s="29"/>
      <c r="Z623" s="32"/>
      <c r="AA623" s="67"/>
      <c r="AB623" s="68"/>
      <c r="AC623" s="69"/>
      <c r="AD623" s="70"/>
      <c r="AE623" s="70"/>
      <c r="AF623" s="70"/>
      <c r="AG623" s="70"/>
      <c r="AH623" s="69"/>
      <c r="AI623" s="69"/>
      <c r="AJ623" s="69"/>
      <c r="AK623" s="70"/>
      <c r="AL623" s="70"/>
      <c r="AM623" s="70"/>
      <c r="AN623" s="70"/>
      <c r="AO623" s="69"/>
      <c r="AP623" s="69"/>
      <c r="AQ623" s="69"/>
    </row>
    <row r="624">
      <c r="A624" s="60"/>
      <c r="B624" s="60"/>
      <c r="C624" s="60"/>
      <c r="D624" s="46"/>
      <c r="E624" s="25"/>
      <c r="F624" s="26"/>
      <c r="G624" s="18"/>
      <c r="H624" s="15"/>
      <c r="I624" s="28"/>
      <c r="J624" s="29"/>
      <c r="K624" s="30"/>
      <c r="L624" s="31"/>
      <c r="M624" s="32"/>
      <c r="N624" s="33"/>
      <c r="O624" s="25"/>
      <c r="P624" s="15"/>
      <c r="Q624" s="28"/>
      <c r="R624" s="29"/>
      <c r="S624" s="30"/>
      <c r="T624" s="31"/>
      <c r="U624" s="32"/>
      <c r="V624" s="33"/>
      <c r="W624" s="25"/>
      <c r="X624" s="28"/>
      <c r="Y624" s="29"/>
      <c r="Z624" s="32"/>
      <c r="AA624" s="67"/>
      <c r="AB624" s="68"/>
      <c r="AC624" s="69"/>
      <c r="AD624" s="70"/>
      <c r="AE624" s="70"/>
      <c r="AF624" s="70"/>
      <c r="AG624" s="70"/>
      <c r="AH624" s="69"/>
      <c r="AI624" s="69"/>
      <c r="AJ624" s="69"/>
      <c r="AK624" s="70"/>
      <c r="AL624" s="70"/>
      <c r="AM624" s="70"/>
      <c r="AN624" s="70"/>
      <c r="AO624" s="69"/>
      <c r="AP624" s="69"/>
      <c r="AQ624" s="69"/>
    </row>
    <row r="625">
      <c r="A625" s="60"/>
      <c r="B625" s="60"/>
      <c r="C625" s="60"/>
      <c r="D625" s="46"/>
      <c r="E625" s="25"/>
      <c r="F625" s="26"/>
      <c r="G625" s="18"/>
      <c r="H625" s="15"/>
      <c r="I625" s="28"/>
      <c r="J625" s="29"/>
      <c r="K625" s="30"/>
      <c r="L625" s="31"/>
      <c r="M625" s="32"/>
      <c r="N625" s="33"/>
      <c r="O625" s="25"/>
      <c r="P625" s="15"/>
      <c r="Q625" s="28"/>
      <c r="R625" s="29"/>
      <c r="S625" s="30"/>
      <c r="T625" s="31"/>
      <c r="U625" s="32"/>
      <c r="V625" s="33"/>
      <c r="W625" s="25"/>
      <c r="X625" s="28"/>
      <c r="Y625" s="29"/>
      <c r="Z625" s="32"/>
      <c r="AA625" s="67"/>
      <c r="AB625" s="68"/>
      <c r="AC625" s="69"/>
      <c r="AD625" s="70"/>
      <c r="AE625" s="70"/>
      <c r="AF625" s="70"/>
      <c r="AG625" s="70"/>
      <c r="AH625" s="69"/>
      <c r="AI625" s="69"/>
      <c r="AJ625" s="69"/>
      <c r="AK625" s="70"/>
      <c r="AL625" s="70"/>
      <c r="AM625" s="70"/>
      <c r="AN625" s="70"/>
      <c r="AO625" s="69"/>
      <c r="AP625" s="69"/>
      <c r="AQ625" s="69"/>
    </row>
    <row r="626">
      <c r="A626" s="60"/>
      <c r="B626" s="60"/>
      <c r="C626" s="60"/>
      <c r="D626" s="46"/>
      <c r="E626" s="25"/>
      <c r="F626" s="26"/>
      <c r="G626" s="18"/>
      <c r="H626" s="15"/>
      <c r="I626" s="28"/>
      <c r="J626" s="29"/>
      <c r="K626" s="30"/>
      <c r="L626" s="31"/>
      <c r="M626" s="32"/>
      <c r="N626" s="33"/>
      <c r="O626" s="25"/>
      <c r="P626" s="15"/>
      <c r="Q626" s="28"/>
      <c r="R626" s="29"/>
      <c r="S626" s="30"/>
      <c r="T626" s="31"/>
      <c r="U626" s="32"/>
      <c r="V626" s="33"/>
      <c r="W626" s="25"/>
      <c r="X626" s="28"/>
      <c r="Y626" s="29"/>
      <c r="Z626" s="32"/>
      <c r="AA626" s="67"/>
      <c r="AB626" s="68"/>
      <c r="AC626" s="69"/>
      <c r="AD626" s="70"/>
      <c r="AE626" s="70"/>
      <c r="AF626" s="70"/>
      <c r="AG626" s="70"/>
      <c r="AH626" s="69"/>
      <c r="AI626" s="69"/>
      <c r="AJ626" s="69"/>
      <c r="AK626" s="70"/>
      <c r="AL626" s="70"/>
      <c r="AM626" s="70"/>
      <c r="AN626" s="70"/>
      <c r="AO626" s="69"/>
      <c r="AP626" s="69"/>
      <c r="AQ626" s="69"/>
    </row>
    <row r="627">
      <c r="A627" s="60"/>
      <c r="B627" s="60"/>
      <c r="C627" s="60"/>
      <c r="D627" s="46"/>
      <c r="E627" s="25"/>
      <c r="F627" s="26"/>
      <c r="G627" s="18"/>
      <c r="H627" s="15"/>
      <c r="I627" s="28"/>
      <c r="J627" s="29"/>
      <c r="K627" s="30"/>
      <c r="L627" s="31"/>
      <c r="M627" s="32"/>
      <c r="N627" s="33"/>
      <c r="O627" s="25"/>
      <c r="P627" s="15"/>
      <c r="Q627" s="28"/>
      <c r="R627" s="29"/>
      <c r="S627" s="30"/>
      <c r="T627" s="31"/>
      <c r="U627" s="32"/>
      <c r="V627" s="33"/>
      <c r="W627" s="25"/>
      <c r="X627" s="28"/>
      <c r="Y627" s="29"/>
      <c r="Z627" s="32"/>
      <c r="AA627" s="67"/>
      <c r="AB627" s="68"/>
      <c r="AC627" s="69"/>
      <c r="AD627" s="70"/>
      <c r="AE627" s="70"/>
      <c r="AF627" s="70"/>
      <c r="AG627" s="70"/>
      <c r="AH627" s="69"/>
      <c r="AI627" s="69"/>
      <c r="AJ627" s="69"/>
      <c r="AK627" s="70"/>
      <c r="AL627" s="70"/>
      <c r="AM627" s="70"/>
      <c r="AN627" s="70"/>
      <c r="AO627" s="69"/>
      <c r="AP627" s="69"/>
      <c r="AQ627" s="69"/>
    </row>
    <row r="628">
      <c r="A628" s="60"/>
      <c r="B628" s="60"/>
      <c r="C628" s="60"/>
      <c r="D628" s="46"/>
      <c r="E628" s="25"/>
      <c r="F628" s="26"/>
      <c r="G628" s="18"/>
      <c r="H628" s="15"/>
      <c r="I628" s="28"/>
      <c r="J628" s="29"/>
      <c r="K628" s="30"/>
      <c r="L628" s="31"/>
      <c r="M628" s="32"/>
      <c r="N628" s="33"/>
      <c r="O628" s="25"/>
      <c r="P628" s="15"/>
      <c r="Q628" s="28"/>
      <c r="R628" s="29"/>
      <c r="S628" s="30"/>
      <c r="T628" s="31"/>
      <c r="U628" s="32"/>
      <c r="V628" s="33"/>
      <c r="W628" s="25"/>
      <c r="X628" s="28"/>
      <c r="Y628" s="29"/>
      <c r="Z628" s="32"/>
      <c r="AA628" s="67"/>
      <c r="AB628" s="68"/>
      <c r="AC628" s="69"/>
      <c r="AD628" s="70"/>
      <c r="AE628" s="70"/>
      <c r="AF628" s="70"/>
      <c r="AG628" s="70"/>
      <c r="AH628" s="69"/>
      <c r="AI628" s="69"/>
      <c r="AJ628" s="69"/>
      <c r="AK628" s="70"/>
      <c r="AL628" s="70"/>
      <c r="AM628" s="70"/>
      <c r="AN628" s="70"/>
      <c r="AO628" s="69"/>
      <c r="AP628" s="69"/>
      <c r="AQ628" s="69"/>
    </row>
    <row r="629">
      <c r="A629" s="60"/>
      <c r="B629" s="60"/>
      <c r="C629" s="60"/>
      <c r="D629" s="46"/>
      <c r="E629" s="25"/>
      <c r="F629" s="26"/>
      <c r="G629" s="18"/>
      <c r="H629" s="15"/>
      <c r="I629" s="28"/>
      <c r="J629" s="29"/>
      <c r="K629" s="30"/>
      <c r="L629" s="31"/>
      <c r="M629" s="32"/>
      <c r="N629" s="33"/>
      <c r="O629" s="25"/>
      <c r="P629" s="15"/>
      <c r="Q629" s="28"/>
      <c r="R629" s="29"/>
      <c r="S629" s="30"/>
      <c r="T629" s="31"/>
      <c r="U629" s="32"/>
      <c r="V629" s="33"/>
      <c r="W629" s="25"/>
      <c r="X629" s="28"/>
      <c r="Y629" s="29"/>
      <c r="Z629" s="32"/>
      <c r="AA629" s="67"/>
      <c r="AB629" s="68"/>
      <c r="AC629" s="69"/>
      <c r="AD629" s="70"/>
      <c r="AE629" s="70"/>
      <c r="AF629" s="70"/>
      <c r="AG629" s="70"/>
      <c r="AH629" s="69"/>
      <c r="AI629" s="69"/>
      <c r="AJ629" s="69"/>
      <c r="AK629" s="70"/>
      <c r="AL629" s="70"/>
      <c r="AM629" s="70"/>
      <c r="AN629" s="70"/>
      <c r="AO629" s="69"/>
      <c r="AP629" s="69"/>
      <c r="AQ629" s="69"/>
    </row>
    <row r="630">
      <c r="A630" s="60"/>
      <c r="B630" s="60"/>
      <c r="C630" s="60"/>
      <c r="D630" s="46"/>
      <c r="E630" s="25"/>
      <c r="F630" s="26"/>
      <c r="G630" s="18"/>
      <c r="H630" s="15"/>
      <c r="I630" s="28"/>
      <c r="J630" s="29"/>
      <c r="K630" s="30"/>
      <c r="L630" s="31"/>
      <c r="M630" s="32"/>
      <c r="N630" s="33"/>
      <c r="O630" s="25"/>
      <c r="P630" s="15"/>
      <c r="Q630" s="28"/>
      <c r="R630" s="29"/>
      <c r="S630" s="30"/>
      <c r="T630" s="31"/>
      <c r="U630" s="32"/>
      <c r="V630" s="33"/>
      <c r="W630" s="25"/>
      <c r="X630" s="28"/>
      <c r="Y630" s="29"/>
      <c r="Z630" s="32"/>
      <c r="AA630" s="67"/>
      <c r="AB630" s="68"/>
      <c r="AC630" s="69"/>
      <c r="AD630" s="70"/>
      <c r="AE630" s="70"/>
      <c r="AF630" s="70"/>
      <c r="AG630" s="70"/>
      <c r="AH630" s="69"/>
      <c r="AI630" s="69"/>
      <c r="AJ630" s="69"/>
      <c r="AK630" s="70"/>
      <c r="AL630" s="70"/>
      <c r="AM630" s="70"/>
      <c r="AN630" s="70"/>
      <c r="AO630" s="69"/>
      <c r="AP630" s="69"/>
      <c r="AQ630" s="69"/>
    </row>
    <row r="631">
      <c r="A631" s="60"/>
      <c r="B631" s="60"/>
      <c r="C631" s="60"/>
      <c r="D631" s="46"/>
      <c r="E631" s="25"/>
      <c r="F631" s="26"/>
      <c r="G631" s="18"/>
      <c r="H631" s="15"/>
      <c r="I631" s="28"/>
      <c r="J631" s="29"/>
      <c r="K631" s="30"/>
      <c r="L631" s="31"/>
      <c r="M631" s="32"/>
      <c r="N631" s="33"/>
      <c r="O631" s="25"/>
      <c r="P631" s="15"/>
      <c r="Q631" s="28"/>
      <c r="R631" s="29"/>
      <c r="S631" s="30"/>
      <c r="T631" s="31"/>
      <c r="U631" s="32"/>
      <c r="V631" s="33"/>
      <c r="W631" s="25"/>
      <c r="X631" s="28"/>
      <c r="Y631" s="29"/>
      <c r="Z631" s="32"/>
      <c r="AA631" s="67"/>
      <c r="AB631" s="68"/>
      <c r="AC631" s="69"/>
      <c r="AD631" s="70"/>
      <c r="AE631" s="70"/>
      <c r="AF631" s="70"/>
      <c r="AG631" s="70"/>
      <c r="AH631" s="69"/>
      <c r="AI631" s="69"/>
      <c r="AJ631" s="69"/>
      <c r="AK631" s="70"/>
      <c r="AL631" s="70"/>
      <c r="AM631" s="70"/>
      <c r="AN631" s="70"/>
      <c r="AO631" s="69"/>
      <c r="AP631" s="69"/>
      <c r="AQ631" s="69"/>
    </row>
    <row r="632">
      <c r="A632" s="60"/>
      <c r="B632" s="60"/>
      <c r="C632" s="60"/>
      <c r="D632" s="46"/>
      <c r="E632" s="25"/>
      <c r="F632" s="26"/>
      <c r="G632" s="18"/>
      <c r="H632" s="15"/>
      <c r="I632" s="28"/>
      <c r="J632" s="29"/>
      <c r="K632" s="30"/>
      <c r="L632" s="31"/>
      <c r="M632" s="32"/>
      <c r="N632" s="33"/>
      <c r="O632" s="25"/>
      <c r="P632" s="15"/>
      <c r="Q632" s="28"/>
      <c r="R632" s="29"/>
      <c r="S632" s="30"/>
      <c r="T632" s="31"/>
      <c r="U632" s="32"/>
      <c r="V632" s="33"/>
      <c r="W632" s="25"/>
      <c r="X632" s="28"/>
      <c r="Y632" s="29"/>
      <c r="Z632" s="32"/>
      <c r="AA632" s="67"/>
      <c r="AB632" s="68"/>
      <c r="AC632" s="69"/>
      <c r="AD632" s="70"/>
      <c r="AE632" s="70"/>
      <c r="AF632" s="70"/>
      <c r="AG632" s="70"/>
      <c r="AH632" s="69"/>
      <c r="AI632" s="69"/>
      <c r="AJ632" s="69"/>
      <c r="AK632" s="70"/>
      <c r="AL632" s="70"/>
      <c r="AM632" s="70"/>
      <c r="AN632" s="70"/>
      <c r="AO632" s="69"/>
      <c r="AP632" s="69"/>
      <c r="AQ632" s="69"/>
    </row>
    <row r="633">
      <c r="A633" s="60"/>
      <c r="B633" s="60"/>
      <c r="C633" s="60"/>
      <c r="D633" s="46"/>
      <c r="E633" s="25"/>
      <c r="F633" s="26"/>
      <c r="G633" s="18"/>
      <c r="H633" s="15"/>
      <c r="I633" s="28"/>
      <c r="J633" s="29"/>
      <c r="K633" s="30"/>
      <c r="L633" s="31"/>
      <c r="M633" s="32"/>
      <c r="N633" s="33"/>
      <c r="O633" s="25"/>
      <c r="P633" s="15"/>
      <c r="Q633" s="28"/>
      <c r="R633" s="29"/>
      <c r="S633" s="30"/>
      <c r="T633" s="31"/>
      <c r="U633" s="32"/>
      <c r="V633" s="33"/>
      <c r="W633" s="25"/>
      <c r="X633" s="28"/>
      <c r="Y633" s="29"/>
      <c r="Z633" s="32"/>
      <c r="AA633" s="67"/>
      <c r="AB633" s="68"/>
      <c r="AC633" s="69"/>
      <c r="AD633" s="70"/>
      <c r="AE633" s="70"/>
      <c r="AF633" s="70"/>
      <c r="AG633" s="70"/>
      <c r="AH633" s="69"/>
      <c r="AI633" s="69"/>
      <c r="AJ633" s="69"/>
      <c r="AK633" s="70"/>
      <c r="AL633" s="70"/>
      <c r="AM633" s="70"/>
      <c r="AN633" s="70"/>
      <c r="AO633" s="69"/>
      <c r="AP633" s="69"/>
      <c r="AQ633" s="69"/>
    </row>
    <row r="634">
      <c r="A634" s="60"/>
      <c r="B634" s="60"/>
      <c r="C634" s="60"/>
      <c r="D634" s="46"/>
      <c r="E634" s="25"/>
      <c r="F634" s="26"/>
      <c r="G634" s="18"/>
      <c r="H634" s="15"/>
      <c r="I634" s="28"/>
      <c r="J634" s="29"/>
      <c r="K634" s="30"/>
      <c r="L634" s="31"/>
      <c r="M634" s="32"/>
      <c r="N634" s="33"/>
      <c r="O634" s="25"/>
      <c r="P634" s="15"/>
      <c r="Q634" s="28"/>
      <c r="R634" s="29"/>
      <c r="S634" s="30"/>
      <c r="T634" s="31"/>
      <c r="U634" s="32"/>
      <c r="V634" s="33"/>
      <c r="W634" s="25"/>
      <c r="X634" s="28"/>
      <c r="Y634" s="29"/>
      <c r="Z634" s="32"/>
      <c r="AA634" s="67"/>
      <c r="AB634" s="68"/>
      <c r="AC634" s="69"/>
      <c r="AD634" s="70"/>
      <c r="AE634" s="70"/>
      <c r="AF634" s="70"/>
      <c r="AG634" s="70"/>
      <c r="AH634" s="69"/>
      <c r="AI634" s="69"/>
      <c r="AJ634" s="69"/>
      <c r="AK634" s="70"/>
      <c r="AL634" s="70"/>
      <c r="AM634" s="70"/>
      <c r="AN634" s="70"/>
      <c r="AO634" s="69"/>
      <c r="AP634" s="69"/>
      <c r="AQ634" s="69"/>
    </row>
    <row r="635">
      <c r="A635" s="60"/>
      <c r="B635" s="60"/>
      <c r="C635" s="60"/>
      <c r="D635" s="46"/>
      <c r="E635" s="25"/>
      <c r="F635" s="26"/>
      <c r="G635" s="18"/>
      <c r="H635" s="15"/>
      <c r="I635" s="28"/>
      <c r="J635" s="29"/>
      <c r="K635" s="30"/>
      <c r="L635" s="31"/>
      <c r="M635" s="32"/>
      <c r="N635" s="33"/>
      <c r="O635" s="25"/>
      <c r="P635" s="15"/>
      <c r="Q635" s="28"/>
      <c r="R635" s="29"/>
      <c r="S635" s="30"/>
      <c r="T635" s="31"/>
      <c r="U635" s="32"/>
      <c r="V635" s="33"/>
      <c r="W635" s="25"/>
      <c r="X635" s="28"/>
      <c r="Y635" s="29"/>
      <c r="Z635" s="32"/>
      <c r="AA635" s="67"/>
      <c r="AB635" s="68"/>
      <c r="AC635" s="69"/>
      <c r="AD635" s="70"/>
      <c r="AE635" s="70"/>
      <c r="AF635" s="70"/>
      <c r="AG635" s="70"/>
      <c r="AH635" s="69"/>
      <c r="AI635" s="69"/>
      <c r="AJ635" s="69"/>
      <c r="AK635" s="70"/>
      <c r="AL635" s="70"/>
      <c r="AM635" s="70"/>
      <c r="AN635" s="70"/>
      <c r="AO635" s="69"/>
      <c r="AP635" s="69"/>
      <c r="AQ635" s="69"/>
    </row>
    <row r="636">
      <c r="A636" s="60"/>
      <c r="B636" s="60"/>
      <c r="C636" s="60"/>
      <c r="D636" s="46"/>
      <c r="E636" s="25"/>
      <c r="F636" s="26"/>
      <c r="G636" s="18"/>
      <c r="H636" s="15"/>
      <c r="I636" s="28"/>
      <c r="J636" s="29"/>
      <c r="K636" s="30"/>
      <c r="L636" s="31"/>
      <c r="M636" s="32"/>
      <c r="N636" s="33"/>
      <c r="O636" s="25"/>
      <c r="P636" s="15"/>
      <c r="Q636" s="28"/>
      <c r="R636" s="29"/>
      <c r="S636" s="30"/>
      <c r="T636" s="31"/>
      <c r="U636" s="32"/>
      <c r="V636" s="33"/>
      <c r="W636" s="25"/>
      <c r="X636" s="28"/>
      <c r="Y636" s="29"/>
      <c r="Z636" s="32"/>
      <c r="AA636" s="67"/>
      <c r="AB636" s="68"/>
      <c r="AC636" s="69"/>
      <c r="AD636" s="70"/>
      <c r="AE636" s="70"/>
      <c r="AF636" s="70"/>
      <c r="AG636" s="70"/>
      <c r="AH636" s="69"/>
      <c r="AI636" s="69"/>
      <c r="AJ636" s="69"/>
      <c r="AK636" s="70"/>
      <c r="AL636" s="70"/>
      <c r="AM636" s="70"/>
      <c r="AN636" s="70"/>
      <c r="AO636" s="69"/>
      <c r="AP636" s="69"/>
      <c r="AQ636" s="69"/>
    </row>
    <row r="637">
      <c r="A637" s="60"/>
      <c r="B637" s="60"/>
      <c r="C637" s="60"/>
      <c r="D637" s="46"/>
      <c r="E637" s="25"/>
      <c r="F637" s="26"/>
      <c r="G637" s="18"/>
      <c r="H637" s="15"/>
      <c r="I637" s="28"/>
      <c r="J637" s="29"/>
      <c r="K637" s="30"/>
      <c r="L637" s="31"/>
      <c r="M637" s="32"/>
      <c r="N637" s="33"/>
      <c r="O637" s="25"/>
      <c r="P637" s="15"/>
      <c r="Q637" s="28"/>
      <c r="R637" s="29"/>
      <c r="S637" s="30"/>
      <c r="T637" s="31"/>
      <c r="U637" s="32"/>
      <c r="V637" s="33"/>
      <c r="W637" s="25"/>
      <c r="X637" s="28"/>
      <c r="Y637" s="29"/>
      <c r="Z637" s="32"/>
      <c r="AA637" s="67"/>
      <c r="AB637" s="68"/>
      <c r="AC637" s="69"/>
      <c r="AD637" s="70"/>
      <c r="AE637" s="70"/>
      <c r="AF637" s="70"/>
      <c r="AG637" s="70"/>
      <c r="AH637" s="69"/>
      <c r="AI637" s="69"/>
      <c r="AJ637" s="69"/>
      <c r="AK637" s="70"/>
      <c r="AL637" s="70"/>
      <c r="AM637" s="70"/>
      <c r="AN637" s="70"/>
      <c r="AO637" s="69"/>
      <c r="AP637" s="69"/>
      <c r="AQ637" s="69"/>
    </row>
    <row r="638">
      <c r="A638" s="60"/>
      <c r="B638" s="60"/>
      <c r="C638" s="60"/>
      <c r="D638" s="46"/>
      <c r="E638" s="25"/>
      <c r="F638" s="26"/>
      <c r="G638" s="18"/>
      <c r="H638" s="15"/>
      <c r="I638" s="28"/>
      <c r="J638" s="29"/>
      <c r="K638" s="30"/>
      <c r="L638" s="31"/>
      <c r="M638" s="32"/>
      <c r="N638" s="33"/>
      <c r="O638" s="25"/>
      <c r="P638" s="15"/>
      <c r="Q638" s="28"/>
      <c r="R638" s="29"/>
      <c r="S638" s="30"/>
      <c r="T638" s="31"/>
      <c r="U638" s="32"/>
      <c r="V638" s="33"/>
      <c r="W638" s="25"/>
      <c r="X638" s="28"/>
      <c r="Y638" s="29"/>
      <c r="Z638" s="32"/>
      <c r="AA638" s="67"/>
      <c r="AB638" s="68"/>
      <c r="AC638" s="69"/>
      <c r="AD638" s="70"/>
      <c r="AE638" s="70"/>
      <c r="AF638" s="70"/>
      <c r="AG638" s="70"/>
      <c r="AH638" s="69"/>
      <c r="AI638" s="69"/>
      <c r="AJ638" s="69"/>
      <c r="AK638" s="70"/>
      <c r="AL638" s="70"/>
      <c r="AM638" s="70"/>
      <c r="AN638" s="70"/>
      <c r="AO638" s="69"/>
      <c r="AP638" s="69"/>
      <c r="AQ638" s="69"/>
    </row>
    <row r="639">
      <c r="A639" s="60"/>
      <c r="B639" s="60"/>
      <c r="C639" s="60"/>
      <c r="D639" s="46"/>
      <c r="E639" s="25"/>
      <c r="F639" s="26"/>
      <c r="G639" s="18"/>
      <c r="H639" s="15"/>
      <c r="I639" s="28"/>
      <c r="J639" s="29"/>
      <c r="K639" s="30"/>
      <c r="L639" s="31"/>
      <c r="M639" s="32"/>
      <c r="N639" s="33"/>
      <c r="O639" s="25"/>
      <c r="P639" s="15"/>
      <c r="Q639" s="28"/>
      <c r="R639" s="29"/>
      <c r="S639" s="30"/>
      <c r="T639" s="31"/>
      <c r="U639" s="32"/>
      <c r="V639" s="33"/>
      <c r="W639" s="25"/>
      <c r="X639" s="28"/>
      <c r="Y639" s="29"/>
      <c r="Z639" s="32"/>
      <c r="AA639" s="67"/>
      <c r="AB639" s="68"/>
      <c r="AC639" s="69"/>
      <c r="AD639" s="70"/>
      <c r="AE639" s="70"/>
      <c r="AF639" s="70"/>
      <c r="AG639" s="70"/>
      <c r="AH639" s="69"/>
      <c r="AI639" s="69"/>
      <c r="AJ639" s="69"/>
      <c r="AK639" s="70"/>
      <c r="AL639" s="70"/>
      <c r="AM639" s="70"/>
      <c r="AN639" s="70"/>
      <c r="AO639" s="69"/>
      <c r="AP639" s="69"/>
      <c r="AQ639" s="69"/>
    </row>
    <row r="640">
      <c r="A640" s="60"/>
      <c r="B640" s="60"/>
      <c r="C640" s="60"/>
      <c r="D640" s="46"/>
      <c r="E640" s="25"/>
      <c r="F640" s="26"/>
      <c r="G640" s="18"/>
      <c r="H640" s="15"/>
      <c r="I640" s="28"/>
      <c r="J640" s="29"/>
      <c r="K640" s="30"/>
      <c r="L640" s="31"/>
      <c r="M640" s="32"/>
      <c r="N640" s="33"/>
      <c r="O640" s="25"/>
      <c r="P640" s="15"/>
      <c r="Q640" s="28"/>
      <c r="R640" s="29"/>
      <c r="S640" s="30"/>
      <c r="T640" s="31"/>
      <c r="U640" s="32"/>
      <c r="V640" s="33"/>
      <c r="W640" s="25"/>
      <c r="X640" s="28"/>
      <c r="Y640" s="29"/>
      <c r="Z640" s="32"/>
      <c r="AA640" s="67"/>
      <c r="AB640" s="68"/>
      <c r="AC640" s="69"/>
      <c r="AD640" s="70"/>
      <c r="AE640" s="70"/>
      <c r="AF640" s="70"/>
      <c r="AG640" s="70"/>
      <c r="AH640" s="69"/>
      <c r="AI640" s="69"/>
      <c r="AJ640" s="69"/>
      <c r="AK640" s="70"/>
      <c r="AL640" s="70"/>
      <c r="AM640" s="70"/>
      <c r="AN640" s="70"/>
      <c r="AO640" s="69"/>
      <c r="AP640" s="69"/>
      <c r="AQ640" s="69"/>
    </row>
    <row r="641">
      <c r="A641" s="60"/>
      <c r="B641" s="60"/>
      <c r="C641" s="60"/>
      <c r="D641" s="46"/>
      <c r="E641" s="25"/>
      <c r="F641" s="26"/>
      <c r="G641" s="18"/>
      <c r="H641" s="15"/>
      <c r="I641" s="28"/>
      <c r="J641" s="29"/>
      <c r="K641" s="30"/>
      <c r="L641" s="31"/>
      <c r="M641" s="32"/>
      <c r="N641" s="33"/>
      <c r="O641" s="25"/>
      <c r="P641" s="15"/>
      <c r="Q641" s="28"/>
      <c r="R641" s="29"/>
      <c r="S641" s="30"/>
      <c r="T641" s="31"/>
      <c r="U641" s="32"/>
      <c r="V641" s="33"/>
      <c r="W641" s="25"/>
      <c r="X641" s="28"/>
      <c r="Y641" s="29"/>
      <c r="Z641" s="32"/>
      <c r="AA641" s="67"/>
      <c r="AB641" s="68"/>
      <c r="AC641" s="69"/>
      <c r="AD641" s="70"/>
      <c r="AE641" s="70"/>
      <c r="AF641" s="70"/>
      <c r="AG641" s="70"/>
      <c r="AH641" s="69"/>
      <c r="AI641" s="69"/>
      <c r="AJ641" s="69"/>
      <c r="AK641" s="70"/>
      <c r="AL641" s="70"/>
      <c r="AM641" s="70"/>
      <c r="AN641" s="70"/>
      <c r="AO641" s="69"/>
      <c r="AP641" s="69"/>
      <c r="AQ641" s="69"/>
    </row>
    <row r="642">
      <c r="A642" s="60"/>
      <c r="B642" s="60"/>
      <c r="C642" s="60"/>
      <c r="D642" s="46"/>
      <c r="E642" s="25"/>
      <c r="F642" s="26"/>
      <c r="G642" s="18"/>
      <c r="H642" s="15"/>
      <c r="I642" s="28"/>
      <c r="J642" s="29"/>
      <c r="K642" s="30"/>
      <c r="L642" s="31"/>
      <c r="M642" s="32"/>
      <c r="N642" s="33"/>
      <c r="O642" s="25"/>
      <c r="P642" s="15"/>
      <c r="Q642" s="28"/>
      <c r="R642" s="29"/>
      <c r="S642" s="30"/>
      <c r="T642" s="31"/>
      <c r="U642" s="32"/>
      <c r="V642" s="33"/>
      <c r="W642" s="25"/>
      <c r="X642" s="28"/>
      <c r="Y642" s="29"/>
      <c r="Z642" s="32"/>
      <c r="AA642" s="67"/>
      <c r="AB642" s="68"/>
      <c r="AC642" s="69"/>
      <c r="AD642" s="70"/>
      <c r="AE642" s="70"/>
      <c r="AF642" s="70"/>
      <c r="AG642" s="70"/>
      <c r="AH642" s="69"/>
      <c r="AI642" s="69"/>
      <c r="AJ642" s="69"/>
      <c r="AK642" s="70"/>
      <c r="AL642" s="70"/>
      <c r="AM642" s="70"/>
      <c r="AN642" s="70"/>
      <c r="AO642" s="69"/>
      <c r="AP642" s="69"/>
      <c r="AQ642" s="69"/>
    </row>
    <row r="643">
      <c r="A643" s="60"/>
      <c r="B643" s="60"/>
      <c r="C643" s="60"/>
      <c r="D643" s="46"/>
      <c r="E643" s="25"/>
      <c r="F643" s="26"/>
      <c r="G643" s="18"/>
      <c r="H643" s="15"/>
      <c r="I643" s="28"/>
      <c r="J643" s="29"/>
      <c r="K643" s="30"/>
      <c r="L643" s="31"/>
      <c r="M643" s="32"/>
      <c r="N643" s="33"/>
      <c r="O643" s="25"/>
      <c r="P643" s="15"/>
      <c r="Q643" s="28"/>
      <c r="R643" s="29"/>
      <c r="S643" s="30"/>
      <c r="T643" s="31"/>
      <c r="U643" s="32"/>
      <c r="V643" s="33"/>
      <c r="W643" s="25"/>
      <c r="X643" s="28"/>
      <c r="Y643" s="29"/>
      <c r="Z643" s="32"/>
      <c r="AA643" s="67"/>
      <c r="AB643" s="68"/>
      <c r="AC643" s="69"/>
      <c r="AD643" s="70"/>
      <c r="AE643" s="70"/>
      <c r="AF643" s="70"/>
      <c r="AG643" s="70"/>
      <c r="AH643" s="69"/>
      <c r="AI643" s="69"/>
      <c r="AJ643" s="69"/>
      <c r="AK643" s="70"/>
      <c r="AL643" s="70"/>
      <c r="AM643" s="70"/>
      <c r="AN643" s="70"/>
      <c r="AO643" s="69"/>
      <c r="AP643" s="69"/>
      <c r="AQ643" s="69"/>
    </row>
    <row r="644">
      <c r="A644" s="60"/>
      <c r="B644" s="60"/>
      <c r="C644" s="60"/>
      <c r="D644" s="46"/>
      <c r="E644" s="25"/>
      <c r="F644" s="26"/>
      <c r="G644" s="18"/>
      <c r="H644" s="15"/>
      <c r="I644" s="28"/>
      <c r="J644" s="29"/>
      <c r="K644" s="30"/>
      <c r="L644" s="31"/>
      <c r="M644" s="32"/>
      <c r="N644" s="33"/>
      <c r="O644" s="25"/>
      <c r="P644" s="15"/>
      <c r="Q644" s="28"/>
      <c r="R644" s="29"/>
      <c r="S644" s="30"/>
      <c r="T644" s="31"/>
      <c r="U644" s="32"/>
      <c r="V644" s="33"/>
      <c r="W644" s="25"/>
      <c r="X644" s="28"/>
      <c r="Y644" s="29"/>
      <c r="Z644" s="32"/>
      <c r="AA644" s="67"/>
      <c r="AB644" s="68"/>
      <c r="AC644" s="69"/>
      <c r="AD644" s="70"/>
      <c r="AE644" s="70"/>
      <c r="AF644" s="70"/>
      <c r="AG644" s="70"/>
      <c r="AH644" s="69"/>
      <c r="AI644" s="69"/>
      <c r="AJ644" s="69"/>
      <c r="AK644" s="70"/>
      <c r="AL644" s="70"/>
      <c r="AM644" s="70"/>
      <c r="AN644" s="70"/>
      <c r="AO644" s="69"/>
      <c r="AP644" s="69"/>
      <c r="AQ644" s="69"/>
    </row>
    <row r="645">
      <c r="A645" s="60"/>
      <c r="B645" s="60"/>
      <c r="C645" s="60"/>
      <c r="D645" s="46"/>
      <c r="E645" s="25"/>
      <c r="F645" s="26"/>
      <c r="G645" s="18"/>
      <c r="H645" s="15"/>
      <c r="I645" s="28"/>
      <c r="J645" s="29"/>
      <c r="K645" s="30"/>
      <c r="L645" s="31"/>
      <c r="M645" s="32"/>
      <c r="N645" s="33"/>
      <c r="O645" s="25"/>
      <c r="P645" s="15"/>
      <c r="Q645" s="28"/>
      <c r="R645" s="29"/>
      <c r="S645" s="30"/>
      <c r="T645" s="31"/>
      <c r="U645" s="32"/>
      <c r="V645" s="33"/>
      <c r="W645" s="25"/>
      <c r="X645" s="28"/>
      <c r="Y645" s="29"/>
      <c r="Z645" s="32"/>
      <c r="AA645" s="67"/>
      <c r="AB645" s="68"/>
      <c r="AC645" s="69"/>
      <c r="AD645" s="70"/>
      <c r="AE645" s="70"/>
      <c r="AF645" s="70"/>
      <c r="AG645" s="70"/>
      <c r="AH645" s="69"/>
      <c r="AI645" s="69"/>
      <c r="AJ645" s="69"/>
      <c r="AK645" s="70"/>
      <c r="AL645" s="70"/>
      <c r="AM645" s="70"/>
      <c r="AN645" s="70"/>
      <c r="AO645" s="69"/>
      <c r="AP645" s="69"/>
      <c r="AQ645" s="69"/>
    </row>
    <row r="646">
      <c r="A646" s="60"/>
      <c r="B646" s="60"/>
      <c r="C646" s="60"/>
      <c r="D646" s="46"/>
      <c r="E646" s="25"/>
      <c r="F646" s="26"/>
      <c r="G646" s="18"/>
      <c r="H646" s="15"/>
      <c r="I646" s="28"/>
      <c r="J646" s="29"/>
      <c r="K646" s="30"/>
      <c r="L646" s="31"/>
      <c r="M646" s="32"/>
      <c r="N646" s="33"/>
      <c r="O646" s="25"/>
      <c r="P646" s="15"/>
      <c r="Q646" s="28"/>
      <c r="R646" s="29"/>
      <c r="S646" s="30"/>
      <c r="T646" s="31"/>
      <c r="U646" s="32"/>
      <c r="V646" s="33"/>
      <c r="W646" s="25"/>
      <c r="X646" s="28"/>
      <c r="Y646" s="29"/>
      <c r="Z646" s="32"/>
      <c r="AA646" s="67"/>
      <c r="AB646" s="68"/>
      <c r="AC646" s="69"/>
      <c r="AD646" s="70"/>
      <c r="AE646" s="70"/>
      <c r="AF646" s="70"/>
      <c r="AG646" s="70"/>
      <c r="AH646" s="69"/>
      <c r="AI646" s="69"/>
      <c r="AJ646" s="69"/>
      <c r="AK646" s="70"/>
      <c r="AL646" s="70"/>
      <c r="AM646" s="70"/>
      <c r="AN646" s="70"/>
      <c r="AO646" s="69"/>
      <c r="AP646" s="69"/>
      <c r="AQ646" s="69"/>
    </row>
    <row r="647">
      <c r="A647" s="60"/>
      <c r="B647" s="60"/>
      <c r="C647" s="60"/>
      <c r="D647" s="46"/>
      <c r="E647" s="25"/>
      <c r="F647" s="26"/>
      <c r="G647" s="18"/>
      <c r="H647" s="15"/>
      <c r="I647" s="28"/>
      <c r="J647" s="29"/>
      <c r="K647" s="30"/>
      <c r="L647" s="31"/>
      <c r="M647" s="32"/>
      <c r="N647" s="33"/>
      <c r="O647" s="25"/>
      <c r="P647" s="15"/>
      <c r="Q647" s="28"/>
      <c r="R647" s="29"/>
      <c r="S647" s="30"/>
      <c r="T647" s="31"/>
      <c r="U647" s="32"/>
      <c r="V647" s="33"/>
      <c r="W647" s="25"/>
      <c r="X647" s="28"/>
      <c r="Y647" s="29"/>
      <c r="Z647" s="32"/>
      <c r="AA647" s="67"/>
      <c r="AB647" s="68"/>
      <c r="AC647" s="69"/>
      <c r="AD647" s="70"/>
      <c r="AE647" s="70"/>
      <c r="AF647" s="70"/>
      <c r="AG647" s="70"/>
      <c r="AH647" s="69"/>
      <c r="AI647" s="69"/>
      <c r="AJ647" s="69"/>
      <c r="AK647" s="70"/>
      <c r="AL647" s="70"/>
      <c r="AM647" s="70"/>
      <c r="AN647" s="70"/>
      <c r="AO647" s="69"/>
      <c r="AP647" s="69"/>
      <c r="AQ647" s="69"/>
    </row>
    <row r="648">
      <c r="A648" s="60"/>
      <c r="B648" s="60"/>
      <c r="C648" s="60"/>
      <c r="D648" s="46"/>
      <c r="E648" s="25"/>
      <c r="F648" s="26"/>
      <c r="G648" s="18"/>
      <c r="H648" s="15"/>
      <c r="I648" s="28"/>
      <c r="J648" s="29"/>
      <c r="K648" s="30"/>
      <c r="L648" s="31"/>
      <c r="M648" s="32"/>
      <c r="N648" s="33"/>
      <c r="O648" s="25"/>
      <c r="P648" s="15"/>
      <c r="Q648" s="28"/>
      <c r="R648" s="29"/>
      <c r="S648" s="30"/>
      <c r="T648" s="31"/>
      <c r="U648" s="32"/>
      <c r="V648" s="33"/>
      <c r="W648" s="25"/>
      <c r="X648" s="28"/>
      <c r="Y648" s="29"/>
      <c r="Z648" s="32"/>
      <c r="AA648" s="67"/>
      <c r="AB648" s="68"/>
      <c r="AC648" s="69"/>
      <c r="AD648" s="70"/>
      <c r="AE648" s="70"/>
      <c r="AF648" s="70"/>
      <c r="AG648" s="70"/>
      <c r="AH648" s="69"/>
      <c r="AI648" s="69"/>
      <c r="AJ648" s="69"/>
      <c r="AK648" s="70"/>
      <c r="AL648" s="70"/>
      <c r="AM648" s="70"/>
      <c r="AN648" s="70"/>
      <c r="AO648" s="69"/>
      <c r="AP648" s="69"/>
      <c r="AQ648" s="69"/>
    </row>
    <row r="649">
      <c r="A649" s="60"/>
      <c r="B649" s="60"/>
      <c r="C649" s="60"/>
      <c r="D649" s="46"/>
      <c r="E649" s="25"/>
      <c r="F649" s="26"/>
      <c r="G649" s="18"/>
      <c r="H649" s="15"/>
      <c r="I649" s="28"/>
      <c r="J649" s="29"/>
      <c r="K649" s="30"/>
      <c r="L649" s="31"/>
      <c r="M649" s="32"/>
      <c r="N649" s="33"/>
      <c r="O649" s="25"/>
      <c r="P649" s="15"/>
      <c r="Q649" s="28"/>
      <c r="R649" s="29"/>
      <c r="S649" s="30"/>
      <c r="T649" s="31"/>
      <c r="U649" s="32"/>
      <c r="V649" s="33"/>
      <c r="W649" s="25"/>
      <c r="X649" s="28"/>
      <c r="Y649" s="29"/>
      <c r="Z649" s="32"/>
      <c r="AA649" s="67"/>
      <c r="AB649" s="68"/>
      <c r="AC649" s="69"/>
      <c r="AD649" s="70"/>
      <c r="AE649" s="70"/>
      <c r="AF649" s="70"/>
      <c r="AG649" s="70"/>
      <c r="AH649" s="69"/>
      <c r="AI649" s="69"/>
      <c r="AJ649" s="69"/>
      <c r="AK649" s="70"/>
      <c r="AL649" s="70"/>
      <c r="AM649" s="70"/>
      <c r="AN649" s="70"/>
      <c r="AO649" s="69"/>
      <c r="AP649" s="69"/>
      <c r="AQ649" s="69"/>
    </row>
    <row r="650">
      <c r="A650" s="60"/>
      <c r="B650" s="60"/>
      <c r="C650" s="60"/>
      <c r="D650" s="46"/>
      <c r="E650" s="25"/>
      <c r="F650" s="26"/>
      <c r="G650" s="18"/>
      <c r="H650" s="15"/>
      <c r="I650" s="28"/>
      <c r="J650" s="29"/>
      <c r="K650" s="30"/>
      <c r="L650" s="31"/>
      <c r="M650" s="32"/>
      <c r="N650" s="33"/>
      <c r="O650" s="25"/>
      <c r="P650" s="15"/>
      <c r="Q650" s="28"/>
      <c r="R650" s="29"/>
      <c r="S650" s="30"/>
      <c r="T650" s="31"/>
      <c r="U650" s="32"/>
      <c r="V650" s="33"/>
      <c r="W650" s="25"/>
      <c r="X650" s="28"/>
      <c r="Y650" s="29"/>
      <c r="Z650" s="32"/>
      <c r="AA650" s="67"/>
      <c r="AB650" s="68"/>
      <c r="AC650" s="69"/>
      <c r="AD650" s="70"/>
      <c r="AE650" s="70"/>
      <c r="AF650" s="70"/>
      <c r="AG650" s="70"/>
      <c r="AH650" s="69"/>
      <c r="AI650" s="69"/>
      <c r="AJ650" s="69"/>
      <c r="AK650" s="70"/>
      <c r="AL650" s="70"/>
      <c r="AM650" s="70"/>
      <c r="AN650" s="70"/>
      <c r="AO650" s="69"/>
      <c r="AP650" s="69"/>
      <c r="AQ650" s="69"/>
    </row>
    <row r="651">
      <c r="A651" s="60"/>
      <c r="B651" s="60"/>
      <c r="C651" s="60"/>
      <c r="D651" s="46"/>
      <c r="E651" s="25"/>
      <c r="F651" s="26"/>
      <c r="G651" s="18"/>
      <c r="H651" s="15"/>
      <c r="I651" s="28"/>
      <c r="J651" s="29"/>
      <c r="K651" s="30"/>
      <c r="L651" s="31"/>
      <c r="M651" s="32"/>
      <c r="N651" s="33"/>
      <c r="O651" s="25"/>
      <c r="P651" s="15"/>
      <c r="Q651" s="28"/>
      <c r="R651" s="29"/>
      <c r="S651" s="30"/>
      <c r="T651" s="31"/>
      <c r="U651" s="32"/>
      <c r="V651" s="33"/>
      <c r="W651" s="25"/>
      <c r="X651" s="28"/>
      <c r="Y651" s="29"/>
      <c r="Z651" s="32"/>
      <c r="AA651" s="67"/>
      <c r="AB651" s="68"/>
      <c r="AC651" s="69"/>
      <c r="AD651" s="70"/>
      <c r="AE651" s="70"/>
      <c r="AF651" s="70"/>
      <c r="AG651" s="70"/>
      <c r="AH651" s="69"/>
      <c r="AI651" s="69"/>
      <c r="AJ651" s="69"/>
      <c r="AK651" s="70"/>
      <c r="AL651" s="70"/>
      <c r="AM651" s="70"/>
      <c r="AN651" s="70"/>
      <c r="AO651" s="69"/>
      <c r="AP651" s="69"/>
      <c r="AQ651" s="69"/>
    </row>
    <row r="652">
      <c r="A652" s="60"/>
      <c r="B652" s="60"/>
      <c r="C652" s="60"/>
      <c r="D652" s="46"/>
      <c r="E652" s="25"/>
      <c r="F652" s="26"/>
      <c r="G652" s="18"/>
      <c r="H652" s="15"/>
      <c r="I652" s="28"/>
      <c r="J652" s="29"/>
      <c r="K652" s="30"/>
      <c r="L652" s="31"/>
      <c r="M652" s="32"/>
      <c r="N652" s="33"/>
      <c r="O652" s="25"/>
      <c r="P652" s="15"/>
      <c r="Q652" s="28"/>
      <c r="R652" s="29"/>
      <c r="S652" s="30"/>
      <c r="T652" s="31"/>
      <c r="U652" s="32"/>
      <c r="V652" s="33"/>
      <c r="W652" s="25"/>
      <c r="X652" s="28"/>
      <c r="Y652" s="29"/>
      <c r="Z652" s="32"/>
      <c r="AA652" s="67"/>
      <c r="AB652" s="68"/>
      <c r="AC652" s="69"/>
      <c r="AD652" s="70"/>
      <c r="AE652" s="70"/>
      <c r="AF652" s="70"/>
      <c r="AG652" s="70"/>
      <c r="AH652" s="69"/>
      <c r="AI652" s="69"/>
      <c r="AJ652" s="69"/>
      <c r="AK652" s="70"/>
      <c r="AL652" s="70"/>
      <c r="AM652" s="70"/>
      <c r="AN652" s="70"/>
      <c r="AO652" s="69"/>
      <c r="AP652" s="69"/>
      <c r="AQ652" s="69"/>
    </row>
    <row r="653">
      <c r="A653" s="60"/>
      <c r="B653" s="60"/>
      <c r="C653" s="60"/>
      <c r="D653" s="46"/>
      <c r="E653" s="25"/>
      <c r="F653" s="26"/>
      <c r="G653" s="18"/>
      <c r="H653" s="15"/>
      <c r="I653" s="28"/>
      <c r="J653" s="29"/>
      <c r="K653" s="30"/>
      <c r="L653" s="31"/>
      <c r="M653" s="32"/>
      <c r="N653" s="33"/>
      <c r="O653" s="25"/>
      <c r="P653" s="15"/>
      <c r="Q653" s="28"/>
      <c r="R653" s="29"/>
      <c r="S653" s="30"/>
      <c r="T653" s="31"/>
      <c r="U653" s="32"/>
      <c r="V653" s="33"/>
      <c r="W653" s="25"/>
      <c r="X653" s="28"/>
      <c r="Y653" s="29"/>
      <c r="Z653" s="32"/>
      <c r="AA653" s="67"/>
      <c r="AB653" s="68"/>
      <c r="AC653" s="69"/>
      <c r="AD653" s="70"/>
      <c r="AE653" s="70"/>
      <c r="AF653" s="70"/>
      <c r="AG653" s="70"/>
      <c r="AH653" s="69"/>
      <c r="AI653" s="69"/>
      <c r="AJ653" s="69"/>
      <c r="AK653" s="70"/>
      <c r="AL653" s="70"/>
      <c r="AM653" s="70"/>
      <c r="AN653" s="70"/>
      <c r="AO653" s="69"/>
      <c r="AP653" s="69"/>
      <c r="AQ653" s="69"/>
    </row>
    <row r="654">
      <c r="A654" s="60"/>
      <c r="B654" s="60"/>
      <c r="C654" s="60"/>
      <c r="D654" s="46"/>
      <c r="E654" s="25"/>
      <c r="F654" s="26"/>
      <c r="G654" s="18"/>
      <c r="H654" s="15"/>
      <c r="I654" s="28"/>
      <c r="J654" s="29"/>
      <c r="K654" s="30"/>
      <c r="L654" s="31"/>
      <c r="M654" s="32"/>
      <c r="N654" s="33"/>
      <c r="O654" s="25"/>
      <c r="P654" s="15"/>
      <c r="Q654" s="28"/>
      <c r="R654" s="29"/>
      <c r="S654" s="30"/>
      <c r="T654" s="31"/>
      <c r="U654" s="32"/>
      <c r="V654" s="33"/>
      <c r="W654" s="25"/>
      <c r="X654" s="28"/>
      <c r="Y654" s="29"/>
      <c r="Z654" s="32"/>
      <c r="AA654" s="67"/>
      <c r="AB654" s="68"/>
      <c r="AC654" s="69"/>
      <c r="AD654" s="70"/>
      <c r="AE654" s="70"/>
      <c r="AF654" s="70"/>
      <c r="AG654" s="70"/>
      <c r="AH654" s="69"/>
      <c r="AI654" s="69"/>
      <c r="AJ654" s="69"/>
      <c r="AK654" s="70"/>
      <c r="AL654" s="70"/>
      <c r="AM654" s="70"/>
      <c r="AN654" s="70"/>
      <c r="AO654" s="69"/>
      <c r="AP654" s="69"/>
      <c r="AQ654" s="69"/>
    </row>
    <row r="655">
      <c r="A655" s="60"/>
      <c r="B655" s="60"/>
      <c r="C655" s="60"/>
      <c r="D655" s="46"/>
      <c r="E655" s="25"/>
      <c r="F655" s="26"/>
      <c r="G655" s="18"/>
      <c r="H655" s="15"/>
      <c r="I655" s="28"/>
      <c r="J655" s="29"/>
      <c r="K655" s="30"/>
      <c r="L655" s="31"/>
      <c r="M655" s="32"/>
      <c r="N655" s="33"/>
      <c r="O655" s="25"/>
      <c r="P655" s="15"/>
      <c r="Q655" s="28"/>
      <c r="R655" s="29"/>
      <c r="S655" s="30"/>
      <c r="T655" s="31"/>
      <c r="U655" s="32"/>
      <c r="V655" s="33"/>
      <c r="W655" s="25"/>
      <c r="X655" s="28"/>
      <c r="Y655" s="29"/>
      <c r="Z655" s="32"/>
      <c r="AA655" s="67"/>
      <c r="AB655" s="68"/>
      <c r="AC655" s="69"/>
      <c r="AD655" s="70"/>
      <c r="AE655" s="70"/>
      <c r="AF655" s="70"/>
      <c r="AG655" s="70"/>
      <c r="AH655" s="69"/>
      <c r="AI655" s="69"/>
      <c r="AJ655" s="69"/>
      <c r="AK655" s="70"/>
      <c r="AL655" s="70"/>
      <c r="AM655" s="70"/>
      <c r="AN655" s="70"/>
      <c r="AO655" s="69"/>
      <c r="AP655" s="69"/>
      <c r="AQ655" s="69"/>
    </row>
    <row r="656">
      <c r="A656" s="60"/>
      <c r="B656" s="60"/>
      <c r="C656" s="60"/>
      <c r="D656" s="46"/>
      <c r="E656" s="25"/>
      <c r="F656" s="26"/>
      <c r="G656" s="18"/>
      <c r="H656" s="15"/>
      <c r="I656" s="28"/>
      <c r="J656" s="29"/>
      <c r="K656" s="30"/>
      <c r="L656" s="31"/>
      <c r="M656" s="32"/>
      <c r="N656" s="33"/>
      <c r="O656" s="25"/>
      <c r="P656" s="15"/>
      <c r="Q656" s="28"/>
      <c r="R656" s="29"/>
      <c r="S656" s="30"/>
      <c r="T656" s="31"/>
      <c r="U656" s="32"/>
      <c r="V656" s="33"/>
      <c r="W656" s="25"/>
      <c r="X656" s="28"/>
      <c r="Y656" s="29"/>
      <c r="Z656" s="32"/>
      <c r="AA656" s="67"/>
      <c r="AB656" s="68"/>
      <c r="AC656" s="69"/>
      <c r="AD656" s="70"/>
      <c r="AE656" s="70"/>
      <c r="AF656" s="70"/>
      <c r="AG656" s="70"/>
      <c r="AH656" s="69"/>
      <c r="AI656" s="69"/>
      <c r="AJ656" s="69"/>
      <c r="AK656" s="70"/>
      <c r="AL656" s="70"/>
      <c r="AM656" s="70"/>
      <c r="AN656" s="70"/>
      <c r="AO656" s="69"/>
      <c r="AP656" s="69"/>
      <c r="AQ656" s="69"/>
    </row>
    <row r="657">
      <c r="A657" s="60"/>
      <c r="B657" s="60"/>
      <c r="C657" s="60"/>
      <c r="D657" s="46"/>
      <c r="E657" s="25"/>
      <c r="F657" s="26"/>
      <c r="G657" s="18"/>
      <c r="H657" s="15"/>
      <c r="I657" s="28"/>
      <c r="J657" s="29"/>
      <c r="K657" s="30"/>
      <c r="L657" s="31"/>
      <c r="M657" s="32"/>
      <c r="N657" s="33"/>
      <c r="O657" s="25"/>
      <c r="P657" s="15"/>
      <c r="Q657" s="28"/>
      <c r="R657" s="29"/>
      <c r="S657" s="30"/>
      <c r="T657" s="31"/>
      <c r="U657" s="32"/>
      <c r="V657" s="33"/>
      <c r="W657" s="25"/>
      <c r="X657" s="28"/>
      <c r="Y657" s="29"/>
      <c r="Z657" s="32"/>
      <c r="AA657" s="67"/>
      <c r="AB657" s="68"/>
      <c r="AC657" s="69"/>
      <c r="AD657" s="70"/>
      <c r="AE657" s="70"/>
      <c r="AF657" s="70"/>
      <c r="AG657" s="70"/>
      <c r="AH657" s="69"/>
      <c r="AI657" s="69"/>
      <c r="AJ657" s="69"/>
      <c r="AK657" s="70"/>
      <c r="AL657" s="70"/>
      <c r="AM657" s="70"/>
      <c r="AN657" s="70"/>
      <c r="AO657" s="69"/>
      <c r="AP657" s="69"/>
      <c r="AQ657" s="69"/>
    </row>
    <row r="658">
      <c r="A658" s="60"/>
      <c r="B658" s="60"/>
      <c r="C658" s="60"/>
      <c r="D658" s="46"/>
      <c r="E658" s="25"/>
      <c r="F658" s="26"/>
      <c r="G658" s="18"/>
      <c r="H658" s="15"/>
      <c r="I658" s="28"/>
      <c r="J658" s="29"/>
      <c r="K658" s="30"/>
      <c r="L658" s="31"/>
      <c r="M658" s="32"/>
      <c r="N658" s="33"/>
      <c r="O658" s="25"/>
      <c r="P658" s="15"/>
      <c r="Q658" s="28"/>
      <c r="R658" s="29"/>
      <c r="S658" s="30"/>
      <c r="T658" s="31"/>
      <c r="U658" s="32"/>
      <c r="V658" s="33"/>
      <c r="W658" s="25"/>
      <c r="X658" s="28"/>
      <c r="Y658" s="29"/>
      <c r="Z658" s="32"/>
      <c r="AA658" s="67"/>
      <c r="AB658" s="68"/>
      <c r="AC658" s="69"/>
      <c r="AD658" s="70"/>
      <c r="AE658" s="70"/>
      <c r="AF658" s="70"/>
      <c r="AG658" s="70"/>
      <c r="AH658" s="69"/>
      <c r="AI658" s="69"/>
      <c r="AJ658" s="69"/>
      <c r="AK658" s="70"/>
      <c r="AL658" s="70"/>
      <c r="AM658" s="70"/>
      <c r="AN658" s="70"/>
      <c r="AO658" s="69"/>
      <c r="AP658" s="69"/>
      <c r="AQ658" s="69"/>
    </row>
    <row r="659">
      <c r="A659" s="60"/>
      <c r="B659" s="60"/>
      <c r="C659" s="60"/>
      <c r="D659" s="46"/>
      <c r="E659" s="25"/>
      <c r="F659" s="26"/>
      <c r="G659" s="18"/>
      <c r="H659" s="15"/>
      <c r="I659" s="28"/>
      <c r="J659" s="29"/>
      <c r="K659" s="30"/>
      <c r="L659" s="31"/>
      <c r="M659" s="32"/>
      <c r="N659" s="33"/>
      <c r="O659" s="25"/>
      <c r="P659" s="15"/>
      <c r="Q659" s="28"/>
      <c r="R659" s="29"/>
      <c r="S659" s="30"/>
      <c r="T659" s="31"/>
      <c r="U659" s="32"/>
      <c r="V659" s="33"/>
      <c r="W659" s="25"/>
      <c r="X659" s="28"/>
      <c r="Y659" s="29"/>
      <c r="Z659" s="32"/>
      <c r="AA659" s="67"/>
      <c r="AB659" s="68"/>
      <c r="AC659" s="69"/>
      <c r="AD659" s="70"/>
      <c r="AE659" s="70"/>
      <c r="AF659" s="70"/>
      <c r="AG659" s="70"/>
      <c r="AH659" s="69"/>
      <c r="AI659" s="69"/>
      <c r="AJ659" s="69"/>
      <c r="AK659" s="70"/>
      <c r="AL659" s="70"/>
      <c r="AM659" s="70"/>
      <c r="AN659" s="70"/>
      <c r="AO659" s="69"/>
      <c r="AP659" s="69"/>
      <c r="AQ659" s="69"/>
    </row>
    <row r="660">
      <c r="A660" s="60"/>
      <c r="B660" s="60"/>
      <c r="C660" s="60"/>
      <c r="D660" s="46"/>
      <c r="E660" s="25"/>
      <c r="F660" s="26"/>
      <c r="G660" s="18"/>
      <c r="H660" s="15"/>
      <c r="I660" s="28"/>
      <c r="J660" s="29"/>
      <c r="K660" s="30"/>
      <c r="L660" s="31"/>
      <c r="M660" s="32"/>
      <c r="N660" s="33"/>
      <c r="O660" s="25"/>
      <c r="P660" s="15"/>
      <c r="Q660" s="28"/>
      <c r="R660" s="29"/>
      <c r="S660" s="30"/>
      <c r="T660" s="31"/>
      <c r="U660" s="32"/>
      <c r="V660" s="33"/>
      <c r="W660" s="25"/>
      <c r="X660" s="28"/>
      <c r="Y660" s="29"/>
      <c r="Z660" s="32"/>
      <c r="AA660" s="67"/>
      <c r="AB660" s="68"/>
      <c r="AC660" s="69"/>
      <c r="AD660" s="70"/>
      <c r="AE660" s="70"/>
      <c r="AF660" s="70"/>
      <c r="AG660" s="70"/>
      <c r="AH660" s="69"/>
      <c r="AI660" s="69"/>
      <c r="AJ660" s="69"/>
      <c r="AK660" s="70"/>
      <c r="AL660" s="70"/>
      <c r="AM660" s="70"/>
      <c r="AN660" s="70"/>
      <c r="AO660" s="69"/>
      <c r="AP660" s="69"/>
      <c r="AQ660" s="69"/>
    </row>
    <row r="661">
      <c r="A661" s="60"/>
      <c r="B661" s="60"/>
      <c r="C661" s="60"/>
      <c r="D661" s="46"/>
      <c r="E661" s="25"/>
      <c r="F661" s="26"/>
      <c r="G661" s="18"/>
      <c r="H661" s="15"/>
      <c r="I661" s="28"/>
      <c r="J661" s="29"/>
      <c r="K661" s="30"/>
      <c r="L661" s="31"/>
      <c r="M661" s="32"/>
      <c r="N661" s="33"/>
      <c r="O661" s="25"/>
      <c r="P661" s="15"/>
      <c r="Q661" s="28"/>
      <c r="R661" s="29"/>
      <c r="S661" s="30"/>
      <c r="T661" s="31"/>
      <c r="U661" s="32"/>
      <c r="V661" s="33"/>
      <c r="W661" s="25"/>
      <c r="X661" s="28"/>
      <c r="Y661" s="29"/>
      <c r="Z661" s="32"/>
      <c r="AA661" s="67"/>
      <c r="AB661" s="68"/>
      <c r="AC661" s="69"/>
      <c r="AD661" s="70"/>
      <c r="AE661" s="70"/>
      <c r="AF661" s="70"/>
      <c r="AG661" s="70"/>
      <c r="AH661" s="69"/>
      <c r="AI661" s="69"/>
      <c r="AJ661" s="69"/>
      <c r="AK661" s="70"/>
      <c r="AL661" s="70"/>
      <c r="AM661" s="70"/>
      <c r="AN661" s="70"/>
      <c r="AO661" s="69"/>
      <c r="AP661" s="69"/>
      <c r="AQ661" s="69"/>
    </row>
    <row r="662">
      <c r="A662" s="60"/>
      <c r="B662" s="60"/>
      <c r="C662" s="60"/>
      <c r="D662" s="46"/>
      <c r="E662" s="25"/>
      <c r="F662" s="26"/>
      <c r="G662" s="18"/>
      <c r="H662" s="15"/>
      <c r="I662" s="28"/>
      <c r="J662" s="29"/>
      <c r="K662" s="30"/>
      <c r="L662" s="31"/>
      <c r="M662" s="32"/>
      <c r="N662" s="33"/>
      <c r="O662" s="25"/>
      <c r="P662" s="15"/>
      <c r="Q662" s="28"/>
      <c r="R662" s="29"/>
      <c r="S662" s="30"/>
      <c r="T662" s="31"/>
      <c r="U662" s="32"/>
      <c r="V662" s="33"/>
      <c r="W662" s="25"/>
      <c r="X662" s="28"/>
      <c r="Y662" s="29"/>
      <c r="Z662" s="32"/>
      <c r="AA662" s="67"/>
      <c r="AB662" s="68"/>
      <c r="AC662" s="69"/>
      <c r="AD662" s="70"/>
      <c r="AE662" s="70"/>
      <c r="AF662" s="70"/>
      <c r="AG662" s="70"/>
      <c r="AH662" s="69"/>
      <c r="AI662" s="69"/>
      <c r="AJ662" s="69"/>
      <c r="AK662" s="70"/>
      <c r="AL662" s="70"/>
      <c r="AM662" s="70"/>
      <c r="AN662" s="70"/>
      <c r="AO662" s="69"/>
      <c r="AP662" s="69"/>
      <c r="AQ662" s="69"/>
    </row>
    <row r="663">
      <c r="A663" s="60"/>
      <c r="B663" s="60"/>
      <c r="C663" s="60"/>
      <c r="D663" s="46"/>
      <c r="E663" s="25"/>
      <c r="F663" s="26"/>
      <c r="G663" s="18"/>
      <c r="H663" s="15"/>
      <c r="I663" s="28"/>
      <c r="J663" s="29"/>
      <c r="K663" s="30"/>
      <c r="L663" s="31"/>
      <c r="M663" s="32"/>
      <c r="N663" s="33"/>
      <c r="O663" s="25"/>
      <c r="P663" s="15"/>
      <c r="Q663" s="28"/>
      <c r="R663" s="29"/>
      <c r="S663" s="30"/>
      <c r="T663" s="31"/>
      <c r="U663" s="32"/>
      <c r="V663" s="33"/>
      <c r="W663" s="25"/>
      <c r="X663" s="28"/>
      <c r="Y663" s="29"/>
      <c r="Z663" s="32"/>
      <c r="AA663" s="67"/>
      <c r="AB663" s="68"/>
      <c r="AC663" s="69"/>
      <c r="AD663" s="70"/>
      <c r="AE663" s="70"/>
      <c r="AF663" s="70"/>
      <c r="AG663" s="70"/>
      <c r="AH663" s="69"/>
      <c r="AI663" s="69"/>
      <c r="AJ663" s="69"/>
      <c r="AK663" s="70"/>
      <c r="AL663" s="70"/>
      <c r="AM663" s="70"/>
      <c r="AN663" s="70"/>
      <c r="AO663" s="69"/>
      <c r="AP663" s="69"/>
      <c r="AQ663" s="69"/>
    </row>
    <row r="664">
      <c r="A664" s="60"/>
      <c r="B664" s="60"/>
      <c r="C664" s="60"/>
      <c r="D664" s="46"/>
      <c r="E664" s="25"/>
      <c r="F664" s="26"/>
      <c r="G664" s="18"/>
      <c r="H664" s="15"/>
      <c r="I664" s="28"/>
      <c r="J664" s="29"/>
      <c r="K664" s="30"/>
      <c r="L664" s="31"/>
      <c r="M664" s="32"/>
      <c r="N664" s="33"/>
      <c r="O664" s="25"/>
      <c r="P664" s="15"/>
      <c r="Q664" s="28"/>
      <c r="R664" s="29"/>
      <c r="S664" s="30"/>
      <c r="T664" s="31"/>
      <c r="U664" s="32"/>
      <c r="V664" s="33"/>
      <c r="W664" s="25"/>
      <c r="X664" s="28"/>
      <c r="Y664" s="29"/>
      <c r="Z664" s="32"/>
      <c r="AA664" s="67"/>
      <c r="AB664" s="68"/>
      <c r="AC664" s="69"/>
      <c r="AD664" s="70"/>
      <c r="AE664" s="70"/>
      <c r="AF664" s="70"/>
      <c r="AG664" s="70"/>
      <c r="AH664" s="69"/>
      <c r="AI664" s="69"/>
      <c r="AJ664" s="69"/>
      <c r="AK664" s="70"/>
      <c r="AL664" s="70"/>
      <c r="AM664" s="70"/>
      <c r="AN664" s="70"/>
      <c r="AO664" s="69"/>
      <c r="AP664" s="69"/>
      <c r="AQ664" s="69"/>
    </row>
    <row r="665">
      <c r="A665" s="60"/>
      <c r="B665" s="60"/>
      <c r="C665" s="60"/>
      <c r="D665" s="46"/>
      <c r="E665" s="25"/>
      <c r="F665" s="26"/>
      <c r="G665" s="18"/>
      <c r="H665" s="15"/>
      <c r="I665" s="28"/>
      <c r="J665" s="29"/>
      <c r="K665" s="30"/>
      <c r="L665" s="31"/>
      <c r="M665" s="32"/>
      <c r="N665" s="33"/>
      <c r="O665" s="25"/>
      <c r="P665" s="15"/>
      <c r="Q665" s="28"/>
      <c r="R665" s="29"/>
      <c r="S665" s="30"/>
      <c r="T665" s="31"/>
      <c r="U665" s="32"/>
      <c r="V665" s="33"/>
      <c r="W665" s="25"/>
      <c r="X665" s="28"/>
      <c r="Y665" s="29"/>
      <c r="Z665" s="32"/>
      <c r="AA665" s="67"/>
      <c r="AB665" s="68"/>
      <c r="AC665" s="69"/>
      <c r="AD665" s="70"/>
      <c r="AE665" s="70"/>
      <c r="AF665" s="70"/>
      <c r="AG665" s="70"/>
      <c r="AH665" s="69"/>
      <c r="AI665" s="69"/>
      <c r="AJ665" s="69"/>
      <c r="AK665" s="70"/>
      <c r="AL665" s="70"/>
      <c r="AM665" s="70"/>
      <c r="AN665" s="70"/>
      <c r="AO665" s="69"/>
      <c r="AP665" s="69"/>
      <c r="AQ665" s="69"/>
    </row>
    <row r="666">
      <c r="A666" s="60"/>
      <c r="B666" s="60"/>
      <c r="C666" s="60"/>
      <c r="D666" s="46"/>
      <c r="E666" s="25"/>
      <c r="F666" s="26"/>
      <c r="G666" s="18"/>
      <c r="H666" s="15"/>
      <c r="I666" s="28"/>
      <c r="J666" s="29"/>
      <c r="K666" s="30"/>
      <c r="L666" s="31"/>
      <c r="M666" s="32"/>
      <c r="N666" s="33"/>
      <c r="O666" s="25"/>
      <c r="P666" s="15"/>
      <c r="Q666" s="28"/>
      <c r="R666" s="29"/>
      <c r="S666" s="30"/>
      <c r="T666" s="31"/>
      <c r="U666" s="32"/>
      <c r="V666" s="33"/>
      <c r="W666" s="25"/>
      <c r="X666" s="28"/>
      <c r="Y666" s="29"/>
      <c r="Z666" s="32"/>
      <c r="AA666" s="67"/>
      <c r="AB666" s="68"/>
      <c r="AC666" s="69"/>
      <c r="AD666" s="70"/>
      <c r="AE666" s="70"/>
      <c r="AF666" s="70"/>
      <c r="AG666" s="70"/>
      <c r="AH666" s="69"/>
      <c r="AI666" s="69"/>
      <c r="AJ666" s="69"/>
      <c r="AK666" s="70"/>
      <c r="AL666" s="70"/>
      <c r="AM666" s="70"/>
      <c r="AN666" s="70"/>
      <c r="AO666" s="69"/>
      <c r="AP666" s="69"/>
      <c r="AQ666" s="69"/>
    </row>
    <row r="667">
      <c r="A667" s="60"/>
      <c r="B667" s="60"/>
      <c r="C667" s="60"/>
      <c r="D667" s="46"/>
      <c r="E667" s="25"/>
      <c r="F667" s="26"/>
      <c r="G667" s="18"/>
      <c r="H667" s="15"/>
      <c r="I667" s="28"/>
      <c r="J667" s="29"/>
      <c r="K667" s="30"/>
      <c r="L667" s="31"/>
      <c r="M667" s="32"/>
      <c r="N667" s="33"/>
      <c r="O667" s="25"/>
      <c r="P667" s="15"/>
      <c r="Q667" s="28"/>
      <c r="R667" s="29"/>
      <c r="S667" s="30"/>
      <c r="T667" s="31"/>
      <c r="U667" s="32"/>
      <c r="V667" s="33"/>
      <c r="W667" s="25"/>
      <c r="X667" s="28"/>
      <c r="Y667" s="29"/>
      <c r="Z667" s="32"/>
      <c r="AA667" s="67"/>
      <c r="AB667" s="68"/>
      <c r="AC667" s="69"/>
      <c r="AD667" s="70"/>
      <c r="AE667" s="70"/>
      <c r="AF667" s="70"/>
      <c r="AG667" s="70"/>
      <c r="AH667" s="69"/>
      <c r="AI667" s="69"/>
      <c r="AJ667" s="69"/>
      <c r="AK667" s="70"/>
      <c r="AL667" s="70"/>
      <c r="AM667" s="70"/>
      <c r="AN667" s="70"/>
      <c r="AO667" s="69"/>
      <c r="AP667" s="69"/>
      <c r="AQ667" s="69"/>
    </row>
    <row r="668">
      <c r="A668" s="60"/>
      <c r="B668" s="60"/>
      <c r="C668" s="60"/>
      <c r="D668" s="46"/>
      <c r="E668" s="25"/>
      <c r="F668" s="26"/>
      <c r="G668" s="18"/>
      <c r="H668" s="15"/>
      <c r="I668" s="28"/>
      <c r="J668" s="29"/>
      <c r="K668" s="30"/>
      <c r="L668" s="31"/>
      <c r="M668" s="32"/>
      <c r="N668" s="33"/>
      <c r="O668" s="25"/>
      <c r="P668" s="15"/>
      <c r="Q668" s="28"/>
      <c r="R668" s="29"/>
      <c r="S668" s="30"/>
      <c r="T668" s="31"/>
      <c r="U668" s="32"/>
      <c r="V668" s="33"/>
      <c r="W668" s="25"/>
      <c r="X668" s="28"/>
      <c r="Y668" s="29"/>
      <c r="Z668" s="32"/>
      <c r="AA668" s="67"/>
      <c r="AB668" s="68"/>
      <c r="AC668" s="69"/>
      <c r="AD668" s="70"/>
      <c r="AE668" s="70"/>
      <c r="AF668" s="70"/>
      <c r="AG668" s="70"/>
      <c r="AH668" s="69"/>
      <c r="AI668" s="69"/>
      <c r="AJ668" s="69"/>
      <c r="AK668" s="70"/>
      <c r="AL668" s="70"/>
      <c r="AM668" s="70"/>
      <c r="AN668" s="70"/>
      <c r="AO668" s="69"/>
      <c r="AP668" s="69"/>
      <c r="AQ668" s="69"/>
    </row>
    <row r="669">
      <c r="A669" s="60"/>
      <c r="B669" s="60"/>
      <c r="C669" s="60"/>
      <c r="D669" s="46"/>
      <c r="E669" s="25"/>
      <c r="F669" s="26"/>
      <c r="G669" s="18"/>
      <c r="H669" s="15"/>
      <c r="I669" s="28"/>
      <c r="J669" s="29"/>
      <c r="K669" s="30"/>
      <c r="L669" s="31"/>
      <c r="M669" s="32"/>
      <c r="N669" s="33"/>
      <c r="O669" s="25"/>
      <c r="P669" s="15"/>
      <c r="Q669" s="28"/>
      <c r="R669" s="29"/>
      <c r="S669" s="30"/>
      <c r="T669" s="31"/>
      <c r="U669" s="32"/>
      <c r="V669" s="33"/>
      <c r="W669" s="25"/>
      <c r="X669" s="28"/>
      <c r="Y669" s="29"/>
      <c r="Z669" s="32"/>
      <c r="AA669" s="67"/>
      <c r="AB669" s="68"/>
      <c r="AC669" s="69"/>
      <c r="AD669" s="70"/>
      <c r="AE669" s="70"/>
      <c r="AF669" s="70"/>
      <c r="AG669" s="70"/>
      <c r="AH669" s="69"/>
      <c r="AI669" s="69"/>
      <c r="AJ669" s="69"/>
      <c r="AK669" s="70"/>
      <c r="AL669" s="70"/>
      <c r="AM669" s="70"/>
      <c r="AN669" s="70"/>
      <c r="AO669" s="69"/>
      <c r="AP669" s="69"/>
      <c r="AQ669" s="69"/>
    </row>
    <row r="670">
      <c r="A670" s="60"/>
      <c r="B670" s="60"/>
      <c r="C670" s="60"/>
      <c r="D670" s="46"/>
      <c r="E670" s="25"/>
      <c r="F670" s="26"/>
      <c r="G670" s="18"/>
      <c r="H670" s="15"/>
      <c r="I670" s="28"/>
      <c r="J670" s="29"/>
      <c r="K670" s="30"/>
      <c r="L670" s="31"/>
      <c r="M670" s="32"/>
      <c r="N670" s="33"/>
      <c r="O670" s="25"/>
      <c r="P670" s="15"/>
      <c r="Q670" s="28"/>
      <c r="R670" s="29"/>
      <c r="S670" s="30"/>
      <c r="T670" s="31"/>
      <c r="U670" s="32"/>
      <c r="V670" s="33"/>
      <c r="W670" s="25"/>
      <c r="X670" s="28"/>
      <c r="Y670" s="29"/>
      <c r="Z670" s="32"/>
      <c r="AA670" s="67"/>
      <c r="AB670" s="68"/>
      <c r="AC670" s="69"/>
      <c r="AD670" s="70"/>
      <c r="AE670" s="70"/>
      <c r="AF670" s="70"/>
      <c r="AG670" s="70"/>
      <c r="AH670" s="69"/>
      <c r="AI670" s="69"/>
      <c r="AJ670" s="69"/>
      <c r="AK670" s="70"/>
      <c r="AL670" s="70"/>
      <c r="AM670" s="70"/>
      <c r="AN670" s="70"/>
      <c r="AO670" s="69"/>
      <c r="AP670" s="69"/>
      <c r="AQ670" s="69"/>
    </row>
    <row r="671">
      <c r="A671" s="60"/>
      <c r="B671" s="60"/>
      <c r="C671" s="60"/>
      <c r="D671" s="46"/>
      <c r="E671" s="25"/>
      <c r="F671" s="26"/>
      <c r="G671" s="18"/>
      <c r="H671" s="15"/>
      <c r="I671" s="28"/>
      <c r="J671" s="29"/>
      <c r="K671" s="30"/>
      <c r="L671" s="31"/>
      <c r="M671" s="32"/>
      <c r="N671" s="33"/>
      <c r="O671" s="25"/>
      <c r="P671" s="15"/>
      <c r="Q671" s="28"/>
      <c r="R671" s="29"/>
      <c r="S671" s="30"/>
      <c r="T671" s="31"/>
      <c r="U671" s="32"/>
      <c r="V671" s="33"/>
      <c r="W671" s="25"/>
      <c r="X671" s="28"/>
      <c r="Y671" s="29"/>
      <c r="Z671" s="32"/>
      <c r="AA671" s="67"/>
      <c r="AB671" s="68"/>
      <c r="AC671" s="69"/>
      <c r="AD671" s="70"/>
      <c r="AE671" s="70"/>
      <c r="AF671" s="70"/>
      <c r="AG671" s="70"/>
      <c r="AH671" s="69"/>
      <c r="AI671" s="69"/>
      <c r="AJ671" s="69"/>
      <c r="AK671" s="70"/>
      <c r="AL671" s="70"/>
      <c r="AM671" s="70"/>
      <c r="AN671" s="70"/>
      <c r="AO671" s="69"/>
      <c r="AP671" s="69"/>
      <c r="AQ671" s="69"/>
    </row>
    <row r="672">
      <c r="A672" s="60"/>
      <c r="B672" s="60"/>
      <c r="C672" s="60"/>
      <c r="D672" s="46"/>
      <c r="E672" s="25"/>
      <c r="F672" s="26"/>
      <c r="G672" s="18"/>
      <c r="H672" s="15"/>
      <c r="I672" s="28"/>
      <c r="J672" s="29"/>
      <c r="K672" s="30"/>
      <c r="L672" s="31"/>
      <c r="M672" s="32"/>
      <c r="N672" s="33"/>
      <c r="O672" s="25"/>
      <c r="P672" s="15"/>
      <c r="Q672" s="28"/>
      <c r="R672" s="29"/>
      <c r="S672" s="30"/>
      <c r="T672" s="31"/>
      <c r="U672" s="32"/>
      <c r="V672" s="33"/>
      <c r="W672" s="25"/>
      <c r="X672" s="28"/>
      <c r="Y672" s="29"/>
      <c r="Z672" s="32"/>
      <c r="AA672" s="67"/>
      <c r="AB672" s="68"/>
      <c r="AC672" s="69"/>
      <c r="AD672" s="70"/>
      <c r="AE672" s="70"/>
      <c r="AF672" s="70"/>
      <c r="AG672" s="70"/>
      <c r="AH672" s="69"/>
      <c r="AI672" s="69"/>
      <c r="AJ672" s="69"/>
      <c r="AK672" s="70"/>
      <c r="AL672" s="70"/>
      <c r="AM672" s="70"/>
      <c r="AN672" s="70"/>
      <c r="AO672" s="69"/>
      <c r="AP672" s="69"/>
      <c r="AQ672" s="69"/>
    </row>
    <row r="673">
      <c r="A673" s="60"/>
      <c r="B673" s="60"/>
      <c r="C673" s="60"/>
      <c r="D673" s="46"/>
      <c r="E673" s="25"/>
      <c r="F673" s="26"/>
      <c r="G673" s="18"/>
      <c r="H673" s="15"/>
      <c r="I673" s="28"/>
      <c r="J673" s="29"/>
      <c r="K673" s="30"/>
      <c r="L673" s="31"/>
      <c r="M673" s="32"/>
      <c r="N673" s="33"/>
      <c r="O673" s="25"/>
      <c r="P673" s="15"/>
      <c r="Q673" s="28"/>
      <c r="R673" s="29"/>
      <c r="S673" s="30"/>
      <c r="T673" s="31"/>
      <c r="U673" s="32"/>
      <c r="V673" s="33"/>
      <c r="W673" s="25"/>
      <c r="X673" s="28"/>
      <c r="Y673" s="29"/>
      <c r="Z673" s="32"/>
      <c r="AA673" s="67"/>
      <c r="AB673" s="68"/>
      <c r="AC673" s="69"/>
      <c r="AD673" s="70"/>
      <c r="AE673" s="70"/>
      <c r="AF673" s="70"/>
      <c r="AG673" s="70"/>
      <c r="AH673" s="69"/>
      <c r="AI673" s="69"/>
      <c r="AJ673" s="69"/>
      <c r="AK673" s="70"/>
      <c r="AL673" s="70"/>
      <c r="AM673" s="70"/>
      <c r="AN673" s="70"/>
      <c r="AO673" s="69"/>
      <c r="AP673" s="69"/>
      <c r="AQ673" s="69"/>
    </row>
    <row r="674">
      <c r="A674" s="60"/>
      <c r="B674" s="60"/>
      <c r="C674" s="60"/>
      <c r="D674" s="46"/>
      <c r="E674" s="25"/>
      <c r="F674" s="26"/>
      <c r="G674" s="18"/>
      <c r="H674" s="15"/>
      <c r="I674" s="28"/>
      <c r="J674" s="29"/>
      <c r="K674" s="30"/>
      <c r="L674" s="31"/>
      <c r="M674" s="32"/>
      <c r="N674" s="33"/>
      <c r="O674" s="25"/>
      <c r="P674" s="15"/>
      <c r="Q674" s="28"/>
      <c r="R674" s="29"/>
      <c r="S674" s="30"/>
      <c r="T674" s="31"/>
      <c r="U674" s="32"/>
      <c r="V674" s="33"/>
      <c r="W674" s="25"/>
      <c r="X674" s="28"/>
      <c r="Y674" s="29"/>
      <c r="Z674" s="32"/>
      <c r="AA674" s="67"/>
      <c r="AB674" s="68"/>
      <c r="AC674" s="69"/>
      <c r="AD674" s="70"/>
      <c r="AE674" s="70"/>
      <c r="AF674" s="70"/>
      <c r="AG674" s="70"/>
      <c r="AH674" s="69"/>
      <c r="AI674" s="69"/>
      <c r="AJ674" s="69"/>
      <c r="AK674" s="70"/>
      <c r="AL674" s="70"/>
      <c r="AM674" s="70"/>
      <c r="AN674" s="70"/>
      <c r="AO674" s="69"/>
      <c r="AP674" s="69"/>
      <c r="AQ674" s="69"/>
    </row>
    <row r="675">
      <c r="A675" s="60"/>
      <c r="B675" s="60"/>
      <c r="C675" s="60"/>
      <c r="D675" s="46"/>
      <c r="E675" s="25"/>
      <c r="F675" s="26"/>
      <c r="G675" s="18"/>
      <c r="H675" s="15"/>
      <c r="I675" s="28"/>
      <c r="J675" s="29"/>
      <c r="K675" s="30"/>
      <c r="L675" s="31"/>
      <c r="M675" s="32"/>
      <c r="N675" s="33"/>
      <c r="O675" s="25"/>
      <c r="P675" s="15"/>
      <c r="Q675" s="28"/>
      <c r="R675" s="29"/>
      <c r="S675" s="30"/>
      <c r="T675" s="31"/>
      <c r="U675" s="32"/>
      <c r="V675" s="33"/>
      <c r="W675" s="25"/>
      <c r="X675" s="28"/>
      <c r="Y675" s="29"/>
      <c r="Z675" s="32"/>
      <c r="AA675" s="67"/>
      <c r="AB675" s="68"/>
      <c r="AC675" s="69"/>
      <c r="AD675" s="70"/>
      <c r="AE675" s="70"/>
      <c r="AF675" s="70"/>
      <c r="AG675" s="70"/>
      <c r="AH675" s="69"/>
      <c r="AI675" s="69"/>
      <c r="AJ675" s="69"/>
      <c r="AK675" s="70"/>
      <c r="AL675" s="70"/>
      <c r="AM675" s="70"/>
      <c r="AN675" s="70"/>
      <c r="AO675" s="69"/>
      <c r="AP675" s="69"/>
      <c r="AQ675" s="69"/>
    </row>
    <row r="676">
      <c r="A676" s="60"/>
      <c r="B676" s="60"/>
      <c r="C676" s="60"/>
      <c r="D676" s="46"/>
      <c r="E676" s="25"/>
      <c r="F676" s="26"/>
      <c r="G676" s="18"/>
      <c r="H676" s="15"/>
      <c r="I676" s="28"/>
      <c r="J676" s="29"/>
      <c r="K676" s="30"/>
      <c r="L676" s="31"/>
      <c r="M676" s="32"/>
      <c r="N676" s="33"/>
      <c r="O676" s="25"/>
      <c r="P676" s="15"/>
      <c r="Q676" s="28"/>
      <c r="R676" s="29"/>
      <c r="S676" s="30"/>
      <c r="T676" s="31"/>
      <c r="U676" s="32"/>
      <c r="V676" s="33"/>
      <c r="W676" s="25"/>
      <c r="X676" s="28"/>
      <c r="Y676" s="29"/>
      <c r="Z676" s="32"/>
      <c r="AA676" s="67"/>
      <c r="AB676" s="68"/>
      <c r="AC676" s="69"/>
      <c r="AD676" s="70"/>
      <c r="AE676" s="70"/>
      <c r="AF676" s="70"/>
      <c r="AG676" s="70"/>
      <c r="AH676" s="69"/>
      <c r="AI676" s="69"/>
      <c r="AJ676" s="69"/>
      <c r="AK676" s="70"/>
      <c r="AL676" s="70"/>
      <c r="AM676" s="70"/>
      <c r="AN676" s="70"/>
      <c r="AO676" s="69"/>
      <c r="AP676" s="69"/>
      <c r="AQ676" s="69"/>
    </row>
    <row r="677">
      <c r="A677" s="60"/>
      <c r="B677" s="60"/>
      <c r="C677" s="60"/>
      <c r="D677" s="46"/>
      <c r="E677" s="25"/>
      <c r="F677" s="26"/>
      <c r="G677" s="18"/>
      <c r="H677" s="15"/>
      <c r="I677" s="28"/>
      <c r="J677" s="29"/>
      <c r="K677" s="30"/>
      <c r="L677" s="31"/>
      <c r="M677" s="32"/>
      <c r="N677" s="33"/>
      <c r="O677" s="25"/>
      <c r="P677" s="15"/>
      <c r="Q677" s="28"/>
      <c r="R677" s="29"/>
      <c r="S677" s="30"/>
      <c r="T677" s="31"/>
      <c r="U677" s="32"/>
      <c r="V677" s="33"/>
      <c r="W677" s="25"/>
      <c r="X677" s="28"/>
      <c r="Y677" s="29"/>
      <c r="Z677" s="32"/>
      <c r="AA677" s="67"/>
      <c r="AB677" s="68"/>
      <c r="AC677" s="69"/>
      <c r="AD677" s="70"/>
      <c r="AE677" s="70"/>
      <c r="AF677" s="70"/>
      <c r="AG677" s="70"/>
      <c r="AH677" s="69"/>
      <c r="AI677" s="69"/>
      <c r="AJ677" s="69"/>
      <c r="AK677" s="70"/>
      <c r="AL677" s="70"/>
      <c r="AM677" s="70"/>
      <c r="AN677" s="70"/>
      <c r="AO677" s="69"/>
      <c r="AP677" s="69"/>
      <c r="AQ677" s="69"/>
    </row>
    <row r="678">
      <c r="A678" s="60"/>
      <c r="B678" s="60"/>
      <c r="C678" s="60"/>
      <c r="D678" s="46"/>
      <c r="E678" s="25"/>
      <c r="F678" s="26"/>
      <c r="G678" s="18"/>
      <c r="H678" s="15"/>
      <c r="I678" s="28"/>
      <c r="J678" s="29"/>
      <c r="K678" s="30"/>
      <c r="L678" s="31"/>
      <c r="M678" s="32"/>
      <c r="N678" s="33"/>
      <c r="O678" s="25"/>
      <c r="P678" s="15"/>
      <c r="Q678" s="28"/>
      <c r="R678" s="29"/>
      <c r="S678" s="30"/>
      <c r="T678" s="31"/>
      <c r="U678" s="32"/>
      <c r="V678" s="33"/>
      <c r="W678" s="25"/>
      <c r="X678" s="28"/>
      <c r="Y678" s="29"/>
      <c r="Z678" s="32"/>
      <c r="AA678" s="67"/>
      <c r="AB678" s="68"/>
      <c r="AC678" s="69"/>
      <c r="AD678" s="70"/>
      <c r="AE678" s="70"/>
      <c r="AF678" s="70"/>
      <c r="AG678" s="70"/>
      <c r="AH678" s="69"/>
      <c r="AI678" s="69"/>
      <c r="AJ678" s="69"/>
      <c r="AK678" s="70"/>
      <c r="AL678" s="70"/>
      <c r="AM678" s="70"/>
      <c r="AN678" s="70"/>
      <c r="AO678" s="69"/>
      <c r="AP678" s="69"/>
      <c r="AQ678" s="69"/>
    </row>
    <row r="679">
      <c r="A679" s="60"/>
      <c r="B679" s="60"/>
      <c r="C679" s="60"/>
      <c r="D679" s="46"/>
      <c r="E679" s="25"/>
      <c r="F679" s="26"/>
      <c r="G679" s="18"/>
      <c r="H679" s="15"/>
      <c r="I679" s="28"/>
      <c r="J679" s="29"/>
      <c r="K679" s="30"/>
      <c r="L679" s="31"/>
      <c r="M679" s="32"/>
      <c r="N679" s="33"/>
      <c r="O679" s="25"/>
      <c r="P679" s="15"/>
      <c r="Q679" s="28"/>
      <c r="R679" s="29"/>
      <c r="S679" s="30"/>
      <c r="T679" s="31"/>
      <c r="U679" s="32"/>
      <c r="V679" s="33"/>
      <c r="W679" s="25"/>
      <c r="X679" s="28"/>
      <c r="Y679" s="29"/>
      <c r="Z679" s="32"/>
      <c r="AA679" s="67"/>
      <c r="AB679" s="68"/>
      <c r="AC679" s="69"/>
      <c r="AD679" s="70"/>
      <c r="AE679" s="70"/>
      <c r="AF679" s="70"/>
      <c r="AG679" s="70"/>
      <c r="AH679" s="69"/>
      <c r="AI679" s="69"/>
      <c r="AJ679" s="69"/>
      <c r="AK679" s="70"/>
      <c r="AL679" s="70"/>
      <c r="AM679" s="70"/>
      <c r="AN679" s="70"/>
      <c r="AO679" s="69"/>
      <c r="AP679" s="69"/>
      <c r="AQ679" s="69"/>
    </row>
    <row r="680">
      <c r="A680" s="60"/>
      <c r="B680" s="60"/>
      <c r="C680" s="60"/>
      <c r="D680" s="46"/>
      <c r="E680" s="25"/>
      <c r="F680" s="26"/>
      <c r="G680" s="18"/>
      <c r="H680" s="15"/>
      <c r="I680" s="28"/>
      <c r="J680" s="29"/>
      <c r="K680" s="30"/>
      <c r="L680" s="31"/>
      <c r="M680" s="32"/>
      <c r="N680" s="33"/>
      <c r="O680" s="25"/>
      <c r="P680" s="15"/>
      <c r="Q680" s="28"/>
      <c r="R680" s="29"/>
      <c r="S680" s="30"/>
      <c r="T680" s="31"/>
      <c r="U680" s="32"/>
      <c r="V680" s="33"/>
      <c r="W680" s="25"/>
      <c r="X680" s="28"/>
      <c r="Y680" s="29"/>
      <c r="Z680" s="32"/>
      <c r="AA680" s="67"/>
      <c r="AB680" s="68"/>
      <c r="AC680" s="69"/>
      <c r="AD680" s="70"/>
      <c r="AE680" s="70"/>
      <c r="AF680" s="70"/>
      <c r="AG680" s="70"/>
      <c r="AH680" s="69"/>
      <c r="AI680" s="69"/>
      <c r="AJ680" s="69"/>
      <c r="AK680" s="70"/>
      <c r="AL680" s="70"/>
      <c r="AM680" s="70"/>
      <c r="AN680" s="70"/>
      <c r="AO680" s="69"/>
      <c r="AP680" s="69"/>
      <c r="AQ680" s="69"/>
    </row>
    <row r="681">
      <c r="A681" s="60"/>
      <c r="B681" s="60"/>
      <c r="C681" s="60"/>
      <c r="D681" s="46"/>
      <c r="E681" s="25"/>
      <c r="F681" s="26"/>
      <c r="G681" s="18"/>
      <c r="H681" s="15"/>
      <c r="I681" s="28"/>
      <c r="J681" s="29"/>
      <c r="K681" s="30"/>
      <c r="L681" s="31"/>
      <c r="M681" s="32"/>
      <c r="N681" s="33"/>
      <c r="O681" s="25"/>
      <c r="P681" s="15"/>
      <c r="Q681" s="28"/>
      <c r="R681" s="29"/>
      <c r="S681" s="30"/>
      <c r="T681" s="31"/>
      <c r="U681" s="32"/>
      <c r="V681" s="33"/>
      <c r="W681" s="25"/>
      <c r="X681" s="28"/>
      <c r="Y681" s="29"/>
      <c r="Z681" s="32"/>
      <c r="AA681" s="67"/>
      <c r="AB681" s="68"/>
      <c r="AC681" s="69"/>
      <c r="AD681" s="70"/>
      <c r="AE681" s="70"/>
      <c r="AF681" s="70"/>
      <c r="AG681" s="70"/>
      <c r="AH681" s="69"/>
      <c r="AI681" s="69"/>
      <c r="AJ681" s="69"/>
      <c r="AK681" s="70"/>
      <c r="AL681" s="70"/>
      <c r="AM681" s="70"/>
      <c r="AN681" s="70"/>
      <c r="AO681" s="69"/>
      <c r="AP681" s="69"/>
      <c r="AQ681" s="69"/>
    </row>
    <row r="682">
      <c r="A682" s="60"/>
      <c r="B682" s="60"/>
      <c r="C682" s="60"/>
      <c r="D682" s="46"/>
      <c r="E682" s="25"/>
      <c r="F682" s="26"/>
      <c r="G682" s="18"/>
      <c r="H682" s="15"/>
      <c r="I682" s="28"/>
      <c r="J682" s="29"/>
      <c r="K682" s="30"/>
      <c r="L682" s="31"/>
      <c r="M682" s="32"/>
      <c r="N682" s="33"/>
      <c r="O682" s="25"/>
      <c r="P682" s="15"/>
      <c r="Q682" s="28"/>
      <c r="R682" s="29"/>
      <c r="S682" s="30"/>
      <c r="T682" s="31"/>
      <c r="U682" s="32"/>
      <c r="V682" s="33"/>
      <c r="W682" s="25"/>
      <c r="X682" s="28"/>
      <c r="Y682" s="29"/>
      <c r="Z682" s="32"/>
      <c r="AA682" s="67"/>
      <c r="AB682" s="68"/>
      <c r="AC682" s="69"/>
      <c r="AD682" s="70"/>
      <c r="AE682" s="70"/>
      <c r="AF682" s="70"/>
      <c r="AG682" s="70"/>
      <c r="AH682" s="69"/>
      <c r="AI682" s="69"/>
      <c r="AJ682" s="69"/>
      <c r="AK682" s="70"/>
      <c r="AL682" s="70"/>
      <c r="AM682" s="70"/>
      <c r="AN682" s="70"/>
      <c r="AO682" s="69"/>
      <c r="AP682" s="69"/>
      <c r="AQ682" s="69"/>
    </row>
    <row r="683">
      <c r="A683" s="60"/>
      <c r="B683" s="60"/>
      <c r="C683" s="60"/>
      <c r="D683" s="46"/>
      <c r="E683" s="25"/>
      <c r="F683" s="26"/>
      <c r="G683" s="18"/>
      <c r="H683" s="15"/>
      <c r="I683" s="28"/>
      <c r="J683" s="29"/>
      <c r="K683" s="30"/>
      <c r="L683" s="31"/>
      <c r="M683" s="32"/>
      <c r="N683" s="33"/>
      <c r="O683" s="25"/>
      <c r="P683" s="15"/>
      <c r="Q683" s="28"/>
      <c r="R683" s="29"/>
      <c r="S683" s="30"/>
      <c r="T683" s="31"/>
      <c r="U683" s="32"/>
      <c r="V683" s="33"/>
      <c r="W683" s="25"/>
      <c r="X683" s="28"/>
      <c r="Y683" s="29"/>
      <c r="Z683" s="32"/>
      <c r="AA683" s="67"/>
      <c r="AB683" s="68"/>
      <c r="AC683" s="69"/>
      <c r="AD683" s="70"/>
      <c r="AE683" s="70"/>
      <c r="AF683" s="70"/>
      <c r="AG683" s="70"/>
      <c r="AH683" s="69"/>
      <c r="AI683" s="69"/>
      <c r="AJ683" s="69"/>
      <c r="AK683" s="70"/>
      <c r="AL683" s="70"/>
      <c r="AM683" s="70"/>
      <c r="AN683" s="70"/>
      <c r="AO683" s="69"/>
      <c r="AP683" s="69"/>
      <c r="AQ683" s="69"/>
    </row>
    <row r="684">
      <c r="A684" s="60"/>
      <c r="B684" s="60"/>
      <c r="C684" s="60"/>
      <c r="D684" s="46"/>
      <c r="E684" s="25"/>
      <c r="F684" s="26"/>
      <c r="G684" s="18"/>
      <c r="H684" s="15"/>
      <c r="I684" s="28"/>
      <c r="J684" s="29"/>
      <c r="K684" s="30"/>
      <c r="L684" s="31"/>
      <c r="M684" s="32"/>
      <c r="N684" s="33"/>
      <c r="O684" s="25"/>
      <c r="P684" s="15"/>
      <c r="Q684" s="28"/>
      <c r="R684" s="29"/>
      <c r="S684" s="30"/>
      <c r="T684" s="31"/>
      <c r="U684" s="32"/>
      <c r="V684" s="33"/>
      <c r="W684" s="25"/>
      <c r="X684" s="28"/>
      <c r="Y684" s="29"/>
      <c r="Z684" s="32"/>
      <c r="AA684" s="67"/>
      <c r="AB684" s="68"/>
      <c r="AC684" s="69"/>
      <c r="AD684" s="70"/>
      <c r="AE684" s="70"/>
      <c r="AF684" s="70"/>
      <c r="AG684" s="70"/>
      <c r="AH684" s="69"/>
      <c r="AI684" s="69"/>
      <c r="AJ684" s="69"/>
      <c r="AK684" s="70"/>
      <c r="AL684" s="70"/>
      <c r="AM684" s="70"/>
      <c r="AN684" s="70"/>
      <c r="AO684" s="69"/>
      <c r="AP684" s="69"/>
      <c r="AQ684" s="69"/>
    </row>
    <row r="685">
      <c r="A685" s="60"/>
      <c r="B685" s="60"/>
      <c r="C685" s="60"/>
      <c r="D685" s="46"/>
      <c r="E685" s="25"/>
      <c r="F685" s="26"/>
      <c r="G685" s="18"/>
      <c r="H685" s="15"/>
      <c r="I685" s="28"/>
      <c r="J685" s="29"/>
      <c r="K685" s="30"/>
      <c r="L685" s="31"/>
      <c r="M685" s="32"/>
      <c r="N685" s="33"/>
      <c r="O685" s="25"/>
      <c r="P685" s="15"/>
      <c r="Q685" s="28"/>
      <c r="R685" s="29"/>
      <c r="S685" s="30"/>
      <c r="T685" s="31"/>
      <c r="U685" s="32"/>
      <c r="V685" s="33"/>
      <c r="W685" s="25"/>
      <c r="X685" s="28"/>
      <c r="Y685" s="29"/>
      <c r="Z685" s="32"/>
      <c r="AA685" s="67"/>
      <c r="AB685" s="68"/>
      <c r="AC685" s="69"/>
      <c r="AD685" s="70"/>
      <c r="AE685" s="70"/>
      <c r="AF685" s="70"/>
      <c r="AG685" s="70"/>
      <c r="AH685" s="69"/>
      <c r="AI685" s="69"/>
      <c r="AJ685" s="69"/>
      <c r="AK685" s="70"/>
      <c r="AL685" s="70"/>
      <c r="AM685" s="70"/>
      <c r="AN685" s="70"/>
      <c r="AO685" s="69"/>
      <c r="AP685" s="69"/>
      <c r="AQ685" s="69"/>
    </row>
    <row r="686">
      <c r="A686" s="60"/>
      <c r="B686" s="60"/>
      <c r="C686" s="60"/>
      <c r="D686" s="46"/>
      <c r="E686" s="25"/>
      <c r="F686" s="26"/>
      <c r="G686" s="18"/>
      <c r="H686" s="15"/>
      <c r="I686" s="28"/>
      <c r="J686" s="29"/>
      <c r="K686" s="30"/>
      <c r="L686" s="31"/>
      <c r="M686" s="32"/>
      <c r="N686" s="33"/>
      <c r="O686" s="25"/>
      <c r="P686" s="15"/>
      <c r="Q686" s="28"/>
      <c r="R686" s="29"/>
      <c r="S686" s="30"/>
      <c r="T686" s="31"/>
      <c r="U686" s="32"/>
      <c r="V686" s="33"/>
      <c r="W686" s="25"/>
      <c r="X686" s="28"/>
      <c r="Y686" s="29"/>
      <c r="Z686" s="32"/>
      <c r="AA686" s="67"/>
      <c r="AB686" s="68"/>
      <c r="AC686" s="69"/>
      <c r="AD686" s="70"/>
      <c r="AE686" s="70"/>
      <c r="AF686" s="70"/>
      <c r="AG686" s="70"/>
      <c r="AH686" s="69"/>
      <c r="AI686" s="69"/>
      <c r="AJ686" s="69"/>
      <c r="AK686" s="70"/>
      <c r="AL686" s="70"/>
      <c r="AM686" s="70"/>
      <c r="AN686" s="70"/>
      <c r="AO686" s="69"/>
      <c r="AP686" s="69"/>
      <c r="AQ686" s="69"/>
    </row>
    <row r="687">
      <c r="A687" s="60"/>
      <c r="B687" s="60"/>
      <c r="C687" s="60"/>
      <c r="D687" s="46"/>
      <c r="E687" s="25"/>
      <c r="F687" s="26"/>
      <c r="G687" s="18"/>
      <c r="H687" s="15"/>
      <c r="I687" s="28"/>
      <c r="J687" s="29"/>
      <c r="K687" s="30"/>
      <c r="L687" s="31"/>
      <c r="M687" s="32"/>
      <c r="N687" s="33"/>
      <c r="O687" s="25"/>
      <c r="P687" s="15"/>
      <c r="Q687" s="28"/>
      <c r="R687" s="29"/>
      <c r="S687" s="30"/>
      <c r="T687" s="31"/>
      <c r="U687" s="32"/>
      <c r="V687" s="33"/>
      <c r="W687" s="25"/>
      <c r="X687" s="28"/>
      <c r="Y687" s="29"/>
      <c r="Z687" s="32"/>
      <c r="AA687" s="67"/>
      <c r="AB687" s="68"/>
      <c r="AC687" s="69"/>
      <c r="AD687" s="70"/>
      <c r="AE687" s="70"/>
      <c r="AF687" s="70"/>
      <c r="AG687" s="70"/>
      <c r="AH687" s="69"/>
      <c r="AI687" s="69"/>
      <c r="AJ687" s="69"/>
      <c r="AK687" s="70"/>
      <c r="AL687" s="70"/>
      <c r="AM687" s="70"/>
      <c r="AN687" s="70"/>
      <c r="AO687" s="69"/>
      <c r="AP687" s="69"/>
      <c r="AQ687" s="69"/>
    </row>
    <row r="688">
      <c r="A688" s="60"/>
      <c r="B688" s="60"/>
      <c r="C688" s="60"/>
      <c r="D688" s="46"/>
      <c r="E688" s="25"/>
      <c r="F688" s="26"/>
      <c r="G688" s="18"/>
      <c r="H688" s="15"/>
      <c r="I688" s="28"/>
      <c r="J688" s="29"/>
      <c r="K688" s="30"/>
      <c r="L688" s="31"/>
      <c r="M688" s="32"/>
      <c r="N688" s="33"/>
      <c r="O688" s="25"/>
      <c r="P688" s="15"/>
      <c r="Q688" s="28"/>
      <c r="R688" s="29"/>
      <c r="S688" s="30"/>
      <c r="T688" s="31"/>
      <c r="U688" s="32"/>
      <c r="V688" s="33"/>
      <c r="W688" s="25"/>
      <c r="X688" s="28"/>
      <c r="Y688" s="29"/>
      <c r="Z688" s="32"/>
      <c r="AA688" s="67"/>
      <c r="AB688" s="68"/>
      <c r="AC688" s="69"/>
      <c r="AD688" s="70"/>
      <c r="AE688" s="70"/>
      <c r="AF688" s="70"/>
      <c r="AG688" s="70"/>
      <c r="AH688" s="69"/>
      <c r="AI688" s="69"/>
      <c r="AJ688" s="69"/>
      <c r="AK688" s="70"/>
      <c r="AL688" s="70"/>
      <c r="AM688" s="70"/>
      <c r="AN688" s="70"/>
      <c r="AO688" s="69"/>
      <c r="AP688" s="69"/>
      <c r="AQ688" s="69"/>
    </row>
    <row r="689">
      <c r="A689" s="60"/>
      <c r="B689" s="60"/>
      <c r="C689" s="60"/>
      <c r="D689" s="46"/>
      <c r="E689" s="25"/>
      <c r="F689" s="26"/>
      <c r="G689" s="18"/>
      <c r="H689" s="15"/>
      <c r="I689" s="28"/>
      <c r="J689" s="29"/>
      <c r="K689" s="30"/>
      <c r="L689" s="31"/>
      <c r="M689" s="32"/>
      <c r="N689" s="33"/>
      <c r="O689" s="25"/>
      <c r="P689" s="15"/>
      <c r="Q689" s="28"/>
      <c r="R689" s="29"/>
      <c r="S689" s="30"/>
      <c r="T689" s="31"/>
      <c r="U689" s="32"/>
      <c r="V689" s="33"/>
      <c r="W689" s="25"/>
      <c r="X689" s="28"/>
      <c r="Y689" s="29"/>
      <c r="Z689" s="32"/>
      <c r="AA689" s="67"/>
      <c r="AB689" s="68"/>
      <c r="AC689" s="69"/>
      <c r="AD689" s="70"/>
      <c r="AE689" s="70"/>
      <c r="AF689" s="70"/>
      <c r="AG689" s="70"/>
      <c r="AH689" s="69"/>
      <c r="AI689" s="69"/>
      <c r="AJ689" s="69"/>
      <c r="AK689" s="70"/>
      <c r="AL689" s="70"/>
      <c r="AM689" s="70"/>
      <c r="AN689" s="70"/>
      <c r="AO689" s="69"/>
      <c r="AP689" s="69"/>
      <c r="AQ689" s="69"/>
    </row>
    <row r="690">
      <c r="A690" s="60"/>
      <c r="B690" s="60"/>
      <c r="C690" s="60"/>
      <c r="D690" s="46"/>
      <c r="E690" s="25"/>
      <c r="F690" s="26"/>
      <c r="G690" s="18"/>
      <c r="H690" s="15"/>
      <c r="I690" s="28"/>
      <c r="J690" s="29"/>
      <c r="K690" s="30"/>
      <c r="L690" s="31"/>
      <c r="M690" s="32"/>
      <c r="N690" s="33"/>
      <c r="O690" s="25"/>
      <c r="P690" s="15"/>
      <c r="Q690" s="28"/>
      <c r="R690" s="29"/>
      <c r="S690" s="30"/>
      <c r="T690" s="31"/>
      <c r="U690" s="32"/>
      <c r="V690" s="33"/>
      <c r="W690" s="25"/>
      <c r="X690" s="28"/>
      <c r="Y690" s="29"/>
      <c r="Z690" s="32"/>
      <c r="AA690" s="67"/>
      <c r="AB690" s="68"/>
      <c r="AC690" s="69"/>
      <c r="AD690" s="70"/>
      <c r="AE690" s="70"/>
      <c r="AF690" s="70"/>
      <c r="AG690" s="70"/>
      <c r="AH690" s="69"/>
      <c r="AI690" s="69"/>
      <c r="AJ690" s="69"/>
      <c r="AK690" s="70"/>
      <c r="AL690" s="70"/>
      <c r="AM690" s="70"/>
      <c r="AN690" s="70"/>
      <c r="AO690" s="69"/>
      <c r="AP690" s="69"/>
      <c r="AQ690" s="69"/>
    </row>
    <row r="691">
      <c r="A691" s="60"/>
      <c r="B691" s="60"/>
      <c r="C691" s="60"/>
      <c r="D691" s="46"/>
      <c r="E691" s="25"/>
      <c r="F691" s="26"/>
      <c r="G691" s="18"/>
      <c r="H691" s="15"/>
      <c r="I691" s="28"/>
      <c r="J691" s="29"/>
      <c r="K691" s="30"/>
      <c r="L691" s="31"/>
      <c r="M691" s="32"/>
      <c r="N691" s="33"/>
      <c r="O691" s="25"/>
      <c r="P691" s="15"/>
      <c r="Q691" s="28"/>
      <c r="R691" s="29"/>
      <c r="S691" s="30"/>
      <c r="T691" s="31"/>
      <c r="U691" s="32"/>
      <c r="V691" s="33"/>
      <c r="W691" s="25"/>
      <c r="X691" s="28"/>
      <c r="Y691" s="29"/>
      <c r="Z691" s="32"/>
      <c r="AA691" s="67"/>
      <c r="AB691" s="68"/>
      <c r="AC691" s="69"/>
      <c r="AD691" s="70"/>
      <c r="AE691" s="70"/>
      <c r="AF691" s="70"/>
      <c r="AG691" s="70"/>
      <c r="AH691" s="69"/>
      <c r="AI691" s="69"/>
      <c r="AJ691" s="69"/>
      <c r="AK691" s="70"/>
      <c r="AL691" s="70"/>
      <c r="AM691" s="70"/>
      <c r="AN691" s="70"/>
      <c r="AO691" s="69"/>
      <c r="AP691" s="69"/>
      <c r="AQ691" s="69"/>
    </row>
    <row r="692">
      <c r="A692" s="60"/>
      <c r="B692" s="60"/>
      <c r="C692" s="60"/>
      <c r="D692" s="46"/>
      <c r="E692" s="25"/>
      <c r="F692" s="26"/>
      <c r="G692" s="18"/>
      <c r="H692" s="15"/>
      <c r="I692" s="28"/>
      <c r="J692" s="29"/>
      <c r="K692" s="30"/>
      <c r="L692" s="31"/>
      <c r="M692" s="32"/>
      <c r="N692" s="33"/>
      <c r="O692" s="25"/>
      <c r="P692" s="15"/>
      <c r="Q692" s="28"/>
      <c r="R692" s="29"/>
      <c r="S692" s="30"/>
      <c r="T692" s="31"/>
      <c r="U692" s="32"/>
      <c r="V692" s="33"/>
      <c r="W692" s="25"/>
      <c r="X692" s="28"/>
      <c r="Y692" s="29"/>
      <c r="Z692" s="32"/>
      <c r="AA692" s="67"/>
      <c r="AB692" s="68"/>
      <c r="AC692" s="69"/>
      <c r="AD692" s="70"/>
      <c r="AE692" s="70"/>
      <c r="AF692" s="70"/>
      <c r="AG692" s="70"/>
      <c r="AH692" s="69"/>
      <c r="AI692" s="69"/>
      <c r="AJ692" s="69"/>
      <c r="AK692" s="70"/>
      <c r="AL692" s="70"/>
      <c r="AM692" s="70"/>
      <c r="AN692" s="70"/>
      <c r="AO692" s="69"/>
      <c r="AP692" s="69"/>
      <c r="AQ692" s="69"/>
    </row>
    <row r="693">
      <c r="A693" s="60"/>
      <c r="B693" s="60"/>
      <c r="C693" s="60"/>
      <c r="D693" s="46"/>
      <c r="E693" s="25"/>
      <c r="F693" s="26"/>
      <c r="G693" s="18"/>
      <c r="H693" s="15"/>
      <c r="I693" s="28"/>
      <c r="J693" s="29"/>
      <c r="K693" s="30"/>
      <c r="L693" s="31"/>
      <c r="M693" s="32"/>
      <c r="N693" s="33"/>
      <c r="O693" s="25"/>
      <c r="P693" s="15"/>
      <c r="Q693" s="28"/>
      <c r="R693" s="29"/>
      <c r="S693" s="30"/>
      <c r="T693" s="31"/>
      <c r="U693" s="32"/>
      <c r="V693" s="33"/>
      <c r="W693" s="25"/>
      <c r="X693" s="28"/>
      <c r="Y693" s="29"/>
      <c r="Z693" s="32"/>
      <c r="AA693" s="67"/>
      <c r="AB693" s="68"/>
      <c r="AC693" s="69"/>
      <c r="AD693" s="70"/>
      <c r="AE693" s="70"/>
      <c r="AF693" s="70"/>
      <c r="AG693" s="70"/>
      <c r="AH693" s="69"/>
      <c r="AI693" s="69"/>
      <c r="AJ693" s="69"/>
      <c r="AK693" s="70"/>
      <c r="AL693" s="70"/>
      <c r="AM693" s="70"/>
      <c r="AN693" s="70"/>
      <c r="AO693" s="69"/>
      <c r="AP693" s="69"/>
      <c r="AQ693" s="69"/>
    </row>
    <row r="694">
      <c r="A694" s="60"/>
      <c r="B694" s="60"/>
      <c r="C694" s="60"/>
      <c r="D694" s="46"/>
      <c r="E694" s="25"/>
      <c r="F694" s="26"/>
      <c r="G694" s="18"/>
      <c r="H694" s="15"/>
      <c r="I694" s="28"/>
      <c r="J694" s="29"/>
      <c r="K694" s="30"/>
      <c r="L694" s="31"/>
      <c r="M694" s="32"/>
      <c r="N694" s="33"/>
      <c r="O694" s="25"/>
      <c r="P694" s="15"/>
      <c r="Q694" s="28"/>
      <c r="R694" s="29"/>
      <c r="S694" s="30"/>
      <c r="T694" s="31"/>
      <c r="U694" s="32"/>
      <c r="V694" s="33"/>
      <c r="W694" s="25"/>
      <c r="X694" s="28"/>
      <c r="Y694" s="29"/>
      <c r="Z694" s="32"/>
      <c r="AA694" s="67"/>
      <c r="AB694" s="68"/>
      <c r="AC694" s="69"/>
      <c r="AD694" s="70"/>
      <c r="AE694" s="70"/>
      <c r="AF694" s="70"/>
      <c r="AG694" s="70"/>
      <c r="AH694" s="69"/>
      <c r="AI694" s="69"/>
      <c r="AJ694" s="69"/>
      <c r="AK694" s="70"/>
      <c r="AL694" s="70"/>
      <c r="AM694" s="70"/>
      <c r="AN694" s="70"/>
      <c r="AO694" s="69"/>
      <c r="AP694" s="69"/>
      <c r="AQ694" s="69"/>
    </row>
    <row r="695">
      <c r="A695" s="60"/>
      <c r="B695" s="60"/>
      <c r="C695" s="60"/>
      <c r="D695" s="46"/>
      <c r="E695" s="25"/>
      <c r="F695" s="26"/>
      <c r="G695" s="18"/>
      <c r="H695" s="15"/>
      <c r="I695" s="28"/>
      <c r="J695" s="29"/>
      <c r="K695" s="30"/>
      <c r="L695" s="31"/>
      <c r="M695" s="32"/>
      <c r="N695" s="33"/>
      <c r="O695" s="25"/>
      <c r="P695" s="15"/>
      <c r="Q695" s="28"/>
      <c r="R695" s="29"/>
      <c r="S695" s="30"/>
      <c r="T695" s="31"/>
      <c r="U695" s="32"/>
      <c r="V695" s="33"/>
      <c r="W695" s="25"/>
      <c r="X695" s="28"/>
      <c r="Y695" s="29"/>
      <c r="Z695" s="32"/>
      <c r="AA695" s="67"/>
      <c r="AB695" s="68"/>
      <c r="AC695" s="69"/>
      <c r="AD695" s="70"/>
      <c r="AE695" s="70"/>
      <c r="AF695" s="70"/>
      <c r="AG695" s="70"/>
      <c r="AH695" s="69"/>
      <c r="AI695" s="69"/>
      <c r="AJ695" s="69"/>
      <c r="AK695" s="70"/>
      <c r="AL695" s="70"/>
      <c r="AM695" s="70"/>
      <c r="AN695" s="70"/>
      <c r="AO695" s="69"/>
      <c r="AP695" s="69"/>
      <c r="AQ695" s="69"/>
    </row>
    <row r="696">
      <c r="A696" s="60"/>
      <c r="B696" s="60"/>
      <c r="C696" s="60"/>
      <c r="D696" s="46"/>
      <c r="E696" s="25"/>
      <c r="F696" s="26"/>
      <c r="G696" s="18"/>
      <c r="H696" s="15"/>
      <c r="I696" s="28"/>
      <c r="J696" s="29"/>
      <c r="K696" s="30"/>
      <c r="L696" s="31"/>
      <c r="M696" s="32"/>
      <c r="N696" s="33"/>
      <c r="O696" s="25"/>
      <c r="P696" s="15"/>
      <c r="Q696" s="28"/>
      <c r="R696" s="29"/>
      <c r="S696" s="30"/>
      <c r="T696" s="31"/>
      <c r="U696" s="32"/>
      <c r="V696" s="33"/>
      <c r="W696" s="25"/>
      <c r="X696" s="28"/>
      <c r="Y696" s="29"/>
      <c r="Z696" s="32"/>
      <c r="AA696" s="67"/>
      <c r="AB696" s="68"/>
      <c r="AC696" s="69"/>
      <c r="AD696" s="70"/>
      <c r="AE696" s="70"/>
      <c r="AF696" s="70"/>
      <c r="AG696" s="70"/>
      <c r="AH696" s="69"/>
      <c r="AI696" s="69"/>
      <c r="AJ696" s="69"/>
      <c r="AK696" s="70"/>
      <c r="AL696" s="70"/>
      <c r="AM696" s="70"/>
      <c r="AN696" s="70"/>
      <c r="AO696" s="69"/>
      <c r="AP696" s="69"/>
      <c r="AQ696" s="69"/>
    </row>
    <row r="697">
      <c r="A697" s="60"/>
      <c r="B697" s="60"/>
      <c r="C697" s="60"/>
      <c r="D697" s="46"/>
      <c r="E697" s="25"/>
      <c r="F697" s="26"/>
      <c r="G697" s="18"/>
      <c r="H697" s="15"/>
      <c r="I697" s="28"/>
      <c r="J697" s="29"/>
      <c r="K697" s="30"/>
      <c r="L697" s="31"/>
      <c r="M697" s="32"/>
      <c r="N697" s="33"/>
      <c r="O697" s="25"/>
      <c r="P697" s="15"/>
      <c r="Q697" s="28"/>
      <c r="R697" s="29"/>
      <c r="S697" s="30"/>
      <c r="T697" s="31"/>
      <c r="U697" s="32"/>
      <c r="V697" s="33"/>
      <c r="W697" s="25"/>
      <c r="X697" s="28"/>
      <c r="Y697" s="29"/>
      <c r="Z697" s="32"/>
      <c r="AA697" s="67"/>
      <c r="AB697" s="68"/>
      <c r="AC697" s="69"/>
      <c r="AD697" s="70"/>
      <c r="AE697" s="70"/>
      <c r="AF697" s="70"/>
      <c r="AG697" s="70"/>
      <c r="AH697" s="69"/>
      <c r="AI697" s="69"/>
      <c r="AJ697" s="69"/>
      <c r="AK697" s="70"/>
      <c r="AL697" s="70"/>
      <c r="AM697" s="70"/>
      <c r="AN697" s="70"/>
      <c r="AO697" s="69"/>
      <c r="AP697" s="69"/>
      <c r="AQ697" s="69"/>
    </row>
    <row r="698">
      <c r="A698" s="60"/>
      <c r="B698" s="60"/>
      <c r="C698" s="60"/>
      <c r="D698" s="46"/>
      <c r="E698" s="25"/>
      <c r="F698" s="26"/>
      <c r="G698" s="18"/>
      <c r="H698" s="15"/>
      <c r="I698" s="28"/>
      <c r="J698" s="29"/>
      <c r="K698" s="30"/>
      <c r="L698" s="31"/>
      <c r="M698" s="32"/>
      <c r="N698" s="33"/>
      <c r="O698" s="25"/>
      <c r="P698" s="15"/>
      <c r="Q698" s="28"/>
      <c r="R698" s="29"/>
      <c r="S698" s="30"/>
      <c r="T698" s="31"/>
      <c r="U698" s="32"/>
      <c r="V698" s="33"/>
      <c r="W698" s="25"/>
      <c r="X698" s="28"/>
      <c r="Y698" s="29"/>
      <c r="Z698" s="32"/>
      <c r="AA698" s="67"/>
      <c r="AB698" s="68"/>
      <c r="AC698" s="69"/>
      <c r="AD698" s="70"/>
      <c r="AE698" s="70"/>
      <c r="AF698" s="70"/>
      <c r="AG698" s="70"/>
      <c r="AH698" s="69"/>
      <c r="AI698" s="69"/>
      <c r="AJ698" s="69"/>
      <c r="AK698" s="70"/>
      <c r="AL698" s="70"/>
      <c r="AM698" s="70"/>
      <c r="AN698" s="70"/>
      <c r="AO698" s="69"/>
      <c r="AP698" s="69"/>
      <c r="AQ698" s="69"/>
    </row>
    <row r="699">
      <c r="A699" s="60"/>
      <c r="B699" s="60"/>
      <c r="C699" s="60"/>
      <c r="D699" s="46"/>
      <c r="E699" s="25"/>
      <c r="F699" s="26"/>
      <c r="G699" s="18"/>
      <c r="H699" s="15"/>
      <c r="I699" s="28"/>
      <c r="J699" s="29"/>
      <c r="K699" s="30"/>
      <c r="L699" s="31"/>
      <c r="M699" s="32"/>
      <c r="N699" s="33"/>
      <c r="O699" s="25"/>
      <c r="P699" s="15"/>
      <c r="Q699" s="28"/>
      <c r="R699" s="29"/>
      <c r="S699" s="30"/>
      <c r="T699" s="31"/>
      <c r="U699" s="32"/>
      <c r="V699" s="33"/>
      <c r="W699" s="25"/>
      <c r="X699" s="28"/>
      <c r="Y699" s="29"/>
      <c r="Z699" s="32"/>
      <c r="AA699" s="67"/>
      <c r="AB699" s="68"/>
      <c r="AC699" s="69"/>
      <c r="AD699" s="70"/>
      <c r="AE699" s="70"/>
      <c r="AF699" s="70"/>
      <c r="AG699" s="70"/>
      <c r="AH699" s="69"/>
      <c r="AI699" s="69"/>
      <c r="AJ699" s="69"/>
      <c r="AK699" s="70"/>
      <c r="AL699" s="70"/>
      <c r="AM699" s="70"/>
      <c r="AN699" s="70"/>
      <c r="AO699" s="69"/>
      <c r="AP699" s="69"/>
      <c r="AQ699" s="69"/>
    </row>
    <row r="700">
      <c r="A700" s="60"/>
      <c r="B700" s="60"/>
      <c r="C700" s="60"/>
      <c r="D700" s="46"/>
      <c r="E700" s="25"/>
      <c r="F700" s="26"/>
      <c r="G700" s="18"/>
      <c r="H700" s="15"/>
      <c r="I700" s="28"/>
      <c r="J700" s="29"/>
      <c r="K700" s="30"/>
      <c r="L700" s="31"/>
      <c r="M700" s="32"/>
      <c r="N700" s="33"/>
      <c r="O700" s="25"/>
      <c r="P700" s="15"/>
      <c r="Q700" s="28"/>
      <c r="R700" s="29"/>
      <c r="S700" s="30"/>
      <c r="T700" s="31"/>
      <c r="U700" s="32"/>
      <c r="V700" s="33"/>
      <c r="W700" s="25"/>
      <c r="X700" s="28"/>
      <c r="Y700" s="29"/>
      <c r="Z700" s="32"/>
      <c r="AA700" s="67"/>
      <c r="AB700" s="68"/>
      <c r="AC700" s="69"/>
      <c r="AD700" s="70"/>
      <c r="AE700" s="70"/>
      <c r="AF700" s="70"/>
      <c r="AG700" s="70"/>
      <c r="AH700" s="69"/>
      <c r="AI700" s="69"/>
      <c r="AJ700" s="69"/>
      <c r="AK700" s="70"/>
      <c r="AL700" s="70"/>
      <c r="AM700" s="70"/>
      <c r="AN700" s="70"/>
      <c r="AO700" s="69"/>
      <c r="AP700" s="69"/>
      <c r="AQ700" s="69"/>
    </row>
    <row r="701">
      <c r="A701" s="60"/>
      <c r="B701" s="60"/>
      <c r="C701" s="60"/>
      <c r="D701" s="46"/>
      <c r="E701" s="25"/>
      <c r="F701" s="26"/>
      <c r="G701" s="18"/>
      <c r="H701" s="15"/>
      <c r="I701" s="28"/>
      <c r="J701" s="29"/>
      <c r="K701" s="30"/>
      <c r="L701" s="31"/>
      <c r="M701" s="32"/>
      <c r="N701" s="33"/>
      <c r="O701" s="25"/>
      <c r="P701" s="15"/>
      <c r="Q701" s="28"/>
      <c r="R701" s="29"/>
      <c r="S701" s="30"/>
      <c r="T701" s="31"/>
      <c r="U701" s="32"/>
      <c r="V701" s="33"/>
      <c r="W701" s="25"/>
      <c r="X701" s="28"/>
      <c r="Y701" s="29"/>
      <c r="Z701" s="32"/>
      <c r="AA701" s="67"/>
      <c r="AB701" s="68"/>
      <c r="AC701" s="69"/>
      <c r="AD701" s="70"/>
      <c r="AE701" s="70"/>
      <c r="AF701" s="70"/>
      <c r="AG701" s="70"/>
      <c r="AH701" s="69"/>
      <c r="AI701" s="69"/>
      <c r="AJ701" s="69"/>
      <c r="AK701" s="70"/>
      <c r="AL701" s="70"/>
      <c r="AM701" s="70"/>
      <c r="AN701" s="70"/>
      <c r="AO701" s="69"/>
      <c r="AP701" s="69"/>
      <c r="AQ701" s="69"/>
    </row>
    <row r="702">
      <c r="A702" s="60"/>
      <c r="B702" s="60"/>
      <c r="C702" s="60"/>
      <c r="D702" s="46"/>
      <c r="E702" s="25"/>
      <c r="F702" s="26"/>
      <c r="G702" s="18"/>
      <c r="H702" s="15"/>
      <c r="I702" s="28"/>
      <c r="J702" s="29"/>
      <c r="K702" s="30"/>
      <c r="L702" s="31"/>
      <c r="M702" s="32"/>
      <c r="N702" s="33"/>
      <c r="O702" s="25"/>
      <c r="P702" s="15"/>
      <c r="Q702" s="28"/>
      <c r="R702" s="29"/>
      <c r="S702" s="30"/>
      <c r="T702" s="31"/>
      <c r="U702" s="32"/>
      <c r="V702" s="33"/>
      <c r="W702" s="25"/>
      <c r="X702" s="28"/>
      <c r="Y702" s="29"/>
      <c r="Z702" s="32"/>
      <c r="AA702" s="67"/>
      <c r="AB702" s="68"/>
      <c r="AC702" s="69"/>
      <c r="AD702" s="70"/>
      <c r="AE702" s="70"/>
      <c r="AF702" s="70"/>
      <c r="AG702" s="70"/>
      <c r="AH702" s="69"/>
      <c r="AI702" s="69"/>
      <c r="AJ702" s="69"/>
      <c r="AK702" s="70"/>
      <c r="AL702" s="70"/>
      <c r="AM702" s="70"/>
      <c r="AN702" s="70"/>
      <c r="AO702" s="69"/>
      <c r="AP702" s="69"/>
      <c r="AQ702" s="69"/>
    </row>
    <row r="703">
      <c r="A703" s="60"/>
      <c r="B703" s="60"/>
      <c r="C703" s="60"/>
      <c r="D703" s="46"/>
      <c r="E703" s="25"/>
      <c r="F703" s="26"/>
      <c r="G703" s="18"/>
      <c r="H703" s="15"/>
      <c r="I703" s="28"/>
      <c r="J703" s="29"/>
      <c r="K703" s="30"/>
      <c r="L703" s="31"/>
      <c r="M703" s="32"/>
      <c r="N703" s="33"/>
      <c r="O703" s="25"/>
      <c r="P703" s="15"/>
      <c r="Q703" s="28"/>
      <c r="R703" s="29"/>
      <c r="S703" s="30"/>
      <c r="T703" s="31"/>
      <c r="U703" s="32"/>
      <c r="V703" s="33"/>
      <c r="W703" s="25"/>
      <c r="X703" s="28"/>
      <c r="Y703" s="29"/>
      <c r="Z703" s="32"/>
      <c r="AA703" s="67"/>
      <c r="AB703" s="68"/>
      <c r="AC703" s="69"/>
      <c r="AD703" s="70"/>
      <c r="AE703" s="70"/>
      <c r="AF703" s="70"/>
      <c r="AG703" s="70"/>
      <c r="AH703" s="69"/>
      <c r="AI703" s="69"/>
      <c r="AJ703" s="69"/>
      <c r="AK703" s="70"/>
      <c r="AL703" s="70"/>
      <c r="AM703" s="70"/>
      <c r="AN703" s="70"/>
      <c r="AO703" s="69"/>
      <c r="AP703" s="69"/>
      <c r="AQ703" s="69"/>
    </row>
    <row r="704">
      <c r="A704" s="60"/>
      <c r="B704" s="60"/>
      <c r="C704" s="60"/>
      <c r="D704" s="46"/>
      <c r="E704" s="25"/>
      <c r="F704" s="26"/>
      <c r="G704" s="18"/>
      <c r="H704" s="15"/>
      <c r="I704" s="28"/>
      <c r="J704" s="29"/>
      <c r="K704" s="30"/>
      <c r="L704" s="31"/>
      <c r="M704" s="32"/>
      <c r="N704" s="33"/>
      <c r="O704" s="25"/>
      <c r="P704" s="15"/>
      <c r="Q704" s="28"/>
      <c r="R704" s="29"/>
      <c r="S704" s="30"/>
      <c r="T704" s="31"/>
      <c r="U704" s="32"/>
      <c r="V704" s="33"/>
      <c r="W704" s="25"/>
      <c r="X704" s="28"/>
      <c r="Y704" s="29"/>
      <c r="Z704" s="32"/>
      <c r="AA704" s="67"/>
      <c r="AB704" s="68"/>
      <c r="AC704" s="69"/>
      <c r="AD704" s="70"/>
      <c r="AE704" s="70"/>
      <c r="AF704" s="70"/>
      <c r="AG704" s="70"/>
      <c r="AH704" s="69"/>
      <c r="AI704" s="69"/>
      <c r="AJ704" s="69"/>
      <c r="AK704" s="70"/>
      <c r="AL704" s="70"/>
      <c r="AM704" s="70"/>
      <c r="AN704" s="70"/>
      <c r="AO704" s="69"/>
      <c r="AP704" s="69"/>
      <c r="AQ704" s="69"/>
    </row>
    <row r="705">
      <c r="A705" s="60"/>
      <c r="B705" s="60"/>
      <c r="C705" s="60"/>
      <c r="D705" s="46"/>
      <c r="E705" s="25"/>
      <c r="F705" s="26"/>
      <c r="G705" s="18"/>
      <c r="H705" s="15"/>
      <c r="I705" s="28"/>
      <c r="J705" s="29"/>
      <c r="K705" s="30"/>
      <c r="L705" s="31"/>
      <c r="M705" s="32"/>
      <c r="N705" s="33"/>
      <c r="O705" s="25"/>
      <c r="P705" s="15"/>
      <c r="Q705" s="28"/>
      <c r="R705" s="29"/>
      <c r="S705" s="30"/>
      <c r="T705" s="31"/>
      <c r="U705" s="32"/>
      <c r="V705" s="33"/>
      <c r="W705" s="25"/>
      <c r="X705" s="28"/>
      <c r="Y705" s="29"/>
      <c r="Z705" s="32"/>
      <c r="AA705" s="67"/>
      <c r="AB705" s="68"/>
      <c r="AC705" s="69"/>
      <c r="AD705" s="70"/>
      <c r="AE705" s="70"/>
      <c r="AF705" s="70"/>
      <c r="AG705" s="70"/>
      <c r="AH705" s="69"/>
      <c r="AI705" s="69"/>
      <c r="AJ705" s="69"/>
      <c r="AK705" s="70"/>
      <c r="AL705" s="70"/>
      <c r="AM705" s="70"/>
      <c r="AN705" s="70"/>
      <c r="AO705" s="69"/>
      <c r="AP705" s="69"/>
      <c r="AQ705" s="69"/>
    </row>
    <row r="706">
      <c r="A706" s="60"/>
      <c r="B706" s="60"/>
      <c r="C706" s="60"/>
      <c r="D706" s="46"/>
      <c r="E706" s="25"/>
      <c r="F706" s="26"/>
      <c r="G706" s="18"/>
      <c r="H706" s="15"/>
      <c r="I706" s="28"/>
      <c r="J706" s="29"/>
      <c r="K706" s="30"/>
      <c r="L706" s="31"/>
      <c r="M706" s="32"/>
      <c r="N706" s="33"/>
      <c r="O706" s="25"/>
      <c r="P706" s="15"/>
      <c r="Q706" s="28"/>
      <c r="R706" s="29"/>
      <c r="S706" s="30"/>
      <c r="T706" s="31"/>
      <c r="U706" s="32"/>
      <c r="V706" s="33"/>
      <c r="W706" s="25"/>
      <c r="X706" s="28"/>
      <c r="Y706" s="29"/>
      <c r="Z706" s="32"/>
      <c r="AA706" s="67"/>
      <c r="AB706" s="68"/>
      <c r="AC706" s="69"/>
      <c r="AD706" s="70"/>
      <c r="AE706" s="70"/>
      <c r="AF706" s="70"/>
      <c r="AG706" s="70"/>
      <c r="AH706" s="69"/>
      <c r="AI706" s="69"/>
      <c r="AJ706" s="69"/>
      <c r="AK706" s="70"/>
      <c r="AL706" s="70"/>
      <c r="AM706" s="70"/>
      <c r="AN706" s="70"/>
      <c r="AO706" s="69"/>
      <c r="AP706" s="69"/>
      <c r="AQ706" s="69"/>
    </row>
    <row r="707">
      <c r="A707" s="60"/>
      <c r="B707" s="60"/>
      <c r="C707" s="60"/>
      <c r="D707" s="46"/>
      <c r="E707" s="25"/>
      <c r="F707" s="26"/>
      <c r="G707" s="18"/>
      <c r="H707" s="15"/>
      <c r="I707" s="28"/>
      <c r="J707" s="29"/>
      <c r="K707" s="30"/>
      <c r="L707" s="31"/>
      <c r="M707" s="32"/>
      <c r="N707" s="33"/>
      <c r="O707" s="25"/>
      <c r="P707" s="15"/>
      <c r="Q707" s="28"/>
      <c r="R707" s="29"/>
      <c r="S707" s="30"/>
      <c r="T707" s="31"/>
      <c r="U707" s="32"/>
      <c r="V707" s="33"/>
      <c r="W707" s="25"/>
      <c r="X707" s="28"/>
      <c r="Y707" s="29"/>
      <c r="Z707" s="32"/>
      <c r="AA707" s="67"/>
      <c r="AB707" s="68"/>
      <c r="AC707" s="69"/>
      <c r="AD707" s="70"/>
      <c r="AE707" s="70"/>
      <c r="AF707" s="70"/>
      <c r="AG707" s="70"/>
      <c r="AH707" s="69"/>
      <c r="AI707" s="69"/>
      <c r="AJ707" s="69"/>
      <c r="AK707" s="70"/>
      <c r="AL707" s="70"/>
      <c r="AM707" s="70"/>
      <c r="AN707" s="70"/>
      <c r="AO707" s="69"/>
      <c r="AP707" s="69"/>
      <c r="AQ707" s="69"/>
    </row>
    <row r="708">
      <c r="A708" s="60"/>
      <c r="B708" s="60"/>
      <c r="C708" s="60"/>
      <c r="D708" s="46"/>
      <c r="E708" s="25"/>
      <c r="F708" s="26"/>
      <c r="G708" s="18"/>
      <c r="H708" s="15"/>
      <c r="I708" s="28"/>
      <c r="J708" s="29"/>
      <c r="K708" s="30"/>
      <c r="L708" s="31"/>
      <c r="M708" s="32"/>
      <c r="N708" s="33"/>
      <c r="O708" s="25"/>
      <c r="P708" s="15"/>
      <c r="Q708" s="28"/>
      <c r="R708" s="29"/>
      <c r="S708" s="30"/>
      <c r="T708" s="31"/>
      <c r="U708" s="32"/>
      <c r="V708" s="33"/>
      <c r="W708" s="25"/>
      <c r="X708" s="28"/>
      <c r="Y708" s="29"/>
      <c r="Z708" s="32"/>
      <c r="AA708" s="67"/>
      <c r="AB708" s="68"/>
      <c r="AC708" s="69"/>
      <c r="AD708" s="70"/>
      <c r="AE708" s="70"/>
      <c r="AF708" s="70"/>
      <c r="AG708" s="70"/>
      <c r="AH708" s="69"/>
      <c r="AI708" s="69"/>
      <c r="AJ708" s="69"/>
      <c r="AK708" s="70"/>
      <c r="AL708" s="70"/>
      <c r="AM708" s="70"/>
      <c r="AN708" s="70"/>
      <c r="AO708" s="69"/>
      <c r="AP708" s="69"/>
      <c r="AQ708" s="69"/>
    </row>
    <row r="709">
      <c r="A709" s="60"/>
      <c r="B709" s="60"/>
      <c r="C709" s="60"/>
      <c r="D709" s="46"/>
      <c r="E709" s="25"/>
      <c r="F709" s="26"/>
      <c r="G709" s="18"/>
      <c r="H709" s="15"/>
      <c r="I709" s="28"/>
      <c r="J709" s="29"/>
      <c r="K709" s="30"/>
      <c r="L709" s="31"/>
      <c r="M709" s="32"/>
      <c r="N709" s="33"/>
      <c r="O709" s="25"/>
      <c r="P709" s="15"/>
      <c r="Q709" s="28"/>
      <c r="R709" s="29"/>
      <c r="S709" s="30"/>
      <c r="T709" s="31"/>
      <c r="U709" s="32"/>
      <c r="V709" s="33"/>
      <c r="W709" s="25"/>
      <c r="X709" s="28"/>
      <c r="Y709" s="29"/>
      <c r="Z709" s="32"/>
      <c r="AA709" s="67"/>
      <c r="AB709" s="68"/>
      <c r="AC709" s="69"/>
      <c r="AD709" s="70"/>
      <c r="AE709" s="70"/>
      <c r="AF709" s="70"/>
      <c r="AG709" s="70"/>
      <c r="AH709" s="69"/>
      <c r="AI709" s="69"/>
      <c r="AJ709" s="69"/>
      <c r="AK709" s="70"/>
      <c r="AL709" s="70"/>
      <c r="AM709" s="70"/>
      <c r="AN709" s="70"/>
      <c r="AO709" s="69"/>
      <c r="AP709" s="69"/>
      <c r="AQ709" s="69"/>
    </row>
    <row r="710">
      <c r="A710" s="60"/>
      <c r="B710" s="60"/>
      <c r="C710" s="60"/>
      <c r="D710" s="46"/>
      <c r="E710" s="25"/>
      <c r="F710" s="26"/>
      <c r="G710" s="18"/>
      <c r="H710" s="15"/>
      <c r="I710" s="28"/>
      <c r="J710" s="29"/>
      <c r="K710" s="30"/>
      <c r="L710" s="31"/>
      <c r="M710" s="32"/>
      <c r="N710" s="33"/>
      <c r="O710" s="25"/>
      <c r="P710" s="15"/>
      <c r="Q710" s="28"/>
      <c r="R710" s="29"/>
      <c r="S710" s="30"/>
      <c r="T710" s="31"/>
      <c r="U710" s="32"/>
      <c r="V710" s="33"/>
      <c r="W710" s="25"/>
      <c r="X710" s="28"/>
      <c r="Y710" s="29"/>
      <c r="Z710" s="32"/>
      <c r="AA710" s="67"/>
      <c r="AB710" s="68"/>
      <c r="AC710" s="69"/>
      <c r="AD710" s="70"/>
      <c r="AE710" s="70"/>
      <c r="AF710" s="70"/>
      <c r="AG710" s="70"/>
      <c r="AH710" s="69"/>
      <c r="AI710" s="69"/>
      <c r="AJ710" s="69"/>
      <c r="AK710" s="70"/>
      <c r="AL710" s="70"/>
      <c r="AM710" s="70"/>
      <c r="AN710" s="70"/>
      <c r="AO710" s="69"/>
      <c r="AP710" s="69"/>
      <c r="AQ710" s="69"/>
    </row>
    <row r="711">
      <c r="A711" s="60"/>
      <c r="B711" s="60"/>
      <c r="C711" s="60"/>
      <c r="D711" s="46"/>
      <c r="E711" s="25"/>
      <c r="F711" s="26"/>
      <c r="G711" s="18"/>
      <c r="H711" s="15"/>
      <c r="I711" s="28"/>
      <c r="J711" s="29"/>
      <c r="K711" s="30"/>
      <c r="L711" s="31"/>
      <c r="M711" s="32"/>
      <c r="N711" s="33"/>
      <c r="O711" s="25"/>
      <c r="P711" s="15"/>
      <c r="Q711" s="28"/>
      <c r="R711" s="29"/>
      <c r="S711" s="30"/>
      <c r="T711" s="31"/>
      <c r="U711" s="32"/>
      <c r="V711" s="33"/>
      <c r="W711" s="25"/>
      <c r="X711" s="28"/>
      <c r="Y711" s="29"/>
      <c r="Z711" s="32"/>
      <c r="AA711" s="67"/>
      <c r="AB711" s="68"/>
      <c r="AC711" s="69"/>
      <c r="AD711" s="70"/>
      <c r="AE711" s="70"/>
      <c r="AF711" s="70"/>
      <c r="AG711" s="70"/>
      <c r="AH711" s="69"/>
      <c r="AI711" s="69"/>
      <c r="AJ711" s="69"/>
      <c r="AK711" s="70"/>
      <c r="AL711" s="70"/>
      <c r="AM711" s="70"/>
      <c r="AN711" s="70"/>
      <c r="AO711" s="69"/>
      <c r="AP711" s="69"/>
      <c r="AQ711" s="69"/>
    </row>
    <row r="712">
      <c r="A712" s="60"/>
      <c r="B712" s="60"/>
      <c r="C712" s="60"/>
      <c r="D712" s="46"/>
      <c r="E712" s="25"/>
      <c r="F712" s="26"/>
      <c r="G712" s="18"/>
      <c r="H712" s="15"/>
      <c r="I712" s="28"/>
      <c r="J712" s="29"/>
      <c r="K712" s="30"/>
      <c r="L712" s="31"/>
      <c r="M712" s="32"/>
      <c r="N712" s="33"/>
      <c r="O712" s="25"/>
      <c r="P712" s="15"/>
      <c r="Q712" s="28"/>
      <c r="R712" s="29"/>
      <c r="S712" s="30"/>
      <c r="T712" s="31"/>
      <c r="U712" s="32"/>
      <c r="V712" s="33"/>
      <c r="W712" s="25"/>
      <c r="X712" s="28"/>
      <c r="Y712" s="29"/>
      <c r="Z712" s="32"/>
      <c r="AA712" s="67"/>
      <c r="AB712" s="68"/>
      <c r="AC712" s="69"/>
      <c r="AD712" s="70"/>
      <c r="AE712" s="70"/>
      <c r="AF712" s="70"/>
      <c r="AG712" s="70"/>
      <c r="AH712" s="69"/>
      <c r="AI712" s="69"/>
      <c r="AJ712" s="69"/>
      <c r="AK712" s="70"/>
      <c r="AL712" s="70"/>
      <c r="AM712" s="70"/>
      <c r="AN712" s="70"/>
      <c r="AO712" s="69"/>
      <c r="AP712" s="69"/>
      <c r="AQ712" s="69"/>
    </row>
    <row r="713">
      <c r="A713" s="60"/>
      <c r="B713" s="60"/>
      <c r="C713" s="60"/>
      <c r="D713" s="46"/>
      <c r="E713" s="25"/>
      <c r="F713" s="26"/>
      <c r="G713" s="18"/>
      <c r="H713" s="15"/>
      <c r="I713" s="28"/>
      <c r="J713" s="29"/>
      <c r="K713" s="30"/>
      <c r="L713" s="31"/>
      <c r="M713" s="32"/>
      <c r="N713" s="33"/>
      <c r="O713" s="25"/>
      <c r="P713" s="15"/>
      <c r="Q713" s="28"/>
      <c r="R713" s="29"/>
      <c r="S713" s="30"/>
      <c r="T713" s="31"/>
      <c r="U713" s="32"/>
      <c r="V713" s="33"/>
      <c r="W713" s="25"/>
      <c r="X713" s="28"/>
      <c r="Y713" s="29"/>
      <c r="Z713" s="32"/>
      <c r="AA713" s="67"/>
      <c r="AB713" s="68"/>
      <c r="AC713" s="69"/>
      <c r="AD713" s="70"/>
      <c r="AE713" s="70"/>
      <c r="AF713" s="70"/>
      <c r="AG713" s="70"/>
      <c r="AH713" s="69"/>
      <c r="AI713" s="69"/>
      <c r="AJ713" s="69"/>
      <c r="AK713" s="70"/>
      <c r="AL713" s="70"/>
      <c r="AM713" s="70"/>
      <c r="AN713" s="70"/>
      <c r="AO713" s="69"/>
      <c r="AP713" s="69"/>
      <c r="AQ713" s="69"/>
    </row>
    <row r="714">
      <c r="A714" s="60"/>
      <c r="B714" s="60"/>
      <c r="C714" s="60"/>
      <c r="D714" s="46"/>
      <c r="E714" s="25"/>
      <c r="F714" s="26"/>
      <c r="G714" s="18"/>
      <c r="H714" s="15"/>
      <c r="I714" s="28"/>
      <c r="J714" s="29"/>
      <c r="K714" s="30"/>
      <c r="L714" s="31"/>
      <c r="M714" s="32"/>
      <c r="N714" s="33"/>
      <c r="O714" s="25"/>
      <c r="P714" s="15"/>
      <c r="Q714" s="28"/>
      <c r="R714" s="29"/>
      <c r="S714" s="30"/>
      <c r="T714" s="31"/>
      <c r="U714" s="32"/>
      <c r="V714" s="33"/>
      <c r="W714" s="25"/>
      <c r="X714" s="28"/>
      <c r="Y714" s="29"/>
      <c r="Z714" s="32"/>
      <c r="AA714" s="67"/>
      <c r="AB714" s="68"/>
      <c r="AC714" s="69"/>
      <c r="AD714" s="70"/>
      <c r="AE714" s="70"/>
      <c r="AF714" s="70"/>
      <c r="AG714" s="70"/>
      <c r="AH714" s="69"/>
      <c r="AI714" s="69"/>
      <c r="AJ714" s="69"/>
      <c r="AK714" s="70"/>
      <c r="AL714" s="70"/>
      <c r="AM714" s="70"/>
      <c r="AN714" s="70"/>
      <c r="AO714" s="69"/>
      <c r="AP714" s="69"/>
      <c r="AQ714" s="69"/>
    </row>
    <row r="715">
      <c r="A715" s="60"/>
      <c r="B715" s="60"/>
      <c r="C715" s="60"/>
      <c r="D715" s="46"/>
      <c r="E715" s="25"/>
      <c r="F715" s="26"/>
      <c r="G715" s="18"/>
      <c r="H715" s="15"/>
      <c r="I715" s="28"/>
      <c r="J715" s="29"/>
      <c r="K715" s="30"/>
      <c r="L715" s="31"/>
      <c r="M715" s="32"/>
      <c r="N715" s="33"/>
      <c r="O715" s="25"/>
      <c r="P715" s="15"/>
      <c r="Q715" s="28"/>
      <c r="R715" s="29"/>
      <c r="S715" s="30"/>
      <c r="T715" s="31"/>
      <c r="U715" s="32"/>
      <c r="V715" s="33"/>
      <c r="W715" s="25"/>
      <c r="X715" s="28"/>
      <c r="Y715" s="29"/>
      <c r="Z715" s="32"/>
      <c r="AA715" s="67"/>
      <c r="AB715" s="68"/>
      <c r="AC715" s="69"/>
      <c r="AD715" s="70"/>
      <c r="AE715" s="70"/>
      <c r="AF715" s="70"/>
      <c r="AG715" s="70"/>
      <c r="AH715" s="69"/>
      <c r="AI715" s="69"/>
      <c r="AJ715" s="69"/>
      <c r="AK715" s="70"/>
      <c r="AL715" s="70"/>
      <c r="AM715" s="70"/>
      <c r="AN715" s="70"/>
      <c r="AO715" s="69"/>
      <c r="AP715" s="69"/>
      <c r="AQ715" s="69"/>
    </row>
    <row r="716">
      <c r="A716" s="60"/>
      <c r="B716" s="60"/>
      <c r="C716" s="60"/>
      <c r="D716" s="46"/>
      <c r="E716" s="25"/>
      <c r="F716" s="26"/>
      <c r="G716" s="18"/>
      <c r="H716" s="15"/>
      <c r="I716" s="28"/>
      <c r="J716" s="29"/>
      <c r="K716" s="30"/>
      <c r="L716" s="31"/>
      <c r="M716" s="32"/>
      <c r="N716" s="33"/>
      <c r="O716" s="25"/>
      <c r="P716" s="15"/>
      <c r="Q716" s="28"/>
      <c r="R716" s="29"/>
      <c r="S716" s="30"/>
      <c r="T716" s="31"/>
      <c r="U716" s="32"/>
      <c r="V716" s="33"/>
      <c r="W716" s="25"/>
      <c r="X716" s="28"/>
      <c r="Y716" s="29"/>
      <c r="Z716" s="32"/>
      <c r="AA716" s="67"/>
      <c r="AB716" s="68"/>
      <c r="AC716" s="69"/>
      <c r="AD716" s="70"/>
      <c r="AE716" s="70"/>
      <c r="AF716" s="70"/>
      <c r="AG716" s="70"/>
      <c r="AH716" s="69"/>
      <c r="AI716" s="69"/>
      <c r="AJ716" s="69"/>
      <c r="AK716" s="70"/>
      <c r="AL716" s="70"/>
      <c r="AM716" s="70"/>
      <c r="AN716" s="70"/>
      <c r="AO716" s="69"/>
      <c r="AP716" s="69"/>
      <c r="AQ716" s="69"/>
    </row>
    <row r="717">
      <c r="A717" s="60"/>
      <c r="B717" s="60"/>
      <c r="C717" s="60"/>
      <c r="D717" s="46"/>
      <c r="E717" s="25"/>
      <c r="F717" s="26"/>
      <c r="G717" s="18"/>
      <c r="H717" s="15"/>
      <c r="I717" s="28"/>
      <c r="J717" s="29"/>
      <c r="K717" s="30"/>
      <c r="L717" s="31"/>
      <c r="M717" s="32"/>
      <c r="N717" s="33"/>
      <c r="O717" s="25"/>
      <c r="P717" s="15"/>
      <c r="Q717" s="28"/>
      <c r="R717" s="29"/>
      <c r="S717" s="30"/>
      <c r="T717" s="31"/>
      <c r="U717" s="32"/>
      <c r="V717" s="33"/>
      <c r="W717" s="25"/>
      <c r="X717" s="28"/>
      <c r="Y717" s="29"/>
      <c r="Z717" s="32"/>
      <c r="AA717" s="67"/>
      <c r="AB717" s="68"/>
      <c r="AC717" s="69"/>
      <c r="AD717" s="70"/>
      <c r="AE717" s="70"/>
      <c r="AF717" s="70"/>
      <c r="AG717" s="70"/>
      <c r="AH717" s="69"/>
      <c r="AI717" s="69"/>
      <c r="AJ717" s="69"/>
      <c r="AK717" s="70"/>
      <c r="AL717" s="70"/>
      <c r="AM717" s="70"/>
      <c r="AN717" s="70"/>
      <c r="AO717" s="69"/>
      <c r="AP717" s="69"/>
      <c r="AQ717" s="69"/>
    </row>
    <row r="718">
      <c r="A718" s="60"/>
      <c r="B718" s="60"/>
      <c r="C718" s="60"/>
      <c r="D718" s="46"/>
      <c r="E718" s="25"/>
      <c r="F718" s="26"/>
      <c r="G718" s="18"/>
      <c r="H718" s="15"/>
      <c r="I718" s="28"/>
      <c r="J718" s="29"/>
      <c r="K718" s="30"/>
      <c r="L718" s="31"/>
      <c r="M718" s="32"/>
      <c r="N718" s="33"/>
      <c r="O718" s="25"/>
      <c r="P718" s="15"/>
      <c r="Q718" s="28"/>
      <c r="R718" s="29"/>
      <c r="S718" s="30"/>
      <c r="T718" s="31"/>
      <c r="U718" s="32"/>
      <c r="V718" s="33"/>
      <c r="W718" s="25"/>
      <c r="X718" s="28"/>
      <c r="Y718" s="29"/>
      <c r="Z718" s="32"/>
      <c r="AA718" s="67"/>
      <c r="AB718" s="68"/>
      <c r="AC718" s="69"/>
      <c r="AD718" s="70"/>
      <c r="AE718" s="70"/>
      <c r="AF718" s="70"/>
      <c r="AG718" s="70"/>
      <c r="AH718" s="69"/>
      <c r="AI718" s="69"/>
      <c r="AJ718" s="69"/>
      <c r="AK718" s="70"/>
      <c r="AL718" s="70"/>
      <c r="AM718" s="70"/>
      <c r="AN718" s="70"/>
      <c r="AO718" s="69"/>
      <c r="AP718" s="69"/>
      <c r="AQ718" s="69"/>
    </row>
    <row r="719">
      <c r="A719" s="60"/>
      <c r="B719" s="60"/>
      <c r="C719" s="60"/>
      <c r="D719" s="46"/>
      <c r="E719" s="25"/>
      <c r="F719" s="26"/>
      <c r="G719" s="18"/>
      <c r="H719" s="15"/>
      <c r="I719" s="28"/>
      <c r="J719" s="29"/>
      <c r="K719" s="30"/>
      <c r="L719" s="31"/>
      <c r="M719" s="32"/>
      <c r="N719" s="33"/>
      <c r="O719" s="25"/>
      <c r="P719" s="15"/>
      <c r="Q719" s="28"/>
      <c r="R719" s="29"/>
      <c r="S719" s="30"/>
      <c r="T719" s="31"/>
      <c r="U719" s="32"/>
      <c r="V719" s="33"/>
      <c r="W719" s="25"/>
      <c r="X719" s="28"/>
      <c r="Y719" s="29"/>
      <c r="Z719" s="32"/>
      <c r="AA719" s="67"/>
      <c r="AB719" s="68"/>
      <c r="AC719" s="69"/>
      <c r="AD719" s="70"/>
      <c r="AE719" s="70"/>
      <c r="AF719" s="70"/>
      <c r="AG719" s="70"/>
      <c r="AH719" s="69"/>
      <c r="AI719" s="69"/>
      <c r="AJ719" s="69"/>
      <c r="AK719" s="70"/>
      <c r="AL719" s="70"/>
      <c r="AM719" s="70"/>
      <c r="AN719" s="70"/>
      <c r="AO719" s="69"/>
      <c r="AP719" s="69"/>
      <c r="AQ719" s="69"/>
    </row>
    <row r="720">
      <c r="A720" s="60"/>
      <c r="B720" s="60"/>
      <c r="C720" s="60"/>
      <c r="D720" s="46"/>
      <c r="E720" s="25"/>
      <c r="F720" s="26"/>
      <c r="G720" s="18"/>
      <c r="H720" s="15"/>
      <c r="I720" s="28"/>
      <c r="J720" s="29"/>
      <c r="K720" s="30"/>
      <c r="L720" s="31"/>
      <c r="M720" s="32"/>
      <c r="N720" s="33"/>
      <c r="O720" s="25"/>
      <c r="P720" s="15"/>
      <c r="Q720" s="28"/>
      <c r="R720" s="29"/>
      <c r="S720" s="30"/>
      <c r="T720" s="31"/>
      <c r="U720" s="32"/>
      <c r="V720" s="33"/>
      <c r="W720" s="25"/>
      <c r="X720" s="28"/>
      <c r="Y720" s="29"/>
      <c r="Z720" s="32"/>
      <c r="AA720" s="67"/>
      <c r="AB720" s="68"/>
      <c r="AC720" s="69"/>
      <c r="AD720" s="70"/>
      <c r="AE720" s="70"/>
      <c r="AF720" s="70"/>
      <c r="AG720" s="70"/>
      <c r="AH720" s="69"/>
      <c r="AI720" s="69"/>
      <c r="AJ720" s="69"/>
      <c r="AK720" s="70"/>
      <c r="AL720" s="70"/>
      <c r="AM720" s="70"/>
      <c r="AN720" s="70"/>
      <c r="AO720" s="69"/>
      <c r="AP720" s="69"/>
      <c r="AQ720" s="69"/>
    </row>
    <row r="721">
      <c r="A721" s="60"/>
      <c r="B721" s="60"/>
      <c r="C721" s="60"/>
      <c r="D721" s="46"/>
      <c r="E721" s="25"/>
      <c r="F721" s="26"/>
      <c r="G721" s="18"/>
      <c r="H721" s="15"/>
      <c r="I721" s="28"/>
      <c r="J721" s="29"/>
      <c r="K721" s="30"/>
      <c r="L721" s="31"/>
      <c r="M721" s="32"/>
      <c r="N721" s="33"/>
      <c r="O721" s="25"/>
      <c r="P721" s="15"/>
      <c r="Q721" s="28"/>
      <c r="R721" s="29"/>
      <c r="S721" s="30"/>
      <c r="T721" s="31"/>
      <c r="U721" s="32"/>
      <c r="V721" s="33"/>
      <c r="W721" s="25"/>
      <c r="X721" s="28"/>
      <c r="Y721" s="29"/>
      <c r="Z721" s="32"/>
      <c r="AA721" s="67"/>
      <c r="AB721" s="68"/>
      <c r="AC721" s="69"/>
      <c r="AD721" s="70"/>
      <c r="AE721" s="70"/>
      <c r="AF721" s="70"/>
      <c r="AG721" s="70"/>
      <c r="AH721" s="69"/>
      <c r="AI721" s="69"/>
      <c r="AJ721" s="69"/>
      <c r="AK721" s="70"/>
      <c r="AL721" s="70"/>
      <c r="AM721" s="70"/>
      <c r="AN721" s="70"/>
      <c r="AO721" s="69"/>
      <c r="AP721" s="69"/>
      <c r="AQ721" s="69"/>
    </row>
    <row r="722">
      <c r="A722" s="60"/>
      <c r="B722" s="60"/>
      <c r="C722" s="60"/>
      <c r="D722" s="46"/>
      <c r="E722" s="25"/>
      <c r="F722" s="26"/>
      <c r="G722" s="18"/>
      <c r="H722" s="15"/>
      <c r="I722" s="28"/>
      <c r="J722" s="29"/>
      <c r="K722" s="30"/>
      <c r="L722" s="31"/>
      <c r="M722" s="32"/>
      <c r="N722" s="33"/>
      <c r="O722" s="25"/>
      <c r="P722" s="15"/>
      <c r="Q722" s="28"/>
      <c r="R722" s="29"/>
      <c r="S722" s="30"/>
      <c r="T722" s="31"/>
      <c r="U722" s="32"/>
      <c r="V722" s="33"/>
      <c r="W722" s="25"/>
      <c r="X722" s="28"/>
      <c r="Y722" s="29"/>
      <c r="Z722" s="32"/>
      <c r="AA722" s="67"/>
      <c r="AB722" s="68"/>
      <c r="AC722" s="69"/>
      <c r="AD722" s="70"/>
      <c r="AE722" s="70"/>
      <c r="AF722" s="70"/>
      <c r="AG722" s="70"/>
      <c r="AH722" s="69"/>
      <c r="AI722" s="69"/>
      <c r="AJ722" s="69"/>
      <c r="AK722" s="70"/>
      <c r="AL722" s="70"/>
      <c r="AM722" s="70"/>
      <c r="AN722" s="70"/>
      <c r="AO722" s="69"/>
      <c r="AP722" s="69"/>
      <c r="AQ722" s="69"/>
    </row>
    <row r="723">
      <c r="A723" s="60"/>
      <c r="B723" s="60"/>
      <c r="C723" s="60"/>
      <c r="D723" s="46"/>
      <c r="E723" s="25"/>
      <c r="F723" s="26"/>
      <c r="G723" s="18"/>
      <c r="H723" s="15"/>
      <c r="I723" s="28"/>
      <c r="J723" s="29"/>
      <c r="K723" s="30"/>
      <c r="L723" s="31"/>
      <c r="M723" s="32"/>
      <c r="N723" s="33"/>
      <c r="O723" s="25"/>
      <c r="P723" s="15"/>
      <c r="Q723" s="28"/>
      <c r="R723" s="29"/>
      <c r="S723" s="30"/>
      <c r="T723" s="31"/>
      <c r="U723" s="32"/>
      <c r="V723" s="33"/>
      <c r="W723" s="25"/>
      <c r="X723" s="28"/>
      <c r="Y723" s="29"/>
      <c r="Z723" s="32"/>
      <c r="AA723" s="67"/>
      <c r="AB723" s="68"/>
      <c r="AC723" s="69"/>
      <c r="AD723" s="70"/>
      <c r="AE723" s="70"/>
      <c r="AF723" s="70"/>
      <c r="AG723" s="70"/>
      <c r="AH723" s="69"/>
      <c r="AI723" s="69"/>
      <c r="AJ723" s="69"/>
      <c r="AK723" s="70"/>
      <c r="AL723" s="70"/>
      <c r="AM723" s="70"/>
      <c r="AN723" s="70"/>
      <c r="AO723" s="69"/>
      <c r="AP723" s="69"/>
      <c r="AQ723" s="69"/>
    </row>
    <row r="724">
      <c r="A724" s="60"/>
      <c r="B724" s="60"/>
      <c r="C724" s="60"/>
      <c r="D724" s="46"/>
      <c r="E724" s="25"/>
      <c r="F724" s="26"/>
      <c r="G724" s="18"/>
      <c r="H724" s="15"/>
      <c r="I724" s="28"/>
      <c r="J724" s="29"/>
      <c r="K724" s="30"/>
      <c r="L724" s="31"/>
      <c r="M724" s="32"/>
      <c r="N724" s="33"/>
      <c r="O724" s="25"/>
      <c r="P724" s="15"/>
      <c r="Q724" s="28"/>
      <c r="R724" s="29"/>
      <c r="S724" s="30"/>
      <c r="T724" s="31"/>
      <c r="U724" s="32"/>
      <c r="V724" s="33"/>
      <c r="W724" s="25"/>
      <c r="X724" s="28"/>
      <c r="Y724" s="29"/>
      <c r="Z724" s="32"/>
      <c r="AA724" s="67"/>
      <c r="AB724" s="68"/>
      <c r="AC724" s="69"/>
      <c r="AD724" s="70"/>
      <c r="AE724" s="70"/>
      <c r="AF724" s="70"/>
      <c r="AG724" s="70"/>
      <c r="AH724" s="69"/>
      <c r="AI724" s="69"/>
      <c r="AJ724" s="69"/>
      <c r="AK724" s="70"/>
      <c r="AL724" s="70"/>
      <c r="AM724" s="70"/>
      <c r="AN724" s="70"/>
      <c r="AO724" s="69"/>
      <c r="AP724" s="69"/>
      <c r="AQ724" s="69"/>
    </row>
    <row r="725">
      <c r="A725" s="60"/>
      <c r="B725" s="60"/>
      <c r="C725" s="60"/>
      <c r="D725" s="46"/>
      <c r="E725" s="25"/>
      <c r="F725" s="26"/>
      <c r="G725" s="18"/>
      <c r="H725" s="15"/>
      <c r="I725" s="28"/>
      <c r="J725" s="29"/>
      <c r="K725" s="30"/>
      <c r="L725" s="31"/>
      <c r="M725" s="32"/>
      <c r="N725" s="33"/>
      <c r="O725" s="25"/>
      <c r="P725" s="15"/>
      <c r="Q725" s="28"/>
      <c r="R725" s="29"/>
      <c r="S725" s="30"/>
      <c r="T725" s="31"/>
      <c r="U725" s="32"/>
      <c r="V725" s="33"/>
      <c r="W725" s="25"/>
      <c r="X725" s="28"/>
      <c r="Y725" s="29"/>
      <c r="Z725" s="32"/>
      <c r="AA725" s="67"/>
      <c r="AB725" s="68"/>
      <c r="AC725" s="69"/>
      <c r="AD725" s="70"/>
      <c r="AE725" s="70"/>
      <c r="AF725" s="70"/>
      <c r="AG725" s="70"/>
      <c r="AH725" s="69"/>
      <c r="AI725" s="69"/>
      <c r="AJ725" s="69"/>
      <c r="AK725" s="70"/>
      <c r="AL725" s="70"/>
      <c r="AM725" s="70"/>
      <c r="AN725" s="70"/>
      <c r="AO725" s="69"/>
      <c r="AP725" s="69"/>
      <c r="AQ725" s="69"/>
    </row>
    <row r="726">
      <c r="A726" s="60"/>
      <c r="B726" s="60"/>
      <c r="C726" s="60"/>
      <c r="D726" s="46"/>
      <c r="E726" s="25"/>
      <c r="F726" s="26"/>
      <c r="G726" s="18"/>
      <c r="H726" s="15"/>
      <c r="I726" s="28"/>
      <c r="J726" s="29"/>
      <c r="K726" s="30"/>
      <c r="L726" s="31"/>
      <c r="M726" s="32"/>
      <c r="N726" s="33"/>
      <c r="O726" s="25"/>
      <c r="P726" s="15"/>
      <c r="Q726" s="28"/>
      <c r="R726" s="29"/>
      <c r="S726" s="30"/>
      <c r="T726" s="31"/>
      <c r="U726" s="32"/>
      <c r="V726" s="33"/>
      <c r="W726" s="25"/>
      <c r="X726" s="28"/>
      <c r="Y726" s="29"/>
      <c r="Z726" s="32"/>
      <c r="AA726" s="67"/>
      <c r="AB726" s="68"/>
      <c r="AC726" s="69"/>
      <c r="AD726" s="70"/>
      <c r="AE726" s="70"/>
      <c r="AF726" s="70"/>
      <c r="AG726" s="70"/>
      <c r="AH726" s="69"/>
      <c r="AI726" s="69"/>
      <c r="AJ726" s="69"/>
      <c r="AK726" s="70"/>
      <c r="AL726" s="70"/>
      <c r="AM726" s="70"/>
      <c r="AN726" s="70"/>
      <c r="AO726" s="69"/>
      <c r="AP726" s="69"/>
      <c r="AQ726" s="69"/>
    </row>
    <row r="727">
      <c r="A727" s="60"/>
      <c r="B727" s="60"/>
      <c r="C727" s="60"/>
      <c r="D727" s="46"/>
      <c r="E727" s="25"/>
      <c r="F727" s="26"/>
      <c r="G727" s="18"/>
      <c r="H727" s="15"/>
      <c r="I727" s="28"/>
      <c r="J727" s="29"/>
      <c r="K727" s="30"/>
      <c r="L727" s="31"/>
      <c r="M727" s="32"/>
      <c r="N727" s="33"/>
      <c r="O727" s="25"/>
      <c r="P727" s="15"/>
      <c r="Q727" s="28"/>
      <c r="R727" s="29"/>
      <c r="S727" s="30"/>
      <c r="T727" s="31"/>
      <c r="U727" s="32"/>
      <c r="V727" s="33"/>
      <c r="W727" s="25"/>
      <c r="X727" s="28"/>
      <c r="Y727" s="29"/>
      <c r="Z727" s="32"/>
      <c r="AA727" s="67"/>
      <c r="AB727" s="68"/>
      <c r="AC727" s="69"/>
      <c r="AD727" s="70"/>
      <c r="AE727" s="70"/>
      <c r="AF727" s="70"/>
      <c r="AG727" s="70"/>
      <c r="AH727" s="69"/>
      <c r="AI727" s="69"/>
      <c r="AJ727" s="69"/>
      <c r="AK727" s="70"/>
      <c r="AL727" s="70"/>
      <c r="AM727" s="70"/>
      <c r="AN727" s="70"/>
      <c r="AO727" s="69"/>
      <c r="AP727" s="69"/>
      <c r="AQ727" s="69"/>
    </row>
    <row r="728">
      <c r="A728" s="60"/>
      <c r="B728" s="60"/>
      <c r="C728" s="60"/>
      <c r="D728" s="46"/>
      <c r="E728" s="25"/>
      <c r="F728" s="26"/>
      <c r="G728" s="18"/>
      <c r="H728" s="15"/>
      <c r="I728" s="28"/>
      <c r="J728" s="29"/>
      <c r="K728" s="30"/>
      <c r="L728" s="31"/>
      <c r="M728" s="32"/>
      <c r="N728" s="33"/>
      <c r="O728" s="25"/>
      <c r="P728" s="15"/>
      <c r="Q728" s="28"/>
      <c r="R728" s="29"/>
      <c r="S728" s="30"/>
      <c r="T728" s="31"/>
      <c r="U728" s="32"/>
      <c r="V728" s="33"/>
      <c r="W728" s="25"/>
      <c r="X728" s="28"/>
      <c r="Y728" s="29"/>
      <c r="Z728" s="32"/>
      <c r="AA728" s="67"/>
      <c r="AB728" s="68"/>
      <c r="AC728" s="69"/>
      <c r="AD728" s="70"/>
      <c r="AE728" s="70"/>
      <c r="AF728" s="70"/>
      <c r="AG728" s="70"/>
      <c r="AH728" s="69"/>
      <c r="AI728" s="69"/>
      <c r="AJ728" s="69"/>
      <c r="AK728" s="70"/>
      <c r="AL728" s="70"/>
      <c r="AM728" s="70"/>
      <c r="AN728" s="70"/>
      <c r="AO728" s="69"/>
      <c r="AP728" s="69"/>
      <c r="AQ728" s="69"/>
    </row>
    <row r="729">
      <c r="A729" s="60"/>
      <c r="B729" s="60"/>
      <c r="C729" s="60"/>
      <c r="D729" s="46"/>
      <c r="E729" s="25"/>
      <c r="F729" s="26"/>
      <c r="G729" s="18"/>
      <c r="H729" s="15"/>
      <c r="I729" s="28"/>
      <c r="J729" s="29"/>
      <c r="K729" s="30"/>
      <c r="L729" s="31"/>
      <c r="M729" s="32"/>
      <c r="N729" s="33"/>
      <c r="O729" s="25"/>
      <c r="P729" s="15"/>
      <c r="Q729" s="28"/>
      <c r="R729" s="29"/>
      <c r="S729" s="30"/>
      <c r="T729" s="31"/>
      <c r="U729" s="32"/>
      <c r="V729" s="33"/>
      <c r="W729" s="25"/>
      <c r="X729" s="28"/>
      <c r="Y729" s="29"/>
      <c r="Z729" s="32"/>
      <c r="AA729" s="67"/>
      <c r="AB729" s="68"/>
      <c r="AC729" s="69"/>
      <c r="AD729" s="70"/>
      <c r="AE729" s="70"/>
      <c r="AF729" s="70"/>
      <c r="AG729" s="70"/>
      <c r="AH729" s="69"/>
      <c r="AI729" s="69"/>
      <c r="AJ729" s="69"/>
      <c r="AK729" s="70"/>
      <c r="AL729" s="70"/>
      <c r="AM729" s="70"/>
      <c r="AN729" s="70"/>
      <c r="AO729" s="69"/>
      <c r="AP729" s="69"/>
      <c r="AQ729" s="69"/>
    </row>
    <row r="730">
      <c r="A730" s="60"/>
      <c r="B730" s="60"/>
      <c r="C730" s="60"/>
      <c r="D730" s="46"/>
      <c r="E730" s="25"/>
      <c r="F730" s="26"/>
      <c r="G730" s="18"/>
      <c r="H730" s="15"/>
      <c r="I730" s="28"/>
      <c r="J730" s="29"/>
      <c r="K730" s="30"/>
      <c r="L730" s="31"/>
      <c r="M730" s="32"/>
      <c r="N730" s="33"/>
      <c r="O730" s="25"/>
      <c r="P730" s="15"/>
      <c r="Q730" s="28"/>
      <c r="R730" s="29"/>
      <c r="S730" s="30"/>
      <c r="T730" s="31"/>
      <c r="U730" s="32"/>
      <c r="V730" s="33"/>
      <c r="W730" s="25"/>
      <c r="X730" s="28"/>
      <c r="Y730" s="29"/>
      <c r="Z730" s="32"/>
      <c r="AA730" s="67"/>
      <c r="AB730" s="68"/>
      <c r="AC730" s="69"/>
      <c r="AD730" s="70"/>
      <c r="AE730" s="70"/>
      <c r="AF730" s="70"/>
      <c r="AG730" s="70"/>
      <c r="AH730" s="69"/>
      <c r="AI730" s="69"/>
      <c r="AJ730" s="69"/>
      <c r="AK730" s="70"/>
      <c r="AL730" s="70"/>
      <c r="AM730" s="70"/>
      <c r="AN730" s="70"/>
      <c r="AO730" s="69"/>
      <c r="AP730" s="69"/>
      <c r="AQ730" s="69"/>
    </row>
    <row r="731">
      <c r="A731" s="60"/>
      <c r="B731" s="60"/>
      <c r="C731" s="60"/>
      <c r="D731" s="46"/>
      <c r="E731" s="25"/>
      <c r="F731" s="26"/>
      <c r="G731" s="18"/>
      <c r="H731" s="15"/>
      <c r="I731" s="28"/>
      <c r="J731" s="29"/>
      <c r="K731" s="30"/>
      <c r="L731" s="31"/>
      <c r="M731" s="32"/>
      <c r="N731" s="33"/>
      <c r="O731" s="25"/>
      <c r="P731" s="15"/>
      <c r="Q731" s="28"/>
      <c r="R731" s="29"/>
      <c r="S731" s="30"/>
      <c r="T731" s="31"/>
      <c r="U731" s="32"/>
      <c r="V731" s="33"/>
      <c r="W731" s="25"/>
      <c r="X731" s="28"/>
      <c r="Y731" s="29"/>
      <c r="Z731" s="32"/>
      <c r="AA731" s="67"/>
      <c r="AB731" s="68"/>
      <c r="AC731" s="69"/>
      <c r="AD731" s="70"/>
      <c r="AE731" s="70"/>
      <c r="AF731" s="70"/>
      <c r="AG731" s="70"/>
      <c r="AH731" s="69"/>
      <c r="AI731" s="69"/>
      <c r="AJ731" s="69"/>
      <c r="AK731" s="70"/>
      <c r="AL731" s="70"/>
      <c r="AM731" s="70"/>
      <c r="AN731" s="70"/>
      <c r="AO731" s="69"/>
      <c r="AP731" s="69"/>
      <c r="AQ731" s="69"/>
    </row>
    <row r="732">
      <c r="A732" s="60"/>
      <c r="B732" s="60"/>
      <c r="C732" s="60"/>
      <c r="D732" s="46"/>
      <c r="E732" s="25"/>
      <c r="F732" s="26"/>
      <c r="G732" s="18"/>
      <c r="H732" s="15"/>
      <c r="I732" s="28"/>
      <c r="J732" s="29"/>
      <c r="K732" s="30"/>
      <c r="L732" s="31"/>
      <c r="M732" s="32"/>
      <c r="N732" s="33"/>
      <c r="O732" s="25"/>
      <c r="P732" s="15"/>
      <c r="Q732" s="28"/>
      <c r="R732" s="29"/>
      <c r="S732" s="30"/>
      <c r="T732" s="31"/>
      <c r="U732" s="32"/>
      <c r="V732" s="33"/>
      <c r="W732" s="25"/>
      <c r="X732" s="28"/>
      <c r="Y732" s="29"/>
      <c r="Z732" s="32"/>
      <c r="AA732" s="67"/>
      <c r="AB732" s="68"/>
      <c r="AC732" s="69"/>
      <c r="AD732" s="70"/>
      <c r="AE732" s="70"/>
      <c r="AF732" s="70"/>
      <c r="AG732" s="70"/>
      <c r="AH732" s="69"/>
      <c r="AI732" s="69"/>
      <c r="AJ732" s="69"/>
      <c r="AK732" s="70"/>
      <c r="AL732" s="70"/>
      <c r="AM732" s="70"/>
      <c r="AN732" s="70"/>
      <c r="AO732" s="69"/>
      <c r="AP732" s="69"/>
      <c r="AQ732" s="69"/>
    </row>
    <row r="733">
      <c r="A733" s="60"/>
      <c r="B733" s="60"/>
      <c r="C733" s="60"/>
      <c r="D733" s="46"/>
      <c r="E733" s="25"/>
      <c r="F733" s="26"/>
      <c r="G733" s="18"/>
      <c r="H733" s="15"/>
      <c r="I733" s="28"/>
      <c r="J733" s="29"/>
      <c r="K733" s="30"/>
      <c r="L733" s="31"/>
      <c r="M733" s="32"/>
      <c r="N733" s="33"/>
      <c r="O733" s="25"/>
      <c r="P733" s="15"/>
      <c r="Q733" s="28"/>
      <c r="R733" s="29"/>
      <c r="S733" s="30"/>
      <c r="T733" s="31"/>
      <c r="U733" s="32"/>
      <c r="V733" s="33"/>
      <c r="W733" s="25"/>
      <c r="X733" s="28"/>
      <c r="Y733" s="29"/>
      <c r="Z733" s="32"/>
      <c r="AA733" s="67"/>
      <c r="AB733" s="68"/>
      <c r="AC733" s="69"/>
      <c r="AD733" s="70"/>
      <c r="AE733" s="70"/>
      <c r="AF733" s="70"/>
      <c r="AG733" s="70"/>
      <c r="AH733" s="69"/>
      <c r="AI733" s="69"/>
      <c r="AJ733" s="69"/>
      <c r="AK733" s="70"/>
      <c r="AL733" s="70"/>
      <c r="AM733" s="70"/>
      <c r="AN733" s="70"/>
      <c r="AO733" s="69"/>
      <c r="AP733" s="69"/>
      <c r="AQ733" s="69"/>
    </row>
    <row r="734">
      <c r="A734" s="60"/>
      <c r="B734" s="60"/>
      <c r="C734" s="60"/>
      <c r="D734" s="46"/>
      <c r="E734" s="25"/>
      <c r="F734" s="26"/>
      <c r="G734" s="18"/>
      <c r="H734" s="15"/>
      <c r="I734" s="28"/>
      <c r="J734" s="29"/>
      <c r="K734" s="30"/>
      <c r="L734" s="31"/>
      <c r="M734" s="32"/>
      <c r="N734" s="33"/>
      <c r="O734" s="25"/>
      <c r="P734" s="15"/>
      <c r="Q734" s="28"/>
      <c r="R734" s="29"/>
      <c r="S734" s="30"/>
      <c r="T734" s="31"/>
      <c r="U734" s="32"/>
      <c r="V734" s="33"/>
      <c r="W734" s="25"/>
      <c r="X734" s="28"/>
      <c r="Y734" s="29"/>
      <c r="Z734" s="32"/>
      <c r="AA734" s="67"/>
      <c r="AB734" s="68"/>
      <c r="AC734" s="69"/>
      <c r="AD734" s="70"/>
      <c r="AE734" s="70"/>
      <c r="AF734" s="70"/>
      <c r="AG734" s="70"/>
      <c r="AH734" s="69"/>
      <c r="AI734" s="69"/>
      <c r="AJ734" s="69"/>
      <c r="AK734" s="70"/>
      <c r="AL734" s="70"/>
      <c r="AM734" s="70"/>
      <c r="AN734" s="70"/>
      <c r="AO734" s="69"/>
      <c r="AP734" s="69"/>
      <c r="AQ734" s="69"/>
    </row>
    <row r="735">
      <c r="A735" s="60"/>
      <c r="B735" s="60"/>
      <c r="C735" s="60"/>
      <c r="D735" s="46"/>
      <c r="E735" s="25"/>
      <c r="F735" s="26"/>
      <c r="G735" s="18"/>
      <c r="H735" s="15"/>
      <c r="I735" s="28"/>
      <c r="J735" s="29"/>
      <c r="K735" s="30"/>
      <c r="L735" s="31"/>
      <c r="M735" s="32"/>
      <c r="N735" s="33"/>
      <c r="O735" s="25"/>
      <c r="P735" s="15"/>
      <c r="Q735" s="28"/>
      <c r="R735" s="29"/>
      <c r="S735" s="30"/>
      <c r="T735" s="31"/>
      <c r="U735" s="32"/>
      <c r="V735" s="33"/>
      <c r="W735" s="25"/>
      <c r="X735" s="28"/>
      <c r="Y735" s="29"/>
      <c r="Z735" s="32"/>
      <c r="AA735" s="67"/>
      <c r="AB735" s="68"/>
      <c r="AC735" s="69"/>
      <c r="AD735" s="70"/>
      <c r="AE735" s="70"/>
      <c r="AF735" s="70"/>
      <c r="AG735" s="70"/>
      <c r="AH735" s="69"/>
      <c r="AI735" s="69"/>
      <c r="AJ735" s="69"/>
      <c r="AK735" s="70"/>
      <c r="AL735" s="70"/>
      <c r="AM735" s="70"/>
      <c r="AN735" s="70"/>
      <c r="AO735" s="69"/>
      <c r="AP735" s="69"/>
      <c r="AQ735" s="69"/>
    </row>
    <row r="736">
      <c r="A736" s="60"/>
      <c r="B736" s="60"/>
      <c r="C736" s="60"/>
      <c r="D736" s="46"/>
      <c r="E736" s="25"/>
      <c r="F736" s="26"/>
      <c r="G736" s="18"/>
      <c r="H736" s="15"/>
      <c r="I736" s="28"/>
      <c r="J736" s="29"/>
      <c r="K736" s="30"/>
      <c r="L736" s="31"/>
      <c r="M736" s="32"/>
      <c r="N736" s="33"/>
      <c r="O736" s="25"/>
      <c r="P736" s="15"/>
      <c r="Q736" s="28"/>
      <c r="R736" s="29"/>
      <c r="S736" s="30"/>
      <c r="T736" s="31"/>
      <c r="U736" s="32"/>
      <c r="V736" s="33"/>
      <c r="W736" s="25"/>
      <c r="X736" s="28"/>
      <c r="Y736" s="29"/>
      <c r="Z736" s="32"/>
      <c r="AA736" s="67"/>
      <c r="AB736" s="68"/>
      <c r="AC736" s="69"/>
      <c r="AD736" s="70"/>
      <c r="AE736" s="70"/>
      <c r="AF736" s="70"/>
      <c r="AG736" s="70"/>
      <c r="AH736" s="69"/>
      <c r="AI736" s="69"/>
      <c r="AJ736" s="69"/>
      <c r="AK736" s="70"/>
      <c r="AL736" s="70"/>
      <c r="AM736" s="70"/>
      <c r="AN736" s="70"/>
      <c r="AO736" s="69"/>
      <c r="AP736" s="69"/>
      <c r="AQ736" s="69"/>
    </row>
    <row r="737">
      <c r="A737" s="60"/>
      <c r="B737" s="60"/>
      <c r="C737" s="60"/>
      <c r="D737" s="46"/>
      <c r="E737" s="25"/>
      <c r="F737" s="26"/>
      <c r="G737" s="18"/>
      <c r="H737" s="15"/>
      <c r="I737" s="28"/>
      <c r="J737" s="29"/>
      <c r="K737" s="30"/>
      <c r="L737" s="31"/>
      <c r="M737" s="32"/>
      <c r="N737" s="33"/>
      <c r="O737" s="25"/>
      <c r="P737" s="15"/>
      <c r="Q737" s="28"/>
      <c r="R737" s="29"/>
      <c r="S737" s="30"/>
      <c r="T737" s="31"/>
      <c r="U737" s="32"/>
      <c r="V737" s="33"/>
      <c r="W737" s="25"/>
      <c r="X737" s="28"/>
      <c r="Y737" s="29"/>
      <c r="Z737" s="32"/>
      <c r="AA737" s="67"/>
      <c r="AB737" s="68"/>
      <c r="AC737" s="69"/>
      <c r="AD737" s="70"/>
      <c r="AE737" s="70"/>
      <c r="AF737" s="70"/>
      <c r="AG737" s="70"/>
      <c r="AH737" s="69"/>
      <c r="AI737" s="69"/>
      <c r="AJ737" s="69"/>
      <c r="AK737" s="70"/>
      <c r="AL737" s="70"/>
      <c r="AM737" s="70"/>
      <c r="AN737" s="70"/>
      <c r="AO737" s="69"/>
      <c r="AP737" s="69"/>
      <c r="AQ737" s="69"/>
    </row>
    <row r="738">
      <c r="A738" s="60"/>
      <c r="B738" s="60"/>
      <c r="C738" s="60"/>
      <c r="D738" s="46"/>
      <c r="E738" s="25"/>
      <c r="F738" s="26"/>
      <c r="G738" s="18"/>
      <c r="H738" s="15"/>
      <c r="I738" s="28"/>
      <c r="J738" s="29"/>
      <c r="K738" s="30"/>
      <c r="L738" s="31"/>
      <c r="M738" s="32"/>
      <c r="N738" s="33"/>
      <c r="O738" s="25"/>
      <c r="P738" s="15"/>
      <c r="Q738" s="28"/>
      <c r="R738" s="29"/>
      <c r="S738" s="30"/>
      <c r="T738" s="31"/>
      <c r="U738" s="32"/>
      <c r="V738" s="33"/>
      <c r="W738" s="25"/>
      <c r="X738" s="28"/>
      <c r="Y738" s="29"/>
      <c r="Z738" s="32"/>
      <c r="AA738" s="67"/>
      <c r="AB738" s="68"/>
      <c r="AC738" s="69"/>
      <c r="AD738" s="70"/>
      <c r="AE738" s="70"/>
      <c r="AF738" s="70"/>
      <c r="AG738" s="70"/>
      <c r="AH738" s="69"/>
      <c r="AI738" s="69"/>
      <c r="AJ738" s="69"/>
      <c r="AK738" s="70"/>
      <c r="AL738" s="70"/>
      <c r="AM738" s="70"/>
      <c r="AN738" s="70"/>
      <c r="AO738" s="69"/>
      <c r="AP738" s="69"/>
      <c r="AQ738" s="69"/>
    </row>
    <row r="739">
      <c r="A739" s="60"/>
      <c r="B739" s="60"/>
      <c r="C739" s="60"/>
      <c r="D739" s="46"/>
      <c r="E739" s="25"/>
      <c r="F739" s="26"/>
      <c r="G739" s="18"/>
      <c r="H739" s="15"/>
      <c r="I739" s="28"/>
      <c r="J739" s="29"/>
      <c r="K739" s="30"/>
      <c r="L739" s="31"/>
      <c r="M739" s="32"/>
      <c r="N739" s="33"/>
      <c r="O739" s="25"/>
      <c r="P739" s="15"/>
      <c r="Q739" s="28"/>
      <c r="R739" s="29"/>
      <c r="S739" s="30"/>
      <c r="T739" s="31"/>
      <c r="U739" s="32"/>
      <c r="V739" s="33"/>
      <c r="W739" s="25"/>
      <c r="X739" s="28"/>
      <c r="Y739" s="29"/>
      <c r="Z739" s="32"/>
      <c r="AA739" s="67"/>
      <c r="AB739" s="68"/>
      <c r="AC739" s="69"/>
      <c r="AD739" s="70"/>
      <c r="AE739" s="70"/>
      <c r="AF739" s="70"/>
      <c r="AG739" s="70"/>
      <c r="AH739" s="69"/>
      <c r="AI739" s="69"/>
      <c r="AJ739" s="69"/>
      <c r="AK739" s="70"/>
      <c r="AL739" s="70"/>
      <c r="AM739" s="70"/>
      <c r="AN739" s="70"/>
      <c r="AO739" s="69"/>
      <c r="AP739" s="69"/>
      <c r="AQ739" s="69"/>
    </row>
    <row r="740">
      <c r="A740" s="60"/>
      <c r="B740" s="60"/>
      <c r="C740" s="60"/>
      <c r="D740" s="46"/>
      <c r="E740" s="25"/>
      <c r="F740" s="26"/>
      <c r="G740" s="18"/>
      <c r="H740" s="15"/>
      <c r="I740" s="28"/>
      <c r="J740" s="29"/>
      <c r="K740" s="30"/>
      <c r="L740" s="31"/>
      <c r="M740" s="32"/>
      <c r="N740" s="33"/>
      <c r="O740" s="25"/>
      <c r="P740" s="15"/>
      <c r="Q740" s="28"/>
      <c r="R740" s="29"/>
      <c r="S740" s="30"/>
      <c r="T740" s="31"/>
      <c r="U740" s="32"/>
      <c r="V740" s="33"/>
      <c r="W740" s="25"/>
      <c r="X740" s="28"/>
      <c r="Y740" s="29"/>
      <c r="Z740" s="32"/>
      <c r="AA740" s="67"/>
      <c r="AB740" s="68"/>
      <c r="AC740" s="69"/>
      <c r="AD740" s="70"/>
      <c r="AE740" s="70"/>
      <c r="AF740" s="70"/>
      <c r="AG740" s="70"/>
      <c r="AH740" s="69"/>
      <c r="AI740" s="69"/>
      <c r="AJ740" s="69"/>
      <c r="AK740" s="70"/>
      <c r="AL740" s="70"/>
      <c r="AM740" s="70"/>
      <c r="AN740" s="70"/>
      <c r="AO740" s="69"/>
      <c r="AP740" s="69"/>
      <c r="AQ740" s="69"/>
    </row>
    <row r="741">
      <c r="A741" s="60"/>
      <c r="B741" s="60"/>
      <c r="C741" s="60"/>
      <c r="D741" s="46"/>
      <c r="E741" s="25"/>
      <c r="F741" s="26"/>
      <c r="G741" s="18"/>
      <c r="H741" s="15"/>
      <c r="I741" s="28"/>
      <c r="J741" s="29"/>
      <c r="K741" s="30"/>
      <c r="L741" s="31"/>
      <c r="M741" s="32"/>
      <c r="N741" s="33"/>
      <c r="O741" s="25"/>
      <c r="P741" s="15"/>
      <c r="Q741" s="28"/>
      <c r="R741" s="29"/>
      <c r="S741" s="30"/>
      <c r="T741" s="31"/>
      <c r="U741" s="32"/>
      <c r="V741" s="33"/>
      <c r="W741" s="25"/>
      <c r="X741" s="28"/>
      <c r="Y741" s="29"/>
      <c r="Z741" s="32"/>
      <c r="AA741" s="67"/>
      <c r="AB741" s="68"/>
      <c r="AC741" s="69"/>
      <c r="AD741" s="70"/>
      <c r="AE741" s="70"/>
      <c r="AF741" s="70"/>
      <c r="AG741" s="70"/>
      <c r="AH741" s="69"/>
      <c r="AI741" s="69"/>
      <c r="AJ741" s="69"/>
      <c r="AK741" s="70"/>
      <c r="AL741" s="70"/>
      <c r="AM741" s="70"/>
      <c r="AN741" s="70"/>
      <c r="AO741" s="69"/>
      <c r="AP741" s="69"/>
      <c r="AQ741" s="69"/>
    </row>
    <row r="742">
      <c r="A742" s="60"/>
      <c r="B742" s="60"/>
      <c r="C742" s="60"/>
      <c r="D742" s="46"/>
      <c r="E742" s="25"/>
      <c r="F742" s="26"/>
      <c r="G742" s="18"/>
      <c r="H742" s="15"/>
      <c r="I742" s="28"/>
      <c r="J742" s="29"/>
      <c r="K742" s="30"/>
      <c r="L742" s="31"/>
      <c r="M742" s="32"/>
      <c r="N742" s="33"/>
      <c r="O742" s="25"/>
      <c r="P742" s="15"/>
      <c r="Q742" s="28"/>
      <c r="R742" s="29"/>
      <c r="S742" s="30"/>
      <c r="T742" s="31"/>
      <c r="U742" s="32"/>
      <c r="V742" s="33"/>
      <c r="W742" s="25"/>
      <c r="X742" s="28"/>
      <c r="Y742" s="29"/>
      <c r="Z742" s="32"/>
      <c r="AA742" s="67"/>
      <c r="AB742" s="68"/>
      <c r="AC742" s="69"/>
      <c r="AD742" s="70"/>
      <c r="AE742" s="70"/>
      <c r="AF742" s="70"/>
      <c r="AG742" s="70"/>
      <c r="AH742" s="69"/>
      <c r="AI742" s="69"/>
      <c r="AJ742" s="69"/>
      <c r="AK742" s="70"/>
      <c r="AL742" s="70"/>
      <c r="AM742" s="70"/>
      <c r="AN742" s="70"/>
      <c r="AO742" s="69"/>
      <c r="AP742" s="69"/>
      <c r="AQ742" s="69"/>
    </row>
    <row r="743">
      <c r="A743" s="60"/>
      <c r="B743" s="60"/>
      <c r="C743" s="60"/>
      <c r="D743" s="46"/>
      <c r="E743" s="25"/>
      <c r="F743" s="26"/>
      <c r="G743" s="18"/>
      <c r="H743" s="15"/>
      <c r="I743" s="28"/>
      <c r="J743" s="29"/>
      <c r="K743" s="30"/>
      <c r="L743" s="31"/>
      <c r="M743" s="32"/>
      <c r="N743" s="33"/>
      <c r="O743" s="25"/>
      <c r="P743" s="15"/>
      <c r="Q743" s="28"/>
      <c r="R743" s="29"/>
      <c r="S743" s="30"/>
      <c r="T743" s="31"/>
      <c r="U743" s="32"/>
      <c r="V743" s="33"/>
      <c r="W743" s="25"/>
      <c r="X743" s="28"/>
      <c r="Y743" s="29"/>
      <c r="Z743" s="32"/>
      <c r="AA743" s="67"/>
      <c r="AB743" s="68"/>
      <c r="AC743" s="69"/>
      <c r="AD743" s="70"/>
      <c r="AE743" s="70"/>
      <c r="AF743" s="70"/>
      <c r="AG743" s="70"/>
      <c r="AH743" s="69"/>
      <c r="AI743" s="69"/>
      <c r="AJ743" s="69"/>
      <c r="AK743" s="70"/>
      <c r="AL743" s="70"/>
      <c r="AM743" s="70"/>
      <c r="AN743" s="70"/>
      <c r="AO743" s="69"/>
      <c r="AP743" s="69"/>
      <c r="AQ743" s="69"/>
    </row>
    <row r="744">
      <c r="A744" s="60"/>
      <c r="B744" s="60"/>
      <c r="C744" s="60"/>
      <c r="D744" s="46"/>
      <c r="E744" s="25"/>
      <c r="F744" s="26"/>
      <c r="G744" s="18"/>
      <c r="H744" s="15"/>
      <c r="I744" s="28"/>
      <c r="J744" s="29"/>
      <c r="K744" s="30"/>
      <c r="L744" s="31"/>
      <c r="M744" s="32"/>
      <c r="N744" s="33"/>
      <c r="O744" s="25"/>
      <c r="P744" s="15"/>
      <c r="Q744" s="28"/>
      <c r="R744" s="29"/>
      <c r="S744" s="30"/>
      <c r="T744" s="31"/>
      <c r="U744" s="32"/>
      <c r="V744" s="33"/>
      <c r="W744" s="25"/>
      <c r="X744" s="28"/>
      <c r="Y744" s="29"/>
      <c r="Z744" s="32"/>
      <c r="AA744" s="67"/>
      <c r="AB744" s="68"/>
      <c r="AC744" s="69"/>
      <c r="AD744" s="70"/>
      <c r="AE744" s="70"/>
      <c r="AF744" s="70"/>
      <c r="AG744" s="70"/>
      <c r="AH744" s="69"/>
      <c r="AI744" s="69"/>
      <c r="AJ744" s="69"/>
      <c r="AK744" s="70"/>
      <c r="AL744" s="70"/>
      <c r="AM744" s="70"/>
      <c r="AN744" s="70"/>
      <c r="AO744" s="69"/>
      <c r="AP744" s="69"/>
      <c r="AQ744" s="69"/>
    </row>
    <row r="745">
      <c r="A745" s="60"/>
      <c r="B745" s="60"/>
      <c r="C745" s="60"/>
      <c r="D745" s="46"/>
      <c r="E745" s="25"/>
      <c r="F745" s="26"/>
      <c r="G745" s="18"/>
      <c r="H745" s="15"/>
      <c r="I745" s="28"/>
      <c r="J745" s="29"/>
      <c r="K745" s="30"/>
      <c r="L745" s="31"/>
      <c r="M745" s="32"/>
      <c r="N745" s="33"/>
      <c r="O745" s="25"/>
      <c r="P745" s="15"/>
      <c r="Q745" s="28"/>
      <c r="R745" s="29"/>
      <c r="S745" s="30"/>
      <c r="T745" s="31"/>
      <c r="U745" s="32"/>
      <c r="V745" s="33"/>
      <c r="W745" s="25"/>
      <c r="X745" s="28"/>
      <c r="Y745" s="29"/>
      <c r="Z745" s="32"/>
      <c r="AA745" s="67"/>
      <c r="AB745" s="68"/>
      <c r="AC745" s="69"/>
      <c r="AD745" s="70"/>
      <c r="AE745" s="70"/>
      <c r="AF745" s="70"/>
      <c r="AG745" s="70"/>
      <c r="AH745" s="69"/>
      <c r="AI745" s="69"/>
      <c r="AJ745" s="69"/>
      <c r="AK745" s="70"/>
      <c r="AL745" s="70"/>
      <c r="AM745" s="70"/>
      <c r="AN745" s="70"/>
      <c r="AO745" s="69"/>
      <c r="AP745" s="69"/>
      <c r="AQ745" s="69"/>
    </row>
    <row r="746">
      <c r="A746" s="60"/>
      <c r="B746" s="60"/>
      <c r="C746" s="60"/>
      <c r="D746" s="46"/>
      <c r="E746" s="25"/>
      <c r="F746" s="26"/>
      <c r="G746" s="18"/>
      <c r="H746" s="15"/>
      <c r="I746" s="28"/>
      <c r="J746" s="29"/>
      <c r="K746" s="30"/>
      <c r="L746" s="31"/>
      <c r="M746" s="32"/>
      <c r="N746" s="33"/>
      <c r="O746" s="25"/>
      <c r="P746" s="15"/>
      <c r="Q746" s="28"/>
      <c r="R746" s="29"/>
      <c r="S746" s="30"/>
      <c r="T746" s="31"/>
      <c r="U746" s="32"/>
      <c r="V746" s="33"/>
      <c r="W746" s="25"/>
      <c r="X746" s="28"/>
      <c r="Y746" s="29"/>
      <c r="Z746" s="32"/>
      <c r="AA746" s="67"/>
      <c r="AB746" s="68"/>
      <c r="AC746" s="69"/>
      <c r="AD746" s="70"/>
      <c r="AE746" s="70"/>
      <c r="AF746" s="70"/>
      <c r="AG746" s="70"/>
      <c r="AH746" s="69"/>
      <c r="AI746" s="69"/>
      <c r="AJ746" s="69"/>
      <c r="AK746" s="70"/>
      <c r="AL746" s="70"/>
      <c r="AM746" s="70"/>
      <c r="AN746" s="70"/>
      <c r="AO746" s="69"/>
      <c r="AP746" s="69"/>
      <c r="AQ746" s="69"/>
    </row>
    <row r="747">
      <c r="A747" s="60"/>
      <c r="B747" s="60"/>
      <c r="C747" s="60"/>
      <c r="D747" s="46"/>
      <c r="E747" s="25"/>
      <c r="F747" s="26"/>
      <c r="G747" s="18"/>
      <c r="H747" s="15"/>
      <c r="I747" s="28"/>
      <c r="J747" s="29"/>
      <c r="K747" s="30"/>
      <c r="L747" s="31"/>
      <c r="M747" s="32"/>
      <c r="N747" s="33"/>
      <c r="O747" s="25"/>
      <c r="P747" s="15"/>
      <c r="Q747" s="28"/>
      <c r="R747" s="29"/>
      <c r="S747" s="30"/>
      <c r="T747" s="31"/>
      <c r="U747" s="32"/>
      <c r="V747" s="33"/>
      <c r="W747" s="25"/>
      <c r="X747" s="28"/>
      <c r="Y747" s="29"/>
      <c r="Z747" s="32"/>
      <c r="AA747" s="67"/>
      <c r="AB747" s="68"/>
      <c r="AC747" s="69"/>
      <c r="AD747" s="70"/>
      <c r="AE747" s="70"/>
      <c r="AF747" s="70"/>
      <c r="AG747" s="70"/>
      <c r="AH747" s="69"/>
      <c r="AI747" s="69"/>
      <c r="AJ747" s="69"/>
      <c r="AK747" s="70"/>
      <c r="AL747" s="70"/>
      <c r="AM747" s="70"/>
      <c r="AN747" s="70"/>
      <c r="AO747" s="69"/>
      <c r="AP747" s="69"/>
      <c r="AQ747" s="69"/>
    </row>
    <row r="748">
      <c r="A748" s="60"/>
      <c r="B748" s="60"/>
      <c r="C748" s="60"/>
      <c r="D748" s="46"/>
      <c r="E748" s="25"/>
      <c r="F748" s="26"/>
      <c r="G748" s="18"/>
      <c r="H748" s="15"/>
      <c r="I748" s="28"/>
      <c r="J748" s="29"/>
      <c r="K748" s="30"/>
      <c r="L748" s="31"/>
      <c r="M748" s="32"/>
      <c r="N748" s="33"/>
      <c r="O748" s="25"/>
      <c r="P748" s="15"/>
      <c r="Q748" s="28"/>
      <c r="R748" s="29"/>
      <c r="S748" s="30"/>
      <c r="T748" s="31"/>
      <c r="U748" s="32"/>
      <c r="V748" s="33"/>
      <c r="W748" s="25"/>
      <c r="X748" s="28"/>
      <c r="Y748" s="29"/>
      <c r="Z748" s="32"/>
      <c r="AA748" s="67"/>
      <c r="AB748" s="68"/>
      <c r="AC748" s="69"/>
      <c r="AD748" s="70"/>
      <c r="AE748" s="70"/>
      <c r="AF748" s="70"/>
      <c r="AG748" s="70"/>
      <c r="AH748" s="69"/>
      <c r="AI748" s="69"/>
      <c r="AJ748" s="69"/>
      <c r="AK748" s="70"/>
      <c r="AL748" s="70"/>
      <c r="AM748" s="70"/>
      <c r="AN748" s="70"/>
      <c r="AO748" s="69"/>
      <c r="AP748" s="69"/>
      <c r="AQ748" s="69"/>
    </row>
    <row r="749">
      <c r="A749" s="60"/>
      <c r="B749" s="60"/>
      <c r="C749" s="60"/>
      <c r="D749" s="46"/>
      <c r="E749" s="25"/>
      <c r="F749" s="26"/>
      <c r="G749" s="18"/>
      <c r="H749" s="15"/>
      <c r="I749" s="28"/>
      <c r="J749" s="29"/>
      <c r="K749" s="30"/>
      <c r="L749" s="31"/>
      <c r="M749" s="32"/>
      <c r="N749" s="33"/>
      <c r="O749" s="25"/>
      <c r="P749" s="15"/>
      <c r="Q749" s="28"/>
      <c r="R749" s="29"/>
      <c r="S749" s="30"/>
      <c r="T749" s="31"/>
      <c r="U749" s="32"/>
      <c r="V749" s="33"/>
      <c r="W749" s="25"/>
      <c r="X749" s="28"/>
      <c r="Y749" s="29"/>
      <c r="Z749" s="32"/>
      <c r="AA749" s="67"/>
      <c r="AB749" s="68"/>
      <c r="AC749" s="69"/>
      <c r="AD749" s="70"/>
      <c r="AE749" s="70"/>
      <c r="AF749" s="70"/>
      <c r="AG749" s="70"/>
      <c r="AH749" s="69"/>
      <c r="AI749" s="69"/>
      <c r="AJ749" s="69"/>
      <c r="AK749" s="70"/>
      <c r="AL749" s="70"/>
      <c r="AM749" s="70"/>
      <c r="AN749" s="70"/>
      <c r="AO749" s="69"/>
      <c r="AP749" s="69"/>
      <c r="AQ749" s="69"/>
    </row>
    <row r="750">
      <c r="A750" s="60"/>
      <c r="B750" s="60"/>
      <c r="C750" s="60"/>
      <c r="D750" s="46"/>
      <c r="E750" s="25"/>
      <c r="F750" s="26"/>
      <c r="G750" s="18"/>
      <c r="H750" s="15"/>
      <c r="I750" s="28"/>
      <c r="J750" s="29"/>
      <c r="K750" s="30"/>
      <c r="L750" s="31"/>
      <c r="M750" s="32"/>
      <c r="N750" s="33"/>
      <c r="O750" s="25"/>
      <c r="P750" s="15"/>
      <c r="Q750" s="28"/>
      <c r="R750" s="29"/>
      <c r="S750" s="30"/>
      <c r="T750" s="31"/>
      <c r="U750" s="32"/>
      <c r="V750" s="33"/>
      <c r="W750" s="25"/>
      <c r="X750" s="28"/>
      <c r="Y750" s="29"/>
      <c r="Z750" s="32"/>
      <c r="AA750" s="67"/>
      <c r="AB750" s="68"/>
      <c r="AC750" s="69"/>
      <c r="AD750" s="70"/>
      <c r="AE750" s="70"/>
      <c r="AF750" s="70"/>
      <c r="AG750" s="70"/>
      <c r="AH750" s="69"/>
      <c r="AI750" s="69"/>
      <c r="AJ750" s="69"/>
      <c r="AK750" s="70"/>
      <c r="AL750" s="70"/>
      <c r="AM750" s="70"/>
      <c r="AN750" s="70"/>
      <c r="AO750" s="69"/>
      <c r="AP750" s="69"/>
      <c r="AQ750" s="69"/>
    </row>
    <row r="751">
      <c r="A751" s="60"/>
      <c r="B751" s="60"/>
      <c r="C751" s="60"/>
      <c r="D751" s="46"/>
      <c r="E751" s="25"/>
      <c r="F751" s="26"/>
      <c r="G751" s="18"/>
      <c r="H751" s="15"/>
      <c r="I751" s="28"/>
      <c r="J751" s="29"/>
      <c r="K751" s="30"/>
      <c r="L751" s="31"/>
      <c r="M751" s="32"/>
      <c r="N751" s="33"/>
      <c r="O751" s="25"/>
      <c r="P751" s="15"/>
      <c r="Q751" s="28"/>
      <c r="R751" s="29"/>
      <c r="S751" s="30"/>
      <c r="T751" s="31"/>
      <c r="U751" s="32"/>
      <c r="V751" s="33"/>
      <c r="W751" s="25"/>
      <c r="X751" s="28"/>
      <c r="Y751" s="29"/>
      <c r="Z751" s="32"/>
      <c r="AA751" s="67"/>
      <c r="AB751" s="68"/>
      <c r="AC751" s="69"/>
      <c r="AD751" s="70"/>
      <c r="AE751" s="70"/>
      <c r="AF751" s="70"/>
      <c r="AG751" s="70"/>
      <c r="AH751" s="69"/>
      <c r="AI751" s="69"/>
      <c r="AJ751" s="69"/>
      <c r="AK751" s="70"/>
      <c r="AL751" s="70"/>
      <c r="AM751" s="70"/>
      <c r="AN751" s="70"/>
      <c r="AO751" s="69"/>
      <c r="AP751" s="69"/>
      <c r="AQ751" s="69"/>
    </row>
    <row r="752">
      <c r="A752" s="60"/>
      <c r="B752" s="60"/>
      <c r="C752" s="60"/>
      <c r="D752" s="46"/>
      <c r="E752" s="25"/>
      <c r="F752" s="26"/>
      <c r="G752" s="18"/>
      <c r="H752" s="15"/>
      <c r="I752" s="28"/>
      <c r="J752" s="29"/>
      <c r="K752" s="30"/>
      <c r="L752" s="31"/>
      <c r="M752" s="32"/>
      <c r="N752" s="33"/>
      <c r="O752" s="25"/>
      <c r="P752" s="15"/>
      <c r="Q752" s="28"/>
      <c r="R752" s="29"/>
      <c r="S752" s="30"/>
      <c r="T752" s="31"/>
      <c r="U752" s="32"/>
      <c r="V752" s="33"/>
      <c r="W752" s="25"/>
      <c r="X752" s="28"/>
      <c r="Y752" s="29"/>
      <c r="Z752" s="32"/>
      <c r="AA752" s="67"/>
      <c r="AB752" s="68"/>
      <c r="AC752" s="69"/>
      <c r="AD752" s="70"/>
      <c r="AE752" s="70"/>
      <c r="AF752" s="70"/>
      <c r="AG752" s="70"/>
      <c r="AH752" s="69"/>
      <c r="AI752" s="69"/>
      <c r="AJ752" s="69"/>
      <c r="AK752" s="70"/>
      <c r="AL752" s="70"/>
      <c r="AM752" s="70"/>
      <c r="AN752" s="70"/>
      <c r="AO752" s="69"/>
      <c r="AP752" s="69"/>
      <c r="AQ752" s="69"/>
    </row>
    <row r="753">
      <c r="A753" s="60"/>
      <c r="B753" s="60"/>
      <c r="C753" s="60"/>
      <c r="D753" s="46"/>
      <c r="E753" s="25"/>
      <c r="F753" s="26"/>
      <c r="G753" s="18"/>
      <c r="H753" s="15"/>
      <c r="I753" s="28"/>
      <c r="J753" s="29"/>
      <c r="K753" s="30"/>
      <c r="L753" s="31"/>
      <c r="M753" s="32"/>
      <c r="N753" s="33"/>
      <c r="O753" s="25"/>
      <c r="P753" s="15"/>
      <c r="Q753" s="28"/>
      <c r="R753" s="29"/>
      <c r="S753" s="30"/>
      <c r="T753" s="31"/>
      <c r="U753" s="32"/>
      <c r="V753" s="33"/>
      <c r="W753" s="25"/>
      <c r="X753" s="28"/>
      <c r="Y753" s="29"/>
      <c r="Z753" s="32"/>
      <c r="AA753" s="67"/>
      <c r="AB753" s="68"/>
      <c r="AC753" s="69"/>
      <c r="AD753" s="70"/>
      <c r="AE753" s="70"/>
      <c r="AF753" s="70"/>
      <c r="AG753" s="70"/>
      <c r="AH753" s="69"/>
      <c r="AI753" s="69"/>
      <c r="AJ753" s="69"/>
      <c r="AK753" s="70"/>
      <c r="AL753" s="70"/>
      <c r="AM753" s="70"/>
      <c r="AN753" s="70"/>
      <c r="AO753" s="69"/>
      <c r="AP753" s="69"/>
      <c r="AQ753" s="69"/>
    </row>
    <row r="754">
      <c r="A754" s="60"/>
      <c r="B754" s="60"/>
      <c r="C754" s="60"/>
      <c r="D754" s="46"/>
      <c r="E754" s="25"/>
      <c r="F754" s="26"/>
      <c r="G754" s="18"/>
      <c r="H754" s="15"/>
      <c r="I754" s="28"/>
      <c r="J754" s="29"/>
      <c r="K754" s="30"/>
      <c r="L754" s="31"/>
      <c r="M754" s="32"/>
      <c r="N754" s="33"/>
      <c r="O754" s="25"/>
      <c r="P754" s="15"/>
      <c r="Q754" s="28"/>
      <c r="R754" s="29"/>
      <c r="S754" s="30"/>
      <c r="T754" s="31"/>
      <c r="U754" s="32"/>
      <c r="V754" s="33"/>
      <c r="W754" s="25"/>
      <c r="X754" s="28"/>
      <c r="Y754" s="29"/>
      <c r="Z754" s="32"/>
      <c r="AA754" s="67"/>
      <c r="AB754" s="68"/>
      <c r="AC754" s="69"/>
      <c r="AD754" s="70"/>
      <c r="AE754" s="70"/>
      <c r="AF754" s="70"/>
      <c r="AG754" s="70"/>
      <c r="AH754" s="69"/>
      <c r="AI754" s="69"/>
      <c r="AJ754" s="69"/>
      <c r="AK754" s="70"/>
      <c r="AL754" s="70"/>
      <c r="AM754" s="70"/>
      <c r="AN754" s="70"/>
      <c r="AO754" s="69"/>
      <c r="AP754" s="69"/>
      <c r="AQ754" s="69"/>
    </row>
    <row r="755">
      <c r="A755" s="60"/>
      <c r="B755" s="60"/>
      <c r="C755" s="60"/>
      <c r="D755" s="46"/>
      <c r="E755" s="25"/>
      <c r="F755" s="26"/>
      <c r="G755" s="18"/>
      <c r="H755" s="15"/>
      <c r="I755" s="28"/>
      <c r="J755" s="29"/>
      <c r="K755" s="30"/>
      <c r="L755" s="31"/>
      <c r="M755" s="32"/>
      <c r="N755" s="33"/>
      <c r="O755" s="25"/>
      <c r="P755" s="15"/>
      <c r="Q755" s="28"/>
      <c r="R755" s="29"/>
      <c r="S755" s="30"/>
      <c r="T755" s="31"/>
      <c r="U755" s="32"/>
      <c r="V755" s="33"/>
      <c r="W755" s="25"/>
      <c r="X755" s="28"/>
      <c r="Y755" s="29"/>
      <c r="Z755" s="32"/>
      <c r="AA755" s="67"/>
      <c r="AB755" s="68"/>
      <c r="AC755" s="69"/>
      <c r="AD755" s="70"/>
      <c r="AE755" s="70"/>
      <c r="AF755" s="70"/>
      <c r="AG755" s="70"/>
      <c r="AH755" s="69"/>
      <c r="AI755" s="69"/>
      <c r="AJ755" s="69"/>
      <c r="AK755" s="70"/>
      <c r="AL755" s="70"/>
      <c r="AM755" s="70"/>
      <c r="AN755" s="70"/>
      <c r="AO755" s="69"/>
      <c r="AP755" s="69"/>
      <c r="AQ755" s="69"/>
    </row>
    <row r="756">
      <c r="A756" s="60"/>
      <c r="B756" s="60"/>
      <c r="C756" s="60"/>
      <c r="D756" s="46"/>
      <c r="E756" s="25"/>
      <c r="F756" s="26"/>
      <c r="G756" s="18"/>
      <c r="H756" s="15"/>
      <c r="I756" s="28"/>
      <c r="J756" s="29"/>
      <c r="K756" s="30"/>
      <c r="L756" s="31"/>
      <c r="M756" s="32"/>
      <c r="N756" s="33"/>
      <c r="O756" s="25"/>
      <c r="P756" s="15"/>
      <c r="Q756" s="28"/>
      <c r="R756" s="29"/>
      <c r="S756" s="30"/>
      <c r="T756" s="31"/>
      <c r="U756" s="32"/>
      <c r="V756" s="33"/>
      <c r="W756" s="25"/>
      <c r="X756" s="28"/>
      <c r="Y756" s="29"/>
      <c r="Z756" s="32"/>
      <c r="AA756" s="67"/>
      <c r="AB756" s="68"/>
      <c r="AC756" s="69"/>
      <c r="AD756" s="70"/>
      <c r="AE756" s="70"/>
      <c r="AF756" s="70"/>
      <c r="AG756" s="70"/>
      <c r="AH756" s="69"/>
      <c r="AI756" s="69"/>
      <c r="AJ756" s="69"/>
      <c r="AK756" s="70"/>
      <c r="AL756" s="70"/>
      <c r="AM756" s="70"/>
      <c r="AN756" s="70"/>
      <c r="AO756" s="69"/>
      <c r="AP756" s="69"/>
      <c r="AQ756" s="69"/>
    </row>
    <row r="757">
      <c r="A757" s="60"/>
      <c r="B757" s="60"/>
      <c r="C757" s="60"/>
      <c r="D757" s="46"/>
      <c r="E757" s="25"/>
      <c r="F757" s="26"/>
      <c r="G757" s="18"/>
      <c r="H757" s="15"/>
      <c r="I757" s="28"/>
      <c r="J757" s="29"/>
      <c r="K757" s="30"/>
      <c r="L757" s="31"/>
      <c r="M757" s="32"/>
      <c r="N757" s="33"/>
      <c r="O757" s="25"/>
      <c r="P757" s="15"/>
      <c r="Q757" s="28"/>
      <c r="R757" s="29"/>
      <c r="S757" s="30"/>
      <c r="T757" s="31"/>
      <c r="U757" s="32"/>
      <c r="V757" s="33"/>
      <c r="W757" s="25"/>
      <c r="X757" s="28"/>
      <c r="Y757" s="29"/>
      <c r="Z757" s="32"/>
      <c r="AA757" s="67"/>
      <c r="AB757" s="68"/>
      <c r="AC757" s="69"/>
      <c r="AD757" s="70"/>
      <c r="AE757" s="70"/>
      <c r="AF757" s="70"/>
      <c r="AG757" s="70"/>
      <c r="AH757" s="69"/>
      <c r="AI757" s="69"/>
      <c r="AJ757" s="69"/>
      <c r="AK757" s="70"/>
      <c r="AL757" s="70"/>
      <c r="AM757" s="70"/>
      <c r="AN757" s="70"/>
      <c r="AO757" s="69"/>
      <c r="AP757" s="69"/>
      <c r="AQ757" s="69"/>
    </row>
    <row r="758">
      <c r="A758" s="60"/>
      <c r="B758" s="60"/>
      <c r="C758" s="60"/>
      <c r="D758" s="46"/>
      <c r="E758" s="25"/>
      <c r="F758" s="26"/>
      <c r="G758" s="18"/>
      <c r="H758" s="15"/>
      <c r="I758" s="28"/>
      <c r="J758" s="29"/>
      <c r="K758" s="30"/>
      <c r="L758" s="31"/>
      <c r="M758" s="32"/>
      <c r="N758" s="33"/>
      <c r="O758" s="25"/>
      <c r="P758" s="15"/>
      <c r="Q758" s="28"/>
      <c r="R758" s="29"/>
      <c r="S758" s="30"/>
      <c r="T758" s="31"/>
      <c r="U758" s="32"/>
      <c r="V758" s="33"/>
      <c r="W758" s="25"/>
      <c r="X758" s="28"/>
      <c r="Y758" s="29"/>
      <c r="Z758" s="32"/>
      <c r="AA758" s="67"/>
      <c r="AB758" s="68"/>
      <c r="AC758" s="69"/>
      <c r="AD758" s="70"/>
      <c r="AE758" s="70"/>
      <c r="AF758" s="70"/>
      <c r="AG758" s="70"/>
      <c r="AH758" s="69"/>
      <c r="AI758" s="69"/>
      <c r="AJ758" s="69"/>
      <c r="AK758" s="70"/>
      <c r="AL758" s="70"/>
      <c r="AM758" s="70"/>
      <c r="AN758" s="70"/>
      <c r="AO758" s="69"/>
      <c r="AP758" s="69"/>
      <c r="AQ758" s="69"/>
    </row>
    <row r="759">
      <c r="A759" s="60"/>
      <c r="B759" s="60"/>
      <c r="C759" s="60"/>
      <c r="D759" s="46"/>
      <c r="E759" s="25"/>
      <c r="F759" s="26"/>
      <c r="G759" s="18"/>
      <c r="H759" s="15"/>
      <c r="I759" s="28"/>
      <c r="J759" s="29"/>
      <c r="K759" s="30"/>
      <c r="L759" s="31"/>
      <c r="M759" s="32"/>
      <c r="N759" s="33"/>
      <c r="O759" s="25"/>
      <c r="P759" s="15"/>
      <c r="Q759" s="28"/>
      <c r="R759" s="29"/>
      <c r="S759" s="30"/>
      <c r="T759" s="31"/>
      <c r="U759" s="32"/>
      <c r="V759" s="33"/>
      <c r="W759" s="25"/>
      <c r="X759" s="28"/>
      <c r="Y759" s="29"/>
      <c r="Z759" s="32"/>
      <c r="AA759" s="67"/>
      <c r="AB759" s="68"/>
      <c r="AC759" s="69"/>
      <c r="AD759" s="70"/>
      <c r="AE759" s="70"/>
      <c r="AF759" s="70"/>
      <c r="AG759" s="70"/>
      <c r="AH759" s="69"/>
      <c r="AI759" s="69"/>
      <c r="AJ759" s="69"/>
      <c r="AK759" s="70"/>
      <c r="AL759" s="70"/>
      <c r="AM759" s="70"/>
      <c r="AN759" s="70"/>
      <c r="AO759" s="69"/>
      <c r="AP759" s="69"/>
      <c r="AQ759" s="69"/>
    </row>
    <row r="760">
      <c r="A760" s="60"/>
      <c r="B760" s="60"/>
      <c r="C760" s="60"/>
      <c r="D760" s="46"/>
      <c r="E760" s="25"/>
      <c r="F760" s="26"/>
      <c r="G760" s="18"/>
      <c r="H760" s="15"/>
      <c r="I760" s="28"/>
      <c r="J760" s="29"/>
      <c r="K760" s="30"/>
      <c r="L760" s="31"/>
      <c r="M760" s="32"/>
      <c r="N760" s="33"/>
      <c r="O760" s="25"/>
      <c r="P760" s="15"/>
      <c r="Q760" s="28"/>
      <c r="R760" s="29"/>
      <c r="S760" s="30"/>
      <c r="T760" s="31"/>
      <c r="U760" s="32"/>
      <c r="V760" s="33"/>
      <c r="W760" s="25"/>
      <c r="X760" s="28"/>
      <c r="Y760" s="29"/>
      <c r="Z760" s="32"/>
      <c r="AA760" s="67"/>
      <c r="AB760" s="68"/>
      <c r="AC760" s="69"/>
      <c r="AD760" s="70"/>
      <c r="AE760" s="70"/>
      <c r="AF760" s="70"/>
      <c r="AG760" s="70"/>
      <c r="AH760" s="69"/>
      <c r="AI760" s="69"/>
      <c r="AJ760" s="69"/>
      <c r="AK760" s="70"/>
      <c r="AL760" s="70"/>
      <c r="AM760" s="70"/>
      <c r="AN760" s="70"/>
      <c r="AO760" s="69"/>
      <c r="AP760" s="69"/>
      <c r="AQ760" s="69"/>
    </row>
    <row r="761">
      <c r="A761" s="60"/>
      <c r="B761" s="60"/>
      <c r="C761" s="60"/>
      <c r="D761" s="46"/>
      <c r="E761" s="25"/>
      <c r="F761" s="26"/>
      <c r="G761" s="18"/>
      <c r="H761" s="15"/>
      <c r="I761" s="28"/>
      <c r="J761" s="29"/>
      <c r="K761" s="30"/>
      <c r="L761" s="31"/>
      <c r="M761" s="32"/>
      <c r="N761" s="33"/>
      <c r="O761" s="25"/>
      <c r="P761" s="15"/>
      <c r="Q761" s="28"/>
      <c r="R761" s="29"/>
      <c r="S761" s="30"/>
      <c r="T761" s="31"/>
      <c r="U761" s="32"/>
      <c r="V761" s="33"/>
      <c r="W761" s="25"/>
      <c r="X761" s="28"/>
      <c r="Y761" s="29"/>
      <c r="Z761" s="32"/>
      <c r="AA761" s="67"/>
      <c r="AB761" s="68"/>
      <c r="AC761" s="69"/>
      <c r="AD761" s="70"/>
      <c r="AE761" s="70"/>
      <c r="AF761" s="70"/>
      <c r="AG761" s="70"/>
      <c r="AH761" s="69"/>
      <c r="AI761" s="69"/>
      <c r="AJ761" s="69"/>
      <c r="AK761" s="70"/>
      <c r="AL761" s="70"/>
      <c r="AM761" s="70"/>
      <c r="AN761" s="70"/>
      <c r="AO761" s="69"/>
      <c r="AP761" s="69"/>
      <c r="AQ761" s="69"/>
    </row>
    <row r="762">
      <c r="A762" s="60"/>
      <c r="B762" s="60"/>
      <c r="C762" s="60"/>
      <c r="D762" s="46"/>
      <c r="E762" s="25"/>
      <c r="F762" s="26"/>
      <c r="G762" s="18"/>
      <c r="H762" s="15"/>
      <c r="I762" s="28"/>
      <c r="J762" s="29"/>
      <c r="K762" s="30"/>
      <c r="L762" s="31"/>
      <c r="M762" s="32"/>
      <c r="N762" s="33"/>
      <c r="O762" s="25"/>
      <c r="P762" s="15"/>
      <c r="Q762" s="28"/>
      <c r="R762" s="29"/>
      <c r="S762" s="30"/>
      <c r="T762" s="31"/>
      <c r="U762" s="32"/>
      <c r="V762" s="33"/>
      <c r="W762" s="25"/>
      <c r="X762" s="28"/>
      <c r="Y762" s="29"/>
      <c r="Z762" s="32"/>
      <c r="AA762" s="67"/>
      <c r="AB762" s="68"/>
      <c r="AC762" s="69"/>
      <c r="AD762" s="70"/>
      <c r="AE762" s="70"/>
      <c r="AF762" s="70"/>
      <c r="AG762" s="70"/>
      <c r="AH762" s="69"/>
      <c r="AI762" s="69"/>
      <c r="AJ762" s="69"/>
      <c r="AK762" s="70"/>
      <c r="AL762" s="70"/>
      <c r="AM762" s="70"/>
      <c r="AN762" s="70"/>
      <c r="AO762" s="69"/>
      <c r="AP762" s="69"/>
      <c r="AQ762" s="69"/>
    </row>
    <row r="763">
      <c r="A763" s="60"/>
      <c r="B763" s="60"/>
      <c r="C763" s="60"/>
      <c r="D763" s="46"/>
      <c r="E763" s="25"/>
      <c r="F763" s="26"/>
      <c r="G763" s="18"/>
      <c r="H763" s="15"/>
      <c r="I763" s="28"/>
      <c r="J763" s="29"/>
      <c r="K763" s="30"/>
      <c r="L763" s="31"/>
      <c r="M763" s="32"/>
      <c r="N763" s="33"/>
      <c r="O763" s="25"/>
      <c r="P763" s="15"/>
      <c r="Q763" s="28"/>
      <c r="R763" s="29"/>
      <c r="S763" s="30"/>
      <c r="T763" s="31"/>
      <c r="U763" s="32"/>
      <c r="V763" s="33"/>
      <c r="W763" s="25"/>
      <c r="X763" s="28"/>
      <c r="Y763" s="29"/>
      <c r="Z763" s="32"/>
      <c r="AA763" s="67"/>
      <c r="AB763" s="68"/>
      <c r="AC763" s="69"/>
      <c r="AD763" s="70"/>
      <c r="AE763" s="70"/>
      <c r="AF763" s="70"/>
      <c r="AG763" s="70"/>
      <c r="AH763" s="69"/>
      <c r="AI763" s="69"/>
      <c r="AJ763" s="69"/>
      <c r="AK763" s="70"/>
      <c r="AL763" s="70"/>
      <c r="AM763" s="70"/>
      <c r="AN763" s="70"/>
      <c r="AO763" s="69"/>
      <c r="AP763" s="69"/>
      <c r="AQ763" s="69"/>
    </row>
    <row r="764">
      <c r="A764" s="60"/>
      <c r="B764" s="60"/>
      <c r="C764" s="60"/>
      <c r="D764" s="46"/>
      <c r="E764" s="25"/>
      <c r="F764" s="26"/>
      <c r="G764" s="18"/>
      <c r="H764" s="15"/>
      <c r="I764" s="28"/>
      <c r="J764" s="29"/>
      <c r="K764" s="30"/>
      <c r="L764" s="31"/>
      <c r="M764" s="32"/>
      <c r="N764" s="33"/>
      <c r="O764" s="25"/>
      <c r="P764" s="15"/>
      <c r="Q764" s="28"/>
      <c r="R764" s="29"/>
      <c r="S764" s="30"/>
      <c r="T764" s="31"/>
      <c r="U764" s="32"/>
      <c r="V764" s="33"/>
      <c r="W764" s="25"/>
      <c r="X764" s="28"/>
      <c r="Y764" s="29"/>
      <c r="Z764" s="32"/>
      <c r="AA764" s="67"/>
      <c r="AB764" s="68"/>
      <c r="AC764" s="69"/>
      <c r="AD764" s="70"/>
      <c r="AE764" s="70"/>
      <c r="AF764" s="70"/>
      <c r="AG764" s="70"/>
      <c r="AH764" s="69"/>
      <c r="AI764" s="69"/>
      <c r="AJ764" s="69"/>
      <c r="AK764" s="70"/>
      <c r="AL764" s="70"/>
      <c r="AM764" s="70"/>
      <c r="AN764" s="70"/>
      <c r="AO764" s="69"/>
      <c r="AP764" s="69"/>
      <c r="AQ764" s="69"/>
    </row>
    <row r="765">
      <c r="A765" s="60"/>
      <c r="B765" s="60"/>
      <c r="C765" s="60"/>
      <c r="D765" s="46"/>
      <c r="E765" s="25"/>
      <c r="F765" s="26"/>
      <c r="G765" s="18"/>
      <c r="H765" s="15"/>
      <c r="I765" s="28"/>
      <c r="J765" s="29"/>
      <c r="K765" s="30"/>
      <c r="L765" s="31"/>
      <c r="M765" s="32"/>
      <c r="N765" s="33"/>
      <c r="O765" s="25"/>
      <c r="P765" s="15"/>
      <c r="Q765" s="28"/>
      <c r="R765" s="29"/>
      <c r="S765" s="30"/>
      <c r="T765" s="31"/>
      <c r="U765" s="32"/>
      <c r="V765" s="33"/>
      <c r="W765" s="25"/>
      <c r="X765" s="28"/>
      <c r="Y765" s="29"/>
      <c r="Z765" s="32"/>
      <c r="AA765" s="67"/>
      <c r="AB765" s="68"/>
      <c r="AC765" s="69"/>
      <c r="AD765" s="70"/>
      <c r="AE765" s="70"/>
      <c r="AF765" s="70"/>
      <c r="AG765" s="70"/>
      <c r="AH765" s="69"/>
      <c r="AI765" s="69"/>
      <c r="AJ765" s="69"/>
      <c r="AK765" s="70"/>
      <c r="AL765" s="70"/>
      <c r="AM765" s="70"/>
      <c r="AN765" s="70"/>
      <c r="AO765" s="69"/>
      <c r="AP765" s="69"/>
      <c r="AQ765" s="69"/>
    </row>
    <row r="766">
      <c r="A766" s="60"/>
      <c r="B766" s="60"/>
      <c r="C766" s="60"/>
      <c r="D766" s="46"/>
      <c r="E766" s="25"/>
      <c r="F766" s="26"/>
      <c r="G766" s="18"/>
      <c r="H766" s="15"/>
      <c r="I766" s="28"/>
      <c r="J766" s="29"/>
      <c r="K766" s="30"/>
      <c r="L766" s="31"/>
      <c r="M766" s="32"/>
      <c r="N766" s="33"/>
      <c r="O766" s="25"/>
      <c r="P766" s="15"/>
      <c r="Q766" s="28"/>
      <c r="R766" s="29"/>
      <c r="S766" s="30"/>
      <c r="T766" s="31"/>
      <c r="U766" s="32"/>
      <c r="V766" s="33"/>
      <c r="W766" s="25"/>
      <c r="X766" s="28"/>
      <c r="Y766" s="29"/>
      <c r="Z766" s="32"/>
      <c r="AA766" s="67"/>
      <c r="AB766" s="68"/>
      <c r="AC766" s="69"/>
      <c r="AD766" s="70"/>
      <c r="AE766" s="70"/>
      <c r="AF766" s="70"/>
      <c r="AG766" s="70"/>
      <c r="AH766" s="69"/>
      <c r="AI766" s="69"/>
      <c r="AJ766" s="69"/>
      <c r="AK766" s="70"/>
      <c r="AL766" s="70"/>
      <c r="AM766" s="70"/>
      <c r="AN766" s="70"/>
      <c r="AO766" s="69"/>
      <c r="AP766" s="69"/>
      <c r="AQ766" s="69"/>
    </row>
    <row r="767">
      <c r="A767" s="60"/>
      <c r="B767" s="60"/>
      <c r="C767" s="60"/>
      <c r="D767" s="46"/>
      <c r="E767" s="25"/>
      <c r="F767" s="26"/>
      <c r="G767" s="18"/>
      <c r="H767" s="15"/>
      <c r="I767" s="28"/>
      <c r="J767" s="29"/>
      <c r="K767" s="30"/>
      <c r="L767" s="31"/>
      <c r="M767" s="32"/>
      <c r="N767" s="33"/>
      <c r="O767" s="25"/>
      <c r="P767" s="15"/>
      <c r="Q767" s="28"/>
      <c r="R767" s="29"/>
      <c r="S767" s="30"/>
      <c r="T767" s="31"/>
      <c r="U767" s="32"/>
      <c r="V767" s="33"/>
      <c r="W767" s="25"/>
      <c r="X767" s="28"/>
      <c r="Y767" s="29"/>
      <c r="Z767" s="32"/>
      <c r="AA767" s="67"/>
      <c r="AB767" s="68"/>
      <c r="AC767" s="69"/>
      <c r="AD767" s="70"/>
      <c r="AE767" s="70"/>
      <c r="AF767" s="70"/>
      <c r="AG767" s="70"/>
      <c r="AH767" s="69"/>
      <c r="AI767" s="69"/>
      <c r="AJ767" s="69"/>
      <c r="AK767" s="70"/>
      <c r="AL767" s="70"/>
      <c r="AM767" s="70"/>
      <c r="AN767" s="70"/>
      <c r="AO767" s="69"/>
      <c r="AP767" s="69"/>
      <c r="AQ767" s="69"/>
    </row>
    <row r="768">
      <c r="A768" s="60"/>
      <c r="B768" s="60"/>
      <c r="C768" s="60"/>
      <c r="D768" s="46"/>
      <c r="E768" s="25"/>
      <c r="F768" s="26"/>
      <c r="G768" s="18"/>
      <c r="H768" s="15"/>
      <c r="I768" s="28"/>
      <c r="J768" s="29"/>
      <c r="K768" s="30"/>
      <c r="L768" s="31"/>
      <c r="M768" s="32"/>
      <c r="N768" s="33"/>
      <c r="O768" s="25"/>
      <c r="P768" s="15"/>
      <c r="Q768" s="28"/>
      <c r="R768" s="29"/>
      <c r="S768" s="30"/>
      <c r="T768" s="31"/>
      <c r="U768" s="32"/>
      <c r="V768" s="33"/>
      <c r="W768" s="25"/>
      <c r="X768" s="28"/>
      <c r="Y768" s="29"/>
      <c r="Z768" s="32"/>
      <c r="AA768" s="67"/>
      <c r="AB768" s="68"/>
      <c r="AC768" s="69"/>
      <c r="AD768" s="70"/>
      <c r="AE768" s="70"/>
      <c r="AF768" s="70"/>
      <c r="AG768" s="70"/>
      <c r="AH768" s="69"/>
      <c r="AI768" s="69"/>
      <c r="AJ768" s="69"/>
      <c r="AK768" s="70"/>
      <c r="AL768" s="70"/>
      <c r="AM768" s="70"/>
      <c r="AN768" s="70"/>
      <c r="AO768" s="69"/>
      <c r="AP768" s="69"/>
      <c r="AQ768" s="69"/>
    </row>
    <row r="769">
      <c r="A769" s="60"/>
      <c r="B769" s="60"/>
      <c r="C769" s="60"/>
      <c r="D769" s="46"/>
      <c r="E769" s="25"/>
      <c r="F769" s="26"/>
      <c r="G769" s="18"/>
      <c r="H769" s="15"/>
      <c r="I769" s="28"/>
      <c r="J769" s="29"/>
      <c r="K769" s="30"/>
      <c r="L769" s="31"/>
      <c r="M769" s="32"/>
      <c r="N769" s="33"/>
      <c r="O769" s="25"/>
      <c r="P769" s="15"/>
      <c r="Q769" s="28"/>
      <c r="R769" s="29"/>
      <c r="S769" s="30"/>
      <c r="T769" s="31"/>
      <c r="U769" s="32"/>
      <c r="V769" s="33"/>
      <c r="W769" s="25"/>
      <c r="X769" s="28"/>
      <c r="Y769" s="29"/>
      <c r="Z769" s="32"/>
      <c r="AA769" s="67"/>
      <c r="AB769" s="68"/>
      <c r="AC769" s="69"/>
      <c r="AD769" s="70"/>
      <c r="AE769" s="70"/>
      <c r="AF769" s="70"/>
      <c r="AG769" s="70"/>
      <c r="AH769" s="69"/>
      <c r="AI769" s="69"/>
      <c r="AJ769" s="69"/>
      <c r="AK769" s="70"/>
      <c r="AL769" s="70"/>
      <c r="AM769" s="70"/>
      <c r="AN769" s="70"/>
      <c r="AO769" s="69"/>
      <c r="AP769" s="69"/>
      <c r="AQ769" s="69"/>
    </row>
    <row r="770">
      <c r="A770" s="60"/>
      <c r="B770" s="60"/>
      <c r="C770" s="60"/>
      <c r="D770" s="46"/>
      <c r="E770" s="25"/>
      <c r="F770" s="26"/>
      <c r="G770" s="18"/>
      <c r="H770" s="15"/>
      <c r="I770" s="28"/>
      <c r="J770" s="29"/>
      <c r="K770" s="30"/>
      <c r="L770" s="31"/>
      <c r="M770" s="32"/>
      <c r="N770" s="33"/>
      <c r="O770" s="25"/>
      <c r="P770" s="15"/>
      <c r="Q770" s="28"/>
      <c r="R770" s="29"/>
      <c r="S770" s="30"/>
      <c r="T770" s="31"/>
      <c r="U770" s="32"/>
      <c r="V770" s="33"/>
      <c r="W770" s="25"/>
      <c r="X770" s="28"/>
      <c r="Y770" s="29"/>
      <c r="Z770" s="32"/>
      <c r="AA770" s="67"/>
      <c r="AB770" s="68"/>
      <c r="AC770" s="69"/>
      <c r="AD770" s="70"/>
      <c r="AE770" s="70"/>
      <c r="AF770" s="70"/>
      <c r="AG770" s="70"/>
      <c r="AH770" s="69"/>
      <c r="AI770" s="69"/>
      <c r="AJ770" s="69"/>
      <c r="AK770" s="70"/>
      <c r="AL770" s="70"/>
      <c r="AM770" s="70"/>
      <c r="AN770" s="70"/>
      <c r="AO770" s="69"/>
      <c r="AP770" s="69"/>
      <c r="AQ770" s="69"/>
    </row>
    <row r="771">
      <c r="A771" s="60"/>
      <c r="B771" s="60"/>
      <c r="C771" s="60"/>
      <c r="D771" s="46"/>
      <c r="E771" s="25"/>
      <c r="F771" s="26"/>
      <c r="G771" s="18"/>
      <c r="H771" s="15"/>
      <c r="I771" s="28"/>
      <c r="J771" s="29"/>
      <c r="K771" s="30"/>
      <c r="L771" s="31"/>
      <c r="M771" s="32"/>
      <c r="N771" s="33"/>
      <c r="O771" s="25"/>
      <c r="P771" s="15"/>
      <c r="Q771" s="28"/>
      <c r="R771" s="29"/>
      <c r="S771" s="30"/>
      <c r="T771" s="31"/>
      <c r="U771" s="32"/>
      <c r="V771" s="33"/>
      <c r="W771" s="25"/>
      <c r="X771" s="28"/>
      <c r="Y771" s="29"/>
      <c r="Z771" s="32"/>
      <c r="AA771" s="67"/>
      <c r="AB771" s="68"/>
      <c r="AC771" s="69"/>
      <c r="AD771" s="70"/>
      <c r="AE771" s="70"/>
      <c r="AF771" s="70"/>
      <c r="AG771" s="70"/>
      <c r="AH771" s="69"/>
      <c r="AI771" s="69"/>
      <c r="AJ771" s="69"/>
      <c r="AK771" s="70"/>
      <c r="AL771" s="70"/>
      <c r="AM771" s="70"/>
      <c r="AN771" s="70"/>
      <c r="AO771" s="69"/>
      <c r="AP771" s="69"/>
      <c r="AQ771" s="69"/>
    </row>
    <row r="772">
      <c r="A772" s="60"/>
      <c r="B772" s="60"/>
      <c r="C772" s="60"/>
      <c r="D772" s="46"/>
      <c r="E772" s="25"/>
      <c r="F772" s="26"/>
      <c r="G772" s="18"/>
      <c r="H772" s="15"/>
      <c r="I772" s="28"/>
      <c r="J772" s="29"/>
      <c r="K772" s="30"/>
      <c r="L772" s="31"/>
      <c r="M772" s="32"/>
      <c r="N772" s="33"/>
      <c r="O772" s="25"/>
      <c r="P772" s="15"/>
      <c r="Q772" s="28"/>
      <c r="R772" s="29"/>
      <c r="S772" s="30"/>
      <c r="T772" s="31"/>
      <c r="U772" s="32"/>
      <c r="V772" s="33"/>
      <c r="W772" s="25"/>
      <c r="X772" s="28"/>
      <c r="Y772" s="29"/>
      <c r="Z772" s="32"/>
      <c r="AA772" s="67"/>
      <c r="AB772" s="68"/>
      <c r="AC772" s="69"/>
      <c r="AD772" s="70"/>
      <c r="AE772" s="70"/>
      <c r="AF772" s="70"/>
      <c r="AG772" s="70"/>
      <c r="AH772" s="69"/>
      <c r="AI772" s="69"/>
      <c r="AJ772" s="69"/>
      <c r="AK772" s="70"/>
      <c r="AL772" s="70"/>
      <c r="AM772" s="70"/>
      <c r="AN772" s="70"/>
      <c r="AO772" s="69"/>
      <c r="AP772" s="69"/>
      <c r="AQ772" s="69"/>
    </row>
    <row r="773">
      <c r="A773" s="60"/>
      <c r="B773" s="60"/>
      <c r="C773" s="60"/>
      <c r="D773" s="46"/>
      <c r="E773" s="25"/>
      <c r="F773" s="26"/>
      <c r="G773" s="18"/>
      <c r="H773" s="15"/>
      <c r="I773" s="28"/>
      <c r="J773" s="29"/>
      <c r="K773" s="30"/>
      <c r="L773" s="31"/>
      <c r="M773" s="32"/>
      <c r="N773" s="33"/>
      <c r="O773" s="25"/>
      <c r="P773" s="15"/>
      <c r="Q773" s="28"/>
      <c r="R773" s="29"/>
      <c r="S773" s="30"/>
      <c r="T773" s="31"/>
      <c r="U773" s="32"/>
      <c r="V773" s="33"/>
      <c r="W773" s="25"/>
      <c r="X773" s="28"/>
      <c r="Y773" s="29"/>
      <c r="Z773" s="32"/>
      <c r="AA773" s="67"/>
      <c r="AB773" s="68"/>
      <c r="AC773" s="69"/>
      <c r="AD773" s="70"/>
      <c r="AE773" s="70"/>
      <c r="AF773" s="70"/>
      <c r="AG773" s="70"/>
      <c r="AH773" s="69"/>
      <c r="AI773" s="69"/>
      <c r="AJ773" s="69"/>
      <c r="AK773" s="70"/>
      <c r="AL773" s="70"/>
      <c r="AM773" s="70"/>
      <c r="AN773" s="70"/>
      <c r="AO773" s="69"/>
      <c r="AP773" s="69"/>
      <c r="AQ773" s="69"/>
    </row>
    <row r="774">
      <c r="A774" s="60"/>
      <c r="B774" s="60"/>
      <c r="C774" s="60"/>
      <c r="D774" s="46"/>
      <c r="E774" s="25"/>
      <c r="F774" s="26"/>
      <c r="G774" s="18"/>
      <c r="H774" s="15"/>
      <c r="I774" s="28"/>
      <c r="J774" s="29"/>
      <c r="K774" s="30"/>
      <c r="L774" s="31"/>
      <c r="M774" s="32"/>
      <c r="N774" s="33"/>
      <c r="O774" s="25"/>
      <c r="P774" s="15"/>
      <c r="Q774" s="28"/>
      <c r="R774" s="29"/>
      <c r="S774" s="30"/>
      <c r="T774" s="31"/>
      <c r="U774" s="32"/>
      <c r="V774" s="33"/>
      <c r="W774" s="25"/>
      <c r="X774" s="28"/>
      <c r="Y774" s="29"/>
      <c r="Z774" s="32"/>
      <c r="AA774" s="67"/>
      <c r="AB774" s="68"/>
      <c r="AC774" s="69"/>
      <c r="AD774" s="70"/>
      <c r="AE774" s="70"/>
      <c r="AF774" s="70"/>
      <c r="AG774" s="70"/>
      <c r="AH774" s="69"/>
      <c r="AI774" s="69"/>
      <c r="AJ774" s="69"/>
      <c r="AK774" s="70"/>
      <c r="AL774" s="70"/>
      <c r="AM774" s="70"/>
      <c r="AN774" s="70"/>
      <c r="AO774" s="69"/>
      <c r="AP774" s="69"/>
      <c r="AQ774" s="69"/>
    </row>
    <row r="775">
      <c r="A775" s="60"/>
      <c r="B775" s="60"/>
      <c r="C775" s="60"/>
      <c r="D775" s="46"/>
      <c r="E775" s="25"/>
      <c r="F775" s="26"/>
      <c r="G775" s="18"/>
      <c r="H775" s="15"/>
      <c r="I775" s="28"/>
      <c r="J775" s="29"/>
      <c r="K775" s="30"/>
      <c r="L775" s="31"/>
      <c r="M775" s="32"/>
      <c r="N775" s="33"/>
      <c r="O775" s="25"/>
      <c r="P775" s="15"/>
      <c r="Q775" s="28"/>
      <c r="R775" s="29"/>
      <c r="S775" s="30"/>
      <c r="T775" s="31"/>
      <c r="U775" s="32"/>
      <c r="V775" s="33"/>
      <c r="W775" s="25"/>
      <c r="X775" s="28"/>
      <c r="Y775" s="29"/>
      <c r="Z775" s="32"/>
      <c r="AA775" s="67"/>
      <c r="AB775" s="68"/>
      <c r="AC775" s="69"/>
      <c r="AD775" s="70"/>
      <c r="AE775" s="70"/>
      <c r="AF775" s="70"/>
      <c r="AG775" s="70"/>
      <c r="AH775" s="69"/>
      <c r="AI775" s="69"/>
      <c r="AJ775" s="69"/>
      <c r="AK775" s="70"/>
      <c r="AL775" s="70"/>
      <c r="AM775" s="70"/>
      <c r="AN775" s="70"/>
      <c r="AO775" s="69"/>
      <c r="AP775" s="69"/>
      <c r="AQ775" s="69"/>
    </row>
    <row r="776">
      <c r="A776" s="60"/>
      <c r="B776" s="60"/>
      <c r="C776" s="60"/>
      <c r="D776" s="46"/>
      <c r="E776" s="25"/>
      <c r="F776" s="26"/>
      <c r="G776" s="18"/>
      <c r="H776" s="15"/>
      <c r="I776" s="28"/>
      <c r="J776" s="29"/>
      <c r="K776" s="30"/>
      <c r="L776" s="31"/>
      <c r="M776" s="32"/>
      <c r="N776" s="33"/>
      <c r="O776" s="25"/>
      <c r="P776" s="15"/>
      <c r="Q776" s="28"/>
      <c r="R776" s="29"/>
      <c r="S776" s="30"/>
      <c r="T776" s="31"/>
      <c r="U776" s="32"/>
      <c r="V776" s="33"/>
      <c r="W776" s="25"/>
      <c r="X776" s="28"/>
      <c r="Y776" s="29"/>
      <c r="Z776" s="32"/>
      <c r="AA776" s="67"/>
      <c r="AB776" s="68"/>
      <c r="AC776" s="69"/>
      <c r="AD776" s="70"/>
      <c r="AE776" s="70"/>
      <c r="AF776" s="70"/>
      <c r="AG776" s="70"/>
      <c r="AH776" s="69"/>
      <c r="AI776" s="69"/>
      <c r="AJ776" s="69"/>
      <c r="AK776" s="70"/>
      <c r="AL776" s="70"/>
      <c r="AM776" s="70"/>
      <c r="AN776" s="70"/>
      <c r="AO776" s="69"/>
      <c r="AP776" s="69"/>
      <c r="AQ776" s="69"/>
    </row>
    <row r="777">
      <c r="A777" s="60"/>
      <c r="B777" s="60"/>
      <c r="C777" s="60"/>
      <c r="D777" s="46"/>
      <c r="E777" s="25"/>
      <c r="F777" s="26"/>
      <c r="G777" s="18"/>
      <c r="H777" s="15"/>
      <c r="I777" s="28"/>
      <c r="J777" s="29"/>
      <c r="K777" s="30"/>
      <c r="L777" s="31"/>
      <c r="M777" s="32"/>
      <c r="N777" s="33"/>
      <c r="O777" s="25"/>
      <c r="P777" s="15"/>
      <c r="Q777" s="28"/>
      <c r="R777" s="29"/>
      <c r="S777" s="30"/>
      <c r="T777" s="31"/>
      <c r="U777" s="32"/>
      <c r="V777" s="33"/>
      <c r="W777" s="25"/>
      <c r="X777" s="28"/>
      <c r="Y777" s="29"/>
      <c r="Z777" s="32"/>
      <c r="AA777" s="67"/>
      <c r="AB777" s="68"/>
      <c r="AC777" s="69"/>
      <c r="AD777" s="70"/>
      <c r="AE777" s="70"/>
      <c r="AF777" s="70"/>
      <c r="AG777" s="70"/>
      <c r="AH777" s="69"/>
      <c r="AI777" s="69"/>
      <c r="AJ777" s="69"/>
      <c r="AK777" s="70"/>
      <c r="AL777" s="70"/>
      <c r="AM777" s="70"/>
      <c r="AN777" s="70"/>
      <c r="AO777" s="69"/>
      <c r="AP777" s="69"/>
      <c r="AQ777" s="69"/>
    </row>
    <row r="778">
      <c r="A778" s="60"/>
      <c r="B778" s="60"/>
      <c r="C778" s="60"/>
      <c r="D778" s="46"/>
      <c r="E778" s="25"/>
      <c r="F778" s="26"/>
      <c r="G778" s="18"/>
      <c r="H778" s="15"/>
      <c r="I778" s="28"/>
      <c r="J778" s="29"/>
      <c r="K778" s="30"/>
      <c r="L778" s="31"/>
      <c r="M778" s="32"/>
      <c r="N778" s="33"/>
      <c r="O778" s="25"/>
      <c r="P778" s="15"/>
      <c r="Q778" s="28"/>
      <c r="R778" s="29"/>
      <c r="S778" s="30"/>
      <c r="T778" s="31"/>
      <c r="U778" s="32"/>
      <c r="V778" s="33"/>
      <c r="W778" s="25"/>
      <c r="X778" s="28"/>
      <c r="Y778" s="29"/>
      <c r="Z778" s="32"/>
      <c r="AA778" s="67"/>
      <c r="AB778" s="68"/>
      <c r="AC778" s="69"/>
      <c r="AD778" s="70"/>
      <c r="AE778" s="70"/>
      <c r="AF778" s="70"/>
      <c r="AG778" s="70"/>
      <c r="AH778" s="69"/>
      <c r="AI778" s="69"/>
      <c r="AJ778" s="69"/>
      <c r="AK778" s="70"/>
      <c r="AL778" s="70"/>
      <c r="AM778" s="70"/>
      <c r="AN778" s="70"/>
      <c r="AO778" s="69"/>
      <c r="AP778" s="69"/>
      <c r="AQ778" s="69"/>
    </row>
    <row r="779">
      <c r="A779" s="60"/>
      <c r="B779" s="60"/>
      <c r="C779" s="60"/>
      <c r="D779" s="46"/>
      <c r="E779" s="25"/>
      <c r="F779" s="26"/>
      <c r="G779" s="18"/>
      <c r="H779" s="15"/>
      <c r="I779" s="28"/>
      <c r="J779" s="29"/>
      <c r="K779" s="30"/>
      <c r="L779" s="31"/>
      <c r="M779" s="32"/>
      <c r="N779" s="33"/>
      <c r="O779" s="25"/>
      <c r="P779" s="15"/>
      <c r="Q779" s="28"/>
      <c r="R779" s="29"/>
      <c r="S779" s="30"/>
      <c r="T779" s="31"/>
      <c r="U779" s="32"/>
      <c r="V779" s="33"/>
      <c r="W779" s="25"/>
      <c r="X779" s="28"/>
      <c r="Y779" s="29"/>
      <c r="Z779" s="32"/>
      <c r="AA779" s="67"/>
      <c r="AB779" s="68"/>
      <c r="AC779" s="69"/>
      <c r="AD779" s="70"/>
      <c r="AE779" s="70"/>
      <c r="AF779" s="70"/>
      <c r="AG779" s="70"/>
      <c r="AH779" s="69"/>
      <c r="AI779" s="69"/>
      <c r="AJ779" s="69"/>
      <c r="AK779" s="70"/>
      <c r="AL779" s="70"/>
      <c r="AM779" s="70"/>
      <c r="AN779" s="70"/>
      <c r="AO779" s="69"/>
      <c r="AP779" s="69"/>
      <c r="AQ779" s="69"/>
    </row>
    <row r="780">
      <c r="A780" s="60"/>
      <c r="B780" s="60"/>
      <c r="C780" s="60"/>
      <c r="D780" s="46"/>
      <c r="E780" s="25"/>
      <c r="F780" s="26"/>
      <c r="G780" s="18"/>
      <c r="H780" s="15"/>
      <c r="I780" s="28"/>
      <c r="J780" s="29"/>
      <c r="K780" s="30"/>
      <c r="L780" s="31"/>
      <c r="M780" s="32"/>
      <c r="N780" s="33"/>
      <c r="O780" s="25"/>
      <c r="P780" s="15"/>
      <c r="Q780" s="28"/>
      <c r="R780" s="29"/>
      <c r="S780" s="30"/>
      <c r="T780" s="31"/>
      <c r="U780" s="32"/>
      <c r="V780" s="33"/>
      <c r="W780" s="25"/>
      <c r="X780" s="28"/>
      <c r="Y780" s="29"/>
      <c r="Z780" s="32"/>
      <c r="AA780" s="67"/>
      <c r="AB780" s="68"/>
      <c r="AC780" s="69"/>
      <c r="AD780" s="70"/>
      <c r="AE780" s="70"/>
      <c r="AF780" s="70"/>
      <c r="AG780" s="70"/>
      <c r="AH780" s="69"/>
      <c r="AI780" s="69"/>
      <c r="AJ780" s="69"/>
      <c r="AK780" s="70"/>
      <c r="AL780" s="70"/>
      <c r="AM780" s="70"/>
      <c r="AN780" s="70"/>
      <c r="AO780" s="69"/>
      <c r="AP780" s="69"/>
      <c r="AQ780" s="69"/>
    </row>
    <row r="781">
      <c r="A781" s="60"/>
      <c r="B781" s="60"/>
      <c r="C781" s="60"/>
      <c r="D781" s="46"/>
      <c r="E781" s="25"/>
      <c r="F781" s="26"/>
      <c r="G781" s="18"/>
      <c r="H781" s="15"/>
      <c r="I781" s="28"/>
      <c r="J781" s="29"/>
      <c r="K781" s="30"/>
      <c r="L781" s="31"/>
      <c r="M781" s="32"/>
      <c r="N781" s="33"/>
      <c r="O781" s="25"/>
      <c r="P781" s="15"/>
      <c r="Q781" s="28"/>
      <c r="R781" s="29"/>
      <c r="S781" s="30"/>
      <c r="T781" s="31"/>
      <c r="U781" s="32"/>
      <c r="V781" s="33"/>
      <c r="W781" s="25"/>
      <c r="X781" s="28"/>
      <c r="Y781" s="29"/>
      <c r="Z781" s="32"/>
      <c r="AA781" s="67"/>
      <c r="AB781" s="68"/>
      <c r="AC781" s="69"/>
      <c r="AD781" s="70"/>
      <c r="AE781" s="70"/>
      <c r="AF781" s="70"/>
      <c r="AG781" s="70"/>
      <c r="AH781" s="69"/>
      <c r="AI781" s="69"/>
      <c r="AJ781" s="69"/>
      <c r="AK781" s="70"/>
      <c r="AL781" s="70"/>
      <c r="AM781" s="70"/>
      <c r="AN781" s="70"/>
      <c r="AO781" s="69"/>
      <c r="AP781" s="69"/>
      <c r="AQ781" s="69"/>
    </row>
    <row r="782">
      <c r="A782" s="60"/>
      <c r="B782" s="60"/>
      <c r="C782" s="60"/>
      <c r="D782" s="46"/>
      <c r="E782" s="25"/>
      <c r="F782" s="26"/>
      <c r="G782" s="18"/>
      <c r="H782" s="15"/>
      <c r="I782" s="28"/>
      <c r="J782" s="29"/>
      <c r="K782" s="30"/>
      <c r="L782" s="31"/>
      <c r="M782" s="32"/>
      <c r="N782" s="33"/>
      <c r="O782" s="25"/>
      <c r="P782" s="15"/>
      <c r="Q782" s="28"/>
      <c r="R782" s="29"/>
      <c r="S782" s="30"/>
      <c r="T782" s="31"/>
      <c r="U782" s="32"/>
      <c r="V782" s="33"/>
      <c r="W782" s="25"/>
      <c r="X782" s="28"/>
      <c r="Y782" s="29"/>
      <c r="Z782" s="32"/>
      <c r="AA782" s="67"/>
      <c r="AB782" s="68"/>
      <c r="AC782" s="69"/>
      <c r="AD782" s="70"/>
      <c r="AE782" s="70"/>
      <c r="AF782" s="70"/>
      <c r="AG782" s="70"/>
      <c r="AH782" s="69"/>
      <c r="AI782" s="69"/>
      <c r="AJ782" s="69"/>
      <c r="AK782" s="70"/>
      <c r="AL782" s="70"/>
      <c r="AM782" s="70"/>
      <c r="AN782" s="70"/>
      <c r="AO782" s="69"/>
      <c r="AP782" s="69"/>
      <c r="AQ782" s="69"/>
    </row>
    <row r="783">
      <c r="A783" s="60"/>
      <c r="B783" s="60"/>
      <c r="C783" s="60"/>
      <c r="D783" s="46"/>
      <c r="E783" s="25"/>
      <c r="F783" s="26"/>
      <c r="G783" s="18"/>
      <c r="H783" s="15"/>
      <c r="I783" s="28"/>
      <c r="J783" s="29"/>
      <c r="K783" s="30"/>
      <c r="L783" s="31"/>
      <c r="M783" s="32"/>
      <c r="N783" s="33"/>
      <c r="O783" s="25"/>
      <c r="P783" s="15"/>
      <c r="Q783" s="28"/>
      <c r="R783" s="29"/>
      <c r="S783" s="30"/>
      <c r="T783" s="31"/>
      <c r="U783" s="32"/>
      <c r="V783" s="33"/>
      <c r="W783" s="25"/>
      <c r="X783" s="28"/>
      <c r="Y783" s="29"/>
      <c r="Z783" s="32"/>
      <c r="AA783" s="67"/>
      <c r="AB783" s="68"/>
      <c r="AC783" s="69"/>
      <c r="AD783" s="70"/>
      <c r="AE783" s="70"/>
      <c r="AF783" s="70"/>
      <c r="AG783" s="70"/>
      <c r="AH783" s="69"/>
      <c r="AI783" s="69"/>
      <c r="AJ783" s="69"/>
      <c r="AK783" s="70"/>
      <c r="AL783" s="70"/>
      <c r="AM783" s="70"/>
      <c r="AN783" s="70"/>
      <c r="AO783" s="69"/>
      <c r="AP783" s="69"/>
      <c r="AQ783" s="69"/>
    </row>
    <row r="784">
      <c r="A784" s="60"/>
      <c r="B784" s="60"/>
      <c r="C784" s="60"/>
      <c r="D784" s="46"/>
      <c r="E784" s="25"/>
      <c r="F784" s="26"/>
      <c r="G784" s="18"/>
      <c r="H784" s="15"/>
      <c r="I784" s="28"/>
      <c r="J784" s="29"/>
      <c r="K784" s="30"/>
      <c r="L784" s="31"/>
      <c r="M784" s="32"/>
      <c r="N784" s="33"/>
      <c r="O784" s="25"/>
      <c r="P784" s="15"/>
      <c r="Q784" s="28"/>
      <c r="R784" s="29"/>
      <c r="S784" s="30"/>
      <c r="T784" s="31"/>
      <c r="U784" s="32"/>
      <c r="V784" s="33"/>
      <c r="W784" s="25"/>
      <c r="X784" s="28"/>
      <c r="Y784" s="29"/>
      <c r="Z784" s="32"/>
      <c r="AA784" s="67"/>
      <c r="AB784" s="68"/>
      <c r="AC784" s="69"/>
      <c r="AD784" s="70"/>
      <c r="AE784" s="70"/>
      <c r="AF784" s="70"/>
      <c r="AG784" s="70"/>
      <c r="AH784" s="69"/>
      <c r="AI784" s="69"/>
      <c r="AJ784" s="69"/>
      <c r="AK784" s="70"/>
      <c r="AL784" s="70"/>
      <c r="AM784" s="70"/>
      <c r="AN784" s="70"/>
      <c r="AO784" s="69"/>
      <c r="AP784" s="69"/>
      <c r="AQ784" s="69"/>
    </row>
    <row r="785">
      <c r="A785" s="60"/>
      <c r="B785" s="60"/>
      <c r="C785" s="60"/>
      <c r="D785" s="46"/>
      <c r="E785" s="25"/>
      <c r="F785" s="26"/>
      <c r="G785" s="18"/>
      <c r="H785" s="15"/>
      <c r="I785" s="28"/>
      <c r="J785" s="29"/>
      <c r="K785" s="30"/>
      <c r="L785" s="31"/>
      <c r="M785" s="32"/>
      <c r="N785" s="33"/>
      <c r="O785" s="25"/>
      <c r="P785" s="15"/>
      <c r="Q785" s="28"/>
      <c r="R785" s="29"/>
      <c r="S785" s="30"/>
      <c r="T785" s="31"/>
      <c r="U785" s="32"/>
      <c r="V785" s="33"/>
      <c r="W785" s="25"/>
      <c r="X785" s="28"/>
      <c r="Y785" s="29"/>
      <c r="Z785" s="32"/>
      <c r="AA785" s="67"/>
      <c r="AB785" s="68"/>
      <c r="AC785" s="69"/>
      <c r="AD785" s="70"/>
      <c r="AE785" s="70"/>
      <c r="AF785" s="70"/>
      <c r="AG785" s="70"/>
      <c r="AH785" s="69"/>
      <c r="AI785" s="69"/>
      <c r="AJ785" s="69"/>
      <c r="AK785" s="70"/>
      <c r="AL785" s="70"/>
      <c r="AM785" s="70"/>
      <c r="AN785" s="70"/>
      <c r="AO785" s="69"/>
      <c r="AP785" s="69"/>
      <c r="AQ785" s="69"/>
    </row>
    <row r="786">
      <c r="A786" s="60"/>
      <c r="B786" s="60"/>
      <c r="C786" s="60"/>
      <c r="D786" s="46"/>
      <c r="E786" s="25"/>
      <c r="F786" s="26"/>
      <c r="G786" s="18"/>
      <c r="H786" s="15"/>
      <c r="I786" s="28"/>
      <c r="J786" s="29"/>
      <c r="K786" s="30"/>
      <c r="L786" s="31"/>
      <c r="M786" s="32"/>
      <c r="N786" s="33"/>
      <c r="O786" s="25"/>
      <c r="P786" s="15"/>
      <c r="Q786" s="28"/>
      <c r="R786" s="29"/>
      <c r="S786" s="30"/>
      <c r="T786" s="31"/>
      <c r="U786" s="32"/>
      <c r="V786" s="33"/>
      <c r="W786" s="25"/>
      <c r="X786" s="28"/>
      <c r="Y786" s="29"/>
      <c r="Z786" s="32"/>
      <c r="AA786" s="67"/>
      <c r="AB786" s="68"/>
      <c r="AC786" s="69"/>
      <c r="AD786" s="70"/>
      <c r="AE786" s="70"/>
      <c r="AF786" s="70"/>
      <c r="AG786" s="70"/>
      <c r="AH786" s="69"/>
      <c r="AI786" s="69"/>
      <c r="AJ786" s="69"/>
      <c r="AK786" s="70"/>
      <c r="AL786" s="70"/>
      <c r="AM786" s="70"/>
      <c r="AN786" s="70"/>
      <c r="AO786" s="69"/>
      <c r="AP786" s="69"/>
      <c r="AQ786" s="69"/>
    </row>
    <row r="787">
      <c r="A787" s="60"/>
      <c r="B787" s="60"/>
      <c r="C787" s="60"/>
      <c r="D787" s="46"/>
      <c r="E787" s="25"/>
      <c r="F787" s="26"/>
      <c r="G787" s="18"/>
      <c r="H787" s="15"/>
      <c r="I787" s="28"/>
      <c r="J787" s="29"/>
      <c r="K787" s="30"/>
      <c r="L787" s="31"/>
      <c r="M787" s="32"/>
      <c r="N787" s="33"/>
      <c r="O787" s="25"/>
      <c r="P787" s="15"/>
      <c r="Q787" s="28"/>
      <c r="R787" s="29"/>
      <c r="S787" s="30"/>
      <c r="T787" s="31"/>
      <c r="U787" s="32"/>
      <c r="V787" s="33"/>
      <c r="W787" s="25"/>
      <c r="X787" s="28"/>
      <c r="Y787" s="29"/>
      <c r="Z787" s="32"/>
      <c r="AA787" s="67"/>
      <c r="AB787" s="68"/>
      <c r="AC787" s="69"/>
      <c r="AD787" s="70"/>
      <c r="AE787" s="70"/>
      <c r="AF787" s="70"/>
      <c r="AG787" s="70"/>
      <c r="AH787" s="69"/>
      <c r="AI787" s="69"/>
      <c r="AJ787" s="69"/>
      <c r="AK787" s="70"/>
      <c r="AL787" s="70"/>
      <c r="AM787" s="70"/>
      <c r="AN787" s="70"/>
      <c r="AO787" s="69"/>
      <c r="AP787" s="69"/>
      <c r="AQ787" s="69"/>
    </row>
    <row r="788">
      <c r="A788" s="60"/>
      <c r="B788" s="60"/>
      <c r="C788" s="60"/>
      <c r="D788" s="46"/>
      <c r="E788" s="25"/>
      <c r="F788" s="26"/>
      <c r="G788" s="18"/>
      <c r="H788" s="15"/>
      <c r="I788" s="28"/>
      <c r="J788" s="29"/>
      <c r="K788" s="30"/>
      <c r="L788" s="31"/>
      <c r="M788" s="32"/>
      <c r="N788" s="33"/>
      <c r="O788" s="25"/>
      <c r="P788" s="15"/>
      <c r="Q788" s="28"/>
      <c r="R788" s="29"/>
      <c r="S788" s="30"/>
      <c r="T788" s="31"/>
      <c r="U788" s="32"/>
      <c r="V788" s="33"/>
      <c r="W788" s="25"/>
      <c r="X788" s="28"/>
      <c r="Y788" s="29"/>
      <c r="Z788" s="32"/>
      <c r="AA788" s="67"/>
      <c r="AB788" s="68"/>
      <c r="AC788" s="69"/>
      <c r="AD788" s="70"/>
      <c r="AE788" s="70"/>
      <c r="AF788" s="70"/>
      <c r="AG788" s="70"/>
      <c r="AH788" s="69"/>
      <c r="AI788" s="69"/>
      <c r="AJ788" s="69"/>
      <c r="AK788" s="70"/>
      <c r="AL788" s="70"/>
      <c r="AM788" s="70"/>
      <c r="AN788" s="70"/>
      <c r="AO788" s="69"/>
      <c r="AP788" s="69"/>
      <c r="AQ788" s="69"/>
    </row>
    <row r="789">
      <c r="A789" s="60"/>
      <c r="B789" s="60"/>
      <c r="C789" s="60"/>
      <c r="D789" s="46"/>
      <c r="E789" s="25"/>
      <c r="F789" s="26"/>
      <c r="G789" s="18"/>
      <c r="H789" s="15"/>
      <c r="I789" s="28"/>
      <c r="J789" s="29"/>
      <c r="K789" s="30"/>
      <c r="L789" s="31"/>
      <c r="M789" s="32"/>
      <c r="N789" s="33"/>
      <c r="O789" s="25"/>
      <c r="P789" s="15"/>
      <c r="Q789" s="28"/>
      <c r="R789" s="29"/>
      <c r="S789" s="30"/>
      <c r="T789" s="31"/>
      <c r="U789" s="32"/>
      <c r="V789" s="33"/>
      <c r="W789" s="25"/>
      <c r="X789" s="28"/>
      <c r="Y789" s="29"/>
      <c r="Z789" s="32"/>
      <c r="AA789" s="67"/>
      <c r="AB789" s="68"/>
      <c r="AC789" s="69"/>
      <c r="AD789" s="70"/>
      <c r="AE789" s="70"/>
      <c r="AF789" s="70"/>
      <c r="AG789" s="70"/>
      <c r="AH789" s="69"/>
      <c r="AI789" s="69"/>
      <c r="AJ789" s="69"/>
      <c r="AK789" s="70"/>
      <c r="AL789" s="70"/>
      <c r="AM789" s="70"/>
      <c r="AN789" s="70"/>
      <c r="AO789" s="69"/>
      <c r="AP789" s="69"/>
      <c r="AQ789" s="69"/>
    </row>
    <row r="790">
      <c r="A790" s="60"/>
      <c r="B790" s="60"/>
      <c r="C790" s="60"/>
      <c r="D790" s="46"/>
      <c r="E790" s="25"/>
      <c r="F790" s="26"/>
      <c r="G790" s="18"/>
      <c r="H790" s="15"/>
      <c r="I790" s="28"/>
      <c r="J790" s="29"/>
      <c r="K790" s="30"/>
      <c r="L790" s="31"/>
      <c r="M790" s="32"/>
      <c r="N790" s="33"/>
      <c r="O790" s="25"/>
      <c r="P790" s="15"/>
      <c r="Q790" s="28"/>
      <c r="R790" s="29"/>
      <c r="S790" s="30"/>
      <c r="T790" s="31"/>
      <c r="U790" s="32"/>
      <c r="V790" s="33"/>
      <c r="W790" s="25"/>
      <c r="X790" s="28"/>
      <c r="Y790" s="29"/>
      <c r="Z790" s="32"/>
      <c r="AA790" s="67"/>
      <c r="AB790" s="68"/>
      <c r="AC790" s="69"/>
      <c r="AD790" s="70"/>
      <c r="AE790" s="70"/>
      <c r="AF790" s="70"/>
      <c r="AG790" s="70"/>
      <c r="AH790" s="69"/>
      <c r="AI790" s="69"/>
      <c r="AJ790" s="69"/>
      <c r="AK790" s="70"/>
      <c r="AL790" s="70"/>
      <c r="AM790" s="70"/>
      <c r="AN790" s="70"/>
      <c r="AO790" s="69"/>
      <c r="AP790" s="69"/>
      <c r="AQ790" s="69"/>
    </row>
    <row r="791">
      <c r="A791" s="60"/>
      <c r="B791" s="60"/>
      <c r="C791" s="60"/>
      <c r="D791" s="46"/>
      <c r="E791" s="25"/>
      <c r="F791" s="26"/>
      <c r="G791" s="18"/>
      <c r="H791" s="15"/>
      <c r="I791" s="28"/>
      <c r="J791" s="29"/>
      <c r="K791" s="30"/>
      <c r="L791" s="31"/>
      <c r="M791" s="32"/>
      <c r="N791" s="33"/>
      <c r="O791" s="25"/>
      <c r="P791" s="15"/>
      <c r="Q791" s="28"/>
      <c r="R791" s="29"/>
      <c r="S791" s="30"/>
      <c r="T791" s="31"/>
      <c r="U791" s="32"/>
      <c r="V791" s="33"/>
      <c r="W791" s="25"/>
      <c r="X791" s="28"/>
      <c r="Y791" s="29"/>
      <c r="Z791" s="32"/>
      <c r="AA791" s="67"/>
      <c r="AB791" s="68"/>
      <c r="AC791" s="69"/>
      <c r="AD791" s="70"/>
      <c r="AE791" s="70"/>
      <c r="AF791" s="70"/>
      <c r="AG791" s="70"/>
      <c r="AH791" s="69"/>
      <c r="AI791" s="69"/>
      <c r="AJ791" s="69"/>
      <c r="AK791" s="70"/>
      <c r="AL791" s="70"/>
      <c r="AM791" s="70"/>
      <c r="AN791" s="70"/>
      <c r="AO791" s="69"/>
      <c r="AP791" s="69"/>
      <c r="AQ791" s="69"/>
    </row>
    <row r="792">
      <c r="A792" s="60"/>
      <c r="B792" s="60"/>
      <c r="C792" s="60"/>
      <c r="D792" s="46"/>
      <c r="E792" s="25"/>
      <c r="F792" s="26"/>
      <c r="G792" s="18"/>
      <c r="H792" s="15"/>
      <c r="I792" s="28"/>
      <c r="J792" s="29"/>
      <c r="K792" s="30"/>
      <c r="L792" s="31"/>
      <c r="M792" s="32"/>
      <c r="N792" s="33"/>
      <c r="O792" s="25"/>
      <c r="P792" s="15"/>
      <c r="Q792" s="28"/>
      <c r="R792" s="29"/>
      <c r="S792" s="30"/>
      <c r="T792" s="31"/>
      <c r="U792" s="32"/>
      <c r="V792" s="33"/>
      <c r="W792" s="25"/>
      <c r="X792" s="28"/>
      <c r="Y792" s="29"/>
      <c r="Z792" s="32"/>
      <c r="AA792" s="67"/>
      <c r="AB792" s="68"/>
      <c r="AC792" s="69"/>
      <c r="AD792" s="70"/>
      <c r="AE792" s="70"/>
      <c r="AF792" s="70"/>
      <c r="AG792" s="70"/>
      <c r="AH792" s="69"/>
      <c r="AI792" s="69"/>
      <c r="AJ792" s="69"/>
      <c r="AK792" s="70"/>
      <c r="AL792" s="70"/>
      <c r="AM792" s="70"/>
      <c r="AN792" s="70"/>
      <c r="AO792" s="69"/>
      <c r="AP792" s="69"/>
      <c r="AQ792" s="69"/>
    </row>
    <row r="793">
      <c r="A793" s="60"/>
      <c r="B793" s="60"/>
      <c r="C793" s="60"/>
      <c r="D793" s="46"/>
      <c r="E793" s="25"/>
      <c r="F793" s="26"/>
      <c r="G793" s="18"/>
      <c r="H793" s="15"/>
      <c r="I793" s="28"/>
      <c r="J793" s="29"/>
      <c r="K793" s="30"/>
      <c r="L793" s="31"/>
      <c r="M793" s="32"/>
      <c r="N793" s="33"/>
      <c r="O793" s="25"/>
      <c r="P793" s="15"/>
      <c r="Q793" s="28"/>
      <c r="R793" s="29"/>
      <c r="S793" s="30"/>
      <c r="T793" s="31"/>
      <c r="U793" s="32"/>
      <c r="V793" s="33"/>
      <c r="W793" s="25"/>
      <c r="X793" s="28"/>
      <c r="Y793" s="29"/>
      <c r="Z793" s="32"/>
      <c r="AA793" s="67"/>
      <c r="AB793" s="68"/>
      <c r="AC793" s="69"/>
      <c r="AD793" s="70"/>
      <c r="AE793" s="70"/>
      <c r="AF793" s="70"/>
      <c r="AG793" s="70"/>
      <c r="AH793" s="69"/>
      <c r="AI793" s="69"/>
      <c r="AJ793" s="69"/>
      <c r="AK793" s="70"/>
      <c r="AL793" s="70"/>
      <c r="AM793" s="70"/>
      <c r="AN793" s="70"/>
      <c r="AO793" s="69"/>
      <c r="AP793" s="69"/>
      <c r="AQ793" s="69"/>
    </row>
    <row r="794">
      <c r="A794" s="60"/>
      <c r="B794" s="60"/>
      <c r="C794" s="60"/>
      <c r="D794" s="46"/>
      <c r="E794" s="25"/>
      <c r="F794" s="26"/>
      <c r="G794" s="18"/>
      <c r="H794" s="15"/>
      <c r="I794" s="28"/>
      <c r="J794" s="29"/>
      <c r="K794" s="30"/>
      <c r="L794" s="31"/>
      <c r="M794" s="32"/>
      <c r="N794" s="33"/>
      <c r="O794" s="25"/>
      <c r="P794" s="15"/>
      <c r="Q794" s="28"/>
      <c r="R794" s="29"/>
      <c r="S794" s="30"/>
      <c r="T794" s="31"/>
      <c r="U794" s="32"/>
      <c r="V794" s="33"/>
      <c r="W794" s="25"/>
      <c r="X794" s="28"/>
      <c r="Y794" s="29"/>
      <c r="Z794" s="32"/>
      <c r="AA794" s="67"/>
      <c r="AB794" s="68"/>
      <c r="AC794" s="69"/>
      <c r="AD794" s="70"/>
      <c r="AE794" s="70"/>
      <c r="AF794" s="70"/>
      <c r="AG794" s="70"/>
      <c r="AH794" s="69"/>
      <c r="AI794" s="69"/>
      <c r="AJ794" s="69"/>
      <c r="AK794" s="70"/>
      <c r="AL794" s="70"/>
      <c r="AM794" s="70"/>
      <c r="AN794" s="70"/>
      <c r="AO794" s="69"/>
      <c r="AP794" s="69"/>
      <c r="AQ794" s="69"/>
    </row>
    <row r="795">
      <c r="A795" s="60"/>
      <c r="B795" s="60"/>
      <c r="C795" s="60"/>
      <c r="D795" s="46"/>
      <c r="E795" s="25"/>
      <c r="F795" s="26"/>
      <c r="G795" s="18"/>
      <c r="H795" s="15"/>
      <c r="I795" s="28"/>
      <c r="J795" s="29"/>
      <c r="K795" s="30"/>
      <c r="L795" s="31"/>
      <c r="M795" s="32"/>
      <c r="N795" s="33"/>
      <c r="O795" s="25"/>
      <c r="P795" s="15"/>
      <c r="Q795" s="28"/>
      <c r="R795" s="29"/>
      <c r="S795" s="30"/>
      <c r="T795" s="31"/>
      <c r="U795" s="32"/>
      <c r="V795" s="33"/>
      <c r="W795" s="25"/>
      <c r="X795" s="28"/>
      <c r="Y795" s="29"/>
      <c r="Z795" s="32"/>
      <c r="AA795" s="67"/>
      <c r="AB795" s="68"/>
      <c r="AC795" s="69"/>
      <c r="AD795" s="70"/>
      <c r="AE795" s="70"/>
      <c r="AF795" s="70"/>
      <c r="AG795" s="70"/>
      <c r="AH795" s="69"/>
      <c r="AI795" s="69"/>
      <c r="AJ795" s="69"/>
      <c r="AK795" s="70"/>
      <c r="AL795" s="70"/>
      <c r="AM795" s="70"/>
      <c r="AN795" s="70"/>
      <c r="AO795" s="69"/>
      <c r="AP795" s="69"/>
      <c r="AQ795" s="69"/>
    </row>
    <row r="796">
      <c r="A796" s="60"/>
      <c r="B796" s="60"/>
      <c r="C796" s="60"/>
      <c r="D796" s="46"/>
      <c r="E796" s="25"/>
      <c r="F796" s="26"/>
      <c r="G796" s="18"/>
      <c r="H796" s="15"/>
      <c r="I796" s="28"/>
      <c r="J796" s="29"/>
      <c r="K796" s="30"/>
      <c r="L796" s="31"/>
      <c r="M796" s="32"/>
      <c r="N796" s="33"/>
      <c r="O796" s="25"/>
      <c r="P796" s="15"/>
      <c r="Q796" s="28"/>
      <c r="R796" s="29"/>
      <c r="S796" s="30"/>
      <c r="T796" s="31"/>
      <c r="U796" s="32"/>
      <c r="V796" s="33"/>
      <c r="W796" s="25"/>
      <c r="X796" s="28"/>
      <c r="Y796" s="29"/>
      <c r="Z796" s="32"/>
      <c r="AA796" s="67"/>
      <c r="AB796" s="68"/>
      <c r="AC796" s="69"/>
      <c r="AD796" s="70"/>
      <c r="AE796" s="70"/>
      <c r="AF796" s="70"/>
      <c r="AG796" s="70"/>
      <c r="AH796" s="69"/>
      <c r="AI796" s="69"/>
      <c r="AJ796" s="69"/>
      <c r="AK796" s="70"/>
      <c r="AL796" s="70"/>
      <c r="AM796" s="70"/>
      <c r="AN796" s="70"/>
      <c r="AO796" s="69"/>
      <c r="AP796" s="69"/>
      <c r="AQ796" s="69"/>
    </row>
    <row r="797">
      <c r="A797" s="60"/>
      <c r="B797" s="60"/>
      <c r="C797" s="60"/>
      <c r="D797" s="46"/>
      <c r="E797" s="25"/>
      <c r="F797" s="26"/>
      <c r="G797" s="18"/>
      <c r="H797" s="15"/>
      <c r="I797" s="28"/>
      <c r="J797" s="29"/>
      <c r="K797" s="30"/>
      <c r="L797" s="31"/>
      <c r="M797" s="32"/>
      <c r="N797" s="33"/>
      <c r="O797" s="25"/>
      <c r="P797" s="15"/>
      <c r="Q797" s="28"/>
      <c r="R797" s="29"/>
      <c r="S797" s="30"/>
      <c r="T797" s="31"/>
      <c r="U797" s="32"/>
      <c r="V797" s="33"/>
      <c r="W797" s="25"/>
      <c r="X797" s="28"/>
      <c r="Y797" s="29"/>
      <c r="Z797" s="32"/>
      <c r="AA797" s="67"/>
      <c r="AB797" s="68"/>
      <c r="AC797" s="69"/>
      <c r="AD797" s="70"/>
      <c r="AE797" s="70"/>
      <c r="AF797" s="70"/>
      <c r="AG797" s="70"/>
      <c r="AH797" s="69"/>
      <c r="AI797" s="69"/>
      <c r="AJ797" s="69"/>
      <c r="AK797" s="70"/>
      <c r="AL797" s="70"/>
      <c r="AM797" s="70"/>
      <c r="AN797" s="70"/>
      <c r="AO797" s="69"/>
      <c r="AP797" s="69"/>
      <c r="AQ797" s="69"/>
    </row>
    <row r="798">
      <c r="A798" s="60"/>
      <c r="B798" s="60"/>
      <c r="C798" s="60"/>
      <c r="D798" s="46"/>
      <c r="E798" s="25"/>
      <c r="F798" s="26"/>
      <c r="G798" s="18"/>
      <c r="H798" s="15"/>
      <c r="I798" s="28"/>
      <c r="J798" s="29"/>
      <c r="K798" s="30"/>
      <c r="L798" s="31"/>
      <c r="M798" s="32"/>
      <c r="N798" s="33"/>
      <c r="O798" s="25"/>
      <c r="P798" s="15"/>
      <c r="Q798" s="28"/>
      <c r="R798" s="29"/>
      <c r="S798" s="30"/>
      <c r="T798" s="31"/>
      <c r="U798" s="32"/>
      <c r="V798" s="33"/>
      <c r="W798" s="25"/>
      <c r="X798" s="28"/>
      <c r="Y798" s="29"/>
      <c r="Z798" s="32"/>
      <c r="AA798" s="67"/>
      <c r="AB798" s="68"/>
      <c r="AC798" s="69"/>
      <c r="AD798" s="70"/>
      <c r="AE798" s="70"/>
      <c r="AF798" s="70"/>
      <c r="AG798" s="70"/>
      <c r="AH798" s="69"/>
      <c r="AI798" s="69"/>
      <c r="AJ798" s="69"/>
      <c r="AK798" s="70"/>
      <c r="AL798" s="70"/>
      <c r="AM798" s="70"/>
      <c r="AN798" s="70"/>
      <c r="AO798" s="69"/>
      <c r="AP798" s="69"/>
      <c r="AQ798" s="69"/>
    </row>
    <row r="799">
      <c r="A799" s="60"/>
      <c r="B799" s="60"/>
      <c r="C799" s="60"/>
      <c r="D799" s="46"/>
      <c r="E799" s="25"/>
      <c r="F799" s="26"/>
      <c r="G799" s="18"/>
      <c r="H799" s="15"/>
      <c r="I799" s="28"/>
      <c r="J799" s="29"/>
      <c r="K799" s="30"/>
      <c r="L799" s="31"/>
      <c r="M799" s="32"/>
      <c r="N799" s="33"/>
      <c r="O799" s="25"/>
      <c r="P799" s="15"/>
      <c r="Q799" s="28"/>
      <c r="R799" s="29"/>
      <c r="S799" s="30"/>
      <c r="T799" s="31"/>
      <c r="U799" s="32"/>
      <c r="V799" s="33"/>
      <c r="W799" s="25"/>
      <c r="X799" s="28"/>
      <c r="Y799" s="29"/>
      <c r="Z799" s="32"/>
      <c r="AA799" s="67"/>
      <c r="AB799" s="68"/>
      <c r="AC799" s="69"/>
      <c r="AD799" s="70"/>
      <c r="AE799" s="70"/>
      <c r="AF799" s="70"/>
      <c r="AG799" s="70"/>
      <c r="AH799" s="69"/>
      <c r="AI799" s="69"/>
      <c r="AJ799" s="69"/>
      <c r="AK799" s="70"/>
      <c r="AL799" s="70"/>
      <c r="AM799" s="70"/>
      <c r="AN799" s="70"/>
      <c r="AO799" s="69"/>
      <c r="AP799" s="69"/>
      <c r="AQ799" s="69"/>
    </row>
    <row r="800">
      <c r="A800" s="60"/>
      <c r="B800" s="60"/>
      <c r="C800" s="60"/>
      <c r="D800" s="46"/>
      <c r="E800" s="25"/>
      <c r="F800" s="26"/>
      <c r="G800" s="18"/>
      <c r="H800" s="15"/>
      <c r="I800" s="28"/>
      <c r="J800" s="29"/>
      <c r="K800" s="30"/>
      <c r="L800" s="31"/>
      <c r="M800" s="32"/>
      <c r="N800" s="33"/>
      <c r="O800" s="25"/>
      <c r="P800" s="15"/>
      <c r="Q800" s="28"/>
      <c r="R800" s="29"/>
      <c r="S800" s="30"/>
      <c r="T800" s="31"/>
      <c r="U800" s="32"/>
      <c r="V800" s="33"/>
      <c r="W800" s="25"/>
      <c r="X800" s="28"/>
      <c r="Y800" s="29"/>
      <c r="Z800" s="32"/>
      <c r="AA800" s="67"/>
      <c r="AB800" s="68"/>
      <c r="AC800" s="69"/>
      <c r="AD800" s="70"/>
      <c r="AE800" s="70"/>
      <c r="AF800" s="70"/>
      <c r="AG800" s="70"/>
      <c r="AH800" s="69"/>
      <c r="AI800" s="69"/>
      <c r="AJ800" s="69"/>
      <c r="AK800" s="70"/>
      <c r="AL800" s="70"/>
      <c r="AM800" s="70"/>
      <c r="AN800" s="70"/>
      <c r="AO800" s="69"/>
      <c r="AP800" s="69"/>
      <c r="AQ800" s="69"/>
    </row>
    <row r="801">
      <c r="A801" s="60"/>
      <c r="B801" s="60"/>
      <c r="C801" s="60"/>
      <c r="D801" s="46"/>
      <c r="E801" s="25"/>
      <c r="F801" s="26"/>
      <c r="G801" s="18"/>
      <c r="H801" s="15"/>
      <c r="I801" s="28"/>
      <c r="J801" s="29"/>
      <c r="K801" s="30"/>
      <c r="L801" s="31"/>
      <c r="M801" s="32"/>
      <c r="N801" s="33"/>
      <c r="O801" s="25"/>
      <c r="P801" s="15"/>
      <c r="Q801" s="28"/>
      <c r="R801" s="29"/>
      <c r="S801" s="30"/>
      <c r="T801" s="31"/>
      <c r="U801" s="32"/>
      <c r="V801" s="33"/>
      <c r="W801" s="25"/>
      <c r="X801" s="28"/>
      <c r="Y801" s="29"/>
      <c r="Z801" s="32"/>
      <c r="AA801" s="67"/>
      <c r="AB801" s="68"/>
      <c r="AC801" s="69"/>
      <c r="AD801" s="70"/>
      <c r="AE801" s="70"/>
      <c r="AF801" s="70"/>
      <c r="AG801" s="70"/>
      <c r="AH801" s="69"/>
      <c r="AI801" s="69"/>
      <c r="AJ801" s="69"/>
      <c r="AK801" s="70"/>
      <c r="AL801" s="70"/>
      <c r="AM801" s="70"/>
      <c r="AN801" s="70"/>
      <c r="AO801" s="69"/>
      <c r="AP801" s="69"/>
      <c r="AQ801" s="69"/>
    </row>
    <row r="802">
      <c r="A802" s="60"/>
      <c r="B802" s="60"/>
      <c r="C802" s="60"/>
      <c r="D802" s="46"/>
      <c r="E802" s="25"/>
      <c r="F802" s="26"/>
      <c r="G802" s="18"/>
      <c r="H802" s="15"/>
      <c r="I802" s="28"/>
      <c r="J802" s="29"/>
      <c r="K802" s="30"/>
      <c r="L802" s="31"/>
      <c r="M802" s="32"/>
      <c r="N802" s="33"/>
      <c r="O802" s="25"/>
      <c r="P802" s="15"/>
      <c r="Q802" s="28"/>
      <c r="R802" s="29"/>
      <c r="S802" s="30"/>
      <c r="T802" s="31"/>
      <c r="U802" s="32"/>
      <c r="V802" s="33"/>
      <c r="W802" s="25"/>
      <c r="X802" s="28"/>
      <c r="Y802" s="29"/>
      <c r="Z802" s="32"/>
      <c r="AA802" s="67"/>
      <c r="AB802" s="68"/>
      <c r="AC802" s="69"/>
      <c r="AD802" s="70"/>
      <c r="AE802" s="70"/>
      <c r="AF802" s="70"/>
      <c r="AG802" s="70"/>
      <c r="AH802" s="69"/>
      <c r="AI802" s="69"/>
      <c r="AJ802" s="69"/>
      <c r="AK802" s="70"/>
      <c r="AL802" s="70"/>
      <c r="AM802" s="70"/>
      <c r="AN802" s="70"/>
      <c r="AO802" s="69"/>
      <c r="AP802" s="69"/>
      <c r="AQ802" s="69"/>
    </row>
    <row r="803">
      <c r="A803" s="60"/>
      <c r="B803" s="60"/>
      <c r="C803" s="60"/>
      <c r="D803" s="46"/>
      <c r="E803" s="25"/>
      <c r="F803" s="26"/>
      <c r="G803" s="18"/>
      <c r="H803" s="15"/>
      <c r="I803" s="28"/>
      <c r="J803" s="29"/>
      <c r="K803" s="30"/>
      <c r="L803" s="31"/>
      <c r="M803" s="32"/>
      <c r="N803" s="33"/>
      <c r="O803" s="25"/>
      <c r="P803" s="15"/>
      <c r="Q803" s="28"/>
      <c r="R803" s="29"/>
      <c r="S803" s="30"/>
      <c r="T803" s="31"/>
      <c r="U803" s="32"/>
      <c r="V803" s="33"/>
      <c r="W803" s="25"/>
      <c r="X803" s="28"/>
      <c r="Y803" s="29"/>
      <c r="Z803" s="32"/>
      <c r="AA803" s="67"/>
      <c r="AB803" s="68"/>
      <c r="AC803" s="69"/>
      <c r="AD803" s="70"/>
      <c r="AE803" s="70"/>
      <c r="AF803" s="70"/>
      <c r="AG803" s="70"/>
      <c r="AH803" s="69"/>
      <c r="AI803" s="69"/>
      <c r="AJ803" s="69"/>
      <c r="AK803" s="70"/>
      <c r="AL803" s="70"/>
      <c r="AM803" s="70"/>
      <c r="AN803" s="70"/>
      <c r="AO803" s="69"/>
      <c r="AP803" s="69"/>
      <c r="AQ803" s="69"/>
    </row>
    <row r="804">
      <c r="A804" s="60"/>
      <c r="B804" s="60"/>
      <c r="C804" s="60"/>
      <c r="D804" s="46"/>
      <c r="E804" s="25"/>
      <c r="F804" s="26"/>
      <c r="G804" s="18"/>
      <c r="H804" s="15"/>
      <c r="I804" s="28"/>
      <c r="J804" s="29"/>
      <c r="K804" s="30"/>
      <c r="L804" s="31"/>
      <c r="M804" s="32"/>
      <c r="N804" s="33"/>
      <c r="O804" s="25"/>
      <c r="P804" s="15"/>
      <c r="Q804" s="28"/>
      <c r="R804" s="29"/>
      <c r="S804" s="30"/>
      <c r="T804" s="31"/>
      <c r="U804" s="32"/>
      <c r="V804" s="33"/>
      <c r="W804" s="25"/>
      <c r="X804" s="28"/>
      <c r="Y804" s="29"/>
      <c r="Z804" s="32"/>
      <c r="AA804" s="67"/>
      <c r="AB804" s="68"/>
      <c r="AC804" s="69"/>
      <c r="AD804" s="70"/>
      <c r="AE804" s="70"/>
      <c r="AF804" s="70"/>
      <c r="AG804" s="70"/>
      <c r="AH804" s="69"/>
      <c r="AI804" s="69"/>
      <c r="AJ804" s="69"/>
      <c r="AK804" s="70"/>
      <c r="AL804" s="70"/>
      <c r="AM804" s="70"/>
      <c r="AN804" s="70"/>
      <c r="AO804" s="69"/>
      <c r="AP804" s="69"/>
      <c r="AQ804" s="69"/>
    </row>
    <row r="805">
      <c r="A805" s="60"/>
      <c r="B805" s="60"/>
      <c r="C805" s="60"/>
      <c r="D805" s="46"/>
      <c r="E805" s="25"/>
      <c r="F805" s="26"/>
      <c r="G805" s="18"/>
      <c r="H805" s="15"/>
      <c r="I805" s="28"/>
      <c r="J805" s="29"/>
      <c r="K805" s="30"/>
      <c r="L805" s="31"/>
      <c r="M805" s="32"/>
      <c r="N805" s="33"/>
      <c r="O805" s="25"/>
      <c r="P805" s="15"/>
      <c r="Q805" s="28"/>
      <c r="R805" s="29"/>
      <c r="S805" s="30"/>
      <c r="T805" s="31"/>
      <c r="U805" s="32"/>
      <c r="V805" s="33"/>
      <c r="W805" s="25"/>
      <c r="X805" s="28"/>
      <c r="Y805" s="29"/>
      <c r="Z805" s="32"/>
      <c r="AA805" s="67"/>
      <c r="AB805" s="68"/>
      <c r="AC805" s="69"/>
      <c r="AD805" s="70"/>
      <c r="AE805" s="70"/>
      <c r="AF805" s="70"/>
      <c r="AG805" s="70"/>
      <c r="AH805" s="69"/>
      <c r="AI805" s="69"/>
      <c r="AJ805" s="69"/>
      <c r="AK805" s="70"/>
      <c r="AL805" s="70"/>
      <c r="AM805" s="70"/>
      <c r="AN805" s="70"/>
      <c r="AO805" s="69"/>
      <c r="AP805" s="69"/>
      <c r="AQ805" s="69"/>
    </row>
    <row r="806">
      <c r="A806" s="60"/>
      <c r="B806" s="60"/>
      <c r="C806" s="60"/>
      <c r="D806" s="46"/>
      <c r="E806" s="25"/>
      <c r="F806" s="26"/>
      <c r="G806" s="18"/>
      <c r="H806" s="15"/>
      <c r="I806" s="28"/>
      <c r="J806" s="29"/>
      <c r="K806" s="30"/>
      <c r="L806" s="31"/>
      <c r="M806" s="32"/>
      <c r="N806" s="33"/>
      <c r="O806" s="25"/>
      <c r="P806" s="15"/>
      <c r="Q806" s="28"/>
      <c r="R806" s="29"/>
      <c r="S806" s="30"/>
      <c r="T806" s="31"/>
      <c r="U806" s="32"/>
      <c r="V806" s="33"/>
      <c r="W806" s="25"/>
      <c r="X806" s="28"/>
      <c r="Y806" s="29"/>
      <c r="Z806" s="32"/>
      <c r="AA806" s="67"/>
      <c r="AB806" s="68"/>
      <c r="AC806" s="69"/>
      <c r="AD806" s="70"/>
      <c r="AE806" s="70"/>
      <c r="AF806" s="70"/>
      <c r="AG806" s="70"/>
      <c r="AH806" s="69"/>
      <c r="AI806" s="69"/>
      <c r="AJ806" s="69"/>
      <c r="AK806" s="70"/>
      <c r="AL806" s="70"/>
      <c r="AM806" s="70"/>
      <c r="AN806" s="70"/>
      <c r="AO806" s="69"/>
      <c r="AP806" s="69"/>
      <c r="AQ806" s="69"/>
    </row>
    <row r="807">
      <c r="A807" s="60"/>
      <c r="B807" s="60"/>
      <c r="C807" s="60"/>
      <c r="D807" s="46"/>
      <c r="E807" s="25"/>
      <c r="F807" s="26"/>
      <c r="G807" s="18"/>
      <c r="H807" s="15"/>
      <c r="I807" s="28"/>
      <c r="J807" s="29"/>
      <c r="K807" s="30"/>
      <c r="L807" s="31"/>
      <c r="M807" s="32"/>
      <c r="N807" s="33"/>
      <c r="O807" s="25"/>
      <c r="P807" s="15"/>
      <c r="Q807" s="28"/>
      <c r="R807" s="29"/>
      <c r="S807" s="30"/>
      <c r="T807" s="31"/>
      <c r="U807" s="32"/>
      <c r="V807" s="33"/>
      <c r="W807" s="25"/>
      <c r="X807" s="28"/>
      <c r="Y807" s="29"/>
      <c r="Z807" s="32"/>
      <c r="AA807" s="67"/>
      <c r="AB807" s="68"/>
      <c r="AC807" s="69"/>
      <c r="AD807" s="70"/>
      <c r="AE807" s="70"/>
      <c r="AF807" s="70"/>
      <c r="AG807" s="70"/>
      <c r="AH807" s="69"/>
      <c r="AI807" s="69"/>
      <c r="AJ807" s="69"/>
      <c r="AK807" s="70"/>
      <c r="AL807" s="70"/>
      <c r="AM807" s="70"/>
      <c r="AN807" s="70"/>
      <c r="AO807" s="69"/>
      <c r="AP807" s="69"/>
      <c r="AQ807" s="69"/>
    </row>
    <row r="808">
      <c r="A808" s="60"/>
      <c r="B808" s="60"/>
      <c r="C808" s="60"/>
      <c r="D808" s="46"/>
      <c r="E808" s="25"/>
      <c r="F808" s="26"/>
      <c r="G808" s="18"/>
      <c r="H808" s="15"/>
      <c r="I808" s="28"/>
      <c r="J808" s="29"/>
      <c r="K808" s="30"/>
      <c r="L808" s="31"/>
      <c r="M808" s="32"/>
      <c r="N808" s="33"/>
      <c r="O808" s="25"/>
      <c r="P808" s="15"/>
      <c r="Q808" s="28"/>
      <c r="R808" s="29"/>
      <c r="S808" s="30"/>
      <c r="T808" s="31"/>
      <c r="U808" s="32"/>
      <c r="V808" s="33"/>
      <c r="W808" s="25"/>
      <c r="X808" s="28"/>
      <c r="Y808" s="29"/>
      <c r="Z808" s="32"/>
      <c r="AA808" s="67"/>
      <c r="AB808" s="68"/>
      <c r="AC808" s="69"/>
      <c r="AD808" s="70"/>
      <c r="AE808" s="70"/>
      <c r="AF808" s="70"/>
      <c r="AG808" s="70"/>
      <c r="AH808" s="69"/>
      <c r="AI808" s="69"/>
      <c r="AJ808" s="69"/>
      <c r="AK808" s="70"/>
      <c r="AL808" s="70"/>
      <c r="AM808" s="70"/>
      <c r="AN808" s="70"/>
      <c r="AO808" s="69"/>
      <c r="AP808" s="69"/>
      <c r="AQ808" s="69"/>
    </row>
    <row r="809">
      <c r="A809" s="60"/>
      <c r="B809" s="60"/>
      <c r="C809" s="60"/>
      <c r="D809" s="46"/>
      <c r="E809" s="25"/>
      <c r="F809" s="26"/>
      <c r="G809" s="18"/>
      <c r="H809" s="15"/>
      <c r="I809" s="28"/>
      <c r="J809" s="29"/>
      <c r="K809" s="30"/>
      <c r="L809" s="31"/>
      <c r="M809" s="32"/>
      <c r="N809" s="33"/>
      <c r="O809" s="25"/>
      <c r="P809" s="15"/>
      <c r="Q809" s="28"/>
      <c r="R809" s="29"/>
      <c r="S809" s="30"/>
      <c r="T809" s="31"/>
      <c r="U809" s="32"/>
      <c r="V809" s="33"/>
      <c r="W809" s="25"/>
      <c r="X809" s="28"/>
      <c r="Y809" s="29"/>
      <c r="Z809" s="32"/>
      <c r="AA809" s="67"/>
      <c r="AB809" s="68"/>
      <c r="AC809" s="69"/>
      <c r="AD809" s="70"/>
      <c r="AE809" s="70"/>
      <c r="AF809" s="70"/>
      <c r="AG809" s="70"/>
      <c r="AH809" s="69"/>
      <c r="AI809" s="69"/>
      <c r="AJ809" s="69"/>
      <c r="AK809" s="70"/>
      <c r="AL809" s="70"/>
      <c r="AM809" s="70"/>
      <c r="AN809" s="70"/>
      <c r="AO809" s="69"/>
      <c r="AP809" s="69"/>
      <c r="AQ809" s="69"/>
    </row>
    <row r="810">
      <c r="A810" s="60"/>
      <c r="B810" s="60"/>
      <c r="C810" s="60"/>
      <c r="D810" s="46"/>
      <c r="E810" s="25"/>
      <c r="F810" s="26"/>
      <c r="G810" s="18"/>
      <c r="H810" s="15"/>
      <c r="I810" s="28"/>
      <c r="J810" s="29"/>
      <c r="K810" s="30"/>
      <c r="L810" s="31"/>
      <c r="M810" s="32"/>
      <c r="N810" s="33"/>
      <c r="O810" s="25"/>
      <c r="P810" s="15"/>
      <c r="Q810" s="28"/>
      <c r="R810" s="29"/>
      <c r="S810" s="30"/>
      <c r="T810" s="31"/>
      <c r="U810" s="32"/>
      <c r="V810" s="33"/>
      <c r="W810" s="25"/>
      <c r="X810" s="28"/>
      <c r="Y810" s="29"/>
      <c r="Z810" s="32"/>
      <c r="AA810" s="67"/>
      <c r="AB810" s="68"/>
      <c r="AC810" s="69"/>
      <c r="AD810" s="70"/>
      <c r="AE810" s="70"/>
      <c r="AF810" s="70"/>
      <c r="AG810" s="70"/>
      <c r="AH810" s="69"/>
      <c r="AI810" s="69"/>
      <c r="AJ810" s="69"/>
      <c r="AK810" s="70"/>
      <c r="AL810" s="70"/>
      <c r="AM810" s="70"/>
      <c r="AN810" s="70"/>
      <c r="AO810" s="69"/>
      <c r="AP810" s="69"/>
      <c r="AQ810" s="69"/>
    </row>
    <row r="811">
      <c r="A811" s="60"/>
      <c r="B811" s="60"/>
      <c r="C811" s="60"/>
      <c r="D811" s="46"/>
      <c r="E811" s="25"/>
      <c r="F811" s="26"/>
      <c r="G811" s="18"/>
      <c r="H811" s="15"/>
      <c r="I811" s="28"/>
      <c r="J811" s="29"/>
      <c r="K811" s="30"/>
      <c r="L811" s="31"/>
      <c r="M811" s="32"/>
      <c r="N811" s="33"/>
      <c r="O811" s="25"/>
      <c r="P811" s="15"/>
      <c r="Q811" s="28"/>
      <c r="R811" s="29"/>
      <c r="S811" s="30"/>
      <c r="T811" s="31"/>
      <c r="U811" s="32"/>
      <c r="V811" s="33"/>
      <c r="W811" s="25"/>
      <c r="X811" s="28"/>
      <c r="Y811" s="29"/>
      <c r="Z811" s="32"/>
      <c r="AA811" s="67"/>
      <c r="AB811" s="68"/>
      <c r="AC811" s="69"/>
      <c r="AD811" s="70"/>
      <c r="AE811" s="70"/>
      <c r="AF811" s="70"/>
      <c r="AG811" s="70"/>
      <c r="AH811" s="69"/>
      <c r="AI811" s="69"/>
      <c r="AJ811" s="69"/>
      <c r="AK811" s="70"/>
      <c r="AL811" s="70"/>
      <c r="AM811" s="70"/>
      <c r="AN811" s="70"/>
      <c r="AO811" s="69"/>
      <c r="AP811" s="69"/>
      <c r="AQ811" s="69"/>
    </row>
    <row r="812">
      <c r="A812" s="60"/>
      <c r="B812" s="60"/>
      <c r="C812" s="60"/>
      <c r="D812" s="46"/>
      <c r="E812" s="25"/>
      <c r="F812" s="26"/>
      <c r="G812" s="18"/>
      <c r="H812" s="15"/>
      <c r="I812" s="28"/>
      <c r="J812" s="29"/>
      <c r="K812" s="30"/>
      <c r="L812" s="31"/>
      <c r="M812" s="32"/>
      <c r="N812" s="33"/>
      <c r="O812" s="25"/>
      <c r="P812" s="15"/>
      <c r="Q812" s="28"/>
      <c r="R812" s="29"/>
      <c r="S812" s="30"/>
      <c r="T812" s="31"/>
      <c r="U812" s="32"/>
      <c r="V812" s="33"/>
      <c r="W812" s="25"/>
      <c r="X812" s="28"/>
      <c r="Y812" s="29"/>
      <c r="Z812" s="32"/>
      <c r="AA812" s="67"/>
      <c r="AB812" s="68"/>
      <c r="AC812" s="69"/>
      <c r="AD812" s="70"/>
      <c r="AE812" s="70"/>
      <c r="AF812" s="70"/>
      <c r="AG812" s="70"/>
      <c r="AH812" s="69"/>
      <c r="AI812" s="69"/>
      <c r="AJ812" s="69"/>
      <c r="AK812" s="70"/>
      <c r="AL812" s="70"/>
      <c r="AM812" s="70"/>
      <c r="AN812" s="70"/>
      <c r="AO812" s="69"/>
      <c r="AP812" s="69"/>
      <c r="AQ812" s="69"/>
    </row>
    <row r="813">
      <c r="A813" s="60"/>
      <c r="B813" s="60"/>
      <c r="C813" s="60"/>
      <c r="D813" s="46"/>
      <c r="E813" s="25"/>
      <c r="F813" s="26"/>
      <c r="G813" s="18"/>
      <c r="H813" s="15"/>
      <c r="I813" s="28"/>
      <c r="J813" s="29"/>
      <c r="K813" s="30"/>
      <c r="L813" s="31"/>
      <c r="M813" s="32"/>
      <c r="N813" s="33"/>
      <c r="O813" s="25"/>
      <c r="P813" s="15"/>
      <c r="Q813" s="28"/>
      <c r="R813" s="29"/>
      <c r="S813" s="30"/>
      <c r="T813" s="31"/>
      <c r="U813" s="32"/>
      <c r="V813" s="33"/>
      <c r="W813" s="25"/>
      <c r="X813" s="28"/>
      <c r="Y813" s="29"/>
      <c r="Z813" s="32"/>
      <c r="AA813" s="67"/>
      <c r="AB813" s="68"/>
      <c r="AC813" s="69"/>
      <c r="AD813" s="70"/>
      <c r="AE813" s="70"/>
      <c r="AF813" s="70"/>
      <c r="AG813" s="70"/>
      <c r="AH813" s="69"/>
      <c r="AI813" s="69"/>
      <c r="AJ813" s="69"/>
      <c r="AK813" s="70"/>
      <c r="AL813" s="70"/>
      <c r="AM813" s="70"/>
      <c r="AN813" s="70"/>
      <c r="AO813" s="69"/>
      <c r="AP813" s="69"/>
      <c r="AQ813" s="69"/>
    </row>
    <row r="814">
      <c r="A814" s="60"/>
      <c r="B814" s="60"/>
      <c r="C814" s="60"/>
      <c r="D814" s="46"/>
      <c r="E814" s="25"/>
      <c r="F814" s="26"/>
      <c r="G814" s="18"/>
      <c r="H814" s="15"/>
      <c r="I814" s="28"/>
      <c r="J814" s="29"/>
      <c r="K814" s="30"/>
      <c r="L814" s="31"/>
      <c r="M814" s="32"/>
      <c r="N814" s="33"/>
      <c r="O814" s="25"/>
      <c r="P814" s="15"/>
      <c r="Q814" s="28"/>
      <c r="R814" s="29"/>
      <c r="S814" s="30"/>
      <c r="T814" s="31"/>
      <c r="U814" s="32"/>
      <c r="V814" s="33"/>
      <c r="W814" s="25"/>
      <c r="X814" s="28"/>
      <c r="Y814" s="29"/>
      <c r="Z814" s="32"/>
      <c r="AA814" s="67"/>
      <c r="AB814" s="68"/>
      <c r="AC814" s="69"/>
      <c r="AD814" s="70"/>
      <c r="AE814" s="70"/>
      <c r="AF814" s="70"/>
      <c r="AG814" s="70"/>
      <c r="AH814" s="69"/>
      <c r="AI814" s="69"/>
      <c r="AJ814" s="69"/>
      <c r="AK814" s="70"/>
      <c r="AL814" s="70"/>
      <c r="AM814" s="70"/>
      <c r="AN814" s="70"/>
      <c r="AO814" s="69"/>
      <c r="AP814" s="69"/>
      <c r="AQ814" s="69"/>
    </row>
    <row r="815">
      <c r="A815" s="60"/>
      <c r="B815" s="60"/>
      <c r="C815" s="60"/>
      <c r="D815" s="46"/>
      <c r="E815" s="25"/>
      <c r="F815" s="26"/>
      <c r="G815" s="18"/>
      <c r="H815" s="15"/>
      <c r="I815" s="28"/>
      <c r="J815" s="29"/>
      <c r="K815" s="30"/>
      <c r="L815" s="31"/>
      <c r="M815" s="32"/>
      <c r="N815" s="33"/>
      <c r="O815" s="25"/>
      <c r="P815" s="15"/>
      <c r="Q815" s="28"/>
      <c r="R815" s="29"/>
      <c r="S815" s="30"/>
      <c r="T815" s="31"/>
      <c r="U815" s="32"/>
      <c r="V815" s="33"/>
      <c r="W815" s="25"/>
      <c r="X815" s="28"/>
      <c r="Y815" s="29"/>
      <c r="Z815" s="32"/>
      <c r="AA815" s="67"/>
      <c r="AB815" s="68"/>
      <c r="AC815" s="69"/>
      <c r="AD815" s="70"/>
      <c r="AE815" s="70"/>
      <c r="AF815" s="70"/>
      <c r="AG815" s="70"/>
      <c r="AH815" s="69"/>
      <c r="AI815" s="69"/>
      <c r="AJ815" s="69"/>
      <c r="AK815" s="70"/>
      <c r="AL815" s="70"/>
      <c r="AM815" s="70"/>
      <c r="AN815" s="70"/>
      <c r="AO815" s="69"/>
      <c r="AP815" s="69"/>
      <c r="AQ815" s="69"/>
    </row>
    <row r="816">
      <c r="A816" s="60"/>
      <c r="B816" s="60"/>
      <c r="C816" s="60"/>
      <c r="D816" s="46"/>
      <c r="E816" s="25"/>
      <c r="F816" s="26"/>
      <c r="G816" s="18"/>
      <c r="H816" s="15"/>
      <c r="I816" s="28"/>
      <c r="J816" s="29"/>
      <c r="K816" s="30"/>
      <c r="L816" s="31"/>
      <c r="M816" s="32"/>
      <c r="N816" s="33"/>
      <c r="O816" s="25"/>
      <c r="P816" s="15"/>
      <c r="Q816" s="28"/>
      <c r="R816" s="29"/>
      <c r="S816" s="30"/>
      <c r="T816" s="31"/>
      <c r="U816" s="32"/>
      <c r="V816" s="33"/>
      <c r="W816" s="25"/>
      <c r="X816" s="28"/>
      <c r="Y816" s="29"/>
      <c r="Z816" s="32"/>
      <c r="AA816" s="67"/>
      <c r="AB816" s="68"/>
      <c r="AC816" s="69"/>
      <c r="AD816" s="70"/>
      <c r="AE816" s="70"/>
      <c r="AF816" s="70"/>
      <c r="AG816" s="70"/>
      <c r="AH816" s="69"/>
      <c r="AI816" s="69"/>
      <c r="AJ816" s="69"/>
      <c r="AK816" s="70"/>
      <c r="AL816" s="70"/>
      <c r="AM816" s="70"/>
      <c r="AN816" s="70"/>
      <c r="AO816" s="69"/>
      <c r="AP816" s="69"/>
      <c r="AQ816" s="69"/>
    </row>
    <row r="817">
      <c r="A817" s="60"/>
      <c r="B817" s="60"/>
      <c r="C817" s="60"/>
      <c r="D817" s="46"/>
      <c r="E817" s="25"/>
      <c r="F817" s="26"/>
      <c r="G817" s="18"/>
      <c r="H817" s="15"/>
      <c r="I817" s="28"/>
      <c r="J817" s="29"/>
      <c r="K817" s="30"/>
      <c r="L817" s="31"/>
      <c r="M817" s="32"/>
      <c r="N817" s="33"/>
      <c r="O817" s="25"/>
      <c r="P817" s="15"/>
      <c r="Q817" s="28"/>
      <c r="R817" s="29"/>
      <c r="S817" s="30"/>
      <c r="T817" s="31"/>
      <c r="U817" s="32"/>
      <c r="V817" s="33"/>
      <c r="W817" s="25"/>
      <c r="X817" s="28"/>
      <c r="Y817" s="29"/>
      <c r="Z817" s="32"/>
      <c r="AA817" s="67"/>
      <c r="AB817" s="68"/>
      <c r="AC817" s="69"/>
      <c r="AD817" s="70"/>
      <c r="AE817" s="70"/>
      <c r="AF817" s="70"/>
      <c r="AG817" s="70"/>
      <c r="AH817" s="69"/>
      <c r="AI817" s="69"/>
      <c r="AJ817" s="69"/>
      <c r="AK817" s="70"/>
      <c r="AL817" s="70"/>
      <c r="AM817" s="70"/>
      <c r="AN817" s="70"/>
      <c r="AO817" s="69"/>
      <c r="AP817" s="69"/>
      <c r="AQ817" s="69"/>
    </row>
    <row r="818">
      <c r="A818" s="60"/>
      <c r="B818" s="60"/>
      <c r="C818" s="60"/>
      <c r="D818" s="46"/>
      <c r="E818" s="25"/>
      <c r="F818" s="26"/>
      <c r="G818" s="18"/>
      <c r="H818" s="15"/>
      <c r="I818" s="28"/>
      <c r="J818" s="29"/>
      <c r="K818" s="30"/>
      <c r="L818" s="31"/>
      <c r="M818" s="32"/>
      <c r="N818" s="33"/>
      <c r="O818" s="25"/>
      <c r="P818" s="15"/>
      <c r="Q818" s="28"/>
      <c r="R818" s="29"/>
      <c r="S818" s="30"/>
      <c r="T818" s="31"/>
      <c r="U818" s="32"/>
      <c r="V818" s="33"/>
      <c r="W818" s="25"/>
      <c r="X818" s="28"/>
      <c r="Y818" s="29"/>
      <c r="Z818" s="32"/>
      <c r="AA818" s="67"/>
      <c r="AB818" s="68"/>
      <c r="AC818" s="69"/>
      <c r="AD818" s="70"/>
      <c r="AE818" s="70"/>
      <c r="AF818" s="70"/>
      <c r="AG818" s="70"/>
      <c r="AH818" s="69"/>
      <c r="AI818" s="69"/>
      <c r="AJ818" s="69"/>
      <c r="AK818" s="70"/>
      <c r="AL818" s="70"/>
      <c r="AM818" s="70"/>
      <c r="AN818" s="70"/>
      <c r="AO818" s="69"/>
      <c r="AP818" s="69"/>
      <c r="AQ818" s="69"/>
    </row>
    <row r="819">
      <c r="A819" s="60"/>
      <c r="B819" s="60"/>
      <c r="C819" s="60"/>
      <c r="D819" s="46"/>
      <c r="E819" s="25"/>
      <c r="F819" s="26"/>
      <c r="G819" s="18"/>
      <c r="H819" s="15"/>
      <c r="I819" s="28"/>
      <c r="J819" s="29"/>
      <c r="K819" s="30"/>
      <c r="L819" s="31"/>
      <c r="M819" s="32"/>
      <c r="N819" s="33"/>
      <c r="O819" s="25"/>
      <c r="P819" s="15"/>
      <c r="Q819" s="28"/>
      <c r="R819" s="29"/>
      <c r="S819" s="30"/>
      <c r="T819" s="31"/>
      <c r="U819" s="32"/>
      <c r="V819" s="33"/>
      <c r="W819" s="25"/>
      <c r="X819" s="28"/>
      <c r="Y819" s="29"/>
      <c r="Z819" s="32"/>
      <c r="AA819" s="67"/>
      <c r="AB819" s="68"/>
      <c r="AC819" s="69"/>
      <c r="AD819" s="70"/>
      <c r="AE819" s="70"/>
      <c r="AF819" s="70"/>
      <c r="AG819" s="70"/>
      <c r="AH819" s="69"/>
      <c r="AI819" s="69"/>
      <c r="AJ819" s="69"/>
      <c r="AK819" s="70"/>
      <c r="AL819" s="70"/>
      <c r="AM819" s="70"/>
      <c r="AN819" s="70"/>
      <c r="AO819" s="69"/>
      <c r="AP819" s="69"/>
      <c r="AQ819" s="69"/>
    </row>
    <row r="820">
      <c r="A820" s="60"/>
      <c r="B820" s="60"/>
      <c r="C820" s="60"/>
      <c r="D820" s="46"/>
      <c r="E820" s="25"/>
      <c r="F820" s="26"/>
      <c r="G820" s="18"/>
      <c r="H820" s="15"/>
      <c r="I820" s="28"/>
      <c r="J820" s="29"/>
      <c r="K820" s="30"/>
      <c r="L820" s="31"/>
      <c r="M820" s="32"/>
      <c r="N820" s="33"/>
      <c r="O820" s="25"/>
      <c r="P820" s="15"/>
      <c r="Q820" s="28"/>
      <c r="R820" s="29"/>
      <c r="S820" s="30"/>
      <c r="T820" s="31"/>
      <c r="U820" s="32"/>
      <c r="V820" s="33"/>
      <c r="W820" s="25"/>
      <c r="X820" s="28"/>
      <c r="Y820" s="29"/>
      <c r="Z820" s="32"/>
      <c r="AA820" s="67"/>
      <c r="AB820" s="68"/>
      <c r="AC820" s="69"/>
      <c r="AD820" s="70"/>
      <c r="AE820" s="70"/>
      <c r="AF820" s="70"/>
      <c r="AG820" s="70"/>
      <c r="AH820" s="69"/>
      <c r="AI820" s="69"/>
      <c r="AJ820" s="69"/>
      <c r="AK820" s="70"/>
      <c r="AL820" s="70"/>
      <c r="AM820" s="70"/>
      <c r="AN820" s="70"/>
      <c r="AO820" s="69"/>
      <c r="AP820" s="69"/>
      <c r="AQ820" s="69"/>
    </row>
    <row r="821">
      <c r="A821" s="60"/>
      <c r="B821" s="60"/>
      <c r="C821" s="60"/>
      <c r="D821" s="46"/>
      <c r="E821" s="25"/>
      <c r="F821" s="26"/>
      <c r="G821" s="18"/>
      <c r="H821" s="15"/>
      <c r="I821" s="28"/>
      <c r="J821" s="29"/>
      <c r="K821" s="30"/>
      <c r="L821" s="31"/>
      <c r="M821" s="32"/>
      <c r="N821" s="33"/>
      <c r="O821" s="25"/>
      <c r="P821" s="15"/>
      <c r="Q821" s="28"/>
      <c r="R821" s="29"/>
      <c r="S821" s="30"/>
      <c r="T821" s="31"/>
      <c r="U821" s="32"/>
      <c r="V821" s="33"/>
      <c r="W821" s="25"/>
      <c r="X821" s="28"/>
      <c r="Y821" s="29"/>
      <c r="Z821" s="32"/>
      <c r="AA821" s="67"/>
      <c r="AB821" s="68"/>
      <c r="AC821" s="69"/>
      <c r="AD821" s="70"/>
      <c r="AE821" s="70"/>
      <c r="AF821" s="70"/>
      <c r="AG821" s="70"/>
      <c r="AH821" s="69"/>
      <c r="AI821" s="69"/>
      <c r="AJ821" s="69"/>
      <c r="AK821" s="70"/>
      <c r="AL821" s="70"/>
      <c r="AM821" s="70"/>
      <c r="AN821" s="70"/>
      <c r="AO821" s="69"/>
      <c r="AP821" s="69"/>
      <c r="AQ821" s="69"/>
    </row>
    <row r="822">
      <c r="A822" s="60"/>
      <c r="B822" s="60"/>
      <c r="C822" s="60"/>
      <c r="D822" s="46"/>
      <c r="E822" s="25"/>
      <c r="F822" s="26"/>
      <c r="G822" s="18"/>
      <c r="H822" s="15"/>
      <c r="I822" s="28"/>
      <c r="J822" s="29"/>
      <c r="K822" s="30"/>
      <c r="L822" s="31"/>
      <c r="M822" s="32"/>
      <c r="N822" s="33"/>
      <c r="O822" s="25"/>
      <c r="P822" s="15"/>
      <c r="Q822" s="28"/>
      <c r="R822" s="29"/>
      <c r="S822" s="30"/>
      <c r="T822" s="31"/>
      <c r="U822" s="32"/>
      <c r="V822" s="33"/>
      <c r="W822" s="25"/>
      <c r="X822" s="28"/>
      <c r="Y822" s="29"/>
      <c r="Z822" s="32"/>
      <c r="AA822" s="67"/>
      <c r="AB822" s="68"/>
      <c r="AC822" s="69"/>
      <c r="AD822" s="70"/>
      <c r="AE822" s="70"/>
      <c r="AF822" s="70"/>
      <c r="AG822" s="70"/>
      <c r="AH822" s="69"/>
      <c r="AI822" s="69"/>
      <c r="AJ822" s="69"/>
      <c r="AK822" s="70"/>
      <c r="AL822" s="70"/>
      <c r="AM822" s="70"/>
      <c r="AN822" s="70"/>
      <c r="AO822" s="69"/>
      <c r="AP822" s="69"/>
      <c r="AQ822" s="69"/>
    </row>
    <row r="823">
      <c r="A823" s="60"/>
      <c r="B823" s="60"/>
      <c r="C823" s="60"/>
      <c r="D823" s="46"/>
      <c r="E823" s="25"/>
      <c r="F823" s="26"/>
      <c r="G823" s="18"/>
      <c r="H823" s="15"/>
      <c r="I823" s="28"/>
      <c r="J823" s="29"/>
      <c r="K823" s="30"/>
      <c r="L823" s="31"/>
      <c r="M823" s="32"/>
      <c r="N823" s="33"/>
      <c r="O823" s="25"/>
      <c r="P823" s="15"/>
      <c r="Q823" s="28"/>
      <c r="R823" s="29"/>
      <c r="S823" s="30"/>
      <c r="T823" s="31"/>
      <c r="U823" s="32"/>
      <c r="V823" s="33"/>
      <c r="W823" s="25"/>
      <c r="X823" s="28"/>
      <c r="Y823" s="29"/>
      <c r="Z823" s="32"/>
      <c r="AA823" s="67"/>
      <c r="AB823" s="68"/>
      <c r="AC823" s="69"/>
      <c r="AD823" s="70"/>
      <c r="AE823" s="70"/>
      <c r="AF823" s="70"/>
      <c r="AG823" s="70"/>
      <c r="AH823" s="69"/>
      <c r="AI823" s="69"/>
      <c r="AJ823" s="69"/>
      <c r="AK823" s="70"/>
      <c r="AL823" s="70"/>
      <c r="AM823" s="70"/>
      <c r="AN823" s="70"/>
      <c r="AO823" s="69"/>
      <c r="AP823" s="69"/>
      <c r="AQ823" s="69"/>
    </row>
    <row r="824">
      <c r="A824" s="60"/>
      <c r="B824" s="60"/>
      <c r="C824" s="60"/>
      <c r="D824" s="46"/>
      <c r="E824" s="25"/>
      <c r="F824" s="26"/>
      <c r="G824" s="18"/>
      <c r="H824" s="15"/>
      <c r="I824" s="28"/>
      <c r="J824" s="29"/>
      <c r="K824" s="30"/>
      <c r="L824" s="31"/>
      <c r="M824" s="32"/>
      <c r="N824" s="33"/>
      <c r="O824" s="25"/>
      <c r="P824" s="15"/>
      <c r="Q824" s="28"/>
      <c r="R824" s="29"/>
      <c r="S824" s="30"/>
      <c r="T824" s="31"/>
      <c r="U824" s="32"/>
      <c r="V824" s="33"/>
      <c r="W824" s="25"/>
      <c r="X824" s="28"/>
      <c r="Y824" s="29"/>
      <c r="Z824" s="32"/>
      <c r="AA824" s="67"/>
      <c r="AB824" s="68"/>
      <c r="AC824" s="69"/>
      <c r="AD824" s="70"/>
      <c r="AE824" s="70"/>
      <c r="AF824" s="70"/>
      <c r="AG824" s="70"/>
      <c r="AH824" s="69"/>
      <c r="AI824" s="69"/>
      <c r="AJ824" s="69"/>
      <c r="AK824" s="70"/>
      <c r="AL824" s="70"/>
      <c r="AM824" s="70"/>
      <c r="AN824" s="70"/>
      <c r="AO824" s="69"/>
      <c r="AP824" s="69"/>
      <c r="AQ824" s="69"/>
    </row>
    <row r="825">
      <c r="A825" s="60"/>
      <c r="B825" s="60"/>
      <c r="C825" s="60"/>
      <c r="D825" s="46"/>
      <c r="E825" s="25"/>
      <c r="F825" s="26"/>
      <c r="G825" s="18"/>
      <c r="H825" s="15"/>
      <c r="I825" s="28"/>
      <c r="J825" s="29"/>
      <c r="K825" s="30"/>
      <c r="L825" s="31"/>
      <c r="M825" s="32"/>
      <c r="N825" s="33"/>
      <c r="O825" s="25"/>
      <c r="P825" s="15"/>
      <c r="Q825" s="28"/>
      <c r="R825" s="29"/>
      <c r="S825" s="30"/>
      <c r="T825" s="31"/>
      <c r="U825" s="32"/>
      <c r="V825" s="33"/>
      <c r="W825" s="25"/>
      <c r="X825" s="28"/>
      <c r="Y825" s="29"/>
      <c r="Z825" s="32"/>
      <c r="AA825" s="67"/>
      <c r="AB825" s="68"/>
      <c r="AC825" s="69"/>
      <c r="AD825" s="70"/>
      <c r="AE825" s="70"/>
      <c r="AF825" s="70"/>
      <c r="AG825" s="70"/>
      <c r="AH825" s="69"/>
      <c r="AI825" s="69"/>
      <c r="AJ825" s="69"/>
      <c r="AK825" s="70"/>
      <c r="AL825" s="70"/>
      <c r="AM825" s="70"/>
      <c r="AN825" s="70"/>
      <c r="AO825" s="69"/>
      <c r="AP825" s="69"/>
      <c r="AQ825" s="69"/>
    </row>
    <row r="826">
      <c r="A826" s="60"/>
      <c r="B826" s="60"/>
      <c r="C826" s="60"/>
      <c r="D826" s="46"/>
      <c r="E826" s="25"/>
      <c r="F826" s="26"/>
      <c r="G826" s="18"/>
      <c r="H826" s="15"/>
      <c r="I826" s="28"/>
      <c r="J826" s="29"/>
      <c r="K826" s="30"/>
      <c r="L826" s="31"/>
      <c r="M826" s="32"/>
      <c r="N826" s="33"/>
      <c r="O826" s="25"/>
      <c r="P826" s="15"/>
      <c r="Q826" s="28"/>
      <c r="R826" s="29"/>
      <c r="S826" s="30"/>
      <c r="T826" s="31"/>
      <c r="U826" s="32"/>
      <c r="V826" s="33"/>
      <c r="W826" s="25"/>
      <c r="X826" s="28"/>
      <c r="Y826" s="29"/>
      <c r="Z826" s="32"/>
      <c r="AA826" s="67"/>
      <c r="AB826" s="68"/>
      <c r="AC826" s="69"/>
      <c r="AD826" s="70"/>
      <c r="AE826" s="70"/>
      <c r="AF826" s="70"/>
      <c r="AG826" s="70"/>
      <c r="AH826" s="69"/>
      <c r="AI826" s="69"/>
      <c r="AJ826" s="69"/>
      <c r="AK826" s="70"/>
      <c r="AL826" s="70"/>
      <c r="AM826" s="70"/>
      <c r="AN826" s="70"/>
      <c r="AO826" s="69"/>
      <c r="AP826" s="69"/>
      <c r="AQ826" s="69"/>
    </row>
    <row r="827">
      <c r="A827" s="60"/>
      <c r="B827" s="60"/>
      <c r="C827" s="60"/>
      <c r="D827" s="46"/>
      <c r="E827" s="25"/>
      <c r="F827" s="26"/>
      <c r="G827" s="18"/>
      <c r="H827" s="15"/>
      <c r="I827" s="28"/>
      <c r="J827" s="29"/>
      <c r="K827" s="30"/>
      <c r="L827" s="31"/>
      <c r="M827" s="32"/>
      <c r="N827" s="33"/>
      <c r="O827" s="25"/>
      <c r="P827" s="15"/>
      <c r="Q827" s="28"/>
      <c r="R827" s="29"/>
      <c r="S827" s="30"/>
      <c r="T827" s="31"/>
      <c r="U827" s="32"/>
      <c r="V827" s="33"/>
      <c r="W827" s="25"/>
      <c r="X827" s="28"/>
      <c r="Y827" s="29"/>
      <c r="Z827" s="32"/>
      <c r="AA827" s="67"/>
      <c r="AB827" s="68"/>
      <c r="AC827" s="69"/>
      <c r="AD827" s="70"/>
      <c r="AE827" s="70"/>
      <c r="AF827" s="70"/>
      <c r="AG827" s="70"/>
      <c r="AH827" s="69"/>
      <c r="AI827" s="69"/>
      <c r="AJ827" s="69"/>
      <c r="AK827" s="70"/>
      <c r="AL827" s="70"/>
      <c r="AM827" s="70"/>
      <c r="AN827" s="70"/>
      <c r="AO827" s="69"/>
      <c r="AP827" s="69"/>
      <c r="AQ827" s="69"/>
    </row>
    <row r="828">
      <c r="A828" s="60"/>
      <c r="B828" s="60"/>
      <c r="C828" s="60"/>
      <c r="D828" s="46"/>
      <c r="E828" s="25"/>
      <c r="F828" s="26"/>
      <c r="G828" s="18"/>
      <c r="H828" s="15"/>
      <c r="I828" s="28"/>
      <c r="J828" s="29"/>
      <c r="K828" s="30"/>
      <c r="L828" s="31"/>
      <c r="M828" s="32"/>
      <c r="N828" s="33"/>
      <c r="O828" s="25"/>
      <c r="P828" s="15"/>
      <c r="Q828" s="28"/>
      <c r="R828" s="29"/>
      <c r="S828" s="30"/>
      <c r="T828" s="31"/>
      <c r="U828" s="32"/>
      <c r="V828" s="33"/>
      <c r="W828" s="25"/>
      <c r="X828" s="28"/>
      <c r="Y828" s="29"/>
      <c r="Z828" s="32"/>
      <c r="AA828" s="67"/>
      <c r="AB828" s="68"/>
      <c r="AC828" s="69"/>
      <c r="AD828" s="70"/>
      <c r="AE828" s="70"/>
      <c r="AF828" s="70"/>
      <c r="AG828" s="70"/>
      <c r="AH828" s="69"/>
      <c r="AI828" s="69"/>
      <c r="AJ828" s="69"/>
      <c r="AK828" s="70"/>
      <c r="AL828" s="70"/>
      <c r="AM828" s="70"/>
      <c r="AN828" s="70"/>
      <c r="AO828" s="69"/>
      <c r="AP828" s="69"/>
      <c r="AQ828" s="69"/>
    </row>
    <row r="829">
      <c r="A829" s="60"/>
      <c r="B829" s="60"/>
      <c r="C829" s="60"/>
      <c r="D829" s="46"/>
      <c r="E829" s="25"/>
      <c r="F829" s="26"/>
      <c r="G829" s="18"/>
      <c r="H829" s="15"/>
      <c r="I829" s="28"/>
      <c r="J829" s="29"/>
      <c r="K829" s="30"/>
      <c r="L829" s="31"/>
      <c r="M829" s="32"/>
      <c r="N829" s="33"/>
      <c r="O829" s="25"/>
      <c r="P829" s="15"/>
      <c r="Q829" s="28"/>
      <c r="R829" s="29"/>
      <c r="S829" s="30"/>
      <c r="T829" s="31"/>
      <c r="U829" s="32"/>
      <c r="V829" s="33"/>
      <c r="W829" s="25"/>
      <c r="X829" s="28"/>
      <c r="Y829" s="29"/>
      <c r="Z829" s="32"/>
      <c r="AA829" s="67"/>
      <c r="AB829" s="68"/>
      <c r="AC829" s="69"/>
      <c r="AD829" s="70"/>
      <c r="AE829" s="70"/>
      <c r="AF829" s="70"/>
      <c r="AG829" s="70"/>
      <c r="AH829" s="69"/>
      <c r="AI829" s="69"/>
      <c r="AJ829" s="69"/>
      <c r="AK829" s="70"/>
      <c r="AL829" s="70"/>
      <c r="AM829" s="70"/>
      <c r="AN829" s="70"/>
      <c r="AO829" s="69"/>
      <c r="AP829" s="69"/>
      <c r="AQ829" s="69"/>
    </row>
    <row r="830">
      <c r="A830" s="60"/>
      <c r="B830" s="60"/>
      <c r="C830" s="60"/>
      <c r="D830" s="46"/>
      <c r="E830" s="25"/>
      <c r="F830" s="26"/>
      <c r="G830" s="18"/>
      <c r="H830" s="15"/>
      <c r="I830" s="28"/>
      <c r="J830" s="29"/>
      <c r="K830" s="30"/>
      <c r="L830" s="31"/>
      <c r="M830" s="32"/>
      <c r="N830" s="33"/>
      <c r="O830" s="25"/>
      <c r="P830" s="15"/>
      <c r="Q830" s="28"/>
      <c r="R830" s="29"/>
      <c r="S830" s="30"/>
      <c r="T830" s="31"/>
      <c r="U830" s="32"/>
      <c r="V830" s="33"/>
      <c r="W830" s="25"/>
      <c r="X830" s="28"/>
      <c r="Y830" s="29"/>
      <c r="Z830" s="32"/>
      <c r="AA830" s="67"/>
      <c r="AB830" s="68"/>
      <c r="AC830" s="69"/>
      <c r="AD830" s="70"/>
      <c r="AE830" s="70"/>
      <c r="AF830" s="70"/>
      <c r="AG830" s="70"/>
      <c r="AH830" s="69"/>
      <c r="AI830" s="69"/>
      <c r="AJ830" s="69"/>
      <c r="AK830" s="70"/>
      <c r="AL830" s="70"/>
      <c r="AM830" s="70"/>
      <c r="AN830" s="70"/>
      <c r="AO830" s="69"/>
      <c r="AP830" s="69"/>
      <c r="AQ830" s="69"/>
    </row>
    <row r="831">
      <c r="A831" s="60"/>
      <c r="B831" s="60"/>
      <c r="C831" s="60"/>
      <c r="D831" s="46"/>
      <c r="E831" s="25"/>
      <c r="F831" s="26"/>
      <c r="G831" s="18"/>
      <c r="H831" s="15"/>
      <c r="I831" s="28"/>
      <c r="J831" s="29"/>
      <c r="K831" s="30"/>
      <c r="L831" s="31"/>
      <c r="M831" s="32"/>
      <c r="N831" s="33"/>
      <c r="O831" s="25"/>
      <c r="P831" s="15"/>
      <c r="Q831" s="28"/>
      <c r="R831" s="29"/>
      <c r="S831" s="30"/>
      <c r="T831" s="31"/>
      <c r="U831" s="32"/>
      <c r="V831" s="33"/>
      <c r="W831" s="25"/>
      <c r="X831" s="28"/>
      <c r="Y831" s="29"/>
      <c r="Z831" s="32"/>
      <c r="AA831" s="67"/>
      <c r="AB831" s="68"/>
      <c r="AC831" s="69"/>
      <c r="AD831" s="70"/>
      <c r="AE831" s="70"/>
      <c r="AF831" s="70"/>
      <c r="AG831" s="70"/>
      <c r="AH831" s="69"/>
      <c r="AI831" s="69"/>
      <c r="AJ831" s="69"/>
      <c r="AK831" s="70"/>
      <c r="AL831" s="70"/>
      <c r="AM831" s="70"/>
      <c r="AN831" s="70"/>
      <c r="AO831" s="69"/>
      <c r="AP831" s="69"/>
      <c r="AQ831" s="69"/>
    </row>
    <row r="832">
      <c r="A832" s="60"/>
      <c r="B832" s="60"/>
      <c r="C832" s="60"/>
      <c r="D832" s="46"/>
      <c r="E832" s="25"/>
      <c r="F832" s="26"/>
      <c r="G832" s="18"/>
      <c r="H832" s="15"/>
      <c r="I832" s="28"/>
      <c r="J832" s="29"/>
      <c r="K832" s="30"/>
      <c r="L832" s="31"/>
      <c r="M832" s="32"/>
      <c r="N832" s="33"/>
      <c r="O832" s="25"/>
      <c r="P832" s="15"/>
      <c r="Q832" s="28"/>
      <c r="R832" s="29"/>
      <c r="S832" s="30"/>
      <c r="T832" s="31"/>
      <c r="U832" s="32"/>
      <c r="V832" s="33"/>
      <c r="W832" s="25"/>
      <c r="X832" s="28"/>
      <c r="Y832" s="29"/>
      <c r="Z832" s="32"/>
      <c r="AA832" s="67"/>
      <c r="AB832" s="68"/>
      <c r="AC832" s="69"/>
      <c r="AD832" s="70"/>
      <c r="AE832" s="70"/>
      <c r="AF832" s="70"/>
      <c r="AG832" s="70"/>
      <c r="AH832" s="69"/>
      <c r="AI832" s="69"/>
      <c r="AJ832" s="69"/>
      <c r="AK832" s="70"/>
      <c r="AL832" s="70"/>
      <c r="AM832" s="70"/>
      <c r="AN832" s="70"/>
      <c r="AO832" s="69"/>
      <c r="AP832" s="69"/>
      <c r="AQ832" s="69"/>
    </row>
    <row r="833">
      <c r="A833" s="60"/>
      <c r="B833" s="60"/>
      <c r="C833" s="60"/>
      <c r="D833" s="46"/>
      <c r="E833" s="25"/>
      <c r="F833" s="26"/>
      <c r="G833" s="18"/>
      <c r="H833" s="15"/>
      <c r="I833" s="28"/>
      <c r="J833" s="29"/>
      <c r="K833" s="30"/>
      <c r="L833" s="31"/>
      <c r="M833" s="32"/>
      <c r="N833" s="33"/>
      <c r="O833" s="25"/>
      <c r="P833" s="15"/>
      <c r="Q833" s="28"/>
      <c r="R833" s="29"/>
      <c r="S833" s="30"/>
      <c r="T833" s="31"/>
      <c r="U833" s="32"/>
      <c r="V833" s="33"/>
      <c r="W833" s="25"/>
      <c r="X833" s="28"/>
      <c r="Y833" s="29"/>
      <c r="Z833" s="32"/>
      <c r="AA833" s="67"/>
      <c r="AB833" s="68"/>
      <c r="AC833" s="69"/>
      <c r="AD833" s="70"/>
      <c r="AE833" s="70"/>
      <c r="AF833" s="70"/>
      <c r="AG833" s="70"/>
      <c r="AH833" s="69"/>
      <c r="AI833" s="69"/>
      <c r="AJ833" s="69"/>
      <c r="AK833" s="70"/>
      <c r="AL833" s="70"/>
      <c r="AM833" s="70"/>
      <c r="AN833" s="70"/>
      <c r="AO833" s="69"/>
      <c r="AP833" s="69"/>
      <c r="AQ833" s="69"/>
    </row>
    <row r="834">
      <c r="A834" s="60"/>
      <c r="B834" s="60"/>
      <c r="C834" s="60"/>
      <c r="D834" s="46"/>
      <c r="E834" s="25"/>
      <c r="F834" s="26"/>
      <c r="G834" s="18"/>
      <c r="H834" s="15"/>
      <c r="I834" s="28"/>
      <c r="J834" s="29"/>
      <c r="K834" s="30"/>
      <c r="L834" s="31"/>
      <c r="M834" s="32"/>
      <c r="N834" s="33"/>
      <c r="O834" s="25"/>
      <c r="P834" s="15"/>
      <c r="Q834" s="28"/>
      <c r="R834" s="29"/>
      <c r="S834" s="30"/>
      <c r="T834" s="31"/>
      <c r="U834" s="32"/>
      <c r="V834" s="33"/>
      <c r="W834" s="25"/>
      <c r="X834" s="28"/>
      <c r="Y834" s="29"/>
      <c r="Z834" s="32"/>
      <c r="AA834" s="67"/>
      <c r="AB834" s="68"/>
      <c r="AC834" s="69"/>
      <c r="AD834" s="70"/>
      <c r="AE834" s="70"/>
      <c r="AF834" s="70"/>
      <c r="AG834" s="70"/>
      <c r="AH834" s="69"/>
      <c r="AI834" s="69"/>
      <c r="AJ834" s="69"/>
      <c r="AK834" s="70"/>
      <c r="AL834" s="70"/>
      <c r="AM834" s="70"/>
      <c r="AN834" s="70"/>
      <c r="AO834" s="69"/>
      <c r="AP834" s="69"/>
      <c r="AQ834" s="69"/>
    </row>
    <row r="835">
      <c r="A835" s="60"/>
      <c r="B835" s="60"/>
      <c r="C835" s="60"/>
      <c r="D835" s="46"/>
      <c r="E835" s="25"/>
      <c r="F835" s="26"/>
      <c r="G835" s="18"/>
      <c r="H835" s="15"/>
      <c r="I835" s="28"/>
      <c r="J835" s="29"/>
      <c r="K835" s="30"/>
      <c r="L835" s="31"/>
      <c r="M835" s="32"/>
      <c r="N835" s="33"/>
      <c r="O835" s="25"/>
      <c r="P835" s="15"/>
      <c r="Q835" s="28"/>
      <c r="R835" s="29"/>
      <c r="S835" s="30"/>
      <c r="T835" s="31"/>
      <c r="U835" s="32"/>
      <c r="V835" s="33"/>
      <c r="W835" s="25"/>
      <c r="X835" s="28"/>
      <c r="Y835" s="29"/>
      <c r="Z835" s="32"/>
      <c r="AA835" s="67"/>
      <c r="AB835" s="68"/>
      <c r="AC835" s="69"/>
      <c r="AD835" s="70"/>
      <c r="AE835" s="70"/>
      <c r="AF835" s="70"/>
      <c r="AG835" s="70"/>
      <c r="AH835" s="69"/>
      <c r="AI835" s="69"/>
      <c r="AJ835" s="69"/>
      <c r="AK835" s="70"/>
      <c r="AL835" s="70"/>
      <c r="AM835" s="70"/>
      <c r="AN835" s="70"/>
      <c r="AO835" s="69"/>
      <c r="AP835" s="69"/>
      <c r="AQ835" s="69"/>
    </row>
    <row r="836">
      <c r="A836" s="60"/>
      <c r="B836" s="60"/>
      <c r="C836" s="60"/>
      <c r="D836" s="46"/>
      <c r="E836" s="25"/>
      <c r="F836" s="26"/>
      <c r="G836" s="18"/>
      <c r="H836" s="15"/>
      <c r="I836" s="28"/>
      <c r="J836" s="29"/>
      <c r="K836" s="30"/>
      <c r="L836" s="31"/>
      <c r="M836" s="32"/>
      <c r="N836" s="33"/>
      <c r="O836" s="25"/>
      <c r="P836" s="15"/>
      <c r="Q836" s="28"/>
      <c r="R836" s="29"/>
      <c r="S836" s="30"/>
      <c r="T836" s="31"/>
      <c r="U836" s="32"/>
      <c r="V836" s="33"/>
      <c r="W836" s="25"/>
      <c r="X836" s="28"/>
      <c r="Y836" s="29"/>
      <c r="Z836" s="32"/>
      <c r="AA836" s="67"/>
      <c r="AB836" s="68"/>
      <c r="AC836" s="69"/>
      <c r="AD836" s="70"/>
      <c r="AE836" s="70"/>
      <c r="AF836" s="70"/>
      <c r="AG836" s="70"/>
      <c r="AH836" s="69"/>
      <c r="AI836" s="69"/>
      <c r="AJ836" s="69"/>
      <c r="AK836" s="70"/>
      <c r="AL836" s="70"/>
      <c r="AM836" s="70"/>
      <c r="AN836" s="70"/>
      <c r="AO836" s="69"/>
      <c r="AP836" s="69"/>
      <c r="AQ836" s="69"/>
    </row>
    <row r="837">
      <c r="A837" s="60"/>
      <c r="B837" s="60"/>
      <c r="C837" s="60"/>
      <c r="D837" s="46"/>
      <c r="E837" s="25"/>
      <c r="F837" s="26"/>
      <c r="G837" s="18"/>
      <c r="H837" s="15"/>
      <c r="I837" s="28"/>
      <c r="J837" s="29"/>
      <c r="K837" s="30"/>
      <c r="L837" s="31"/>
      <c r="M837" s="32"/>
      <c r="N837" s="33"/>
      <c r="O837" s="25"/>
      <c r="P837" s="15"/>
      <c r="Q837" s="28"/>
      <c r="R837" s="29"/>
      <c r="S837" s="30"/>
      <c r="T837" s="31"/>
      <c r="U837" s="32"/>
      <c r="V837" s="33"/>
      <c r="W837" s="25"/>
      <c r="X837" s="28"/>
      <c r="Y837" s="29"/>
      <c r="Z837" s="32"/>
      <c r="AA837" s="67"/>
      <c r="AB837" s="68"/>
      <c r="AC837" s="69"/>
      <c r="AD837" s="70"/>
      <c r="AE837" s="70"/>
      <c r="AF837" s="70"/>
      <c r="AG837" s="70"/>
      <c r="AH837" s="69"/>
      <c r="AI837" s="69"/>
      <c r="AJ837" s="69"/>
      <c r="AK837" s="70"/>
      <c r="AL837" s="70"/>
      <c r="AM837" s="70"/>
      <c r="AN837" s="70"/>
      <c r="AO837" s="69"/>
      <c r="AP837" s="69"/>
      <c r="AQ837" s="69"/>
    </row>
    <row r="838">
      <c r="A838" s="60"/>
      <c r="B838" s="60"/>
      <c r="C838" s="60"/>
      <c r="D838" s="46"/>
      <c r="E838" s="25"/>
      <c r="F838" s="26"/>
      <c r="G838" s="18"/>
      <c r="H838" s="15"/>
      <c r="I838" s="28"/>
      <c r="J838" s="29"/>
      <c r="K838" s="30"/>
      <c r="L838" s="31"/>
      <c r="M838" s="32"/>
      <c r="N838" s="33"/>
      <c r="O838" s="25"/>
      <c r="P838" s="15"/>
      <c r="Q838" s="28"/>
      <c r="R838" s="29"/>
      <c r="S838" s="30"/>
      <c r="T838" s="31"/>
      <c r="U838" s="32"/>
      <c r="V838" s="33"/>
      <c r="W838" s="25"/>
      <c r="X838" s="28"/>
      <c r="Y838" s="29"/>
      <c r="Z838" s="32"/>
      <c r="AA838" s="67"/>
      <c r="AB838" s="68"/>
      <c r="AC838" s="69"/>
      <c r="AD838" s="70"/>
      <c r="AE838" s="70"/>
      <c r="AF838" s="70"/>
      <c r="AG838" s="70"/>
      <c r="AH838" s="69"/>
      <c r="AI838" s="69"/>
      <c r="AJ838" s="69"/>
      <c r="AK838" s="70"/>
      <c r="AL838" s="70"/>
      <c r="AM838" s="70"/>
      <c r="AN838" s="70"/>
      <c r="AO838" s="69"/>
      <c r="AP838" s="69"/>
      <c r="AQ838" s="69"/>
    </row>
    <row r="839">
      <c r="A839" s="60"/>
      <c r="B839" s="60"/>
      <c r="C839" s="60"/>
      <c r="D839" s="46"/>
      <c r="E839" s="25"/>
      <c r="F839" s="26"/>
      <c r="G839" s="18"/>
      <c r="H839" s="15"/>
      <c r="I839" s="28"/>
      <c r="J839" s="29"/>
      <c r="K839" s="30"/>
      <c r="L839" s="31"/>
      <c r="M839" s="32"/>
      <c r="N839" s="33"/>
      <c r="O839" s="25"/>
      <c r="P839" s="15"/>
      <c r="Q839" s="28"/>
      <c r="R839" s="29"/>
      <c r="S839" s="30"/>
      <c r="T839" s="31"/>
      <c r="U839" s="32"/>
      <c r="V839" s="33"/>
      <c r="W839" s="25"/>
      <c r="X839" s="28"/>
      <c r="Y839" s="29"/>
      <c r="Z839" s="32"/>
      <c r="AA839" s="67"/>
      <c r="AB839" s="68"/>
      <c r="AC839" s="69"/>
      <c r="AD839" s="70"/>
      <c r="AE839" s="70"/>
      <c r="AF839" s="70"/>
      <c r="AG839" s="70"/>
      <c r="AH839" s="69"/>
      <c r="AI839" s="69"/>
      <c r="AJ839" s="69"/>
      <c r="AK839" s="70"/>
      <c r="AL839" s="70"/>
      <c r="AM839" s="70"/>
      <c r="AN839" s="70"/>
      <c r="AO839" s="69"/>
      <c r="AP839" s="69"/>
      <c r="AQ839" s="69"/>
    </row>
    <row r="840">
      <c r="A840" s="60"/>
      <c r="B840" s="60"/>
      <c r="C840" s="60"/>
      <c r="D840" s="46"/>
      <c r="E840" s="25"/>
      <c r="F840" s="26"/>
      <c r="G840" s="18"/>
      <c r="H840" s="15"/>
      <c r="I840" s="28"/>
      <c r="J840" s="29"/>
      <c r="K840" s="30"/>
      <c r="L840" s="31"/>
      <c r="M840" s="32"/>
      <c r="N840" s="33"/>
      <c r="O840" s="25"/>
      <c r="P840" s="15"/>
      <c r="Q840" s="28"/>
      <c r="R840" s="29"/>
      <c r="S840" s="30"/>
      <c r="T840" s="31"/>
      <c r="U840" s="32"/>
      <c r="V840" s="33"/>
      <c r="W840" s="25"/>
      <c r="X840" s="28"/>
      <c r="Y840" s="29"/>
      <c r="Z840" s="32"/>
      <c r="AA840" s="67"/>
      <c r="AB840" s="68"/>
      <c r="AC840" s="69"/>
      <c r="AD840" s="70"/>
      <c r="AE840" s="70"/>
      <c r="AF840" s="70"/>
      <c r="AG840" s="70"/>
      <c r="AH840" s="69"/>
      <c r="AI840" s="69"/>
      <c r="AJ840" s="69"/>
      <c r="AK840" s="70"/>
      <c r="AL840" s="70"/>
      <c r="AM840" s="70"/>
      <c r="AN840" s="70"/>
      <c r="AO840" s="69"/>
      <c r="AP840" s="69"/>
      <c r="AQ840" s="69"/>
    </row>
    <row r="841">
      <c r="A841" s="60"/>
      <c r="B841" s="60"/>
      <c r="C841" s="60"/>
      <c r="D841" s="46"/>
      <c r="E841" s="25"/>
      <c r="F841" s="26"/>
      <c r="G841" s="18"/>
      <c r="H841" s="15"/>
      <c r="I841" s="28"/>
      <c r="J841" s="29"/>
      <c r="K841" s="30"/>
      <c r="L841" s="31"/>
      <c r="M841" s="32"/>
      <c r="N841" s="33"/>
      <c r="O841" s="25"/>
      <c r="P841" s="15"/>
      <c r="Q841" s="28"/>
      <c r="R841" s="29"/>
      <c r="S841" s="30"/>
      <c r="T841" s="31"/>
      <c r="U841" s="32"/>
      <c r="V841" s="33"/>
      <c r="W841" s="25"/>
      <c r="X841" s="28"/>
      <c r="Y841" s="29"/>
      <c r="Z841" s="32"/>
      <c r="AA841" s="67"/>
      <c r="AB841" s="68"/>
      <c r="AC841" s="69"/>
      <c r="AD841" s="70"/>
      <c r="AE841" s="70"/>
      <c r="AF841" s="70"/>
      <c r="AG841" s="70"/>
      <c r="AH841" s="69"/>
      <c r="AI841" s="69"/>
      <c r="AJ841" s="69"/>
      <c r="AK841" s="70"/>
      <c r="AL841" s="70"/>
      <c r="AM841" s="70"/>
      <c r="AN841" s="70"/>
      <c r="AO841" s="69"/>
      <c r="AP841" s="69"/>
      <c r="AQ841" s="69"/>
    </row>
    <row r="842">
      <c r="A842" s="60"/>
      <c r="B842" s="60"/>
      <c r="C842" s="60"/>
      <c r="D842" s="46"/>
      <c r="E842" s="25"/>
      <c r="F842" s="26"/>
      <c r="G842" s="18"/>
      <c r="H842" s="15"/>
      <c r="I842" s="28"/>
      <c r="J842" s="29"/>
      <c r="K842" s="30"/>
      <c r="L842" s="31"/>
      <c r="M842" s="32"/>
      <c r="N842" s="33"/>
      <c r="O842" s="25"/>
      <c r="P842" s="15"/>
      <c r="Q842" s="28"/>
      <c r="R842" s="29"/>
      <c r="S842" s="30"/>
      <c r="T842" s="31"/>
      <c r="U842" s="32"/>
      <c r="V842" s="33"/>
      <c r="W842" s="25"/>
      <c r="X842" s="28"/>
      <c r="Y842" s="29"/>
      <c r="Z842" s="32"/>
      <c r="AA842" s="67"/>
      <c r="AB842" s="68"/>
      <c r="AC842" s="69"/>
      <c r="AD842" s="70"/>
      <c r="AE842" s="70"/>
      <c r="AF842" s="70"/>
      <c r="AG842" s="70"/>
      <c r="AH842" s="69"/>
      <c r="AI842" s="69"/>
      <c r="AJ842" s="69"/>
      <c r="AK842" s="70"/>
      <c r="AL842" s="70"/>
      <c r="AM842" s="70"/>
      <c r="AN842" s="70"/>
      <c r="AO842" s="69"/>
      <c r="AP842" s="69"/>
      <c r="AQ842" s="69"/>
    </row>
    <row r="843">
      <c r="A843" s="60"/>
      <c r="B843" s="60"/>
      <c r="C843" s="60"/>
      <c r="D843" s="46"/>
      <c r="E843" s="25"/>
      <c r="F843" s="26"/>
      <c r="G843" s="18"/>
      <c r="H843" s="15"/>
      <c r="I843" s="28"/>
      <c r="J843" s="29"/>
      <c r="K843" s="30"/>
      <c r="L843" s="31"/>
      <c r="M843" s="32"/>
      <c r="N843" s="33"/>
      <c r="O843" s="25"/>
      <c r="P843" s="15"/>
      <c r="Q843" s="28"/>
      <c r="R843" s="29"/>
      <c r="S843" s="30"/>
      <c r="T843" s="31"/>
      <c r="U843" s="32"/>
      <c r="V843" s="33"/>
      <c r="W843" s="25"/>
      <c r="X843" s="28"/>
      <c r="Y843" s="29"/>
      <c r="Z843" s="32"/>
      <c r="AA843" s="67"/>
      <c r="AB843" s="68"/>
      <c r="AC843" s="69"/>
      <c r="AD843" s="70"/>
      <c r="AE843" s="70"/>
      <c r="AF843" s="70"/>
      <c r="AG843" s="70"/>
      <c r="AH843" s="69"/>
      <c r="AI843" s="69"/>
      <c r="AJ843" s="69"/>
      <c r="AK843" s="70"/>
      <c r="AL843" s="70"/>
      <c r="AM843" s="70"/>
      <c r="AN843" s="70"/>
      <c r="AO843" s="69"/>
      <c r="AP843" s="69"/>
      <c r="AQ843" s="69"/>
    </row>
    <row r="844">
      <c r="A844" s="60"/>
      <c r="B844" s="60"/>
      <c r="C844" s="60"/>
      <c r="D844" s="46"/>
      <c r="E844" s="25"/>
      <c r="F844" s="26"/>
      <c r="G844" s="18"/>
      <c r="H844" s="15"/>
      <c r="I844" s="28"/>
      <c r="J844" s="29"/>
      <c r="K844" s="30"/>
      <c r="L844" s="31"/>
      <c r="M844" s="32"/>
      <c r="N844" s="33"/>
      <c r="O844" s="25"/>
      <c r="P844" s="15"/>
      <c r="Q844" s="28"/>
      <c r="R844" s="29"/>
      <c r="S844" s="30"/>
      <c r="T844" s="31"/>
      <c r="U844" s="32"/>
      <c r="V844" s="33"/>
      <c r="W844" s="25"/>
      <c r="X844" s="28"/>
      <c r="Y844" s="29"/>
      <c r="Z844" s="32"/>
      <c r="AA844" s="67"/>
      <c r="AB844" s="68"/>
      <c r="AC844" s="69"/>
      <c r="AD844" s="70"/>
      <c r="AE844" s="70"/>
      <c r="AF844" s="70"/>
      <c r="AG844" s="70"/>
      <c r="AH844" s="69"/>
      <c r="AI844" s="69"/>
      <c r="AJ844" s="69"/>
      <c r="AK844" s="70"/>
      <c r="AL844" s="70"/>
      <c r="AM844" s="70"/>
      <c r="AN844" s="70"/>
      <c r="AO844" s="69"/>
      <c r="AP844" s="69"/>
      <c r="AQ844" s="69"/>
    </row>
    <row r="845">
      <c r="A845" s="60"/>
      <c r="B845" s="60"/>
      <c r="C845" s="60"/>
      <c r="D845" s="46"/>
      <c r="E845" s="25"/>
      <c r="F845" s="26"/>
      <c r="G845" s="18"/>
      <c r="H845" s="15"/>
      <c r="I845" s="28"/>
      <c r="J845" s="29"/>
      <c r="K845" s="30"/>
      <c r="L845" s="31"/>
      <c r="M845" s="32"/>
      <c r="N845" s="33"/>
      <c r="O845" s="25"/>
      <c r="P845" s="15"/>
      <c r="Q845" s="28"/>
      <c r="R845" s="29"/>
      <c r="S845" s="30"/>
      <c r="T845" s="31"/>
      <c r="U845" s="32"/>
      <c r="V845" s="33"/>
      <c r="W845" s="25"/>
      <c r="X845" s="28"/>
      <c r="Y845" s="29"/>
      <c r="Z845" s="32"/>
      <c r="AA845" s="67"/>
      <c r="AB845" s="68"/>
      <c r="AC845" s="69"/>
      <c r="AD845" s="70"/>
      <c r="AE845" s="70"/>
      <c r="AF845" s="70"/>
      <c r="AG845" s="70"/>
      <c r="AH845" s="69"/>
      <c r="AI845" s="69"/>
      <c r="AJ845" s="69"/>
      <c r="AK845" s="70"/>
      <c r="AL845" s="70"/>
      <c r="AM845" s="70"/>
      <c r="AN845" s="70"/>
      <c r="AO845" s="69"/>
      <c r="AP845" s="69"/>
      <c r="AQ845" s="69"/>
    </row>
    <row r="846">
      <c r="A846" s="60"/>
      <c r="B846" s="60"/>
      <c r="C846" s="60"/>
      <c r="D846" s="46"/>
      <c r="E846" s="25"/>
      <c r="F846" s="26"/>
      <c r="G846" s="18"/>
      <c r="H846" s="15"/>
      <c r="I846" s="28"/>
      <c r="J846" s="29"/>
      <c r="K846" s="30"/>
      <c r="L846" s="31"/>
      <c r="M846" s="32"/>
      <c r="N846" s="33"/>
      <c r="O846" s="25"/>
      <c r="P846" s="15"/>
      <c r="Q846" s="28"/>
      <c r="R846" s="29"/>
      <c r="S846" s="30"/>
      <c r="T846" s="31"/>
      <c r="U846" s="32"/>
      <c r="V846" s="33"/>
      <c r="W846" s="25"/>
      <c r="X846" s="28"/>
      <c r="Y846" s="29"/>
      <c r="Z846" s="32"/>
      <c r="AA846" s="67"/>
      <c r="AB846" s="68"/>
      <c r="AC846" s="69"/>
      <c r="AD846" s="70"/>
      <c r="AE846" s="70"/>
      <c r="AF846" s="70"/>
      <c r="AG846" s="70"/>
      <c r="AH846" s="69"/>
      <c r="AI846" s="69"/>
      <c r="AJ846" s="69"/>
      <c r="AK846" s="70"/>
      <c r="AL846" s="70"/>
      <c r="AM846" s="70"/>
      <c r="AN846" s="70"/>
      <c r="AO846" s="69"/>
      <c r="AP846" s="69"/>
      <c r="AQ846" s="69"/>
    </row>
    <row r="847">
      <c r="A847" s="60"/>
      <c r="B847" s="60"/>
      <c r="C847" s="60"/>
      <c r="D847" s="46"/>
      <c r="E847" s="25"/>
      <c r="F847" s="26"/>
      <c r="G847" s="18"/>
      <c r="H847" s="15"/>
      <c r="I847" s="28"/>
      <c r="J847" s="29"/>
      <c r="K847" s="30"/>
      <c r="L847" s="31"/>
      <c r="M847" s="32"/>
      <c r="N847" s="33"/>
      <c r="O847" s="25"/>
      <c r="P847" s="15"/>
      <c r="Q847" s="28"/>
      <c r="R847" s="29"/>
      <c r="S847" s="30"/>
      <c r="T847" s="31"/>
      <c r="U847" s="32"/>
      <c r="V847" s="33"/>
      <c r="W847" s="25"/>
      <c r="X847" s="28"/>
      <c r="Y847" s="29"/>
      <c r="Z847" s="32"/>
      <c r="AA847" s="67"/>
      <c r="AB847" s="68"/>
      <c r="AC847" s="69"/>
      <c r="AD847" s="70"/>
      <c r="AE847" s="70"/>
      <c r="AF847" s="70"/>
      <c r="AG847" s="70"/>
      <c r="AH847" s="69"/>
      <c r="AI847" s="69"/>
      <c r="AJ847" s="69"/>
      <c r="AK847" s="70"/>
      <c r="AL847" s="70"/>
      <c r="AM847" s="70"/>
      <c r="AN847" s="70"/>
      <c r="AO847" s="69"/>
      <c r="AP847" s="69"/>
      <c r="AQ847" s="69"/>
    </row>
    <row r="848">
      <c r="A848" s="60"/>
      <c r="B848" s="60"/>
      <c r="C848" s="60"/>
      <c r="D848" s="46"/>
      <c r="E848" s="25"/>
      <c r="F848" s="26"/>
      <c r="G848" s="18"/>
      <c r="H848" s="15"/>
      <c r="I848" s="28"/>
      <c r="J848" s="29"/>
      <c r="K848" s="30"/>
      <c r="L848" s="31"/>
      <c r="M848" s="32"/>
      <c r="N848" s="33"/>
      <c r="O848" s="25"/>
      <c r="P848" s="15"/>
      <c r="Q848" s="28"/>
      <c r="R848" s="29"/>
      <c r="S848" s="30"/>
      <c r="T848" s="31"/>
      <c r="U848" s="32"/>
      <c r="V848" s="33"/>
      <c r="W848" s="25"/>
      <c r="X848" s="28"/>
      <c r="Y848" s="29"/>
      <c r="Z848" s="32"/>
      <c r="AA848" s="67"/>
      <c r="AB848" s="68"/>
      <c r="AC848" s="69"/>
      <c r="AD848" s="70"/>
      <c r="AE848" s="70"/>
      <c r="AF848" s="70"/>
      <c r="AG848" s="70"/>
      <c r="AH848" s="69"/>
      <c r="AI848" s="69"/>
      <c r="AJ848" s="69"/>
      <c r="AK848" s="70"/>
      <c r="AL848" s="70"/>
      <c r="AM848" s="70"/>
      <c r="AN848" s="70"/>
      <c r="AO848" s="69"/>
      <c r="AP848" s="69"/>
      <c r="AQ848" s="69"/>
    </row>
    <row r="849">
      <c r="A849" s="60"/>
      <c r="B849" s="60"/>
      <c r="C849" s="60"/>
      <c r="D849" s="46"/>
      <c r="E849" s="25"/>
      <c r="F849" s="26"/>
      <c r="G849" s="18"/>
      <c r="H849" s="15"/>
      <c r="I849" s="28"/>
      <c r="J849" s="29"/>
      <c r="K849" s="30"/>
      <c r="L849" s="31"/>
      <c r="M849" s="32"/>
      <c r="N849" s="33"/>
      <c r="O849" s="25"/>
      <c r="P849" s="15"/>
      <c r="Q849" s="28"/>
      <c r="R849" s="29"/>
      <c r="S849" s="30"/>
      <c r="T849" s="31"/>
      <c r="U849" s="32"/>
      <c r="V849" s="33"/>
      <c r="W849" s="25"/>
      <c r="X849" s="28"/>
      <c r="Y849" s="29"/>
      <c r="Z849" s="32"/>
      <c r="AA849" s="67"/>
      <c r="AB849" s="68"/>
      <c r="AC849" s="69"/>
      <c r="AD849" s="70"/>
      <c r="AE849" s="70"/>
      <c r="AF849" s="70"/>
      <c r="AG849" s="70"/>
      <c r="AH849" s="69"/>
      <c r="AI849" s="69"/>
      <c r="AJ849" s="69"/>
      <c r="AK849" s="70"/>
      <c r="AL849" s="70"/>
      <c r="AM849" s="70"/>
      <c r="AN849" s="70"/>
      <c r="AO849" s="69"/>
      <c r="AP849" s="69"/>
      <c r="AQ849" s="69"/>
    </row>
    <row r="850">
      <c r="A850" s="60"/>
      <c r="B850" s="60"/>
      <c r="C850" s="60"/>
      <c r="D850" s="46"/>
      <c r="E850" s="25"/>
      <c r="F850" s="26"/>
      <c r="G850" s="18"/>
      <c r="H850" s="15"/>
      <c r="I850" s="28"/>
      <c r="J850" s="29"/>
      <c r="K850" s="30"/>
      <c r="L850" s="31"/>
      <c r="M850" s="32"/>
      <c r="N850" s="33"/>
      <c r="O850" s="25"/>
      <c r="P850" s="15"/>
      <c r="Q850" s="28"/>
      <c r="R850" s="29"/>
      <c r="S850" s="30"/>
      <c r="T850" s="31"/>
      <c r="U850" s="32"/>
      <c r="V850" s="33"/>
      <c r="W850" s="25"/>
      <c r="X850" s="28"/>
      <c r="Y850" s="29"/>
      <c r="Z850" s="32"/>
      <c r="AA850" s="67"/>
      <c r="AB850" s="68"/>
      <c r="AC850" s="69"/>
      <c r="AD850" s="70"/>
      <c r="AE850" s="70"/>
      <c r="AF850" s="70"/>
      <c r="AG850" s="70"/>
      <c r="AH850" s="69"/>
      <c r="AI850" s="69"/>
      <c r="AJ850" s="69"/>
      <c r="AK850" s="70"/>
      <c r="AL850" s="70"/>
      <c r="AM850" s="70"/>
      <c r="AN850" s="70"/>
      <c r="AO850" s="69"/>
      <c r="AP850" s="69"/>
      <c r="AQ850" s="69"/>
    </row>
    <row r="851">
      <c r="A851" s="60"/>
      <c r="B851" s="60"/>
      <c r="C851" s="60"/>
      <c r="D851" s="46"/>
      <c r="E851" s="25"/>
      <c r="F851" s="26"/>
      <c r="G851" s="18"/>
      <c r="H851" s="15"/>
      <c r="I851" s="28"/>
      <c r="J851" s="29"/>
      <c r="K851" s="30"/>
      <c r="L851" s="31"/>
      <c r="M851" s="32"/>
      <c r="N851" s="33"/>
      <c r="O851" s="25"/>
      <c r="P851" s="15"/>
      <c r="Q851" s="28"/>
      <c r="R851" s="29"/>
      <c r="S851" s="30"/>
      <c r="T851" s="31"/>
      <c r="U851" s="32"/>
      <c r="V851" s="33"/>
      <c r="W851" s="25"/>
      <c r="X851" s="28"/>
      <c r="Y851" s="29"/>
      <c r="Z851" s="32"/>
      <c r="AA851" s="67"/>
      <c r="AB851" s="68"/>
      <c r="AC851" s="69"/>
      <c r="AD851" s="70"/>
      <c r="AE851" s="70"/>
      <c r="AF851" s="70"/>
      <c r="AG851" s="70"/>
      <c r="AH851" s="69"/>
      <c r="AI851" s="69"/>
      <c r="AJ851" s="69"/>
      <c r="AK851" s="70"/>
      <c r="AL851" s="70"/>
      <c r="AM851" s="70"/>
      <c r="AN851" s="70"/>
      <c r="AO851" s="69"/>
      <c r="AP851" s="69"/>
      <c r="AQ851" s="69"/>
    </row>
    <row r="852">
      <c r="A852" s="60"/>
      <c r="B852" s="60"/>
      <c r="C852" s="60"/>
      <c r="D852" s="46"/>
      <c r="E852" s="25"/>
      <c r="F852" s="26"/>
      <c r="G852" s="18"/>
      <c r="H852" s="15"/>
      <c r="I852" s="28"/>
      <c r="J852" s="29"/>
      <c r="K852" s="30"/>
      <c r="L852" s="31"/>
      <c r="M852" s="32"/>
      <c r="N852" s="33"/>
      <c r="O852" s="25"/>
      <c r="P852" s="15"/>
      <c r="Q852" s="28"/>
      <c r="R852" s="29"/>
      <c r="S852" s="30"/>
      <c r="T852" s="31"/>
      <c r="U852" s="32"/>
      <c r="V852" s="33"/>
      <c r="W852" s="25"/>
      <c r="X852" s="28"/>
      <c r="Y852" s="29"/>
      <c r="Z852" s="32"/>
      <c r="AA852" s="67"/>
      <c r="AB852" s="68"/>
      <c r="AC852" s="69"/>
      <c r="AD852" s="70"/>
      <c r="AE852" s="70"/>
      <c r="AF852" s="70"/>
      <c r="AG852" s="70"/>
      <c r="AH852" s="69"/>
      <c r="AI852" s="69"/>
      <c r="AJ852" s="69"/>
      <c r="AK852" s="70"/>
      <c r="AL852" s="70"/>
      <c r="AM852" s="70"/>
      <c r="AN852" s="70"/>
      <c r="AO852" s="69"/>
      <c r="AP852" s="69"/>
      <c r="AQ852" s="69"/>
    </row>
    <row r="853">
      <c r="A853" s="60"/>
      <c r="B853" s="60"/>
      <c r="C853" s="60"/>
      <c r="D853" s="46"/>
      <c r="E853" s="25"/>
      <c r="F853" s="26"/>
      <c r="G853" s="18"/>
      <c r="H853" s="15"/>
      <c r="I853" s="28"/>
      <c r="J853" s="29"/>
      <c r="K853" s="30"/>
      <c r="L853" s="31"/>
      <c r="M853" s="32"/>
      <c r="N853" s="33"/>
      <c r="O853" s="25"/>
      <c r="P853" s="15"/>
      <c r="Q853" s="28"/>
      <c r="R853" s="29"/>
      <c r="S853" s="30"/>
      <c r="T853" s="31"/>
      <c r="U853" s="32"/>
      <c r="V853" s="33"/>
      <c r="W853" s="25"/>
      <c r="X853" s="28"/>
      <c r="Y853" s="29"/>
      <c r="Z853" s="32"/>
      <c r="AA853" s="67"/>
      <c r="AB853" s="68"/>
      <c r="AC853" s="69"/>
      <c r="AD853" s="70"/>
      <c r="AE853" s="70"/>
      <c r="AF853" s="70"/>
      <c r="AG853" s="70"/>
      <c r="AH853" s="69"/>
      <c r="AI853" s="69"/>
      <c r="AJ853" s="69"/>
      <c r="AK853" s="70"/>
      <c r="AL853" s="70"/>
      <c r="AM853" s="70"/>
      <c r="AN853" s="70"/>
      <c r="AO853" s="69"/>
      <c r="AP853" s="69"/>
      <c r="AQ853" s="69"/>
    </row>
    <row r="854">
      <c r="A854" s="60"/>
      <c r="B854" s="60"/>
      <c r="C854" s="60"/>
      <c r="D854" s="46"/>
      <c r="E854" s="25"/>
      <c r="F854" s="26"/>
      <c r="G854" s="18"/>
      <c r="H854" s="15"/>
      <c r="I854" s="28"/>
      <c r="J854" s="29"/>
      <c r="K854" s="30"/>
      <c r="L854" s="31"/>
      <c r="M854" s="32"/>
      <c r="N854" s="33"/>
      <c r="O854" s="25"/>
      <c r="P854" s="15"/>
      <c r="Q854" s="28"/>
      <c r="R854" s="29"/>
      <c r="S854" s="30"/>
      <c r="T854" s="31"/>
      <c r="U854" s="32"/>
      <c r="V854" s="33"/>
      <c r="W854" s="25"/>
      <c r="X854" s="28"/>
      <c r="Y854" s="29"/>
      <c r="Z854" s="32"/>
      <c r="AA854" s="67"/>
      <c r="AB854" s="68"/>
      <c r="AC854" s="69"/>
      <c r="AD854" s="70"/>
      <c r="AE854" s="70"/>
      <c r="AF854" s="70"/>
      <c r="AG854" s="70"/>
      <c r="AH854" s="69"/>
      <c r="AI854" s="69"/>
      <c r="AJ854" s="69"/>
      <c r="AK854" s="70"/>
      <c r="AL854" s="70"/>
      <c r="AM854" s="70"/>
      <c r="AN854" s="70"/>
      <c r="AO854" s="69"/>
      <c r="AP854" s="69"/>
      <c r="AQ854" s="69"/>
    </row>
    <row r="855">
      <c r="A855" s="60"/>
      <c r="B855" s="60"/>
      <c r="C855" s="60"/>
      <c r="D855" s="46"/>
      <c r="E855" s="25"/>
      <c r="F855" s="26"/>
      <c r="G855" s="18"/>
      <c r="H855" s="15"/>
      <c r="I855" s="28"/>
      <c r="J855" s="29"/>
      <c r="K855" s="30"/>
      <c r="L855" s="31"/>
      <c r="M855" s="32"/>
      <c r="N855" s="33"/>
      <c r="O855" s="25"/>
      <c r="P855" s="15"/>
      <c r="Q855" s="28"/>
      <c r="R855" s="29"/>
      <c r="S855" s="30"/>
      <c r="T855" s="31"/>
      <c r="U855" s="32"/>
      <c r="V855" s="33"/>
      <c r="W855" s="25"/>
      <c r="X855" s="28"/>
      <c r="Y855" s="29"/>
      <c r="Z855" s="32"/>
      <c r="AA855" s="67"/>
      <c r="AB855" s="68"/>
      <c r="AC855" s="69"/>
      <c r="AD855" s="70"/>
      <c r="AE855" s="70"/>
      <c r="AF855" s="70"/>
      <c r="AG855" s="70"/>
      <c r="AH855" s="69"/>
      <c r="AI855" s="69"/>
      <c r="AJ855" s="69"/>
      <c r="AK855" s="70"/>
      <c r="AL855" s="70"/>
      <c r="AM855" s="70"/>
      <c r="AN855" s="70"/>
      <c r="AO855" s="69"/>
      <c r="AP855" s="69"/>
      <c r="AQ855" s="69"/>
    </row>
    <row r="856">
      <c r="A856" s="60"/>
      <c r="B856" s="60"/>
      <c r="C856" s="60"/>
      <c r="D856" s="46"/>
      <c r="E856" s="25"/>
      <c r="F856" s="26"/>
      <c r="G856" s="18"/>
      <c r="H856" s="15"/>
      <c r="I856" s="28"/>
      <c r="J856" s="29"/>
      <c r="K856" s="30"/>
      <c r="L856" s="31"/>
      <c r="M856" s="32"/>
      <c r="N856" s="33"/>
      <c r="O856" s="25"/>
      <c r="P856" s="15"/>
      <c r="Q856" s="28"/>
      <c r="R856" s="29"/>
      <c r="S856" s="30"/>
      <c r="T856" s="31"/>
      <c r="U856" s="32"/>
      <c r="V856" s="33"/>
      <c r="W856" s="25"/>
      <c r="X856" s="28"/>
      <c r="Y856" s="29"/>
      <c r="Z856" s="32"/>
      <c r="AA856" s="67"/>
      <c r="AB856" s="68"/>
      <c r="AC856" s="69"/>
      <c r="AD856" s="70"/>
      <c r="AE856" s="70"/>
      <c r="AF856" s="70"/>
      <c r="AG856" s="70"/>
      <c r="AH856" s="69"/>
      <c r="AI856" s="69"/>
      <c r="AJ856" s="69"/>
      <c r="AK856" s="70"/>
      <c r="AL856" s="70"/>
      <c r="AM856" s="70"/>
      <c r="AN856" s="70"/>
      <c r="AO856" s="69"/>
      <c r="AP856" s="69"/>
      <c r="AQ856" s="69"/>
    </row>
    <row r="857">
      <c r="A857" s="60"/>
      <c r="B857" s="60"/>
      <c r="C857" s="60"/>
      <c r="D857" s="46"/>
      <c r="E857" s="25"/>
      <c r="F857" s="26"/>
      <c r="G857" s="18"/>
      <c r="H857" s="15"/>
      <c r="I857" s="28"/>
      <c r="J857" s="29"/>
      <c r="K857" s="30"/>
      <c r="L857" s="31"/>
      <c r="M857" s="32"/>
      <c r="N857" s="33"/>
      <c r="O857" s="25"/>
      <c r="P857" s="15"/>
      <c r="Q857" s="28"/>
      <c r="R857" s="29"/>
      <c r="S857" s="30"/>
      <c r="T857" s="31"/>
      <c r="U857" s="32"/>
      <c r="V857" s="33"/>
      <c r="W857" s="25"/>
      <c r="X857" s="28"/>
      <c r="Y857" s="29"/>
      <c r="Z857" s="32"/>
      <c r="AA857" s="67"/>
      <c r="AB857" s="68"/>
      <c r="AC857" s="69"/>
      <c r="AD857" s="70"/>
      <c r="AE857" s="70"/>
      <c r="AF857" s="70"/>
      <c r="AG857" s="70"/>
      <c r="AH857" s="69"/>
      <c r="AI857" s="69"/>
      <c r="AJ857" s="69"/>
      <c r="AK857" s="70"/>
      <c r="AL857" s="70"/>
      <c r="AM857" s="70"/>
      <c r="AN857" s="70"/>
      <c r="AO857" s="69"/>
      <c r="AP857" s="69"/>
      <c r="AQ857" s="69"/>
    </row>
    <row r="858">
      <c r="A858" s="60"/>
      <c r="B858" s="60"/>
      <c r="C858" s="60"/>
      <c r="D858" s="46"/>
      <c r="E858" s="25"/>
      <c r="F858" s="26"/>
      <c r="G858" s="18"/>
      <c r="H858" s="15"/>
      <c r="I858" s="28"/>
      <c r="J858" s="29"/>
      <c r="K858" s="30"/>
      <c r="L858" s="31"/>
      <c r="M858" s="32"/>
      <c r="N858" s="33"/>
      <c r="O858" s="25"/>
      <c r="P858" s="15"/>
      <c r="Q858" s="28"/>
      <c r="R858" s="29"/>
      <c r="S858" s="30"/>
      <c r="T858" s="31"/>
      <c r="U858" s="32"/>
      <c r="V858" s="33"/>
      <c r="W858" s="25"/>
      <c r="X858" s="28"/>
      <c r="Y858" s="29"/>
      <c r="Z858" s="32"/>
      <c r="AA858" s="67"/>
      <c r="AB858" s="68"/>
      <c r="AC858" s="69"/>
      <c r="AD858" s="70"/>
      <c r="AE858" s="70"/>
      <c r="AF858" s="70"/>
      <c r="AG858" s="70"/>
      <c r="AH858" s="69"/>
      <c r="AI858" s="69"/>
      <c r="AJ858" s="69"/>
      <c r="AK858" s="70"/>
      <c r="AL858" s="70"/>
      <c r="AM858" s="70"/>
      <c r="AN858" s="70"/>
      <c r="AO858" s="69"/>
      <c r="AP858" s="69"/>
      <c r="AQ858" s="69"/>
    </row>
    <row r="859">
      <c r="A859" s="60"/>
      <c r="B859" s="60"/>
      <c r="C859" s="60"/>
      <c r="D859" s="46"/>
      <c r="E859" s="25"/>
      <c r="F859" s="26"/>
      <c r="G859" s="18"/>
      <c r="H859" s="15"/>
      <c r="I859" s="28"/>
      <c r="J859" s="29"/>
      <c r="K859" s="30"/>
      <c r="L859" s="31"/>
      <c r="M859" s="32"/>
      <c r="N859" s="33"/>
      <c r="O859" s="25"/>
      <c r="P859" s="15"/>
      <c r="Q859" s="28"/>
      <c r="R859" s="29"/>
      <c r="S859" s="30"/>
      <c r="T859" s="31"/>
      <c r="U859" s="32"/>
      <c r="V859" s="33"/>
      <c r="W859" s="25"/>
      <c r="X859" s="28"/>
      <c r="Y859" s="29"/>
      <c r="Z859" s="32"/>
      <c r="AA859" s="67"/>
      <c r="AB859" s="68"/>
      <c r="AC859" s="69"/>
      <c r="AD859" s="70"/>
      <c r="AE859" s="70"/>
      <c r="AF859" s="70"/>
      <c r="AG859" s="70"/>
      <c r="AH859" s="69"/>
      <c r="AI859" s="69"/>
      <c r="AJ859" s="69"/>
      <c r="AK859" s="70"/>
      <c r="AL859" s="70"/>
      <c r="AM859" s="70"/>
      <c r="AN859" s="70"/>
      <c r="AO859" s="69"/>
      <c r="AP859" s="69"/>
      <c r="AQ859" s="69"/>
    </row>
    <row r="860">
      <c r="A860" s="60"/>
      <c r="B860" s="60"/>
      <c r="C860" s="60"/>
      <c r="D860" s="46"/>
      <c r="E860" s="25"/>
      <c r="F860" s="26"/>
      <c r="G860" s="18"/>
      <c r="H860" s="15"/>
      <c r="I860" s="28"/>
      <c r="J860" s="29"/>
      <c r="K860" s="30"/>
      <c r="L860" s="31"/>
      <c r="M860" s="32"/>
      <c r="N860" s="33"/>
      <c r="O860" s="25"/>
      <c r="P860" s="15"/>
      <c r="Q860" s="28"/>
      <c r="R860" s="29"/>
      <c r="S860" s="30"/>
      <c r="T860" s="31"/>
      <c r="U860" s="32"/>
      <c r="V860" s="33"/>
      <c r="W860" s="25"/>
      <c r="X860" s="28"/>
      <c r="Y860" s="29"/>
      <c r="Z860" s="32"/>
      <c r="AA860" s="67"/>
      <c r="AB860" s="68"/>
      <c r="AC860" s="69"/>
      <c r="AD860" s="70"/>
      <c r="AE860" s="70"/>
      <c r="AF860" s="70"/>
      <c r="AG860" s="70"/>
      <c r="AH860" s="69"/>
      <c r="AI860" s="69"/>
      <c r="AJ860" s="69"/>
      <c r="AK860" s="70"/>
      <c r="AL860" s="70"/>
      <c r="AM860" s="70"/>
      <c r="AN860" s="70"/>
      <c r="AO860" s="69"/>
      <c r="AP860" s="69"/>
      <c r="AQ860" s="69"/>
    </row>
    <row r="861">
      <c r="A861" s="60"/>
      <c r="B861" s="60"/>
      <c r="C861" s="60"/>
      <c r="D861" s="46"/>
      <c r="E861" s="25"/>
      <c r="F861" s="26"/>
      <c r="G861" s="18"/>
      <c r="H861" s="15"/>
      <c r="I861" s="28"/>
      <c r="J861" s="29"/>
      <c r="K861" s="30"/>
      <c r="L861" s="31"/>
      <c r="M861" s="32"/>
      <c r="N861" s="33"/>
      <c r="O861" s="25"/>
      <c r="P861" s="15"/>
      <c r="Q861" s="28"/>
      <c r="R861" s="29"/>
      <c r="S861" s="30"/>
      <c r="T861" s="31"/>
      <c r="U861" s="32"/>
      <c r="V861" s="33"/>
      <c r="W861" s="25"/>
      <c r="X861" s="28"/>
      <c r="Y861" s="29"/>
      <c r="Z861" s="32"/>
      <c r="AA861" s="67"/>
      <c r="AB861" s="68"/>
      <c r="AC861" s="69"/>
      <c r="AD861" s="70"/>
      <c r="AE861" s="70"/>
      <c r="AF861" s="70"/>
      <c r="AG861" s="70"/>
      <c r="AH861" s="69"/>
      <c r="AI861" s="69"/>
      <c r="AJ861" s="69"/>
      <c r="AK861" s="70"/>
      <c r="AL861" s="70"/>
      <c r="AM861" s="70"/>
      <c r="AN861" s="70"/>
      <c r="AO861" s="69"/>
      <c r="AP861" s="69"/>
      <c r="AQ861" s="69"/>
    </row>
    <row r="862">
      <c r="A862" s="60"/>
      <c r="B862" s="60"/>
      <c r="C862" s="60"/>
      <c r="D862" s="46"/>
      <c r="E862" s="25"/>
      <c r="F862" s="26"/>
      <c r="G862" s="18"/>
      <c r="H862" s="15"/>
      <c r="I862" s="28"/>
      <c r="J862" s="29"/>
      <c r="K862" s="30"/>
      <c r="L862" s="31"/>
      <c r="M862" s="32"/>
      <c r="N862" s="33"/>
      <c r="O862" s="25"/>
      <c r="P862" s="15"/>
      <c r="Q862" s="28"/>
      <c r="R862" s="29"/>
      <c r="S862" s="30"/>
      <c r="T862" s="31"/>
      <c r="U862" s="32"/>
      <c r="V862" s="33"/>
      <c r="W862" s="25"/>
      <c r="X862" s="28"/>
      <c r="Y862" s="29"/>
      <c r="Z862" s="32"/>
      <c r="AA862" s="67"/>
      <c r="AB862" s="68"/>
      <c r="AC862" s="69"/>
      <c r="AD862" s="70"/>
      <c r="AE862" s="70"/>
      <c r="AF862" s="70"/>
      <c r="AG862" s="70"/>
      <c r="AH862" s="69"/>
      <c r="AI862" s="69"/>
      <c r="AJ862" s="69"/>
      <c r="AK862" s="70"/>
      <c r="AL862" s="70"/>
      <c r="AM862" s="70"/>
      <c r="AN862" s="70"/>
      <c r="AO862" s="69"/>
      <c r="AP862" s="69"/>
      <c r="AQ862" s="69"/>
    </row>
    <row r="863">
      <c r="A863" s="60"/>
      <c r="B863" s="60"/>
      <c r="C863" s="60"/>
      <c r="D863" s="46"/>
      <c r="E863" s="25"/>
      <c r="F863" s="26"/>
      <c r="G863" s="18"/>
      <c r="H863" s="15"/>
      <c r="I863" s="28"/>
      <c r="J863" s="29"/>
      <c r="K863" s="30"/>
      <c r="L863" s="31"/>
      <c r="M863" s="32"/>
      <c r="N863" s="33"/>
      <c r="O863" s="25"/>
      <c r="P863" s="15"/>
      <c r="Q863" s="28"/>
      <c r="R863" s="29"/>
      <c r="S863" s="30"/>
      <c r="T863" s="31"/>
      <c r="U863" s="32"/>
      <c r="V863" s="33"/>
      <c r="W863" s="25"/>
      <c r="X863" s="28"/>
      <c r="Y863" s="29"/>
      <c r="Z863" s="32"/>
      <c r="AA863" s="67"/>
      <c r="AB863" s="68"/>
      <c r="AC863" s="69"/>
      <c r="AD863" s="70"/>
      <c r="AE863" s="70"/>
      <c r="AF863" s="70"/>
      <c r="AG863" s="70"/>
      <c r="AH863" s="69"/>
      <c r="AI863" s="69"/>
      <c r="AJ863" s="69"/>
      <c r="AK863" s="70"/>
      <c r="AL863" s="70"/>
      <c r="AM863" s="70"/>
      <c r="AN863" s="70"/>
      <c r="AO863" s="69"/>
      <c r="AP863" s="69"/>
      <c r="AQ863" s="69"/>
    </row>
    <row r="864">
      <c r="A864" s="60"/>
      <c r="B864" s="60"/>
      <c r="C864" s="60"/>
      <c r="D864" s="46"/>
      <c r="E864" s="25"/>
      <c r="F864" s="26"/>
      <c r="G864" s="18"/>
      <c r="H864" s="15"/>
      <c r="I864" s="28"/>
      <c r="J864" s="29"/>
      <c r="K864" s="30"/>
      <c r="L864" s="31"/>
      <c r="M864" s="32"/>
      <c r="N864" s="33"/>
      <c r="O864" s="25"/>
      <c r="P864" s="15"/>
      <c r="Q864" s="28"/>
      <c r="R864" s="29"/>
      <c r="S864" s="30"/>
      <c r="T864" s="31"/>
      <c r="U864" s="32"/>
      <c r="V864" s="33"/>
      <c r="W864" s="25"/>
      <c r="X864" s="28"/>
      <c r="Y864" s="29"/>
      <c r="Z864" s="32"/>
      <c r="AA864" s="67"/>
      <c r="AB864" s="68"/>
      <c r="AC864" s="69"/>
      <c r="AD864" s="70"/>
      <c r="AE864" s="70"/>
      <c r="AF864" s="70"/>
      <c r="AG864" s="70"/>
      <c r="AH864" s="69"/>
      <c r="AI864" s="69"/>
      <c r="AJ864" s="69"/>
      <c r="AK864" s="70"/>
      <c r="AL864" s="70"/>
      <c r="AM864" s="70"/>
      <c r="AN864" s="70"/>
      <c r="AO864" s="69"/>
      <c r="AP864" s="69"/>
      <c r="AQ864" s="69"/>
    </row>
    <row r="865">
      <c r="A865" s="60"/>
      <c r="B865" s="60"/>
      <c r="C865" s="60"/>
      <c r="D865" s="46"/>
      <c r="E865" s="25"/>
      <c r="F865" s="26"/>
      <c r="G865" s="18"/>
      <c r="H865" s="15"/>
      <c r="I865" s="28"/>
      <c r="J865" s="29"/>
      <c r="K865" s="30"/>
      <c r="L865" s="31"/>
      <c r="M865" s="32"/>
      <c r="N865" s="33"/>
      <c r="O865" s="25"/>
      <c r="P865" s="15"/>
      <c r="Q865" s="28"/>
      <c r="R865" s="29"/>
      <c r="S865" s="30"/>
      <c r="T865" s="31"/>
      <c r="U865" s="32"/>
      <c r="V865" s="33"/>
      <c r="W865" s="25"/>
      <c r="X865" s="28"/>
      <c r="Y865" s="29"/>
      <c r="Z865" s="32"/>
      <c r="AA865" s="67"/>
      <c r="AB865" s="68"/>
      <c r="AC865" s="69"/>
      <c r="AD865" s="70"/>
      <c r="AE865" s="70"/>
      <c r="AF865" s="70"/>
      <c r="AG865" s="70"/>
      <c r="AH865" s="69"/>
      <c r="AI865" s="69"/>
      <c r="AJ865" s="69"/>
      <c r="AK865" s="70"/>
      <c r="AL865" s="70"/>
      <c r="AM865" s="70"/>
      <c r="AN865" s="70"/>
      <c r="AO865" s="69"/>
      <c r="AP865" s="69"/>
      <c r="AQ865" s="69"/>
    </row>
    <row r="866">
      <c r="A866" s="60"/>
      <c r="B866" s="60"/>
      <c r="C866" s="60"/>
      <c r="D866" s="46"/>
      <c r="E866" s="25"/>
      <c r="F866" s="26"/>
      <c r="G866" s="18"/>
      <c r="H866" s="15"/>
      <c r="I866" s="28"/>
      <c r="J866" s="29"/>
      <c r="K866" s="30"/>
      <c r="L866" s="31"/>
      <c r="M866" s="32"/>
      <c r="N866" s="33"/>
      <c r="O866" s="25"/>
      <c r="P866" s="15"/>
      <c r="Q866" s="28"/>
      <c r="R866" s="29"/>
      <c r="S866" s="30"/>
      <c r="T866" s="31"/>
      <c r="U866" s="32"/>
      <c r="V866" s="33"/>
      <c r="W866" s="25"/>
      <c r="X866" s="28"/>
      <c r="Y866" s="29"/>
      <c r="Z866" s="32"/>
      <c r="AA866" s="67"/>
      <c r="AB866" s="68"/>
      <c r="AC866" s="69"/>
      <c r="AD866" s="70"/>
      <c r="AE866" s="70"/>
      <c r="AF866" s="70"/>
      <c r="AG866" s="70"/>
      <c r="AH866" s="69"/>
      <c r="AI866" s="69"/>
      <c r="AJ866" s="69"/>
      <c r="AK866" s="70"/>
      <c r="AL866" s="70"/>
      <c r="AM866" s="70"/>
      <c r="AN866" s="70"/>
      <c r="AO866" s="69"/>
      <c r="AP866" s="69"/>
      <c r="AQ866" s="69"/>
    </row>
    <row r="867">
      <c r="A867" s="60"/>
      <c r="B867" s="60"/>
      <c r="C867" s="60"/>
      <c r="D867" s="46"/>
      <c r="E867" s="25"/>
      <c r="F867" s="26"/>
      <c r="G867" s="18"/>
      <c r="H867" s="15"/>
      <c r="I867" s="28"/>
      <c r="J867" s="29"/>
      <c r="K867" s="30"/>
      <c r="L867" s="31"/>
      <c r="M867" s="32"/>
      <c r="N867" s="33"/>
      <c r="O867" s="25"/>
      <c r="P867" s="15"/>
      <c r="Q867" s="28"/>
      <c r="R867" s="29"/>
      <c r="S867" s="30"/>
      <c r="T867" s="31"/>
      <c r="U867" s="32"/>
      <c r="V867" s="33"/>
      <c r="W867" s="25"/>
      <c r="X867" s="28"/>
      <c r="Y867" s="29"/>
      <c r="Z867" s="32"/>
      <c r="AA867" s="67"/>
      <c r="AB867" s="68"/>
      <c r="AC867" s="69"/>
      <c r="AD867" s="70"/>
      <c r="AE867" s="70"/>
      <c r="AF867" s="70"/>
      <c r="AG867" s="70"/>
      <c r="AH867" s="69"/>
      <c r="AI867" s="69"/>
      <c r="AJ867" s="69"/>
      <c r="AK867" s="70"/>
      <c r="AL867" s="70"/>
      <c r="AM867" s="70"/>
      <c r="AN867" s="70"/>
      <c r="AO867" s="69"/>
      <c r="AP867" s="69"/>
      <c r="AQ867" s="69"/>
    </row>
    <row r="868">
      <c r="A868" s="60"/>
      <c r="B868" s="60"/>
      <c r="C868" s="60"/>
      <c r="D868" s="46"/>
      <c r="E868" s="25"/>
      <c r="F868" s="26"/>
      <c r="G868" s="18"/>
      <c r="H868" s="15"/>
      <c r="I868" s="28"/>
      <c r="J868" s="29"/>
      <c r="K868" s="30"/>
      <c r="L868" s="31"/>
      <c r="M868" s="32"/>
      <c r="N868" s="33"/>
      <c r="O868" s="25"/>
      <c r="P868" s="15"/>
      <c r="Q868" s="28"/>
      <c r="R868" s="29"/>
      <c r="S868" s="30"/>
      <c r="T868" s="31"/>
      <c r="U868" s="32"/>
      <c r="V868" s="33"/>
      <c r="W868" s="25"/>
      <c r="X868" s="28"/>
      <c r="Y868" s="29"/>
      <c r="Z868" s="32"/>
      <c r="AA868" s="67"/>
      <c r="AB868" s="68"/>
      <c r="AC868" s="69"/>
      <c r="AD868" s="70"/>
      <c r="AE868" s="70"/>
      <c r="AF868" s="70"/>
      <c r="AG868" s="70"/>
      <c r="AH868" s="69"/>
      <c r="AI868" s="69"/>
      <c r="AJ868" s="69"/>
      <c r="AK868" s="70"/>
      <c r="AL868" s="70"/>
      <c r="AM868" s="70"/>
      <c r="AN868" s="70"/>
      <c r="AO868" s="69"/>
      <c r="AP868" s="69"/>
      <c r="AQ868" s="69"/>
    </row>
    <row r="869">
      <c r="A869" s="60"/>
      <c r="B869" s="60"/>
      <c r="C869" s="60"/>
      <c r="D869" s="46"/>
      <c r="E869" s="25"/>
      <c r="F869" s="26"/>
      <c r="G869" s="18"/>
      <c r="H869" s="15"/>
      <c r="I869" s="28"/>
      <c r="J869" s="29"/>
      <c r="K869" s="30"/>
      <c r="L869" s="31"/>
      <c r="M869" s="32"/>
      <c r="N869" s="33"/>
      <c r="O869" s="25"/>
      <c r="P869" s="15"/>
      <c r="Q869" s="28"/>
      <c r="R869" s="29"/>
      <c r="S869" s="30"/>
      <c r="T869" s="31"/>
      <c r="U869" s="32"/>
      <c r="V869" s="33"/>
      <c r="W869" s="25"/>
      <c r="X869" s="28"/>
      <c r="Y869" s="29"/>
      <c r="Z869" s="32"/>
      <c r="AA869" s="67"/>
      <c r="AB869" s="68"/>
      <c r="AC869" s="69"/>
      <c r="AD869" s="70"/>
      <c r="AE869" s="70"/>
      <c r="AF869" s="70"/>
      <c r="AG869" s="70"/>
      <c r="AH869" s="69"/>
      <c r="AI869" s="69"/>
      <c r="AJ869" s="69"/>
      <c r="AK869" s="70"/>
      <c r="AL869" s="70"/>
      <c r="AM869" s="70"/>
      <c r="AN869" s="70"/>
      <c r="AO869" s="69"/>
      <c r="AP869" s="69"/>
      <c r="AQ869" s="69"/>
    </row>
    <row r="870">
      <c r="A870" s="60"/>
      <c r="B870" s="60"/>
      <c r="C870" s="60"/>
      <c r="D870" s="46"/>
      <c r="E870" s="25"/>
      <c r="F870" s="26"/>
      <c r="G870" s="18"/>
      <c r="H870" s="15"/>
      <c r="I870" s="28"/>
      <c r="J870" s="29"/>
      <c r="K870" s="30"/>
      <c r="L870" s="31"/>
      <c r="M870" s="32"/>
      <c r="N870" s="33"/>
      <c r="O870" s="25"/>
      <c r="P870" s="15"/>
      <c r="Q870" s="28"/>
      <c r="R870" s="29"/>
      <c r="S870" s="30"/>
      <c r="T870" s="31"/>
      <c r="U870" s="32"/>
      <c r="V870" s="33"/>
      <c r="W870" s="25"/>
      <c r="X870" s="28"/>
      <c r="Y870" s="29"/>
      <c r="Z870" s="32"/>
      <c r="AA870" s="67"/>
      <c r="AB870" s="68"/>
      <c r="AC870" s="69"/>
      <c r="AD870" s="70"/>
      <c r="AE870" s="70"/>
      <c r="AF870" s="70"/>
      <c r="AG870" s="70"/>
      <c r="AH870" s="69"/>
      <c r="AI870" s="69"/>
      <c r="AJ870" s="69"/>
      <c r="AK870" s="70"/>
      <c r="AL870" s="70"/>
      <c r="AM870" s="70"/>
      <c r="AN870" s="70"/>
      <c r="AO870" s="69"/>
      <c r="AP870" s="69"/>
      <c r="AQ870" s="69"/>
    </row>
    <row r="871">
      <c r="A871" s="60"/>
      <c r="B871" s="60"/>
      <c r="C871" s="60"/>
      <c r="D871" s="46"/>
      <c r="E871" s="25"/>
      <c r="F871" s="26"/>
      <c r="G871" s="18"/>
      <c r="H871" s="15"/>
      <c r="I871" s="28"/>
      <c r="J871" s="29"/>
      <c r="K871" s="30"/>
      <c r="L871" s="31"/>
      <c r="M871" s="32"/>
      <c r="N871" s="33"/>
      <c r="O871" s="25"/>
      <c r="P871" s="15"/>
      <c r="Q871" s="28"/>
      <c r="R871" s="29"/>
      <c r="S871" s="30"/>
      <c r="T871" s="31"/>
      <c r="U871" s="32"/>
      <c r="V871" s="33"/>
      <c r="W871" s="25"/>
      <c r="X871" s="28"/>
      <c r="Y871" s="29"/>
      <c r="Z871" s="32"/>
      <c r="AA871" s="67"/>
      <c r="AB871" s="68"/>
      <c r="AC871" s="69"/>
      <c r="AD871" s="70"/>
      <c r="AE871" s="70"/>
      <c r="AF871" s="70"/>
      <c r="AG871" s="70"/>
      <c r="AH871" s="69"/>
      <c r="AI871" s="69"/>
      <c r="AJ871" s="69"/>
      <c r="AK871" s="70"/>
      <c r="AL871" s="70"/>
      <c r="AM871" s="70"/>
      <c r="AN871" s="70"/>
      <c r="AO871" s="69"/>
      <c r="AP871" s="69"/>
      <c r="AQ871" s="69"/>
    </row>
    <row r="872">
      <c r="A872" s="60"/>
      <c r="B872" s="60"/>
      <c r="C872" s="60"/>
      <c r="D872" s="46"/>
      <c r="E872" s="25"/>
      <c r="F872" s="26"/>
      <c r="G872" s="18"/>
      <c r="H872" s="15"/>
      <c r="I872" s="28"/>
      <c r="J872" s="29"/>
      <c r="K872" s="30"/>
      <c r="L872" s="31"/>
      <c r="M872" s="32"/>
      <c r="N872" s="33"/>
      <c r="O872" s="25"/>
      <c r="P872" s="15"/>
      <c r="Q872" s="28"/>
      <c r="R872" s="29"/>
      <c r="S872" s="30"/>
      <c r="T872" s="31"/>
      <c r="U872" s="32"/>
      <c r="V872" s="33"/>
      <c r="W872" s="25"/>
      <c r="X872" s="28"/>
      <c r="Y872" s="29"/>
      <c r="Z872" s="32"/>
      <c r="AA872" s="67"/>
      <c r="AB872" s="68"/>
      <c r="AC872" s="69"/>
      <c r="AD872" s="70"/>
      <c r="AE872" s="70"/>
      <c r="AF872" s="70"/>
      <c r="AG872" s="70"/>
      <c r="AH872" s="69"/>
      <c r="AI872" s="69"/>
      <c r="AJ872" s="69"/>
      <c r="AK872" s="70"/>
      <c r="AL872" s="70"/>
      <c r="AM872" s="70"/>
      <c r="AN872" s="70"/>
      <c r="AO872" s="69"/>
      <c r="AP872" s="69"/>
      <c r="AQ872" s="69"/>
    </row>
    <row r="873">
      <c r="A873" s="60"/>
      <c r="B873" s="60"/>
      <c r="C873" s="60"/>
      <c r="D873" s="46"/>
      <c r="E873" s="25"/>
      <c r="F873" s="26"/>
      <c r="G873" s="18"/>
      <c r="H873" s="15"/>
      <c r="I873" s="28"/>
      <c r="J873" s="29"/>
      <c r="K873" s="30"/>
      <c r="L873" s="31"/>
      <c r="M873" s="32"/>
      <c r="N873" s="33"/>
      <c r="O873" s="25"/>
      <c r="P873" s="15"/>
      <c r="Q873" s="28"/>
      <c r="R873" s="29"/>
      <c r="S873" s="30"/>
      <c r="T873" s="31"/>
      <c r="U873" s="32"/>
      <c r="V873" s="33"/>
      <c r="W873" s="25"/>
      <c r="X873" s="28"/>
      <c r="Y873" s="29"/>
      <c r="Z873" s="32"/>
      <c r="AA873" s="67"/>
      <c r="AB873" s="68"/>
      <c r="AC873" s="69"/>
      <c r="AD873" s="70"/>
      <c r="AE873" s="70"/>
      <c r="AF873" s="70"/>
      <c r="AG873" s="70"/>
      <c r="AH873" s="69"/>
      <c r="AI873" s="69"/>
      <c r="AJ873" s="69"/>
      <c r="AK873" s="70"/>
      <c r="AL873" s="70"/>
      <c r="AM873" s="70"/>
      <c r="AN873" s="70"/>
      <c r="AO873" s="69"/>
      <c r="AP873" s="69"/>
      <c r="AQ873" s="69"/>
    </row>
    <row r="874">
      <c r="A874" s="60"/>
      <c r="B874" s="60"/>
      <c r="C874" s="60"/>
      <c r="D874" s="46"/>
      <c r="E874" s="25"/>
      <c r="F874" s="26"/>
      <c r="G874" s="18"/>
      <c r="H874" s="15"/>
      <c r="I874" s="28"/>
      <c r="J874" s="29"/>
      <c r="K874" s="30"/>
      <c r="L874" s="31"/>
      <c r="M874" s="32"/>
      <c r="N874" s="33"/>
      <c r="O874" s="25"/>
      <c r="P874" s="15"/>
      <c r="Q874" s="28"/>
      <c r="R874" s="29"/>
      <c r="S874" s="30"/>
      <c r="T874" s="31"/>
      <c r="U874" s="32"/>
      <c r="V874" s="33"/>
      <c r="W874" s="25"/>
      <c r="X874" s="28"/>
      <c r="Y874" s="29"/>
      <c r="Z874" s="32"/>
      <c r="AA874" s="67"/>
      <c r="AB874" s="68"/>
      <c r="AC874" s="69"/>
      <c r="AD874" s="70"/>
      <c r="AE874" s="70"/>
      <c r="AF874" s="70"/>
      <c r="AG874" s="70"/>
      <c r="AH874" s="69"/>
      <c r="AI874" s="69"/>
      <c r="AJ874" s="69"/>
      <c r="AK874" s="70"/>
      <c r="AL874" s="70"/>
      <c r="AM874" s="70"/>
      <c r="AN874" s="70"/>
      <c r="AO874" s="69"/>
      <c r="AP874" s="69"/>
      <c r="AQ874" s="69"/>
    </row>
    <row r="875">
      <c r="A875" s="60"/>
      <c r="B875" s="60"/>
      <c r="C875" s="60"/>
      <c r="D875" s="46"/>
      <c r="E875" s="25"/>
      <c r="F875" s="26"/>
      <c r="G875" s="18"/>
      <c r="H875" s="15"/>
      <c r="I875" s="28"/>
      <c r="J875" s="29"/>
      <c r="K875" s="30"/>
      <c r="L875" s="31"/>
      <c r="M875" s="32"/>
      <c r="N875" s="33"/>
      <c r="O875" s="25"/>
      <c r="P875" s="15"/>
      <c r="Q875" s="28"/>
      <c r="R875" s="29"/>
      <c r="S875" s="30"/>
      <c r="T875" s="31"/>
      <c r="U875" s="32"/>
      <c r="V875" s="33"/>
      <c r="W875" s="25"/>
      <c r="X875" s="28"/>
      <c r="Y875" s="29"/>
      <c r="Z875" s="32"/>
      <c r="AA875" s="67"/>
      <c r="AB875" s="68"/>
      <c r="AC875" s="69"/>
      <c r="AD875" s="70"/>
      <c r="AE875" s="70"/>
      <c r="AF875" s="70"/>
      <c r="AG875" s="70"/>
      <c r="AH875" s="69"/>
      <c r="AI875" s="69"/>
      <c r="AJ875" s="69"/>
      <c r="AK875" s="70"/>
      <c r="AL875" s="70"/>
      <c r="AM875" s="70"/>
      <c r="AN875" s="70"/>
      <c r="AO875" s="69"/>
      <c r="AP875" s="69"/>
      <c r="AQ875" s="69"/>
    </row>
    <row r="876">
      <c r="A876" s="60"/>
      <c r="B876" s="60"/>
      <c r="C876" s="60"/>
      <c r="D876" s="46"/>
      <c r="E876" s="25"/>
      <c r="F876" s="26"/>
      <c r="G876" s="18"/>
      <c r="H876" s="15"/>
      <c r="I876" s="28"/>
      <c r="J876" s="29"/>
      <c r="K876" s="30"/>
      <c r="L876" s="31"/>
      <c r="M876" s="32"/>
      <c r="N876" s="33"/>
      <c r="O876" s="25"/>
      <c r="P876" s="15"/>
      <c r="Q876" s="28"/>
      <c r="R876" s="29"/>
      <c r="S876" s="30"/>
      <c r="T876" s="31"/>
      <c r="U876" s="32"/>
      <c r="V876" s="33"/>
      <c r="W876" s="25"/>
      <c r="X876" s="28"/>
      <c r="Y876" s="29"/>
      <c r="Z876" s="32"/>
      <c r="AA876" s="67"/>
      <c r="AB876" s="68"/>
      <c r="AC876" s="69"/>
      <c r="AD876" s="70"/>
      <c r="AE876" s="70"/>
      <c r="AF876" s="70"/>
      <c r="AG876" s="70"/>
      <c r="AH876" s="69"/>
      <c r="AI876" s="69"/>
      <c r="AJ876" s="69"/>
      <c r="AK876" s="70"/>
      <c r="AL876" s="70"/>
      <c r="AM876" s="70"/>
      <c r="AN876" s="70"/>
      <c r="AO876" s="69"/>
      <c r="AP876" s="69"/>
      <c r="AQ876" s="69"/>
    </row>
    <row r="877">
      <c r="A877" s="60"/>
      <c r="B877" s="60"/>
      <c r="C877" s="60"/>
      <c r="D877" s="46"/>
      <c r="E877" s="25"/>
      <c r="F877" s="26"/>
      <c r="G877" s="18"/>
      <c r="H877" s="15"/>
      <c r="I877" s="28"/>
      <c r="J877" s="29"/>
      <c r="K877" s="30"/>
      <c r="L877" s="31"/>
      <c r="M877" s="32"/>
      <c r="N877" s="33"/>
      <c r="O877" s="25"/>
      <c r="P877" s="15"/>
      <c r="Q877" s="28"/>
      <c r="R877" s="29"/>
      <c r="S877" s="30"/>
      <c r="T877" s="31"/>
      <c r="U877" s="32"/>
      <c r="V877" s="33"/>
      <c r="W877" s="25"/>
      <c r="X877" s="28"/>
      <c r="Y877" s="29"/>
      <c r="Z877" s="32"/>
      <c r="AA877" s="67"/>
      <c r="AB877" s="68"/>
      <c r="AC877" s="69"/>
      <c r="AD877" s="70"/>
      <c r="AE877" s="70"/>
      <c r="AF877" s="70"/>
      <c r="AG877" s="70"/>
      <c r="AH877" s="69"/>
      <c r="AI877" s="69"/>
      <c r="AJ877" s="69"/>
      <c r="AK877" s="70"/>
      <c r="AL877" s="70"/>
      <c r="AM877" s="70"/>
      <c r="AN877" s="70"/>
      <c r="AO877" s="69"/>
      <c r="AP877" s="69"/>
      <c r="AQ877" s="69"/>
    </row>
    <row r="878">
      <c r="A878" s="60"/>
      <c r="B878" s="60"/>
      <c r="C878" s="60"/>
      <c r="D878" s="46"/>
      <c r="E878" s="25"/>
      <c r="F878" s="26"/>
      <c r="G878" s="18"/>
      <c r="H878" s="15"/>
      <c r="I878" s="28"/>
      <c r="J878" s="29"/>
      <c r="K878" s="30"/>
      <c r="L878" s="31"/>
      <c r="M878" s="32"/>
      <c r="N878" s="33"/>
      <c r="O878" s="25"/>
      <c r="P878" s="15"/>
      <c r="Q878" s="28"/>
      <c r="R878" s="29"/>
      <c r="S878" s="30"/>
      <c r="T878" s="31"/>
      <c r="U878" s="32"/>
      <c r="V878" s="33"/>
      <c r="W878" s="25"/>
      <c r="X878" s="28"/>
      <c r="Y878" s="29"/>
      <c r="Z878" s="32"/>
      <c r="AA878" s="67"/>
      <c r="AB878" s="68"/>
      <c r="AC878" s="69"/>
      <c r="AD878" s="70"/>
      <c r="AE878" s="70"/>
      <c r="AF878" s="70"/>
      <c r="AG878" s="70"/>
      <c r="AH878" s="69"/>
      <c r="AI878" s="69"/>
      <c r="AJ878" s="69"/>
      <c r="AK878" s="70"/>
      <c r="AL878" s="70"/>
      <c r="AM878" s="70"/>
      <c r="AN878" s="70"/>
      <c r="AO878" s="69"/>
      <c r="AP878" s="69"/>
      <c r="AQ878" s="69"/>
    </row>
    <row r="879">
      <c r="A879" s="60"/>
      <c r="B879" s="60"/>
      <c r="C879" s="60"/>
      <c r="D879" s="46"/>
      <c r="E879" s="25"/>
      <c r="F879" s="26"/>
      <c r="G879" s="18"/>
      <c r="H879" s="15"/>
      <c r="I879" s="28"/>
      <c r="J879" s="29"/>
      <c r="K879" s="30"/>
      <c r="L879" s="31"/>
      <c r="M879" s="32"/>
      <c r="N879" s="33"/>
      <c r="O879" s="25"/>
      <c r="P879" s="15"/>
      <c r="Q879" s="28"/>
      <c r="R879" s="29"/>
      <c r="S879" s="30"/>
      <c r="T879" s="31"/>
      <c r="U879" s="32"/>
      <c r="V879" s="33"/>
      <c r="W879" s="25"/>
      <c r="X879" s="28"/>
      <c r="Y879" s="29"/>
      <c r="Z879" s="32"/>
      <c r="AA879" s="67"/>
      <c r="AB879" s="68"/>
      <c r="AC879" s="69"/>
      <c r="AD879" s="70"/>
      <c r="AE879" s="70"/>
      <c r="AF879" s="70"/>
      <c r="AG879" s="70"/>
      <c r="AH879" s="69"/>
      <c r="AI879" s="69"/>
      <c r="AJ879" s="69"/>
      <c r="AK879" s="70"/>
      <c r="AL879" s="70"/>
      <c r="AM879" s="70"/>
      <c r="AN879" s="70"/>
      <c r="AO879" s="69"/>
      <c r="AP879" s="69"/>
      <c r="AQ879" s="69"/>
    </row>
    <row r="880">
      <c r="A880" s="60"/>
      <c r="B880" s="60"/>
      <c r="C880" s="60"/>
      <c r="D880" s="46"/>
      <c r="E880" s="25"/>
      <c r="F880" s="26"/>
      <c r="G880" s="18"/>
      <c r="H880" s="15"/>
      <c r="I880" s="28"/>
      <c r="J880" s="29"/>
      <c r="K880" s="30"/>
      <c r="L880" s="31"/>
      <c r="M880" s="32"/>
      <c r="N880" s="33"/>
      <c r="O880" s="25"/>
      <c r="P880" s="15"/>
      <c r="Q880" s="28"/>
      <c r="R880" s="29"/>
      <c r="S880" s="30"/>
      <c r="T880" s="31"/>
      <c r="U880" s="32"/>
      <c r="V880" s="33"/>
      <c r="W880" s="25"/>
      <c r="X880" s="28"/>
      <c r="Y880" s="29"/>
      <c r="Z880" s="32"/>
      <c r="AA880" s="67"/>
      <c r="AB880" s="68"/>
      <c r="AC880" s="69"/>
      <c r="AD880" s="70"/>
      <c r="AE880" s="70"/>
      <c r="AF880" s="70"/>
      <c r="AG880" s="70"/>
      <c r="AH880" s="69"/>
      <c r="AI880" s="69"/>
      <c r="AJ880" s="69"/>
      <c r="AK880" s="70"/>
      <c r="AL880" s="70"/>
      <c r="AM880" s="70"/>
      <c r="AN880" s="70"/>
      <c r="AO880" s="69"/>
      <c r="AP880" s="69"/>
      <c r="AQ880" s="69"/>
    </row>
    <row r="881">
      <c r="A881" s="60"/>
      <c r="B881" s="60"/>
      <c r="C881" s="60"/>
      <c r="D881" s="46"/>
      <c r="E881" s="25"/>
      <c r="F881" s="26"/>
      <c r="G881" s="18"/>
      <c r="H881" s="15"/>
      <c r="I881" s="28"/>
      <c r="J881" s="29"/>
      <c r="K881" s="30"/>
      <c r="L881" s="31"/>
      <c r="M881" s="32"/>
      <c r="N881" s="33"/>
      <c r="O881" s="25"/>
      <c r="P881" s="15"/>
      <c r="Q881" s="28"/>
      <c r="R881" s="29"/>
      <c r="S881" s="30"/>
      <c r="T881" s="31"/>
      <c r="U881" s="32"/>
      <c r="V881" s="33"/>
      <c r="W881" s="25"/>
      <c r="X881" s="28"/>
      <c r="Y881" s="29"/>
      <c r="Z881" s="32"/>
      <c r="AA881" s="67"/>
      <c r="AB881" s="68"/>
      <c r="AC881" s="69"/>
      <c r="AD881" s="70"/>
      <c r="AE881" s="70"/>
      <c r="AF881" s="70"/>
      <c r="AG881" s="70"/>
      <c r="AH881" s="69"/>
      <c r="AI881" s="69"/>
      <c r="AJ881" s="69"/>
      <c r="AK881" s="70"/>
      <c r="AL881" s="70"/>
      <c r="AM881" s="70"/>
      <c r="AN881" s="70"/>
      <c r="AO881" s="69"/>
      <c r="AP881" s="69"/>
      <c r="AQ881" s="69"/>
    </row>
    <row r="882">
      <c r="A882" s="60"/>
      <c r="B882" s="60"/>
      <c r="C882" s="60"/>
      <c r="D882" s="46"/>
      <c r="E882" s="25"/>
      <c r="F882" s="26"/>
      <c r="G882" s="18"/>
      <c r="H882" s="15"/>
      <c r="I882" s="28"/>
      <c r="J882" s="29"/>
      <c r="K882" s="30"/>
      <c r="L882" s="31"/>
      <c r="M882" s="32"/>
      <c r="N882" s="33"/>
      <c r="O882" s="25"/>
      <c r="P882" s="15"/>
      <c r="Q882" s="28"/>
      <c r="R882" s="29"/>
      <c r="S882" s="30"/>
      <c r="T882" s="31"/>
      <c r="U882" s="32"/>
      <c r="V882" s="33"/>
      <c r="W882" s="25"/>
      <c r="X882" s="28"/>
      <c r="Y882" s="29"/>
      <c r="Z882" s="32"/>
      <c r="AA882" s="67"/>
      <c r="AB882" s="68"/>
      <c r="AC882" s="69"/>
      <c r="AD882" s="70"/>
      <c r="AE882" s="70"/>
      <c r="AF882" s="70"/>
      <c r="AG882" s="70"/>
      <c r="AH882" s="69"/>
      <c r="AI882" s="69"/>
      <c r="AJ882" s="69"/>
      <c r="AK882" s="70"/>
      <c r="AL882" s="70"/>
      <c r="AM882" s="70"/>
      <c r="AN882" s="70"/>
      <c r="AO882" s="69"/>
      <c r="AP882" s="69"/>
      <c r="AQ882" s="69"/>
    </row>
    <row r="883">
      <c r="A883" s="60"/>
      <c r="B883" s="60"/>
      <c r="C883" s="60"/>
      <c r="D883" s="46"/>
      <c r="E883" s="25"/>
      <c r="F883" s="26"/>
      <c r="G883" s="18"/>
      <c r="H883" s="15"/>
      <c r="I883" s="28"/>
      <c r="J883" s="29"/>
      <c r="K883" s="30"/>
      <c r="L883" s="31"/>
      <c r="M883" s="32"/>
      <c r="N883" s="33"/>
      <c r="O883" s="25"/>
      <c r="P883" s="15"/>
      <c r="Q883" s="28"/>
      <c r="R883" s="29"/>
      <c r="S883" s="30"/>
      <c r="T883" s="31"/>
      <c r="U883" s="32"/>
      <c r="V883" s="33"/>
      <c r="W883" s="25"/>
      <c r="X883" s="28"/>
      <c r="Y883" s="29"/>
      <c r="Z883" s="32"/>
      <c r="AA883" s="67"/>
      <c r="AB883" s="68"/>
      <c r="AC883" s="69"/>
      <c r="AD883" s="70"/>
      <c r="AE883" s="70"/>
      <c r="AF883" s="70"/>
      <c r="AG883" s="70"/>
      <c r="AH883" s="69"/>
      <c r="AI883" s="69"/>
      <c r="AJ883" s="69"/>
      <c r="AK883" s="70"/>
      <c r="AL883" s="70"/>
      <c r="AM883" s="70"/>
      <c r="AN883" s="70"/>
      <c r="AO883" s="69"/>
      <c r="AP883" s="69"/>
      <c r="AQ883" s="69"/>
    </row>
    <row r="884">
      <c r="A884" s="60"/>
      <c r="B884" s="60"/>
      <c r="C884" s="60"/>
      <c r="D884" s="46"/>
      <c r="E884" s="25"/>
      <c r="F884" s="26"/>
      <c r="G884" s="18"/>
      <c r="H884" s="15"/>
      <c r="I884" s="28"/>
      <c r="J884" s="29"/>
      <c r="K884" s="30"/>
      <c r="L884" s="31"/>
      <c r="M884" s="32"/>
      <c r="N884" s="33"/>
      <c r="O884" s="25"/>
      <c r="P884" s="15"/>
      <c r="Q884" s="28"/>
      <c r="R884" s="29"/>
      <c r="S884" s="30"/>
      <c r="T884" s="31"/>
      <c r="U884" s="32"/>
      <c r="V884" s="33"/>
      <c r="W884" s="25"/>
      <c r="X884" s="28"/>
      <c r="Y884" s="29"/>
      <c r="Z884" s="32"/>
      <c r="AA884" s="67"/>
      <c r="AB884" s="68"/>
      <c r="AC884" s="69"/>
      <c r="AD884" s="70"/>
      <c r="AE884" s="70"/>
      <c r="AF884" s="70"/>
      <c r="AG884" s="70"/>
      <c r="AH884" s="69"/>
      <c r="AI884" s="69"/>
      <c r="AJ884" s="69"/>
      <c r="AK884" s="70"/>
      <c r="AL884" s="70"/>
      <c r="AM884" s="70"/>
      <c r="AN884" s="70"/>
      <c r="AO884" s="69"/>
      <c r="AP884" s="69"/>
      <c r="AQ884" s="69"/>
    </row>
    <row r="885">
      <c r="A885" s="60"/>
      <c r="B885" s="60"/>
      <c r="C885" s="60"/>
      <c r="D885" s="46"/>
      <c r="E885" s="25"/>
      <c r="F885" s="26"/>
      <c r="G885" s="18"/>
      <c r="H885" s="15"/>
      <c r="I885" s="28"/>
      <c r="J885" s="29"/>
      <c r="K885" s="30"/>
      <c r="L885" s="31"/>
      <c r="M885" s="32"/>
      <c r="N885" s="33"/>
      <c r="O885" s="25"/>
      <c r="P885" s="15"/>
      <c r="Q885" s="28"/>
      <c r="R885" s="29"/>
      <c r="S885" s="30"/>
      <c r="T885" s="31"/>
      <c r="U885" s="32"/>
      <c r="V885" s="33"/>
      <c r="W885" s="25"/>
      <c r="X885" s="28"/>
      <c r="Y885" s="29"/>
      <c r="Z885" s="32"/>
      <c r="AA885" s="67"/>
      <c r="AB885" s="68"/>
      <c r="AC885" s="69"/>
      <c r="AD885" s="70"/>
      <c r="AE885" s="70"/>
      <c r="AF885" s="70"/>
      <c r="AG885" s="70"/>
      <c r="AH885" s="69"/>
      <c r="AI885" s="69"/>
      <c r="AJ885" s="69"/>
      <c r="AK885" s="70"/>
      <c r="AL885" s="70"/>
      <c r="AM885" s="70"/>
      <c r="AN885" s="70"/>
      <c r="AO885" s="69"/>
      <c r="AP885" s="69"/>
      <c r="AQ885" s="69"/>
    </row>
    <row r="886">
      <c r="A886" s="60"/>
      <c r="B886" s="60"/>
      <c r="C886" s="60"/>
      <c r="D886" s="46"/>
      <c r="E886" s="25"/>
      <c r="F886" s="26"/>
      <c r="G886" s="18"/>
      <c r="H886" s="15"/>
      <c r="I886" s="28"/>
      <c r="J886" s="29"/>
      <c r="K886" s="30"/>
      <c r="L886" s="31"/>
      <c r="M886" s="32"/>
      <c r="N886" s="33"/>
      <c r="O886" s="25"/>
      <c r="P886" s="15"/>
      <c r="Q886" s="28"/>
      <c r="R886" s="29"/>
      <c r="S886" s="30"/>
      <c r="T886" s="31"/>
      <c r="U886" s="32"/>
      <c r="V886" s="33"/>
      <c r="W886" s="25"/>
      <c r="X886" s="28"/>
      <c r="Y886" s="29"/>
      <c r="Z886" s="32"/>
      <c r="AA886" s="67"/>
      <c r="AB886" s="68"/>
      <c r="AC886" s="69"/>
      <c r="AD886" s="70"/>
      <c r="AE886" s="70"/>
      <c r="AF886" s="70"/>
      <c r="AG886" s="70"/>
      <c r="AH886" s="69"/>
      <c r="AI886" s="69"/>
      <c r="AJ886" s="69"/>
      <c r="AK886" s="70"/>
      <c r="AL886" s="70"/>
      <c r="AM886" s="70"/>
      <c r="AN886" s="70"/>
      <c r="AO886" s="69"/>
      <c r="AP886" s="69"/>
      <c r="AQ886" s="69"/>
    </row>
    <row r="887">
      <c r="A887" s="60"/>
      <c r="B887" s="60"/>
      <c r="C887" s="60"/>
      <c r="D887" s="46"/>
      <c r="E887" s="25"/>
      <c r="F887" s="26"/>
      <c r="G887" s="18"/>
      <c r="H887" s="15"/>
      <c r="I887" s="28"/>
      <c r="J887" s="29"/>
      <c r="K887" s="30"/>
      <c r="L887" s="31"/>
      <c r="M887" s="32"/>
      <c r="N887" s="33"/>
      <c r="O887" s="25"/>
      <c r="P887" s="15"/>
      <c r="Q887" s="28"/>
      <c r="R887" s="29"/>
      <c r="S887" s="30"/>
      <c r="T887" s="31"/>
      <c r="U887" s="32"/>
      <c r="V887" s="33"/>
      <c r="W887" s="25"/>
      <c r="X887" s="28"/>
      <c r="Y887" s="29"/>
      <c r="Z887" s="32"/>
      <c r="AA887" s="67"/>
      <c r="AB887" s="68"/>
      <c r="AC887" s="69"/>
      <c r="AD887" s="70"/>
      <c r="AE887" s="70"/>
      <c r="AF887" s="70"/>
      <c r="AG887" s="70"/>
      <c r="AH887" s="69"/>
      <c r="AI887" s="69"/>
      <c r="AJ887" s="69"/>
      <c r="AK887" s="70"/>
      <c r="AL887" s="70"/>
      <c r="AM887" s="70"/>
      <c r="AN887" s="70"/>
      <c r="AO887" s="69"/>
      <c r="AP887" s="69"/>
      <c r="AQ887" s="69"/>
    </row>
    <row r="888">
      <c r="A888" s="60"/>
      <c r="B888" s="60"/>
      <c r="C888" s="60"/>
      <c r="D888" s="46"/>
      <c r="E888" s="25"/>
      <c r="F888" s="26"/>
      <c r="G888" s="18"/>
      <c r="H888" s="15"/>
      <c r="I888" s="28"/>
      <c r="J888" s="29"/>
      <c r="K888" s="30"/>
      <c r="L888" s="31"/>
      <c r="M888" s="32"/>
      <c r="N888" s="33"/>
      <c r="O888" s="25"/>
      <c r="P888" s="15"/>
      <c r="Q888" s="28"/>
      <c r="R888" s="29"/>
      <c r="S888" s="30"/>
      <c r="T888" s="31"/>
      <c r="U888" s="32"/>
      <c r="V888" s="33"/>
      <c r="W888" s="25"/>
      <c r="X888" s="28"/>
      <c r="Y888" s="29"/>
      <c r="Z888" s="32"/>
      <c r="AA888" s="67"/>
      <c r="AB888" s="68"/>
      <c r="AC888" s="69"/>
      <c r="AD888" s="70"/>
      <c r="AE888" s="70"/>
      <c r="AF888" s="70"/>
      <c r="AG888" s="70"/>
      <c r="AH888" s="69"/>
      <c r="AI888" s="69"/>
      <c r="AJ888" s="69"/>
      <c r="AK888" s="70"/>
      <c r="AL888" s="70"/>
      <c r="AM888" s="70"/>
      <c r="AN888" s="70"/>
      <c r="AO888" s="69"/>
      <c r="AP888" s="69"/>
      <c r="AQ888" s="69"/>
    </row>
    <row r="889">
      <c r="A889" s="60"/>
      <c r="B889" s="60"/>
      <c r="C889" s="60"/>
      <c r="D889" s="46"/>
      <c r="E889" s="25"/>
      <c r="F889" s="26"/>
      <c r="G889" s="18"/>
      <c r="H889" s="15"/>
      <c r="I889" s="28"/>
      <c r="J889" s="29"/>
      <c r="K889" s="30"/>
      <c r="L889" s="31"/>
      <c r="M889" s="32"/>
      <c r="N889" s="33"/>
      <c r="O889" s="25"/>
      <c r="P889" s="15"/>
      <c r="Q889" s="28"/>
      <c r="R889" s="29"/>
      <c r="S889" s="30"/>
      <c r="T889" s="31"/>
      <c r="U889" s="32"/>
      <c r="V889" s="33"/>
      <c r="W889" s="25"/>
      <c r="X889" s="28"/>
      <c r="Y889" s="29"/>
      <c r="Z889" s="32"/>
      <c r="AA889" s="67"/>
      <c r="AB889" s="68"/>
      <c r="AC889" s="69"/>
      <c r="AD889" s="70"/>
      <c r="AE889" s="70"/>
      <c r="AF889" s="70"/>
      <c r="AG889" s="70"/>
      <c r="AH889" s="69"/>
      <c r="AI889" s="69"/>
      <c r="AJ889" s="69"/>
      <c r="AK889" s="70"/>
      <c r="AL889" s="70"/>
      <c r="AM889" s="70"/>
      <c r="AN889" s="70"/>
      <c r="AO889" s="69"/>
      <c r="AP889" s="69"/>
      <c r="AQ889" s="69"/>
    </row>
    <row r="890">
      <c r="A890" s="60"/>
      <c r="B890" s="60"/>
      <c r="C890" s="60"/>
      <c r="D890" s="46"/>
      <c r="E890" s="25"/>
      <c r="F890" s="26"/>
      <c r="G890" s="18"/>
      <c r="H890" s="15"/>
      <c r="I890" s="28"/>
      <c r="J890" s="29"/>
      <c r="K890" s="30"/>
      <c r="L890" s="31"/>
      <c r="M890" s="32"/>
      <c r="N890" s="33"/>
      <c r="O890" s="25"/>
      <c r="P890" s="15"/>
      <c r="Q890" s="28"/>
      <c r="R890" s="29"/>
      <c r="S890" s="30"/>
      <c r="T890" s="31"/>
      <c r="U890" s="32"/>
      <c r="V890" s="33"/>
      <c r="W890" s="25"/>
      <c r="X890" s="28"/>
      <c r="Y890" s="29"/>
      <c r="Z890" s="32"/>
      <c r="AA890" s="67"/>
      <c r="AB890" s="68"/>
      <c r="AC890" s="69"/>
      <c r="AD890" s="70"/>
      <c r="AE890" s="70"/>
      <c r="AF890" s="70"/>
      <c r="AG890" s="70"/>
      <c r="AH890" s="69"/>
      <c r="AI890" s="69"/>
      <c r="AJ890" s="69"/>
      <c r="AK890" s="70"/>
      <c r="AL890" s="70"/>
      <c r="AM890" s="70"/>
      <c r="AN890" s="70"/>
      <c r="AO890" s="69"/>
      <c r="AP890" s="69"/>
      <c r="AQ890" s="69"/>
    </row>
    <row r="891">
      <c r="A891" s="60"/>
      <c r="B891" s="60"/>
      <c r="C891" s="60"/>
      <c r="D891" s="46"/>
      <c r="E891" s="25"/>
      <c r="F891" s="26"/>
      <c r="G891" s="18"/>
      <c r="H891" s="15"/>
      <c r="I891" s="28"/>
      <c r="J891" s="29"/>
      <c r="K891" s="30"/>
      <c r="L891" s="31"/>
      <c r="M891" s="32"/>
      <c r="N891" s="33"/>
      <c r="O891" s="25"/>
      <c r="P891" s="15"/>
      <c r="Q891" s="28"/>
      <c r="R891" s="29"/>
      <c r="S891" s="30"/>
      <c r="T891" s="31"/>
      <c r="U891" s="32"/>
      <c r="V891" s="33"/>
      <c r="W891" s="25"/>
      <c r="X891" s="28"/>
      <c r="Y891" s="29"/>
      <c r="Z891" s="32"/>
      <c r="AA891" s="67"/>
      <c r="AB891" s="68"/>
      <c r="AC891" s="69"/>
      <c r="AD891" s="70"/>
      <c r="AE891" s="70"/>
      <c r="AF891" s="70"/>
      <c r="AG891" s="70"/>
      <c r="AH891" s="69"/>
      <c r="AI891" s="69"/>
      <c r="AJ891" s="69"/>
      <c r="AK891" s="70"/>
      <c r="AL891" s="70"/>
      <c r="AM891" s="70"/>
      <c r="AN891" s="70"/>
      <c r="AO891" s="69"/>
      <c r="AP891" s="69"/>
      <c r="AQ891" s="69"/>
    </row>
    <row r="892">
      <c r="A892" s="60"/>
      <c r="B892" s="60"/>
      <c r="C892" s="60"/>
      <c r="D892" s="46"/>
      <c r="E892" s="25"/>
      <c r="F892" s="26"/>
      <c r="G892" s="18"/>
      <c r="H892" s="15"/>
      <c r="I892" s="28"/>
      <c r="J892" s="29"/>
      <c r="K892" s="30"/>
      <c r="L892" s="31"/>
      <c r="M892" s="32"/>
      <c r="N892" s="33"/>
      <c r="O892" s="25"/>
      <c r="P892" s="15"/>
      <c r="Q892" s="28"/>
      <c r="R892" s="29"/>
      <c r="S892" s="30"/>
      <c r="T892" s="31"/>
      <c r="U892" s="32"/>
      <c r="V892" s="33"/>
      <c r="W892" s="25"/>
      <c r="X892" s="28"/>
      <c r="Y892" s="29"/>
      <c r="Z892" s="32"/>
      <c r="AA892" s="67"/>
      <c r="AB892" s="68"/>
      <c r="AC892" s="69"/>
      <c r="AD892" s="70"/>
      <c r="AE892" s="70"/>
      <c r="AF892" s="70"/>
      <c r="AG892" s="70"/>
      <c r="AH892" s="69"/>
      <c r="AI892" s="69"/>
      <c r="AJ892" s="69"/>
      <c r="AK892" s="70"/>
      <c r="AL892" s="70"/>
      <c r="AM892" s="70"/>
      <c r="AN892" s="70"/>
      <c r="AO892" s="69"/>
      <c r="AP892" s="69"/>
      <c r="AQ892" s="69"/>
    </row>
    <row r="893">
      <c r="A893" s="60"/>
      <c r="B893" s="60"/>
      <c r="C893" s="60"/>
      <c r="D893" s="46"/>
      <c r="E893" s="25"/>
      <c r="F893" s="26"/>
      <c r="G893" s="18"/>
      <c r="H893" s="15"/>
      <c r="I893" s="28"/>
      <c r="J893" s="29"/>
      <c r="K893" s="30"/>
      <c r="L893" s="31"/>
      <c r="M893" s="32"/>
      <c r="N893" s="33"/>
      <c r="O893" s="25"/>
      <c r="P893" s="15"/>
      <c r="Q893" s="28"/>
      <c r="R893" s="29"/>
      <c r="S893" s="30"/>
      <c r="T893" s="31"/>
      <c r="U893" s="32"/>
      <c r="V893" s="33"/>
      <c r="W893" s="25"/>
      <c r="X893" s="28"/>
      <c r="Y893" s="29"/>
      <c r="Z893" s="32"/>
      <c r="AA893" s="67"/>
      <c r="AB893" s="68"/>
      <c r="AC893" s="69"/>
      <c r="AD893" s="70"/>
      <c r="AE893" s="70"/>
      <c r="AF893" s="70"/>
      <c r="AG893" s="70"/>
      <c r="AH893" s="69"/>
      <c r="AI893" s="69"/>
      <c r="AJ893" s="69"/>
      <c r="AK893" s="70"/>
      <c r="AL893" s="70"/>
      <c r="AM893" s="70"/>
      <c r="AN893" s="70"/>
      <c r="AO893" s="69"/>
      <c r="AP893" s="69"/>
      <c r="AQ893" s="69"/>
    </row>
    <row r="894">
      <c r="A894" s="60"/>
      <c r="B894" s="60"/>
      <c r="C894" s="60"/>
      <c r="D894" s="46"/>
      <c r="E894" s="25"/>
      <c r="F894" s="26"/>
      <c r="G894" s="18"/>
      <c r="H894" s="15"/>
      <c r="I894" s="28"/>
      <c r="J894" s="29"/>
      <c r="K894" s="30"/>
      <c r="L894" s="31"/>
      <c r="M894" s="32"/>
      <c r="N894" s="33"/>
      <c r="O894" s="25"/>
      <c r="P894" s="15"/>
      <c r="Q894" s="28"/>
      <c r="R894" s="29"/>
      <c r="S894" s="30"/>
      <c r="T894" s="31"/>
      <c r="U894" s="32"/>
      <c r="V894" s="33"/>
      <c r="W894" s="25"/>
      <c r="X894" s="28"/>
      <c r="Y894" s="29"/>
      <c r="Z894" s="32"/>
      <c r="AA894" s="67"/>
      <c r="AB894" s="68"/>
      <c r="AC894" s="69"/>
      <c r="AD894" s="70"/>
      <c r="AE894" s="70"/>
      <c r="AF894" s="70"/>
      <c r="AG894" s="70"/>
      <c r="AH894" s="69"/>
      <c r="AI894" s="69"/>
      <c r="AJ894" s="69"/>
      <c r="AK894" s="70"/>
      <c r="AL894" s="70"/>
      <c r="AM894" s="70"/>
      <c r="AN894" s="70"/>
      <c r="AO894" s="69"/>
      <c r="AP894" s="69"/>
      <c r="AQ894" s="69"/>
    </row>
    <row r="895">
      <c r="A895" s="60"/>
      <c r="B895" s="60"/>
      <c r="C895" s="60"/>
      <c r="D895" s="46"/>
      <c r="E895" s="25"/>
      <c r="F895" s="26"/>
      <c r="G895" s="18"/>
      <c r="H895" s="15"/>
      <c r="I895" s="28"/>
      <c r="J895" s="29"/>
      <c r="K895" s="30"/>
      <c r="L895" s="31"/>
      <c r="M895" s="32"/>
      <c r="N895" s="33"/>
      <c r="O895" s="25"/>
      <c r="P895" s="15"/>
      <c r="Q895" s="28"/>
      <c r="R895" s="29"/>
      <c r="S895" s="30"/>
      <c r="T895" s="31"/>
      <c r="U895" s="32"/>
      <c r="V895" s="33"/>
      <c r="W895" s="25"/>
      <c r="X895" s="28"/>
      <c r="Y895" s="29"/>
      <c r="Z895" s="32"/>
      <c r="AA895" s="67"/>
      <c r="AB895" s="68"/>
      <c r="AC895" s="69"/>
      <c r="AD895" s="70"/>
      <c r="AE895" s="70"/>
      <c r="AF895" s="70"/>
      <c r="AG895" s="70"/>
      <c r="AH895" s="69"/>
      <c r="AI895" s="69"/>
      <c r="AJ895" s="69"/>
      <c r="AK895" s="70"/>
      <c r="AL895" s="70"/>
      <c r="AM895" s="70"/>
      <c r="AN895" s="70"/>
      <c r="AO895" s="69"/>
      <c r="AP895" s="69"/>
      <c r="AQ895" s="69"/>
    </row>
    <row r="896">
      <c r="A896" s="60"/>
      <c r="B896" s="60"/>
      <c r="C896" s="60"/>
      <c r="D896" s="46"/>
      <c r="E896" s="25"/>
      <c r="F896" s="26"/>
      <c r="G896" s="18"/>
      <c r="H896" s="15"/>
      <c r="I896" s="28"/>
      <c r="J896" s="29"/>
      <c r="K896" s="30"/>
      <c r="L896" s="31"/>
      <c r="M896" s="32"/>
      <c r="N896" s="33"/>
      <c r="O896" s="25"/>
      <c r="P896" s="15"/>
      <c r="Q896" s="28"/>
      <c r="R896" s="29"/>
      <c r="S896" s="30"/>
      <c r="T896" s="31"/>
      <c r="U896" s="32"/>
      <c r="V896" s="33"/>
      <c r="W896" s="25"/>
      <c r="X896" s="28"/>
      <c r="Y896" s="29"/>
      <c r="Z896" s="32"/>
      <c r="AA896" s="67"/>
      <c r="AB896" s="68"/>
      <c r="AC896" s="69"/>
      <c r="AD896" s="70"/>
      <c r="AE896" s="70"/>
      <c r="AF896" s="70"/>
      <c r="AG896" s="70"/>
      <c r="AH896" s="69"/>
      <c r="AI896" s="69"/>
      <c r="AJ896" s="69"/>
      <c r="AK896" s="70"/>
      <c r="AL896" s="70"/>
      <c r="AM896" s="70"/>
      <c r="AN896" s="70"/>
      <c r="AO896" s="69"/>
      <c r="AP896" s="69"/>
      <c r="AQ896" s="69"/>
    </row>
    <row r="897">
      <c r="A897" s="60"/>
      <c r="B897" s="60"/>
      <c r="C897" s="60"/>
      <c r="D897" s="46"/>
      <c r="E897" s="25"/>
      <c r="F897" s="26"/>
      <c r="G897" s="18"/>
      <c r="H897" s="15"/>
      <c r="I897" s="28"/>
      <c r="J897" s="29"/>
      <c r="K897" s="30"/>
      <c r="L897" s="31"/>
      <c r="M897" s="32"/>
      <c r="N897" s="33"/>
      <c r="O897" s="25"/>
      <c r="P897" s="15"/>
      <c r="Q897" s="28"/>
      <c r="R897" s="29"/>
      <c r="S897" s="30"/>
      <c r="T897" s="31"/>
      <c r="U897" s="32"/>
      <c r="V897" s="33"/>
      <c r="W897" s="25"/>
      <c r="X897" s="28"/>
      <c r="Y897" s="29"/>
      <c r="Z897" s="32"/>
      <c r="AA897" s="67"/>
      <c r="AB897" s="68"/>
      <c r="AC897" s="69"/>
      <c r="AD897" s="70"/>
      <c r="AE897" s="70"/>
      <c r="AF897" s="70"/>
      <c r="AG897" s="70"/>
      <c r="AH897" s="69"/>
      <c r="AI897" s="69"/>
      <c r="AJ897" s="69"/>
      <c r="AK897" s="70"/>
      <c r="AL897" s="70"/>
      <c r="AM897" s="70"/>
      <c r="AN897" s="70"/>
      <c r="AO897" s="69"/>
      <c r="AP897" s="69"/>
      <c r="AQ897" s="69"/>
    </row>
    <row r="898">
      <c r="A898" s="60"/>
      <c r="B898" s="60"/>
      <c r="C898" s="60"/>
      <c r="D898" s="46"/>
      <c r="E898" s="25"/>
      <c r="F898" s="26"/>
      <c r="G898" s="18"/>
      <c r="H898" s="15"/>
      <c r="I898" s="28"/>
      <c r="J898" s="29"/>
      <c r="K898" s="30"/>
      <c r="L898" s="31"/>
      <c r="M898" s="32"/>
      <c r="N898" s="33"/>
      <c r="O898" s="25"/>
      <c r="P898" s="15"/>
      <c r="Q898" s="28"/>
      <c r="R898" s="29"/>
      <c r="S898" s="30"/>
      <c r="T898" s="31"/>
      <c r="U898" s="32"/>
      <c r="V898" s="33"/>
      <c r="W898" s="25"/>
      <c r="X898" s="28"/>
      <c r="Y898" s="29"/>
      <c r="Z898" s="32"/>
      <c r="AA898" s="67"/>
      <c r="AB898" s="68"/>
      <c r="AC898" s="69"/>
      <c r="AD898" s="70"/>
      <c r="AE898" s="70"/>
      <c r="AF898" s="70"/>
      <c r="AG898" s="70"/>
      <c r="AH898" s="69"/>
      <c r="AI898" s="69"/>
      <c r="AJ898" s="69"/>
      <c r="AK898" s="70"/>
      <c r="AL898" s="70"/>
      <c r="AM898" s="70"/>
      <c r="AN898" s="70"/>
      <c r="AO898" s="69"/>
      <c r="AP898" s="69"/>
      <c r="AQ898" s="69"/>
    </row>
    <row r="899">
      <c r="A899" s="60"/>
      <c r="B899" s="60"/>
      <c r="C899" s="60"/>
      <c r="D899" s="46"/>
      <c r="E899" s="25"/>
      <c r="F899" s="26"/>
      <c r="G899" s="18"/>
      <c r="H899" s="15"/>
      <c r="I899" s="28"/>
      <c r="J899" s="29"/>
      <c r="K899" s="30"/>
      <c r="L899" s="31"/>
      <c r="M899" s="32"/>
      <c r="N899" s="33"/>
      <c r="O899" s="25"/>
      <c r="P899" s="15"/>
      <c r="Q899" s="28"/>
      <c r="R899" s="29"/>
      <c r="S899" s="30"/>
      <c r="T899" s="31"/>
      <c r="U899" s="32"/>
      <c r="V899" s="33"/>
      <c r="W899" s="25"/>
      <c r="X899" s="28"/>
      <c r="Y899" s="29"/>
      <c r="Z899" s="32"/>
      <c r="AA899" s="67"/>
      <c r="AB899" s="68"/>
      <c r="AC899" s="69"/>
      <c r="AD899" s="70"/>
      <c r="AE899" s="70"/>
      <c r="AF899" s="70"/>
      <c r="AG899" s="70"/>
      <c r="AH899" s="69"/>
      <c r="AI899" s="69"/>
      <c r="AJ899" s="69"/>
      <c r="AK899" s="70"/>
      <c r="AL899" s="70"/>
      <c r="AM899" s="70"/>
      <c r="AN899" s="70"/>
      <c r="AO899" s="69"/>
      <c r="AP899" s="69"/>
      <c r="AQ899" s="69"/>
    </row>
    <row r="900">
      <c r="A900" s="60"/>
      <c r="B900" s="60"/>
      <c r="C900" s="60"/>
      <c r="D900" s="46"/>
      <c r="E900" s="25"/>
      <c r="F900" s="26"/>
      <c r="G900" s="18"/>
      <c r="H900" s="15"/>
      <c r="I900" s="28"/>
      <c r="J900" s="29"/>
      <c r="K900" s="30"/>
      <c r="L900" s="31"/>
      <c r="M900" s="32"/>
      <c r="N900" s="33"/>
      <c r="O900" s="25"/>
      <c r="P900" s="15"/>
      <c r="Q900" s="28"/>
      <c r="R900" s="29"/>
      <c r="S900" s="30"/>
      <c r="T900" s="31"/>
      <c r="U900" s="32"/>
      <c r="V900" s="33"/>
      <c r="W900" s="25"/>
      <c r="X900" s="28"/>
      <c r="Y900" s="29"/>
      <c r="Z900" s="32"/>
      <c r="AA900" s="67"/>
      <c r="AB900" s="68"/>
      <c r="AC900" s="69"/>
      <c r="AD900" s="70"/>
      <c r="AE900" s="70"/>
      <c r="AF900" s="70"/>
      <c r="AG900" s="70"/>
      <c r="AH900" s="69"/>
      <c r="AI900" s="69"/>
      <c r="AJ900" s="69"/>
      <c r="AK900" s="70"/>
      <c r="AL900" s="70"/>
      <c r="AM900" s="70"/>
      <c r="AN900" s="70"/>
      <c r="AO900" s="69"/>
      <c r="AP900" s="69"/>
      <c r="AQ900" s="69"/>
    </row>
    <row r="901">
      <c r="A901" s="60"/>
      <c r="B901" s="60"/>
      <c r="C901" s="60"/>
      <c r="D901" s="46"/>
      <c r="E901" s="25"/>
      <c r="F901" s="26"/>
      <c r="G901" s="18"/>
      <c r="H901" s="15"/>
      <c r="I901" s="28"/>
      <c r="J901" s="29"/>
      <c r="K901" s="30"/>
      <c r="L901" s="31"/>
      <c r="M901" s="32"/>
      <c r="N901" s="33"/>
      <c r="O901" s="25"/>
      <c r="P901" s="15"/>
      <c r="Q901" s="28"/>
      <c r="R901" s="29"/>
      <c r="S901" s="30"/>
      <c r="T901" s="31"/>
      <c r="U901" s="32"/>
      <c r="V901" s="33"/>
      <c r="W901" s="25"/>
      <c r="X901" s="28"/>
      <c r="Y901" s="29"/>
      <c r="Z901" s="32"/>
      <c r="AA901" s="67"/>
      <c r="AB901" s="68"/>
      <c r="AC901" s="69"/>
      <c r="AD901" s="70"/>
      <c r="AE901" s="70"/>
      <c r="AF901" s="70"/>
      <c r="AG901" s="70"/>
      <c r="AH901" s="69"/>
      <c r="AI901" s="69"/>
      <c r="AJ901" s="69"/>
      <c r="AK901" s="70"/>
      <c r="AL901" s="70"/>
      <c r="AM901" s="70"/>
      <c r="AN901" s="70"/>
      <c r="AO901" s="69"/>
      <c r="AP901" s="69"/>
      <c r="AQ901" s="69"/>
    </row>
    <row r="902">
      <c r="A902" s="60"/>
      <c r="B902" s="60"/>
      <c r="C902" s="60"/>
      <c r="D902" s="46"/>
      <c r="E902" s="25"/>
      <c r="F902" s="26"/>
      <c r="G902" s="18"/>
      <c r="H902" s="15"/>
      <c r="I902" s="28"/>
      <c r="J902" s="29"/>
      <c r="K902" s="30"/>
      <c r="L902" s="31"/>
      <c r="M902" s="32"/>
      <c r="N902" s="33"/>
      <c r="O902" s="25"/>
      <c r="P902" s="15"/>
      <c r="Q902" s="28"/>
      <c r="R902" s="29"/>
      <c r="S902" s="30"/>
      <c r="T902" s="31"/>
      <c r="U902" s="32"/>
      <c r="V902" s="33"/>
      <c r="W902" s="25"/>
      <c r="X902" s="28"/>
      <c r="Y902" s="29"/>
      <c r="Z902" s="32"/>
      <c r="AA902" s="67"/>
      <c r="AB902" s="68"/>
      <c r="AC902" s="69"/>
      <c r="AD902" s="70"/>
      <c r="AE902" s="70"/>
      <c r="AF902" s="70"/>
      <c r="AG902" s="70"/>
      <c r="AH902" s="69"/>
      <c r="AI902" s="69"/>
      <c r="AJ902" s="69"/>
      <c r="AK902" s="70"/>
      <c r="AL902" s="70"/>
      <c r="AM902" s="70"/>
      <c r="AN902" s="70"/>
      <c r="AO902" s="69"/>
      <c r="AP902" s="69"/>
      <c r="AQ902" s="69"/>
    </row>
    <row r="903">
      <c r="A903" s="60"/>
      <c r="B903" s="60"/>
      <c r="C903" s="60"/>
      <c r="D903" s="46"/>
      <c r="E903" s="25"/>
      <c r="F903" s="26"/>
      <c r="G903" s="18"/>
      <c r="H903" s="15"/>
      <c r="I903" s="28"/>
      <c r="J903" s="29"/>
      <c r="K903" s="30"/>
      <c r="L903" s="31"/>
      <c r="M903" s="32"/>
      <c r="N903" s="33"/>
      <c r="O903" s="25"/>
      <c r="P903" s="15"/>
      <c r="Q903" s="28"/>
      <c r="R903" s="29"/>
      <c r="S903" s="30"/>
      <c r="T903" s="31"/>
      <c r="U903" s="32"/>
      <c r="V903" s="33"/>
      <c r="W903" s="25"/>
      <c r="X903" s="28"/>
      <c r="Y903" s="29"/>
      <c r="Z903" s="32"/>
      <c r="AA903" s="67"/>
      <c r="AB903" s="68"/>
      <c r="AC903" s="69"/>
      <c r="AD903" s="70"/>
      <c r="AE903" s="70"/>
      <c r="AF903" s="70"/>
      <c r="AG903" s="70"/>
      <c r="AH903" s="69"/>
      <c r="AI903" s="69"/>
      <c r="AJ903" s="69"/>
      <c r="AK903" s="70"/>
      <c r="AL903" s="70"/>
      <c r="AM903" s="70"/>
      <c r="AN903" s="70"/>
      <c r="AO903" s="69"/>
      <c r="AP903" s="69"/>
      <c r="AQ903" s="69"/>
    </row>
    <row r="904">
      <c r="A904" s="60"/>
      <c r="B904" s="60"/>
      <c r="C904" s="60"/>
      <c r="D904" s="46"/>
      <c r="E904" s="25"/>
      <c r="F904" s="26"/>
      <c r="G904" s="18"/>
      <c r="H904" s="15"/>
      <c r="I904" s="28"/>
      <c r="J904" s="29"/>
      <c r="K904" s="30"/>
      <c r="L904" s="31"/>
      <c r="M904" s="32"/>
      <c r="N904" s="33"/>
      <c r="O904" s="25"/>
      <c r="P904" s="15"/>
      <c r="Q904" s="28"/>
      <c r="R904" s="29"/>
      <c r="S904" s="30"/>
      <c r="T904" s="31"/>
      <c r="U904" s="32"/>
      <c r="V904" s="33"/>
      <c r="W904" s="25"/>
      <c r="X904" s="28"/>
      <c r="Y904" s="29"/>
      <c r="Z904" s="32"/>
      <c r="AA904" s="67"/>
      <c r="AB904" s="68"/>
      <c r="AC904" s="69"/>
      <c r="AD904" s="70"/>
      <c r="AE904" s="70"/>
      <c r="AF904" s="70"/>
      <c r="AG904" s="70"/>
      <c r="AH904" s="69"/>
      <c r="AI904" s="69"/>
      <c r="AJ904" s="69"/>
      <c r="AK904" s="70"/>
      <c r="AL904" s="70"/>
      <c r="AM904" s="70"/>
      <c r="AN904" s="70"/>
      <c r="AO904" s="69"/>
      <c r="AP904" s="69"/>
      <c r="AQ904" s="69"/>
    </row>
    <row r="905">
      <c r="A905" s="60"/>
      <c r="B905" s="60"/>
      <c r="C905" s="60"/>
      <c r="D905" s="46"/>
      <c r="E905" s="25"/>
      <c r="F905" s="26"/>
      <c r="G905" s="18"/>
      <c r="H905" s="15"/>
      <c r="I905" s="28"/>
      <c r="J905" s="29"/>
      <c r="K905" s="30"/>
      <c r="L905" s="31"/>
      <c r="M905" s="32"/>
      <c r="N905" s="33"/>
      <c r="O905" s="25"/>
      <c r="P905" s="15"/>
      <c r="Q905" s="28"/>
      <c r="R905" s="29"/>
      <c r="S905" s="30"/>
      <c r="T905" s="31"/>
      <c r="U905" s="32"/>
      <c r="V905" s="33"/>
      <c r="W905" s="25"/>
      <c r="X905" s="28"/>
      <c r="Y905" s="29"/>
      <c r="Z905" s="32"/>
      <c r="AA905" s="67"/>
      <c r="AB905" s="68"/>
      <c r="AC905" s="69"/>
      <c r="AD905" s="70"/>
      <c r="AE905" s="70"/>
      <c r="AF905" s="70"/>
      <c r="AG905" s="70"/>
      <c r="AH905" s="69"/>
      <c r="AI905" s="69"/>
      <c r="AJ905" s="69"/>
      <c r="AK905" s="70"/>
      <c r="AL905" s="70"/>
      <c r="AM905" s="70"/>
      <c r="AN905" s="70"/>
      <c r="AO905" s="69"/>
      <c r="AP905" s="69"/>
      <c r="AQ905" s="69"/>
    </row>
    <row r="906">
      <c r="A906" s="60"/>
      <c r="B906" s="60"/>
      <c r="C906" s="60"/>
      <c r="D906" s="46"/>
      <c r="E906" s="25"/>
      <c r="F906" s="26"/>
      <c r="G906" s="18"/>
      <c r="H906" s="15"/>
      <c r="I906" s="28"/>
      <c r="J906" s="29"/>
      <c r="K906" s="30"/>
      <c r="L906" s="31"/>
      <c r="M906" s="32"/>
      <c r="N906" s="33"/>
      <c r="O906" s="25"/>
      <c r="P906" s="15"/>
      <c r="Q906" s="28"/>
      <c r="R906" s="29"/>
      <c r="S906" s="30"/>
      <c r="T906" s="31"/>
      <c r="U906" s="32"/>
      <c r="V906" s="33"/>
      <c r="W906" s="25"/>
      <c r="X906" s="28"/>
      <c r="Y906" s="29"/>
      <c r="Z906" s="32"/>
      <c r="AA906" s="67"/>
      <c r="AB906" s="68"/>
      <c r="AC906" s="69"/>
      <c r="AD906" s="70"/>
      <c r="AE906" s="70"/>
      <c r="AF906" s="70"/>
      <c r="AG906" s="70"/>
      <c r="AH906" s="69"/>
      <c r="AI906" s="69"/>
      <c r="AJ906" s="69"/>
      <c r="AK906" s="70"/>
      <c r="AL906" s="70"/>
      <c r="AM906" s="70"/>
      <c r="AN906" s="70"/>
      <c r="AO906" s="69"/>
      <c r="AP906" s="69"/>
      <c r="AQ906" s="69"/>
    </row>
    <row r="907">
      <c r="A907" s="60"/>
      <c r="B907" s="60"/>
      <c r="C907" s="60"/>
      <c r="D907" s="46"/>
      <c r="E907" s="25"/>
      <c r="F907" s="26"/>
      <c r="G907" s="18"/>
      <c r="H907" s="15"/>
      <c r="I907" s="28"/>
      <c r="J907" s="29"/>
      <c r="K907" s="30"/>
      <c r="L907" s="31"/>
      <c r="M907" s="32"/>
      <c r="N907" s="33"/>
      <c r="O907" s="25"/>
      <c r="P907" s="15"/>
      <c r="Q907" s="28"/>
      <c r="R907" s="29"/>
      <c r="S907" s="30"/>
      <c r="T907" s="31"/>
      <c r="U907" s="32"/>
      <c r="V907" s="33"/>
      <c r="W907" s="25"/>
      <c r="X907" s="28"/>
      <c r="Y907" s="29"/>
      <c r="Z907" s="32"/>
      <c r="AA907" s="67"/>
      <c r="AB907" s="68"/>
      <c r="AC907" s="69"/>
      <c r="AD907" s="70"/>
      <c r="AE907" s="70"/>
      <c r="AF907" s="70"/>
      <c r="AG907" s="70"/>
      <c r="AH907" s="69"/>
      <c r="AI907" s="69"/>
      <c r="AJ907" s="69"/>
      <c r="AK907" s="70"/>
      <c r="AL907" s="70"/>
      <c r="AM907" s="70"/>
      <c r="AN907" s="70"/>
      <c r="AO907" s="69"/>
      <c r="AP907" s="69"/>
      <c r="AQ907" s="69"/>
    </row>
    <row r="908">
      <c r="A908" s="60"/>
      <c r="B908" s="60"/>
      <c r="C908" s="60"/>
      <c r="D908" s="46"/>
      <c r="E908" s="25"/>
      <c r="F908" s="26"/>
      <c r="G908" s="18"/>
      <c r="H908" s="15"/>
      <c r="I908" s="28"/>
      <c r="J908" s="29"/>
      <c r="K908" s="30"/>
      <c r="L908" s="31"/>
      <c r="M908" s="32"/>
      <c r="N908" s="33"/>
      <c r="O908" s="25"/>
      <c r="P908" s="15"/>
      <c r="Q908" s="28"/>
      <c r="R908" s="29"/>
      <c r="S908" s="30"/>
      <c r="T908" s="31"/>
      <c r="U908" s="32"/>
      <c r="V908" s="33"/>
      <c r="W908" s="25"/>
      <c r="X908" s="28"/>
      <c r="Y908" s="29"/>
      <c r="Z908" s="32"/>
      <c r="AA908" s="67"/>
      <c r="AB908" s="68"/>
      <c r="AC908" s="69"/>
      <c r="AD908" s="70"/>
      <c r="AE908" s="70"/>
      <c r="AF908" s="70"/>
      <c r="AG908" s="70"/>
      <c r="AH908" s="69"/>
      <c r="AI908" s="69"/>
      <c r="AJ908" s="69"/>
      <c r="AK908" s="70"/>
      <c r="AL908" s="70"/>
      <c r="AM908" s="70"/>
      <c r="AN908" s="70"/>
      <c r="AO908" s="69"/>
      <c r="AP908" s="69"/>
      <c r="AQ908" s="69"/>
    </row>
    <row r="909">
      <c r="A909" s="60"/>
      <c r="B909" s="60"/>
      <c r="C909" s="60"/>
      <c r="D909" s="46"/>
      <c r="E909" s="25"/>
      <c r="F909" s="26"/>
      <c r="G909" s="18"/>
      <c r="H909" s="15"/>
      <c r="I909" s="28"/>
      <c r="J909" s="29"/>
      <c r="K909" s="30"/>
      <c r="L909" s="31"/>
      <c r="M909" s="32"/>
      <c r="N909" s="33"/>
      <c r="O909" s="25"/>
      <c r="P909" s="15"/>
      <c r="Q909" s="28"/>
      <c r="R909" s="29"/>
      <c r="S909" s="30"/>
      <c r="T909" s="31"/>
      <c r="U909" s="32"/>
      <c r="V909" s="33"/>
      <c r="W909" s="25"/>
      <c r="X909" s="28"/>
      <c r="Y909" s="29"/>
      <c r="Z909" s="32"/>
      <c r="AA909" s="67"/>
      <c r="AB909" s="68"/>
      <c r="AC909" s="69"/>
      <c r="AD909" s="70"/>
      <c r="AE909" s="70"/>
      <c r="AF909" s="70"/>
      <c r="AG909" s="70"/>
      <c r="AH909" s="69"/>
      <c r="AI909" s="69"/>
      <c r="AJ909" s="69"/>
      <c r="AK909" s="70"/>
      <c r="AL909" s="70"/>
      <c r="AM909" s="70"/>
      <c r="AN909" s="70"/>
      <c r="AO909" s="69"/>
      <c r="AP909" s="69"/>
      <c r="AQ909" s="69"/>
    </row>
    <row r="910">
      <c r="A910" s="60"/>
      <c r="B910" s="60"/>
      <c r="C910" s="60"/>
      <c r="D910" s="46"/>
      <c r="E910" s="25"/>
      <c r="F910" s="26"/>
      <c r="G910" s="18"/>
      <c r="H910" s="15"/>
      <c r="I910" s="28"/>
      <c r="J910" s="29"/>
      <c r="K910" s="30"/>
      <c r="L910" s="31"/>
      <c r="M910" s="32"/>
      <c r="N910" s="33"/>
      <c r="O910" s="25"/>
      <c r="P910" s="15"/>
      <c r="Q910" s="28"/>
      <c r="R910" s="29"/>
      <c r="S910" s="30"/>
      <c r="T910" s="31"/>
      <c r="U910" s="32"/>
      <c r="V910" s="33"/>
      <c r="W910" s="25"/>
      <c r="X910" s="28"/>
      <c r="Y910" s="29"/>
      <c r="Z910" s="32"/>
      <c r="AA910" s="67"/>
      <c r="AB910" s="68"/>
      <c r="AC910" s="69"/>
      <c r="AD910" s="70"/>
      <c r="AE910" s="70"/>
      <c r="AF910" s="70"/>
      <c r="AG910" s="70"/>
      <c r="AH910" s="69"/>
      <c r="AI910" s="69"/>
      <c r="AJ910" s="69"/>
      <c r="AK910" s="70"/>
      <c r="AL910" s="70"/>
      <c r="AM910" s="70"/>
      <c r="AN910" s="70"/>
      <c r="AO910" s="69"/>
      <c r="AP910" s="69"/>
      <c r="AQ910" s="69"/>
    </row>
    <row r="911">
      <c r="A911" s="60"/>
      <c r="B911" s="60"/>
      <c r="C911" s="60"/>
      <c r="D911" s="46"/>
      <c r="E911" s="25"/>
      <c r="F911" s="26"/>
      <c r="G911" s="18"/>
      <c r="H911" s="15"/>
      <c r="I911" s="28"/>
      <c r="J911" s="29"/>
      <c r="K911" s="30"/>
      <c r="L911" s="31"/>
      <c r="M911" s="32"/>
      <c r="N911" s="33"/>
      <c r="O911" s="25"/>
      <c r="P911" s="15"/>
      <c r="Q911" s="28"/>
      <c r="R911" s="29"/>
      <c r="S911" s="30"/>
      <c r="T911" s="31"/>
      <c r="U911" s="32"/>
      <c r="V911" s="33"/>
      <c r="W911" s="25"/>
      <c r="X911" s="28"/>
      <c r="Y911" s="29"/>
      <c r="Z911" s="32"/>
      <c r="AA911" s="67"/>
      <c r="AB911" s="68"/>
      <c r="AC911" s="69"/>
      <c r="AD911" s="70"/>
      <c r="AE911" s="70"/>
      <c r="AF911" s="70"/>
      <c r="AG911" s="70"/>
      <c r="AH911" s="69"/>
      <c r="AI911" s="69"/>
      <c r="AJ911" s="69"/>
      <c r="AK911" s="70"/>
      <c r="AL911" s="70"/>
      <c r="AM911" s="70"/>
      <c r="AN911" s="70"/>
      <c r="AO911" s="69"/>
      <c r="AP911" s="69"/>
      <c r="AQ911" s="69"/>
    </row>
    <row r="912">
      <c r="A912" s="60"/>
      <c r="B912" s="60"/>
      <c r="C912" s="60"/>
      <c r="D912" s="46"/>
      <c r="E912" s="25"/>
      <c r="F912" s="26"/>
      <c r="G912" s="18"/>
      <c r="H912" s="15"/>
      <c r="I912" s="28"/>
      <c r="J912" s="29"/>
      <c r="K912" s="30"/>
      <c r="L912" s="31"/>
      <c r="M912" s="32"/>
      <c r="N912" s="33"/>
      <c r="O912" s="25"/>
      <c r="P912" s="15"/>
      <c r="Q912" s="28"/>
      <c r="R912" s="29"/>
      <c r="S912" s="30"/>
      <c r="T912" s="31"/>
      <c r="U912" s="32"/>
      <c r="V912" s="33"/>
      <c r="W912" s="25"/>
      <c r="X912" s="28"/>
      <c r="Y912" s="29"/>
      <c r="Z912" s="32"/>
      <c r="AA912" s="67"/>
      <c r="AB912" s="68"/>
      <c r="AC912" s="69"/>
      <c r="AD912" s="70"/>
      <c r="AE912" s="70"/>
      <c r="AF912" s="70"/>
      <c r="AG912" s="70"/>
      <c r="AH912" s="69"/>
      <c r="AI912" s="69"/>
      <c r="AJ912" s="69"/>
      <c r="AK912" s="70"/>
      <c r="AL912" s="70"/>
      <c r="AM912" s="70"/>
      <c r="AN912" s="70"/>
      <c r="AO912" s="69"/>
      <c r="AP912" s="69"/>
      <c r="AQ912" s="69"/>
    </row>
    <row r="913">
      <c r="A913" s="60"/>
      <c r="B913" s="60"/>
      <c r="C913" s="60"/>
      <c r="D913" s="46"/>
      <c r="E913" s="25"/>
      <c r="F913" s="26"/>
      <c r="G913" s="18"/>
      <c r="H913" s="15"/>
      <c r="I913" s="28"/>
      <c r="J913" s="29"/>
      <c r="K913" s="30"/>
      <c r="L913" s="31"/>
      <c r="M913" s="32"/>
      <c r="N913" s="33"/>
      <c r="O913" s="25"/>
      <c r="P913" s="15"/>
      <c r="Q913" s="28"/>
      <c r="R913" s="29"/>
      <c r="S913" s="30"/>
      <c r="T913" s="31"/>
      <c r="U913" s="32"/>
      <c r="V913" s="33"/>
      <c r="W913" s="25"/>
      <c r="X913" s="28"/>
      <c r="Y913" s="29"/>
      <c r="Z913" s="32"/>
      <c r="AA913" s="67"/>
      <c r="AB913" s="68"/>
      <c r="AC913" s="69"/>
      <c r="AD913" s="70"/>
      <c r="AE913" s="70"/>
      <c r="AF913" s="70"/>
      <c r="AG913" s="70"/>
      <c r="AH913" s="69"/>
      <c r="AI913" s="69"/>
      <c r="AJ913" s="69"/>
      <c r="AK913" s="70"/>
      <c r="AL913" s="70"/>
      <c r="AM913" s="70"/>
      <c r="AN913" s="70"/>
      <c r="AO913" s="69"/>
      <c r="AP913" s="69"/>
      <c r="AQ913" s="69"/>
    </row>
    <row r="914">
      <c r="A914" s="60"/>
      <c r="B914" s="60"/>
      <c r="C914" s="60"/>
      <c r="D914" s="46"/>
      <c r="E914" s="25"/>
      <c r="F914" s="26"/>
      <c r="G914" s="18"/>
      <c r="H914" s="15"/>
      <c r="I914" s="28"/>
      <c r="J914" s="29"/>
      <c r="K914" s="30"/>
      <c r="L914" s="31"/>
      <c r="M914" s="32"/>
      <c r="N914" s="33"/>
      <c r="O914" s="25"/>
      <c r="P914" s="15"/>
      <c r="Q914" s="28"/>
      <c r="R914" s="29"/>
      <c r="S914" s="30"/>
      <c r="T914" s="31"/>
      <c r="U914" s="32"/>
      <c r="V914" s="33"/>
      <c r="W914" s="25"/>
      <c r="X914" s="28"/>
      <c r="Y914" s="29"/>
      <c r="Z914" s="32"/>
      <c r="AA914" s="67"/>
      <c r="AB914" s="68"/>
      <c r="AC914" s="69"/>
      <c r="AD914" s="70"/>
      <c r="AE914" s="70"/>
      <c r="AF914" s="70"/>
      <c r="AG914" s="70"/>
      <c r="AH914" s="69"/>
      <c r="AI914" s="69"/>
      <c r="AJ914" s="69"/>
      <c r="AK914" s="70"/>
      <c r="AL914" s="70"/>
      <c r="AM914" s="70"/>
      <c r="AN914" s="70"/>
      <c r="AO914" s="69"/>
      <c r="AP914" s="69"/>
      <c r="AQ914" s="69"/>
    </row>
    <row r="915">
      <c r="A915" s="60"/>
      <c r="B915" s="60"/>
      <c r="C915" s="60"/>
      <c r="D915" s="46"/>
      <c r="E915" s="25"/>
      <c r="F915" s="26"/>
      <c r="G915" s="18"/>
      <c r="H915" s="15"/>
      <c r="I915" s="28"/>
      <c r="J915" s="29"/>
      <c r="K915" s="30"/>
      <c r="L915" s="31"/>
      <c r="M915" s="32"/>
      <c r="N915" s="33"/>
      <c r="O915" s="25"/>
      <c r="P915" s="15"/>
      <c r="Q915" s="28"/>
      <c r="R915" s="29"/>
      <c r="S915" s="30"/>
      <c r="T915" s="31"/>
      <c r="U915" s="32"/>
      <c r="V915" s="33"/>
      <c r="W915" s="25"/>
      <c r="X915" s="28"/>
      <c r="Y915" s="29"/>
      <c r="Z915" s="32"/>
      <c r="AA915" s="67"/>
      <c r="AB915" s="68"/>
      <c r="AC915" s="69"/>
      <c r="AD915" s="70"/>
      <c r="AE915" s="70"/>
      <c r="AF915" s="70"/>
      <c r="AG915" s="70"/>
      <c r="AH915" s="69"/>
      <c r="AI915" s="69"/>
      <c r="AJ915" s="69"/>
      <c r="AK915" s="70"/>
      <c r="AL915" s="70"/>
      <c r="AM915" s="70"/>
      <c r="AN915" s="70"/>
      <c r="AO915" s="69"/>
      <c r="AP915" s="69"/>
      <c r="AQ915" s="69"/>
    </row>
    <row r="916">
      <c r="A916" s="60"/>
      <c r="B916" s="60"/>
      <c r="C916" s="60"/>
      <c r="D916" s="46"/>
      <c r="E916" s="25"/>
      <c r="F916" s="26"/>
      <c r="G916" s="18"/>
      <c r="H916" s="15"/>
      <c r="I916" s="28"/>
      <c r="J916" s="29"/>
      <c r="K916" s="30"/>
      <c r="L916" s="31"/>
      <c r="M916" s="32"/>
      <c r="N916" s="33"/>
      <c r="O916" s="25"/>
      <c r="P916" s="15"/>
      <c r="Q916" s="28"/>
      <c r="R916" s="29"/>
      <c r="S916" s="30"/>
      <c r="T916" s="31"/>
      <c r="U916" s="32"/>
      <c r="V916" s="33"/>
      <c r="W916" s="25"/>
      <c r="X916" s="28"/>
      <c r="Y916" s="29"/>
      <c r="Z916" s="32"/>
      <c r="AA916" s="67"/>
      <c r="AB916" s="68"/>
      <c r="AC916" s="69"/>
      <c r="AD916" s="70"/>
      <c r="AE916" s="70"/>
      <c r="AF916" s="70"/>
      <c r="AG916" s="70"/>
      <c r="AH916" s="69"/>
      <c r="AI916" s="69"/>
      <c r="AJ916" s="69"/>
      <c r="AK916" s="70"/>
      <c r="AL916" s="70"/>
      <c r="AM916" s="70"/>
      <c r="AN916" s="70"/>
      <c r="AO916" s="69"/>
      <c r="AP916" s="69"/>
      <c r="AQ916" s="69"/>
    </row>
    <row r="917">
      <c r="A917" s="60"/>
      <c r="B917" s="60"/>
      <c r="C917" s="60"/>
      <c r="D917" s="46"/>
      <c r="E917" s="25"/>
      <c r="F917" s="26"/>
      <c r="G917" s="18"/>
      <c r="H917" s="15"/>
      <c r="I917" s="28"/>
      <c r="J917" s="29"/>
      <c r="K917" s="30"/>
      <c r="L917" s="31"/>
      <c r="M917" s="32"/>
      <c r="N917" s="33"/>
      <c r="O917" s="25"/>
      <c r="P917" s="15"/>
      <c r="Q917" s="28"/>
      <c r="R917" s="29"/>
      <c r="S917" s="30"/>
      <c r="T917" s="31"/>
      <c r="U917" s="32"/>
      <c r="V917" s="33"/>
      <c r="W917" s="25"/>
      <c r="X917" s="28"/>
      <c r="Y917" s="29"/>
      <c r="Z917" s="32"/>
      <c r="AA917" s="67"/>
      <c r="AB917" s="68"/>
      <c r="AC917" s="69"/>
      <c r="AD917" s="70"/>
      <c r="AE917" s="70"/>
      <c r="AF917" s="70"/>
      <c r="AG917" s="70"/>
      <c r="AH917" s="69"/>
      <c r="AI917" s="69"/>
      <c r="AJ917" s="69"/>
      <c r="AK917" s="70"/>
      <c r="AL917" s="70"/>
      <c r="AM917" s="70"/>
      <c r="AN917" s="70"/>
      <c r="AO917" s="69"/>
      <c r="AP917" s="69"/>
      <c r="AQ917" s="69"/>
    </row>
    <row r="918">
      <c r="A918" s="60"/>
      <c r="B918" s="60"/>
      <c r="C918" s="60"/>
      <c r="D918" s="46"/>
      <c r="E918" s="25"/>
      <c r="F918" s="26"/>
      <c r="G918" s="18"/>
      <c r="H918" s="15"/>
      <c r="I918" s="28"/>
      <c r="J918" s="29"/>
      <c r="K918" s="30"/>
      <c r="L918" s="31"/>
      <c r="M918" s="32"/>
      <c r="N918" s="33"/>
      <c r="O918" s="25"/>
      <c r="P918" s="15"/>
      <c r="Q918" s="28"/>
      <c r="R918" s="29"/>
      <c r="S918" s="30"/>
      <c r="T918" s="31"/>
      <c r="U918" s="32"/>
      <c r="V918" s="33"/>
      <c r="W918" s="25"/>
      <c r="X918" s="28"/>
      <c r="Y918" s="29"/>
      <c r="Z918" s="32"/>
      <c r="AA918" s="67"/>
      <c r="AB918" s="68"/>
      <c r="AC918" s="69"/>
      <c r="AD918" s="70"/>
      <c r="AE918" s="70"/>
      <c r="AF918" s="70"/>
      <c r="AG918" s="70"/>
      <c r="AH918" s="69"/>
      <c r="AI918" s="69"/>
      <c r="AJ918" s="69"/>
      <c r="AK918" s="70"/>
      <c r="AL918" s="70"/>
      <c r="AM918" s="70"/>
      <c r="AN918" s="70"/>
      <c r="AO918" s="69"/>
      <c r="AP918" s="69"/>
      <c r="AQ918" s="69"/>
    </row>
    <row r="919">
      <c r="A919" s="60"/>
      <c r="B919" s="60"/>
      <c r="C919" s="60"/>
      <c r="D919" s="46"/>
      <c r="E919" s="25"/>
      <c r="F919" s="26"/>
      <c r="G919" s="18"/>
      <c r="H919" s="15"/>
      <c r="I919" s="28"/>
      <c r="J919" s="29"/>
      <c r="K919" s="30"/>
      <c r="L919" s="31"/>
      <c r="M919" s="32"/>
      <c r="N919" s="33"/>
      <c r="O919" s="25"/>
      <c r="P919" s="15"/>
      <c r="Q919" s="28"/>
      <c r="R919" s="29"/>
      <c r="S919" s="30"/>
      <c r="T919" s="31"/>
      <c r="U919" s="32"/>
      <c r="V919" s="33"/>
      <c r="W919" s="25"/>
      <c r="X919" s="28"/>
      <c r="Y919" s="29"/>
      <c r="Z919" s="32"/>
      <c r="AA919" s="67"/>
      <c r="AB919" s="68"/>
      <c r="AC919" s="69"/>
      <c r="AD919" s="70"/>
      <c r="AE919" s="70"/>
      <c r="AF919" s="70"/>
      <c r="AG919" s="70"/>
      <c r="AH919" s="69"/>
      <c r="AI919" s="69"/>
      <c r="AJ919" s="69"/>
      <c r="AK919" s="70"/>
      <c r="AL919" s="70"/>
      <c r="AM919" s="70"/>
      <c r="AN919" s="70"/>
      <c r="AO919" s="69"/>
      <c r="AP919" s="69"/>
      <c r="AQ919" s="69"/>
    </row>
    <row r="920">
      <c r="A920" s="60"/>
      <c r="B920" s="60"/>
      <c r="C920" s="60"/>
      <c r="D920" s="46"/>
      <c r="E920" s="25"/>
      <c r="F920" s="26"/>
      <c r="G920" s="18"/>
      <c r="H920" s="15"/>
      <c r="I920" s="28"/>
      <c r="J920" s="29"/>
      <c r="K920" s="30"/>
      <c r="L920" s="31"/>
      <c r="M920" s="32"/>
      <c r="N920" s="33"/>
      <c r="O920" s="25"/>
      <c r="P920" s="15"/>
      <c r="Q920" s="28"/>
      <c r="R920" s="29"/>
      <c r="S920" s="30"/>
      <c r="T920" s="31"/>
      <c r="U920" s="32"/>
      <c r="V920" s="33"/>
      <c r="W920" s="25"/>
      <c r="X920" s="28"/>
      <c r="Y920" s="29"/>
      <c r="Z920" s="32"/>
      <c r="AA920" s="67"/>
      <c r="AB920" s="68"/>
      <c r="AC920" s="69"/>
      <c r="AD920" s="70"/>
      <c r="AE920" s="70"/>
      <c r="AF920" s="70"/>
      <c r="AG920" s="70"/>
      <c r="AH920" s="69"/>
      <c r="AI920" s="69"/>
      <c r="AJ920" s="69"/>
      <c r="AK920" s="70"/>
      <c r="AL920" s="70"/>
      <c r="AM920" s="70"/>
      <c r="AN920" s="70"/>
      <c r="AO920" s="69"/>
      <c r="AP920" s="69"/>
      <c r="AQ920" s="69"/>
    </row>
    <row r="921">
      <c r="A921" s="60"/>
      <c r="B921" s="60"/>
      <c r="C921" s="60"/>
      <c r="D921" s="46"/>
      <c r="E921" s="25"/>
      <c r="F921" s="26"/>
      <c r="G921" s="18"/>
      <c r="H921" s="15"/>
      <c r="I921" s="28"/>
      <c r="J921" s="29"/>
      <c r="K921" s="30"/>
      <c r="L921" s="31"/>
      <c r="M921" s="32"/>
      <c r="N921" s="33"/>
      <c r="O921" s="25"/>
      <c r="P921" s="15"/>
      <c r="Q921" s="28"/>
      <c r="R921" s="29"/>
      <c r="S921" s="30"/>
      <c r="T921" s="31"/>
      <c r="U921" s="32"/>
      <c r="V921" s="33"/>
      <c r="W921" s="25"/>
      <c r="X921" s="28"/>
      <c r="Y921" s="29"/>
      <c r="Z921" s="32"/>
      <c r="AA921" s="67"/>
      <c r="AB921" s="68"/>
      <c r="AC921" s="69"/>
      <c r="AD921" s="70"/>
      <c r="AE921" s="70"/>
      <c r="AF921" s="70"/>
      <c r="AG921" s="70"/>
      <c r="AH921" s="69"/>
      <c r="AI921" s="69"/>
      <c r="AJ921" s="69"/>
      <c r="AK921" s="70"/>
      <c r="AL921" s="70"/>
      <c r="AM921" s="70"/>
      <c r="AN921" s="70"/>
      <c r="AO921" s="69"/>
      <c r="AP921" s="69"/>
      <c r="AQ921" s="69"/>
    </row>
    <row r="922">
      <c r="A922" s="60"/>
      <c r="B922" s="60"/>
      <c r="C922" s="60"/>
      <c r="D922" s="46"/>
      <c r="E922" s="25"/>
      <c r="F922" s="26"/>
      <c r="G922" s="18"/>
      <c r="H922" s="15"/>
      <c r="I922" s="28"/>
      <c r="J922" s="29"/>
      <c r="K922" s="30"/>
      <c r="L922" s="31"/>
      <c r="M922" s="32"/>
      <c r="N922" s="33"/>
      <c r="O922" s="25"/>
      <c r="P922" s="15"/>
      <c r="Q922" s="28"/>
      <c r="R922" s="29"/>
      <c r="S922" s="30"/>
      <c r="T922" s="31"/>
      <c r="U922" s="32"/>
      <c r="V922" s="33"/>
      <c r="W922" s="25"/>
      <c r="X922" s="28"/>
      <c r="Y922" s="29"/>
      <c r="Z922" s="32"/>
      <c r="AA922" s="67"/>
      <c r="AB922" s="68"/>
      <c r="AC922" s="69"/>
      <c r="AD922" s="70"/>
      <c r="AE922" s="70"/>
      <c r="AF922" s="70"/>
      <c r="AG922" s="70"/>
      <c r="AH922" s="69"/>
      <c r="AI922" s="69"/>
      <c r="AJ922" s="69"/>
      <c r="AK922" s="70"/>
      <c r="AL922" s="70"/>
      <c r="AM922" s="70"/>
      <c r="AN922" s="70"/>
      <c r="AO922" s="69"/>
      <c r="AP922" s="69"/>
      <c r="AQ922" s="69"/>
    </row>
    <row r="923">
      <c r="A923" s="60"/>
      <c r="B923" s="60"/>
      <c r="C923" s="60"/>
      <c r="D923" s="46"/>
      <c r="E923" s="25"/>
      <c r="F923" s="26"/>
      <c r="G923" s="18"/>
      <c r="H923" s="15"/>
      <c r="I923" s="28"/>
      <c r="J923" s="29"/>
      <c r="K923" s="30"/>
      <c r="L923" s="31"/>
      <c r="M923" s="32"/>
      <c r="N923" s="33"/>
      <c r="O923" s="25"/>
      <c r="P923" s="15"/>
      <c r="Q923" s="28"/>
      <c r="R923" s="29"/>
      <c r="S923" s="30"/>
      <c r="T923" s="31"/>
      <c r="U923" s="32"/>
      <c r="V923" s="33"/>
      <c r="W923" s="25"/>
      <c r="X923" s="28"/>
      <c r="Y923" s="29"/>
      <c r="Z923" s="32"/>
      <c r="AA923" s="67"/>
      <c r="AB923" s="68"/>
      <c r="AC923" s="69"/>
      <c r="AD923" s="70"/>
      <c r="AE923" s="70"/>
      <c r="AF923" s="70"/>
      <c r="AG923" s="70"/>
      <c r="AH923" s="69"/>
      <c r="AI923" s="69"/>
      <c r="AJ923" s="69"/>
      <c r="AK923" s="70"/>
      <c r="AL923" s="70"/>
      <c r="AM923" s="70"/>
      <c r="AN923" s="70"/>
      <c r="AO923" s="69"/>
      <c r="AP923" s="69"/>
      <c r="AQ923" s="69"/>
    </row>
    <row r="924">
      <c r="A924" s="60"/>
      <c r="B924" s="60"/>
      <c r="C924" s="60"/>
      <c r="D924" s="46"/>
      <c r="E924" s="25"/>
      <c r="F924" s="26"/>
      <c r="G924" s="18"/>
      <c r="H924" s="15"/>
      <c r="I924" s="28"/>
      <c r="J924" s="29"/>
      <c r="K924" s="30"/>
      <c r="L924" s="31"/>
      <c r="M924" s="32"/>
      <c r="N924" s="33"/>
      <c r="O924" s="25"/>
      <c r="P924" s="15"/>
      <c r="Q924" s="28"/>
      <c r="R924" s="29"/>
      <c r="S924" s="30"/>
      <c r="T924" s="31"/>
      <c r="U924" s="32"/>
      <c r="V924" s="33"/>
      <c r="W924" s="25"/>
      <c r="X924" s="28"/>
      <c r="Y924" s="29"/>
      <c r="Z924" s="32"/>
      <c r="AA924" s="67"/>
      <c r="AB924" s="68"/>
      <c r="AC924" s="69"/>
      <c r="AD924" s="70"/>
      <c r="AE924" s="70"/>
      <c r="AF924" s="70"/>
      <c r="AG924" s="70"/>
      <c r="AH924" s="69"/>
      <c r="AI924" s="69"/>
      <c r="AJ924" s="69"/>
      <c r="AK924" s="70"/>
      <c r="AL924" s="70"/>
      <c r="AM924" s="70"/>
      <c r="AN924" s="70"/>
      <c r="AO924" s="69"/>
      <c r="AP924" s="69"/>
      <c r="AQ924" s="69"/>
    </row>
    <row r="925">
      <c r="A925" s="60"/>
      <c r="B925" s="60"/>
      <c r="C925" s="60"/>
      <c r="D925" s="46"/>
      <c r="E925" s="25"/>
      <c r="F925" s="26"/>
      <c r="G925" s="18"/>
      <c r="H925" s="15"/>
      <c r="I925" s="28"/>
      <c r="J925" s="29"/>
      <c r="K925" s="30"/>
      <c r="L925" s="31"/>
      <c r="M925" s="32"/>
      <c r="N925" s="33"/>
      <c r="O925" s="25"/>
      <c r="P925" s="15"/>
      <c r="Q925" s="28"/>
      <c r="R925" s="29"/>
      <c r="S925" s="30"/>
      <c r="T925" s="31"/>
      <c r="U925" s="32"/>
      <c r="V925" s="33"/>
      <c r="W925" s="25"/>
      <c r="X925" s="28"/>
      <c r="Y925" s="29"/>
      <c r="Z925" s="32"/>
      <c r="AA925" s="67"/>
      <c r="AB925" s="68"/>
      <c r="AC925" s="69"/>
      <c r="AD925" s="70"/>
      <c r="AE925" s="70"/>
      <c r="AF925" s="70"/>
      <c r="AG925" s="70"/>
      <c r="AH925" s="69"/>
      <c r="AI925" s="69"/>
      <c r="AJ925" s="69"/>
      <c r="AK925" s="70"/>
      <c r="AL925" s="70"/>
      <c r="AM925" s="70"/>
      <c r="AN925" s="70"/>
      <c r="AO925" s="69"/>
      <c r="AP925" s="69"/>
      <c r="AQ925" s="69"/>
    </row>
    <row r="926">
      <c r="A926" s="60"/>
      <c r="B926" s="60"/>
      <c r="C926" s="60"/>
      <c r="D926" s="46"/>
      <c r="E926" s="25"/>
      <c r="F926" s="26"/>
      <c r="G926" s="18"/>
      <c r="H926" s="15"/>
      <c r="I926" s="28"/>
      <c r="J926" s="29"/>
      <c r="K926" s="30"/>
      <c r="L926" s="31"/>
      <c r="M926" s="32"/>
      <c r="N926" s="33"/>
      <c r="O926" s="25"/>
      <c r="P926" s="15"/>
      <c r="Q926" s="28"/>
      <c r="R926" s="29"/>
      <c r="S926" s="30"/>
      <c r="T926" s="31"/>
      <c r="U926" s="32"/>
      <c r="V926" s="33"/>
      <c r="W926" s="25"/>
      <c r="X926" s="28"/>
      <c r="Y926" s="29"/>
      <c r="Z926" s="32"/>
      <c r="AA926" s="67"/>
      <c r="AB926" s="68"/>
      <c r="AC926" s="69"/>
      <c r="AD926" s="70"/>
      <c r="AE926" s="70"/>
      <c r="AF926" s="70"/>
      <c r="AG926" s="70"/>
      <c r="AH926" s="69"/>
      <c r="AI926" s="69"/>
      <c r="AJ926" s="69"/>
      <c r="AK926" s="70"/>
      <c r="AL926" s="70"/>
      <c r="AM926" s="70"/>
      <c r="AN926" s="70"/>
      <c r="AO926" s="69"/>
      <c r="AP926" s="69"/>
      <c r="AQ926" s="69"/>
    </row>
    <row r="927">
      <c r="A927" s="60"/>
      <c r="B927" s="60"/>
      <c r="C927" s="60"/>
      <c r="D927" s="46"/>
      <c r="E927" s="25"/>
      <c r="F927" s="26"/>
      <c r="G927" s="18"/>
      <c r="H927" s="15"/>
      <c r="I927" s="28"/>
      <c r="J927" s="29"/>
      <c r="K927" s="30"/>
      <c r="L927" s="31"/>
      <c r="M927" s="32"/>
      <c r="N927" s="33"/>
      <c r="O927" s="25"/>
      <c r="P927" s="15"/>
      <c r="Q927" s="28"/>
      <c r="R927" s="29"/>
      <c r="S927" s="30"/>
      <c r="T927" s="31"/>
      <c r="U927" s="32"/>
      <c r="V927" s="33"/>
      <c r="W927" s="25"/>
      <c r="X927" s="28"/>
      <c r="Y927" s="29"/>
      <c r="Z927" s="32"/>
      <c r="AA927" s="67"/>
      <c r="AB927" s="68"/>
      <c r="AC927" s="69"/>
      <c r="AD927" s="70"/>
      <c r="AE927" s="70"/>
      <c r="AF927" s="70"/>
      <c r="AG927" s="70"/>
      <c r="AH927" s="69"/>
      <c r="AI927" s="69"/>
      <c r="AJ927" s="69"/>
      <c r="AK927" s="70"/>
      <c r="AL927" s="70"/>
      <c r="AM927" s="70"/>
      <c r="AN927" s="70"/>
      <c r="AO927" s="69"/>
      <c r="AP927" s="69"/>
      <c r="AQ927" s="69"/>
    </row>
    <row r="928">
      <c r="A928" s="60"/>
      <c r="B928" s="60"/>
      <c r="C928" s="60"/>
      <c r="D928" s="46"/>
      <c r="E928" s="25"/>
      <c r="F928" s="26"/>
      <c r="G928" s="18"/>
      <c r="H928" s="15"/>
      <c r="I928" s="28"/>
      <c r="J928" s="29"/>
      <c r="K928" s="30"/>
      <c r="L928" s="31"/>
      <c r="M928" s="32"/>
      <c r="N928" s="33"/>
      <c r="O928" s="25"/>
      <c r="P928" s="15"/>
      <c r="Q928" s="28"/>
      <c r="R928" s="29"/>
      <c r="S928" s="30"/>
      <c r="T928" s="31"/>
      <c r="U928" s="32"/>
      <c r="V928" s="33"/>
      <c r="W928" s="25"/>
      <c r="X928" s="28"/>
      <c r="Y928" s="29"/>
      <c r="Z928" s="32"/>
      <c r="AA928" s="67"/>
      <c r="AB928" s="68"/>
      <c r="AC928" s="69"/>
      <c r="AD928" s="70"/>
      <c r="AE928" s="70"/>
      <c r="AF928" s="70"/>
      <c r="AG928" s="70"/>
      <c r="AH928" s="69"/>
      <c r="AI928" s="69"/>
      <c r="AJ928" s="69"/>
      <c r="AK928" s="70"/>
      <c r="AL928" s="70"/>
      <c r="AM928" s="70"/>
      <c r="AN928" s="70"/>
      <c r="AO928" s="69"/>
      <c r="AP928" s="69"/>
      <c r="AQ928" s="69"/>
    </row>
    <row r="929">
      <c r="A929" s="60"/>
      <c r="B929" s="60"/>
      <c r="C929" s="60"/>
      <c r="D929" s="46"/>
      <c r="E929" s="25"/>
      <c r="F929" s="26"/>
      <c r="G929" s="18"/>
      <c r="H929" s="15"/>
      <c r="I929" s="28"/>
      <c r="J929" s="29"/>
      <c r="K929" s="30"/>
      <c r="L929" s="31"/>
      <c r="M929" s="32"/>
      <c r="N929" s="33"/>
      <c r="O929" s="25"/>
      <c r="P929" s="15"/>
      <c r="Q929" s="28"/>
      <c r="R929" s="29"/>
      <c r="S929" s="30"/>
      <c r="T929" s="31"/>
      <c r="U929" s="32"/>
      <c r="V929" s="33"/>
      <c r="W929" s="25"/>
      <c r="X929" s="28"/>
      <c r="Y929" s="29"/>
      <c r="Z929" s="32"/>
      <c r="AA929" s="67"/>
      <c r="AB929" s="68"/>
      <c r="AC929" s="69"/>
      <c r="AD929" s="70"/>
      <c r="AE929" s="70"/>
      <c r="AF929" s="70"/>
      <c r="AG929" s="70"/>
      <c r="AH929" s="69"/>
      <c r="AI929" s="69"/>
      <c r="AJ929" s="69"/>
      <c r="AK929" s="70"/>
      <c r="AL929" s="70"/>
      <c r="AM929" s="70"/>
      <c r="AN929" s="70"/>
      <c r="AO929" s="69"/>
      <c r="AP929" s="69"/>
      <c r="AQ929" s="69"/>
    </row>
    <row r="930">
      <c r="A930" s="60"/>
      <c r="B930" s="60"/>
      <c r="C930" s="60"/>
      <c r="D930" s="46"/>
      <c r="E930" s="25"/>
      <c r="F930" s="26"/>
      <c r="G930" s="18"/>
      <c r="H930" s="15"/>
      <c r="I930" s="28"/>
      <c r="J930" s="29"/>
      <c r="K930" s="30"/>
      <c r="L930" s="31"/>
      <c r="M930" s="32"/>
      <c r="N930" s="33"/>
      <c r="O930" s="25"/>
      <c r="P930" s="15"/>
      <c r="Q930" s="28"/>
      <c r="R930" s="29"/>
      <c r="S930" s="30"/>
      <c r="T930" s="31"/>
      <c r="U930" s="32"/>
      <c r="V930" s="33"/>
      <c r="W930" s="25"/>
      <c r="X930" s="28"/>
      <c r="Y930" s="29"/>
      <c r="Z930" s="32"/>
      <c r="AA930" s="67"/>
      <c r="AB930" s="68"/>
      <c r="AC930" s="69"/>
      <c r="AD930" s="70"/>
      <c r="AE930" s="70"/>
      <c r="AF930" s="70"/>
      <c r="AG930" s="70"/>
      <c r="AH930" s="69"/>
      <c r="AI930" s="69"/>
      <c r="AJ930" s="69"/>
      <c r="AK930" s="70"/>
      <c r="AL930" s="70"/>
      <c r="AM930" s="70"/>
      <c r="AN930" s="70"/>
      <c r="AO930" s="69"/>
      <c r="AP930" s="69"/>
      <c r="AQ930" s="69"/>
    </row>
    <row r="931">
      <c r="A931" s="60"/>
      <c r="B931" s="60"/>
      <c r="C931" s="60"/>
      <c r="D931" s="46"/>
      <c r="E931" s="25"/>
      <c r="F931" s="26"/>
      <c r="G931" s="18"/>
      <c r="H931" s="15"/>
      <c r="I931" s="28"/>
      <c r="J931" s="29"/>
      <c r="K931" s="30"/>
      <c r="L931" s="31"/>
      <c r="M931" s="32"/>
      <c r="N931" s="33"/>
      <c r="O931" s="25"/>
      <c r="P931" s="15"/>
      <c r="Q931" s="28"/>
      <c r="R931" s="29"/>
      <c r="S931" s="30"/>
      <c r="T931" s="31"/>
      <c r="U931" s="32"/>
      <c r="V931" s="33"/>
      <c r="W931" s="25"/>
      <c r="X931" s="28"/>
      <c r="Y931" s="29"/>
      <c r="Z931" s="32"/>
      <c r="AA931" s="67"/>
      <c r="AB931" s="68"/>
      <c r="AC931" s="69"/>
      <c r="AD931" s="70"/>
      <c r="AE931" s="70"/>
      <c r="AF931" s="70"/>
      <c r="AG931" s="70"/>
      <c r="AH931" s="69"/>
      <c r="AI931" s="69"/>
      <c r="AJ931" s="69"/>
      <c r="AK931" s="70"/>
      <c r="AL931" s="70"/>
      <c r="AM931" s="70"/>
      <c r="AN931" s="70"/>
      <c r="AO931" s="69"/>
      <c r="AP931" s="69"/>
      <c r="AQ931" s="69"/>
    </row>
    <row r="932">
      <c r="A932" s="60"/>
      <c r="B932" s="60"/>
      <c r="C932" s="60"/>
      <c r="D932" s="46"/>
      <c r="E932" s="25"/>
      <c r="F932" s="26"/>
      <c r="G932" s="18"/>
      <c r="H932" s="15"/>
      <c r="I932" s="28"/>
      <c r="J932" s="29"/>
      <c r="K932" s="30"/>
      <c r="L932" s="31"/>
      <c r="M932" s="32"/>
      <c r="N932" s="33"/>
      <c r="O932" s="25"/>
      <c r="P932" s="15"/>
      <c r="Q932" s="28"/>
      <c r="R932" s="29"/>
      <c r="S932" s="30"/>
      <c r="T932" s="31"/>
      <c r="U932" s="32"/>
      <c r="V932" s="33"/>
      <c r="W932" s="25"/>
      <c r="X932" s="28"/>
      <c r="Y932" s="29"/>
      <c r="Z932" s="32"/>
      <c r="AA932" s="67"/>
      <c r="AB932" s="68"/>
      <c r="AC932" s="69"/>
      <c r="AD932" s="70"/>
      <c r="AE932" s="70"/>
      <c r="AF932" s="70"/>
      <c r="AG932" s="70"/>
      <c r="AH932" s="69"/>
      <c r="AI932" s="69"/>
      <c r="AJ932" s="69"/>
      <c r="AK932" s="70"/>
      <c r="AL932" s="70"/>
      <c r="AM932" s="70"/>
      <c r="AN932" s="70"/>
      <c r="AO932" s="69"/>
      <c r="AP932" s="69"/>
      <c r="AQ932" s="69"/>
    </row>
    <row r="933">
      <c r="A933" s="60"/>
      <c r="B933" s="60"/>
      <c r="C933" s="60"/>
      <c r="D933" s="46"/>
      <c r="E933" s="25"/>
      <c r="F933" s="26"/>
      <c r="G933" s="18"/>
      <c r="H933" s="15"/>
      <c r="I933" s="28"/>
      <c r="J933" s="29"/>
      <c r="K933" s="30"/>
      <c r="L933" s="31"/>
      <c r="M933" s="32"/>
      <c r="N933" s="33"/>
      <c r="O933" s="25"/>
      <c r="P933" s="15"/>
      <c r="Q933" s="28"/>
      <c r="R933" s="29"/>
      <c r="S933" s="30"/>
      <c r="T933" s="31"/>
      <c r="U933" s="32"/>
      <c r="V933" s="33"/>
      <c r="W933" s="25"/>
      <c r="X933" s="28"/>
      <c r="Y933" s="29"/>
      <c r="Z933" s="32"/>
      <c r="AA933" s="67"/>
      <c r="AB933" s="68"/>
      <c r="AC933" s="69"/>
      <c r="AD933" s="70"/>
      <c r="AE933" s="70"/>
      <c r="AF933" s="70"/>
      <c r="AG933" s="70"/>
      <c r="AH933" s="69"/>
      <c r="AI933" s="69"/>
      <c r="AJ933" s="69"/>
      <c r="AK933" s="70"/>
      <c r="AL933" s="70"/>
      <c r="AM933" s="70"/>
      <c r="AN933" s="70"/>
      <c r="AO933" s="69"/>
      <c r="AP933" s="69"/>
      <c r="AQ933" s="69"/>
    </row>
    <row r="934">
      <c r="A934" s="60"/>
      <c r="B934" s="60"/>
      <c r="C934" s="60"/>
      <c r="D934" s="46"/>
      <c r="E934" s="25"/>
      <c r="F934" s="26"/>
      <c r="G934" s="18"/>
      <c r="H934" s="15"/>
      <c r="I934" s="28"/>
      <c r="J934" s="29"/>
      <c r="K934" s="30"/>
      <c r="L934" s="31"/>
      <c r="M934" s="32"/>
      <c r="N934" s="33"/>
      <c r="O934" s="25"/>
      <c r="P934" s="15"/>
      <c r="Q934" s="28"/>
      <c r="R934" s="29"/>
      <c r="S934" s="30"/>
      <c r="T934" s="31"/>
      <c r="U934" s="32"/>
      <c r="V934" s="33"/>
      <c r="W934" s="25"/>
      <c r="X934" s="28"/>
      <c r="Y934" s="29"/>
      <c r="Z934" s="32"/>
      <c r="AA934" s="67"/>
      <c r="AB934" s="68"/>
      <c r="AC934" s="69"/>
      <c r="AD934" s="70"/>
      <c r="AE934" s="70"/>
      <c r="AF934" s="70"/>
      <c r="AG934" s="70"/>
      <c r="AH934" s="69"/>
      <c r="AI934" s="69"/>
      <c r="AJ934" s="69"/>
      <c r="AK934" s="70"/>
      <c r="AL934" s="70"/>
      <c r="AM934" s="70"/>
      <c r="AN934" s="70"/>
      <c r="AO934" s="69"/>
      <c r="AP934" s="69"/>
      <c r="AQ934" s="69"/>
    </row>
    <row r="935">
      <c r="A935" s="60"/>
      <c r="B935" s="60"/>
      <c r="C935" s="60"/>
      <c r="D935" s="46"/>
      <c r="E935" s="25"/>
      <c r="F935" s="26"/>
      <c r="G935" s="18"/>
      <c r="H935" s="15"/>
      <c r="I935" s="28"/>
      <c r="J935" s="29"/>
      <c r="K935" s="30"/>
      <c r="L935" s="31"/>
      <c r="M935" s="32"/>
      <c r="N935" s="33"/>
      <c r="O935" s="25"/>
      <c r="P935" s="15"/>
      <c r="Q935" s="28"/>
      <c r="R935" s="29"/>
      <c r="S935" s="30"/>
      <c r="T935" s="31"/>
      <c r="U935" s="32"/>
      <c r="V935" s="33"/>
      <c r="W935" s="25"/>
      <c r="X935" s="28"/>
      <c r="Y935" s="29"/>
      <c r="Z935" s="32"/>
      <c r="AA935" s="67"/>
      <c r="AB935" s="68"/>
      <c r="AC935" s="69"/>
      <c r="AD935" s="70"/>
      <c r="AE935" s="70"/>
      <c r="AF935" s="70"/>
      <c r="AG935" s="70"/>
      <c r="AH935" s="69"/>
      <c r="AI935" s="69"/>
      <c r="AJ935" s="69"/>
      <c r="AK935" s="70"/>
      <c r="AL935" s="70"/>
      <c r="AM935" s="70"/>
      <c r="AN935" s="70"/>
      <c r="AO935" s="69"/>
      <c r="AP935" s="69"/>
      <c r="AQ935" s="69"/>
    </row>
    <row r="936">
      <c r="A936" s="60"/>
      <c r="B936" s="60"/>
      <c r="C936" s="60"/>
      <c r="D936" s="46"/>
      <c r="E936" s="25"/>
      <c r="F936" s="26"/>
      <c r="G936" s="18"/>
      <c r="H936" s="15"/>
      <c r="I936" s="28"/>
      <c r="J936" s="29"/>
      <c r="K936" s="30"/>
      <c r="L936" s="31"/>
      <c r="M936" s="32"/>
      <c r="N936" s="33"/>
      <c r="O936" s="25"/>
      <c r="P936" s="15"/>
      <c r="Q936" s="28"/>
      <c r="R936" s="29"/>
      <c r="S936" s="30"/>
      <c r="T936" s="31"/>
      <c r="U936" s="32"/>
      <c r="V936" s="33"/>
      <c r="W936" s="25"/>
      <c r="X936" s="28"/>
      <c r="Y936" s="29"/>
      <c r="Z936" s="32"/>
      <c r="AA936" s="67"/>
      <c r="AB936" s="68"/>
      <c r="AC936" s="69"/>
      <c r="AD936" s="70"/>
      <c r="AE936" s="70"/>
      <c r="AF936" s="70"/>
      <c r="AG936" s="70"/>
      <c r="AH936" s="69"/>
      <c r="AI936" s="69"/>
      <c r="AJ936" s="69"/>
      <c r="AK936" s="70"/>
      <c r="AL936" s="70"/>
      <c r="AM936" s="70"/>
      <c r="AN936" s="70"/>
      <c r="AO936" s="69"/>
      <c r="AP936" s="69"/>
      <c r="AQ936" s="69"/>
    </row>
    <row r="937">
      <c r="A937" s="60"/>
      <c r="B937" s="60"/>
      <c r="C937" s="60"/>
      <c r="D937" s="46"/>
      <c r="E937" s="25"/>
      <c r="F937" s="26"/>
      <c r="G937" s="18"/>
      <c r="H937" s="15"/>
      <c r="I937" s="28"/>
      <c r="J937" s="29"/>
      <c r="K937" s="30"/>
      <c r="L937" s="31"/>
      <c r="M937" s="32"/>
      <c r="N937" s="33"/>
      <c r="O937" s="25"/>
      <c r="P937" s="15"/>
      <c r="Q937" s="28"/>
      <c r="R937" s="29"/>
      <c r="S937" s="30"/>
      <c r="T937" s="31"/>
      <c r="U937" s="32"/>
      <c r="V937" s="33"/>
      <c r="W937" s="25"/>
      <c r="X937" s="28"/>
      <c r="Y937" s="29"/>
      <c r="Z937" s="32"/>
      <c r="AA937" s="67"/>
      <c r="AB937" s="68"/>
      <c r="AC937" s="69"/>
      <c r="AD937" s="70"/>
      <c r="AE937" s="70"/>
      <c r="AF937" s="70"/>
      <c r="AG937" s="70"/>
      <c r="AH937" s="69"/>
      <c r="AI937" s="69"/>
      <c r="AJ937" s="69"/>
      <c r="AK937" s="70"/>
      <c r="AL937" s="70"/>
      <c r="AM937" s="70"/>
      <c r="AN937" s="70"/>
      <c r="AO937" s="69"/>
      <c r="AP937" s="69"/>
      <c r="AQ937" s="69"/>
    </row>
    <row r="938">
      <c r="A938" s="60"/>
      <c r="B938" s="60"/>
      <c r="C938" s="60"/>
      <c r="D938" s="46"/>
      <c r="E938" s="25"/>
      <c r="F938" s="26"/>
      <c r="G938" s="18"/>
      <c r="H938" s="15"/>
      <c r="I938" s="28"/>
      <c r="J938" s="29"/>
      <c r="K938" s="30"/>
      <c r="L938" s="31"/>
      <c r="M938" s="32"/>
      <c r="N938" s="33"/>
      <c r="O938" s="25"/>
      <c r="P938" s="15"/>
      <c r="Q938" s="28"/>
      <c r="R938" s="29"/>
      <c r="S938" s="30"/>
      <c r="T938" s="31"/>
      <c r="U938" s="32"/>
      <c r="V938" s="33"/>
      <c r="W938" s="25"/>
      <c r="X938" s="28"/>
      <c r="Y938" s="29"/>
      <c r="Z938" s="32"/>
      <c r="AA938" s="67"/>
      <c r="AB938" s="68"/>
      <c r="AC938" s="69"/>
      <c r="AD938" s="70"/>
      <c r="AE938" s="70"/>
      <c r="AF938" s="70"/>
      <c r="AG938" s="70"/>
      <c r="AH938" s="69"/>
      <c r="AI938" s="69"/>
      <c r="AJ938" s="69"/>
      <c r="AK938" s="70"/>
      <c r="AL938" s="70"/>
      <c r="AM938" s="70"/>
      <c r="AN938" s="70"/>
      <c r="AO938" s="69"/>
      <c r="AP938" s="69"/>
      <c r="AQ938" s="69"/>
    </row>
    <row r="939">
      <c r="A939" s="60"/>
      <c r="B939" s="60"/>
      <c r="C939" s="60"/>
      <c r="D939" s="46"/>
      <c r="E939" s="25"/>
      <c r="F939" s="26"/>
      <c r="G939" s="18"/>
      <c r="H939" s="15"/>
      <c r="I939" s="28"/>
      <c r="J939" s="29"/>
      <c r="K939" s="30"/>
      <c r="L939" s="31"/>
      <c r="M939" s="32"/>
      <c r="N939" s="33"/>
      <c r="O939" s="25"/>
      <c r="P939" s="15"/>
      <c r="Q939" s="28"/>
      <c r="R939" s="29"/>
      <c r="S939" s="30"/>
      <c r="T939" s="31"/>
      <c r="U939" s="32"/>
      <c r="V939" s="33"/>
      <c r="W939" s="25"/>
      <c r="X939" s="28"/>
      <c r="Y939" s="29"/>
      <c r="Z939" s="32"/>
      <c r="AA939" s="67"/>
      <c r="AB939" s="68"/>
      <c r="AC939" s="69"/>
      <c r="AD939" s="70"/>
      <c r="AE939" s="70"/>
      <c r="AF939" s="70"/>
      <c r="AG939" s="70"/>
      <c r="AH939" s="69"/>
      <c r="AI939" s="69"/>
      <c r="AJ939" s="69"/>
      <c r="AK939" s="70"/>
      <c r="AL939" s="70"/>
      <c r="AM939" s="70"/>
      <c r="AN939" s="70"/>
      <c r="AO939" s="69"/>
      <c r="AP939" s="69"/>
      <c r="AQ939" s="69"/>
    </row>
    <row r="940">
      <c r="A940" s="60"/>
      <c r="B940" s="60"/>
      <c r="C940" s="60"/>
      <c r="D940" s="46"/>
      <c r="E940" s="25"/>
      <c r="F940" s="26"/>
      <c r="G940" s="18"/>
      <c r="H940" s="15"/>
      <c r="I940" s="28"/>
      <c r="J940" s="29"/>
      <c r="K940" s="30"/>
      <c r="L940" s="31"/>
      <c r="M940" s="32"/>
      <c r="N940" s="33"/>
      <c r="O940" s="25"/>
      <c r="P940" s="15"/>
      <c r="Q940" s="28"/>
      <c r="R940" s="29"/>
      <c r="S940" s="30"/>
      <c r="T940" s="31"/>
      <c r="U940" s="32"/>
      <c r="V940" s="33"/>
      <c r="W940" s="25"/>
      <c r="X940" s="28"/>
      <c r="Y940" s="29"/>
      <c r="Z940" s="32"/>
      <c r="AA940" s="67"/>
      <c r="AB940" s="68"/>
      <c r="AC940" s="69"/>
      <c r="AD940" s="70"/>
      <c r="AE940" s="70"/>
      <c r="AF940" s="70"/>
      <c r="AG940" s="70"/>
      <c r="AH940" s="69"/>
      <c r="AI940" s="69"/>
      <c r="AJ940" s="69"/>
      <c r="AK940" s="70"/>
      <c r="AL940" s="70"/>
      <c r="AM940" s="70"/>
      <c r="AN940" s="70"/>
      <c r="AO940" s="69"/>
      <c r="AP940" s="69"/>
      <c r="AQ940" s="69"/>
    </row>
    <row r="941">
      <c r="A941" s="60"/>
      <c r="B941" s="60"/>
      <c r="C941" s="60"/>
      <c r="D941" s="46"/>
      <c r="E941" s="25"/>
      <c r="F941" s="26"/>
      <c r="G941" s="18"/>
      <c r="H941" s="15"/>
      <c r="I941" s="28"/>
      <c r="J941" s="29"/>
      <c r="K941" s="30"/>
      <c r="L941" s="31"/>
      <c r="M941" s="32"/>
      <c r="N941" s="33"/>
      <c r="O941" s="25"/>
      <c r="P941" s="15"/>
      <c r="Q941" s="28"/>
      <c r="R941" s="29"/>
      <c r="S941" s="30"/>
      <c r="T941" s="31"/>
      <c r="U941" s="32"/>
      <c r="V941" s="33"/>
      <c r="W941" s="25"/>
      <c r="X941" s="28"/>
      <c r="Y941" s="29"/>
      <c r="Z941" s="32"/>
      <c r="AA941" s="67"/>
      <c r="AB941" s="68"/>
      <c r="AC941" s="69"/>
      <c r="AD941" s="70"/>
      <c r="AE941" s="70"/>
      <c r="AF941" s="70"/>
      <c r="AG941" s="70"/>
      <c r="AH941" s="69"/>
      <c r="AI941" s="69"/>
      <c r="AJ941" s="69"/>
      <c r="AK941" s="70"/>
      <c r="AL941" s="70"/>
      <c r="AM941" s="70"/>
      <c r="AN941" s="70"/>
      <c r="AO941" s="69"/>
      <c r="AP941" s="69"/>
      <c r="AQ941" s="69"/>
    </row>
    <row r="942">
      <c r="A942" s="60"/>
      <c r="B942" s="60"/>
      <c r="C942" s="60"/>
      <c r="D942" s="46"/>
      <c r="E942" s="25"/>
      <c r="F942" s="26"/>
      <c r="G942" s="18"/>
      <c r="H942" s="15"/>
      <c r="I942" s="28"/>
      <c r="J942" s="29"/>
      <c r="K942" s="30"/>
      <c r="L942" s="31"/>
      <c r="M942" s="32"/>
      <c r="N942" s="33"/>
      <c r="O942" s="25"/>
      <c r="P942" s="15"/>
      <c r="Q942" s="28"/>
      <c r="R942" s="29"/>
      <c r="S942" s="30"/>
      <c r="T942" s="31"/>
      <c r="U942" s="32"/>
      <c r="V942" s="33"/>
      <c r="W942" s="25"/>
      <c r="X942" s="28"/>
      <c r="Y942" s="29"/>
      <c r="Z942" s="32"/>
      <c r="AA942" s="67"/>
      <c r="AB942" s="68"/>
      <c r="AC942" s="69"/>
      <c r="AD942" s="70"/>
      <c r="AE942" s="70"/>
      <c r="AF942" s="70"/>
      <c r="AG942" s="70"/>
      <c r="AH942" s="69"/>
      <c r="AI942" s="69"/>
      <c r="AJ942" s="69"/>
      <c r="AK942" s="70"/>
      <c r="AL942" s="70"/>
      <c r="AM942" s="70"/>
      <c r="AN942" s="70"/>
      <c r="AO942" s="69"/>
      <c r="AP942" s="69"/>
      <c r="AQ942" s="69"/>
    </row>
    <row r="943">
      <c r="A943" s="60"/>
      <c r="B943" s="60"/>
      <c r="C943" s="60"/>
      <c r="D943" s="46"/>
      <c r="E943" s="25"/>
      <c r="F943" s="26"/>
      <c r="G943" s="18"/>
      <c r="H943" s="15"/>
      <c r="I943" s="28"/>
      <c r="J943" s="29"/>
      <c r="K943" s="30"/>
      <c r="L943" s="31"/>
      <c r="M943" s="32"/>
      <c r="N943" s="33"/>
      <c r="O943" s="25"/>
      <c r="P943" s="15"/>
      <c r="Q943" s="28"/>
      <c r="R943" s="29"/>
      <c r="S943" s="30"/>
      <c r="T943" s="31"/>
      <c r="U943" s="32"/>
      <c r="V943" s="33"/>
      <c r="W943" s="25"/>
      <c r="X943" s="28"/>
      <c r="Y943" s="29"/>
      <c r="Z943" s="32"/>
      <c r="AA943" s="67"/>
      <c r="AB943" s="68"/>
      <c r="AC943" s="69"/>
      <c r="AD943" s="70"/>
      <c r="AE943" s="70"/>
      <c r="AF943" s="70"/>
      <c r="AG943" s="70"/>
      <c r="AH943" s="69"/>
      <c r="AI943" s="69"/>
      <c r="AJ943" s="69"/>
      <c r="AK943" s="70"/>
      <c r="AL943" s="70"/>
      <c r="AM943" s="70"/>
      <c r="AN943" s="70"/>
      <c r="AO943" s="69"/>
      <c r="AP943" s="69"/>
      <c r="AQ943" s="69"/>
    </row>
    <row r="944">
      <c r="A944" s="60"/>
      <c r="B944" s="60"/>
      <c r="C944" s="60"/>
      <c r="D944" s="46"/>
      <c r="E944" s="25"/>
      <c r="F944" s="26"/>
      <c r="G944" s="18"/>
      <c r="H944" s="15"/>
      <c r="I944" s="28"/>
      <c r="J944" s="29"/>
      <c r="K944" s="30"/>
      <c r="L944" s="31"/>
      <c r="M944" s="32"/>
      <c r="N944" s="33"/>
      <c r="O944" s="25"/>
      <c r="P944" s="15"/>
      <c r="Q944" s="28"/>
      <c r="R944" s="29"/>
      <c r="S944" s="30"/>
      <c r="T944" s="31"/>
      <c r="U944" s="32"/>
      <c r="V944" s="33"/>
      <c r="W944" s="25"/>
      <c r="X944" s="28"/>
      <c r="Y944" s="29"/>
      <c r="Z944" s="32"/>
      <c r="AA944" s="67"/>
      <c r="AB944" s="68"/>
      <c r="AC944" s="69"/>
      <c r="AD944" s="70"/>
      <c r="AE944" s="70"/>
      <c r="AF944" s="70"/>
      <c r="AG944" s="70"/>
      <c r="AH944" s="69"/>
      <c r="AI944" s="69"/>
      <c r="AJ944" s="69"/>
      <c r="AK944" s="70"/>
      <c r="AL944" s="70"/>
      <c r="AM944" s="70"/>
      <c r="AN944" s="70"/>
      <c r="AO944" s="69"/>
      <c r="AP944" s="69"/>
      <c r="AQ944" s="69"/>
    </row>
    <row r="945">
      <c r="A945" s="60"/>
      <c r="B945" s="60"/>
      <c r="C945" s="60"/>
      <c r="D945" s="46"/>
      <c r="E945" s="25"/>
      <c r="F945" s="26"/>
      <c r="G945" s="18"/>
      <c r="H945" s="15"/>
      <c r="I945" s="28"/>
      <c r="J945" s="29"/>
      <c r="K945" s="30"/>
      <c r="L945" s="31"/>
      <c r="M945" s="32"/>
      <c r="N945" s="33"/>
      <c r="O945" s="25"/>
      <c r="P945" s="15"/>
      <c r="Q945" s="28"/>
      <c r="R945" s="29"/>
      <c r="S945" s="30"/>
      <c r="T945" s="31"/>
      <c r="U945" s="32"/>
      <c r="V945" s="33"/>
      <c r="W945" s="25"/>
      <c r="X945" s="28"/>
      <c r="Y945" s="29"/>
      <c r="Z945" s="32"/>
      <c r="AA945" s="67"/>
      <c r="AB945" s="68"/>
      <c r="AC945" s="69"/>
      <c r="AD945" s="70"/>
      <c r="AE945" s="70"/>
      <c r="AF945" s="70"/>
      <c r="AG945" s="70"/>
      <c r="AH945" s="69"/>
      <c r="AI945" s="69"/>
      <c r="AJ945" s="69"/>
      <c r="AK945" s="70"/>
      <c r="AL945" s="70"/>
      <c r="AM945" s="70"/>
      <c r="AN945" s="70"/>
      <c r="AO945" s="69"/>
      <c r="AP945" s="69"/>
      <c r="AQ945" s="69"/>
    </row>
    <row r="946">
      <c r="A946" s="60"/>
      <c r="B946" s="60"/>
      <c r="C946" s="60"/>
      <c r="D946" s="46"/>
      <c r="E946" s="25"/>
      <c r="F946" s="26"/>
      <c r="G946" s="18"/>
      <c r="H946" s="15"/>
      <c r="I946" s="28"/>
      <c r="J946" s="29"/>
      <c r="K946" s="30"/>
      <c r="L946" s="31"/>
      <c r="M946" s="32"/>
      <c r="N946" s="33"/>
      <c r="O946" s="25"/>
      <c r="P946" s="15"/>
      <c r="Q946" s="28"/>
      <c r="R946" s="29"/>
      <c r="S946" s="30"/>
      <c r="T946" s="31"/>
      <c r="U946" s="32"/>
      <c r="V946" s="33"/>
      <c r="W946" s="25"/>
      <c r="X946" s="28"/>
      <c r="Y946" s="29"/>
      <c r="Z946" s="32"/>
      <c r="AA946" s="67"/>
      <c r="AB946" s="68"/>
      <c r="AC946" s="69"/>
      <c r="AD946" s="70"/>
      <c r="AE946" s="70"/>
      <c r="AF946" s="70"/>
      <c r="AG946" s="70"/>
      <c r="AH946" s="69"/>
      <c r="AI946" s="69"/>
      <c r="AJ946" s="69"/>
      <c r="AK946" s="70"/>
      <c r="AL946" s="70"/>
      <c r="AM946" s="70"/>
      <c r="AN946" s="70"/>
      <c r="AO946" s="69"/>
      <c r="AP946" s="69"/>
      <c r="AQ946" s="69"/>
    </row>
    <row r="947">
      <c r="A947" s="60"/>
      <c r="B947" s="60"/>
      <c r="C947" s="60"/>
      <c r="D947" s="46"/>
      <c r="E947" s="25"/>
      <c r="F947" s="26"/>
      <c r="G947" s="18"/>
      <c r="H947" s="15"/>
      <c r="I947" s="28"/>
      <c r="J947" s="29"/>
      <c r="K947" s="30"/>
      <c r="L947" s="31"/>
      <c r="M947" s="32"/>
      <c r="N947" s="33"/>
      <c r="O947" s="25"/>
      <c r="P947" s="15"/>
      <c r="Q947" s="28"/>
      <c r="R947" s="29"/>
      <c r="S947" s="30"/>
      <c r="T947" s="31"/>
      <c r="U947" s="32"/>
      <c r="V947" s="33"/>
      <c r="W947" s="25"/>
      <c r="X947" s="28"/>
      <c r="Y947" s="29"/>
      <c r="Z947" s="32"/>
      <c r="AA947" s="67"/>
      <c r="AB947" s="68"/>
      <c r="AC947" s="69"/>
      <c r="AD947" s="70"/>
      <c r="AE947" s="70"/>
      <c r="AF947" s="70"/>
      <c r="AG947" s="70"/>
      <c r="AH947" s="69"/>
      <c r="AI947" s="69"/>
      <c r="AJ947" s="69"/>
      <c r="AK947" s="70"/>
      <c r="AL947" s="70"/>
      <c r="AM947" s="70"/>
      <c r="AN947" s="70"/>
      <c r="AO947" s="69"/>
      <c r="AP947" s="69"/>
      <c r="AQ947" s="69"/>
    </row>
    <row r="948">
      <c r="A948" s="60"/>
      <c r="B948" s="60"/>
      <c r="C948" s="60"/>
      <c r="D948" s="46"/>
      <c r="E948" s="25"/>
      <c r="F948" s="26"/>
      <c r="G948" s="18"/>
      <c r="H948" s="15"/>
      <c r="I948" s="28"/>
      <c r="J948" s="29"/>
      <c r="K948" s="30"/>
      <c r="L948" s="31"/>
      <c r="M948" s="32"/>
      <c r="N948" s="33"/>
      <c r="O948" s="25"/>
      <c r="P948" s="15"/>
      <c r="Q948" s="28"/>
      <c r="R948" s="29"/>
      <c r="S948" s="30"/>
      <c r="T948" s="31"/>
      <c r="U948" s="32"/>
      <c r="V948" s="33"/>
      <c r="W948" s="25"/>
      <c r="X948" s="28"/>
      <c r="Y948" s="29"/>
      <c r="Z948" s="32"/>
      <c r="AA948" s="67"/>
      <c r="AB948" s="68"/>
      <c r="AC948" s="69"/>
      <c r="AD948" s="70"/>
      <c r="AE948" s="70"/>
      <c r="AF948" s="70"/>
      <c r="AG948" s="70"/>
      <c r="AH948" s="69"/>
      <c r="AI948" s="69"/>
      <c r="AJ948" s="69"/>
      <c r="AK948" s="70"/>
      <c r="AL948" s="70"/>
      <c r="AM948" s="70"/>
      <c r="AN948" s="70"/>
      <c r="AO948" s="69"/>
      <c r="AP948" s="69"/>
      <c r="AQ948" s="69"/>
    </row>
    <row r="949">
      <c r="A949" s="60"/>
      <c r="B949" s="60"/>
      <c r="C949" s="60"/>
      <c r="D949" s="46"/>
      <c r="E949" s="25"/>
      <c r="F949" s="26"/>
      <c r="G949" s="18"/>
      <c r="H949" s="15"/>
      <c r="I949" s="28"/>
      <c r="J949" s="29"/>
      <c r="K949" s="30"/>
      <c r="L949" s="31"/>
      <c r="M949" s="32"/>
      <c r="N949" s="33"/>
      <c r="O949" s="25"/>
      <c r="P949" s="15"/>
      <c r="Q949" s="28"/>
      <c r="R949" s="29"/>
      <c r="S949" s="30"/>
      <c r="T949" s="31"/>
      <c r="U949" s="32"/>
      <c r="V949" s="33"/>
      <c r="W949" s="25"/>
      <c r="X949" s="28"/>
      <c r="Y949" s="29"/>
      <c r="Z949" s="32"/>
      <c r="AA949" s="67"/>
      <c r="AB949" s="68"/>
      <c r="AC949" s="69"/>
      <c r="AD949" s="70"/>
      <c r="AE949" s="70"/>
      <c r="AF949" s="70"/>
      <c r="AG949" s="70"/>
      <c r="AH949" s="69"/>
      <c r="AI949" s="69"/>
      <c r="AJ949" s="69"/>
      <c r="AK949" s="70"/>
      <c r="AL949" s="70"/>
      <c r="AM949" s="70"/>
      <c r="AN949" s="70"/>
      <c r="AO949" s="69"/>
      <c r="AP949" s="69"/>
      <c r="AQ949" s="69"/>
    </row>
    <row r="950">
      <c r="A950" s="60"/>
      <c r="B950" s="60"/>
      <c r="C950" s="60"/>
      <c r="D950" s="46"/>
      <c r="E950" s="25"/>
      <c r="F950" s="26"/>
      <c r="G950" s="18"/>
      <c r="H950" s="15"/>
      <c r="I950" s="28"/>
      <c r="J950" s="29"/>
      <c r="K950" s="30"/>
      <c r="L950" s="31"/>
      <c r="M950" s="32"/>
      <c r="N950" s="33"/>
      <c r="O950" s="25"/>
      <c r="P950" s="15"/>
      <c r="Q950" s="28"/>
      <c r="R950" s="29"/>
      <c r="S950" s="30"/>
      <c r="T950" s="31"/>
      <c r="U950" s="32"/>
      <c r="V950" s="33"/>
      <c r="W950" s="25"/>
      <c r="X950" s="28"/>
      <c r="Y950" s="29"/>
      <c r="Z950" s="32"/>
      <c r="AA950" s="67"/>
      <c r="AB950" s="68"/>
      <c r="AC950" s="69"/>
      <c r="AD950" s="70"/>
      <c r="AE950" s="70"/>
      <c r="AF950" s="70"/>
      <c r="AG950" s="70"/>
      <c r="AH950" s="69"/>
      <c r="AI950" s="69"/>
      <c r="AJ950" s="69"/>
      <c r="AK950" s="70"/>
      <c r="AL950" s="70"/>
      <c r="AM950" s="70"/>
      <c r="AN950" s="70"/>
      <c r="AO950" s="69"/>
      <c r="AP950" s="69"/>
      <c r="AQ950" s="69"/>
    </row>
    <row r="951">
      <c r="A951" s="60"/>
      <c r="B951" s="60"/>
      <c r="C951" s="60"/>
      <c r="D951" s="46"/>
      <c r="E951" s="25"/>
      <c r="F951" s="26"/>
      <c r="G951" s="18"/>
      <c r="H951" s="15"/>
      <c r="I951" s="28"/>
      <c r="J951" s="29"/>
      <c r="K951" s="30"/>
      <c r="L951" s="31"/>
      <c r="M951" s="32"/>
      <c r="N951" s="33"/>
      <c r="O951" s="25"/>
      <c r="P951" s="15"/>
      <c r="Q951" s="28"/>
      <c r="R951" s="29"/>
      <c r="S951" s="30"/>
      <c r="T951" s="31"/>
      <c r="U951" s="32"/>
      <c r="V951" s="33"/>
      <c r="W951" s="25"/>
      <c r="X951" s="28"/>
      <c r="Y951" s="29"/>
      <c r="Z951" s="32"/>
      <c r="AA951" s="67"/>
      <c r="AB951" s="68"/>
      <c r="AC951" s="69"/>
      <c r="AD951" s="70"/>
      <c r="AE951" s="70"/>
      <c r="AF951" s="70"/>
      <c r="AG951" s="70"/>
      <c r="AH951" s="69"/>
      <c r="AI951" s="69"/>
      <c r="AJ951" s="69"/>
      <c r="AK951" s="70"/>
      <c r="AL951" s="70"/>
      <c r="AM951" s="70"/>
      <c r="AN951" s="70"/>
      <c r="AO951" s="69"/>
      <c r="AP951" s="69"/>
      <c r="AQ951" s="69"/>
    </row>
    <row r="952">
      <c r="A952" s="60"/>
      <c r="B952" s="60"/>
      <c r="C952" s="60"/>
      <c r="D952" s="46"/>
      <c r="E952" s="25"/>
      <c r="F952" s="26"/>
      <c r="G952" s="18"/>
      <c r="H952" s="15"/>
      <c r="I952" s="28"/>
      <c r="J952" s="29"/>
      <c r="K952" s="30"/>
      <c r="L952" s="31"/>
      <c r="M952" s="32"/>
      <c r="N952" s="33"/>
      <c r="O952" s="25"/>
      <c r="P952" s="15"/>
      <c r="Q952" s="28"/>
      <c r="R952" s="29"/>
      <c r="S952" s="30"/>
      <c r="T952" s="31"/>
      <c r="U952" s="32"/>
      <c r="V952" s="33"/>
      <c r="W952" s="25"/>
      <c r="X952" s="28"/>
      <c r="Y952" s="29"/>
      <c r="Z952" s="32"/>
      <c r="AA952" s="67"/>
      <c r="AB952" s="68"/>
      <c r="AC952" s="69"/>
      <c r="AD952" s="70"/>
      <c r="AE952" s="70"/>
      <c r="AF952" s="70"/>
      <c r="AG952" s="70"/>
      <c r="AH952" s="69"/>
      <c r="AI952" s="69"/>
      <c r="AJ952" s="69"/>
      <c r="AK952" s="70"/>
      <c r="AL952" s="70"/>
      <c r="AM952" s="70"/>
      <c r="AN952" s="70"/>
      <c r="AO952" s="69"/>
      <c r="AP952" s="69"/>
      <c r="AQ952" s="69"/>
    </row>
    <row r="953">
      <c r="A953" s="60"/>
      <c r="B953" s="60"/>
      <c r="C953" s="60"/>
      <c r="D953" s="46"/>
      <c r="E953" s="25"/>
      <c r="F953" s="26"/>
      <c r="G953" s="18"/>
      <c r="H953" s="15"/>
      <c r="I953" s="28"/>
      <c r="J953" s="29"/>
      <c r="K953" s="30"/>
      <c r="L953" s="31"/>
      <c r="M953" s="32"/>
      <c r="N953" s="33"/>
      <c r="O953" s="25"/>
      <c r="P953" s="15"/>
      <c r="Q953" s="28"/>
      <c r="R953" s="29"/>
      <c r="S953" s="30"/>
      <c r="T953" s="31"/>
      <c r="U953" s="32"/>
      <c r="V953" s="33"/>
      <c r="W953" s="25"/>
      <c r="X953" s="28"/>
      <c r="Y953" s="29"/>
      <c r="Z953" s="32"/>
      <c r="AA953" s="67"/>
      <c r="AB953" s="68"/>
      <c r="AC953" s="69"/>
      <c r="AD953" s="70"/>
      <c r="AE953" s="70"/>
      <c r="AF953" s="70"/>
      <c r="AG953" s="70"/>
      <c r="AH953" s="69"/>
      <c r="AI953" s="69"/>
      <c r="AJ953" s="69"/>
      <c r="AK953" s="70"/>
      <c r="AL953" s="70"/>
      <c r="AM953" s="70"/>
      <c r="AN953" s="70"/>
      <c r="AO953" s="69"/>
      <c r="AP953" s="69"/>
      <c r="AQ953" s="69"/>
    </row>
    <row r="954">
      <c r="A954" s="60"/>
      <c r="B954" s="60"/>
      <c r="C954" s="60"/>
      <c r="D954" s="46"/>
      <c r="E954" s="25"/>
      <c r="F954" s="26"/>
      <c r="G954" s="18"/>
      <c r="H954" s="15"/>
      <c r="I954" s="28"/>
      <c r="J954" s="29"/>
      <c r="K954" s="30"/>
      <c r="L954" s="31"/>
      <c r="M954" s="32"/>
      <c r="N954" s="33"/>
      <c r="O954" s="25"/>
      <c r="P954" s="15"/>
      <c r="Q954" s="28"/>
      <c r="R954" s="29"/>
      <c r="S954" s="30"/>
      <c r="T954" s="31"/>
      <c r="U954" s="32"/>
      <c r="V954" s="33"/>
      <c r="W954" s="25"/>
      <c r="X954" s="28"/>
      <c r="Y954" s="29"/>
      <c r="Z954" s="32"/>
      <c r="AA954" s="67"/>
      <c r="AB954" s="68"/>
      <c r="AC954" s="69"/>
      <c r="AD954" s="70"/>
      <c r="AE954" s="70"/>
      <c r="AF954" s="70"/>
      <c r="AG954" s="70"/>
      <c r="AH954" s="69"/>
      <c r="AI954" s="69"/>
      <c r="AJ954" s="69"/>
      <c r="AK954" s="70"/>
      <c r="AL954" s="70"/>
      <c r="AM954" s="70"/>
      <c r="AN954" s="70"/>
      <c r="AO954" s="69"/>
      <c r="AP954" s="69"/>
      <c r="AQ954" s="69"/>
    </row>
    <row r="955">
      <c r="A955" s="60"/>
      <c r="B955" s="60"/>
      <c r="C955" s="60"/>
      <c r="D955" s="46"/>
      <c r="E955" s="25"/>
      <c r="F955" s="26"/>
      <c r="G955" s="18"/>
      <c r="H955" s="15"/>
      <c r="I955" s="28"/>
      <c r="J955" s="29"/>
      <c r="K955" s="30"/>
      <c r="L955" s="31"/>
      <c r="M955" s="32"/>
      <c r="N955" s="33"/>
      <c r="O955" s="25"/>
      <c r="P955" s="15"/>
      <c r="Q955" s="28"/>
      <c r="R955" s="29"/>
      <c r="S955" s="30"/>
      <c r="T955" s="31"/>
      <c r="U955" s="32"/>
      <c r="V955" s="33"/>
      <c r="W955" s="25"/>
      <c r="X955" s="28"/>
      <c r="Y955" s="29"/>
      <c r="Z955" s="32"/>
      <c r="AA955" s="67"/>
      <c r="AB955" s="68"/>
      <c r="AC955" s="69"/>
      <c r="AD955" s="70"/>
      <c r="AE955" s="70"/>
      <c r="AF955" s="70"/>
      <c r="AG955" s="70"/>
      <c r="AH955" s="69"/>
      <c r="AI955" s="69"/>
      <c r="AJ955" s="69"/>
      <c r="AK955" s="70"/>
      <c r="AL955" s="70"/>
      <c r="AM955" s="70"/>
      <c r="AN955" s="70"/>
      <c r="AO955" s="69"/>
      <c r="AP955" s="69"/>
      <c r="AQ955" s="69"/>
    </row>
    <row r="956">
      <c r="A956" s="60"/>
      <c r="B956" s="60"/>
      <c r="C956" s="60"/>
      <c r="D956" s="46"/>
      <c r="E956" s="25"/>
      <c r="F956" s="26"/>
      <c r="G956" s="18"/>
      <c r="H956" s="15"/>
      <c r="I956" s="28"/>
      <c r="J956" s="29"/>
      <c r="K956" s="30"/>
      <c r="L956" s="31"/>
      <c r="M956" s="32"/>
      <c r="N956" s="33"/>
      <c r="O956" s="25"/>
      <c r="P956" s="15"/>
      <c r="Q956" s="28"/>
      <c r="R956" s="29"/>
      <c r="S956" s="30"/>
      <c r="T956" s="31"/>
      <c r="U956" s="32"/>
      <c r="V956" s="33"/>
      <c r="W956" s="25"/>
      <c r="X956" s="28"/>
      <c r="Y956" s="29"/>
      <c r="Z956" s="32"/>
      <c r="AA956" s="67"/>
      <c r="AB956" s="68"/>
      <c r="AC956" s="69"/>
      <c r="AD956" s="70"/>
      <c r="AE956" s="70"/>
      <c r="AF956" s="70"/>
      <c r="AG956" s="70"/>
      <c r="AH956" s="69"/>
      <c r="AI956" s="69"/>
      <c r="AJ956" s="69"/>
      <c r="AK956" s="70"/>
      <c r="AL956" s="70"/>
      <c r="AM956" s="70"/>
      <c r="AN956" s="70"/>
      <c r="AO956" s="69"/>
      <c r="AP956" s="69"/>
      <c r="AQ956" s="69"/>
    </row>
    <row r="957">
      <c r="A957" s="60"/>
      <c r="B957" s="60"/>
      <c r="C957" s="60"/>
      <c r="D957" s="46"/>
      <c r="E957" s="25"/>
      <c r="F957" s="26"/>
      <c r="G957" s="18"/>
      <c r="H957" s="15"/>
      <c r="I957" s="28"/>
      <c r="J957" s="29"/>
      <c r="K957" s="30"/>
      <c r="L957" s="31"/>
      <c r="M957" s="32"/>
      <c r="N957" s="33"/>
      <c r="O957" s="25"/>
      <c r="P957" s="15"/>
      <c r="Q957" s="28"/>
      <c r="R957" s="29"/>
      <c r="S957" s="30"/>
      <c r="T957" s="31"/>
      <c r="U957" s="32"/>
      <c r="V957" s="33"/>
      <c r="W957" s="25"/>
      <c r="X957" s="28"/>
      <c r="Y957" s="29"/>
      <c r="Z957" s="32"/>
      <c r="AA957" s="67"/>
      <c r="AB957" s="68"/>
      <c r="AC957" s="69"/>
      <c r="AD957" s="70"/>
      <c r="AE957" s="70"/>
      <c r="AF957" s="70"/>
      <c r="AG957" s="70"/>
      <c r="AH957" s="69"/>
      <c r="AI957" s="69"/>
      <c r="AJ957" s="69"/>
      <c r="AK957" s="70"/>
      <c r="AL957" s="70"/>
      <c r="AM957" s="70"/>
      <c r="AN957" s="70"/>
      <c r="AO957" s="69"/>
      <c r="AP957" s="69"/>
      <c r="AQ957" s="69"/>
    </row>
    <row r="958">
      <c r="A958" s="60"/>
      <c r="B958" s="60"/>
      <c r="C958" s="60"/>
      <c r="D958" s="46"/>
      <c r="E958" s="25"/>
      <c r="F958" s="26"/>
      <c r="G958" s="18"/>
      <c r="H958" s="15"/>
      <c r="I958" s="28"/>
      <c r="J958" s="29"/>
      <c r="K958" s="30"/>
      <c r="L958" s="31"/>
      <c r="M958" s="32"/>
      <c r="N958" s="33"/>
      <c r="O958" s="25"/>
      <c r="P958" s="15"/>
      <c r="Q958" s="28"/>
      <c r="R958" s="29"/>
      <c r="S958" s="30"/>
      <c r="T958" s="31"/>
      <c r="U958" s="32"/>
      <c r="V958" s="33"/>
      <c r="W958" s="25"/>
      <c r="X958" s="28"/>
      <c r="Y958" s="29"/>
      <c r="Z958" s="32"/>
      <c r="AA958" s="67"/>
      <c r="AB958" s="68"/>
      <c r="AC958" s="69"/>
      <c r="AD958" s="70"/>
      <c r="AE958" s="70"/>
      <c r="AF958" s="70"/>
      <c r="AG958" s="70"/>
      <c r="AH958" s="69"/>
      <c r="AI958" s="69"/>
      <c r="AJ958" s="69"/>
      <c r="AK958" s="70"/>
      <c r="AL958" s="70"/>
      <c r="AM958" s="70"/>
      <c r="AN958" s="70"/>
      <c r="AO958" s="69"/>
      <c r="AP958" s="69"/>
      <c r="AQ958" s="69"/>
    </row>
    <row r="959">
      <c r="A959" s="60"/>
      <c r="B959" s="60"/>
      <c r="C959" s="60"/>
      <c r="D959" s="46"/>
      <c r="E959" s="25"/>
      <c r="F959" s="26"/>
      <c r="G959" s="18"/>
      <c r="H959" s="15"/>
      <c r="I959" s="28"/>
      <c r="J959" s="29"/>
      <c r="K959" s="30"/>
      <c r="L959" s="31"/>
      <c r="M959" s="32"/>
      <c r="N959" s="33"/>
      <c r="O959" s="25"/>
      <c r="P959" s="15"/>
      <c r="Q959" s="28"/>
      <c r="R959" s="29"/>
      <c r="S959" s="30"/>
      <c r="T959" s="31"/>
      <c r="U959" s="32"/>
      <c r="V959" s="33"/>
      <c r="W959" s="25"/>
      <c r="X959" s="28"/>
      <c r="Y959" s="29"/>
      <c r="Z959" s="32"/>
      <c r="AA959" s="67"/>
      <c r="AB959" s="68"/>
      <c r="AC959" s="69"/>
      <c r="AD959" s="70"/>
      <c r="AE959" s="70"/>
      <c r="AF959" s="70"/>
      <c r="AG959" s="70"/>
      <c r="AH959" s="69"/>
      <c r="AI959" s="69"/>
      <c r="AJ959" s="69"/>
      <c r="AK959" s="70"/>
      <c r="AL959" s="70"/>
      <c r="AM959" s="70"/>
      <c r="AN959" s="70"/>
      <c r="AO959" s="69"/>
      <c r="AP959" s="69"/>
      <c r="AQ959" s="69"/>
    </row>
    <row r="960">
      <c r="A960" s="60"/>
      <c r="B960" s="60"/>
      <c r="C960" s="60"/>
      <c r="D960" s="46"/>
      <c r="E960" s="25"/>
      <c r="F960" s="26"/>
      <c r="G960" s="18"/>
      <c r="H960" s="15"/>
      <c r="I960" s="28"/>
      <c r="J960" s="29"/>
      <c r="K960" s="30"/>
      <c r="L960" s="31"/>
      <c r="M960" s="32"/>
      <c r="N960" s="33"/>
      <c r="O960" s="25"/>
      <c r="P960" s="15"/>
      <c r="Q960" s="28"/>
      <c r="R960" s="29"/>
      <c r="S960" s="30"/>
      <c r="T960" s="31"/>
      <c r="U960" s="32"/>
      <c r="V960" s="33"/>
      <c r="W960" s="25"/>
      <c r="X960" s="28"/>
      <c r="Y960" s="29"/>
      <c r="Z960" s="32"/>
      <c r="AA960" s="67"/>
      <c r="AB960" s="68"/>
      <c r="AC960" s="69"/>
      <c r="AD960" s="70"/>
      <c r="AE960" s="70"/>
      <c r="AF960" s="70"/>
      <c r="AG960" s="70"/>
      <c r="AH960" s="69"/>
      <c r="AI960" s="69"/>
      <c r="AJ960" s="69"/>
      <c r="AK960" s="70"/>
      <c r="AL960" s="70"/>
      <c r="AM960" s="70"/>
      <c r="AN960" s="70"/>
      <c r="AO960" s="69"/>
      <c r="AP960" s="69"/>
      <c r="AQ960" s="69"/>
    </row>
    <row r="961">
      <c r="A961" s="60"/>
      <c r="B961" s="60"/>
      <c r="C961" s="60"/>
      <c r="D961" s="46"/>
      <c r="E961" s="25"/>
      <c r="F961" s="26"/>
      <c r="G961" s="18"/>
      <c r="H961" s="15"/>
      <c r="I961" s="28"/>
      <c r="J961" s="29"/>
      <c r="K961" s="30"/>
      <c r="L961" s="31"/>
      <c r="M961" s="32"/>
      <c r="N961" s="33"/>
      <c r="O961" s="25"/>
      <c r="P961" s="15"/>
      <c r="Q961" s="28"/>
      <c r="R961" s="29"/>
      <c r="S961" s="30"/>
      <c r="T961" s="31"/>
      <c r="U961" s="32"/>
      <c r="V961" s="33"/>
      <c r="W961" s="25"/>
      <c r="X961" s="28"/>
      <c r="Y961" s="29"/>
      <c r="Z961" s="32"/>
      <c r="AA961" s="67"/>
      <c r="AB961" s="68"/>
      <c r="AC961" s="69"/>
      <c r="AD961" s="70"/>
      <c r="AE961" s="70"/>
      <c r="AF961" s="70"/>
      <c r="AG961" s="70"/>
      <c r="AH961" s="69"/>
      <c r="AI961" s="69"/>
      <c r="AJ961" s="69"/>
      <c r="AK961" s="70"/>
      <c r="AL961" s="70"/>
      <c r="AM961" s="70"/>
      <c r="AN961" s="70"/>
      <c r="AO961" s="69"/>
      <c r="AP961" s="69"/>
      <c r="AQ961" s="69"/>
    </row>
    <row r="962">
      <c r="A962" s="60"/>
      <c r="B962" s="60"/>
      <c r="C962" s="60"/>
      <c r="D962" s="46"/>
      <c r="E962" s="25"/>
      <c r="F962" s="26"/>
      <c r="G962" s="18"/>
      <c r="H962" s="15"/>
      <c r="I962" s="28"/>
      <c r="J962" s="29"/>
      <c r="K962" s="30"/>
      <c r="L962" s="31"/>
      <c r="M962" s="32"/>
      <c r="N962" s="33"/>
      <c r="O962" s="25"/>
      <c r="P962" s="15"/>
      <c r="Q962" s="28"/>
      <c r="R962" s="29"/>
      <c r="S962" s="30"/>
      <c r="T962" s="31"/>
      <c r="U962" s="32"/>
      <c r="V962" s="33"/>
      <c r="W962" s="25"/>
      <c r="X962" s="28"/>
      <c r="Y962" s="29"/>
      <c r="Z962" s="32"/>
      <c r="AA962" s="67"/>
      <c r="AB962" s="68"/>
      <c r="AC962" s="69"/>
      <c r="AD962" s="70"/>
      <c r="AE962" s="70"/>
      <c r="AF962" s="70"/>
      <c r="AG962" s="70"/>
      <c r="AH962" s="69"/>
      <c r="AI962" s="69"/>
      <c r="AJ962" s="69"/>
      <c r="AK962" s="70"/>
      <c r="AL962" s="70"/>
      <c r="AM962" s="70"/>
      <c r="AN962" s="70"/>
      <c r="AO962" s="69"/>
      <c r="AP962" s="69"/>
      <c r="AQ962" s="69"/>
    </row>
    <row r="963">
      <c r="A963" s="60"/>
      <c r="B963" s="60"/>
      <c r="C963" s="60"/>
      <c r="D963" s="46"/>
      <c r="E963" s="25"/>
      <c r="F963" s="26"/>
      <c r="G963" s="18"/>
      <c r="H963" s="15"/>
      <c r="I963" s="28"/>
      <c r="J963" s="29"/>
      <c r="K963" s="30"/>
      <c r="L963" s="31"/>
      <c r="M963" s="32"/>
      <c r="N963" s="33"/>
      <c r="O963" s="25"/>
      <c r="P963" s="15"/>
      <c r="Q963" s="28"/>
      <c r="R963" s="29"/>
      <c r="S963" s="30"/>
      <c r="T963" s="31"/>
      <c r="U963" s="32"/>
      <c r="V963" s="33"/>
      <c r="W963" s="25"/>
      <c r="X963" s="28"/>
      <c r="Y963" s="29"/>
      <c r="Z963" s="32"/>
      <c r="AA963" s="67"/>
      <c r="AB963" s="68"/>
      <c r="AC963" s="69"/>
      <c r="AD963" s="70"/>
      <c r="AE963" s="70"/>
      <c r="AF963" s="70"/>
      <c r="AG963" s="70"/>
      <c r="AH963" s="69"/>
      <c r="AI963" s="69"/>
      <c r="AJ963" s="69"/>
      <c r="AK963" s="70"/>
      <c r="AL963" s="70"/>
      <c r="AM963" s="70"/>
      <c r="AN963" s="70"/>
      <c r="AO963" s="69"/>
      <c r="AP963" s="69"/>
      <c r="AQ963" s="69"/>
    </row>
    <row r="964">
      <c r="A964" s="60"/>
      <c r="B964" s="60"/>
      <c r="C964" s="60"/>
      <c r="D964" s="46"/>
      <c r="E964" s="25"/>
      <c r="F964" s="26"/>
      <c r="G964" s="18"/>
      <c r="H964" s="15"/>
      <c r="I964" s="28"/>
      <c r="J964" s="29"/>
      <c r="K964" s="30"/>
      <c r="L964" s="31"/>
      <c r="M964" s="32"/>
      <c r="N964" s="33"/>
      <c r="O964" s="25"/>
      <c r="P964" s="15"/>
      <c r="Q964" s="28"/>
      <c r="R964" s="29"/>
      <c r="S964" s="30"/>
      <c r="T964" s="31"/>
      <c r="U964" s="32"/>
      <c r="V964" s="33"/>
      <c r="W964" s="25"/>
      <c r="X964" s="28"/>
      <c r="Y964" s="29"/>
      <c r="Z964" s="32"/>
      <c r="AA964" s="67"/>
      <c r="AB964" s="68"/>
      <c r="AC964" s="69"/>
      <c r="AD964" s="70"/>
      <c r="AE964" s="70"/>
      <c r="AF964" s="70"/>
      <c r="AG964" s="70"/>
      <c r="AH964" s="69"/>
      <c r="AI964" s="69"/>
      <c r="AJ964" s="69"/>
      <c r="AK964" s="70"/>
      <c r="AL964" s="70"/>
      <c r="AM964" s="70"/>
      <c r="AN964" s="70"/>
      <c r="AO964" s="69"/>
      <c r="AP964" s="69"/>
      <c r="AQ964" s="69"/>
    </row>
    <row r="965">
      <c r="A965" s="60"/>
      <c r="B965" s="60"/>
      <c r="C965" s="60"/>
      <c r="D965" s="46"/>
      <c r="E965" s="25"/>
      <c r="F965" s="26"/>
      <c r="G965" s="18"/>
      <c r="H965" s="15"/>
      <c r="I965" s="28"/>
      <c r="J965" s="29"/>
      <c r="K965" s="30"/>
      <c r="L965" s="31"/>
      <c r="M965" s="32"/>
      <c r="N965" s="33"/>
      <c r="O965" s="25"/>
      <c r="P965" s="15"/>
      <c r="Q965" s="28"/>
      <c r="R965" s="29"/>
      <c r="S965" s="30"/>
      <c r="T965" s="31"/>
      <c r="U965" s="32"/>
      <c r="V965" s="33"/>
      <c r="W965" s="25"/>
      <c r="X965" s="28"/>
      <c r="Y965" s="29"/>
      <c r="Z965" s="32"/>
      <c r="AA965" s="67"/>
      <c r="AB965" s="68"/>
      <c r="AC965" s="69"/>
      <c r="AD965" s="70"/>
      <c r="AE965" s="70"/>
      <c r="AF965" s="70"/>
      <c r="AG965" s="70"/>
      <c r="AH965" s="69"/>
      <c r="AI965" s="69"/>
      <c r="AJ965" s="69"/>
      <c r="AK965" s="70"/>
      <c r="AL965" s="70"/>
      <c r="AM965" s="70"/>
      <c r="AN965" s="70"/>
      <c r="AO965" s="69"/>
      <c r="AP965" s="69"/>
      <c r="AQ965" s="69"/>
    </row>
    <row r="966">
      <c r="A966" s="60"/>
      <c r="B966" s="60"/>
      <c r="C966" s="60"/>
      <c r="D966" s="46"/>
      <c r="E966" s="25"/>
      <c r="F966" s="26"/>
      <c r="G966" s="18"/>
      <c r="H966" s="15"/>
      <c r="I966" s="28"/>
      <c r="J966" s="29"/>
      <c r="K966" s="30"/>
      <c r="L966" s="31"/>
      <c r="M966" s="32"/>
      <c r="N966" s="33"/>
      <c r="O966" s="25"/>
      <c r="P966" s="15"/>
      <c r="Q966" s="28"/>
      <c r="R966" s="29"/>
      <c r="S966" s="30"/>
      <c r="T966" s="31"/>
      <c r="U966" s="32"/>
      <c r="V966" s="33"/>
      <c r="W966" s="25"/>
      <c r="X966" s="28"/>
      <c r="Y966" s="29"/>
      <c r="Z966" s="32"/>
      <c r="AA966" s="67"/>
      <c r="AB966" s="68"/>
      <c r="AC966" s="69"/>
      <c r="AD966" s="70"/>
      <c r="AE966" s="70"/>
      <c r="AF966" s="70"/>
      <c r="AG966" s="70"/>
      <c r="AH966" s="69"/>
      <c r="AI966" s="69"/>
      <c r="AJ966" s="69"/>
      <c r="AK966" s="70"/>
      <c r="AL966" s="70"/>
      <c r="AM966" s="70"/>
      <c r="AN966" s="70"/>
      <c r="AO966" s="69"/>
      <c r="AP966" s="69"/>
      <c r="AQ966" s="69"/>
    </row>
    <row r="967">
      <c r="A967" s="60"/>
      <c r="B967" s="60"/>
      <c r="C967" s="60"/>
      <c r="D967" s="46"/>
      <c r="E967" s="25"/>
      <c r="F967" s="26"/>
      <c r="G967" s="18"/>
      <c r="H967" s="15"/>
      <c r="I967" s="28"/>
      <c r="J967" s="29"/>
      <c r="K967" s="30"/>
      <c r="L967" s="31"/>
      <c r="M967" s="32"/>
      <c r="N967" s="33"/>
      <c r="O967" s="25"/>
      <c r="P967" s="15"/>
      <c r="Q967" s="28"/>
      <c r="R967" s="29"/>
      <c r="S967" s="30"/>
      <c r="T967" s="31"/>
      <c r="U967" s="32"/>
      <c r="V967" s="33"/>
      <c r="W967" s="25"/>
      <c r="X967" s="28"/>
      <c r="Y967" s="29"/>
      <c r="Z967" s="32"/>
      <c r="AA967" s="67"/>
      <c r="AB967" s="68"/>
      <c r="AC967" s="69"/>
      <c r="AD967" s="70"/>
      <c r="AE967" s="70"/>
      <c r="AF967" s="70"/>
      <c r="AG967" s="70"/>
      <c r="AH967" s="69"/>
      <c r="AI967" s="69"/>
      <c r="AJ967" s="69"/>
      <c r="AK967" s="70"/>
      <c r="AL967" s="70"/>
      <c r="AM967" s="70"/>
      <c r="AN967" s="70"/>
      <c r="AO967" s="69"/>
      <c r="AP967" s="69"/>
      <c r="AQ967" s="69"/>
    </row>
    <row r="968">
      <c r="A968" s="60"/>
      <c r="B968" s="60"/>
      <c r="C968" s="60"/>
      <c r="D968" s="46"/>
      <c r="E968" s="25"/>
      <c r="F968" s="26"/>
      <c r="G968" s="18"/>
      <c r="H968" s="15"/>
      <c r="I968" s="28"/>
      <c r="J968" s="29"/>
      <c r="K968" s="30"/>
      <c r="L968" s="31"/>
      <c r="M968" s="32"/>
      <c r="N968" s="33"/>
      <c r="O968" s="25"/>
      <c r="P968" s="15"/>
      <c r="Q968" s="28"/>
      <c r="R968" s="29"/>
      <c r="S968" s="30"/>
      <c r="T968" s="31"/>
      <c r="U968" s="32"/>
      <c r="V968" s="33"/>
      <c r="W968" s="25"/>
      <c r="X968" s="28"/>
      <c r="Y968" s="29"/>
      <c r="Z968" s="32"/>
      <c r="AA968" s="67"/>
      <c r="AB968" s="68"/>
      <c r="AC968" s="69"/>
      <c r="AD968" s="70"/>
      <c r="AE968" s="70"/>
      <c r="AF968" s="70"/>
      <c r="AG968" s="70"/>
      <c r="AH968" s="69"/>
      <c r="AI968" s="69"/>
      <c r="AJ968" s="69"/>
      <c r="AK968" s="70"/>
      <c r="AL968" s="70"/>
      <c r="AM968" s="70"/>
      <c r="AN968" s="70"/>
      <c r="AO968" s="69"/>
      <c r="AP968" s="69"/>
      <c r="AQ968" s="69"/>
    </row>
    <row r="969">
      <c r="A969" s="60"/>
      <c r="B969" s="60"/>
      <c r="C969" s="60"/>
      <c r="D969" s="46"/>
      <c r="E969" s="25"/>
      <c r="F969" s="26"/>
      <c r="G969" s="18"/>
      <c r="H969" s="15"/>
      <c r="I969" s="28"/>
      <c r="J969" s="29"/>
      <c r="K969" s="30"/>
      <c r="L969" s="31"/>
      <c r="M969" s="32"/>
      <c r="N969" s="33"/>
      <c r="O969" s="25"/>
      <c r="P969" s="15"/>
      <c r="Q969" s="28"/>
      <c r="R969" s="29"/>
      <c r="S969" s="30"/>
      <c r="T969" s="31"/>
      <c r="U969" s="32"/>
      <c r="V969" s="33"/>
      <c r="W969" s="25"/>
      <c r="X969" s="28"/>
      <c r="Y969" s="29"/>
      <c r="Z969" s="32"/>
      <c r="AA969" s="67"/>
      <c r="AB969" s="68"/>
      <c r="AC969" s="69"/>
      <c r="AD969" s="70"/>
      <c r="AE969" s="70"/>
      <c r="AF969" s="70"/>
      <c r="AG969" s="70"/>
      <c r="AH969" s="69"/>
      <c r="AI969" s="69"/>
      <c r="AJ969" s="69"/>
      <c r="AK969" s="70"/>
      <c r="AL969" s="70"/>
      <c r="AM969" s="70"/>
      <c r="AN969" s="70"/>
      <c r="AO969" s="69"/>
      <c r="AP969" s="69"/>
      <c r="AQ969" s="69"/>
    </row>
    <row r="970">
      <c r="A970" s="60"/>
      <c r="B970" s="60"/>
      <c r="C970" s="60"/>
      <c r="D970" s="46"/>
      <c r="E970" s="25"/>
      <c r="F970" s="26"/>
      <c r="G970" s="18"/>
      <c r="H970" s="15"/>
      <c r="I970" s="28"/>
      <c r="J970" s="29"/>
      <c r="K970" s="30"/>
      <c r="L970" s="31"/>
      <c r="M970" s="32"/>
      <c r="N970" s="33"/>
      <c r="O970" s="25"/>
      <c r="P970" s="15"/>
      <c r="Q970" s="28"/>
      <c r="R970" s="29"/>
      <c r="S970" s="30"/>
      <c r="T970" s="31"/>
      <c r="U970" s="32"/>
      <c r="V970" s="33"/>
      <c r="W970" s="25"/>
      <c r="X970" s="28"/>
      <c r="Y970" s="29"/>
      <c r="Z970" s="32"/>
      <c r="AA970" s="67"/>
      <c r="AB970" s="68"/>
      <c r="AC970" s="69"/>
      <c r="AD970" s="70"/>
      <c r="AE970" s="70"/>
      <c r="AF970" s="70"/>
      <c r="AG970" s="70"/>
      <c r="AH970" s="69"/>
      <c r="AI970" s="69"/>
      <c r="AJ970" s="69"/>
      <c r="AK970" s="70"/>
      <c r="AL970" s="70"/>
      <c r="AM970" s="70"/>
      <c r="AN970" s="70"/>
      <c r="AO970" s="69"/>
      <c r="AP970" s="69"/>
      <c r="AQ970" s="69"/>
    </row>
    <row r="971">
      <c r="A971" s="60"/>
      <c r="B971" s="60"/>
      <c r="C971" s="60"/>
      <c r="D971" s="46"/>
      <c r="E971" s="25"/>
      <c r="F971" s="26"/>
      <c r="G971" s="18"/>
      <c r="H971" s="15"/>
      <c r="I971" s="28"/>
      <c r="J971" s="29"/>
      <c r="K971" s="30"/>
      <c r="L971" s="31"/>
      <c r="M971" s="32"/>
      <c r="N971" s="33"/>
      <c r="O971" s="25"/>
      <c r="P971" s="15"/>
      <c r="Q971" s="28"/>
      <c r="R971" s="29"/>
      <c r="S971" s="30"/>
      <c r="T971" s="31"/>
      <c r="U971" s="32"/>
      <c r="V971" s="33"/>
      <c r="W971" s="25"/>
      <c r="X971" s="28"/>
      <c r="Y971" s="29"/>
      <c r="Z971" s="32"/>
      <c r="AA971" s="67"/>
      <c r="AB971" s="68"/>
      <c r="AC971" s="69"/>
      <c r="AD971" s="70"/>
      <c r="AE971" s="70"/>
      <c r="AF971" s="70"/>
      <c r="AG971" s="70"/>
      <c r="AH971" s="69"/>
      <c r="AI971" s="69"/>
      <c r="AJ971" s="69"/>
      <c r="AK971" s="70"/>
      <c r="AL971" s="70"/>
      <c r="AM971" s="70"/>
      <c r="AN971" s="70"/>
      <c r="AO971" s="69"/>
      <c r="AP971" s="69"/>
      <c r="AQ971" s="69"/>
    </row>
    <row r="972">
      <c r="A972" s="60"/>
      <c r="B972" s="60"/>
      <c r="C972" s="60"/>
      <c r="D972" s="46"/>
      <c r="E972" s="25"/>
      <c r="F972" s="26"/>
      <c r="G972" s="18"/>
      <c r="H972" s="15"/>
      <c r="I972" s="28"/>
      <c r="J972" s="29"/>
      <c r="K972" s="30"/>
      <c r="L972" s="31"/>
      <c r="M972" s="32"/>
      <c r="N972" s="33"/>
      <c r="O972" s="25"/>
      <c r="P972" s="15"/>
      <c r="Q972" s="28"/>
      <c r="R972" s="29"/>
      <c r="S972" s="30"/>
      <c r="T972" s="31"/>
      <c r="U972" s="32"/>
      <c r="V972" s="33"/>
      <c r="W972" s="25"/>
      <c r="X972" s="28"/>
      <c r="Y972" s="29"/>
      <c r="Z972" s="32"/>
      <c r="AA972" s="67"/>
      <c r="AB972" s="68"/>
      <c r="AC972" s="69"/>
      <c r="AD972" s="70"/>
      <c r="AE972" s="70"/>
      <c r="AF972" s="70"/>
      <c r="AG972" s="70"/>
      <c r="AH972" s="69"/>
      <c r="AI972" s="69"/>
      <c r="AJ972" s="69"/>
      <c r="AK972" s="70"/>
      <c r="AL972" s="70"/>
      <c r="AM972" s="70"/>
      <c r="AN972" s="70"/>
      <c r="AO972" s="69"/>
      <c r="AP972" s="69"/>
      <c r="AQ972" s="69"/>
    </row>
    <row r="973">
      <c r="A973" s="60"/>
      <c r="B973" s="60"/>
      <c r="C973" s="60"/>
      <c r="D973" s="46"/>
      <c r="E973" s="25"/>
      <c r="F973" s="26"/>
      <c r="G973" s="18"/>
      <c r="H973" s="15"/>
      <c r="I973" s="28"/>
      <c r="J973" s="29"/>
      <c r="K973" s="30"/>
      <c r="L973" s="31"/>
      <c r="M973" s="32"/>
      <c r="N973" s="33"/>
      <c r="O973" s="25"/>
      <c r="P973" s="15"/>
      <c r="Q973" s="28"/>
      <c r="R973" s="29"/>
      <c r="S973" s="30"/>
      <c r="T973" s="31"/>
      <c r="U973" s="32"/>
      <c r="V973" s="33"/>
      <c r="W973" s="25"/>
      <c r="X973" s="28"/>
      <c r="Y973" s="29"/>
      <c r="Z973" s="32"/>
      <c r="AA973" s="67"/>
      <c r="AB973" s="68"/>
      <c r="AC973" s="69"/>
      <c r="AD973" s="70"/>
      <c r="AE973" s="70"/>
      <c r="AF973" s="70"/>
      <c r="AG973" s="70"/>
      <c r="AH973" s="69"/>
      <c r="AI973" s="69"/>
      <c r="AJ973" s="69"/>
      <c r="AK973" s="70"/>
      <c r="AL973" s="70"/>
      <c r="AM973" s="70"/>
      <c r="AN973" s="70"/>
      <c r="AO973" s="69"/>
      <c r="AP973" s="69"/>
      <c r="AQ973" s="69"/>
    </row>
    <row r="974">
      <c r="A974" s="60"/>
      <c r="B974" s="60"/>
      <c r="C974" s="60"/>
      <c r="D974" s="46"/>
      <c r="E974" s="25"/>
      <c r="F974" s="26"/>
      <c r="G974" s="18"/>
      <c r="H974" s="15"/>
      <c r="I974" s="28"/>
      <c r="J974" s="29"/>
      <c r="K974" s="30"/>
      <c r="L974" s="31"/>
      <c r="M974" s="32"/>
      <c r="N974" s="33"/>
      <c r="O974" s="25"/>
      <c r="P974" s="15"/>
      <c r="Q974" s="28"/>
      <c r="R974" s="29"/>
      <c r="S974" s="30"/>
      <c r="T974" s="31"/>
      <c r="U974" s="32"/>
      <c r="V974" s="33"/>
      <c r="W974" s="25"/>
      <c r="X974" s="28"/>
      <c r="Y974" s="29"/>
      <c r="Z974" s="32"/>
      <c r="AA974" s="67"/>
      <c r="AB974" s="68"/>
      <c r="AC974" s="69"/>
      <c r="AD974" s="70"/>
      <c r="AE974" s="70"/>
      <c r="AF974" s="70"/>
      <c r="AG974" s="70"/>
      <c r="AH974" s="69"/>
      <c r="AI974" s="69"/>
      <c r="AJ974" s="69"/>
      <c r="AK974" s="70"/>
      <c r="AL974" s="70"/>
      <c r="AM974" s="70"/>
      <c r="AN974" s="70"/>
      <c r="AO974" s="69"/>
      <c r="AP974" s="69"/>
      <c r="AQ974" s="69"/>
    </row>
    <row r="975">
      <c r="A975" s="60"/>
      <c r="B975" s="60"/>
      <c r="C975" s="60"/>
      <c r="D975" s="46"/>
      <c r="E975" s="25"/>
      <c r="F975" s="26"/>
      <c r="G975" s="18"/>
      <c r="H975" s="15"/>
      <c r="I975" s="28"/>
      <c r="J975" s="29"/>
      <c r="K975" s="30"/>
      <c r="L975" s="31"/>
      <c r="M975" s="32"/>
      <c r="N975" s="33"/>
      <c r="O975" s="25"/>
      <c r="P975" s="15"/>
      <c r="Q975" s="28"/>
      <c r="R975" s="29"/>
      <c r="S975" s="30"/>
      <c r="T975" s="31"/>
      <c r="U975" s="32"/>
      <c r="V975" s="33"/>
      <c r="W975" s="25"/>
      <c r="X975" s="28"/>
      <c r="Y975" s="29"/>
      <c r="Z975" s="32"/>
      <c r="AA975" s="67"/>
      <c r="AB975" s="68"/>
      <c r="AC975" s="69"/>
      <c r="AD975" s="70"/>
      <c r="AE975" s="70"/>
      <c r="AF975" s="70"/>
      <c r="AG975" s="70"/>
      <c r="AH975" s="69"/>
      <c r="AI975" s="69"/>
      <c r="AJ975" s="69"/>
      <c r="AK975" s="70"/>
      <c r="AL975" s="70"/>
      <c r="AM975" s="70"/>
      <c r="AN975" s="70"/>
      <c r="AO975" s="69"/>
      <c r="AP975" s="69"/>
      <c r="AQ975" s="69"/>
    </row>
    <row r="976">
      <c r="A976" s="60"/>
      <c r="B976" s="60"/>
      <c r="C976" s="60"/>
      <c r="D976" s="46"/>
      <c r="E976" s="25"/>
      <c r="F976" s="26"/>
      <c r="G976" s="18"/>
      <c r="H976" s="15"/>
      <c r="I976" s="28"/>
      <c r="J976" s="29"/>
      <c r="K976" s="30"/>
      <c r="L976" s="31"/>
      <c r="M976" s="32"/>
      <c r="N976" s="33"/>
      <c r="O976" s="25"/>
      <c r="P976" s="15"/>
      <c r="Q976" s="28"/>
      <c r="R976" s="29"/>
      <c r="S976" s="30"/>
      <c r="T976" s="31"/>
      <c r="U976" s="32"/>
      <c r="V976" s="33"/>
      <c r="W976" s="25"/>
      <c r="X976" s="28"/>
      <c r="Y976" s="29"/>
      <c r="Z976" s="32"/>
      <c r="AA976" s="67"/>
      <c r="AB976" s="68"/>
      <c r="AC976" s="69"/>
      <c r="AD976" s="70"/>
      <c r="AE976" s="70"/>
      <c r="AF976" s="70"/>
      <c r="AG976" s="70"/>
      <c r="AH976" s="69"/>
      <c r="AI976" s="69"/>
      <c r="AJ976" s="69"/>
      <c r="AK976" s="70"/>
      <c r="AL976" s="70"/>
      <c r="AM976" s="70"/>
      <c r="AN976" s="70"/>
      <c r="AO976" s="69"/>
      <c r="AP976" s="69"/>
      <c r="AQ976" s="69"/>
    </row>
    <row r="977">
      <c r="A977" s="60"/>
      <c r="B977" s="60"/>
      <c r="C977" s="60"/>
      <c r="D977" s="46"/>
      <c r="E977" s="25"/>
      <c r="F977" s="26"/>
      <c r="G977" s="18"/>
      <c r="H977" s="15"/>
      <c r="I977" s="28"/>
      <c r="J977" s="29"/>
      <c r="K977" s="30"/>
      <c r="L977" s="31"/>
      <c r="M977" s="32"/>
      <c r="N977" s="33"/>
      <c r="O977" s="25"/>
      <c r="P977" s="15"/>
      <c r="Q977" s="28"/>
      <c r="R977" s="29"/>
      <c r="S977" s="30"/>
      <c r="T977" s="31"/>
      <c r="U977" s="32"/>
      <c r="V977" s="33"/>
      <c r="W977" s="25"/>
      <c r="X977" s="28"/>
      <c r="Y977" s="29"/>
      <c r="Z977" s="32"/>
      <c r="AA977" s="67"/>
      <c r="AB977" s="68"/>
      <c r="AC977" s="69"/>
      <c r="AD977" s="70"/>
      <c r="AE977" s="70"/>
      <c r="AF977" s="70"/>
      <c r="AG977" s="70"/>
      <c r="AH977" s="69"/>
      <c r="AI977" s="69"/>
      <c r="AJ977" s="69"/>
      <c r="AK977" s="70"/>
      <c r="AL977" s="70"/>
      <c r="AM977" s="70"/>
      <c r="AN977" s="70"/>
      <c r="AO977" s="69"/>
      <c r="AP977" s="69"/>
      <c r="AQ977" s="69"/>
    </row>
    <row r="978">
      <c r="A978" s="60"/>
      <c r="B978" s="60"/>
      <c r="C978" s="60"/>
      <c r="D978" s="46"/>
      <c r="E978" s="25"/>
      <c r="F978" s="26"/>
      <c r="G978" s="18"/>
      <c r="H978" s="15"/>
      <c r="I978" s="28"/>
      <c r="J978" s="29"/>
      <c r="K978" s="30"/>
      <c r="L978" s="31"/>
      <c r="M978" s="32"/>
      <c r="N978" s="33"/>
      <c r="O978" s="25"/>
      <c r="P978" s="15"/>
      <c r="Q978" s="28"/>
      <c r="R978" s="29"/>
      <c r="S978" s="30"/>
      <c r="T978" s="31"/>
      <c r="U978" s="32"/>
      <c r="V978" s="33"/>
      <c r="W978" s="25"/>
      <c r="X978" s="28"/>
      <c r="Y978" s="29"/>
      <c r="Z978" s="32"/>
      <c r="AA978" s="67"/>
      <c r="AB978" s="68"/>
      <c r="AC978" s="69"/>
      <c r="AD978" s="70"/>
      <c r="AE978" s="70"/>
      <c r="AF978" s="70"/>
      <c r="AG978" s="70"/>
      <c r="AH978" s="69"/>
      <c r="AI978" s="69"/>
      <c r="AJ978" s="69"/>
      <c r="AK978" s="70"/>
      <c r="AL978" s="70"/>
      <c r="AM978" s="70"/>
      <c r="AN978" s="70"/>
      <c r="AO978" s="69"/>
      <c r="AP978" s="69"/>
      <c r="AQ978" s="69"/>
    </row>
    <row r="979">
      <c r="A979" s="60"/>
      <c r="B979" s="60"/>
      <c r="C979" s="60"/>
      <c r="D979" s="46"/>
      <c r="E979" s="25"/>
      <c r="F979" s="26"/>
      <c r="G979" s="18"/>
      <c r="H979" s="15"/>
      <c r="I979" s="28"/>
      <c r="J979" s="29"/>
      <c r="K979" s="30"/>
      <c r="L979" s="31"/>
      <c r="M979" s="32"/>
      <c r="N979" s="33"/>
      <c r="O979" s="25"/>
      <c r="P979" s="15"/>
      <c r="Q979" s="28"/>
      <c r="R979" s="29"/>
      <c r="S979" s="30"/>
      <c r="T979" s="31"/>
      <c r="U979" s="32"/>
      <c r="V979" s="33"/>
      <c r="W979" s="25"/>
      <c r="X979" s="28"/>
      <c r="Y979" s="29"/>
      <c r="Z979" s="32"/>
      <c r="AA979" s="67"/>
      <c r="AB979" s="68"/>
      <c r="AC979" s="69"/>
      <c r="AD979" s="70"/>
      <c r="AE979" s="70"/>
      <c r="AF979" s="70"/>
      <c r="AG979" s="70"/>
      <c r="AH979" s="69"/>
      <c r="AI979" s="69"/>
      <c r="AJ979" s="69"/>
      <c r="AK979" s="70"/>
      <c r="AL979" s="70"/>
      <c r="AM979" s="70"/>
      <c r="AN979" s="70"/>
      <c r="AO979" s="69"/>
      <c r="AP979" s="69"/>
      <c r="AQ979" s="69"/>
    </row>
    <row r="980">
      <c r="A980" s="60"/>
      <c r="B980" s="60"/>
      <c r="C980" s="60"/>
      <c r="D980" s="46"/>
      <c r="E980" s="25"/>
      <c r="F980" s="26"/>
      <c r="G980" s="18"/>
      <c r="H980" s="15"/>
      <c r="I980" s="28"/>
      <c r="J980" s="29"/>
      <c r="K980" s="30"/>
      <c r="L980" s="31"/>
      <c r="M980" s="32"/>
      <c r="N980" s="33"/>
      <c r="O980" s="25"/>
      <c r="P980" s="15"/>
      <c r="Q980" s="28"/>
      <c r="R980" s="29"/>
      <c r="S980" s="30"/>
      <c r="T980" s="31"/>
      <c r="U980" s="32"/>
      <c r="V980" s="33"/>
      <c r="W980" s="25"/>
      <c r="X980" s="28"/>
      <c r="Y980" s="29"/>
      <c r="Z980" s="32"/>
      <c r="AA980" s="67"/>
      <c r="AB980" s="68"/>
      <c r="AC980" s="69"/>
      <c r="AD980" s="70"/>
      <c r="AE980" s="70"/>
      <c r="AF980" s="70"/>
      <c r="AG980" s="70"/>
      <c r="AH980" s="69"/>
      <c r="AI980" s="69"/>
      <c r="AJ980" s="69"/>
      <c r="AK980" s="70"/>
      <c r="AL980" s="70"/>
      <c r="AM980" s="70"/>
      <c r="AN980" s="70"/>
      <c r="AO980" s="69"/>
      <c r="AP980" s="69"/>
      <c r="AQ980" s="69"/>
    </row>
    <row r="981">
      <c r="A981" s="60"/>
      <c r="B981" s="60"/>
      <c r="C981" s="60"/>
      <c r="D981" s="46"/>
      <c r="E981" s="25"/>
      <c r="F981" s="26"/>
      <c r="G981" s="18"/>
      <c r="H981" s="15"/>
      <c r="I981" s="28"/>
      <c r="J981" s="29"/>
      <c r="K981" s="30"/>
      <c r="L981" s="31"/>
      <c r="M981" s="32"/>
      <c r="N981" s="33"/>
      <c r="O981" s="25"/>
      <c r="P981" s="15"/>
      <c r="Q981" s="28"/>
      <c r="R981" s="29"/>
      <c r="S981" s="30"/>
      <c r="T981" s="31"/>
      <c r="U981" s="32"/>
      <c r="V981" s="33"/>
      <c r="W981" s="25"/>
      <c r="X981" s="28"/>
      <c r="Y981" s="29"/>
      <c r="Z981" s="32"/>
      <c r="AA981" s="67"/>
      <c r="AB981" s="68"/>
      <c r="AC981" s="69"/>
      <c r="AD981" s="70"/>
      <c r="AE981" s="70"/>
      <c r="AF981" s="70"/>
      <c r="AG981" s="70"/>
      <c r="AH981" s="69"/>
      <c r="AI981" s="69"/>
      <c r="AJ981" s="69"/>
      <c r="AK981" s="70"/>
      <c r="AL981" s="70"/>
      <c r="AM981" s="70"/>
      <c r="AN981" s="70"/>
      <c r="AO981" s="69"/>
      <c r="AP981" s="69"/>
      <c r="AQ981" s="69"/>
    </row>
    <row r="982">
      <c r="A982" s="60"/>
      <c r="B982" s="60"/>
      <c r="C982" s="60"/>
      <c r="D982" s="46"/>
      <c r="E982" s="25"/>
      <c r="F982" s="26"/>
      <c r="G982" s="18"/>
      <c r="H982" s="15"/>
      <c r="I982" s="28"/>
      <c r="J982" s="29"/>
      <c r="K982" s="30"/>
      <c r="L982" s="31"/>
      <c r="M982" s="32"/>
      <c r="N982" s="33"/>
      <c r="O982" s="25"/>
      <c r="P982" s="15"/>
      <c r="Q982" s="28"/>
      <c r="R982" s="29"/>
      <c r="S982" s="30"/>
      <c r="T982" s="31"/>
      <c r="U982" s="32"/>
      <c r="V982" s="33"/>
      <c r="W982" s="25"/>
      <c r="X982" s="28"/>
      <c r="Y982" s="29"/>
      <c r="Z982" s="32"/>
      <c r="AA982" s="67"/>
      <c r="AB982" s="68"/>
      <c r="AC982" s="69"/>
      <c r="AD982" s="70"/>
      <c r="AE982" s="70"/>
      <c r="AF982" s="70"/>
      <c r="AG982" s="70"/>
      <c r="AH982" s="69"/>
      <c r="AI982" s="69"/>
      <c r="AJ982" s="69"/>
      <c r="AK982" s="70"/>
      <c r="AL982" s="70"/>
      <c r="AM982" s="70"/>
      <c r="AN982" s="70"/>
      <c r="AO982" s="69"/>
      <c r="AP982" s="69"/>
      <c r="AQ982" s="69"/>
    </row>
    <row r="983">
      <c r="A983" s="60"/>
      <c r="B983" s="60"/>
      <c r="C983" s="60"/>
      <c r="D983" s="46"/>
      <c r="E983" s="25"/>
      <c r="F983" s="26"/>
      <c r="G983" s="18"/>
      <c r="H983" s="15"/>
      <c r="I983" s="28"/>
      <c r="J983" s="29"/>
      <c r="K983" s="30"/>
      <c r="L983" s="31"/>
      <c r="M983" s="32"/>
      <c r="N983" s="33"/>
      <c r="O983" s="25"/>
      <c r="P983" s="15"/>
      <c r="Q983" s="28"/>
      <c r="R983" s="29"/>
      <c r="S983" s="30"/>
      <c r="T983" s="31"/>
      <c r="U983" s="32"/>
      <c r="V983" s="33"/>
      <c r="W983" s="25"/>
      <c r="X983" s="28"/>
      <c r="Y983" s="29"/>
      <c r="Z983" s="32"/>
      <c r="AA983" s="67"/>
      <c r="AB983" s="68"/>
      <c r="AC983" s="69"/>
      <c r="AD983" s="70"/>
      <c r="AE983" s="70"/>
      <c r="AF983" s="70"/>
      <c r="AG983" s="70"/>
      <c r="AH983" s="69"/>
      <c r="AI983" s="69"/>
      <c r="AJ983" s="69"/>
      <c r="AK983" s="70"/>
      <c r="AL983" s="70"/>
      <c r="AM983" s="70"/>
      <c r="AN983" s="70"/>
      <c r="AO983" s="69"/>
      <c r="AP983" s="69"/>
      <c r="AQ983" s="69"/>
    </row>
    <row r="984">
      <c r="A984" s="60"/>
      <c r="B984" s="60"/>
      <c r="C984" s="60"/>
      <c r="D984" s="46"/>
      <c r="E984" s="25"/>
      <c r="F984" s="26"/>
      <c r="G984" s="18"/>
      <c r="H984" s="15"/>
      <c r="I984" s="28"/>
      <c r="J984" s="29"/>
      <c r="K984" s="30"/>
      <c r="L984" s="31"/>
      <c r="M984" s="32"/>
      <c r="N984" s="33"/>
      <c r="O984" s="25"/>
      <c r="P984" s="15"/>
      <c r="Q984" s="28"/>
      <c r="R984" s="29"/>
      <c r="S984" s="30"/>
      <c r="T984" s="31"/>
      <c r="U984" s="32"/>
      <c r="V984" s="33"/>
      <c r="W984" s="25"/>
      <c r="X984" s="28"/>
      <c r="Y984" s="29"/>
      <c r="Z984" s="32"/>
      <c r="AA984" s="67"/>
      <c r="AB984" s="68"/>
      <c r="AC984" s="69"/>
      <c r="AD984" s="70"/>
      <c r="AE984" s="70"/>
      <c r="AF984" s="70"/>
      <c r="AG984" s="70"/>
      <c r="AH984" s="69"/>
      <c r="AI984" s="69"/>
      <c r="AJ984" s="69"/>
      <c r="AK984" s="70"/>
      <c r="AL984" s="70"/>
      <c r="AM984" s="70"/>
      <c r="AN984" s="70"/>
      <c r="AO984" s="69"/>
      <c r="AP984" s="69"/>
      <c r="AQ984" s="69"/>
    </row>
    <row r="985">
      <c r="A985" s="60"/>
      <c r="B985" s="60"/>
      <c r="C985" s="60"/>
      <c r="D985" s="46"/>
      <c r="E985" s="25"/>
      <c r="F985" s="26"/>
      <c r="G985" s="18"/>
      <c r="H985" s="15"/>
      <c r="I985" s="28"/>
      <c r="J985" s="29"/>
      <c r="K985" s="30"/>
      <c r="L985" s="31"/>
      <c r="M985" s="32"/>
      <c r="N985" s="33"/>
      <c r="O985" s="25"/>
      <c r="P985" s="15"/>
      <c r="Q985" s="28"/>
      <c r="R985" s="29"/>
      <c r="S985" s="30"/>
      <c r="T985" s="31"/>
      <c r="U985" s="32"/>
      <c r="V985" s="33"/>
      <c r="W985" s="25"/>
      <c r="X985" s="28"/>
      <c r="Y985" s="29"/>
      <c r="Z985" s="32"/>
      <c r="AA985" s="67"/>
      <c r="AB985" s="68"/>
      <c r="AC985" s="69"/>
      <c r="AD985" s="70"/>
      <c r="AE985" s="70"/>
      <c r="AF985" s="70"/>
      <c r="AG985" s="70"/>
      <c r="AH985" s="69"/>
      <c r="AI985" s="69"/>
      <c r="AJ985" s="69"/>
      <c r="AK985" s="70"/>
      <c r="AL985" s="70"/>
      <c r="AM985" s="70"/>
      <c r="AN985" s="70"/>
      <c r="AO985" s="69"/>
      <c r="AP985" s="69"/>
      <c r="AQ985" s="69"/>
    </row>
    <row r="986">
      <c r="A986" s="60"/>
      <c r="B986" s="60"/>
      <c r="C986" s="60"/>
      <c r="D986" s="46"/>
      <c r="E986" s="25"/>
      <c r="F986" s="26"/>
      <c r="G986" s="18"/>
      <c r="H986" s="15"/>
      <c r="I986" s="28"/>
      <c r="J986" s="29"/>
      <c r="K986" s="30"/>
      <c r="L986" s="31"/>
      <c r="M986" s="32"/>
      <c r="N986" s="33"/>
      <c r="O986" s="25"/>
      <c r="P986" s="15"/>
      <c r="Q986" s="28"/>
      <c r="R986" s="29"/>
      <c r="S986" s="30"/>
      <c r="T986" s="31"/>
      <c r="U986" s="32"/>
      <c r="V986" s="33"/>
      <c r="W986" s="25"/>
      <c r="X986" s="28"/>
      <c r="Y986" s="29"/>
      <c r="Z986" s="32"/>
      <c r="AA986" s="67"/>
      <c r="AB986" s="68"/>
      <c r="AC986" s="69"/>
      <c r="AD986" s="70"/>
      <c r="AE986" s="70"/>
      <c r="AF986" s="70"/>
      <c r="AG986" s="70"/>
      <c r="AH986" s="69"/>
      <c r="AI986" s="69"/>
      <c r="AJ986" s="69"/>
      <c r="AK986" s="70"/>
      <c r="AL986" s="70"/>
      <c r="AM986" s="70"/>
      <c r="AN986" s="70"/>
      <c r="AO986" s="69"/>
      <c r="AP986" s="69"/>
      <c r="AQ986" s="69"/>
    </row>
    <row r="987">
      <c r="A987" s="60"/>
      <c r="B987" s="60"/>
      <c r="C987" s="60"/>
      <c r="D987" s="46"/>
      <c r="E987" s="25"/>
      <c r="F987" s="26"/>
      <c r="G987" s="18"/>
      <c r="H987" s="15"/>
      <c r="I987" s="28"/>
      <c r="J987" s="29"/>
      <c r="K987" s="30"/>
      <c r="L987" s="31"/>
      <c r="M987" s="32"/>
      <c r="N987" s="33"/>
      <c r="O987" s="25"/>
      <c r="P987" s="15"/>
      <c r="Q987" s="28"/>
      <c r="R987" s="29"/>
      <c r="S987" s="30"/>
      <c r="T987" s="31"/>
      <c r="U987" s="32"/>
      <c r="V987" s="33"/>
      <c r="W987" s="25"/>
      <c r="X987" s="28"/>
      <c r="Y987" s="29"/>
      <c r="Z987" s="32"/>
      <c r="AA987" s="67"/>
      <c r="AB987" s="68"/>
      <c r="AC987" s="69"/>
      <c r="AD987" s="70"/>
      <c r="AE987" s="70"/>
      <c r="AF987" s="70"/>
      <c r="AG987" s="70"/>
      <c r="AH987" s="69"/>
      <c r="AI987" s="69"/>
      <c r="AJ987" s="69"/>
      <c r="AK987" s="70"/>
      <c r="AL987" s="70"/>
      <c r="AM987" s="70"/>
      <c r="AN987" s="70"/>
      <c r="AO987" s="69"/>
      <c r="AP987" s="69"/>
      <c r="AQ987" s="69"/>
    </row>
    <row r="988">
      <c r="A988" s="60"/>
      <c r="B988" s="60"/>
      <c r="C988" s="60"/>
      <c r="D988" s="46"/>
      <c r="E988" s="25"/>
      <c r="F988" s="26"/>
      <c r="G988" s="18"/>
      <c r="H988" s="15"/>
      <c r="I988" s="28"/>
      <c r="J988" s="29"/>
      <c r="K988" s="30"/>
      <c r="L988" s="31"/>
      <c r="M988" s="32"/>
      <c r="N988" s="33"/>
      <c r="O988" s="25"/>
      <c r="P988" s="15"/>
      <c r="Q988" s="28"/>
      <c r="R988" s="29"/>
      <c r="S988" s="30"/>
      <c r="T988" s="31"/>
      <c r="U988" s="32"/>
      <c r="V988" s="33"/>
      <c r="W988" s="25"/>
      <c r="X988" s="28"/>
      <c r="Y988" s="29"/>
      <c r="Z988" s="32"/>
      <c r="AA988" s="67"/>
      <c r="AB988" s="68"/>
      <c r="AC988" s="69"/>
      <c r="AD988" s="70"/>
      <c r="AE988" s="70"/>
      <c r="AF988" s="70"/>
      <c r="AG988" s="70"/>
      <c r="AH988" s="69"/>
      <c r="AI988" s="69"/>
      <c r="AJ988" s="69"/>
      <c r="AK988" s="70"/>
      <c r="AL988" s="70"/>
      <c r="AM988" s="70"/>
      <c r="AN988" s="70"/>
      <c r="AO988" s="69"/>
      <c r="AP988" s="69"/>
      <c r="AQ988" s="69"/>
    </row>
    <row r="989">
      <c r="A989" s="60"/>
      <c r="B989" s="60"/>
      <c r="C989" s="60"/>
      <c r="D989" s="46"/>
      <c r="E989" s="25"/>
      <c r="F989" s="26"/>
      <c r="G989" s="18"/>
      <c r="H989" s="15"/>
      <c r="I989" s="28"/>
      <c r="J989" s="29"/>
      <c r="K989" s="30"/>
      <c r="L989" s="31"/>
      <c r="M989" s="32"/>
      <c r="N989" s="33"/>
      <c r="O989" s="25"/>
      <c r="P989" s="15"/>
      <c r="Q989" s="28"/>
      <c r="R989" s="29"/>
      <c r="S989" s="30"/>
      <c r="T989" s="31"/>
      <c r="U989" s="32"/>
      <c r="V989" s="33"/>
      <c r="W989" s="25"/>
      <c r="X989" s="28"/>
      <c r="Y989" s="29"/>
      <c r="Z989" s="32"/>
      <c r="AA989" s="67"/>
      <c r="AB989" s="68"/>
      <c r="AC989" s="69"/>
      <c r="AD989" s="70"/>
      <c r="AE989" s="70"/>
      <c r="AF989" s="70"/>
      <c r="AG989" s="70"/>
      <c r="AH989" s="69"/>
      <c r="AI989" s="69"/>
      <c r="AJ989" s="69"/>
      <c r="AK989" s="70"/>
      <c r="AL989" s="70"/>
      <c r="AM989" s="70"/>
      <c r="AN989" s="70"/>
      <c r="AO989" s="69"/>
      <c r="AP989" s="69"/>
      <c r="AQ989" s="69"/>
    </row>
    <row r="990">
      <c r="A990" s="60"/>
      <c r="B990" s="60"/>
      <c r="C990" s="60"/>
      <c r="D990" s="46"/>
      <c r="E990" s="25"/>
      <c r="F990" s="26"/>
      <c r="G990" s="18"/>
      <c r="H990" s="15"/>
      <c r="I990" s="28"/>
      <c r="J990" s="29"/>
      <c r="K990" s="30"/>
      <c r="L990" s="31"/>
      <c r="M990" s="32"/>
      <c r="N990" s="33"/>
      <c r="O990" s="25"/>
      <c r="P990" s="15"/>
      <c r="Q990" s="28"/>
      <c r="R990" s="29"/>
      <c r="S990" s="30"/>
      <c r="T990" s="31"/>
      <c r="U990" s="32"/>
      <c r="V990" s="33"/>
      <c r="W990" s="25"/>
      <c r="X990" s="28"/>
      <c r="Y990" s="29"/>
      <c r="Z990" s="32"/>
      <c r="AA990" s="67"/>
      <c r="AB990" s="68"/>
      <c r="AC990" s="69"/>
      <c r="AD990" s="70"/>
      <c r="AE990" s="70"/>
      <c r="AF990" s="70"/>
      <c r="AG990" s="70"/>
      <c r="AH990" s="69"/>
      <c r="AI990" s="69"/>
      <c r="AJ990" s="69"/>
      <c r="AK990" s="70"/>
      <c r="AL990" s="70"/>
      <c r="AM990" s="70"/>
      <c r="AN990" s="70"/>
      <c r="AO990" s="69"/>
      <c r="AP990" s="69"/>
      <c r="AQ990" s="69"/>
    </row>
    <row r="991">
      <c r="A991" s="60"/>
      <c r="B991" s="60"/>
      <c r="C991" s="60"/>
      <c r="D991" s="46"/>
      <c r="E991" s="25"/>
      <c r="F991" s="26"/>
      <c r="G991" s="18"/>
      <c r="H991" s="15"/>
      <c r="I991" s="28"/>
      <c r="J991" s="29"/>
      <c r="K991" s="30"/>
      <c r="L991" s="31"/>
      <c r="M991" s="32"/>
      <c r="N991" s="33"/>
      <c r="O991" s="25"/>
      <c r="P991" s="15"/>
      <c r="Q991" s="28"/>
      <c r="R991" s="29"/>
      <c r="S991" s="30"/>
      <c r="T991" s="31"/>
      <c r="U991" s="32"/>
      <c r="V991" s="33"/>
      <c r="W991" s="25"/>
      <c r="X991" s="28"/>
      <c r="Y991" s="29"/>
      <c r="Z991" s="32"/>
      <c r="AA991" s="67"/>
      <c r="AB991" s="68"/>
      <c r="AC991" s="69"/>
      <c r="AD991" s="70"/>
      <c r="AE991" s="70"/>
      <c r="AF991" s="70"/>
      <c r="AG991" s="70"/>
      <c r="AH991" s="69"/>
      <c r="AI991" s="69"/>
      <c r="AJ991" s="69"/>
      <c r="AK991" s="70"/>
      <c r="AL991" s="70"/>
      <c r="AM991" s="70"/>
      <c r="AN991" s="70"/>
      <c r="AO991" s="69"/>
      <c r="AP991" s="69"/>
      <c r="AQ991" s="69"/>
    </row>
    <row r="992">
      <c r="A992" s="60"/>
      <c r="B992" s="60"/>
      <c r="C992" s="60"/>
      <c r="D992" s="46"/>
      <c r="E992" s="25"/>
      <c r="F992" s="26"/>
      <c r="G992" s="18"/>
      <c r="H992" s="15"/>
      <c r="I992" s="28"/>
      <c r="J992" s="29"/>
      <c r="K992" s="30"/>
      <c r="L992" s="31"/>
      <c r="M992" s="32"/>
      <c r="N992" s="33"/>
      <c r="O992" s="25"/>
      <c r="P992" s="15"/>
      <c r="Q992" s="28"/>
      <c r="R992" s="29"/>
      <c r="S992" s="30"/>
      <c r="T992" s="31"/>
      <c r="U992" s="32"/>
      <c r="V992" s="33"/>
      <c r="W992" s="25"/>
      <c r="X992" s="28"/>
      <c r="Y992" s="29"/>
      <c r="Z992" s="32"/>
      <c r="AA992" s="67"/>
      <c r="AB992" s="68"/>
      <c r="AC992" s="69"/>
      <c r="AD992" s="70"/>
      <c r="AE992" s="70"/>
      <c r="AF992" s="70"/>
      <c r="AG992" s="70"/>
      <c r="AH992" s="69"/>
      <c r="AI992" s="69"/>
      <c r="AJ992" s="69"/>
      <c r="AK992" s="70"/>
      <c r="AL992" s="70"/>
      <c r="AM992" s="70"/>
      <c r="AN992" s="70"/>
      <c r="AO992" s="69"/>
      <c r="AP992" s="69"/>
      <c r="AQ992" s="69"/>
    </row>
    <row r="993">
      <c r="A993" s="60"/>
      <c r="B993" s="60"/>
      <c r="C993" s="60"/>
      <c r="D993" s="46"/>
      <c r="E993" s="25"/>
      <c r="F993" s="26"/>
      <c r="G993" s="18"/>
      <c r="H993" s="15"/>
      <c r="I993" s="28"/>
      <c r="J993" s="29"/>
      <c r="K993" s="30"/>
      <c r="L993" s="31"/>
      <c r="M993" s="32"/>
      <c r="N993" s="33"/>
      <c r="O993" s="25"/>
      <c r="P993" s="15"/>
      <c r="Q993" s="28"/>
      <c r="R993" s="29"/>
      <c r="S993" s="30"/>
      <c r="T993" s="31"/>
      <c r="U993" s="32"/>
      <c r="V993" s="33"/>
      <c r="W993" s="25"/>
      <c r="X993" s="28"/>
      <c r="Y993" s="29"/>
      <c r="Z993" s="32"/>
      <c r="AA993" s="67"/>
      <c r="AB993" s="68"/>
      <c r="AC993" s="69"/>
      <c r="AD993" s="70"/>
      <c r="AE993" s="70"/>
      <c r="AF993" s="70"/>
      <c r="AG993" s="70"/>
      <c r="AH993" s="69"/>
      <c r="AI993" s="69"/>
      <c r="AJ993" s="69"/>
      <c r="AK993" s="70"/>
      <c r="AL993" s="70"/>
      <c r="AM993" s="70"/>
      <c r="AN993" s="70"/>
      <c r="AO993" s="69"/>
      <c r="AP993" s="69"/>
      <c r="AQ993" s="69"/>
    </row>
    <row r="994">
      <c r="A994" s="60"/>
      <c r="B994" s="60"/>
      <c r="C994" s="60"/>
      <c r="D994" s="46"/>
      <c r="E994" s="25"/>
      <c r="F994" s="26"/>
      <c r="G994" s="18"/>
      <c r="H994" s="15"/>
      <c r="I994" s="28"/>
      <c r="J994" s="29"/>
      <c r="K994" s="30"/>
      <c r="L994" s="31"/>
      <c r="M994" s="32"/>
      <c r="N994" s="33"/>
      <c r="O994" s="25"/>
      <c r="P994" s="15"/>
      <c r="Q994" s="28"/>
      <c r="R994" s="29"/>
      <c r="S994" s="30"/>
      <c r="T994" s="31"/>
      <c r="U994" s="32"/>
      <c r="V994" s="33"/>
      <c r="W994" s="25"/>
      <c r="X994" s="28"/>
      <c r="Y994" s="29"/>
      <c r="Z994" s="32"/>
      <c r="AA994" s="67"/>
      <c r="AB994" s="68"/>
      <c r="AC994" s="69"/>
      <c r="AD994" s="70"/>
      <c r="AE994" s="70"/>
      <c r="AF994" s="70"/>
      <c r="AG994" s="70"/>
      <c r="AH994" s="69"/>
      <c r="AI994" s="69"/>
      <c r="AJ994" s="69"/>
      <c r="AK994" s="70"/>
      <c r="AL994" s="70"/>
      <c r="AM994" s="70"/>
      <c r="AN994" s="70"/>
      <c r="AO994" s="69"/>
      <c r="AP994" s="69"/>
      <c r="AQ994" s="69"/>
    </row>
    <row r="995">
      <c r="A995" s="60"/>
      <c r="B995" s="60"/>
      <c r="C995" s="60"/>
      <c r="D995" s="46"/>
      <c r="E995" s="25"/>
      <c r="F995" s="26"/>
      <c r="G995" s="18"/>
      <c r="H995" s="15"/>
      <c r="I995" s="28"/>
      <c r="J995" s="29"/>
      <c r="K995" s="30"/>
      <c r="L995" s="31"/>
      <c r="M995" s="32"/>
      <c r="N995" s="33"/>
      <c r="O995" s="25"/>
      <c r="P995" s="15"/>
      <c r="Q995" s="28"/>
      <c r="R995" s="29"/>
      <c r="S995" s="30"/>
      <c r="T995" s="31"/>
      <c r="U995" s="32"/>
      <c r="V995" s="33"/>
      <c r="W995" s="25"/>
      <c r="X995" s="28"/>
      <c r="Y995" s="29"/>
      <c r="Z995" s="32"/>
      <c r="AA995" s="67"/>
      <c r="AB995" s="68"/>
      <c r="AC995" s="69"/>
      <c r="AD995" s="70"/>
      <c r="AE995" s="70"/>
      <c r="AF995" s="70"/>
      <c r="AG995" s="70"/>
      <c r="AH995" s="69"/>
      <c r="AI995" s="69"/>
      <c r="AJ995" s="69"/>
      <c r="AK995" s="70"/>
      <c r="AL995" s="70"/>
      <c r="AM995" s="70"/>
      <c r="AN995" s="70"/>
      <c r="AO995" s="69"/>
      <c r="AP995" s="69"/>
      <c r="AQ995" s="69"/>
    </row>
    <row r="996">
      <c r="A996" s="60"/>
      <c r="B996" s="60"/>
      <c r="C996" s="60"/>
      <c r="D996" s="46"/>
      <c r="E996" s="25"/>
      <c r="F996" s="26"/>
      <c r="G996" s="18"/>
      <c r="H996" s="15"/>
      <c r="I996" s="28"/>
      <c r="J996" s="29"/>
      <c r="K996" s="30"/>
      <c r="L996" s="31"/>
      <c r="M996" s="32"/>
      <c r="N996" s="33"/>
      <c r="O996" s="25"/>
      <c r="P996" s="15"/>
      <c r="Q996" s="28"/>
      <c r="R996" s="29"/>
      <c r="S996" s="30"/>
      <c r="T996" s="31"/>
      <c r="U996" s="32"/>
      <c r="V996" s="33"/>
      <c r="W996" s="25"/>
      <c r="X996" s="28"/>
      <c r="Y996" s="29"/>
      <c r="Z996" s="32"/>
      <c r="AA996" s="67"/>
      <c r="AB996" s="68"/>
      <c r="AC996" s="69"/>
      <c r="AD996" s="70"/>
      <c r="AE996" s="70"/>
      <c r="AF996" s="70"/>
      <c r="AG996" s="70"/>
      <c r="AH996" s="69"/>
      <c r="AI996" s="69"/>
      <c r="AJ996" s="69"/>
      <c r="AK996" s="70"/>
      <c r="AL996" s="70"/>
      <c r="AM996" s="70"/>
      <c r="AN996" s="70"/>
      <c r="AO996" s="69"/>
      <c r="AP996" s="69"/>
      <c r="AQ996" s="69"/>
    </row>
    <row r="997">
      <c r="A997" s="60"/>
      <c r="B997" s="60"/>
      <c r="C997" s="60"/>
      <c r="D997" s="46"/>
      <c r="E997" s="25"/>
      <c r="F997" s="26"/>
      <c r="G997" s="18"/>
      <c r="H997" s="15"/>
      <c r="I997" s="28"/>
      <c r="J997" s="29"/>
      <c r="K997" s="30"/>
      <c r="L997" s="31"/>
      <c r="M997" s="32"/>
      <c r="N997" s="33"/>
      <c r="O997" s="25"/>
      <c r="P997" s="15"/>
      <c r="Q997" s="28"/>
      <c r="R997" s="29"/>
      <c r="S997" s="30"/>
      <c r="T997" s="31"/>
      <c r="U997" s="32"/>
      <c r="V997" s="33"/>
      <c r="W997" s="25"/>
      <c r="X997" s="28"/>
      <c r="Y997" s="29"/>
      <c r="Z997" s="32"/>
      <c r="AA997" s="67"/>
      <c r="AB997" s="68"/>
      <c r="AC997" s="69"/>
      <c r="AD997" s="70"/>
      <c r="AE997" s="70"/>
      <c r="AF997" s="70"/>
      <c r="AG997" s="70"/>
      <c r="AH997" s="69"/>
      <c r="AI997" s="69"/>
      <c r="AJ997" s="69"/>
      <c r="AK997" s="70"/>
      <c r="AL997" s="70"/>
      <c r="AM997" s="70"/>
      <c r="AN997" s="70"/>
      <c r="AO997" s="69"/>
      <c r="AP997" s="69"/>
      <c r="AQ997" s="69"/>
    </row>
    <row r="998">
      <c r="A998" s="60"/>
      <c r="B998" s="60"/>
      <c r="C998" s="60"/>
      <c r="D998" s="46"/>
      <c r="E998" s="25"/>
      <c r="F998" s="26"/>
      <c r="G998" s="18"/>
      <c r="H998" s="15"/>
      <c r="I998" s="28"/>
      <c r="J998" s="29"/>
      <c r="K998" s="30"/>
      <c r="L998" s="31"/>
      <c r="M998" s="32"/>
      <c r="N998" s="33"/>
      <c r="O998" s="25"/>
      <c r="P998" s="15"/>
      <c r="Q998" s="28"/>
      <c r="R998" s="29"/>
      <c r="S998" s="30"/>
      <c r="T998" s="31"/>
      <c r="U998" s="32"/>
      <c r="V998" s="33"/>
      <c r="W998" s="25"/>
      <c r="X998" s="28"/>
      <c r="Y998" s="29"/>
      <c r="Z998" s="32"/>
      <c r="AA998" s="67"/>
      <c r="AB998" s="68"/>
      <c r="AC998" s="69"/>
      <c r="AD998" s="70"/>
      <c r="AE998" s="70"/>
      <c r="AF998" s="70"/>
      <c r="AG998" s="70"/>
      <c r="AH998" s="69"/>
      <c r="AI998" s="69"/>
      <c r="AJ998" s="69"/>
      <c r="AK998" s="70"/>
      <c r="AL998" s="70"/>
      <c r="AM998" s="70"/>
      <c r="AN998" s="70"/>
      <c r="AO998" s="69"/>
      <c r="AP998" s="69"/>
      <c r="AQ998" s="69"/>
    </row>
    <row r="999">
      <c r="A999" s="60"/>
      <c r="B999" s="60"/>
      <c r="C999" s="60"/>
      <c r="D999" s="46"/>
      <c r="E999" s="25"/>
      <c r="F999" s="26"/>
      <c r="G999" s="18"/>
      <c r="H999" s="15"/>
      <c r="I999" s="28"/>
      <c r="J999" s="29"/>
      <c r="K999" s="30"/>
      <c r="L999" s="31"/>
      <c r="M999" s="32"/>
      <c r="N999" s="33"/>
      <c r="O999" s="25"/>
      <c r="P999" s="15"/>
      <c r="Q999" s="28"/>
      <c r="R999" s="29"/>
      <c r="S999" s="30"/>
      <c r="T999" s="31"/>
      <c r="U999" s="32"/>
      <c r="V999" s="33"/>
      <c r="W999" s="25"/>
      <c r="X999" s="28"/>
      <c r="Y999" s="29"/>
      <c r="Z999" s="32"/>
      <c r="AA999" s="67"/>
      <c r="AB999" s="68"/>
      <c r="AC999" s="69"/>
      <c r="AD999" s="70"/>
      <c r="AE999" s="70"/>
      <c r="AF999" s="70"/>
      <c r="AG999" s="70"/>
      <c r="AH999" s="69"/>
      <c r="AI999" s="69"/>
      <c r="AJ999" s="69"/>
      <c r="AK999" s="70"/>
      <c r="AL999" s="70"/>
      <c r="AM999" s="70"/>
      <c r="AN999" s="70"/>
      <c r="AO999" s="69"/>
      <c r="AP999" s="69"/>
      <c r="AQ999" s="69"/>
    </row>
    <row r="1000">
      <c r="A1000" s="60"/>
      <c r="B1000" s="60"/>
      <c r="C1000" s="60"/>
      <c r="D1000" s="46"/>
      <c r="E1000" s="25"/>
      <c r="F1000" s="26"/>
      <c r="G1000" s="18"/>
      <c r="H1000" s="15"/>
      <c r="I1000" s="28"/>
      <c r="J1000" s="29"/>
      <c r="K1000" s="30"/>
      <c r="L1000" s="31"/>
      <c r="M1000" s="32"/>
      <c r="N1000" s="33"/>
      <c r="O1000" s="25"/>
      <c r="P1000" s="15"/>
      <c r="Q1000" s="28"/>
      <c r="R1000" s="29"/>
      <c r="S1000" s="30"/>
      <c r="T1000" s="31"/>
      <c r="U1000" s="32"/>
      <c r="V1000" s="33"/>
      <c r="W1000" s="25"/>
      <c r="X1000" s="28"/>
      <c r="Y1000" s="29"/>
      <c r="Z1000" s="32"/>
      <c r="AA1000" s="67"/>
      <c r="AB1000" s="68"/>
      <c r="AC1000" s="69"/>
      <c r="AD1000" s="70"/>
      <c r="AE1000" s="70"/>
      <c r="AF1000" s="70"/>
      <c r="AG1000" s="70"/>
      <c r="AH1000" s="69"/>
      <c r="AI1000" s="69"/>
      <c r="AJ1000" s="69"/>
      <c r="AK1000" s="70"/>
      <c r="AL1000" s="70"/>
      <c r="AM1000" s="70"/>
      <c r="AN1000" s="70"/>
      <c r="AO1000" s="69"/>
      <c r="AP1000" s="69"/>
      <c r="AQ1000" s="69"/>
    </row>
    <row r="1001">
      <c r="A1001" s="60"/>
      <c r="B1001" s="60"/>
      <c r="C1001" s="60"/>
      <c r="D1001" s="46"/>
      <c r="E1001" s="25"/>
      <c r="F1001" s="26"/>
      <c r="G1001" s="18"/>
      <c r="H1001" s="15"/>
      <c r="I1001" s="28"/>
      <c r="J1001" s="29"/>
      <c r="K1001" s="30"/>
      <c r="L1001" s="31"/>
      <c r="M1001" s="32"/>
      <c r="N1001" s="33"/>
      <c r="O1001" s="25"/>
      <c r="P1001" s="15"/>
      <c r="Q1001" s="28"/>
      <c r="R1001" s="29"/>
      <c r="S1001" s="30"/>
      <c r="T1001" s="31"/>
      <c r="U1001" s="32"/>
      <c r="V1001" s="33"/>
      <c r="W1001" s="25"/>
      <c r="X1001" s="28"/>
      <c r="Y1001" s="29"/>
      <c r="Z1001" s="32"/>
      <c r="AA1001" s="67"/>
      <c r="AB1001" s="68"/>
      <c r="AC1001" s="69"/>
      <c r="AD1001" s="70"/>
      <c r="AE1001" s="70"/>
      <c r="AF1001" s="70"/>
      <c r="AG1001" s="70"/>
      <c r="AH1001" s="69"/>
      <c r="AI1001" s="69"/>
      <c r="AJ1001" s="69"/>
      <c r="AK1001" s="70"/>
      <c r="AL1001" s="70"/>
      <c r="AM1001" s="70"/>
      <c r="AN1001" s="70"/>
      <c r="AO1001" s="69"/>
      <c r="AP1001" s="69"/>
      <c r="AQ1001" s="69"/>
    </row>
    <row r="1002">
      <c r="A1002" s="60"/>
      <c r="B1002" s="60"/>
      <c r="C1002" s="60"/>
      <c r="D1002" s="46"/>
      <c r="E1002" s="25"/>
      <c r="F1002" s="26"/>
      <c r="G1002" s="18"/>
      <c r="H1002" s="15"/>
      <c r="I1002" s="28"/>
      <c r="J1002" s="29"/>
      <c r="K1002" s="30"/>
      <c r="L1002" s="31"/>
      <c r="M1002" s="32"/>
      <c r="N1002" s="33"/>
      <c r="O1002" s="25"/>
      <c r="P1002" s="15"/>
      <c r="Q1002" s="28"/>
      <c r="R1002" s="29"/>
      <c r="S1002" s="30"/>
      <c r="T1002" s="31"/>
      <c r="U1002" s="32"/>
      <c r="V1002" s="33"/>
      <c r="W1002" s="25"/>
      <c r="X1002" s="28"/>
      <c r="Y1002" s="29"/>
      <c r="Z1002" s="32"/>
      <c r="AA1002" s="67"/>
      <c r="AB1002" s="68"/>
      <c r="AC1002" s="69"/>
      <c r="AD1002" s="70"/>
      <c r="AE1002" s="70"/>
      <c r="AF1002" s="70"/>
      <c r="AG1002" s="70"/>
      <c r="AH1002" s="69"/>
      <c r="AI1002" s="69"/>
      <c r="AJ1002" s="69"/>
      <c r="AK1002" s="70"/>
      <c r="AL1002" s="70"/>
      <c r="AM1002" s="70"/>
      <c r="AN1002" s="70"/>
      <c r="AO1002" s="69"/>
      <c r="AP1002" s="69"/>
      <c r="AQ1002" s="69"/>
    </row>
    <row r="1003">
      <c r="A1003" s="60"/>
      <c r="B1003" s="60"/>
      <c r="C1003" s="60"/>
      <c r="D1003" s="46"/>
      <c r="E1003" s="25"/>
      <c r="F1003" s="26"/>
      <c r="G1003" s="18"/>
      <c r="H1003" s="15"/>
      <c r="I1003" s="28"/>
      <c r="J1003" s="29"/>
      <c r="K1003" s="30"/>
      <c r="L1003" s="31"/>
      <c r="M1003" s="32"/>
      <c r="N1003" s="33"/>
      <c r="O1003" s="25"/>
      <c r="P1003" s="15"/>
      <c r="Q1003" s="28"/>
      <c r="R1003" s="29"/>
      <c r="S1003" s="30"/>
      <c r="T1003" s="31"/>
      <c r="U1003" s="32"/>
      <c r="V1003" s="33"/>
      <c r="W1003" s="25"/>
      <c r="X1003" s="28"/>
      <c r="Y1003" s="29"/>
      <c r="Z1003" s="32"/>
      <c r="AA1003" s="67"/>
      <c r="AB1003" s="68"/>
      <c r="AC1003" s="69"/>
      <c r="AD1003" s="70"/>
      <c r="AE1003" s="70"/>
      <c r="AF1003" s="70"/>
      <c r="AG1003" s="70"/>
      <c r="AH1003" s="69"/>
      <c r="AI1003" s="69"/>
      <c r="AJ1003" s="69"/>
      <c r="AK1003" s="70"/>
      <c r="AL1003" s="70"/>
      <c r="AM1003" s="70"/>
      <c r="AN1003" s="70"/>
      <c r="AO1003" s="69"/>
      <c r="AP1003" s="69"/>
      <c r="AQ1003" s="69"/>
    </row>
    <row r="1004">
      <c r="A1004" s="60"/>
      <c r="B1004" s="60"/>
      <c r="C1004" s="60"/>
      <c r="D1004" s="46"/>
      <c r="E1004" s="25"/>
      <c r="F1004" s="26"/>
      <c r="G1004" s="18"/>
      <c r="H1004" s="15"/>
      <c r="I1004" s="28"/>
      <c r="J1004" s="29"/>
      <c r="K1004" s="30"/>
      <c r="L1004" s="31"/>
      <c r="M1004" s="32"/>
      <c r="N1004" s="33"/>
      <c r="O1004" s="25"/>
      <c r="P1004" s="15"/>
      <c r="Q1004" s="28"/>
      <c r="R1004" s="29"/>
      <c r="S1004" s="30"/>
      <c r="T1004" s="31"/>
      <c r="U1004" s="32"/>
      <c r="V1004" s="33"/>
      <c r="W1004" s="25"/>
      <c r="X1004" s="28"/>
      <c r="Y1004" s="29"/>
      <c r="Z1004" s="32"/>
      <c r="AA1004" s="67"/>
      <c r="AB1004" s="68"/>
      <c r="AC1004" s="69"/>
      <c r="AD1004" s="70"/>
      <c r="AE1004" s="70"/>
      <c r="AF1004" s="70"/>
      <c r="AG1004" s="70"/>
      <c r="AH1004" s="69"/>
      <c r="AI1004" s="69"/>
      <c r="AJ1004" s="69"/>
      <c r="AK1004" s="70"/>
      <c r="AL1004" s="70"/>
      <c r="AM1004" s="70"/>
      <c r="AN1004" s="70"/>
      <c r="AO1004" s="69"/>
      <c r="AP1004" s="69"/>
      <c r="AQ1004" s="69"/>
    </row>
    <row r="1005">
      <c r="A1005" s="60"/>
      <c r="B1005" s="60"/>
      <c r="C1005" s="60"/>
      <c r="D1005" s="46"/>
      <c r="E1005" s="25"/>
      <c r="F1005" s="26"/>
      <c r="G1005" s="18"/>
      <c r="H1005" s="15"/>
      <c r="I1005" s="28"/>
      <c r="J1005" s="29"/>
      <c r="K1005" s="30"/>
      <c r="L1005" s="31"/>
      <c r="M1005" s="32"/>
      <c r="N1005" s="33"/>
      <c r="O1005" s="25"/>
      <c r="P1005" s="15"/>
      <c r="Q1005" s="28"/>
      <c r="R1005" s="29"/>
      <c r="S1005" s="30"/>
      <c r="T1005" s="31"/>
      <c r="U1005" s="32"/>
      <c r="V1005" s="33"/>
      <c r="W1005" s="25"/>
      <c r="X1005" s="28"/>
      <c r="Y1005" s="29"/>
      <c r="Z1005" s="32"/>
      <c r="AA1005" s="67"/>
      <c r="AB1005" s="68"/>
      <c r="AC1005" s="69"/>
      <c r="AD1005" s="70"/>
      <c r="AE1005" s="70"/>
      <c r="AF1005" s="70"/>
      <c r="AG1005" s="70"/>
      <c r="AH1005" s="69"/>
      <c r="AI1005" s="69"/>
      <c r="AJ1005" s="69"/>
      <c r="AK1005" s="70"/>
      <c r="AL1005" s="70"/>
      <c r="AM1005" s="70"/>
      <c r="AN1005" s="70"/>
      <c r="AO1005" s="69"/>
      <c r="AP1005" s="69"/>
      <c r="AQ1005" s="69"/>
    </row>
    <row r="1006">
      <c r="A1006" s="60"/>
      <c r="B1006" s="60"/>
      <c r="C1006" s="60"/>
      <c r="D1006" s="46"/>
      <c r="E1006" s="25"/>
      <c r="F1006" s="26"/>
      <c r="G1006" s="18"/>
      <c r="H1006" s="15"/>
      <c r="I1006" s="28"/>
      <c r="J1006" s="29"/>
      <c r="K1006" s="30"/>
      <c r="L1006" s="31"/>
      <c r="M1006" s="32"/>
      <c r="N1006" s="33"/>
      <c r="O1006" s="25"/>
      <c r="P1006" s="15"/>
      <c r="Q1006" s="28"/>
      <c r="R1006" s="29"/>
      <c r="S1006" s="30"/>
      <c r="T1006" s="31"/>
      <c r="U1006" s="32"/>
      <c r="V1006" s="33"/>
      <c r="W1006" s="25"/>
      <c r="X1006" s="28"/>
      <c r="Y1006" s="29"/>
      <c r="Z1006" s="32"/>
      <c r="AA1006" s="67"/>
      <c r="AB1006" s="68"/>
      <c r="AC1006" s="69"/>
      <c r="AD1006" s="70"/>
      <c r="AE1006" s="70"/>
      <c r="AF1006" s="70"/>
      <c r="AG1006" s="70"/>
      <c r="AH1006" s="69"/>
      <c r="AI1006" s="69"/>
      <c r="AJ1006" s="69"/>
      <c r="AK1006" s="70"/>
      <c r="AL1006" s="70"/>
      <c r="AM1006" s="70"/>
      <c r="AN1006" s="70"/>
      <c r="AO1006" s="69"/>
      <c r="AP1006" s="69"/>
      <c r="AQ1006" s="69"/>
    </row>
    <row r="1007">
      <c r="A1007" s="60"/>
      <c r="B1007" s="60"/>
      <c r="C1007" s="60"/>
      <c r="D1007" s="46"/>
      <c r="E1007" s="25"/>
      <c r="F1007" s="26"/>
      <c r="G1007" s="18"/>
      <c r="H1007" s="15"/>
      <c r="I1007" s="28"/>
      <c r="J1007" s="29"/>
      <c r="K1007" s="30"/>
      <c r="L1007" s="31"/>
      <c r="M1007" s="32"/>
      <c r="N1007" s="33"/>
      <c r="O1007" s="25"/>
      <c r="P1007" s="15"/>
      <c r="Q1007" s="28"/>
      <c r="R1007" s="29"/>
      <c r="S1007" s="30"/>
      <c r="T1007" s="31"/>
      <c r="U1007" s="32"/>
      <c r="V1007" s="33"/>
      <c r="W1007" s="25"/>
      <c r="X1007" s="28"/>
      <c r="Y1007" s="29"/>
      <c r="Z1007" s="32"/>
      <c r="AA1007" s="67"/>
      <c r="AB1007" s="68"/>
      <c r="AC1007" s="69"/>
      <c r="AD1007" s="70"/>
      <c r="AE1007" s="70"/>
      <c r="AF1007" s="70"/>
      <c r="AG1007" s="70"/>
      <c r="AH1007" s="69"/>
      <c r="AI1007" s="69"/>
      <c r="AJ1007" s="69"/>
      <c r="AK1007" s="70"/>
      <c r="AL1007" s="70"/>
      <c r="AM1007" s="70"/>
      <c r="AN1007" s="70"/>
      <c r="AO1007" s="69"/>
      <c r="AP1007" s="69"/>
      <c r="AQ1007" s="69"/>
    </row>
    <row r="1008">
      <c r="A1008" s="60"/>
      <c r="B1008" s="60"/>
      <c r="C1008" s="60"/>
      <c r="D1008" s="46"/>
      <c r="E1008" s="25"/>
      <c r="F1008" s="26"/>
      <c r="G1008" s="18"/>
      <c r="H1008" s="15"/>
      <c r="I1008" s="28"/>
      <c r="J1008" s="29"/>
      <c r="K1008" s="30"/>
      <c r="L1008" s="31"/>
      <c r="M1008" s="32"/>
      <c r="N1008" s="33"/>
      <c r="O1008" s="25"/>
      <c r="P1008" s="15"/>
      <c r="Q1008" s="28"/>
      <c r="R1008" s="29"/>
      <c r="S1008" s="30"/>
      <c r="T1008" s="31"/>
      <c r="U1008" s="32"/>
      <c r="V1008" s="33"/>
      <c r="W1008" s="25"/>
      <c r="X1008" s="28"/>
      <c r="Y1008" s="29"/>
      <c r="Z1008" s="32"/>
      <c r="AA1008" s="67"/>
      <c r="AB1008" s="68"/>
      <c r="AC1008" s="69"/>
      <c r="AD1008" s="70"/>
      <c r="AE1008" s="70"/>
      <c r="AF1008" s="70"/>
      <c r="AG1008" s="70"/>
      <c r="AH1008" s="69"/>
      <c r="AI1008" s="69"/>
      <c r="AJ1008" s="69"/>
      <c r="AK1008" s="70"/>
      <c r="AL1008" s="70"/>
      <c r="AM1008" s="70"/>
      <c r="AN1008" s="70"/>
      <c r="AO1008" s="69"/>
      <c r="AP1008" s="69"/>
      <c r="AQ1008" s="69"/>
    </row>
    <row r="1009">
      <c r="A1009" s="60"/>
      <c r="B1009" s="60"/>
      <c r="C1009" s="60"/>
      <c r="D1009" s="46"/>
      <c r="E1009" s="25"/>
      <c r="F1009" s="26"/>
      <c r="G1009" s="18"/>
      <c r="H1009" s="15"/>
      <c r="I1009" s="28"/>
      <c r="J1009" s="29"/>
      <c r="K1009" s="30"/>
      <c r="L1009" s="31"/>
      <c r="M1009" s="32"/>
      <c r="N1009" s="33"/>
      <c r="O1009" s="25"/>
      <c r="P1009" s="15"/>
      <c r="Q1009" s="28"/>
      <c r="R1009" s="29"/>
      <c r="S1009" s="30"/>
      <c r="T1009" s="31"/>
      <c r="U1009" s="32"/>
      <c r="V1009" s="33"/>
      <c r="W1009" s="25"/>
      <c r="X1009" s="28"/>
      <c r="Y1009" s="29"/>
      <c r="Z1009" s="32"/>
      <c r="AA1009" s="67"/>
      <c r="AB1009" s="68"/>
      <c r="AC1009" s="69"/>
      <c r="AD1009" s="70"/>
      <c r="AE1009" s="70"/>
      <c r="AF1009" s="70"/>
      <c r="AG1009" s="70"/>
      <c r="AH1009" s="69"/>
      <c r="AI1009" s="69"/>
      <c r="AJ1009" s="69"/>
      <c r="AK1009" s="70"/>
      <c r="AL1009" s="70"/>
      <c r="AM1009" s="70"/>
      <c r="AN1009" s="70"/>
      <c r="AO1009" s="69"/>
      <c r="AP1009" s="69"/>
      <c r="AQ1009" s="69"/>
    </row>
    <row r="1010">
      <c r="A1010" s="60"/>
      <c r="B1010" s="60"/>
      <c r="C1010" s="60"/>
      <c r="D1010" s="46"/>
      <c r="E1010" s="25"/>
      <c r="F1010" s="26"/>
      <c r="G1010" s="18"/>
      <c r="H1010" s="15"/>
      <c r="I1010" s="28"/>
      <c r="J1010" s="29"/>
      <c r="K1010" s="30"/>
      <c r="L1010" s="31"/>
      <c r="M1010" s="32"/>
      <c r="N1010" s="33"/>
      <c r="O1010" s="25"/>
      <c r="P1010" s="15"/>
      <c r="Q1010" s="28"/>
      <c r="R1010" s="29"/>
      <c r="S1010" s="30"/>
      <c r="T1010" s="31"/>
      <c r="U1010" s="32"/>
      <c r="V1010" s="33"/>
      <c r="W1010" s="25"/>
      <c r="X1010" s="28"/>
      <c r="Y1010" s="29"/>
      <c r="Z1010" s="32"/>
      <c r="AA1010" s="67"/>
      <c r="AB1010" s="68"/>
      <c r="AC1010" s="69"/>
      <c r="AD1010" s="70"/>
      <c r="AE1010" s="70"/>
      <c r="AF1010" s="70"/>
      <c r="AG1010" s="70"/>
      <c r="AH1010" s="69"/>
      <c r="AI1010" s="69"/>
      <c r="AJ1010" s="69"/>
      <c r="AK1010" s="70"/>
      <c r="AL1010" s="70"/>
      <c r="AM1010" s="70"/>
      <c r="AN1010" s="70"/>
      <c r="AO1010" s="69"/>
      <c r="AP1010" s="69"/>
      <c r="AQ1010" s="69"/>
    </row>
    <row r="1011">
      <c r="A1011" s="60"/>
      <c r="B1011" s="60"/>
      <c r="C1011" s="60"/>
      <c r="D1011" s="46"/>
      <c r="E1011" s="25"/>
      <c r="F1011" s="26"/>
      <c r="G1011" s="18"/>
      <c r="H1011" s="15"/>
      <c r="I1011" s="28"/>
      <c r="J1011" s="29"/>
      <c r="K1011" s="30"/>
      <c r="L1011" s="31"/>
      <c r="M1011" s="32"/>
      <c r="N1011" s="33"/>
      <c r="O1011" s="25"/>
      <c r="P1011" s="15"/>
      <c r="Q1011" s="28"/>
      <c r="R1011" s="29"/>
      <c r="S1011" s="30"/>
      <c r="T1011" s="31"/>
      <c r="U1011" s="32"/>
      <c r="V1011" s="33"/>
      <c r="W1011" s="25"/>
      <c r="X1011" s="28"/>
      <c r="Y1011" s="29"/>
      <c r="Z1011" s="32"/>
      <c r="AA1011" s="67"/>
      <c r="AB1011" s="68"/>
      <c r="AC1011" s="69"/>
      <c r="AD1011" s="70"/>
      <c r="AE1011" s="70"/>
      <c r="AF1011" s="70"/>
      <c r="AG1011" s="70"/>
      <c r="AH1011" s="69"/>
      <c r="AI1011" s="69"/>
      <c r="AJ1011" s="69"/>
      <c r="AK1011" s="70"/>
      <c r="AL1011" s="70"/>
      <c r="AM1011" s="70"/>
      <c r="AN1011" s="70"/>
      <c r="AO1011" s="69"/>
      <c r="AP1011" s="69"/>
      <c r="AQ1011" s="69"/>
    </row>
    <row r="1012">
      <c r="A1012" s="60"/>
      <c r="B1012" s="60"/>
      <c r="C1012" s="60"/>
      <c r="D1012" s="46"/>
      <c r="E1012" s="25"/>
      <c r="F1012" s="26"/>
      <c r="G1012" s="18"/>
      <c r="H1012" s="15"/>
      <c r="I1012" s="28"/>
      <c r="J1012" s="29"/>
      <c r="K1012" s="30"/>
      <c r="L1012" s="31"/>
      <c r="M1012" s="32"/>
      <c r="N1012" s="33"/>
      <c r="O1012" s="25"/>
      <c r="P1012" s="15"/>
      <c r="Q1012" s="28"/>
      <c r="R1012" s="29"/>
      <c r="S1012" s="30"/>
      <c r="T1012" s="31"/>
      <c r="U1012" s="32"/>
      <c r="V1012" s="33"/>
      <c r="W1012" s="25"/>
      <c r="X1012" s="28"/>
      <c r="Y1012" s="29"/>
      <c r="Z1012" s="32"/>
      <c r="AA1012" s="67"/>
      <c r="AB1012" s="68"/>
      <c r="AC1012" s="69"/>
      <c r="AD1012" s="70"/>
      <c r="AE1012" s="70"/>
      <c r="AF1012" s="70"/>
      <c r="AG1012" s="70"/>
      <c r="AH1012" s="69"/>
      <c r="AI1012" s="69"/>
      <c r="AJ1012" s="69"/>
      <c r="AK1012" s="70"/>
      <c r="AL1012" s="70"/>
      <c r="AM1012" s="70"/>
      <c r="AN1012" s="70"/>
      <c r="AO1012" s="69"/>
      <c r="AP1012" s="69"/>
      <c r="AQ1012" s="69"/>
    </row>
    <row r="1013">
      <c r="A1013" s="60"/>
      <c r="B1013" s="60"/>
      <c r="C1013" s="60"/>
      <c r="D1013" s="46"/>
      <c r="E1013" s="25"/>
      <c r="F1013" s="26"/>
      <c r="G1013" s="18"/>
      <c r="H1013" s="15"/>
      <c r="I1013" s="28"/>
      <c r="J1013" s="29"/>
      <c r="K1013" s="30"/>
      <c r="L1013" s="31"/>
      <c r="M1013" s="32"/>
      <c r="N1013" s="33"/>
      <c r="O1013" s="25"/>
      <c r="P1013" s="15"/>
      <c r="Q1013" s="28"/>
      <c r="R1013" s="29"/>
      <c r="S1013" s="30"/>
      <c r="T1013" s="31"/>
      <c r="U1013" s="32"/>
      <c r="V1013" s="33"/>
      <c r="W1013" s="25"/>
      <c r="X1013" s="28"/>
      <c r="Y1013" s="29"/>
      <c r="Z1013" s="32"/>
      <c r="AA1013" s="67"/>
      <c r="AB1013" s="68"/>
      <c r="AC1013" s="69"/>
      <c r="AD1013" s="70"/>
      <c r="AE1013" s="70"/>
      <c r="AF1013" s="70"/>
      <c r="AG1013" s="70"/>
      <c r="AH1013" s="69"/>
      <c r="AI1013" s="69"/>
      <c r="AJ1013" s="69"/>
      <c r="AK1013" s="70"/>
      <c r="AL1013" s="70"/>
      <c r="AM1013" s="70"/>
      <c r="AN1013" s="70"/>
      <c r="AO1013" s="69"/>
      <c r="AP1013" s="69"/>
      <c r="AQ1013" s="69"/>
    </row>
    <row r="1014">
      <c r="A1014" s="60"/>
      <c r="B1014" s="60"/>
      <c r="C1014" s="60"/>
      <c r="D1014" s="46"/>
      <c r="E1014" s="25"/>
      <c r="F1014" s="26"/>
      <c r="G1014" s="18"/>
      <c r="H1014" s="15"/>
      <c r="I1014" s="28"/>
      <c r="J1014" s="29"/>
      <c r="K1014" s="30"/>
      <c r="L1014" s="31"/>
      <c r="M1014" s="32"/>
      <c r="N1014" s="33"/>
      <c r="O1014" s="25"/>
      <c r="P1014" s="15"/>
      <c r="Q1014" s="28"/>
      <c r="R1014" s="29"/>
      <c r="S1014" s="30"/>
      <c r="T1014" s="31"/>
      <c r="U1014" s="32"/>
      <c r="V1014" s="33"/>
      <c r="W1014" s="25"/>
      <c r="X1014" s="28"/>
      <c r="Y1014" s="29"/>
      <c r="Z1014" s="32"/>
      <c r="AA1014" s="67"/>
      <c r="AB1014" s="68"/>
      <c r="AC1014" s="69"/>
      <c r="AD1014" s="70"/>
      <c r="AE1014" s="70"/>
      <c r="AF1014" s="70"/>
      <c r="AG1014" s="70"/>
      <c r="AH1014" s="69"/>
      <c r="AI1014" s="69"/>
      <c r="AJ1014" s="69"/>
      <c r="AK1014" s="70"/>
      <c r="AL1014" s="70"/>
      <c r="AM1014" s="70"/>
      <c r="AN1014" s="70"/>
      <c r="AO1014" s="69"/>
      <c r="AP1014" s="69"/>
      <c r="AQ1014" s="69"/>
    </row>
    <row r="1015">
      <c r="A1015" s="60"/>
      <c r="B1015" s="60"/>
      <c r="C1015" s="60"/>
      <c r="D1015" s="46"/>
      <c r="E1015" s="25"/>
      <c r="F1015" s="26"/>
      <c r="G1015" s="18"/>
      <c r="H1015" s="15"/>
      <c r="I1015" s="28"/>
      <c r="J1015" s="29"/>
      <c r="K1015" s="30"/>
      <c r="L1015" s="31"/>
      <c r="M1015" s="32"/>
      <c r="N1015" s="33"/>
      <c r="O1015" s="25"/>
      <c r="P1015" s="15"/>
      <c r="Q1015" s="28"/>
      <c r="R1015" s="29"/>
      <c r="S1015" s="30"/>
      <c r="T1015" s="31"/>
      <c r="U1015" s="32"/>
      <c r="V1015" s="33"/>
      <c r="W1015" s="25"/>
      <c r="X1015" s="28"/>
      <c r="Y1015" s="29"/>
      <c r="Z1015" s="32"/>
      <c r="AA1015" s="67"/>
      <c r="AB1015" s="68"/>
      <c r="AC1015" s="69"/>
      <c r="AD1015" s="70"/>
      <c r="AE1015" s="70"/>
      <c r="AF1015" s="70"/>
      <c r="AG1015" s="70"/>
      <c r="AH1015" s="69"/>
      <c r="AI1015" s="69"/>
      <c r="AJ1015" s="69"/>
      <c r="AK1015" s="70"/>
      <c r="AL1015" s="70"/>
      <c r="AM1015" s="70"/>
      <c r="AN1015" s="70"/>
      <c r="AO1015" s="69"/>
      <c r="AP1015" s="69"/>
      <c r="AQ1015" s="69"/>
    </row>
    <row r="1016">
      <c r="A1016" s="60"/>
      <c r="B1016" s="60"/>
      <c r="C1016" s="60"/>
      <c r="D1016" s="46"/>
      <c r="E1016" s="25"/>
      <c r="F1016" s="26"/>
      <c r="G1016" s="18"/>
      <c r="H1016" s="15"/>
      <c r="I1016" s="28"/>
      <c r="J1016" s="29"/>
      <c r="K1016" s="30"/>
      <c r="L1016" s="31"/>
      <c r="M1016" s="32"/>
      <c r="N1016" s="33"/>
      <c r="O1016" s="25"/>
      <c r="P1016" s="15"/>
      <c r="Q1016" s="28"/>
      <c r="R1016" s="29"/>
      <c r="S1016" s="30"/>
      <c r="T1016" s="31"/>
      <c r="U1016" s="32"/>
      <c r="V1016" s="33"/>
      <c r="W1016" s="25"/>
      <c r="X1016" s="28"/>
      <c r="Y1016" s="29"/>
      <c r="Z1016" s="32"/>
      <c r="AA1016" s="67"/>
      <c r="AB1016" s="68"/>
      <c r="AC1016" s="69"/>
      <c r="AD1016" s="70"/>
      <c r="AE1016" s="70"/>
      <c r="AF1016" s="70"/>
      <c r="AG1016" s="70"/>
      <c r="AH1016" s="69"/>
      <c r="AI1016" s="69"/>
      <c r="AJ1016" s="69"/>
      <c r="AK1016" s="70"/>
      <c r="AL1016" s="70"/>
      <c r="AM1016" s="70"/>
      <c r="AN1016" s="70"/>
      <c r="AO1016" s="69"/>
      <c r="AP1016" s="69"/>
      <c r="AQ1016" s="69"/>
    </row>
    <row r="1017">
      <c r="A1017" s="60"/>
      <c r="B1017" s="60"/>
      <c r="C1017" s="60"/>
      <c r="D1017" s="46"/>
      <c r="E1017" s="25"/>
      <c r="F1017" s="26"/>
      <c r="G1017" s="18"/>
      <c r="H1017" s="15"/>
      <c r="I1017" s="28"/>
      <c r="J1017" s="29"/>
      <c r="K1017" s="30"/>
      <c r="L1017" s="31"/>
      <c r="M1017" s="32"/>
      <c r="N1017" s="33"/>
      <c r="O1017" s="25"/>
      <c r="P1017" s="15"/>
      <c r="Q1017" s="28"/>
      <c r="R1017" s="29"/>
      <c r="S1017" s="30"/>
      <c r="T1017" s="31"/>
      <c r="U1017" s="32"/>
      <c r="V1017" s="33"/>
      <c r="W1017" s="25"/>
      <c r="X1017" s="28"/>
      <c r="Y1017" s="29"/>
      <c r="Z1017" s="32"/>
      <c r="AA1017" s="67"/>
      <c r="AB1017" s="68"/>
      <c r="AC1017" s="69"/>
      <c r="AD1017" s="70"/>
      <c r="AE1017" s="70"/>
      <c r="AF1017" s="70"/>
      <c r="AG1017" s="70"/>
      <c r="AH1017" s="69"/>
      <c r="AI1017" s="69"/>
      <c r="AJ1017" s="69"/>
      <c r="AK1017" s="70"/>
      <c r="AL1017" s="70"/>
      <c r="AM1017" s="70"/>
      <c r="AN1017" s="70"/>
      <c r="AO1017" s="69"/>
      <c r="AP1017" s="69"/>
      <c r="AQ1017" s="69"/>
    </row>
    <row r="1018">
      <c r="A1018" s="60"/>
      <c r="B1018" s="60"/>
      <c r="C1018" s="60"/>
      <c r="D1018" s="46"/>
      <c r="E1018" s="25"/>
      <c r="F1018" s="26"/>
      <c r="G1018" s="18"/>
      <c r="H1018" s="15"/>
      <c r="I1018" s="28"/>
      <c r="J1018" s="29"/>
      <c r="K1018" s="30"/>
      <c r="L1018" s="31"/>
      <c r="M1018" s="32"/>
      <c r="N1018" s="33"/>
      <c r="O1018" s="25"/>
      <c r="P1018" s="15"/>
      <c r="Q1018" s="28"/>
      <c r="R1018" s="29"/>
      <c r="S1018" s="30"/>
      <c r="T1018" s="31"/>
      <c r="U1018" s="32"/>
      <c r="V1018" s="33"/>
      <c r="W1018" s="25"/>
      <c r="X1018" s="28"/>
      <c r="Y1018" s="29"/>
      <c r="Z1018" s="32"/>
      <c r="AA1018" s="67"/>
      <c r="AB1018" s="68"/>
      <c r="AC1018" s="69"/>
      <c r="AD1018" s="70"/>
      <c r="AE1018" s="70"/>
      <c r="AF1018" s="70"/>
      <c r="AG1018" s="70"/>
      <c r="AH1018" s="69"/>
      <c r="AI1018" s="69"/>
      <c r="AJ1018" s="69"/>
      <c r="AK1018" s="70"/>
      <c r="AL1018" s="70"/>
      <c r="AM1018" s="70"/>
      <c r="AN1018" s="70"/>
      <c r="AO1018" s="69"/>
      <c r="AP1018" s="69"/>
      <c r="AQ1018" s="69"/>
    </row>
    <row r="1019">
      <c r="A1019" s="60"/>
      <c r="B1019" s="60"/>
      <c r="C1019" s="60"/>
      <c r="D1019" s="46"/>
      <c r="E1019" s="25"/>
      <c r="F1019" s="26"/>
      <c r="G1019" s="18"/>
      <c r="H1019" s="15"/>
      <c r="I1019" s="28"/>
      <c r="J1019" s="29"/>
      <c r="K1019" s="30"/>
      <c r="L1019" s="31"/>
      <c r="M1019" s="32"/>
      <c r="N1019" s="33"/>
      <c r="O1019" s="25"/>
      <c r="P1019" s="15"/>
      <c r="Q1019" s="28"/>
      <c r="R1019" s="29"/>
      <c r="S1019" s="30"/>
      <c r="T1019" s="31"/>
      <c r="U1019" s="32"/>
      <c r="V1019" s="33"/>
      <c r="W1019" s="25"/>
      <c r="X1019" s="28"/>
      <c r="Y1019" s="29"/>
      <c r="Z1019" s="32"/>
      <c r="AA1019" s="67"/>
      <c r="AB1019" s="68"/>
      <c r="AC1019" s="69"/>
      <c r="AD1019" s="70"/>
      <c r="AE1019" s="70"/>
      <c r="AF1019" s="70"/>
      <c r="AG1019" s="70"/>
      <c r="AH1019" s="69"/>
      <c r="AI1019" s="69"/>
      <c r="AJ1019" s="69"/>
      <c r="AK1019" s="70"/>
      <c r="AL1019" s="70"/>
      <c r="AM1019" s="70"/>
      <c r="AN1019" s="70"/>
      <c r="AO1019" s="69"/>
      <c r="AP1019" s="69"/>
      <c r="AQ1019" s="69"/>
    </row>
    <row r="1020">
      <c r="A1020" s="60"/>
      <c r="B1020" s="60"/>
      <c r="C1020" s="60"/>
      <c r="D1020" s="46"/>
      <c r="E1020" s="25"/>
      <c r="F1020" s="26"/>
      <c r="G1020" s="18"/>
      <c r="H1020" s="15"/>
      <c r="I1020" s="28"/>
      <c r="J1020" s="29"/>
      <c r="K1020" s="30"/>
      <c r="L1020" s="31"/>
      <c r="M1020" s="32"/>
      <c r="N1020" s="33"/>
      <c r="O1020" s="25"/>
      <c r="P1020" s="15"/>
      <c r="Q1020" s="28"/>
      <c r="R1020" s="29"/>
      <c r="S1020" s="30"/>
      <c r="T1020" s="31"/>
      <c r="U1020" s="32"/>
      <c r="V1020" s="33"/>
      <c r="W1020" s="25"/>
      <c r="X1020" s="28"/>
      <c r="Y1020" s="29"/>
      <c r="Z1020" s="32"/>
      <c r="AA1020" s="67"/>
      <c r="AB1020" s="68"/>
      <c r="AC1020" s="69"/>
      <c r="AD1020" s="70"/>
      <c r="AE1020" s="70"/>
      <c r="AF1020" s="70"/>
      <c r="AG1020" s="70"/>
      <c r="AH1020" s="69"/>
      <c r="AI1020" s="69"/>
      <c r="AJ1020" s="69"/>
      <c r="AK1020" s="70"/>
      <c r="AL1020" s="70"/>
      <c r="AM1020" s="70"/>
      <c r="AN1020" s="70"/>
      <c r="AO1020" s="69"/>
      <c r="AP1020" s="69"/>
      <c r="AQ1020" s="69"/>
    </row>
    <row r="1021">
      <c r="A1021" s="60"/>
      <c r="B1021" s="60"/>
      <c r="C1021" s="60"/>
      <c r="D1021" s="46"/>
      <c r="E1021" s="25"/>
      <c r="F1021" s="26"/>
      <c r="G1021" s="18"/>
      <c r="H1021" s="15"/>
      <c r="I1021" s="28"/>
      <c r="J1021" s="29"/>
      <c r="K1021" s="30"/>
      <c r="L1021" s="31"/>
      <c r="M1021" s="32"/>
      <c r="N1021" s="33"/>
      <c r="O1021" s="25"/>
      <c r="P1021" s="15"/>
      <c r="Q1021" s="28"/>
      <c r="R1021" s="29"/>
      <c r="S1021" s="30"/>
      <c r="T1021" s="31"/>
      <c r="U1021" s="32"/>
      <c r="V1021" s="33"/>
      <c r="W1021" s="25"/>
      <c r="X1021" s="28"/>
      <c r="Y1021" s="29"/>
      <c r="Z1021" s="32"/>
      <c r="AA1021" s="67"/>
      <c r="AB1021" s="68"/>
      <c r="AC1021" s="69"/>
      <c r="AD1021" s="70"/>
      <c r="AE1021" s="70"/>
      <c r="AF1021" s="70"/>
      <c r="AG1021" s="70"/>
      <c r="AH1021" s="69"/>
      <c r="AI1021" s="69"/>
      <c r="AJ1021" s="69"/>
      <c r="AK1021" s="70"/>
      <c r="AL1021" s="70"/>
      <c r="AM1021" s="70"/>
      <c r="AN1021" s="70"/>
      <c r="AO1021" s="69"/>
      <c r="AP1021" s="69"/>
      <c r="AQ1021" s="69"/>
    </row>
    <row r="1022">
      <c r="A1022" s="60"/>
      <c r="B1022" s="60"/>
      <c r="C1022" s="60"/>
      <c r="D1022" s="46"/>
      <c r="E1022" s="25"/>
      <c r="F1022" s="26"/>
      <c r="G1022" s="18"/>
      <c r="H1022" s="15"/>
      <c r="I1022" s="28"/>
      <c r="J1022" s="29"/>
      <c r="K1022" s="30"/>
      <c r="L1022" s="31"/>
      <c r="M1022" s="32"/>
      <c r="N1022" s="33"/>
      <c r="O1022" s="25"/>
      <c r="P1022" s="15"/>
      <c r="Q1022" s="28"/>
      <c r="R1022" s="29"/>
      <c r="S1022" s="30"/>
      <c r="T1022" s="31"/>
      <c r="U1022" s="32"/>
      <c r="V1022" s="33"/>
      <c r="W1022" s="25"/>
      <c r="X1022" s="28"/>
      <c r="Y1022" s="29"/>
      <c r="Z1022" s="32"/>
      <c r="AA1022" s="67"/>
      <c r="AB1022" s="68"/>
      <c r="AC1022" s="69"/>
      <c r="AD1022" s="70"/>
      <c r="AE1022" s="70"/>
      <c r="AF1022" s="70"/>
      <c r="AG1022" s="70"/>
      <c r="AH1022" s="69"/>
      <c r="AI1022" s="69"/>
      <c r="AJ1022" s="69"/>
      <c r="AK1022" s="70"/>
      <c r="AL1022" s="70"/>
      <c r="AM1022" s="70"/>
      <c r="AN1022" s="70"/>
      <c r="AO1022" s="69"/>
      <c r="AP1022" s="69"/>
      <c r="AQ1022" s="69"/>
    </row>
    <row r="1023">
      <c r="A1023" s="60"/>
      <c r="B1023" s="60"/>
      <c r="C1023" s="60"/>
      <c r="D1023" s="46"/>
      <c r="E1023" s="25"/>
      <c r="F1023" s="26"/>
      <c r="G1023" s="18"/>
      <c r="H1023" s="15"/>
      <c r="I1023" s="28"/>
      <c r="J1023" s="29"/>
      <c r="K1023" s="30"/>
      <c r="L1023" s="31"/>
      <c r="M1023" s="32"/>
      <c r="N1023" s="33"/>
      <c r="O1023" s="25"/>
      <c r="P1023" s="15"/>
      <c r="Q1023" s="28"/>
      <c r="R1023" s="29"/>
      <c r="S1023" s="30"/>
      <c r="T1023" s="31"/>
      <c r="U1023" s="32"/>
      <c r="V1023" s="33"/>
      <c r="W1023" s="25"/>
      <c r="X1023" s="28"/>
      <c r="Y1023" s="29"/>
      <c r="Z1023" s="32"/>
      <c r="AA1023" s="67"/>
      <c r="AB1023" s="68"/>
      <c r="AC1023" s="69"/>
      <c r="AD1023" s="70"/>
      <c r="AE1023" s="70"/>
      <c r="AF1023" s="70"/>
      <c r="AG1023" s="70"/>
      <c r="AH1023" s="69"/>
      <c r="AI1023" s="69"/>
      <c r="AJ1023" s="69"/>
      <c r="AK1023" s="70"/>
      <c r="AL1023" s="70"/>
      <c r="AM1023" s="70"/>
      <c r="AN1023" s="70"/>
      <c r="AO1023" s="69"/>
      <c r="AP1023" s="69"/>
      <c r="AQ1023" s="69"/>
    </row>
    <row r="1024">
      <c r="A1024" s="60"/>
      <c r="B1024" s="60"/>
      <c r="C1024" s="60"/>
      <c r="D1024" s="46"/>
      <c r="E1024" s="25"/>
      <c r="F1024" s="26"/>
      <c r="G1024" s="18"/>
      <c r="H1024" s="15"/>
      <c r="I1024" s="28"/>
      <c r="J1024" s="29"/>
      <c r="K1024" s="30"/>
      <c r="L1024" s="31"/>
      <c r="M1024" s="32"/>
      <c r="N1024" s="33"/>
      <c r="O1024" s="25"/>
      <c r="P1024" s="15"/>
      <c r="Q1024" s="28"/>
      <c r="R1024" s="29"/>
      <c r="S1024" s="30"/>
      <c r="T1024" s="31"/>
      <c r="U1024" s="32"/>
      <c r="V1024" s="33"/>
      <c r="W1024" s="25"/>
      <c r="X1024" s="28"/>
      <c r="Y1024" s="29"/>
      <c r="Z1024" s="32"/>
      <c r="AA1024" s="67"/>
      <c r="AB1024" s="68"/>
      <c r="AC1024" s="69"/>
      <c r="AD1024" s="70"/>
      <c r="AE1024" s="70"/>
      <c r="AF1024" s="70"/>
      <c r="AG1024" s="70"/>
      <c r="AH1024" s="69"/>
      <c r="AI1024" s="69"/>
      <c r="AJ1024" s="69"/>
      <c r="AK1024" s="70"/>
      <c r="AL1024" s="70"/>
      <c r="AM1024" s="70"/>
      <c r="AN1024" s="70"/>
      <c r="AO1024" s="69"/>
      <c r="AP1024" s="69"/>
      <c r="AQ1024" s="69"/>
    </row>
    <row r="1025">
      <c r="A1025" s="60"/>
      <c r="B1025" s="60"/>
      <c r="C1025" s="60"/>
      <c r="D1025" s="46"/>
      <c r="E1025" s="25"/>
      <c r="F1025" s="26"/>
      <c r="G1025" s="18"/>
      <c r="H1025" s="15"/>
      <c r="I1025" s="28"/>
      <c r="J1025" s="29"/>
      <c r="K1025" s="30"/>
      <c r="L1025" s="31"/>
      <c r="M1025" s="32"/>
      <c r="N1025" s="33"/>
      <c r="O1025" s="25"/>
      <c r="P1025" s="15"/>
      <c r="Q1025" s="28"/>
      <c r="R1025" s="29"/>
      <c r="S1025" s="30"/>
      <c r="T1025" s="31"/>
      <c r="U1025" s="32"/>
      <c r="V1025" s="33"/>
      <c r="W1025" s="25"/>
      <c r="X1025" s="28"/>
      <c r="Y1025" s="29"/>
      <c r="Z1025" s="32"/>
      <c r="AA1025" s="67"/>
      <c r="AB1025" s="68"/>
      <c r="AC1025" s="69"/>
      <c r="AD1025" s="70"/>
      <c r="AE1025" s="70"/>
      <c r="AF1025" s="70"/>
      <c r="AG1025" s="70"/>
      <c r="AH1025" s="69"/>
      <c r="AI1025" s="69"/>
      <c r="AJ1025" s="69"/>
      <c r="AK1025" s="70"/>
      <c r="AL1025" s="70"/>
      <c r="AM1025" s="70"/>
      <c r="AN1025" s="70"/>
      <c r="AO1025" s="69"/>
      <c r="AP1025" s="69"/>
      <c r="AQ1025" s="69"/>
    </row>
    <row r="1026">
      <c r="A1026" s="60"/>
      <c r="B1026" s="60"/>
      <c r="C1026" s="60"/>
      <c r="D1026" s="46"/>
      <c r="E1026" s="25"/>
      <c r="F1026" s="26"/>
      <c r="G1026" s="18"/>
      <c r="H1026" s="15"/>
      <c r="I1026" s="28"/>
      <c r="J1026" s="29"/>
      <c r="K1026" s="30"/>
      <c r="L1026" s="31"/>
      <c r="M1026" s="32"/>
      <c r="N1026" s="33"/>
      <c r="O1026" s="25"/>
      <c r="P1026" s="15"/>
      <c r="Q1026" s="28"/>
      <c r="R1026" s="29"/>
      <c r="S1026" s="30"/>
      <c r="T1026" s="31"/>
      <c r="U1026" s="32"/>
      <c r="V1026" s="33"/>
      <c r="W1026" s="25"/>
      <c r="X1026" s="28"/>
      <c r="Y1026" s="29"/>
      <c r="Z1026" s="32"/>
      <c r="AA1026" s="67"/>
      <c r="AB1026" s="68"/>
      <c r="AC1026" s="69"/>
      <c r="AD1026" s="70"/>
      <c r="AE1026" s="70"/>
      <c r="AF1026" s="70"/>
      <c r="AG1026" s="70"/>
      <c r="AH1026" s="69"/>
      <c r="AI1026" s="69"/>
      <c r="AJ1026" s="69"/>
      <c r="AK1026" s="70"/>
      <c r="AL1026" s="70"/>
      <c r="AM1026" s="70"/>
      <c r="AN1026" s="70"/>
      <c r="AO1026" s="69"/>
      <c r="AP1026" s="69"/>
      <c r="AQ1026" s="69"/>
    </row>
    <row r="1027">
      <c r="A1027" s="60"/>
      <c r="B1027" s="60"/>
      <c r="C1027" s="60"/>
      <c r="D1027" s="46"/>
      <c r="E1027" s="25"/>
      <c r="F1027" s="26"/>
      <c r="G1027" s="18"/>
      <c r="H1027" s="15"/>
      <c r="I1027" s="28"/>
      <c r="J1027" s="29"/>
      <c r="K1027" s="30"/>
      <c r="L1027" s="31"/>
      <c r="M1027" s="32"/>
      <c r="N1027" s="33"/>
      <c r="O1027" s="25"/>
      <c r="P1027" s="15"/>
      <c r="Q1027" s="28"/>
      <c r="R1027" s="29"/>
      <c r="S1027" s="30"/>
      <c r="T1027" s="31"/>
      <c r="U1027" s="32"/>
      <c r="V1027" s="33"/>
      <c r="W1027" s="25"/>
      <c r="X1027" s="28"/>
      <c r="Y1027" s="29"/>
      <c r="Z1027" s="32"/>
      <c r="AA1027" s="67"/>
      <c r="AB1027" s="68"/>
      <c r="AC1027" s="69"/>
      <c r="AD1027" s="70"/>
      <c r="AE1027" s="70"/>
      <c r="AF1027" s="70"/>
      <c r="AG1027" s="70"/>
      <c r="AH1027" s="69"/>
      <c r="AI1027" s="69"/>
      <c r="AJ1027" s="69"/>
      <c r="AK1027" s="70"/>
      <c r="AL1027" s="70"/>
      <c r="AM1027" s="70"/>
      <c r="AN1027" s="70"/>
      <c r="AO1027" s="69"/>
      <c r="AP1027" s="69"/>
      <c r="AQ1027" s="69"/>
    </row>
    <row r="1028">
      <c r="A1028" s="60"/>
      <c r="B1028" s="60"/>
      <c r="C1028" s="60"/>
      <c r="D1028" s="46"/>
      <c r="E1028" s="25"/>
      <c r="F1028" s="26"/>
      <c r="G1028" s="18"/>
      <c r="H1028" s="15"/>
      <c r="I1028" s="28"/>
      <c r="J1028" s="29"/>
      <c r="K1028" s="30"/>
      <c r="L1028" s="31"/>
      <c r="M1028" s="32"/>
      <c r="N1028" s="33"/>
      <c r="O1028" s="25"/>
      <c r="P1028" s="15"/>
      <c r="Q1028" s="28"/>
      <c r="R1028" s="29"/>
      <c r="S1028" s="30"/>
      <c r="T1028" s="31"/>
      <c r="U1028" s="32"/>
      <c r="V1028" s="33"/>
      <c r="W1028" s="25"/>
      <c r="X1028" s="28"/>
      <c r="Y1028" s="29"/>
      <c r="Z1028" s="32"/>
      <c r="AA1028" s="67"/>
      <c r="AB1028" s="68"/>
      <c r="AC1028" s="69"/>
      <c r="AD1028" s="70"/>
      <c r="AE1028" s="70"/>
      <c r="AF1028" s="70"/>
      <c r="AG1028" s="70"/>
      <c r="AH1028" s="69"/>
      <c r="AI1028" s="69"/>
      <c r="AJ1028" s="69"/>
      <c r="AK1028" s="70"/>
      <c r="AL1028" s="70"/>
      <c r="AM1028" s="70"/>
      <c r="AN1028" s="70"/>
      <c r="AO1028" s="69"/>
      <c r="AP1028" s="69"/>
      <c r="AQ1028" s="69"/>
    </row>
    <row r="1029">
      <c r="A1029" s="60"/>
      <c r="B1029" s="60"/>
      <c r="C1029" s="60"/>
      <c r="D1029" s="46"/>
      <c r="E1029" s="25"/>
      <c r="F1029" s="26"/>
      <c r="G1029" s="18"/>
      <c r="H1029" s="15"/>
      <c r="I1029" s="28"/>
      <c r="J1029" s="29"/>
      <c r="K1029" s="30"/>
      <c r="L1029" s="31"/>
      <c r="M1029" s="32"/>
      <c r="N1029" s="33"/>
      <c r="O1029" s="25"/>
      <c r="P1029" s="15"/>
      <c r="Q1029" s="28"/>
      <c r="R1029" s="29"/>
      <c r="S1029" s="30"/>
      <c r="T1029" s="31"/>
      <c r="U1029" s="32"/>
      <c r="V1029" s="33"/>
      <c r="W1029" s="25"/>
      <c r="X1029" s="28"/>
      <c r="Y1029" s="29"/>
      <c r="Z1029" s="32"/>
      <c r="AA1029" s="67"/>
      <c r="AB1029" s="68"/>
      <c r="AC1029" s="69"/>
      <c r="AD1029" s="70"/>
      <c r="AE1029" s="70"/>
      <c r="AF1029" s="70"/>
      <c r="AG1029" s="70"/>
      <c r="AH1029" s="69"/>
      <c r="AI1029" s="69"/>
      <c r="AJ1029" s="69"/>
      <c r="AK1029" s="70"/>
      <c r="AL1029" s="70"/>
      <c r="AM1029" s="70"/>
      <c r="AN1029" s="70"/>
      <c r="AO1029" s="69"/>
      <c r="AP1029" s="69"/>
      <c r="AQ1029" s="69"/>
    </row>
    <row r="1030">
      <c r="A1030" s="60"/>
      <c r="B1030" s="60"/>
      <c r="C1030" s="60"/>
      <c r="D1030" s="46"/>
      <c r="E1030" s="25"/>
      <c r="F1030" s="26"/>
      <c r="G1030" s="18"/>
      <c r="H1030" s="15"/>
      <c r="I1030" s="28"/>
      <c r="J1030" s="29"/>
      <c r="K1030" s="30"/>
      <c r="L1030" s="31"/>
      <c r="M1030" s="32"/>
      <c r="N1030" s="33"/>
      <c r="O1030" s="25"/>
      <c r="P1030" s="15"/>
      <c r="Q1030" s="28"/>
      <c r="R1030" s="29"/>
      <c r="S1030" s="30"/>
      <c r="T1030" s="31"/>
      <c r="U1030" s="32"/>
      <c r="V1030" s="33"/>
      <c r="W1030" s="25"/>
      <c r="X1030" s="28"/>
      <c r="Y1030" s="29"/>
      <c r="Z1030" s="32"/>
      <c r="AA1030" s="67"/>
      <c r="AB1030" s="68"/>
      <c r="AC1030" s="69"/>
      <c r="AD1030" s="70"/>
      <c r="AE1030" s="70"/>
      <c r="AF1030" s="70"/>
      <c r="AG1030" s="70"/>
      <c r="AH1030" s="69"/>
      <c r="AI1030" s="69"/>
      <c r="AJ1030" s="69"/>
      <c r="AK1030" s="70"/>
      <c r="AL1030" s="70"/>
      <c r="AM1030" s="70"/>
      <c r="AN1030" s="70"/>
      <c r="AO1030" s="69"/>
      <c r="AP1030" s="69"/>
      <c r="AQ1030" s="69"/>
    </row>
    <row r="1031">
      <c r="A1031" s="60"/>
      <c r="B1031" s="60"/>
      <c r="C1031" s="60"/>
      <c r="D1031" s="46"/>
      <c r="E1031" s="25"/>
      <c r="F1031" s="26"/>
      <c r="G1031" s="18"/>
      <c r="H1031" s="15"/>
      <c r="I1031" s="28"/>
      <c r="J1031" s="29"/>
      <c r="K1031" s="30"/>
      <c r="L1031" s="31"/>
      <c r="M1031" s="32"/>
      <c r="N1031" s="33"/>
      <c r="O1031" s="25"/>
      <c r="P1031" s="15"/>
      <c r="Q1031" s="28"/>
      <c r="R1031" s="29"/>
      <c r="S1031" s="30"/>
      <c r="T1031" s="31"/>
      <c r="U1031" s="32"/>
      <c r="V1031" s="33"/>
      <c r="W1031" s="25"/>
      <c r="X1031" s="28"/>
      <c r="Y1031" s="29"/>
      <c r="Z1031" s="32"/>
      <c r="AA1031" s="67"/>
      <c r="AB1031" s="68"/>
      <c r="AC1031" s="69"/>
      <c r="AD1031" s="70"/>
      <c r="AE1031" s="70"/>
      <c r="AF1031" s="70"/>
      <c r="AG1031" s="70"/>
      <c r="AH1031" s="69"/>
      <c r="AI1031" s="69"/>
      <c r="AJ1031" s="69"/>
      <c r="AK1031" s="70"/>
      <c r="AL1031" s="70"/>
      <c r="AM1031" s="70"/>
      <c r="AN1031" s="70"/>
      <c r="AO1031" s="69"/>
      <c r="AP1031" s="69"/>
      <c r="AQ1031" s="69"/>
    </row>
    <row r="1032">
      <c r="A1032" s="60"/>
      <c r="B1032" s="60"/>
      <c r="C1032" s="60"/>
      <c r="D1032" s="46"/>
      <c r="E1032" s="25"/>
      <c r="F1032" s="26"/>
      <c r="G1032" s="18"/>
      <c r="H1032" s="15"/>
      <c r="I1032" s="28"/>
      <c r="J1032" s="29"/>
      <c r="K1032" s="30"/>
      <c r="L1032" s="31"/>
      <c r="M1032" s="32"/>
      <c r="N1032" s="33"/>
      <c r="O1032" s="25"/>
      <c r="P1032" s="15"/>
      <c r="Q1032" s="28"/>
      <c r="R1032" s="29"/>
      <c r="S1032" s="30"/>
      <c r="T1032" s="31"/>
      <c r="U1032" s="32"/>
      <c r="V1032" s="33"/>
      <c r="W1032" s="25"/>
      <c r="X1032" s="28"/>
      <c r="Y1032" s="29"/>
      <c r="Z1032" s="32"/>
      <c r="AA1032" s="67"/>
      <c r="AB1032" s="68"/>
      <c r="AC1032" s="69"/>
      <c r="AD1032" s="70"/>
      <c r="AE1032" s="70"/>
      <c r="AF1032" s="70"/>
      <c r="AG1032" s="70"/>
      <c r="AH1032" s="69"/>
      <c r="AI1032" s="69"/>
      <c r="AJ1032" s="69"/>
      <c r="AK1032" s="70"/>
      <c r="AL1032" s="70"/>
      <c r="AM1032" s="70"/>
      <c r="AN1032" s="70"/>
      <c r="AO1032" s="69"/>
      <c r="AP1032" s="69"/>
      <c r="AQ1032" s="69"/>
    </row>
    <row r="1033">
      <c r="A1033" s="60"/>
      <c r="B1033" s="60"/>
      <c r="C1033" s="60"/>
      <c r="D1033" s="46"/>
      <c r="E1033" s="25"/>
      <c r="F1033" s="26"/>
      <c r="G1033" s="18"/>
      <c r="H1033" s="15"/>
      <c r="I1033" s="28"/>
      <c r="J1033" s="29"/>
      <c r="K1033" s="30"/>
      <c r="L1033" s="31"/>
      <c r="M1033" s="32"/>
      <c r="N1033" s="33"/>
      <c r="O1033" s="25"/>
      <c r="P1033" s="15"/>
      <c r="Q1033" s="28"/>
      <c r="R1033" s="29"/>
      <c r="S1033" s="30"/>
      <c r="T1033" s="31"/>
      <c r="U1033" s="32"/>
      <c r="V1033" s="33"/>
      <c r="W1033" s="25"/>
      <c r="X1033" s="28"/>
      <c r="Y1033" s="29"/>
      <c r="Z1033" s="32"/>
      <c r="AA1033" s="67"/>
      <c r="AB1033" s="68"/>
      <c r="AC1033" s="69"/>
      <c r="AD1033" s="70"/>
      <c r="AE1033" s="70"/>
      <c r="AF1033" s="70"/>
      <c r="AG1033" s="70"/>
      <c r="AH1033" s="69"/>
      <c r="AI1033" s="69"/>
      <c r="AJ1033" s="69"/>
      <c r="AK1033" s="70"/>
      <c r="AL1033" s="70"/>
      <c r="AM1033" s="70"/>
      <c r="AN1033" s="70"/>
      <c r="AO1033" s="69"/>
      <c r="AP1033" s="69"/>
      <c r="AQ1033" s="69"/>
    </row>
    <row r="1034">
      <c r="A1034" s="60"/>
      <c r="B1034" s="60"/>
      <c r="C1034" s="60"/>
      <c r="D1034" s="46"/>
      <c r="E1034" s="25"/>
      <c r="F1034" s="26"/>
      <c r="G1034" s="18"/>
      <c r="H1034" s="15"/>
      <c r="I1034" s="28"/>
      <c r="J1034" s="29"/>
      <c r="K1034" s="30"/>
      <c r="L1034" s="31"/>
      <c r="M1034" s="32"/>
      <c r="N1034" s="33"/>
      <c r="O1034" s="25"/>
      <c r="P1034" s="15"/>
      <c r="Q1034" s="28"/>
      <c r="R1034" s="29"/>
      <c r="S1034" s="30"/>
      <c r="T1034" s="31"/>
      <c r="U1034" s="32"/>
      <c r="V1034" s="33"/>
      <c r="W1034" s="25"/>
      <c r="X1034" s="28"/>
      <c r="Y1034" s="29"/>
      <c r="Z1034" s="32"/>
      <c r="AA1034" s="67"/>
      <c r="AB1034" s="68"/>
      <c r="AC1034" s="69"/>
      <c r="AD1034" s="70"/>
      <c r="AE1034" s="70"/>
      <c r="AF1034" s="70"/>
      <c r="AG1034" s="70"/>
      <c r="AH1034" s="69"/>
      <c r="AI1034" s="69"/>
      <c r="AJ1034" s="69"/>
      <c r="AK1034" s="70"/>
      <c r="AL1034" s="70"/>
      <c r="AM1034" s="70"/>
      <c r="AN1034" s="70"/>
      <c r="AO1034" s="69"/>
      <c r="AP1034" s="69"/>
      <c r="AQ1034" s="69"/>
    </row>
    <row r="1035">
      <c r="A1035" s="60"/>
      <c r="B1035" s="60"/>
      <c r="C1035" s="60"/>
      <c r="D1035" s="46"/>
      <c r="E1035" s="25"/>
      <c r="F1035" s="26"/>
      <c r="G1035" s="18"/>
      <c r="H1035" s="15"/>
      <c r="I1035" s="28"/>
      <c r="J1035" s="29"/>
      <c r="K1035" s="30"/>
      <c r="L1035" s="31"/>
      <c r="M1035" s="32"/>
      <c r="N1035" s="33"/>
      <c r="O1035" s="25"/>
      <c r="P1035" s="15"/>
      <c r="Q1035" s="28"/>
      <c r="R1035" s="29"/>
      <c r="S1035" s="30"/>
      <c r="T1035" s="31"/>
      <c r="U1035" s="32"/>
      <c r="V1035" s="33"/>
      <c r="W1035" s="25"/>
      <c r="X1035" s="28"/>
      <c r="Y1035" s="29"/>
      <c r="Z1035" s="32"/>
      <c r="AA1035" s="67"/>
      <c r="AB1035" s="68"/>
      <c r="AC1035" s="69"/>
      <c r="AD1035" s="70"/>
      <c r="AE1035" s="70"/>
      <c r="AF1035" s="70"/>
      <c r="AG1035" s="70"/>
      <c r="AH1035" s="69"/>
      <c r="AI1035" s="69"/>
      <c r="AJ1035" s="69"/>
      <c r="AK1035" s="70"/>
      <c r="AL1035" s="70"/>
      <c r="AM1035" s="70"/>
      <c r="AN1035" s="70"/>
      <c r="AO1035" s="69"/>
      <c r="AP1035" s="69"/>
      <c r="AQ1035" s="69"/>
    </row>
    <row r="1036">
      <c r="A1036" s="60"/>
      <c r="B1036" s="60"/>
      <c r="C1036" s="60"/>
      <c r="D1036" s="46"/>
      <c r="E1036" s="25"/>
      <c r="F1036" s="26"/>
      <c r="G1036" s="18"/>
      <c r="H1036" s="15"/>
      <c r="I1036" s="28"/>
      <c r="J1036" s="29"/>
      <c r="K1036" s="30"/>
      <c r="L1036" s="31"/>
      <c r="M1036" s="32"/>
      <c r="N1036" s="33"/>
      <c r="O1036" s="25"/>
      <c r="P1036" s="15"/>
      <c r="Q1036" s="28"/>
      <c r="R1036" s="29"/>
      <c r="S1036" s="30"/>
      <c r="T1036" s="31"/>
      <c r="U1036" s="32"/>
      <c r="V1036" s="33"/>
      <c r="W1036" s="25"/>
      <c r="X1036" s="28"/>
      <c r="Y1036" s="29"/>
      <c r="Z1036" s="32"/>
      <c r="AA1036" s="67"/>
      <c r="AB1036" s="68"/>
      <c r="AC1036" s="69"/>
      <c r="AD1036" s="70"/>
      <c r="AE1036" s="70"/>
      <c r="AF1036" s="70"/>
      <c r="AG1036" s="70"/>
      <c r="AH1036" s="69"/>
      <c r="AI1036" s="69"/>
      <c r="AJ1036" s="69"/>
      <c r="AK1036" s="70"/>
      <c r="AL1036" s="70"/>
      <c r="AM1036" s="70"/>
      <c r="AN1036" s="70"/>
      <c r="AO1036" s="69"/>
      <c r="AP1036" s="69"/>
      <c r="AQ1036" s="69"/>
    </row>
    <row r="1037">
      <c r="A1037" s="60"/>
      <c r="B1037" s="60"/>
      <c r="C1037" s="60"/>
      <c r="D1037" s="46"/>
      <c r="E1037" s="25"/>
      <c r="F1037" s="26"/>
      <c r="G1037" s="18"/>
      <c r="H1037" s="15"/>
      <c r="I1037" s="28"/>
      <c r="J1037" s="29"/>
      <c r="K1037" s="30"/>
      <c r="L1037" s="31"/>
      <c r="M1037" s="32"/>
      <c r="N1037" s="33"/>
      <c r="O1037" s="25"/>
      <c r="P1037" s="15"/>
      <c r="Q1037" s="28"/>
      <c r="R1037" s="29"/>
      <c r="S1037" s="30"/>
      <c r="T1037" s="31"/>
      <c r="U1037" s="32"/>
      <c r="V1037" s="33"/>
      <c r="W1037" s="25"/>
      <c r="X1037" s="28"/>
      <c r="Y1037" s="29"/>
      <c r="Z1037" s="32"/>
      <c r="AA1037" s="67"/>
      <c r="AB1037" s="68"/>
      <c r="AC1037" s="69"/>
      <c r="AD1037" s="70"/>
      <c r="AE1037" s="70"/>
      <c r="AF1037" s="70"/>
      <c r="AG1037" s="70"/>
      <c r="AH1037" s="69"/>
      <c r="AI1037" s="69"/>
      <c r="AJ1037" s="69"/>
      <c r="AK1037" s="70"/>
      <c r="AL1037" s="70"/>
      <c r="AM1037" s="70"/>
      <c r="AN1037" s="70"/>
      <c r="AO1037" s="69"/>
      <c r="AP1037" s="69"/>
      <c r="AQ1037" s="69"/>
    </row>
    <row r="1038">
      <c r="A1038" s="60"/>
      <c r="B1038" s="60"/>
      <c r="C1038" s="60"/>
      <c r="D1038" s="46"/>
      <c r="E1038" s="25"/>
      <c r="F1038" s="26"/>
      <c r="G1038" s="18"/>
      <c r="H1038" s="15"/>
      <c r="I1038" s="28"/>
      <c r="J1038" s="29"/>
      <c r="K1038" s="30"/>
      <c r="L1038" s="31"/>
      <c r="M1038" s="32"/>
      <c r="N1038" s="33"/>
      <c r="O1038" s="25"/>
      <c r="P1038" s="15"/>
      <c r="Q1038" s="28"/>
      <c r="R1038" s="29"/>
      <c r="S1038" s="30"/>
      <c r="T1038" s="31"/>
      <c r="U1038" s="32"/>
      <c r="V1038" s="33"/>
      <c r="W1038" s="25"/>
      <c r="X1038" s="28"/>
      <c r="Y1038" s="29"/>
      <c r="Z1038" s="32"/>
      <c r="AA1038" s="67"/>
      <c r="AB1038" s="68"/>
      <c r="AC1038" s="69"/>
      <c r="AD1038" s="70"/>
      <c r="AE1038" s="70"/>
      <c r="AF1038" s="70"/>
      <c r="AG1038" s="70"/>
      <c r="AH1038" s="69"/>
      <c r="AI1038" s="69"/>
      <c r="AJ1038" s="69"/>
      <c r="AK1038" s="70"/>
      <c r="AL1038" s="70"/>
      <c r="AM1038" s="70"/>
      <c r="AN1038" s="70"/>
      <c r="AO1038" s="69"/>
      <c r="AP1038" s="69"/>
      <c r="AQ1038" s="69"/>
    </row>
    <row r="1039">
      <c r="A1039" s="60"/>
      <c r="B1039" s="60"/>
      <c r="C1039" s="60"/>
      <c r="D1039" s="46"/>
      <c r="E1039" s="25"/>
      <c r="F1039" s="26"/>
      <c r="G1039" s="18"/>
      <c r="H1039" s="15"/>
      <c r="I1039" s="28"/>
      <c r="J1039" s="29"/>
      <c r="K1039" s="30"/>
      <c r="L1039" s="31"/>
      <c r="M1039" s="32"/>
      <c r="N1039" s="33"/>
      <c r="O1039" s="25"/>
      <c r="P1039" s="15"/>
      <c r="Q1039" s="28"/>
      <c r="R1039" s="29"/>
      <c r="S1039" s="30"/>
      <c r="T1039" s="31"/>
      <c r="U1039" s="32"/>
      <c r="V1039" s="33"/>
      <c r="W1039" s="25"/>
      <c r="X1039" s="28"/>
      <c r="Y1039" s="29"/>
      <c r="Z1039" s="32"/>
      <c r="AA1039" s="67"/>
      <c r="AB1039" s="68"/>
      <c r="AC1039" s="69"/>
      <c r="AD1039" s="70"/>
      <c r="AE1039" s="70"/>
      <c r="AF1039" s="70"/>
      <c r="AG1039" s="70"/>
      <c r="AH1039" s="69"/>
      <c r="AI1039" s="69"/>
      <c r="AJ1039" s="69"/>
      <c r="AK1039" s="70"/>
      <c r="AL1039" s="70"/>
      <c r="AM1039" s="70"/>
      <c r="AN1039" s="70"/>
      <c r="AO1039" s="69"/>
      <c r="AP1039" s="69"/>
      <c r="AQ1039" s="69"/>
    </row>
    <row r="1040">
      <c r="A1040" s="60"/>
      <c r="B1040" s="60"/>
      <c r="C1040" s="60"/>
      <c r="D1040" s="46"/>
      <c r="E1040" s="25"/>
      <c r="F1040" s="26"/>
      <c r="G1040" s="18"/>
      <c r="H1040" s="15"/>
      <c r="I1040" s="28"/>
      <c r="J1040" s="29"/>
      <c r="K1040" s="30"/>
      <c r="L1040" s="31"/>
      <c r="M1040" s="32"/>
      <c r="N1040" s="33"/>
      <c r="O1040" s="25"/>
      <c r="P1040" s="15"/>
      <c r="Q1040" s="28"/>
      <c r="R1040" s="29"/>
      <c r="S1040" s="30"/>
      <c r="T1040" s="31"/>
      <c r="U1040" s="32"/>
      <c r="V1040" s="33"/>
      <c r="W1040" s="25"/>
      <c r="X1040" s="28"/>
      <c r="Y1040" s="29"/>
      <c r="Z1040" s="32"/>
      <c r="AA1040" s="67"/>
      <c r="AB1040" s="68"/>
      <c r="AC1040" s="69"/>
      <c r="AD1040" s="70"/>
      <c r="AE1040" s="70"/>
      <c r="AF1040" s="70"/>
      <c r="AG1040" s="70"/>
      <c r="AH1040" s="69"/>
      <c r="AI1040" s="69"/>
      <c r="AJ1040" s="69"/>
      <c r="AK1040" s="70"/>
      <c r="AL1040" s="70"/>
      <c r="AM1040" s="70"/>
      <c r="AN1040" s="70"/>
      <c r="AO1040" s="69"/>
      <c r="AP1040" s="69"/>
      <c r="AQ1040" s="69"/>
    </row>
    <row r="1041">
      <c r="A1041" s="60"/>
      <c r="B1041" s="60"/>
      <c r="C1041" s="60"/>
      <c r="D1041" s="46"/>
      <c r="E1041" s="25"/>
      <c r="F1041" s="26"/>
      <c r="G1041" s="18"/>
      <c r="H1041" s="15"/>
      <c r="I1041" s="28"/>
      <c r="J1041" s="29"/>
      <c r="K1041" s="30"/>
      <c r="L1041" s="31"/>
      <c r="M1041" s="32"/>
      <c r="N1041" s="33"/>
      <c r="O1041" s="25"/>
      <c r="P1041" s="15"/>
      <c r="Q1041" s="28"/>
      <c r="R1041" s="29"/>
      <c r="S1041" s="30"/>
      <c r="T1041" s="31"/>
      <c r="U1041" s="32"/>
      <c r="V1041" s="33"/>
      <c r="W1041" s="25"/>
      <c r="X1041" s="28"/>
      <c r="Y1041" s="29"/>
      <c r="Z1041" s="32"/>
      <c r="AA1041" s="67"/>
      <c r="AB1041" s="68"/>
      <c r="AC1041" s="69"/>
      <c r="AD1041" s="70"/>
      <c r="AE1041" s="70"/>
      <c r="AF1041" s="70"/>
      <c r="AG1041" s="70"/>
      <c r="AH1041" s="69"/>
      <c r="AI1041" s="69"/>
      <c r="AJ1041" s="69"/>
      <c r="AK1041" s="70"/>
      <c r="AL1041" s="70"/>
      <c r="AM1041" s="70"/>
      <c r="AN1041" s="70"/>
      <c r="AO1041" s="69"/>
      <c r="AP1041" s="69"/>
      <c r="AQ1041" s="69"/>
    </row>
    <row r="1042">
      <c r="A1042" s="60"/>
      <c r="B1042" s="60"/>
      <c r="C1042" s="60"/>
      <c r="D1042" s="46"/>
      <c r="E1042" s="25"/>
      <c r="F1042" s="26"/>
      <c r="G1042" s="18"/>
      <c r="H1042" s="15"/>
      <c r="I1042" s="28"/>
      <c r="J1042" s="29"/>
      <c r="K1042" s="30"/>
      <c r="L1042" s="31"/>
      <c r="M1042" s="32"/>
      <c r="N1042" s="33"/>
      <c r="O1042" s="25"/>
      <c r="P1042" s="15"/>
      <c r="Q1042" s="28"/>
      <c r="R1042" s="29"/>
      <c r="S1042" s="30"/>
      <c r="T1042" s="31"/>
      <c r="U1042" s="32"/>
      <c r="V1042" s="33"/>
      <c r="W1042" s="25"/>
      <c r="X1042" s="28"/>
      <c r="Y1042" s="29"/>
      <c r="Z1042" s="32"/>
      <c r="AA1042" s="67"/>
      <c r="AB1042" s="68"/>
      <c r="AC1042" s="69"/>
      <c r="AD1042" s="70"/>
      <c r="AE1042" s="70"/>
      <c r="AF1042" s="70"/>
      <c r="AG1042" s="70"/>
      <c r="AH1042" s="69"/>
      <c r="AI1042" s="69"/>
      <c r="AJ1042" s="69"/>
      <c r="AK1042" s="70"/>
      <c r="AL1042" s="70"/>
      <c r="AM1042" s="70"/>
      <c r="AN1042" s="70"/>
      <c r="AO1042" s="69"/>
      <c r="AP1042" s="69"/>
      <c r="AQ1042" s="69"/>
    </row>
    <row r="1043">
      <c r="A1043" s="60"/>
      <c r="B1043" s="60"/>
      <c r="C1043" s="60"/>
      <c r="D1043" s="46"/>
      <c r="E1043" s="25"/>
      <c r="F1043" s="26"/>
      <c r="G1043" s="18"/>
      <c r="H1043" s="15"/>
      <c r="I1043" s="28"/>
      <c r="J1043" s="29"/>
      <c r="K1043" s="30"/>
      <c r="L1043" s="31"/>
      <c r="M1043" s="32"/>
      <c r="N1043" s="33"/>
      <c r="O1043" s="25"/>
      <c r="P1043" s="15"/>
      <c r="Q1043" s="28"/>
      <c r="R1043" s="29"/>
      <c r="S1043" s="30"/>
      <c r="T1043" s="31"/>
      <c r="U1043" s="32"/>
      <c r="V1043" s="33"/>
      <c r="W1043" s="25"/>
      <c r="X1043" s="28"/>
      <c r="Y1043" s="29"/>
      <c r="Z1043" s="32"/>
      <c r="AA1043" s="67"/>
      <c r="AB1043" s="68"/>
      <c r="AC1043" s="69"/>
      <c r="AD1043" s="70"/>
      <c r="AE1043" s="70"/>
      <c r="AF1043" s="70"/>
      <c r="AG1043" s="70"/>
      <c r="AH1043" s="69"/>
      <c r="AI1043" s="69"/>
      <c r="AJ1043" s="69"/>
      <c r="AK1043" s="70"/>
      <c r="AL1043" s="70"/>
      <c r="AM1043" s="70"/>
      <c r="AN1043" s="70"/>
      <c r="AO1043" s="69"/>
      <c r="AP1043" s="69"/>
      <c r="AQ1043" s="69"/>
    </row>
    <row r="1044">
      <c r="A1044" s="60"/>
      <c r="B1044" s="60"/>
      <c r="C1044" s="60"/>
      <c r="D1044" s="46"/>
      <c r="E1044" s="25"/>
      <c r="F1044" s="26"/>
      <c r="G1044" s="18"/>
      <c r="H1044" s="15"/>
      <c r="I1044" s="28"/>
      <c r="J1044" s="29"/>
      <c r="K1044" s="30"/>
      <c r="L1044" s="31"/>
      <c r="M1044" s="32"/>
      <c r="N1044" s="33"/>
      <c r="O1044" s="25"/>
      <c r="P1044" s="15"/>
      <c r="Q1044" s="28"/>
      <c r="R1044" s="29"/>
      <c r="S1044" s="30"/>
      <c r="T1044" s="31"/>
      <c r="U1044" s="32"/>
      <c r="V1044" s="33"/>
      <c r="W1044" s="25"/>
      <c r="X1044" s="28"/>
      <c r="Y1044" s="29"/>
      <c r="Z1044" s="32"/>
      <c r="AA1044" s="67"/>
      <c r="AB1044" s="68"/>
      <c r="AC1044" s="69"/>
      <c r="AD1044" s="70"/>
      <c r="AE1044" s="70"/>
      <c r="AF1044" s="70"/>
      <c r="AG1044" s="70"/>
      <c r="AH1044" s="69"/>
      <c r="AI1044" s="69"/>
      <c r="AJ1044" s="69"/>
      <c r="AK1044" s="70"/>
      <c r="AL1044" s="70"/>
      <c r="AM1044" s="70"/>
      <c r="AN1044" s="70"/>
      <c r="AO1044" s="69"/>
      <c r="AP1044" s="69"/>
      <c r="AQ1044" s="69"/>
    </row>
    <row r="1045">
      <c r="A1045" s="60"/>
      <c r="B1045" s="60"/>
      <c r="C1045" s="60"/>
      <c r="D1045" s="46"/>
      <c r="E1045" s="25"/>
      <c r="F1045" s="26"/>
      <c r="G1045" s="18"/>
      <c r="H1045" s="15"/>
      <c r="I1045" s="28"/>
      <c r="J1045" s="29"/>
      <c r="K1045" s="30"/>
      <c r="L1045" s="31"/>
      <c r="M1045" s="32"/>
      <c r="N1045" s="33"/>
      <c r="O1045" s="25"/>
      <c r="P1045" s="15"/>
      <c r="Q1045" s="28"/>
      <c r="R1045" s="29"/>
      <c r="S1045" s="30"/>
      <c r="T1045" s="31"/>
      <c r="U1045" s="32"/>
      <c r="V1045" s="33"/>
      <c r="W1045" s="25"/>
      <c r="X1045" s="28"/>
      <c r="Y1045" s="29"/>
      <c r="Z1045" s="32"/>
      <c r="AA1045" s="67"/>
      <c r="AB1045" s="68"/>
      <c r="AC1045" s="69"/>
      <c r="AD1045" s="70"/>
      <c r="AE1045" s="70"/>
      <c r="AF1045" s="70"/>
      <c r="AG1045" s="70"/>
      <c r="AH1045" s="69"/>
      <c r="AI1045" s="69"/>
      <c r="AJ1045" s="69"/>
      <c r="AK1045" s="70"/>
      <c r="AL1045" s="70"/>
      <c r="AM1045" s="70"/>
      <c r="AN1045" s="70"/>
      <c r="AO1045" s="69"/>
      <c r="AP1045" s="69"/>
      <c r="AQ1045" s="69"/>
    </row>
    <row r="1046">
      <c r="A1046" s="60"/>
      <c r="B1046" s="60"/>
      <c r="C1046" s="60"/>
      <c r="D1046" s="46"/>
      <c r="E1046" s="25"/>
      <c r="F1046" s="26"/>
      <c r="G1046" s="18"/>
      <c r="H1046" s="15"/>
      <c r="I1046" s="28"/>
      <c r="J1046" s="29"/>
      <c r="K1046" s="30"/>
      <c r="L1046" s="31"/>
      <c r="M1046" s="32"/>
      <c r="N1046" s="33"/>
      <c r="O1046" s="25"/>
      <c r="P1046" s="15"/>
      <c r="Q1046" s="28"/>
      <c r="R1046" s="29"/>
      <c r="S1046" s="30"/>
      <c r="T1046" s="31"/>
      <c r="U1046" s="32"/>
      <c r="V1046" s="33"/>
      <c r="W1046" s="25"/>
      <c r="X1046" s="28"/>
      <c r="Y1046" s="29"/>
      <c r="Z1046" s="32"/>
      <c r="AA1046" s="67"/>
      <c r="AB1046" s="68"/>
      <c r="AC1046" s="69"/>
      <c r="AD1046" s="70"/>
      <c r="AE1046" s="70"/>
      <c r="AF1046" s="70"/>
      <c r="AG1046" s="70"/>
      <c r="AH1046" s="69"/>
      <c r="AI1046" s="69"/>
      <c r="AJ1046" s="69"/>
      <c r="AK1046" s="70"/>
      <c r="AL1046" s="70"/>
      <c r="AM1046" s="70"/>
      <c r="AN1046" s="70"/>
      <c r="AO1046" s="69"/>
      <c r="AP1046" s="69"/>
      <c r="AQ1046" s="69"/>
    </row>
    <row r="1047">
      <c r="A1047" s="60"/>
      <c r="B1047" s="60"/>
      <c r="C1047" s="60"/>
      <c r="D1047" s="46"/>
      <c r="E1047" s="25"/>
      <c r="F1047" s="26"/>
      <c r="G1047" s="18"/>
      <c r="H1047" s="15"/>
      <c r="I1047" s="28"/>
      <c r="J1047" s="29"/>
      <c r="K1047" s="30"/>
      <c r="L1047" s="31"/>
      <c r="M1047" s="32"/>
      <c r="N1047" s="33"/>
      <c r="O1047" s="25"/>
      <c r="P1047" s="15"/>
      <c r="Q1047" s="28"/>
      <c r="R1047" s="29"/>
      <c r="S1047" s="30"/>
      <c r="T1047" s="31"/>
      <c r="U1047" s="32"/>
      <c r="V1047" s="33"/>
      <c r="W1047" s="25"/>
      <c r="X1047" s="28"/>
      <c r="Y1047" s="29"/>
      <c r="Z1047" s="32"/>
      <c r="AA1047" s="67"/>
      <c r="AB1047" s="68"/>
      <c r="AC1047" s="69"/>
      <c r="AD1047" s="70"/>
      <c r="AE1047" s="70"/>
      <c r="AF1047" s="70"/>
      <c r="AG1047" s="70"/>
      <c r="AH1047" s="69"/>
      <c r="AI1047" s="69"/>
      <c r="AJ1047" s="69"/>
      <c r="AK1047" s="70"/>
      <c r="AL1047" s="70"/>
      <c r="AM1047" s="70"/>
      <c r="AN1047" s="70"/>
      <c r="AO1047" s="69"/>
      <c r="AP1047" s="69"/>
      <c r="AQ1047" s="69"/>
    </row>
    <row r="1048">
      <c r="A1048" s="60"/>
      <c r="B1048" s="60"/>
      <c r="C1048" s="60"/>
      <c r="D1048" s="46"/>
      <c r="E1048" s="25"/>
      <c r="F1048" s="26"/>
      <c r="G1048" s="18"/>
      <c r="H1048" s="15"/>
      <c r="I1048" s="28"/>
      <c r="J1048" s="29"/>
      <c r="K1048" s="30"/>
      <c r="L1048" s="31"/>
      <c r="M1048" s="32"/>
      <c r="N1048" s="33"/>
      <c r="O1048" s="25"/>
      <c r="P1048" s="15"/>
      <c r="Q1048" s="28"/>
      <c r="R1048" s="29"/>
      <c r="S1048" s="30"/>
      <c r="T1048" s="31"/>
      <c r="U1048" s="32"/>
      <c r="V1048" s="33"/>
      <c r="W1048" s="25"/>
      <c r="X1048" s="28"/>
      <c r="Y1048" s="29"/>
      <c r="Z1048" s="32"/>
      <c r="AA1048" s="67"/>
      <c r="AB1048" s="68"/>
      <c r="AC1048" s="69"/>
      <c r="AD1048" s="70"/>
      <c r="AE1048" s="70"/>
      <c r="AF1048" s="70"/>
      <c r="AG1048" s="70"/>
      <c r="AH1048" s="69"/>
      <c r="AI1048" s="69"/>
      <c r="AJ1048" s="69"/>
      <c r="AK1048" s="70"/>
      <c r="AL1048" s="70"/>
      <c r="AM1048" s="70"/>
      <c r="AN1048" s="70"/>
      <c r="AO1048" s="69"/>
      <c r="AP1048" s="69"/>
      <c r="AQ1048" s="69"/>
    </row>
    <row r="1049">
      <c r="A1049" s="60"/>
      <c r="B1049" s="60"/>
      <c r="C1049" s="60"/>
      <c r="D1049" s="46"/>
      <c r="E1049" s="25"/>
      <c r="F1049" s="26"/>
      <c r="G1049" s="18"/>
      <c r="H1049" s="15"/>
      <c r="I1049" s="28"/>
      <c r="J1049" s="29"/>
      <c r="K1049" s="30"/>
      <c r="L1049" s="31"/>
      <c r="M1049" s="32"/>
      <c r="N1049" s="33"/>
      <c r="O1049" s="25"/>
      <c r="P1049" s="15"/>
      <c r="Q1049" s="28"/>
      <c r="R1049" s="29"/>
      <c r="S1049" s="30"/>
      <c r="T1049" s="31"/>
      <c r="U1049" s="32"/>
      <c r="V1049" s="33"/>
      <c r="W1049" s="25"/>
      <c r="X1049" s="28"/>
      <c r="Y1049" s="29"/>
      <c r="Z1049" s="32"/>
      <c r="AA1049" s="67"/>
      <c r="AB1049" s="68"/>
      <c r="AC1049" s="69"/>
      <c r="AD1049" s="70"/>
      <c r="AE1049" s="70"/>
      <c r="AF1049" s="70"/>
      <c r="AG1049" s="70"/>
      <c r="AH1049" s="69"/>
      <c r="AI1049" s="69"/>
      <c r="AJ1049" s="69"/>
      <c r="AK1049" s="70"/>
      <c r="AL1049" s="70"/>
      <c r="AM1049" s="70"/>
      <c r="AN1049" s="70"/>
      <c r="AO1049" s="69"/>
      <c r="AP1049" s="69"/>
      <c r="AQ1049" s="69"/>
    </row>
    <row r="1050">
      <c r="A1050" s="60"/>
      <c r="B1050" s="60"/>
      <c r="C1050" s="60"/>
      <c r="D1050" s="46"/>
      <c r="E1050" s="25"/>
      <c r="F1050" s="26"/>
      <c r="G1050" s="18"/>
      <c r="H1050" s="15"/>
      <c r="I1050" s="28"/>
      <c r="J1050" s="29"/>
      <c r="K1050" s="30"/>
      <c r="L1050" s="31"/>
      <c r="M1050" s="32"/>
      <c r="N1050" s="33"/>
      <c r="O1050" s="25"/>
      <c r="P1050" s="15"/>
      <c r="Q1050" s="28"/>
      <c r="R1050" s="29"/>
      <c r="S1050" s="30"/>
      <c r="T1050" s="31"/>
      <c r="U1050" s="32"/>
      <c r="V1050" s="33"/>
      <c r="W1050" s="25"/>
      <c r="X1050" s="28"/>
      <c r="Y1050" s="29"/>
      <c r="Z1050" s="32"/>
      <c r="AA1050" s="67"/>
      <c r="AB1050" s="68"/>
      <c r="AC1050" s="69"/>
      <c r="AD1050" s="70"/>
      <c r="AE1050" s="70"/>
      <c r="AF1050" s="70"/>
      <c r="AG1050" s="70"/>
      <c r="AH1050" s="69"/>
      <c r="AI1050" s="69"/>
      <c r="AJ1050" s="69"/>
      <c r="AK1050" s="70"/>
      <c r="AL1050" s="70"/>
      <c r="AM1050" s="70"/>
      <c r="AN1050" s="70"/>
      <c r="AO1050" s="69"/>
      <c r="AP1050" s="69"/>
      <c r="AQ1050" s="69"/>
    </row>
    <row r="1051">
      <c r="A1051" s="60"/>
      <c r="B1051" s="60"/>
      <c r="C1051" s="60"/>
      <c r="D1051" s="46"/>
      <c r="E1051" s="25"/>
      <c r="F1051" s="26"/>
      <c r="G1051" s="18"/>
      <c r="H1051" s="15"/>
      <c r="I1051" s="28"/>
      <c r="J1051" s="29"/>
      <c r="K1051" s="30"/>
      <c r="L1051" s="31"/>
      <c r="M1051" s="32"/>
      <c r="N1051" s="33"/>
      <c r="O1051" s="25"/>
      <c r="P1051" s="15"/>
      <c r="Q1051" s="28"/>
      <c r="R1051" s="29"/>
      <c r="S1051" s="30"/>
      <c r="T1051" s="31"/>
      <c r="U1051" s="32"/>
      <c r="V1051" s="33"/>
      <c r="W1051" s="25"/>
      <c r="X1051" s="28"/>
      <c r="Y1051" s="29"/>
      <c r="Z1051" s="32"/>
      <c r="AA1051" s="67"/>
      <c r="AB1051" s="68"/>
      <c r="AC1051" s="69"/>
      <c r="AD1051" s="70"/>
      <c r="AE1051" s="70"/>
      <c r="AF1051" s="70"/>
      <c r="AG1051" s="70"/>
      <c r="AH1051" s="69"/>
      <c r="AI1051" s="69"/>
      <c r="AJ1051" s="69"/>
      <c r="AK1051" s="70"/>
      <c r="AL1051" s="70"/>
      <c r="AM1051" s="70"/>
      <c r="AN1051" s="70"/>
      <c r="AO1051" s="69"/>
      <c r="AP1051" s="69"/>
      <c r="AQ1051" s="69"/>
    </row>
    <row r="1052">
      <c r="A1052" s="60"/>
      <c r="B1052" s="60"/>
      <c r="C1052" s="60"/>
      <c r="D1052" s="46"/>
      <c r="E1052" s="25"/>
      <c r="F1052" s="26"/>
      <c r="G1052" s="18"/>
      <c r="H1052" s="15"/>
      <c r="I1052" s="28"/>
      <c r="J1052" s="29"/>
      <c r="K1052" s="30"/>
      <c r="L1052" s="31"/>
      <c r="M1052" s="32"/>
      <c r="N1052" s="33"/>
      <c r="O1052" s="25"/>
      <c r="P1052" s="15"/>
      <c r="Q1052" s="28"/>
      <c r="R1052" s="29"/>
      <c r="S1052" s="30"/>
      <c r="T1052" s="31"/>
      <c r="U1052" s="32"/>
      <c r="V1052" s="33"/>
      <c r="W1052" s="25"/>
      <c r="X1052" s="28"/>
      <c r="Y1052" s="29"/>
      <c r="Z1052" s="32"/>
      <c r="AA1052" s="67"/>
      <c r="AB1052" s="68"/>
      <c r="AC1052" s="69"/>
      <c r="AD1052" s="70"/>
      <c r="AE1052" s="70"/>
      <c r="AF1052" s="70"/>
      <c r="AG1052" s="70"/>
      <c r="AH1052" s="69"/>
      <c r="AI1052" s="69"/>
      <c r="AJ1052" s="69"/>
      <c r="AK1052" s="70"/>
      <c r="AL1052" s="70"/>
      <c r="AM1052" s="70"/>
      <c r="AN1052" s="70"/>
      <c r="AO1052" s="69"/>
      <c r="AP1052" s="69"/>
      <c r="AQ1052" s="69"/>
    </row>
    <row r="1053">
      <c r="A1053" s="60"/>
      <c r="B1053" s="60"/>
      <c r="C1053" s="60"/>
      <c r="D1053" s="46"/>
      <c r="E1053" s="25"/>
      <c r="F1053" s="26"/>
      <c r="G1053" s="18"/>
      <c r="H1053" s="15"/>
      <c r="I1053" s="28"/>
      <c r="J1053" s="29"/>
      <c r="K1053" s="30"/>
      <c r="L1053" s="31"/>
      <c r="M1053" s="32"/>
      <c r="N1053" s="33"/>
      <c r="O1053" s="25"/>
      <c r="P1053" s="15"/>
      <c r="Q1053" s="28"/>
      <c r="R1053" s="29"/>
      <c r="S1053" s="30"/>
      <c r="T1053" s="31"/>
      <c r="U1053" s="32"/>
      <c r="V1053" s="33"/>
      <c r="W1053" s="25"/>
      <c r="X1053" s="28"/>
      <c r="Y1053" s="29"/>
      <c r="Z1053" s="32"/>
      <c r="AA1053" s="67"/>
      <c r="AB1053" s="68"/>
      <c r="AC1053" s="69"/>
      <c r="AD1053" s="70"/>
      <c r="AE1053" s="70"/>
      <c r="AF1053" s="70"/>
      <c r="AG1053" s="70"/>
      <c r="AH1053" s="69"/>
      <c r="AI1053" s="69"/>
      <c r="AJ1053" s="69"/>
      <c r="AK1053" s="70"/>
      <c r="AL1053" s="70"/>
      <c r="AM1053" s="70"/>
      <c r="AN1053" s="70"/>
      <c r="AO1053" s="69"/>
      <c r="AP1053" s="69"/>
      <c r="AQ1053" s="69"/>
    </row>
    <row r="1054">
      <c r="A1054" s="60"/>
      <c r="B1054" s="60"/>
      <c r="C1054" s="60"/>
      <c r="D1054" s="46"/>
      <c r="E1054" s="25"/>
      <c r="F1054" s="26"/>
      <c r="G1054" s="18"/>
      <c r="H1054" s="15"/>
      <c r="I1054" s="28"/>
      <c r="J1054" s="29"/>
      <c r="K1054" s="30"/>
      <c r="L1054" s="31"/>
      <c r="M1054" s="32"/>
      <c r="N1054" s="33"/>
      <c r="O1054" s="25"/>
      <c r="P1054" s="15"/>
      <c r="Q1054" s="28"/>
      <c r="R1054" s="29"/>
      <c r="S1054" s="30"/>
      <c r="T1054" s="31"/>
      <c r="U1054" s="32"/>
      <c r="V1054" s="33"/>
      <c r="W1054" s="25"/>
      <c r="X1054" s="28"/>
      <c r="Y1054" s="29"/>
      <c r="Z1054" s="32"/>
      <c r="AA1054" s="67"/>
      <c r="AB1054" s="68"/>
      <c r="AC1054" s="69"/>
      <c r="AD1054" s="70"/>
      <c r="AE1054" s="70"/>
      <c r="AF1054" s="70"/>
      <c r="AG1054" s="70"/>
      <c r="AH1054" s="69"/>
      <c r="AI1054" s="69"/>
      <c r="AJ1054" s="69"/>
      <c r="AK1054" s="70"/>
      <c r="AL1054" s="70"/>
      <c r="AM1054" s="70"/>
      <c r="AN1054" s="70"/>
      <c r="AO1054" s="69"/>
      <c r="AP1054" s="69"/>
      <c r="AQ1054" s="69"/>
    </row>
    <row r="1055">
      <c r="A1055" s="60"/>
      <c r="B1055" s="60"/>
      <c r="C1055" s="60"/>
      <c r="D1055" s="46"/>
      <c r="E1055" s="25"/>
      <c r="F1055" s="26"/>
      <c r="G1055" s="18"/>
      <c r="H1055" s="15"/>
      <c r="I1055" s="28"/>
      <c r="J1055" s="29"/>
      <c r="K1055" s="30"/>
      <c r="L1055" s="31"/>
      <c r="M1055" s="32"/>
      <c r="N1055" s="33"/>
      <c r="O1055" s="25"/>
      <c r="P1055" s="15"/>
      <c r="Q1055" s="28"/>
      <c r="R1055" s="29"/>
      <c r="S1055" s="30"/>
      <c r="T1055" s="31"/>
      <c r="U1055" s="32"/>
      <c r="V1055" s="33"/>
      <c r="W1055" s="25"/>
      <c r="X1055" s="28"/>
      <c r="Y1055" s="29"/>
      <c r="Z1055" s="32"/>
      <c r="AA1055" s="67"/>
      <c r="AB1055" s="68"/>
      <c r="AC1055" s="69"/>
      <c r="AD1055" s="70"/>
      <c r="AE1055" s="70"/>
      <c r="AF1055" s="70"/>
      <c r="AG1055" s="70"/>
      <c r="AH1055" s="69"/>
      <c r="AI1055" s="69"/>
      <c r="AJ1055" s="69"/>
      <c r="AK1055" s="70"/>
      <c r="AL1055" s="70"/>
      <c r="AM1055" s="70"/>
      <c r="AN1055" s="70"/>
      <c r="AO1055" s="69"/>
      <c r="AP1055" s="69"/>
      <c r="AQ1055" s="69"/>
    </row>
    <row r="1056">
      <c r="A1056" s="60"/>
      <c r="B1056" s="60"/>
      <c r="C1056" s="60"/>
      <c r="D1056" s="46"/>
      <c r="E1056" s="25"/>
      <c r="F1056" s="26"/>
      <c r="G1056" s="18"/>
      <c r="H1056" s="15"/>
      <c r="I1056" s="28"/>
      <c r="J1056" s="29"/>
      <c r="K1056" s="30"/>
      <c r="L1056" s="31"/>
      <c r="M1056" s="32"/>
      <c r="N1056" s="33"/>
      <c r="O1056" s="25"/>
      <c r="P1056" s="15"/>
      <c r="Q1056" s="28"/>
      <c r="R1056" s="29"/>
      <c r="S1056" s="30"/>
      <c r="T1056" s="31"/>
      <c r="U1056" s="32"/>
      <c r="V1056" s="33"/>
      <c r="W1056" s="25"/>
      <c r="X1056" s="28"/>
      <c r="Y1056" s="29"/>
      <c r="Z1056" s="32"/>
      <c r="AA1056" s="67"/>
      <c r="AB1056" s="68"/>
      <c r="AC1056" s="69"/>
      <c r="AD1056" s="70"/>
      <c r="AE1056" s="70"/>
      <c r="AF1056" s="70"/>
      <c r="AG1056" s="70"/>
      <c r="AH1056" s="69"/>
      <c r="AI1056" s="69"/>
      <c r="AJ1056" s="69"/>
      <c r="AK1056" s="70"/>
      <c r="AL1056" s="70"/>
      <c r="AM1056" s="70"/>
      <c r="AN1056" s="70"/>
      <c r="AO1056" s="69"/>
      <c r="AP1056" s="69"/>
      <c r="AQ1056" s="69"/>
    </row>
    <row r="1057">
      <c r="A1057" s="60"/>
      <c r="B1057" s="60"/>
      <c r="C1057" s="60"/>
      <c r="D1057" s="46"/>
      <c r="E1057" s="25"/>
      <c r="F1057" s="26"/>
      <c r="G1057" s="18"/>
      <c r="H1057" s="15"/>
      <c r="I1057" s="28"/>
      <c r="J1057" s="29"/>
      <c r="K1057" s="30"/>
      <c r="L1057" s="31"/>
      <c r="M1057" s="32"/>
      <c r="N1057" s="33"/>
      <c r="O1057" s="25"/>
      <c r="P1057" s="15"/>
      <c r="Q1057" s="28"/>
      <c r="R1057" s="29"/>
      <c r="S1057" s="30"/>
      <c r="T1057" s="31"/>
      <c r="U1057" s="32"/>
      <c r="V1057" s="33"/>
      <c r="W1057" s="25"/>
      <c r="X1057" s="28"/>
      <c r="Y1057" s="29"/>
      <c r="Z1057" s="32"/>
      <c r="AA1057" s="67"/>
      <c r="AB1057" s="68"/>
      <c r="AC1057" s="69"/>
      <c r="AD1057" s="70"/>
      <c r="AE1057" s="70"/>
      <c r="AF1057" s="70"/>
      <c r="AG1057" s="70"/>
      <c r="AH1057" s="69"/>
      <c r="AI1057" s="69"/>
      <c r="AJ1057" s="69"/>
      <c r="AK1057" s="70"/>
      <c r="AL1057" s="70"/>
      <c r="AM1057" s="70"/>
      <c r="AN1057" s="70"/>
      <c r="AO1057" s="69"/>
      <c r="AP1057" s="69"/>
      <c r="AQ1057" s="69"/>
    </row>
    <row r="1058">
      <c r="A1058" s="60"/>
      <c r="B1058" s="60"/>
      <c r="C1058" s="60"/>
      <c r="D1058" s="46"/>
      <c r="E1058" s="25"/>
      <c r="F1058" s="26"/>
      <c r="G1058" s="18"/>
      <c r="H1058" s="15"/>
      <c r="I1058" s="28"/>
      <c r="J1058" s="29"/>
      <c r="K1058" s="30"/>
      <c r="L1058" s="31"/>
      <c r="M1058" s="32"/>
      <c r="N1058" s="33"/>
      <c r="O1058" s="25"/>
      <c r="P1058" s="15"/>
      <c r="Q1058" s="28"/>
      <c r="R1058" s="29"/>
      <c r="S1058" s="30"/>
      <c r="T1058" s="31"/>
      <c r="U1058" s="32"/>
      <c r="V1058" s="33"/>
      <c r="W1058" s="25"/>
      <c r="X1058" s="28"/>
      <c r="Y1058" s="29"/>
      <c r="Z1058" s="32"/>
      <c r="AA1058" s="67"/>
      <c r="AB1058" s="68"/>
      <c r="AC1058" s="69"/>
      <c r="AD1058" s="70"/>
      <c r="AE1058" s="70"/>
      <c r="AF1058" s="70"/>
      <c r="AG1058" s="70"/>
      <c r="AH1058" s="69"/>
      <c r="AI1058" s="69"/>
      <c r="AJ1058" s="69"/>
      <c r="AK1058" s="70"/>
      <c r="AL1058" s="70"/>
      <c r="AM1058" s="70"/>
      <c r="AN1058" s="70"/>
      <c r="AO1058" s="69"/>
      <c r="AP1058" s="69"/>
      <c r="AQ1058" s="69"/>
    </row>
    <row r="1059">
      <c r="A1059" s="60"/>
      <c r="B1059" s="60"/>
      <c r="C1059" s="60"/>
      <c r="D1059" s="46"/>
      <c r="E1059" s="25"/>
      <c r="F1059" s="26"/>
      <c r="G1059" s="18"/>
      <c r="H1059" s="15"/>
      <c r="I1059" s="28"/>
      <c r="J1059" s="29"/>
      <c r="K1059" s="30"/>
      <c r="L1059" s="31"/>
      <c r="M1059" s="32"/>
      <c r="N1059" s="33"/>
      <c r="O1059" s="25"/>
      <c r="P1059" s="15"/>
      <c r="Q1059" s="28"/>
      <c r="R1059" s="29"/>
      <c r="S1059" s="30"/>
      <c r="T1059" s="31"/>
      <c r="U1059" s="32"/>
      <c r="V1059" s="33"/>
      <c r="W1059" s="25"/>
      <c r="X1059" s="28"/>
      <c r="Y1059" s="29"/>
      <c r="Z1059" s="32"/>
      <c r="AA1059" s="67"/>
      <c r="AB1059" s="68"/>
      <c r="AC1059" s="69"/>
      <c r="AD1059" s="70"/>
      <c r="AE1059" s="70"/>
      <c r="AF1059" s="70"/>
      <c r="AG1059" s="70"/>
      <c r="AH1059" s="69"/>
      <c r="AI1059" s="69"/>
      <c r="AJ1059" s="69"/>
      <c r="AK1059" s="70"/>
      <c r="AL1059" s="70"/>
      <c r="AM1059" s="70"/>
      <c r="AN1059" s="70"/>
      <c r="AO1059" s="69"/>
      <c r="AP1059" s="69"/>
      <c r="AQ1059" s="69"/>
    </row>
    <row r="1060">
      <c r="A1060" s="60"/>
      <c r="B1060" s="60"/>
      <c r="C1060" s="60"/>
      <c r="D1060" s="46"/>
      <c r="E1060" s="25"/>
      <c r="F1060" s="26"/>
      <c r="G1060" s="18"/>
      <c r="H1060" s="15"/>
      <c r="I1060" s="28"/>
      <c r="J1060" s="29"/>
      <c r="K1060" s="30"/>
      <c r="L1060" s="31"/>
      <c r="M1060" s="32"/>
      <c r="N1060" s="33"/>
      <c r="O1060" s="25"/>
      <c r="P1060" s="15"/>
      <c r="Q1060" s="28"/>
      <c r="R1060" s="29"/>
      <c r="S1060" s="30"/>
      <c r="T1060" s="31"/>
      <c r="U1060" s="32"/>
      <c r="V1060" s="33"/>
      <c r="W1060" s="25"/>
      <c r="X1060" s="28"/>
      <c r="Y1060" s="29"/>
      <c r="Z1060" s="32"/>
      <c r="AA1060" s="67"/>
      <c r="AB1060" s="68"/>
      <c r="AC1060" s="69"/>
      <c r="AD1060" s="70"/>
      <c r="AE1060" s="70"/>
      <c r="AF1060" s="70"/>
      <c r="AG1060" s="70"/>
      <c r="AH1060" s="69"/>
      <c r="AI1060" s="69"/>
      <c r="AJ1060" s="69"/>
      <c r="AK1060" s="70"/>
      <c r="AL1060" s="70"/>
      <c r="AM1060" s="70"/>
      <c r="AN1060" s="70"/>
      <c r="AO1060" s="69"/>
      <c r="AP1060" s="69"/>
      <c r="AQ1060" s="69"/>
    </row>
    <row r="1061">
      <c r="A1061" s="60"/>
      <c r="B1061" s="60"/>
      <c r="C1061" s="60"/>
      <c r="D1061" s="46"/>
      <c r="E1061" s="25"/>
      <c r="F1061" s="26"/>
      <c r="G1061" s="18"/>
      <c r="H1061" s="15"/>
      <c r="I1061" s="28"/>
      <c r="J1061" s="29"/>
      <c r="K1061" s="30"/>
      <c r="L1061" s="31"/>
      <c r="M1061" s="32"/>
      <c r="N1061" s="33"/>
      <c r="O1061" s="25"/>
      <c r="P1061" s="15"/>
      <c r="Q1061" s="28"/>
      <c r="R1061" s="29"/>
      <c r="S1061" s="30"/>
      <c r="T1061" s="31"/>
      <c r="U1061" s="32"/>
      <c r="V1061" s="33"/>
      <c r="W1061" s="25"/>
      <c r="X1061" s="28"/>
      <c r="Y1061" s="29"/>
      <c r="Z1061" s="32"/>
      <c r="AA1061" s="67"/>
      <c r="AB1061" s="68"/>
      <c r="AC1061" s="69"/>
      <c r="AD1061" s="70"/>
      <c r="AE1061" s="70"/>
      <c r="AF1061" s="70"/>
      <c r="AG1061" s="70"/>
      <c r="AH1061" s="69"/>
      <c r="AI1061" s="69"/>
      <c r="AJ1061" s="69"/>
      <c r="AK1061" s="70"/>
      <c r="AL1061" s="70"/>
      <c r="AM1061" s="70"/>
      <c r="AN1061" s="70"/>
      <c r="AO1061" s="69"/>
      <c r="AP1061" s="69"/>
      <c r="AQ1061" s="69"/>
    </row>
    <row r="1062">
      <c r="A1062" s="60"/>
      <c r="B1062" s="60"/>
      <c r="C1062" s="60"/>
      <c r="D1062" s="46"/>
      <c r="E1062" s="25"/>
      <c r="F1062" s="26"/>
      <c r="G1062" s="18"/>
      <c r="H1062" s="15"/>
      <c r="I1062" s="28"/>
      <c r="J1062" s="29"/>
      <c r="K1062" s="30"/>
      <c r="L1062" s="31"/>
      <c r="M1062" s="32"/>
      <c r="N1062" s="33"/>
      <c r="O1062" s="25"/>
      <c r="P1062" s="15"/>
      <c r="Q1062" s="28"/>
      <c r="R1062" s="29"/>
      <c r="S1062" s="30"/>
      <c r="T1062" s="31"/>
      <c r="U1062" s="32"/>
      <c r="V1062" s="33"/>
      <c r="W1062" s="25"/>
      <c r="X1062" s="28"/>
      <c r="Y1062" s="29"/>
      <c r="Z1062" s="32"/>
      <c r="AA1062" s="67"/>
      <c r="AB1062" s="68"/>
      <c r="AC1062" s="69"/>
      <c r="AD1062" s="70"/>
      <c r="AE1062" s="70"/>
      <c r="AF1062" s="70"/>
      <c r="AG1062" s="70"/>
      <c r="AH1062" s="69"/>
      <c r="AI1062" s="69"/>
      <c r="AJ1062" s="69"/>
      <c r="AK1062" s="70"/>
      <c r="AL1062" s="70"/>
      <c r="AM1062" s="70"/>
      <c r="AN1062" s="70"/>
      <c r="AO1062" s="69"/>
      <c r="AP1062" s="69"/>
      <c r="AQ1062" s="69"/>
    </row>
    <row r="1063">
      <c r="A1063" s="60"/>
      <c r="B1063" s="60"/>
      <c r="C1063" s="60"/>
      <c r="D1063" s="46"/>
      <c r="E1063" s="25"/>
      <c r="F1063" s="26"/>
      <c r="G1063" s="18"/>
      <c r="H1063" s="15"/>
      <c r="I1063" s="28"/>
      <c r="J1063" s="29"/>
      <c r="K1063" s="30"/>
      <c r="L1063" s="31"/>
      <c r="M1063" s="32"/>
      <c r="N1063" s="33"/>
      <c r="O1063" s="25"/>
      <c r="P1063" s="15"/>
      <c r="Q1063" s="28"/>
      <c r="R1063" s="29"/>
      <c r="S1063" s="30"/>
      <c r="T1063" s="31"/>
      <c r="U1063" s="32"/>
      <c r="V1063" s="33"/>
      <c r="W1063" s="25"/>
      <c r="X1063" s="28"/>
      <c r="Y1063" s="29"/>
      <c r="Z1063" s="32"/>
      <c r="AA1063" s="67"/>
      <c r="AB1063" s="68"/>
      <c r="AC1063" s="69"/>
      <c r="AD1063" s="70"/>
      <c r="AE1063" s="70"/>
      <c r="AF1063" s="70"/>
      <c r="AG1063" s="70"/>
      <c r="AH1063" s="69"/>
      <c r="AI1063" s="69"/>
      <c r="AJ1063" s="69"/>
      <c r="AK1063" s="70"/>
      <c r="AL1063" s="70"/>
      <c r="AM1063" s="70"/>
      <c r="AN1063" s="70"/>
      <c r="AO1063" s="69"/>
      <c r="AP1063" s="69"/>
      <c r="AQ1063" s="69"/>
    </row>
    <row r="1064">
      <c r="A1064" s="60"/>
      <c r="B1064" s="60"/>
      <c r="C1064" s="60"/>
      <c r="D1064" s="46"/>
      <c r="E1064" s="25"/>
      <c r="F1064" s="26"/>
      <c r="G1064" s="18"/>
      <c r="H1064" s="15"/>
      <c r="I1064" s="28"/>
      <c r="J1064" s="29"/>
      <c r="K1064" s="30"/>
      <c r="L1064" s="31"/>
      <c r="M1064" s="32"/>
      <c r="N1064" s="33"/>
      <c r="O1064" s="25"/>
      <c r="P1064" s="15"/>
      <c r="Q1064" s="28"/>
      <c r="R1064" s="29"/>
      <c r="S1064" s="30"/>
      <c r="T1064" s="31"/>
      <c r="U1064" s="32"/>
      <c r="V1064" s="33"/>
      <c r="W1064" s="25"/>
      <c r="X1064" s="28"/>
      <c r="Y1064" s="29"/>
      <c r="Z1064" s="32"/>
      <c r="AA1064" s="67"/>
      <c r="AB1064" s="68"/>
      <c r="AC1064" s="69"/>
      <c r="AD1064" s="70"/>
      <c r="AE1064" s="70"/>
      <c r="AF1064" s="70"/>
      <c r="AG1064" s="70"/>
      <c r="AH1064" s="69"/>
      <c r="AI1064" s="69"/>
      <c r="AJ1064" s="69"/>
      <c r="AK1064" s="70"/>
      <c r="AL1064" s="70"/>
      <c r="AM1064" s="70"/>
      <c r="AN1064" s="70"/>
      <c r="AO1064" s="69"/>
      <c r="AP1064" s="69"/>
      <c r="AQ1064" s="69"/>
    </row>
    <row r="1065">
      <c r="A1065" s="60"/>
      <c r="B1065" s="60"/>
      <c r="C1065" s="60"/>
      <c r="D1065" s="46"/>
      <c r="E1065" s="25"/>
      <c r="F1065" s="26"/>
      <c r="G1065" s="18"/>
      <c r="H1065" s="15"/>
      <c r="I1065" s="28"/>
      <c r="J1065" s="29"/>
      <c r="K1065" s="30"/>
      <c r="L1065" s="31"/>
      <c r="M1065" s="32"/>
      <c r="N1065" s="33"/>
      <c r="O1065" s="25"/>
      <c r="P1065" s="15"/>
      <c r="Q1065" s="28"/>
      <c r="R1065" s="29"/>
      <c r="S1065" s="30"/>
      <c r="T1065" s="31"/>
      <c r="U1065" s="32"/>
      <c r="V1065" s="33"/>
      <c r="W1065" s="25"/>
      <c r="X1065" s="28"/>
      <c r="Y1065" s="29"/>
      <c r="Z1065" s="32"/>
      <c r="AA1065" s="67"/>
      <c r="AB1065" s="68"/>
      <c r="AC1065" s="69"/>
      <c r="AD1065" s="70"/>
      <c r="AE1065" s="70"/>
      <c r="AF1065" s="70"/>
      <c r="AG1065" s="70"/>
      <c r="AH1065" s="69"/>
      <c r="AI1065" s="69"/>
      <c r="AJ1065" s="69"/>
      <c r="AK1065" s="70"/>
      <c r="AL1065" s="70"/>
      <c r="AM1065" s="70"/>
      <c r="AN1065" s="70"/>
      <c r="AO1065" s="69"/>
      <c r="AP1065" s="69"/>
      <c r="AQ1065" s="69"/>
    </row>
    <row r="1066">
      <c r="A1066" s="60"/>
      <c r="B1066" s="60"/>
      <c r="C1066" s="60"/>
      <c r="D1066" s="46"/>
      <c r="E1066" s="25"/>
      <c r="F1066" s="26"/>
      <c r="G1066" s="18"/>
      <c r="H1066" s="15"/>
      <c r="I1066" s="28"/>
      <c r="J1066" s="29"/>
      <c r="K1066" s="30"/>
      <c r="L1066" s="31"/>
      <c r="M1066" s="32"/>
      <c r="N1066" s="33"/>
      <c r="O1066" s="25"/>
      <c r="P1066" s="15"/>
      <c r="Q1066" s="28"/>
      <c r="R1066" s="29"/>
      <c r="S1066" s="30"/>
      <c r="T1066" s="31"/>
      <c r="U1066" s="32"/>
      <c r="V1066" s="33"/>
      <c r="W1066" s="25"/>
      <c r="X1066" s="28"/>
      <c r="Y1066" s="29"/>
      <c r="Z1066" s="32"/>
      <c r="AA1066" s="67"/>
      <c r="AB1066" s="68"/>
      <c r="AC1066" s="69"/>
      <c r="AD1066" s="70"/>
      <c r="AE1066" s="70"/>
      <c r="AF1066" s="70"/>
      <c r="AG1066" s="70"/>
      <c r="AH1066" s="69"/>
      <c r="AI1066" s="69"/>
      <c r="AJ1066" s="69"/>
      <c r="AK1066" s="70"/>
      <c r="AL1066" s="70"/>
      <c r="AM1066" s="70"/>
      <c r="AN1066" s="70"/>
      <c r="AO1066" s="69"/>
      <c r="AP1066" s="69"/>
      <c r="AQ1066" s="69"/>
    </row>
    <row r="1067">
      <c r="A1067" s="60"/>
      <c r="B1067" s="60"/>
      <c r="C1067" s="60"/>
      <c r="D1067" s="46"/>
      <c r="E1067" s="25"/>
      <c r="F1067" s="26"/>
      <c r="G1067" s="18"/>
      <c r="H1067" s="15"/>
      <c r="I1067" s="28"/>
      <c r="J1067" s="29"/>
      <c r="K1067" s="30"/>
      <c r="L1067" s="31"/>
      <c r="M1067" s="32"/>
      <c r="N1067" s="33"/>
      <c r="O1067" s="25"/>
      <c r="P1067" s="15"/>
      <c r="Q1067" s="28"/>
      <c r="R1067" s="29"/>
      <c r="S1067" s="30"/>
      <c r="T1067" s="31"/>
      <c r="U1067" s="32"/>
      <c r="V1067" s="33"/>
      <c r="W1067" s="25"/>
      <c r="X1067" s="28"/>
      <c r="Y1067" s="29"/>
      <c r="Z1067" s="32"/>
      <c r="AA1067" s="67"/>
      <c r="AB1067" s="68"/>
      <c r="AC1067" s="69"/>
      <c r="AD1067" s="70"/>
      <c r="AE1067" s="70"/>
      <c r="AF1067" s="70"/>
      <c r="AG1067" s="70"/>
      <c r="AH1067" s="69"/>
      <c r="AI1067" s="69"/>
      <c r="AJ1067" s="69"/>
      <c r="AK1067" s="70"/>
      <c r="AL1067" s="70"/>
      <c r="AM1067" s="70"/>
      <c r="AN1067" s="70"/>
      <c r="AO1067" s="69"/>
      <c r="AP1067" s="69"/>
      <c r="AQ1067" s="69"/>
    </row>
    <row r="1068">
      <c r="A1068" s="60"/>
      <c r="B1068" s="60"/>
      <c r="C1068" s="60"/>
      <c r="D1068" s="46"/>
      <c r="E1068" s="25"/>
      <c r="F1068" s="26"/>
      <c r="G1068" s="18"/>
      <c r="H1068" s="15"/>
      <c r="I1068" s="28"/>
      <c r="J1068" s="29"/>
      <c r="K1068" s="30"/>
      <c r="L1068" s="31"/>
      <c r="M1068" s="32"/>
      <c r="N1068" s="33"/>
      <c r="O1068" s="25"/>
      <c r="P1068" s="15"/>
      <c r="Q1068" s="28"/>
      <c r="R1068" s="29"/>
      <c r="S1068" s="30"/>
      <c r="T1068" s="31"/>
      <c r="U1068" s="32"/>
      <c r="V1068" s="33"/>
      <c r="W1068" s="25"/>
      <c r="X1068" s="28"/>
      <c r="Y1068" s="29"/>
      <c r="Z1068" s="32"/>
      <c r="AA1068" s="67"/>
      <c r="AB1068" s="68"/>
      <c r="AC1068" s="69"/>
      <c r="AD1068" s="70"/>
      <c r="AE1068" s="70"/>
      <c r="AF1068" s="70"/>
      <c r="AG1068" s="70"/>
      <c r="AH1068" s="69"/>
      <c r="AI1068" s="69"/>
      <c r="AJ1068" s="69"/>
      <c r="AK1068" s="70"/>
      <c r="AL1068" s="70"/>
      <c r="AM1068" s="70"/>
      <c r="AN1068" s="70"/>
      <c r="AO1068" s="69"/>
      <c r="AP1068" s="69"/>
      <c r="AQ1068" s="69"/>
    </row>
    <row r="1069">
      <c r="A1069" s="60"/>
      <c r="B1069" s="60"/>
      <c r="C1069" s="60"/>
      <c r="D1069" s="46"/>
      <c r="E1069" s="25"/>
      <c r="F1069" s="26"/>
      <c r="G1069" s="18"/>
      <c r="H1069" s="15"/>
      <c r="I1069" s="28"/>
      <c r="J1069" s="29"/>
      <c r="K1069" s="30"/>
      <c r="L1069" s="31"/>
      <c r="M1069" s="32"/>
      <c r="N1069" s="33"/>
      <c r="O1069" s="25"/>
      <c r="P1069" s="15"/>
      <c r="Q1069" s="28"/>
      <c r="R1069" s="29"/>
      <c r="S1069" s="30"/>
      <c r="T1069" s="31"/>
      <c r="U1069" s="32"/>
      <c r="V1069" s="33"/>
      <c r="W1069" s="25"/>
      <c r="X1069" s="28"/>
      <c r="Y1069" s="29"/>
      <c r="Z1069" s="32"/>
      <c r="AA1069" s="67"/>
      <c r="AB1069" s="68"/>
      <c r="AC1069" s="69"/>
      <c r="AD1069" s="70"/>
      <c r="AE1069" s="70"/>
      <c r="AF1069" s="70"/>
      <c r="AG1069" s="70"/>
      <c r="AH1069" s="69"/>
      <c r="AI1069" s="69"/>
      <c r="AJ1069" s="69"/>
      <c r="AK1069" s="70"/>
      <c r="AL1069" s="70"/>
      <c r="AM1069" s="70"/>
      <c r="AN1069" s="70"/>
      <c r="AO1069" s="69"/>
      <c r="AP1069" s="69"/>
      <c r="AQ1069" s="69"/>
    </row>
    <row r="1070">
      <c r="A1070" s="60"/>
      <c r="B1070" s="60"/>
      <c r="C1070" s="60"/>
      <c r="D1070" s="46"/>
      <c r="E1070" s="25"/>
      <c r="F1070" s="26"/>
      <c r="G1070" s="18"/>
      <c r="H1070" s="15"/>
      <c r="I1070" s="28"/>
      <c r="J1070" s="29"/>
      <c r="K1070" s="30"/>
      <c r="L1070" s="31"/>
      <c r="M1070" s="32"/>
      <c r="N1070" s="33"/>
      <c r="O1070" s="25"/>
      <c r="P1070" s="15"/>
      <c r="Q1070" s="28"/>
      <c r="R1070" s="29"/>
      <c r="S1070" s="30"/>
      <c r="T1070" s="31"/>
      <c r="U1070" s="32"/>
      <c r="V1070" s="33"/>
      <c r="W1070" s="25"/>
      <c r="X1070" s="28"/>
      <c r="Y1070" s="29"/>
      <c r="Z1070" s="32"/>
      <c r="AA1070" s="67"/>
      <c r="AB1070" s="68"/>
      <c r="AC1070" s="69"/>
      <c r="AD1070" s="70"/>
      <c r="AE1070" s="70"/>
      <c r="AF1070" s="70"/>
      <c r="AG1070" s="70"/>
      <c r="AH1070" s="69"/>
      <c r="AI1070" s="69"/>
      <c r="AJ1070" s="69"/>
      <c r="AK1070" s="70"/>
      <c r="AL1070" s="70"/>
      <c r="AM1070" s="70"/>
      <c r="AN1070" s="70"/>
      <c r="AO1070" s="69"/>
      <c r="AP1070" s="69"/>
      <c r="AQ1070" s="69"/>
    </row>
    <row r="1071">
      <c r="A1071" s="60"/>
      <c r="B1071" s="60"/>
      <c r="C1071" s="60"/>
      <c r="D1071" s="46"/>
      <c r="E1071" s="25"/>
      <c r="F1071" s="26"/>
      <c r="G1071" s="18"/>
      <c r="H1071" s="15"/>
      <c r="I1071" s="28"/>
      <c r="J1071" s="29"/>
      <c r="K1071" s="30"/>
      <c r="L1071" s="31"/>
      <c r="M1071" s="32"/>
      <c r="N1071" s="33"/>
      <c r="O1071" s="25"/>
      <c r="P1071" s="15"/>
      <c r="Q1071" s="28"/>
      <c r="R1071" s="29"/>
      <c r="S1071" s="30"/>
      <c r="T1071" s="31"/>
      <c r="U1071" s="32"/>
      <c r="V1071" s="33"/>
      <c r="W1071" s="25"/>
      <c r="X1071" s="28"/>
      <c r="Y1071" s="29"/>
      <c r="Z1071" s="32"/>
      <c r="AA1071" s="67"/>
      <c r="AB1071" s="68"/>
      <c r="AC1071" s="69"/>
      <c r="AD1071" s="70"/>
      <c r="AE1071" s="70"/>
      <c r="AF1071" s="70"/>
      <c r="AG1071" s="70"/>
      <c r="AH1071" s="69"/>
      <c r="AI1071" s="69"/>
      <c r="AJ1071" s="69"/>
      <c r="AK1071" s="70"/>
      <c r="AL1071" s="70"/>
      <c r="AM1071" s="70"/>
      <c r="AN1071" s="70"/>
      <c r="AO1071" s="69"/>
      <c r="AP1071" s="69"/>
      <c r="AQ1071" s="69"/>
    </row>
    <row r="1072">
      <c r="A1072" s="60"/>
      <c r="B1072" s="60"/>
      <c r="C1072" s="60"/>
      <c r="D1072" s="46"/>
      <c r="E1072" s="25"/>
      <c r="F1072" s="26"/>
      <c r="G1072" s="18"/>
      <c r="H1072" s="15"/>
      <c r="I1072" s="28"/>
      <c r="J1072" s="29"/>
      <c r="K1072" s="30"/>
      <c r="L1072" s="31"/>
      <c r="M1072" s="32"/>
      <c r="N1072" s="33"/>
      <c r="O1072" s="25"/>
      <c r="P1072" s="15"/>
      <c r="Q1072" s="28"/>
      <c r="R1072" s="29"/>
      <c r="S1072" s="30"/>
      <c r="T1072" s="31"/>
      <c r="U1072" s="32"/>
      <c r="V1072" s="33"/>
      <c r="W1072" s="25"/>
      <c r="X1072" s="28"/>
      <c r="Y1072" s="29"/>
      <c r="Z1072" s="32"/>
      <c r="AA1072" s="67"/>
      <c r="AB1072" s="68"/>
      <c r="AC1072" s="69"/>
      <c r="AD1072" s="70"/>
      <c r="AE1072" s="70"/>
      <c r="AF1072" s="70"/>
      <c r="AG1072" s="70"/>
      <c r="AH1072" s="69"/>
      <c r="AI1072" s="69"/>
      <c r="AJ1072" s="69"/>
      <c r="AK1072" s="70"/>
      <c r="AL1072" s="70"/>
      <c r="AM1072" s="70"/>
      <c r="AN1072" s="70"/>
      <c r="AO1072" s="69"/>
      <c r="AP1072" s="69"/>
      <c r="AQ1072" s="69"/>
    </row>
    <row r="1073">
      <c r="A1073" s="60"/>
      <c r="B1073" s="60"/>
      <c r="C1073" s="60"/>
      <c r="D1073" s="46"/>
      <c r="E1073" s="25"/>
      <c r="F1073" s="26"/>
      <c r="G1073" s="18"/>
      <c r="H1073" s="15"/>
      <c r="I1073" s="28"/>
      <c r="J1073" s="29"/>
      <c r="K1073" s="30"/>
      <c r="L1073" s="31"/>
      <c r="M1073" s="32"/>
      <c r="N1073" s="33"/>
      <c r="O1073" s="25"/>
      <c r="P1073" s="15"/>
      <c r="Q1073" s="28"/>
      <c r="R1073" s="29"/>
      <c r="S1073" s="30"/>
      <c r="T1073" s="31"/>
      <c r="U1073" s="32"/>
      <c r="V1073" s="33"/>
      <c r="W1073" s="25"/>
      <c r="X1073" s="28"/>
      <c r="Y1073" s="29"/>
      <c r="Z1073" s="32"/>
      <c r="AA1073" s="67"/>
      <c r="AB1073" s="68"/>
      <c r="AC1073" s="69"/>
      <c r="AD1073" s="70"/>
      <c r="AE1073" s="70"/>
      <c r="AF1073" s="70"/>
      <c r="AG1073" s="70"/>
      <c r="AH1073" s="69"/>
      <c r="AI1073" s="69"/>
      <c r="AJ1073" s="69"/>
      <c r="AK1073" s="70"/>
      <c r="AL1073" s="70"/>
      <c r="AM1073" s="70"/>
      <c r="AN1073" s="70"/>
      <c r="AO1073" s="69"/>
      <c r="AP1073" s="69"/>
      <c r="AQ1073" s="69"/>
    </row>
    <row r="1074">
      <c r="A1074" s="60"/>
      <c r="B1074" s="60"/>
      <c r="C1074" s="60"/>
      <c r="D1074" s="46"/>
      <c r="E1074" s="25"/>
      <c r="F1074" s="26"/>
      <c r="G1074" s="18"/>
      <c r="H1074" s="15"/>
      <c r="I1074" s="28"/>
      <c r="J1074" s="29"/>
      <c r="K1074" s="30"/>
      <c r="L1074" s="31"/>
      <c r="M1074" s="32"/>
      <c r="N1074" s="33"/>
      <c r="O1074" s="25"/>
      <c r="P1074" s="15"/>
      <c r="Q1074" s="28"/>
      <c r="R1074" s="29"/>
      <c r="S1074" s="30"/>
      <c r="T1074" s="31"/>
      <c r="U1074" s="32"/>
      <c r="V1074" s="33"/>
      <c r="W1074" s="25"/>
      <c r="X1074" s="28"/>
      <c r="Y1074" s="29"/>
      <c r="Z1074" s="32"/>
      <c r="AA1074" s="67"/>
      <c r="AB1074" s="68"/>
      <c r="AC1074" s="69"/>
      <c r="AD1074" s="70"/>
      <c r="AE1074" s="70"/>
      <c r="AF1074" s="70"/>
      <c r="AG1074" s="70"/>
      <c r="AH1074" s="69"/>
      <c r="AI1074" s="69"/>
      <c r="AJ1074" s="69"/>
      <c r="AK1074" s="70"/>
      <c r="AL1074" s="70"/>
      <c r="AM1074" s="70"/>
      <c r="AN1074" s="70"/>
      <c r="AO1074" s="69"/>
      <c r="AP1074" s="69"/>
      <c r="AQ1074" s="69"/>
    </row>
    <row r="1075">
      <c r="A1075" s="60"/>
      <c r="B1075" s="60"/>
      <c r="C1075" s="60"/>
      <c r="D1075" s="46"/>
      <c r="E1075" s="25"/>
      <c r="F1075" s="26"/>
      <c r="G1075" s="18"/>
      <c r="H1075" s="15"/>
      <c r="I1075" s="28"/>
      <c r="J1075" s="29"/>
      <c r="K1075" s="30"/>
      <c r="L1075" s="31"/>
      <c r="M1075" s="32"/>
      <c r="N1075" s="33"/>
      <c r="O1075" s="25"/>
      <c r="P1075" s="15"/>
      <c r="Q1075" s="28"/>
      <c r="R1075" s="29"/>
      <c r="S1075" s="30"/>
      <c r="T1075" s="31"/>
      <c r="U1075" s="32"/>
      <c r="V1075" s="33"/>
      <c r="W1075" s="25"/>
      <c r="X1075" s="28"/>
      <c r="Y1075" s="29"/>
      <c r="Z1075" s="32"/>
      <c r="AA1075" s="67"/>
      <c r="AB1075" s="68"/>
      <c r="AC1075" s="69"/>
      <c r="AD1075" s="70"/>
      <c r="AE1075" s="70"/>
      <c r="AF1075" s="70"/>
      <c r="AG1075" s="70"/>
      <c r="AH1075" s="69"/>
      <c r="AI1075" s="69"/>
      <c r="AJ1075" s="69"/>
      <c r="AK1075" s="70"/>
      <c r="AL1075" s="70"/>
      <c r="AM1075" s="70"/>
      <c r="AN1075" s="70"/>
      <c r="AO1075" s="69"/>
      <c r="AP1075" s="69"/>
      <c r="AQ1075" s="69"/>
    </row>
    <row r="1076">
      <c r="A1076" s="60"/>
      <c r="B1076" s="60"/>
      <c r="C1076" s="60"/>
      <c r="D1076" s="46"/>
      <c r="E1076" s="25"/>
      <c r="F1076" s="26"/>
      <c r="G1076" s="18"/>
      <c r="H1076" s="15"/>
      <c r="I1076" s="28"/>
      <c r="J1076" s="29"/>
      <c r="K1076" s="30"/>
      <c r="L1076" s="31"/>
      <c r="M1076" s="32"/>
      <c r="N1076" s="33"/>
      <c r="O1076" s="25"/>
      <c r="P1076" s="15"/>
      <c r="Q1076" s="28"/>
      <c r="R1076" s="29"/>
      <c r="S1076" s="30"/>
      <c r="T1076" s="31"/>
      <c r="U1076" s="32"/>
      <c r="V1076" s="33"/>
      <c r="W1076" s="25"/>
      <c r="X1076" s="28"/>
      <c r="Y1076" s="29"/>
      <c r="Z1076" s="32"/>
      <c r="AA1076" s="67"/>
      <c r="AB1076" s="68"/>
      <c r="AC1076" s="69"/>
      <c r="AD1076" s="70"/>
      <c r="AE1076" s="70"/>
      <c r="AF1076" s="70"/>
      <c r="AG1076" s="70"/>
      <c r="AH1076" s="69"/>
      <c r="AI1076" s="69"/>
      <c r="AJ1076" s="69"/>
      <c r="AK1076" s="70"/>
      <c r="AL1076" s="70"/>
      <c r="AM1076" s="70"/>
      <c r="AN1076" s="70"/>
      <c r="AO1076" s="69"/>
      <c r="AP1076" s="69"/>
      <c r="AQ1076" s="69"/>
    </row>
    <row r="1077">
      <c r="A1077" s="60"/>
      <c r="B1077" s="60"/>
      <c r="C1077" s="60"/>
      <c r="D1077" s="46"/>
      <c r="E1077" s="25"/>
      <c r="F1077" s="26"/>
      <c r="G1077" s="18"/>
      <c r="H1077" s="15"/>
      <c r="I1077" s="28"/>
      <c r="J1077" s="29"/>
      <c r="K1077" s="30"/>
      <c r="L1077" s="31"/>
      <c r="M1077" s="32"/>
      <c r="N1077" s="33"/>
      <c r="O1077" s="25"/>
      <c r="P1077" s="15"/>
      <c r="Q1077" s="28"/>
      <c r="R1077" s="29"/>
      <c r="S1077" s="30"/>
      <c r="T1077" s="31"/>
      <c r="U1077" s="32"/>
      <c r="V1077" s="33"/>
      <c r="W1077" s="25"/>
      <c r="X1077" s="28"/>
      <c r="Y1077" s="29"/>
      <c r="Z1077" s="32"/>
      <c r="AA1077" s="67"/>
      <c r="AB1077" s="68"/>
      <c r="AC1077" s="69"/>
      <c r="AD1077" s="70"/>
      <c r="AE1077" s="70"/>
      <c r="AF1077" s="70"/>
      <c r="AG1077" s="70"/>
      <c r="AH1077" s="69"/>
      <c r="AI1077" s="69"/>
      <c r="AJ1077" s="69"/>
      <c r="AK1077" s="70"/>
      <c r="AL1077" s="70"/>
      <c r="AM1077" s="70"/>
      <c r="AN1077" s="70"/>
      <c r="AO1077" s="69"/>
      <c r="AP1077" s="69"/>
      <c r="AQ1077" s="69"/>
    </row>
    <row r="1078">
      <c r="A1078" s="60"/>
      <c r="B1078" s="60"/>
      <c r="C1078" s="60"/>
      <c r="D1078" s="46"/>
      <c r="E1078" s="25"/>
      <c r="F1078" s="26"/>
      <c r="G1078" s="18"/>
      <c r="H1078" s="15"/>
      <c r="I1078" s="28"/>
      <c r="J1078" s="29"/>
      <c r="K1078" s="30"/>
      <c r="L1078" s="31"/>
      <c r="M1078" s="32"/>
      <c r="N1078" s="33"/>
      <c r="O1078" s="25"/>
      <c r="P1078" s="15"/>
      <c r="Q1078" s="28"/>
      <c r="R1078" s="29"/>
      <c r="S1078" s="30"/>
      <c r="T1078" s="31"/>
      <c r="U1078" s="32"/>
      <c r="V1078" s="33"/>
      <c r="W1078" s="25"/>
      <c r="X1078" s="28"/>
      <c r="Y1078" s="29"/>
      <c r="Z1078" s="32"/>
      <c r="AA1078" s="67"/>
      <c r="AB1078" s="68"/>
      <c r="AC1078" s="69"/>
      <c r="AD1078" s="70"/>
      <c r="AE1078" s="70"/>
      <c r="AF1078" s="70"/>
      <c r="AG1078" s="70"/>
      <c r="AH1078" s="69"/>
      <c r="AI1078" s="69"/>
      <c r="AJ1078" s="69"/>
      <c r="AK1078" s="70"/>
      <c r="AL1078" s="70"/>
      <c r="AM1078" s="70"/>
      <c r="AN1078" s="70"/>
      <c r="AO1078" s="69"/>
      <c r="AP1078" s="69"/>
      <c r="AQ1078" s="69"/>
    </row>
    <row r="1079">
      <c r="A1079" s="60"/>
      <c r="B1079" s="60"/>
      <c r="C1079" s="60"/>
      <c r="D1079" s="46"/>
      <c r="E1079" s="25"/>
      <c r="F1079" s="26"/>
      <c r="G1079" s="18"/>
      <c r="H1079" s="15"/>
      <c r="I1079" s="28"/>
      <c r="J1079" s="29"/>
      <c r="K1079" s="30"/>
      <c r="L1079" s="31"/>
      <c r="M1079" s="32"/>
      <c r="N1079" s="33"/>
      <c r="O1079" s="25"/>
      <c r="P1079" s="15"/>
      <c r="Q1079" s="28"/>
      <c r="R1079" s="29"/>
      <c r="S1079" s="30"/>
      <c r="T1079" s="31"/>
      <c r="U1079" s="32"/>
      <c r="V1079" s="33"/>
      <c r="W1079" s="25"/>
      <c r="X1079" s="28"/>
      <c r="Y1079" s="29"/>
      <c r="Z1079" s="32"/>
      <c r="AA1079" s="67"/>
      <c r="AB1079" s="68"/>
      <c r="AC1079" s="69"/>
      <c r="AD1079" s="70"/>
      <c r="AE1079" s="70"/>
      <c r="AF1079" s="70"/>
      <c r="AG1079" s="70"/>
      <c r="AH1079" s="69"/>
      <c r="AI1079" s="69"/>
      <c r="AJ1079" s="69"/>
      <c r="AK1079" s="70"/>
      <c r="AL1079" s="70"/>
      <c r="AM1079" s="70"/>
      <c r="AN1079" s="70"/>
      <c r="AO1079" s="69"/>
      <c r="AP1079" s="69"/>
      <c r="AQ1079" s="69"/>
    </row>
    <row r="1080">
      <c r="A1080" s="60"/>
      <c r="B1080" s="60"/>
      <c r="C1080" s="60"/>
      <c r="D1080" s="46"/>
      <c r="E1080" s="25"/>
      <c r="F1080" s="26"/>
      <c r="G1080" s="18"/>
      <c r="H1080" s="15"/>
      <c r="I1080" s="28"/>
      <c r="J1080" s="29"/>
      <c r="K1080" s="30"/>
      <c r="L1080" s="31"/>
      <c r="M1080" s="32"/>
      <c r="N1080" s="33"/>
      <c r="O1080" s="25"/>
      <c r="P1080" s="15"/>
      <c r="Q1080" s="28"/>
      <c r="R1080" s="29"/>
      <c r="S1080" s="30"/>
      <c r="T1080" s="31"/>
      <c r="U1080" s="32"/>
      <c r="V1080" s="33"/>
      <c r="W1080" s="25"/>
      <c r="X1080" s="28"/>
      <c r="Y1080" s="29"/>
      <c r="Z1080" s="32"/>
      <c r="AA1080" s="67"/>
      <c r="AB1080" s="68"/>
      <c r="AC1080" s="69"/>
      <c r="AD1080" s="70"/>
      <c r="AE1080" s="70"/>
      <c r="AF1080" s="70"/>
      <c r="AG1080" s="70"/>
      <c r="AH1080" s="69"/>
      <c r="AI1080" s="69"/>
      <c r="AJ1080" s="69"/>
      <c r="AK1080" s="70"/>
      <c r="AL1080" s="70"/>
      <c r="AM1080" s="70"/>
      <c r="AN1080" s="70"/>
      <c r="AO1080" s="69"/>
      <c r="AP1080" s="69"/>
      <c r="AQ1080" s="69"/>
    </row>
    <row r="1081">
      <c r="A1081" s="60"/>
      <c r="B1081" s="60"/>
      <c r="C1081" s="60"/>
      <c r="D1081" s="46"/>
      <c r="E1081" s="25"/>
      <c r="F1081" s="26"/>
      <c r="G1081" s="18"/>
      <c r="H1081" s="15"/>
      <c r="I1081" s="28"/>
      <c r="J1081" s="29"/>
      <c r="K1081" s="30"/>
      <c r="L1081" s="31"/>
      <c r="M1081" s="32"/>
      <c r="N1081" s="33"/>
      <c r="O1081" s="25"/>
      <c r="P1081" s="15"/>
      <c r="Q1081" s="28"/>
      <c r="R1081" s="29"/>
      <c r="S1081" s="30"/>
      <c r="T1081" s="31"/>
      <c r="U1081" s="32"/>
      <c r="V1081" s="33"/>
      <c r="W1081" s="25"/>
      <c r="X1081" s="28"/>
      <c r="Y1081" s="29"/>
      <c r="Z1081" s="32"/>
      <c r="AA1081" s="67"/>
      <c r="AB1081" s="68"/>
      <c r="AC1081" s="69"/>
      <c r="AD1081" s="70"/>
      <c r="AE1081" s="70"/>
      <c r="AF1081" s="70"/>
      <c r="AG1081" s="70"/>
      <c r="AH1081" s="69"/>
      <c r="AI1081" s="69"/>
      <c r="AJ1081" s="69"/>
      <c r="AK1081" s="70"/>
      <c r="AL1081" s="70"/>
      <c r="AM1081" s="70"/>
      <c r="AN1081" s="70"/>
      <c r="AO1081" s="69"/>
      <c r="AP1081" s="69"/>
      <c r="AQ1081" s="69"/>
    </row>
    <row r="1082">
      <c r="A1082" s="60"/>
      <c r="B1082" s="60"/>
      <c r="C1082" s="60"/>
      <c r="D1082" s="46"/>
      <c r="E1082" s="25"/>
      <c r="F1082" s="26"/>
      <c r="G1082" s="18"/>
      <c r="H1082" s="15"/>
      <c r="I1082" s="28"/>
      <c r="J1082" s="29"/>
      <c r="K1082" s="30"/>
      <c r="L1082" s="31"/>
      <c r="M1082" s="32"/>
      <c r="N1082" s="33"/>
      <c r="O1082" s="25"/>
      <c r="P1082" s="15"/>
      <c r="Q1082" s="28"/>
      <c r="R1082" s="29"/>
      <c r="S1082" s="30"/>
      <c r="T1082" s="31"/>
      <c r="U1082" s="32"/>
      <c r="V1082" s="33"/>
      <c r="W1082" s="25"/>
      <c r="X1082" s="28"/>
      <c r="Y1082" s="29"/>
      <c r="Z1082" s="32"/>
      <c r="AA1082" s="67"/>
      <c r="AB1082" s="68"/>
      <c r="AC1082" s="69"/>
      <c r="AD1082" s="70"/>
      <c r="AE1082" s="70"/>
      <c r="AF1082" s="70"/>
      <c r="AG1082" s="70"/>
      <c r="AH1082" s="69"/>
      <c r="AI1082" s="69"/>
      <c r="AJ1082" s="69"/>
      <c r="AK1082" s="70"/>
      <c r="AL1082" s="70"/>
      <c r="AM1082" s="70"/>
      <c r="AN1082" s="70"/>
      <c r="AO1082" s="69"/>
      <c r="AP1082" s="69"/>
      <c r="AQ1082" s="69"/>
    </row>
    <row r="1083">
      <c r="A1083" s="60"/>
      <c r="B1083" s="60"/>
      <c r="C1083" s="60"/>
      <c r="D1083" s="46"/>
      <c r="E1083" s="25"/>
      <c r="F1083" s="26"/>
      <c r="G1083" s="18"/>
      <c r="H1083" s="15"/>
      <c r="I1083" s="28"/>
      <c r="J1083" s="29"/>
      <c r="K1083" s="30"/>
      <c r="L1083" s="31"/>
      <c r="M1083" s="32"/>
      <c r="N1083" s="33"/>
      <c r="O1083" s="25"/>
      <c r="P1083" s="15"/>
      <c r="Q1083" s="28"/>
      <c r="R1083" s="29"/>
      <c r="S1083" s="30"/>
      <c r="T1083" s="31"/>
      <c r="U1083" s="32"/>
      <c r="V1083" s="33"/>
      <c r="W1083" s="25"/>
      <c r="X1083" s="28"/>
      <c r="Y1083" s="29"/>
      <c r="Z1083" s="32"/>
      <c r="AA1083" s="67"/>
      <c r="AB1083" s="68"/>
      <c r="AC1083" s="69"/>
      <c r="AD1083" s="70"/>
      <c r="AE1083" s="70"/>
      <c r="AF1083" s="70"/>
      <c r="AG1083" s="70"/>
      <c r="AH1083" s="69"/>
      <c r="AI1083" s="69"/>
      <c r="AJ1083" s="69"/>
      <c r="AK1083" s="70"/>
      <c r="AL1083" s="70"/>
      <c r="AM1083" s="70"/>
      <c r="AN1083" s="70"/>
      <c r="AO1083" s="69"/>
      <c r="AP1083" s="69"/>
      <c r="AQ1083" s="69"/>
    </row>
    <row r="1084">
      <c r="A1084" s="60"/>
      <c r="B1084" s="60"/>
      <c r="C1084" s="60"/>
      <c r="D1084" s="46"/>
      <c r="E1084" s="25"/>
      <c r="F1084" s="26"/>
      <c r="G1084" s="18"/>
      <c r="H1084" s="15"/>
      <c r="I1084" s="28"/>
      <c r="J1084" s="29"/>
      <c r="K1084" s="30"/>
      <c r="L1084" s="31"/>
      <c r="M1084" s="32"/>
      <c r="N1084" s="33"/>
      <c r="O1084" s="25"/>
      <c r="P1084" s="15"/>
      <c r="Q1084" s="28"/>
      <c r="R1084" s="29"/>
      <c r="S1084" s="30"/>
      <c r="T1084" s="31"/>
      <c r="U1084" s="32"/>
      <c r="V1084" s="33"/>
      <c r="W1084" s="25"/>
      <c r="X1084" s="28"/>
      <c r="Y1084" s="29"/>
      <c r="Z1084" s="32"/>
      <c r="AA1084" s="67"/>
      <c r="AB1084" s="68"/>
      <c r="AC1084" s="69"/>
      <c r="AD1084" s="70"/>
      <c r="AE1084" s="70"/>
      <c r="AF1084" s="70"/>
      <c r="AG1084" s="70"/>
      <c r="AH1084" s="69"/>
      <c r="AI1084" s="69"/>
      <c r="AJ1084" s="69"/>
      <c r="AK1084" s="70"/>
      <c r="AL1084" s="70"/>
      <c r="AM1084" s="70"/>
      <c r="AN1084" s="70"/>
      <c r="AO1084" s="69"/>
      <c r="AP1084" s="69"/>
      <c r="AQ1084" s="69"/>
    </row>
    <row r="1085">
      <c r="A1085" s="60"/>
      <c r="B1085" s="60"/>
      <c r="C1085" s="60"/>
      <c r="D1085" s="46"/>
      <c r="E1085" s="25"/>
      <c r="F1085" s="26"/>
      <c r="G1085" s="18"/>
      <c r="H1085" s="15"/>
      <c r="I1085" s="28"/>
      <c r="J1085" s="29"/>
      <c r="K1085" s="30"/>
      <c r="L1085" s="31"/>
      <c r="M1085" s="32"/>
      <c r="N1085" s="33"/>
      <c r="O1085" s="25"/>
      <c r="P1085" s="15"/>
      <c r="Q1085" s="28"/>
      <c r="R1085" s="29"/>
      <c r="S1085" s="30"/>
      <c r="T1085" s="31"/>
      <c r="U1085" s="32"/>
      <c r="V1085" s="33"/>
      <c r="W1085" s="25"/>
      <c r="X1085" s="28"/>
      <c r="Y1085" s="29"/>
      <c r="Z1085" s="32"/>
      <c r="AA1085" s="67"/>
      <c r="AB1085" s="68"/>
      <c r="AC1085" s="69"/>
      <c r="AD1085" s="70"/>
      <c r="AE1085" s="70"/>
      <c r="AF1085" s="70"/>
      <c r="AG1085" s="70"/>
      <c r="AH1085" s="69"/>
      <c r="AI1085" s="69"/>
      <c r="AJ1085" s="69"/>
      <c r="AK1085" s="70"/>
      <c r="AL1085" s="70"/>
      <c r="AM1085" s="70"/>
      <c r="AN1085" s="70"/>
      <c r="AO1085" s="69"/>
      <c r="AP1085" s="69"/>
      <c r="AQ1085" s="69"/>
    </row>
    <row r="1086">
      <c r="A1086" s="60"/>
      <c r="B1086" s="60"/>
      <c r="C1086" s="60"/>
      <c r="D1086" s="46"/>
      <c r="E1086" s="25"/>
      <c r="F1086" s="26"/>
      <c r="G1086" s="18"/>
      <c r="H1086" s="15"/>
      <c r="I1086" s="28"/>
      <c r="J1086" s="29"/>
      <c r="K1086" s="30"/>
      <c r="L1086" s="31"/>
      <c r="M1086" s="32"/>
      <c r="N1086" s="33"/>
      <c r="O1086" s="25"/>
      <c r="P1086" s="15"/>
      <c r="Q1086" s="28"/>
      <c r="R1086" s="29"/>
      <c r="S1086" s="30"/>
      <c r="T1086" s="31"/>
      <c r="U1086" s="32"/>
      <c r="V1086" s="33"/>
      <c r="W1086" s="25"/>
      <c r="X1086" s="28"/>
      <c r="Y1086" s="29"/>
      <c r="Z1086" s="32"/>
      <c r="AA1086" s="67"/>
      <c r="AB1086" s="68"/>
      <c r="AC1086" s="69"/>
      <c r="AD1086" s="70"/>
      <c r="AE1086" s="70"/>
      <c r="AF1086" s="70"/>
      <c r="AG1086" s="70"/>
      <c r="AH1086" s="69"/>
      <c r="AI1086" s="69"/>
      <c r="AJ1086" s="69"/>
      <c r="AK1086" s="70"/>
      <c r="AL1086" s="70"/>
      <c r="AM1086" s="70"/>
      <c r="AN1086" s="70"/>
      <c r="AO1086" s="69"/>
      <c r="AP1086" s="69"/>
      <c r="AQ1086" s="69"/>
    </row>
    <row r="1087">
      <c r="A1087" s="60"/>
      <c r="B1087" s="60"/>
      <c r="C1087" s="60"/>
      <c r="D1087" s="46"/>
      <c r="E1087" s="25"/>
      <c r="F1087" s="26"/>
      <c r="G1087" s="18"/>
      <c r="H1087" s="15"/>
      <c r="I1087" s="28"/>
      <c r="J1087" s="29"/>
      <c r="K1087" s="30"/>
      <c r="L1087" s="31"/>
      <c r="M1087" s="32"/>
      <c r="N1087" s="33"/>
      <c r="O1087" s="25"/>
      <c r="P1087" s="15"/>
      <c r="Q1087" s="28"/>
      <c r="R1087" s="29"/>
      <c r="S1087" s="30"/>
      <c r="T1087" s="31"/>
      <c r="U1087" s="32"/>
      <c r="V1087" s="33"/>
      <c r="W1087" s="25"/>
      <c r="X1087" s="28"/>
      <c r="Y1087" s="29"/>
      <c r="Z1087" s="32"/>
      <c r="AA1087" s="67"/>
      <c r="AB1087" s="68"/>
      <c r="AC1087" s="69"/>
      <c r="AD1087" s="70"/>
      <c r="AE1087" s="70"/>
      <c r="AF1087" s="70"/>
      <c r="AG1087" s="70"/>
      <c r="AH1087" s="69"/>
      <c r="AI1087" s="69"/>
      <c r="AJ1087" s="69"/>
      <c r="AK1087" s="70"/>
      <c r="AL1087" s="70"/>
      <c r="AM1087" s="70"/>
      <c r="AN1087" s="70"/>
      <c r="AO1087" s="69"/>
      <c r="AP1087" s="69"/>
      <c r="AQ1087" s="69"/>
    </row>
    <row r="1088">
      <c r="A1088" s="60"/>
      <c r="B1088" s="60"/>
      <c r="C1088" s="60"/>
      <c r="D1088" s="46"/>
      <c r="E1088" s="25"/>
      <c r="F1088" s="26"/>
      <c r="G1088" s="18"/>
      <c r="H1088" s="15"/>
      <c r="I1088" s="28"/>
      <c r="J1088" s="29"/>
      <c r="K1088" s="30"/>
      <c r="L1088" s="31"/>
      <c r="M1088" s="32"/>
      <c r="N1088" s="33"/>
      <c r="O1088" s="25"/>
      <c r="P1088" s="15"/>
      <c r="Q1088" s="28"/>
      <c r="R1088" s="29"/>
      <c r="S1088" s="30"/>
      <c r="T1088" s="31"/>
      <c r="U1088" s="32"/>
      <c r="V1088" s="33"/>
      <c r="W1088" s="25"/>
      <c r="X1088" s="28"/>
      <c r="Y1088" s="29"/>
      <c r="Z1088" s="32"/>
      <c r="AA1088" s="67"/>
      <c r="AB1088" s="68"/>
      <c r="AC1088" s="69"/>
      <c r="AD1088" s="70"/>
      <c r="AE1088" s="70"/>
      <c r="AF1088" s="70"/>
      <c r="AG1088" s="70"/>
      <c r="AH1088" s="69"/>
      <c r="AI1088" s="69"/>
      <c r="AJ1088" s="69"/>
      <c r="AK1088" s="70"/>
      <c r="AL1088" s="70"/>
      <c r="AM1088" s="70"/>
      <c r="AN1088" s="70"/>
      <c r="AO1088" s="69"/>
      <c r="AP1088" s="69"/>
      <c r="AQ1088" s="69"/>
    </row>
    <row r="1089">
      <c r="A1089" s="60"/>
      <c r="B1089" s="60"/>
      <c r="C1089" s="60"/>
      <c r="D1089" s="46"/>
      <c r="E1089" s="25"/>
      <c r="F1089" s="26"/>
      <c r="G1089" s="18"/>
      <c r="H1089" s="15"/>
      <c r="I1089" s="28"/>
      <c r="J1089" s="29"/>
      <c r="K1089" s="30"/>
      <c r="L1089" s="31"/>
      <c r="M1089" s="32"/>
      <c r="N1089" s="33"/>
      <c r="O1089" s="25"/>
      <c r="P1089" s="15"/>
      <c r="Q1089" s="28"/>
      <c r="R1089" s="29"/>
      <c r="S1089" s="30"/>
      <c r="T1089" s="31"/>
      <c r="U1089" s="32"/>
      <c r="V1089" s="33"/>
      <c r="W1089" s="25"/>
      <c r="X1089" s="28"/>
      <c r="Y1089" s="29"/>
      <c r="Z1089" s="32"/>
      <c r="AA1089" s="67"/>
      <c r="AB1089" s="68"/>
      <c r="AC1089" s="69"/>
      <c r="AD1089" s="70"/>
      <c r="AE1089" s="70"/>
      <c r="AF1089" s="70"/>
      <c r="AG1089" s="70"/>
      <c r="AH1089" s="69"/>
      <c r="AI1089" s="69"/>
      <c r="AJ1089" s="69"/>
      <c r="AK1089" s="70"/>
      <c r="AL1089" s="70"/>
      <c r="AM1089" s="70"/>
      <c r="AN1089" s="70"/>
      <c r="AO1089" s="69"/>
      <c r="AP1089" s="69"/>
      <c r="AQ1089" s="69"/>
    </row>
    <row r="1090">
      <c r="A1090" s="60"/>
      <c r="B1090" s="60"/>
      <c r="C1090" s="60"/>
      <c r="D1090" s="46"/>
      <c r="E1090" s="25"/>
      <c r="F1090" s="26"/>
      <c r="G1090" s="18"/>
      <c r="H1090" s="15"/>
      <c r="I1090" s="28"/>
      <c r="J1090" s="29"/>
      <c r="K1090" s="30"/>
      <c r="L1090" s="31"/>
      <c r="M1090" s="32"/>
      <c r="N1090" s="33"/>
      <c r="O1090" s="25"/>
      <c r="P1090" s="15"/>
      <c r="Q1090" s="28"/>
      <c r="R1090" s="29"/>
      <c r="S1090" s="30"/>
      <c r="T1090" s="31"/>
      <c r="U1090" s="32"/>
      <c r="V1090" s="33"/>
      <c r="W1090" s="25"/>
      <c r="X1090" s="28"/>
      <c r="Y1090" s="29"/>
      <c r="Z1090" s="32"/>
      <c r="AA1090" s="67"/>
      <c r="AB1090" s="68"/>
      <c r="AC1090" s="69"/>
      <c r="AD1090" s="70"/>
      <c r="AE1090" s="70"/>
      <c r="AF1090" s="70"/>
      <c r="AG1090" s="70"/>
      <c r="AH1090" s="69"/>
      <c r="AI1090" s="69"/>
      <c r="AJ1090" s="69"/>
      <c r="AK1090" s="70"/>
      <c r="AL1090" s="70"/>
      <c r="AM1090" s="70"/>
      <c r="AN1090" s="70"/>
      <c r="AO1090" s="69"/>
      <c r="AP1090" s="69"/>
      <c r="AQ1090" s="69"/>
    </row>
    <row r="1091">
      <c r="A1091" s="60"/>
      <c r="B1091" s="60"/>
      <c r="C1091" s="60"/>
      <c r="D1091" s="46"/>
      <c r="E1091" s="25"/>
      <c r="F1091" s="26"/>
      <c r="G1091" s="18"/>
      <c r="H1091" s="15"/>
      <c r="I1091" s="28"/>
      <c r="J1091" s="29"/>
      <c r="K1091" s="30"/>
      <c r="L1091" s="31"/>
      <c r="M1091" s="32"/>
      <c r="N1091" s="33"/>
      <c r="O1091" s="25"/>
      <c r="P1091" s="15"/>
      <c r="Q1091" s="28"/>
      <c r="R1091" s="29"/>
      <c r="S1091" s="30"/>
      <c r="T1091" s="31"/>
      <c r="U1091" s="32"/>
      <c r="V1091" s="33"/>
      <c r="W1091" s="25"/>
      <c r="X1091" s="28"/>
      <c r="Y1091" s="29"/>
      <c r="Z1091" s="32"/>
      <c r="AA1091" s="67"/>
      <c r="AB1091" s="68"/>
      <c r="AC1091" s="69"/>
      <c r="AD1091" s="70"/>
      <c r="AE1091" s="70"/>
      <c r="AF1091" s="70"/>
      <c r="AG1091" s="70"/>
      <c r="AH1091" s="69"/>
      <c r="AI1091" s="69"/>
      <c r="AJ1091" s="69"/>
      <c r="AK1091" s="70"/>
      <c r="AL1091" s="70"/>
      <c r="AM1091" s="70"/>
      <c r="AN1091" s="70"/>
      <c r="AO1091" s="69"/>
      <c r="AP1091" s="69"/>
      <c r="AQ1091" s="69"/>
    </row>
    <row r="1092">
      <c r="A1092" s="60"/>
      <c r="B1092" s="60"/>
      <c r="C1092" s="60"/>
      <c r="D1092" s="46"/>
      <c r="E1092" s="25"/>
      <c r="F1092" s="26"/>
      <c r="G1092" s="18"/>
      <c r="H1092" s="15"/>
      <c r="I1092" s="28"/>
      <c r="J1092" s="29"/>
      <c r="K1092" s="30"/>
      <c r="L1092" s="31"/>
      <c r="M1092" s="32"/>
      <c r="N1092" s="33"/>
      <c r="O1092" s="25"/>
      <c r="P1092" s="15"/>
      <c r="Q1092" s="28"/>
      <c r="R1092" s="29"/>
      <c r="S1092" s="30"/>
      <c r="T1092" s="31"/>
      <c r="U1092" s="32"/>
      <c r="V1092" s="33"/>
      <c r="W1092" s="25"/>
      <c r="X1092" s="28"/>
      <c r="Y1092" s="29"/>
      <c r="Z1092" s="32"/>
      <c r="AA1092" s="67"/>
      <c r="AB1092" s="68"/>
      <c r="AC1092" s="69"/>
      <c r="AD1092" s="70"/>
      <c r="AE1092" s="70"/>
      <c r="AF1092" s="70"/>
      <c r="AG1092" s="70"/>
      <c r="AH1092" s="69"/>
      <c r="AI1092" s="69"/>
      <c r="AJ1092" s="69"/>
      <c r="AK1092" s="70"/>
      <c r="AL1092" s="70"/>
      <c r="AM1092" s="70"/>
      <c r="AN1092" s="70"/>
      <c r="AO1092" s="69"/>
      <c r="AP1092" s="69"/>
      <c r="AQ1092" s="69"/>
    </row>
    <row r="1093">
      <c r="A1093" s="60"/>
      <c r="B1093" s="60"/>
      <c r="C1093" s="60"/>
      <c r="D1093" s="46"/>
      <c r="E1093" s="25"/>
      <c r="F1093" s="26"/>
      <c r="G1093" s="18"/>
      <c r="H1093" s="15"/>
      <c r="I1093" s="28"/>
      <c r="J1093" s="29"/>
      <c r="K1093" s="30"/>
      <c r="L1093" s="31"/>
      <c r="M1093" s="32"/>
      <c r="N1093" s="33"/>
      <c r="O1093" s="25"/>
      <c r="P1093" s="15"/>
      <c r="Q1093" s="28"/>
      <c r="R1093" s="29"/>
      <c r="S1093" s="30"/>
      <c r="T1093" s="31"/>
      <c r="U1093" s="32"/>
      <c r="V1093" s="33"/>
      <c r="W1093" s="25"/>
      <c r="X1093" s="28"/>
      <c r="Y1093" s="29"/>
      <c r="Z1093" s="32"/>
      <c r="AA1093" s="67"/>
      <c r="AB1093" s="68"/>
      <c r="AC1093" s="69"/>
      <c r="AD1093" s="70"/>
      <c r="AE1093" s="70"/>
      <c r="AF1093" s="70"/>
      <c r="AG1093" s="70"/>
      <c r="AH1093" s="69"/>
      <c r="AI1093" s="69"/>
      <c r="AJ1093" s="69"/>
      <c r="AK1093" s="70"/>
      <c r="AL1093" s="70"/>
      <c r="AM1093" s="70"/>
      <c r="AN1093" s="70"/>
      <c r="AO1093" s="69"/>
      <c r="AP1093" s="69"/>
      <c r="AQ1093" s="69"/>
    </row>
    <row r="1094">
      <c r="A1094" s="60"/>
      <c r="B1094" s="60"/>
      <c r="C1094" s="60"/>
      <c r="D1094" s="46"/>
      <c r="E1094" s="25"/>
      <c r="F1094" s="26"/>
      <c r="G1094" s="18"/>
      <c r="H1094" s="15"/>
      <c r="I1094" s="28"/>
      <c r="J1094" s="29"/>
      <c r="K1094" s="30"/>
      <c r="L1094" s="31"/>
      <c r="M1094" s="32"/>
      <c r="N1094" s="33"/>
      <c r="O1094" s="25"/>
      <c r="P1094" s="15"/>
      <c r="Q1094" s="28"/>
      <c r="R1094" s="29"/>
      <c r="S1094" s="30"/>
      <c r="T1094" s="31"/>
      <c r="U1094" s="32"/>
      <c r="V1094" s="33"/>
      <c r="W1094" s="25"/>
      <c r="X1094" s="28"/>
      <c r="Y1094" s="29"/>
      <c r="Z1094" s="32"/>
      <c r="AA1094" s="67"/>
      <c r="AB1094" s="68"/>
      <c r="AC1094" s="69"/>
      <c r="AD1094" s="70"/>
      <c r="AE1094" s="70"/>
      <c r="AF1094" s="70"/>
      <c r="AG1094" s="70"/>
      <c r="AH1094" s="69"/>
      <c r="AI1094" s="69"/>
      <c r="AJ1094" s="69"/>
      <c r="AK1094" s="70"/>
      <c r="AL1094" s="70"/>
      <c r="AM1094" s="70"/>
      <c r="AN1094" s="70"/>
      <c r="AO1094" s="69"/>
      <c r="AP1094" s="69"/>
      <c r="AQ1094" s="69"/>
    </row>
    <row r="1095">
      <c r="A1095" s="60"/>
      <c r="B1095" s="60"/>
      <c r="C1095" s="60"/>
      <c r="D1095" s="46"/>
      <c r="E1095" s="25"/>
      <c r="F1095" s="26"/>
      <c r="G1095" s="18"/>
      <c r="H1095" s="15"/>
      <c r="I1095" s="28"/>
      <c r="J1095" s="29"/>
      <c r="K1095" s="30"/>
      <c r="L1095" s="31"/>
      <c r="M1095" s="32"/>
      <c r="N1095" s="33"/>
      <c r="O1095" s="25"/>
      <c r="P1095" s="15"/>
      <c r="Q1095" s="28"/>
      <c r="R1095" s="29"/>
      <c r="S1095" s="30"/>
      <c r="T1095" s="31"/>
      <c r="U1095" s="32"/>
      <c r="V1095" s="33"/>
      <c r="W1095" s="25"/>
      <c r="X1095" s="28"/>
      <c r="Y1095" s="29"/>
      <c r="Z1095" s="32"/>
      <c r="AA1095" s="67"/>
      <c r="AB1095" s="68"/>
      <c r="AC1095" s="69"/>
      <c r="AD1095" s="70"/>
      <c r="AE1095" s="70"/>
      <c r="AF1095" s="70"/>
      <c r="AG1095" s="70"/>
      <c r="AH1095" s="69"/>
      <c r="AI1095" s="69"/>
      <c r="AJ1095" s="69"/>
      <c r="AK1095" s="70"/>
      <c r="AL1095" s="70"/>
      <c r="AM1095" s="70"/>
      <c r="AN1095" s="70"/>
      <c r="AO1095" s="69"/>
      <c r="AP1095" s="69"/>
      <c r="AQ1095" s="69"/>
    </row>
    <row r="1096">
      <c r="A1096" s="60"/>
      <c r="B1096" s="60"/>
      <c r="C1096" s="60"/>
      <c r="D1096" s="46"/>
      <c r="E1096" s="25"/>
      <c r="F1096" s="26"/>
      <c r="G1096" s="18"/>
      <c r="H1096" s="15"/>
      <c r="I1096" s="28"/>
      <c r="J1096" s="29"/>
      <c r="K1096" s="30"/>
      <c r="L1096" s="31"/>
      <c r="M1096" s="32"/>
      <c r="N1096" s="33"/>
      <c r="O1096" s="25"/>
      <c r="P1096" s="15"/>
      <c r="Q1096" s="28"/>
      <c r="R1096" s="29"/>
      <c r="S1096" s="30"/>
      <c r="T1096" s="31"/>
      <c r="U1096" s="32"/>
      <c r="V1096" s="33"/>
      <c r="W1096" s="25"/>
      <c r="X1096" s="28"/>
      <c r="Y1096" s="29"/>
      <c r="Z1096" s="32"/>
      <c r="AA1096" s="67"/>
      <c r="AB1096" s="68"/>
      <c r="AC1096" s="69"/>
      <c r="AD1096" s="70"/>
      <c r="AE1096" s="70"/>
      <c r="AF1096" s="70"/>
      <c r="AG1096" s="70"/>
      <c r="AH1096" s="69"/>
      <c r="AI1096" s="69"/>
      <c r="AJ1096" s="69"/>
      <c r="AK1096" s="70"/>
      <c r="AL1096" s="70"/>
      <c r="AM1096" s="70"/>
      <c r="AN1096" s="70"/>
      <c r="AO1096" s="69"/>
      <c r="AP1096" s="69"/>
      <c r="AQ1096" s="69"/>
    </row>
    <row r="1097">
      <c r="A1097" s="60"/>
      <c r="B1097" s="60"/>
      <c r="C1097" s="60"/>
      <c r="D1097" s="46"/>
      <c r="E1097" s="25"/>
      <c r="F1097" s="26"/>
      <c r="G1097" s="18"/>
      <c r="H1097" s="15"/>
      <c r="I1097" s="28"/>
      <c r="J1097" s="29"/>
      <c r="K1097" s="30"/>
      <c r="L1097" s="31"/>
      <c r="M1097" s="32"/>
      <c r="N1097" s="33"/>
      <c r="O1097" s="25"/>
      <c r="P1097" s="15"/>
      <c r="Q1097" s="28"/>
      <c r="R1097" s="29"/>
      <c r="S1097" s="30"/>
      <c r="T1097" s="31"/>
      <c r="U1097" s="32"/>
      <c r="V1097" s="33"/>
      <c r="W1097" s="25"/>
      <c r="X1097" s="28"/>
      <c r="Y1097" s="29"/>
      <c r="Z1097" s="32"/>
      <c r="AA1097" s="67"/>
      <c r="AB1097" s="68"/>
      <c r="AC1097" s="69"/>
      <c r="AD1097" s="70"/>
      <c r="AE1097" s="70"/>
      <c r="AF1097" s="70"/>
      <c r="AG1097" s="70"/>
      <c r="AH1097" s="69"/>
      <c r="AI1097" s="69"/>
      <c r="AJ1097" s="69"/>
      <c r="AK1097" s="70"/>
      <c r="AL1097" s="70"/>
      <c r="AM1097" s="70"/>
      <c r="AN1097" s="70"/>
      <c r="AO1097" s="69"/>
      <c r="AP1097" s="69"/>
      <c r="AQ1097" s="69"/>
    </row>
    <row r="1098">
      <c r="A1098" s="60"/>
      <c r="B1098" s="60"/>
      <c r="C1098" s="60"/>
      <c r="D1098" s="46"/>
      <c r="E1098" s="25"/>
      <c r="F1098" s="26"/>
      <c r="G1098" s="18"/>
      <c r="H1098" s="15"/>
      <c r="I1098" s="28"/>
      <c r="J1098" s="29"/>
      <c r="K1098" s="30"/>
      <c r="L1098" s="31"/>
      <c r="M1098" s="32"/>
      <c r="N1098" s="33"/>
      <c r="O1098" s="25"/>
      <c r="P1098" s="15"/>
      <c r="Q1098" s="28"/>
      <c r="R1098" s="29"/>
      <c r="S1098" s="30"/>
      <c r="T1098" s="31"/>
      <c r="U1098" s="32"/>
      <c r="V1098" s="33"/>
      <c r="W1098" s="25"/>
      <c r="X1098" s="28"/>
      <c r="Y1098" s="29"/>
      <c r="Z1098" s="32"/>
      <c r="AA1098" s="67"/>
      <c r="AB1098" s="68"/>
      <c r="AC1098" s="69"/>
      <c r="AD1098" s="70"/>
      <c r="AE1098" s="70"/>
      <c r="AF1098" s="70"/>
      <c r="AG1098" s="70"/>
      <c r="AH1098" s="69"/>
      <c r="AI1098" s="69"/>
      <c r="AJ1098" s="69"/>
      <c r="AK1098" s="70"/>
      <c r="AL1098" s="70"/>
      <c r="AM1098" s="70"/>
      <c r="AN1098" s="70"/>
      <c r="AO1098" s="69"/>
      <c r="AP1098" s="69"/>
      <c r="AQ1098" s="69"/>
    </row>
    <row r="1099">
      <c r="A1099" s="60"/>
      <c r="B1099" s="60"/>
      <c r="C1099" s="60"/>
      <c r="D1099" s="46"/>
      <c r="E1099" s="25"/>
      <c r="F1099" s="26"/>
      <c r="G1099" s="18"/>
      <c r="H1099" s="15"/>
      <c r="I1099" s="28"/>
      <c r="J1099" s="29"/>
      <c r="K1099" s="30"/>
      <c r="L1099" s="31"/>
      <c r="M1099" s="32"/>
      <c r="N1099" s="33"/>
      <c r="O1099" s="25"/>
      <c r="P1099" s="15"/>
      <c r="Q1099" s="28"/>
      <c r="R1099" s="29"/>
      <c r="S1099" s="30"/>
      <c r="T1099" s="31"/>
      <c r="U1099" s="32"/>
      <c r="V1099" s="33"/>
      <c r="W1099" s="25"/>
      <c r="X1099" s="28"/>
      <c r="Y1099" s="29"/>
      <c r="Z1099" s="32"/>
      <c r="AA1099" s="67"/>
      <c r="AB1099" s="68"/>
      <c r="AC1099" s="69"/>
      <c r="AD1099" s="70"/>
      <c r="AE1099" s="70"/>
      <c r="AF1099" s="70"/>
      <c r="AG1099" s="70"/>
      <c r="AH1099" s="69"/>
      <c r="AI1099" s="69"/>
      <c r="AJ1099" s="69"/>
      <c r="AK1099" s="70"/>
      <c r="AL1099" s="70"/>
      <c r="AM1099" s="70"/>
      <c r="AN1099" s="70"/>
      <c r="AO1099" s="69"/>
      <c r="AP1099" s="69"/>
      <c r="AQ1099" s="69"/>
    </row>
    <row r="1100">
      <c r="A1100" s="60"/>
      <c r="B1100" s="60"/>
      <c r="C1100" s="60"/>
      <c r="D1100" s="46"/>
      <c r="E1100" s="25"/>
      <c r="F1100" s="26"/>
      <c r="G1100" s="18"/>
      <c r="H1100" s="15"/>
      <c r="I1100" s="28"/>
      <c r="J1100" s="29"/>
      <c r="K1100" s="30"/>
      <c r="L1100" s="31"/>
      <c r="M1100" s="32"/>
      <c r="N1100" s="33"/>
      <c r="O1100" s="25"/>
      <c r="P1100" s="15"/>
      <c r="Q1100" s="28"/>
      <c r="R1100" s="29"/>
      <c r="S1100" s="30"/>
      <c r="T1100" s="31"/>
      <c r="U1100" s="32"/>
      <c r="V1100" s="33"/>
      <c r="W1100" s="25"/>
      <c r="X1100" s="28"/>
      <c r="Y1100" s="29"/>
      <c r="Z1100" s="32"/>
      <c r="AA1100" s="67"/>
      <c r="AB1100" s="68"/>
      <c r="AC1100" s="69"/>
      <c r="AD1100" s="70"/>
      <c r="AE1100" s="70"/>
      <c r="AF1100" s="70"/>
      <c r="AG1100" s="70"/>
      <c r="AH1100" s="69"/>
      <c r="AI1100" s="69"/>
      <c r="AJ1100" s="69"/>
      <c r="AK1100" s="70"/>
      <c r="AL1100" s="70"/>
      <c r="AM1100" s="70"/>
      <c r="AN1100" s="70"/>
      <c r="AO1100" s="69"/>
      <c r="AP1100" s="69"/>
      <c r="AQ1100" s="69"/>
    </row>
    <row r="1101">
      <c r="A1101" s="60"/>
      <c r="B1101" s="60"/>
      <c r="C1101" s="60"/>
      <c r="D1101" s="46"/>
      <c r="E1101" s="25"/>
      <c r="F1101" s="26"/>
      <c r="G1101" s="18"/>
      <c r="H1101" s="15"/>
      <c r="I1101" s="28"/>
      <c r="J1101" s="29"/>
      <c r="K1101" s="30"/>
      <c r="L1101" s="31"/>
      <c r="M1101" s="32"/>
      <c r="N1101" s="33"/>
      <c r="O1101" s="25"/>
      <c r="P1101" s="15"/>
      <c r="Q1101" s="28"/>
      <c r="R1101" s="29"/>
      <c r="S1101" s="30"/>
      <c r="T1101" s="31"/>
      <c r="U1101" s="32"/>
      <c r="V1101" s="33"/>
      <c r="W1101" s="25"/>
      <c r="X1101" s="28"/>
      <c r="Y1101" s="29"/>
      <c r="Z1101" s="32"/>
      <c r="AA1101" s="67"/>
      <c r="AB1101" s="68"/>
      <c r="AC1101" s="69"/>
      <c r="AD1101" s="70"/>
      <c r="AE1101" s="70"/>
      <c r="AF1101" s="70"/>
      <c r="AG1101" s="70"/>
      <c r="AH1101" s="69"/>
      <c r="AI1101" s="69"/>
      <c r="AJ1101" s="69"/>
      <c r="AK1101" s="70"/>
      <c r="AL1101" s="70"/>
      <c r="AM1101" s="70"/>
      <c r="AN1101" s="70"/>
      <c r="AO1101" s="69"/>
      <c r="AP1101" s="69"/>
      <c r="AQ1101" s="69"/>
    </row>
    <row r="1102">
      <c r="A1102" s="60"/>
      <c r="B1102" s="60"/>
      <c r="C1102" s="60"/>
      <c r="D1102" s="46"/>
      <c r="E1102" s="25"/>
      <c r="F1102" s="26"/>
      <c r="G1102" s="18"/>
      <c r="H1102" s="15"/>
      <c r="I1102" s="28"/>
      <c r="J1102" s="29"/>
      <c r="K1102" s="30"/>
      <c r="L1102" s="31"/>
      <c r="M1102" s="32"/>
      <c r="N1102" s="33"/>
      <c r="O1102" s="25"/>
      <c r="P1102" s="15"/>
      <c r="Q1102" s="28"/>
      <c r="R1102" s="29"/>
      <c r="S1102" s="30"/>
      <c r="T1102" s="31"/>
      <c r="U1102" s="32"/>
      <c r="V1102" s="33"/>
      <c r="W1102" s="25"/>
      <c r="X1102" s="28"/>
      <c r="Y1102" s="29"/>
      <c r="Z1102" s="32"/>
      <c r="AA1102" s="67"/>
      <c r="AB1102" s="68"/>
      <c r="AC1102" s="69"/>
      <c r="AD1102" s="70"/>
      <c r="AE1102" s="70"/>
      <c r="AF1102" s="70"/>
      <c r="AG1102" s="70"/>
      <c r="AH1102" s="69"/>
      <c r="AI1102" s="69"/>
      <c r="AJ1102" s="69"/>
      <c r="AK1102" s="70"/>
      <c r="AL1102" s="70"/>
      <c r="AM1102" s="70"/>
      <c r="AN1102" s="70"/>
      <c r="AO1102" s="69"/>
      <c r="AP1102" s="69"/>
      <c r="AQ1102" s="69"/>
    </row>
    <row r="1103">
      <c r="A1103" s="60"/>
      <c r="B1103" s="60"/>
      <c r="C1103" s="60"/>
      <c r="D1103" s="46"/>
      <c r="E1103" s="25"/>
      <c r="F1103" s="26"/>
      <c r="G1103" s="18"/>
      <c r="H1103" s="15"/>
      <c r="I1103" s="28"/>
      <c r="J1103" s="29"/>
      <c r="K1103" s="30"/>
      <c r="L1103" s="31"/>
      <c r="M1103" s="32"/>
      <c r="N1103" s="33"/>
      <c r="O1103" s="25"/>
      <c r="P1103" s="15"/>
      <c r="Q1103" s="28"/>
      <c r="R1103" s="29"/>
      <c r="S1103" s="30"/>
      <c r="T1103" s="31"/>
      <c r="U1103" s="32"/>
      <c r="V1103" s="33"/>
      <c r="W1103" s="25"/>
      <c r="X1103" s="28"/>
      <c r="Y1103" s="29"/>
      <c r="Z1103" s="32"/>
      <c r="AA1103" s="67"/>
      <c r="AB1103" s="68"/>
      <c r="AC1103" s="69"/>
      <c r="AD1103" s="70"/>
      <c r="AE1103" s="70"/>
      <c r="AF1103" s="70"/>
      <c r="AG1103" s="70"/>
      <c r="AH1103" s="69"/>
      <c r="AI1103" s="69"/>
      <c r="AJ1103" s="69"/>
      <c r="AK1103" s="70"/>
      <c r="AL1103" s="70"/>
      <c r="AM1103" s="70"/>
      <c r="AN1103" s="70"/>
      <c r="AO1103" s="69"/>
      <c r="AP1103" s="69"/>
      <c r="AQ1103" s="69"/>
    </row>
    <row r="1104">
      <c r="A1104" s="60"/>
      <c r="B1104" s="60"/>
      <c r="C1104" s="60"/>
      <c r="D1104" s="46"/>
      <c r="E1104" s="25"/>
      <c r="F1104" s="26"/>
      <c r="G1104" s="18"/>
      <c r="H1104" s="15"/>
      <c r="I1104" s="28"/>
      <c r="J1104" s="29"/>
      <c r="K1104" s="30"/>
      <c r="L1104" s="31"/>
      <c r="M1104" s="32"/>
      <c r="N1104" s="33"/>
      <c r="O1104" s="25"/>
      <c r="P1104" s="15"/>
      <c r="Q1104" s="28"/>
      <c r="R1104" s="29"/>
      <c r="S1104" s="30"/>
      <c r="T1104" s="31"/>
      <c r="U1104" s="32"/>
      <c r="V1104" s="33"/>
      <c r="W1104" s="25"/>
      <c r="X1104" s="28"/>
      <c r="Y1104" s="29"/>
      <c r="Z1104" s="32"/>
      <c r="AA1104" s="67"/>
      <c r="AB1104" s="68"/>
      <c r="AC1104" s="69"/>
      <c r="AD1104" s="70"/>
      <c r="AE1104" s="70"/>
      <c r="AF1104" s="70"/>
      <c r="AG1104" s="70"/>
      <c r="AH1104" s="69"/>
      <c r="AI1104" s="69"/>
      <c r="AJ1104" s="69"/>
      <c r="AK1104" s="70"/>
      <c r="AL1104" s="70"/>
      <c r="AM1104" s="70"/>
      <c r="AN1104" s="70"/>
      <c r="AO1104" s="69"/>
      <c r="AP1104" s="69"/>
      <c r="AQ1104" s="69"/>
    </row>
    <row r="1105">
      <c r="A1105" s="60"/>
      <c r="B1105" s="60"/>
      <c r="C1105" s="60"/>
      <c r="D1105" s="46"/>
      <c r="E1105" s="25"/>
      <c r="F1105" s="26"/>
      <c r="G1105" s="18"/>
      <c r="H1105" s="15"/>
      <c r="I1105" s="28"/>
      <c r="J1105" s="29"/>
      <c r="K1105" s="30"/>
      <c r="L1105" s="31"/>
      <c r="M1105" s="32"/>
      <c r="N1105" s="33"/>
      <c r="O1105" s="25"/>
      <c r="P1105" s="15"/>
      <c r="Q1105" s="28"/>
      <c r="R1105" s="29"/>
      <c r="S1105" s="30"/>
      <c r="T1105" s="31"/>
      <c r="U1105" s="32"/>
      <c r="V1105" s="33"/>
      <c r="W1105" s="25"/>
      <c r="X1105" s="28"/>
      <c r="Y1105" s="29"/>
      <c r="Z1105" s="32"/>
      <c r="AA1105" s="67"/>
      <c r="AB1105" s="68"/>
      <c r="AC1105" s="69"/>
      <c r="AD1105" s="70"/>
      <c r="AE1105" s="70"/>
      <c r="AF1105" s="70"/>
      <c r="AG1105" s="70"/>
      <c r="AH1105" s="69"/>
      <c r="AI1105" s="69"/>
      <c r="AJ1105" s="69"/>
      <c r="AK1105" s="70"/>
      <c r="AL1105" s="70"/>
      <c r="AM1105" s="70"/>
      <c r="AN1105" s="70"/>
      <c r="AO1105" s="69"/>
      <c r="AP1105" s="69"/>
      <c r="AQ1105" s="69"/>
    </row>
    <row r="1106">
      <c r="A1106" s="60"/>
      <c r="B1106" s="60"/>
      <c r="C1106" s="60"/>
      <c r="D1106" s="46"/>
      <c r="E1106" s="25"/>
      <c r="F1106" s="26"/>
      <c r="G1106" s="18"/>
      <c r="H1106" s="15"/>
      <c r="I1106" s="28"/>
      <c r="J1106" s="29"/>
      <c r="K1106" s="30"/>
      <c r="L1106" s="31"/>
      <c r="M1106" s="32"/>
      <c r="N1106" s="33"/>
      <c r="O1106" s="25"/>
      <c r="P1106" s="15"/>
      <c r="Q1106" s="28"/>
      <c r="R1106" s="29"/>
      <c r="S1106" s="30"/>
      <c r="T1106" s="31"/>
      <c r="U1106" s="32"/>
      <c r="V1106" s="33"/>
      <c r="W1106" s="25"/>
      <c r="X1106" s="28"/>
      <c r="Y1106" s="29"/>
      <c r="Z1106" s="32"/>
      <c r="AA1106" s="67"/>
      <c r="AB1106" s="68"/>
      <c r="AC1106" s="69"/>
      <c r="AD1106" s="70"/>
      <c r="AE1106" s="70"/>
      <c r="AF1106" s="70"/>
      <c r="AG1106" s="70"/>
      <c r="AH1106" s="69"/>
      <c r="AI1106" s="69"/>
      <c r="AJ1106" s="69"/>
      <c r="AK1106" s="70"/>
      <c r="AL1106" s="70"/>
      <c r="AM1106" s="70"/>
      <c r="AN1106" s="70"/>
      <c r="AO1106" s="69"/>
      <c r="AP1106" s="69"/>
      <c r="AQ1106" s="69"/>
    </row>
    <row r="1107">
      <c r="A1107" s="60"/>
      <c r="B1107" s="60"/>
      <c r="C1107" s="60"/>
      <c r="D1107" s="46"/>
      <c r="E1107" s="25"/>
      <c r="F1107" s="26"/>
      <c r="G1107" s="18"/>
      <c r="H1107" s="15"/>
      <c r="I1107" s="28"/>
      <c r="J1107" s="29"/>
      <c r="K1107" s="30"/>
      <c r="L1107" s="31"/>
      <c r="M1107" s="32"/>
      <c r="N1107" s="33"/>
      <c r="O1107" s="25"/>
      <c r="P1107" s="15"/>
      <c r="Q1107" s="28"/>
      <c r="R1107" s="29"/>
      <c r="S1107" s="30"/>
      <c r="T1107" s="31"/>
      <c r="U1107" s="32"/>
      <c r="V1107" s="33"/>
      <c r="W1107" s="25"/>
      <c r="X1107" s="28"/>
      <c r="Y1107" s="29"/>
      <c r="Z1107" s="32"/>
      <c r="AA1107" s="67"/>
      <c r="AB1107" s="68"/>
      <c r="AC1107" s="69"/>
      <c r="AD1107" s="70"/>
      <c r="AE1107" s="70"/>
      <c r="AF1107" s="70"/>
      <c r="AG1107" s="70"/>
      <c r="AH1107" s="69"/>
      <c r="AI1107" s="69"/>
      <c r="AJ1107" s="69"/>
      <c r="AK1107" s="70"/>
      <c r="AL1107" s="70"/>
      <c r="AM1107" s="70"/>
      <c r="AN1107" s="70"/>
      <c r="AO1107" s="69"/>
      <c r="AP1107" s="69"/>
      <c r="AQ1107" s="69"/>
    </row>
    <row r="1108">
      <c r="A1108" s="60"/>
      <c r="B1108" s="60"/>
      <c r="C1108" s="60"/>
      <c r="D1108" s="46"/>
      <c r="E1108" s="25"/>
      <c r="F1108" s="26"/>
      <c r="G1108" s="18"/>
      <c r="H1108" s="15"/>
      <c r="I1108" s="28"/>
      <c r="J1108" s="29"/>
      <c r="K1108" s="30"/>
      <c r="L1108" s="31"/>
      <c r="M1108" s="32"/>
      <c r="N1108" s="33"/>
      <c r="O1108" s="25"/>
      <c r="P1108" s="15"/>
      <c r="Q1108" s="28"/>
      <c r="R1108" s="29"/>
      <c r="S1108" s="30"/>
      <c r="T1108" s="31"/>
      <c r="U1108" s="32"/>
      <c r="V1108" s="33"/>
      <c r="W1108" s="25"/>
      <c r="X1108" s="28"/>
      <c r="Y1108" s="29"/>
      <c r="Z1108" s="32"/>
      <c r="AA1108" s="67"/>
      <c r="AB1108" s="68"/>
      <c r="AC1108" s="69"/>
      <c r="AD1108" s="70"/>
      <c r="AE1108" s="70"/>
      <c r="AF1108" s="70"/>
      <c r="AG1108" s="70"/>
      <c r="AH1108" s="69"/>
      <c r="AI1108" s="69"/>
      <c r="AJ1108" s="69"/>
      <c r="AK1108" s="70"/>
      <c r="AL1108" s="70"/>
      <c r="AM1108" s="70"/>
      <c r="AN1108" s="70"/>
      <c r="AO1108" s="69"/>
      <c r="AP1108" s="69"/>
      <c r="AQ1108" s="69"/>
    </row>
    <row r="1109">
      <c r="A1109" s="60"/>
      <c r="B1109" s="60"/>
      <c r="C1109" s="60"/>
      <c r="D1109" s="46"/>
      <c r="E1109" s="25"/>
      <c r="F1109" s="26"/>
      <c r="G1109" s="18"/>
      <c r="H1109" s="15"/>
      <c r="I1109" s="28"/>
      <c r="J1109" s="29"/>
      <c r="K1109" s="30"/>
      <c r="L1109" s="31"/>
      <c r="M1109" s="32"/>
      <c r="N1109" s="33"/>
      <c r="O1109" s="25"/>
      <c r="P1109" s="15"/>
      <c r="Q1109" s="28"/>
      <c r="R1109" s="29"/>
      <c r="S1109" s="30"/>
      <c r="T1109" s="31"/>
      <c r="U1109" s="32"/>
      <c r="V1109" s="33"/>
      <c r="W1109" s="25"/>
      <c r="X1109" s="28"/>
      <c r="Y1109" s="29"/>
      <c r="Z1109" s="32"/>
      <c r="AA1109" s="67"/>
      <c r="AB1109" s="68"/>
      <c r="AC1109" s="69"/>
      <c r="AD1109" s="70"/>
      <c r="AE1109" s="70"/>
      <c r="AF1109" s="70"/>
      <c r="AG1109" s="70"/>
      <c r="AH1109" s="69"/>
      <c r="AI1109" s="69"/>
      <c r="AJ1109" s="69"/>
      <c r="AK1109" s="70"/>
      <c r="AL1109" s="70"/>
      <c r="AM1109" s="70"/>
      <c r="AN1109" s="70"/>
      <c r="AO1109" s="69"/>
      <c r="AP1109" s="69"/>
      <c r="AQ1109" s="69"/>
    </row>
    <row r="1110">
      <c r="A1110" s="60"/>
      <c r="B1110" s="60"/>
      <c r="C1110" s="60"/>
      <c r="D1110" s="46"/>
      <c r="E1110" s="25"/>
      <c r="F1110" s="26"/>
      <c r="G1110" s="18"/>
      <c r="H1110" s="15"/>
      <c r="I1110" s="28"/>
      <c r="J1110" s="29"/>
      <c r="K1110" s="30"/>
      <c r="L1110" s="31"/>
      <c r="M1110" s="32"/>
      <c r="N1110" s="33"/>
      <c r="O1110" s="25"/>
      <c r="P1110" s="15"/>
      <c r="Q1110" s="28"/>
      <c r="R1110" s="29"/>
      <c r="S1110" s="30"/>
      <c r="T1110" s="31"/>
      <c r="U1110" s="32"/>
      <c r="V1110" s="33"/>
      <c r="W1110" s="25"/>
      <c r="X1110" s="28"/>
      <c r="Y1110" s="29"/>
      <c r="Z1110" s="32"/>
      <c r="AA1110" s="67"/>
      <c r="AB1110" s="68"/>
      <c r="AC1110" s="69"/>
      <c r="AD1110" s="70"/>
      <c r="AE1110" s="70"/>
      <c r="AF1110" s="70"/>
      <c r="AG1110" s="70"/>
      <c r="AH1110" s="69"/>
      <c r="AI1110" s="69"/>
      <c r="AJ1110" s="69"/>
      <c r="AK1110" s="70"/>
      <c r="AL1110" s="70"/>
      <c r="AM1110" s="70"/>
      <c r="AN1110" s="70"/>
      <c r="AO1110" s="69"/>
      <c r="AP1110" s="69"/>
      <c r="AQ1110" s="69"/>
    </row>
    <row r="1111">
      <c r="A1111" s="60"/>
      <c r="B1111" s="60"/>
      <c r="C1111" s="60"/>
      <c r="D1111" s="46"/>
      <c r="E1111" s="25"/>
      <c r="F1111" s="26"/>
      <c r="G1111" s="18"/>
      <c r="H1111" s="15"/>
      <c r="I1111" s="28"/>
      <c r="J1111" s="29"/>
      <c r="K1111" s="30"/>
      <c r="L1111" s="31"/>
      <c r="M1111" s="32"/>
      <c r="N1111" s="33"/>
      <c r="O1111" s="25"/>
      <c r="P1111" s="15"/>
      <c r="Q1111" s="28"/>
      <c r="R1111" s="29"/>
      <c r="S1111" s="30"/>
      <c r="T1111" s="31"/>
      <c r="U1111" s="32"/>
      <c r="V1111" s="33"/>
      <c r="W1111" s="25"/>
      <c r="X1111" s="28"/>
      <c r="Y1111" s="29"/>
      <c r="Z1111" s="32"/>
      <c r="AA1111" s="67"/>
      <c r="AB1111" s="68"/>
      <c r="AC1111" s="69"/>
      <c r="AD1111" s="70"/>
      <c r="AE1111" s="70"/>
      <c r="AF1111" s="70"/>
      <c r="AG1111" s="70"/>
      <c r="AH1111" s="69"/>
      <c r="AI1111" s="69"/>
      <c r="AJ1111" s="69"/>
      <c r="AK1111" s="70"/>
      <c r="AL1111" s="70"/>
      <c r="AM1111" s="70"/>
      <c r="AN1111" s="70"/>
      <c r="AO1111" s="69"/>
      <c r="AP1111" s="69"/>
      <c r="AQ1111" s="69"/>
    </row>
    <row r="1112">
      <c r="A1112" s="60"/>
      <c r="B1112" s="60"/>
      <c r="C1112" s="60"/>
      <c r="D1112" s="46"/>
      <c r="E1112" s="25"/>
      <c r="F1112" s="26"/>
      <c r="G1112" s="18"/>
      <c r="H1112" s="15"/>
      <c r="I1112" s="28"/>
      <c r="J1112" s="29"/>
      <c r="K1112" s="30"/>
      <c r="L1112" s="31"/>
      <c r="M1112" s="32"/>
      <c r="N1112" s="33"/>
      <c r="O1112" s="25"/>
      <c r="P1112" s="15"/>
      <c r="Q1112" s="28"/>
      <c r="R1112" s="29"/>
      <c r="S1112" s="30"/>
      <c r="T1112" s="31"/>
      <c r="U1112" s="32"/>
      <c r="V1112" s="33"/>
      <c r="W1112" s="25"/>
      <c r="X1112" s="28"/>
      <c r="Y1112" s="29"/>
      <c r="Z1112" s="32"/>
      <c r="AA1112" s="67"/>
      <c r="AB1112" s="68"/>
      <c r="AC1112" s="69"/>
      <c r="AD1112" s="70"/>
      <c r="AE1112" s="70"/>
      <c r="AF1112" s="70"/>
      <c r="AG1112" s="70"/>
      <c r="AH1112" s="69"/>
      <c r="AI1112" s="69"/>
      <c r="AJ1112" s="69"/>
      <c r="AK1112" s="70"/>
      <c r="AL1112" s="70"/>
      <c r="AM1112" s="70"/>
      <c r="AN1112" s="70"/>
      <c r="AO1112" s="69"/>
      <c r="AP1112" s="69"/>
      <c r="AQ1112" s="69"/>
    </row>
    <row r="1113">
      <c r="A1113" s="60"/>
      <c r="B1113" s="60"/>
      <c r="C1113" s="60"/>
      <c r="D1113" s="46"/>
      <c r="E1113" s="25"/>
      <c r="F1113" s="26"/>
      <c r="G1113" s="18"/>
      <c r="H1113" s="15"/>
      <c r="I1113" s="28"/>
      <c r="J1113" s="29"/>
      <c r="K1113" s="30"/>
      <c r="L1113" s="31"/>
      <c r="M1113" s="32"/>
      <c r="N1113" s="33"/>
      <c r="O1113" s="25"/>
      <c r="P1113" s="15"/>
      <c r="Q1113" s="28"/>
      <c r="R1113" s="29"/>
      <c r="S1113" s="30"/>
      <c r="T1113" s="31"/>
      <c r="U1113" s="32"/>
      <c r="V1113" s="33"/>
      <c r="W1113" s="25"/>
      <c r="X1113" s="28"/>
      <c r="Y1113" s="29"/>
      <c r="Z1113" s="32"/>
      <c r="AA1113" s="67"/>
      <c r="AB1113" s="68"/>
      <c r="AC1113" s="69"/>
      <c r="AD1113" s="70"/>
      <c r="AE1113" s="70"/>
      <c r="AF1113" s="70"/>
      <c r="AG1113" s="70"/>
      <c r="AH1113" s="69"/>
      <c r="AI1113" s="69"/>
      <c r="AJ1113" s="69"/>
      <c r="AK1113" s="70"/>
      <c r="AL1113" s="70"/>
      <c r="AM1113" s="70"/>
      <c r="AN1113" s="70"/>
      <c r="AO1113" s="69"/>
      <c r="AP1113" s="69"/>
      <c r="AQ1113" s="69"/>
    </row>
    <row r="1114">
      <c r="A1114" s="60"/>
      <c r="B1114" s="60"/>
      <c r="C1114" s="60"/>
      <c r="D1114" s="46"/>
      <c r="E1114" s="25"/>
      <c r="F1114" s="26"/>
      <c r="G1114" s="18"/>
      <c r="H1114" s="15"/>
      <c r="I1114" s="28"/>
      <c r="J1114" s="29"/>
      <c r="K1114" s="30"/>
      <c r="L1114" s="31"/>
      <c r="M1114" s="32"/>
      <c r="N1114" s="33"/>
      <c r="O1114" s="25"/>
      <c r="P1114" s="15"/>
      <c r="Q1114" s="28"/>
      <c r="R1114" s="29"/>
      <c r="S1114" s="30"/>
      <c r="T1114" s="31"/>
      <c r="U1114" s="32"/>
      <c r="V1114" s="33"/>
      <c r="W1114" s="25"/>
      <c r="X1114" s="28"/>
      <c r="Y1114" s="29"/>
      <c r="Z1114" s="32"/>
      <c r="AA1114" s="67"/>
      <c r="AB1114" s="68"/>
      <c r="AC1114" s="69"/>
      <c r="AD1114" s="70"/>
      <c r="AE1114" s="70"/>
      <c r="AF1114" s="70"/>
      <c r="AG1114" s="70"/>
      <c r="AH1114" s="69"/>
      <c r="AI1114" s="69"/>
      <c r="AJ1114" s="69"/>
      <c r="AK1114" s="70"/>
      <c r="AL1114" s="70"/>
      <c r="AM1114" s="70"/>
      <c r="AN1114" s="70"/>
      <c r="AO1114" s="69"/>
      <c r="AP1114" s="69"/>
      <c r="AQ1114" s="69"/>
    </row>
    <row r="1115">
      <c r="A1115" s="60"/>
      <c r="B1115" s="60"/>
      <c r="C1115" s="60"/>
      <c r="D1115" s="46"/>
      <c r="E1115" s="25"/>
      <c r="F1115" s="26"/>
      <c r="G1115" s="18"/>
      <c r="H1115" s="15"/>
      <c r="I1115" s="28"/>
      <c r="J1115" s="29"/>
      <c r="K1115" s="30"/>
      <c r="L1115" s="31"/>
      <c r="M1115" s="32"/>
      <c r="N1115" s="33"/>
      <c r="O1115" s="25"/>
      <c r="P1115" s="15"/>
      <c r="Q1115" s="28"/>
      <c r="R1115" s="29"/>
      <c r="S1115" s="30"/>
      <c r="T1115" s="31"/>
      <c r="U1115" s="32"/>
      <c r="V1115" s="33"/>
      <c r="W1115" s="25"/>
      <c r="X1115" s="28"/>
      <c r="Y1115" s="29"/>
      <c r="Z1115" s="32"/>
      <c r="AA1115" s="67"/>
      <c r="AB1115" s="68"/>
      <c r="AC1115" s="69"/>
      <c r="AD1115" s="70"/>
      <c r="AE1115" s="70"/>
      <c r="AF1115" s="70"/>
      <c r="AG1115" s="70"/>
      <c r="AH1115" s="69"/>
      <c r="AI1115" s="69"/>
      <c r="AJ1115" s="69"/>
      <c r="AK1115" s="70"/>
      <c r="AL1115" s="70"/>
      <c r="AM1115" s="70"/>
      <c r="AN1115" s="70"/>
      <c r="AO1115" s="69"/>
      <c r="AP1115" s="69"/>
      <c r="AQ1115" s="69"/>
    </row>
    <row r="1116">
      <c r="A1116" s="60"/>
      <c r="B1116" s="60"/>
      <c r="C1116" s="60"/>
      <c r="D1116" s="46"/>
      <c r="E1116" s="25"/>
      <c r="F1116" s="26"/>
      <c r="G1116" s="18"/>
      <c r="H1116" s="15"/>
      <c r="I1116" s="28"/>
      <c r="J1116" s="29"/>
      <c r="K1116" s="30"/>
      <c r="L1116" s="31"/>
      <c r="M1116" s="32"/>
      <c r="N1116" s="33"/>
      <c r="O1116" s="25"/>
      <c r="P1116" s="15"/>
      <c r="Q1116" s="28"/>
      <c r="R1116" s="29"/>
      <c r="S1116" s="30"/>
      <c r="T1116" s="31"/>
      <c r="U1116" s="32"/>
      <c r="V1116" s="33"/>
      <c r="W1116" s="25"/>
      <c r="X1116" s="28"/>
      <c r="Y1116" s="29"/>
      <c r="Z1116" s="32"/>
      <c r="AA1116" s="67"/>
      <c r="AB1116" s="68"/>
      <c r="AC1116" s="69"/>
      <c r="AD1116" s="70"/>
      <c r="AE1116" s="70"/>
      <c r="AF1116" s="70"/>
      <c r="AG1116" s="70"/>
      <c r="AH1116" s="69"/>
      <c r="AI1116" s="69"/>
      <c r="AJ1116" s="69"/>
      <c r="AK1116" s="70"/>
      <c r="AL1116" s="70"/>
      <c r="AM1116" s="70"/>
      <c r="AN1116" s="70"/>
      <c r="AO1116" s="69"/>
      <c r="AP1116" s="69"/>
      <c r="AQ1116" s="69"/>
    </row>
    <row r="1117">
      <c r="A1117" s="60"/>
      <c r="B1117" s="60"/>
      <c r="C1117" s="60"/>
      <c r="D1117" s="46"/>
      <c r="E1117" s="25"/>
      <c r="F1117" s="26"/>
      <c r="G1117" s="18"/>
      <c r="H1117" s="15"/>
      <c r="I1117" s="28"/>
      <c r="J1117" s="29"/>
      <c r="K1117" s="30"/>
      <c r="L1117" s="31"/>
      <c r="M1117" s="32"/>
      <c r="N1117" s="33"/>
      <c r="O1117" s="25"/>
      <c r="P1117" s="15"/>
      <c r="Q1117" s="28"/>
      <c r="R1117" s="29"/>
      <c r="S1117" s="30"/>
      <c r="T1117" s="31"/>
      <c r="U1117" s="32"/>
      <c r="V1117" s="33"/>
      <c r="W1117" s="25"/>
      <c r="X1117" s="28"/>
      <c r="Y1117" s="29"/>
      <c r="Z1117" s="32"/>
      <c r="AA1117" s="67"/>
      <c r="AB1117" s="68"/>
      <c r="AC1117" s="69"/>
      <c r="AD1117" s="70"/>
      <c r="AE1117" s="70"/>
      <c r="AF1117" s="70"/>
      <c r="AG1117" s="70"/>
      <c r="AH1117" s="69"/>
      <c r="AI1117" s="69"/>
      <c r="AJ1117" s="69"/>
      <c r="AK1117" s="70"/>
      <c r="AL1117" s="70"/>
      <c r="AM1117" s="70"/>
      <c r="AN1117" s="70"/>
      <c r="AO1117" s="69"/>
      <c r="AP1117" s="69"/>
      <c r="AQ1117" s="69"/>
    </row>
    <row r="1118">
      <c r="A1118" s="60"/>
      <c r="B1118" s="60"/>
      <c r="C1118" s="60"/>
      <c r="D1118" s="46"/>
      <c r="E1118" s="25"/>
      <c r="F1118" s="26"/>
      <c r="G1118" s="18"/>
      <c r="H1118" s="15"/>
      <c r="I1118" s="28"/>
      <c r="J1118" s="29"/>
      <c r="K1118" s="30"/>
      <c r="L1118" s="31"/>
      <c r="M1118" s="32"/>
      <c r="N1118" s="33"/>
      <c r="O1118" s="25"/>
      <c r="P1118" s="15"/>
      <c r="Q1118" s="28"/>
      <c r="R1118" s="29"/>
      <c r="S1118" s="30"/>
      <c r="T1118" s="31"/>
      <c r="U1118" s="32"/>
      <c r="V1118" s="33"/>
      <c r="W1118" s="25"/>
      <c r="X1118" s="28"/>
      <c r="Y1118" s="29"/>
      <c r="Z1118" s="32"/>
      <c r="AA1118" s="67"/>
      <c r="AB1118" s="68"/>
      <c r="AC1118" s="69"/>
      <c r="AD1118" s="70"/>
      <c r="AE1118" s="70"/>
      <c r="AF1118" s="70"/>
      <c r="AG1118" s="70"/>
      <c r="AH1118" s="69"/>
      <c r="AI1118" s="69"/>
      <c r="AJ1118" s="69"/>
      <c r="AK1118" s="70"/>
      <c r="AL1118" s="70"/>
      <c r="AM1118" s="70"/>
      <c r="AN1118" s="70"/>
      <c r="AO1118" s="69"/>
      <c r="AP1118" s="69"/>
      <c r="AQ1118" s="69"/>
    </row>
    <row r="1119">
      <c r="A1119" s="60"/>
      <c r="B1119" s="60"/>
      <c r="C1119" s="60"/>
      <c r="D1119" s="46"/>
      <c r="E1119" s="25"/>
      <c r="F1119" s="26"/>
      <c r="G1119" s="18"/>
      <c r="H1119" s="15"/>
      <c r="I1119" s="28"/>
      <c r="J1119" s="29"/>
      <c r="K1119" s="30"/>
      <c r="L1119" s="31"/>
      <c r="M1119" s="32"/>
      <c r="N1119" s="33"/>
      <c r="O1119" s="25"/>
      <c r="P1119" s="15"/>
      <c r="Q1119" s="28"/>
      <c r="R1119" s="29"/>
      <c r="S1119" s="30"/>
      <c r="T1119" s="31"/>
      <c r="U1119" s="32"/>
      <c r="V1119" s="33"/>
      <c r="W1119" s="25"/>
      <c r="X1119" s="28"/>
      <c r="Y1119" s="29"/>
      <c r="Z1119" s="32"/>
      <c r="AA1119" s="67"/>
      <c r="AB1119" s="68"/>
      <c r="AC1119" s="69"/>
      <c r="AD1119" s="70"/>
      <c r="AE1119" s="70"/>
      <c r="AF1119" s="70"/>
      <c r="AG1119" s="70"/>
      <c r="AH1119" s="69"/>
      <c r="AI1119" s="69"/>
      <c r="AJ1119" s="69"/>
      <c r="AK1119" s="70"/>
      <c r="AL1119" s="70"/>
      <c r="AM1119" s="70"/>
      <c r="AN1119" s="70"/>
      <c r="AO1119" s="69"/>
      <c r="AP1119" s="69"/>
      <c r="AQ1119" s="69"/>
    </row>
    <row r="1120">
      <c r="A1120" s="60"/>
      <c r="B1120" s="60"/>
      <c r="C1120" s="60"/>
      <c r="D1120" s="46"/>
      <c r="E1120" s="25"/>
      <c r="F1120" s="26"/>
      <c r="G1120" s="18"/>
      <c r="H1120" s="15"/>
      <c r="I1120" s="28"/>
      <c r="J1120" s="29"/>
      <c r="K1120" s="30"/>
      <c r="L1120" s="31"/>
      <c r="M1120" s="32"/>
      <c r="N1120" s="33"/>
      <c r="O1120" s="25"/>
      <c r="P1120" s="15"/>
      <c r="Q1120" s="28"/>
      <c r="R1120" s="29"/>
      <c r="S1120" s="30"/>
      <c r="T1120" s="31"/>
      <c r="U1120" s="32"/>
      <c r="V1120" s="33"/>
      <c r="W1120" s="25"/>
      <c r="X1120" s="28"/>
      <c r="Y1120" s="29"/>
      <c r="Z1120" s="32"/>
      <c r="AA1120" s="67"/>
      <c r="AB1120" s="68"/>
      <c r="AC1120" s="69"/>
      <c r="AD1120" s="70"/>
      <c r="AE1120" s="70"/>
      <c r="AF1120" s="70"/>
      <c r="AG1120" s="70"/>
      <c r="AH1120" s="69"/>
      <c r="AI1120" s="69"/>
      <c r="AJ1120" s="69"/>
      <c r="AK1120" s="70"/>
      <c r="AL1120" s="70"/>
      <c r="AM1120" s="70"/>
      <c r="AN1120" s="70"/>
      <c r="AO1120" s="69"/>
      <c r="AP1120" s="69"/>
      <c r="AQ1120" s="69"/>
    </row>
    <row r="1121">
      <c r="A1121" s="60"/>
      <c r="B1121" s="60"/>
      <c r="C1121" s="60"/>
      <c r="D1121" s="46"/>
      <c r="E1121" s="25"/>
      <c r="F1121" s="26"/>
      <c r="G1121" s="18"/>
      <c r="H1121" s="15"/>
      <c r="I1121" s="28"/>
      <c r="J1121" s="29"/>
      <c r="K1121" s="30"/>
      <c r="L1121" s="31"/>
      <c r="M1121" s="32"/>
      <c r="N1121" s="33"/>
      <c r="O1121" s="25"/>
      <c r="P1121" s="15"/>
      <c r="Q1121" s="28"/>
      <c r="R1121" s="29"/>
      <c r="S1121" s="30"/>
      <c r="T1121" s="31"/>
      <c r="U1121" s="32"/>
      <c r="V1121" s="33"/>
      <c r="W1121" s="25"/>
      <c r="X1121" s="28"/>
      <c r="Y1121" s="29"/>
      <c r="Z1121" s="32"/>
      <c r="AA1121" s="67"/>
      <c r="AB1121" s="68"/>
      <c r="AC1121" s="69"/>
      <c r="AD1121" s="70"/>
      <c r="AE1121" s="70"/>
      <c r="AF1121" s="70"/>
      <c r="AG1121" s="70"/>
      <c r="AH1121" s="69"/>
      <c r="AI1121" s="69"/>
      <c r="AJ1121" s="69"/>
      <c r="AK1121" s="70"/>
      <c r="AL1121" s="70"/>
      <c r="AM1121" s="70"/>
      <c r="AN1121" s="70"/>
      <c r="AO1121" s="69"/>
      <c r="AP1121" s="69"/>
      <c r="AQ1121" s="69"/>
    </row>
    <row r="1122">
      <c r="A1122" s="60"/>
      <c r="B1122" s="60"/>
      <c r="C1122" s="60"/>
      <c r="D1122" s="46"/>
      <c r="E1122" s="25"/>
      <c r="F1122" s="26"/>
      <c r="G1122" s="18"/>
      <c r="H1122" s="15"/>
      <c r="I1122" s="28"/>
      <c r="J1122" s="29"/>
      <c r="K1122" s="30"/>
      <c r="L1122" s="31"/>
      <c r="M1122" s="32"/>
      <c r="N1122" s="33"/>
      <c r="O1122" s="25"/>
      <c r="P1122" s="15"/>
      <c r="Q1122" s="28"/>
      <c r="R1122" s="29"/>
      <c r="S1122" s="30"/>
      <c r="T1122" s="31"/>
      <c r="U1122" s="32"/>
      <c r="V1122" s="33"/>
      <c r="W1122" s="25"/>
      <c r="X1122" s="28"/>
      <c r="Y1122" s="29"/>
      <c r="Z1122" s="32"/>
      <c r="AA1122" s="67"/>
      <c r="AB1122" s="68"/>
      <c r="AC1122" s="69"/>
      <c r="AD1122" s="70"/>
      <c r="AE1122" s="70"/>
      <c r="AF1122" s="70"/>
      <c r="AG1122" s="70"/>
      <c r="AH1122" s="69"/>
      <c r="AI1122" s="69"/>
      <c r="AJ1122" s="69"/>
      <c r="AK1122" s="70"/>
      <c r="AL1122" s="70"/>
      <c r="AM1122" s="70"/>
      <c r="AN1122" s="70"/>
      <c r="AO1122" s="69"/>
      <c r="AP1122" s="69"/>
      <c r="AQ1122" s="69"/>
    </row>
    <row r="1123">
      <c r="A1123" s="60"/>
      <c r="B1123" s="60"/>
      <c r="C1123" s="60"/>
      <c r="D1123" s="46"/>
      <c r="E1123" s="25"/>
      <c r="F1123" s="26"/>
      <c r="G1123" s="18"/>
      <c r="H1123" s="15"/>
      <c r="I1123" s="28"/>
      <c r="J1123" s="29"/>
      <c r="K1123" s="30"/>
      <c r="L1123" s="31"/>
      <c r="M1123" s="32"/>
      <c r="N1123" s="33"/>
      <c r="O1123" s="25"/>
      <c r="P1123" s="15"/>
      <c r="Q1123" s="28"/>
      <c r="R1123" s="29"/>
      <c r="S1123" s="30"/>
      <c r="T1123" s="31"/>
      <c r="U1123" s="32"/>
      <c r="V1123" s="33"/>
      <c r="W1123" s="25"/>
      <c r="X1123" s="28"/>
      <c r="Y1123" s="29"/>
      <c r="Z1123" s="32"/>
      <c r="AA1123" s="67"/>
      <c r="AB1123" s="68"/>
      <c r="AC1123" s="69"/>
      <c r="AD1123" s="70"/>
      <c r="AE1123" s="70"/>
      <c r="AF1123" s="70"/>
      <c r="AG1123" s="70"/>
      <c r="AH1123" s="69"/>
      <c r="AI1123" s="69"/>
      <c r="AJ1123" s="69"/>
      <c r="AK1123" s="70"/>
      <c r="AL1123" s="70"/>
      <c r="AM1123" s="70"/>
      <c r="AN1123" s="70"/>
      <c r="AO1123" s="69"/>
      <c r="AP1123" s="69"/>
      <c r="AQ1123" s="69"/>
    </row>
    <row r="1124">
      <c r="A1124" s="60"/>
      <c r="B1124" s="60"/>
      <c r="C1124" s="60"/>
      <c r="D1124" s="46"/>
      <c r="E1124" s="25"/>
      <c r="F1124" s="26"/>
      <c r="G1124" s="18"/>
      <c r="H1124" s="15"/>
      <c r="I1124" s="28"/>
      <c r="J1124" s="29"/>
      <c r="K1124" s="30"/>
      <c r="L1124" s="31"/>
      <c r="M1124" s="32"/>
      <c r="N1124" s="33"/>
      <c r="O1124" s="25"/>
      <c r="P1124" s="15"/>
      <c r="Q1124" s="28"/>
      <c r="R1124" s="29"/>
      <c r="S1124" s="30"/>
      <c r="T1124" s="31"/>
      <c r="U1124" s="32"/>
      <c r="V1124" s="33"/>
      <c r="W1124" s="25"/>
      <c r="X1124" s="28"/>
      <c r="Y1124" s="29"/>
      <c r="Z1124" s="32"/>
      <c r="AA1124" s="67"/>
      <c r="AB1124" s="68"/>
      <c r="AC1124" s="69"/>
      <c r="AD1124" s="70"/>
      <c r="AE1124" s="70"/>
      <c r="AF1124" s="70"/>
      <c r="AG1124" s="70"/>
      <c r="AH1124" s="69"/>
      <c r="AI1124" s="69"/>
      <c r="AJ1124" s="69"/>
      <c r="AK1124" s="70"/>
      <c r="AL1124" s="70"/>
      <c r="AM1124" s="70"/>
      <c r="AN1124" s="70"/>
      <c r="AO1124" s="69"/>
      <c r="AP1124" s="69"/>
      <c r="AQ1124" s="69"/>
    </row>
    <row r="1125">
      <c r="A1125" s="60"/>
      <c r="B1125" s="60"/>
      <c r="C1125" s="60"/>
      <c r="D1125" s="46"/>
      <c r="E1125" s="25"/>
      <c r="F1125" s="26"/>
      <c r="G1125" s="18"/>
      <c r="H1125" s="15"/>
      <c r="I1125" s="28"/>
      <c r="J1125" s="29"/>
      <c r="K1125" s="30"/>
      <c r="L1125" s="31"/>
      <c r="M1125" s="32"/>
      <c r="N1125" s="33"/>
      <c r="O1125" s="25"/>
      <c r="P1125" s="15"/>
      <c r="Q1125" s="28"/>
      <c r="R1125" s="29"/>
      <c r="S1125" s="30"/>
      <c r="T1125" s="31"/>
      <c r="U1125" s="32"/>
      <c r="V1125" s="33"/>
      <c r="W1125" s="25"/>
      <c r="X1125" s="28"/>
      <c r="Y1125" s="29"/>
      <c r="Z1125" s="32"/>
      <c r="AA1125" s="67"/>
      <c r="AB1125" s="68"/>
      <c r="AC1125" s="69"/>
      <c r="AD1125" s="70"/>
      <c r="AE1125" s="70"/>
      <c r="AF1125" s="70"/>
      <c r="AG1125" s="70"/>
      <c r="AH1125" s="69"/>
      <c r="AI1125" s="69"/>
      <c r="AJ1125" s="69"/>
      <c r="AK1125" s="70"/>
      <c r="AL1125" s="70"/>
      <c r="AM1125" s="70"/>
      <c r="AN1125" s="70"/>
      <c r="AO1125" s="69"/>
      <c r="AP1125" s="69"/>
      <c r="AQ1125" s="69"/>
    </row>
    <row r="1126">
      <c r="A1126" s="60"/>
      <c r="B1126" s="60"/>
      <c r="C1126" s="60"/>
      <c r="D1126" s="46"/>
      <c r="E1126" s="25"/>
      <c r="F1126" s="26"/>
      <c r="G1126" s="18"/>
      <c r="H1126" s="15"/>
      <c r="I1126" s="28"/>
      <c r="J1126" s="29"/>
      <c r="K1126" s="30"/>
      <c r="L1126" s="31"/>
      <c r="M1126" s="32"/>
      <c r="N1126" s="33"/>
      <c r="O1126" s="25"/>
      <c r="P1126" s="15"/>
      <c r="Q1126" s="28"/>
      <c r="R1126" s="29"/>
      <c r="S1126" s="30"/>
      <c r="T1126" s="31"/>
      <c r="U1126" s="32"/>
      <c r="V1126" s="33"/>
      <c r="W1126" s="25"/>
      <c r="X1126" s="28"/>
      <c r="Y1126" s="29"/>
      <c r="Z1126" s="32"/>
      <c r="AA1126" s="67"/>
      <c r="AB1126" s="68"/>
      <c r="AC1126" s="69"/>
      <c r="AD1126" s="70"/>
      <c r="AE1126" s="70"/>
      <c r="AF1126" s="70"/>
      <c r="AG1126" s="70"/>
      <c r="AH1126" s="69"/>
      <c r="AI1126" s="69"/>
      <c r="AJ1126" s="69"/>
      <c r="AK1126" s="70"/>
      <c r="AL1126" s="70"/>
      <c r="AM1126" s="70"/>
      <c r="AN1126" s="70"/>
      <c r="AO1126" s="69"/>
      <c r="AP1126" s="69"/>
      <c r="AQ1126" s="69"/>
    </row>
    <row r="1127">
      <c r="A1127" s="60"/>
      <c r="B1127" s="60"/>
      <c r="C1127" s="60"/>
      <c r="D1127" s="46"/>
      <c r="E1127" s="25"/>
      <c r="F1127" s="26"/>
      <c r="G1127" s="18"/>
      <c r="H1127" s="15"/>
      <c r="I1127" s="28"/>
      <c r="J1127" s="29"/>
      <c r="K1127" s="30"/>
      <c r="L1127" s="31"/>
      <c r="M1127" s="32"/>
      <c r="N1127" s="33"/>
      <c r="O1127" s="25"/>
      <c r="P1127" s="15"/>
      <c r="Q1127" s="28"/>
      <c r="R1127" s="29"/>
      <c r="S1127" s="30"/>
      <c r="T1127" s="31"/>
      <c r="U1127" s="32"/>
      <c r="V1127" s="33"/>
      <c r="W1127" s="25"/>
      <c r="X1127" s="28"/>
      <c r="Y1127" s="29"/>
      <c r="Z1127" s="32"/>
      <c r="AA1127" s="67"/>
      <c r="AB1127" s="68"/>
      <c r="AC1127" s="69"/>
      <c r="AD1127" s="70"/>
      <c r="AE1127" s="70"/>
      <c r="AF1127" s="70"/>
      <c r="AG1127" s="70"/>
      <c r="AH1127" s="69"/>
      <c r="AI1127" s="69"/>
      <c r="AJ1127" s="69"/>
      <c r="AK1127" s="70"/>
      <c r="AL1127" s="70"/>
      <c r="AM1127" s="70"/>
      <c r="AN1127" s="70"/>
      <c r="AO1127" s="69"/>
      <c r="AP1127" s="69"/>
      <c r="AQ1127" s="69"/>
    </row>
    <row r="1128">
      <c r="A1128" s="60"/>
      <c r="B1128" s="60"/>
      <c r="C1128" s="60"/>
      <c r="D1128" s="46"/>
      <c r="E1128" s="25"/>
      <c r="F1128" s="26"/>
      <c r="G1128" s="18"/>
      <c r="H1128" s="15"/>
      <c r="I1128" s="28"/>
      <c r="J1128" s="29"/>
      <c r="K1128" s="30"/>
      <c r="L1128" s="31"/>
      <c r="M1128" s="32"/>
      <c r="N1128" s="33"/>
      <c r="O1128" s="25"/>
      <c r="P1128" s="15"/>
      <c r="Q1128" s="28"/>
      <c r="R1128" s="29"/>
      <c r="S1128" s="30"/>
      <c r="T1128" s="31"/>
      <c r="U1128" s="32"/>
      <c r="V1128" s="33"/>
      <c r="W1128" s="25"/>
      <c r="X1128" s="28"/>
      <c r="Y1128" s="29"/>
      <c r="Z1128" s="32"/>
      <c r="AA1128" s="67"/>
      <c r="AB1128" s="68"/>
      <c r="AC1128" s="69"/>
      <c r="AD1128" s="70"/>
      <c r="AE1128" s="70"/>
      <c r="AF1128" s="70"/>
      <c r="AG1128" s="70"/>
      <c r="AH1128" s="69"/>
      <c r="AI1128" s="69"/>
      <c r="AJ1128" s="69"/>
      <c r="AK1128" s="70"/>
      <c r="AL1128" s="70"/>
      <c r="AM1128" s="70"/>
      <c r="AN1128" s="70"/>
      <c r="AO1128" s="69"/>
      <c r="AP1128" s="69"/>
      <c r="AQ1128" s="69"/>
    </row>
    <row r="1129">
      <c r="A1129" s="60"/>
      <c r="B1129" s="60"/>
      <c r="C1129" s="60"/>
      <c r="D1129" s="46"/>
      <c r="E1129" s="25"/>
      <c r="F1129" s="26"/>
      <c r="G1129" s="18"/>
      <c r="H1129" s="15"/>
      <c r="I1129" s="28"/>
      <c r="J1129" s="29"/>
      <c r="K1129" s="30"/>
      <c r="L1129" s="31"/>
      <c r="M1129" s="32"/>
      <c r="N1129" s="33"/>
      <c r="O1129" s="25"/>
      <c r="P1129" s="15"/>
      <c r="Q1129" s="28"/>
      <c r="R1129" s="29"/>
      <c r="S1129" s="30"/>
      <c r="T1129" s="31"/>
      <c r="U1129" s="32"/>
      <c r="V1129" s="33"/>
      <c r="W1129" s="25"/>
      <c r="X1129" s="28"/>
      <c r="Y1129" s="29"/>
      <c r="Z1129" s="32"/>
      <c r="AA1129" s="67"/>
      <c r="AB1129" s="68"/>
      <c r="AC1129" s="69"/>
      <c r="AD1129" s="70"/>
      <c r="AE1129" s="70"/>
      <c r="AF1129" s="70"/>
      <c r="AG1129" s="70"/>
      <c r="AH1129" s="69"/>
      <c r="AI1129" s="69"/>
      <c r="AJ1129" s="69"/>
      <c r="AK1129" s="70"/>
      <c r="AL1129" s="70"/>
      <c r="AM1129" s="70"/>
      <c r="AN1129" s="70"/>
      <c r="AO1129" s="69"/>
      <c r="AP1129" s="69"/>
      <c r="AQ1129" s="69"/>
    </row>
    <row r="1130">
      <c r="A1130" s="60"/>
      <c r="B1130" s="60"/>
      <c r="C1130" s="60"/>
      <c r="D1130" s="46"/>
      <c r="E1130" s="25"/>
      <c r="F1130" s="26"/>
      <c r="G1130" s="18"/>
      <c r="H1130" s="15"/>
      <c r="I1130" s="28"/>
      <c r="J1130" s="29"/>
      <c r="K1130" s="30"/>
      <c r="L1130" s="31"/>
      <c r="M1130" s="32"/>
      <c r="N1130" s="33"/>
      <c r="O1130" s="25"/>
      <c r="P1130" s="15"/>
      <c r="Q1130" s="28"/>
      <c r="R1130" s="29"/>
      <c r="S1130" s="30"/>
      <c r="T1130" s="31"/>
      <c r="U1130" s="32"/>
      <c r="V1130" s="33"/>
      <c r="W1130" s="25"/>
      <c r="X1130" s="28"/>
      <c r="Y1130" s="29"/>
      <c r="Z1130" s="32"/>
      <c r="AA1130" s="67"/>
      <c r="AB1130" s="68"/>
      <c r="AC1130" s="69"/>
      <c r="AD1130" s="70"/>
      <c r="AE1130" s="70"/>
      <c r="AF1130" s="70"/>
      <c r="AG1130" s="70"/>
      <c r="AH1130" s="69"/>
      <c r="AI1130" s="69"/>
      <c r="AJ1130" s="69"/>
      <c r="AK1130" s="70"/>
      <c r="AL1130" s="70"/>
      <c r="AM1130" s="70"/>
      <c r="AN1130" s="70"/>
      <c r="AO1130" s="69"/>
      <c r="AP1130" s="69"/>
      <c r="AQ1130" s="69"/>
    </row>
    <row r="1131">
      <c r="A1131" s="60"/>
      <c r="B1131" s="60"/>
      <c r="C1131" s="60"/>
      <c r="D1131" s="46"/>
      <c r="E1131" s="25"/>
      <c r="F1131" s="26"/>
      <c r="G1131" s="18"/>
      <c r="H1131" s="15"/>
      <c r="I1131" s="28"/>
      <c r="J1131" s="29"/>
      <c r="K1131" s="30"/>
      <c r="L1131" s="31"/>
      <c r="M1131" s="32"/>
      <c r="N1131" s="33"/>
      <c r="O1131" s="25"/>
      <c r="P1131" s="15"/>
      <c r="Q1131" s="28"/>
      <c r="R1131" s="29"/>
      <c r="S1131" s="30"/>
      <c r="T1131" s="31"/>
      <c r="U1131" s="32"/>
      <c r="V1131" s="33"/>
      <c r="W1131" s="25"/>
      <c r="X1131" s="28"/>
      <c r="Y1131" s="29"/>
      <c r="Z1131" s="32"/>
      <c r="AA1131" s="67"/>
      <c r="AB1131" s="68"/>
      <c r="AC1131" s="69"/>
      <c r="AD1131" s="70"/>
      <c r="AE1131" s="70"/>
      <c r="AF1131" s="70"/>
      <c r="AG1131" s="70"/>
      <c r="AH1131" s="69"/>
      <c r="AI1131" s="69"/>
      <c r="AJ1131" s="69"/>
      <c r="AK1131" s="70"/>
      <c r="AL1131" s="70"/>
      <c r="AM1131" s="70"/>
      <c r="AN1131" s="70"/>
      <c r="AO1131" s="69"/>
      <c r="AP1131" s="69"/>
      <c r="AQ1131" s="69"/>
    </row>
    <row r="1132">
      <c r="A1132" s="60"/>
      <c r="B1132" s="60"/>
      <c r="C1132" s="60"/>
      <c r="D1132" s="46"/>
      <c r="E1132" s="25"/>
      <c r="F1132" s="26"/>
      <c r="G1132" s="18"/>
      <c r="H1132" s="15"/>
      <c r="I1132" s="28"/>
      <c r="J1132" s="29"/>
      <c r="K1132" s="30"/>
      <c r="L1132" s="31"/>
      <c r="M1132" s="32"/>
      <c r="N1132" s="33"/>
      <c r="O1132" s="25"/>
      <c r="P1132" s="15"/>
      <c r="Q1132" s="28"/>
      <c r="R1132" s="29"/>
      <c r="S1132" s="30"/>
      <c r="T1132" s="31"/>
      <c r="U1132" s="32"/>
      <c r="V1132" s="33"/>
      <c r="W1132" s="25"/>
      <c r="X1132" s="28"/>
      <c r="Y1132" s="29"/>
      <c r="Z1132" s="32"/>
      <c r="AA1132" s="67"/>
      <c r="AB1132" s="68"/>
      <c r="AC1132" s="69"/>
      <c r="AD1132" s="70"/>
      <c r="AE1132" s="70"/>
      <c r="AF1132" s="70"/>
      <c r="AG1132" s="70"/>
      <c r="AH1132" s="69"/>
      <c r="AI1132" s="69"/>
      <c r="AJ1132" s="69"/>
      <c r="AK1132" s="70"/>
      <c r="AL1132" s="70"/>
      <c r="AM1132" s="70"/>
      <c r="AN1132" s="70"/>
      <c r="AO1132" s="69"/>
      <c r="AP1132" s="69"/>
      <c r="AQ1132" s="69"/>
    </row>
    <row r="1133">
      <c r="A1133" s="60"/>
      <c r="B1133" s="60"/>
      <c r="C1133" s="60"/>
      <c r="D1133" s="46"/>
      <c r="E1133" s="25"/>
      <c r="F1133" s="26"/>
      <c r="G1133" s="18"/>
      <c r="H1133" s="15"/>
      <c r="I1133" s="28"/>
      <c r="J1133" s="29"/>
      <c r="K1133" s="30"/>
      <c r="L1133" s="31"/>
      <c r="M1133" s="32"/>
      <c r="N1133" s="33"/>
      <c r="O1133" s="25"/>
      <c r="P1133" s="15"/>
      <c r="Q1133" s="28"/>
      <c r="R1133" s="29"/>
      <c r="S1133" s="30"/>
      <c r="T1133" s="31"/>
      <c r="U1133" s="32"/>
      <c r="V1133" s="33"/>
      <c r="W1133" s="25"/>
      <c r="X1133" s="28"/>
      <c r="Y1133" s="29"/>
      <c r="Z1133" s="32"/>
      <c r="AA1133" s="67"/>
      <c r="AB1133" s="68"/>
      <c r="AC1133" s="69"/>
      <c r="AD1133" s="70"/>
      <c r="AE1133" s="70"/>
      <c r="AF1133" s="70"/>
      <c r="AG1133" s="70"/>
      <c r="AH1133" s="69"/>
      <c r="AI1133" s="69"/>
      <c r="AJ1133" s="69"/>
      <c r="AK1133" s="70"/>
      <c r="AL1133" s="70"/>
      <c r="AM1133" s="70"/>
      <c r="AN1133" s="70"/>
      <c r="AO1133" s="69"/>
      <c r="AP1133" s="69"/>
      <c r="AQ1133" s="69"/>
    </row>
    <row r="1134">
      <c r="A1134" s="60"/>
      <c r="B1134" s="60"/>
      <c r="C1134" s="60"/>
      <c r="D1134" s="46"/>
      <c r="E1134" s="25"/>
      <c r="F1134" s="26"/>
      <c r="G1134" s="18"/>
      <c r="H1134" s="15"/>
      <c r="I1134" s="28"/>
      <c r="J1134" s="29"/>
      <c r="K1134" s="30"/>
      <c r="L1134" s="31"/>
      <c r="M1134" s="32"/>
      <c r="N1134" s="33"/>
      <c r="O1134" s="25"/>
      <c r="P1134" s="15"/>
      <c r="Q1134" s="28"/>
      <c r="R1134" s="29"/>
      <c r="S1134" s="30"/>
      <c r="T1134" s="31"/>
      <c r="U1134" s="32"/>
      <c r="V1134" s="33"/>
      <c r="W1134" s="25"/>
      <c r="X1134" s="28"/>
      <c r="Y1134" s="29"/>
      <c r="Z1134" s="32"/>
      <c r="AA1134" s="67"/>
      <c r="AB1134" s="68"/>
      <c r="AC1134" s="69"/>
      <c r="AD1134" s="70"/>
      <c r="AE1134" s="70"/>
      <c r="AF1134" s="70"/>
      <c r="AG1134" s="70"/>
      <c r="AH1134" s="69"/>
      <c r="AI1134" s="69"/>
      <c r="AJ1134" s="69"/>
      <c r="AK1134" s="70"/>
      <c r="AL1134" s="70"/>
      <c r="AM1134" s="70"/>
      <c r="AN1134" s="70"/>
      <c r="AO1134" s="69"/>
      <c r="AP1134" s="69"/>
      <c r="AQ1134" s="69"/>
    </row>
    <row r="1135">
      <c r="A1135" s="60"/>
      <c r="B1135" s="60"/>
      <c r="C1135" s="60"/>
      <c r="D1135" s="46"/>
      <c r="E1135" s="25"/>
      <c r="F1135" s="26"/>
      <c r="G1135" s="18"/>
      <c r="H1135" s="15"/>
      <c r="I1135" s="28"/>
      <c r="J1135" s="29"/>
      <c r="K1135" s="30"/>
      <c r="L1135" s="31"/>
      <c r="M1135" s="32"/>
      <c r="N1135" s="33"/>
      <c r="O1135" s="25"/>
      <c r="P1135" s="15"/>
      <c r="Q1135" s="28"/>
      <c r="R1135" s="29"/>
      <c r="S1135" s="30"/>
      <c r="T1135" s="31"/>
      <c r="U1135" s="32"/>
      <c r="V1135" s="33"/>
      <c r="W1135" s="25"/>
      <c r="X1135" s="28"/>
      <c r="Y1135" s="29"/>
      <c r="Z1135" s="32"/>
      <c r="AA1135" s="67"/>
      <c r="AB1135" s="68"/>
      <c r="AC1135" s="69"/>
      <c r="AD1135" s="70"/>
      <c r="AE1135" s="70"/>
      <c r="AF1135" s="70"/>
      <c r="AG1135" s="70"/>
      <c r="AH1135" s="69"/>
      <c r="AI1135" s="69"/>
      <c r="AJ1135" s="69"/>
      <c r="AK1135" s="70"/>
      <c r="AL1135" s="70"/>
      <c r="AM1135" s="70"/>
      <c r="AN1135" s="70"/>
      <c r="AO1135" s="69"/>
      <c r="AP1135" s="69"/>
      <c r="AQ1135" s="69"/>
    </row>
    <row r="1136">
      <c r="A1136" s="60"/>
      <c r="B1136" s="60"/>
      <c r="C1136" s="60"/>
      <c r="D1136" s="46"/>
      <c r="E1136" s="25"/>
      <c r="F1136" s="26"/>
      <c r="G1136" s="18"/>
      <c r="H1136" s="15"/>
      <c r="I1136" s="28"/>
      <c r="J1136" s="29"/>
      <c r="K1136" s="30"/>
      <c r="L1136" s="31"/>
      <c r="M1136" s="32"/>
      <c r="N1136" s="33"/>
      <c r="O1136" s="25"/>
      <c r="P1136" s="15"/>
      <c r="Q1136" s="28"/>
      <c r="R1136" s="29"/>
      <c r="S1136" s="30"/>
      <c r="T1136" s="31"/>
      <c r="U1136" s="32"/>
      <c r="V1136" s="33"/>
      <c r="W1136" s="25"/>
      <c r="X1136" s="28"/>
      <c r="Y1136" s="29"/>
      <c r="Z1136" s="32"/>
      <c r="AA1136" s="67"/>
      <c r="AB1136" s="68"/>
      <c r="AC1136" s="69"/>
      <c r="AD1136" s="70"/>
      <c r="AE1136" s="70"/>
      <c r="AF1136" s="70"/>
      <c r="AG1136" s="70"/>
      <c r="AH1136" s="69"/>
      <c r="AI1136" s="69"/>
      <c r="AJ1136" s="69"/>
      <c r="AK1136" s="70"/>
      <c r="AL1136" s="70"/>
      <c r="AM1136" s="70"/>
      <c r="AN1136" s="70"/>
      <c r="AO1136" s="69"/>
      <c r="AP1136" s="69"/>
      <c r="AQ1136" s="69"/>
    </row>
    <row r="1137">
      <c r="A1137" s="60"/>
      <c r="B1137" s="60"/>
      <c r="C1137" s="60"/>
      <c r="D1137" s="46"/>
      <c r="E1137" s="25"/>
      <c r="F1137" s="26"/>
      <c r="G1137" s="18"/>
      <c r="H1137" s="15"/>
      <c r="I1137" s="28"/>
      <c r="J1137" s="29"/>
      <c r="K1137" s="30"/>
      <c r="L1137" s="31"/>
      <c r="M1137" s="32"/>
      <c r="N1137" s="33"/>
      <c r="O1137" s="25"/>
      <c r="P1137" s="15"/>
      <c r="Q1137" s="28"/>
      <c r="R1137" s="29"/>
      <c r="S1137" s="30"/>
      <c r="T1137" s="31"/>
      <c r="U1137" s="32"/>
      <c r="V1137" s="33"/>
      <c r="W1137" s="25"/>
      <c r="X1137" s="28"/>
      <c r="Y1137" s="29"/>
      <c r="Z1137" s="32"/>
      <c r="AA1137" s="67"/>
      <c r="AB1137" s="68"/>
      <c r="AC1137" s="69"/>
      <c r="AD1137" s="70"/>
      <c r="AE1137" s="70"/>
      <c r="AF1137" s="70"/>
      <c r="AG1137" s="70"/>
      <c r="AH1137" s="69"/>
      <c r="AI1137" s="69"/>
      <c r="AJ1137" s="69"/>
      <c r="AK1137" s="70"/>
      <c r="AL1137" s="70"/>
      <c r="AM1137" s="70"/>
      <c r="AN1137" s="70"/>
      <c r="AO1137" s="69"/>
      <c r="AP1137" s="69"/>
      <c r="AQ1137" s="69"/>
    </row>
    <row r="1138">
      <c r="A1138" s="60"/>
      <c r="B1138" s="60"/>
      <c r="C1138" s="60"/>
      <c r="D1138" s="46"/>
      <c r="E1138" s="25"/>
      <c r="F1138" s="26"/>
      <c r="G1138" s="18"/>
      <c r="H1138" s="15"/>
      <c r="I1138" s="28"/>
      <c r="J1138" s="29"/>
      <c r="K1138" s="30"/>
      <c r="L1138" s="31"/>
      <c r="M1138" s="32"/>
      <c r="N1138" s="33"/>
      <c r="O1138" s="25"/>
      <c r="P1138" s="15"/>
      <c r="Q1138" s="28"/>
      <c r="R1138" s="29"/>
      <c r="S1138" s="30"/>
      <c r="T1138" s="31"/>
      <c r="U1138" s="32"/>
      <c r="V1138" s="33"/>
      <c r="W1138" s="25"/>
      <c r="X1138" s="28"/>
      <c r="Y1138" s="29"/>
      <c r="Z1138" s="32"/>
      <c r="AA1138" s="67"/>
      <c r="AB1138" s="68"/>
      <c r="AC1138" s="69"/>
      <c r="AD1138" s="70"/>
      <c r="AE1138" s="70"/>
      <c r="AF1138" s="70"/>
      <c r="AG1138" s="70"/>
      <c r="AH1138" s="69"/>
      <c r="AI1138" s="69"/>
      <c r="AJ1138" s="69"/>
      <c r="AK1138" s="70"/>
      <c r="AL1138" s="70"/>
      <c r="AM1138" s="70"/>
      <c r="AN1138" s="70"/>
      <c r="AO1138" s="69"/>
      <c r="AP1138" s="69"/>
      <c r="AQ1138" s="69"/>
    </row>
    <row r="1139">
      <c r="A1139" s="60"/>
      <c r="B1139" s="60"/>
      <c r="C1139" s="60"/>
      <c r="D1139" s="46"/>
      <c r="E1139" s="25"/>
      <c r="F1139" s="26"/>
      <c r="G1139" s="18"/>
      <c r="H1139" s="15"/>
      <c r="I1139" s="28"/>
      <c r="J1139" s="29"/>
      <c r="K1139" s="30"/>
      <c r="L1139" s="31"/>
      <c r="M1139" s="32"/>
      <c r="N1139" s="33"/>
      <c r="O1139" s="25"/>
      <c r="P1139" s="15"/>
      <c r="Q1139" s="28"/>
      <c r="R1139" s="29"/>
      <c r="S1139" s="30"/>
      <c r="T1139" s="31"/>
      <c r="U1139" s="32"/>
      <c r="V1139" s="33"/>
      <c r="W1139" s="25"/>
      <c r="X1139" s="28"/>
      <c r="Y1139" s="29"/>
      <c r="Z1139" s="32"/>
      <c r="AA1139" s="67"/>
      <c r="AB1139" s="68"/>
      <c r="AC1139" s="69"/>
      <c r="AD1139" s="70"/>
      <c r="AE1139" s="70"/>
      <c r="AF1139" s="70"/>
      <c r="AG1139" s="70"/>
      <c r="AH1139" s="69"/>
      <c r="AI1139" s="69"/>
      <c r="AJ1139" s="69"/>
      <c r="AK1139" s="70"/>
      <c r="AL1139" s="70"/>
      <c r="AM1139" s="70"/>
      <c r="AN1139" s="70"/>
      <c r="AO1139" s="69"/>
      <c r="AP1139" s="69"/>
      <c r="AQ1139" s="69"/>
    </row>
    <row r="1140">
      <c r="A1140" s="60"/>
      <c r="B1140" s="60"/>
      <c r="C1140" s="60"/>
      <c r="D1140" s="46"/>
      <c r="E1140" s="25"/>
      <c r="F1140" s="26"/>
      <c r="G1140" s="18"/>
      <c r="H1140" s="15"/>
      <c r="I1140" s="28"/>
      <c r="J1140" s="29"/>
      <c r="K1140" s="30"/>
      <c r="L1140" s="31"/>
      <c r="M1140" s="32"/>
      <c r="N1140" s="33"/>
      <c r="O1140" s="25"/>
      <c r="P1140" s="15"/>
      <c r="Q1140" s="28"/>
      <c r="R1140" s="29"/>
      <c r="S1140" s="30"/>
      <c r="T1140" s="31"/>
      <c r="U1140" s="32"/>
      <c r="V1140" s="33"/>
      <c r="W1140" s="25"/>
      <c r="X1140" s="28"/>
      <c r="Y1140" s="29"/>
      <c r="Z1140" s="32"/>
      <c r="AA1140" s="67"/>
      <c r="AB1140" s="68"/>
      <c r="AC1140" s="69"/>
      <c r="AD1140" s="70"/>
      <c r="AE1140" s="70"/>
      <c r="AF1140" s="70"/>
      <c r="AG1140" s="70"/>
      <c r="AH1140" s="69"/>
      <c r="AI1140" s="69"/>
      <c r="AJ1140" s="69"/>
      <c r="AK1140" s="70"/>
      <c r="AL1140" s="70"/>
      <c r="AM1140" s="70"/>
      <c r="AN1140" s="70"/>
      <c r="AO1140" s="69"/>
      <c r="AP1140" s="69"/>
      <c r="AQ1140" s="69"/>
    </row>
    <row r="1141">
      <c r="A1141" s="60"/>
      <c r="B1141" s="60"/>
      <c r="C1141" s="60"/>
      <c r="D1141" s="46"/>
      <c r="E1141" s="25"/>
      <c r="F1141" s="26"/>
      <c r="G1141" s="18"/>
      <c r="H1141" s="15"/>
      <c r="I1141" s="28"/>
      <c r="J1141" s="29"/>
      <c r="K1141" s="30"/>
      <c r="L1141" s="31"/>
      <c r="M1141" s="32"/>
      <c r="N1141" s="33"/>
      <c r="O1141" s="25"/>
      <c r="P1141" s="15"/>
      <c r="Q1141" s="28"/>
      <c r="R1141" s="29"/>
      <c r="S1141" s="30"/>
      <c r="T1141" s="31"/>
      <c r="U1141" s="32"/>
      <c r="V1141" s="33"/>
      <c r="W1141" s="25"/>
      <c r="X1141" s="28"/>
      <c r="Y1141" s="29"/>
      <c r="Z1141" s="32"/>
      <c r="AA1141" s="67"/>
      <c r="AB1141" s="68"/>
      <c r="AC1141" s="69"/>
      <c r="AD1141" s="70"/>
      <c r="AE1141" s="70"/>
      <c r="AF1141" s="70"/>
      <c r="AG1141" s="70"/>
      <c r="AH1141" s="69"/>
      <c r="AI1141" s="69"/>
      <c r="AJ1141" s="69"/>
      <c r="AK1141" s="70"/>
      <c r="AL1141" s="70"/>
      <c r="AM1141" s="70"/>
      <c r="AN1141" s="70"/>
      <c r="AO1141" s="69"/>
      <c r="AP1141" s="69"/>
      <c r="AQ1141" s="69"/>
    </row>
    <row r="1142">
      <c r="A1142" s="60"/>
      <c r="B1142" s="60"/>
      <c r="C1142" s="60"/>
      <c r="D1142" s="46"/>
      <c r="E1142" s="25"/>
      <c r="F1142" s="26"/>
      <c r="G1142" s="18"/>
      <c r="H1142" s="15"/>
      <c r="I1142" s="28"/>
      <c r="J1142" s="29"/>
      <c r="K1142" s="30"/>
      <c r="L1142" s="31"/>
      <c r="M1142" s="32"/>
      <c r="N1142" s="33"/>
      <c r="O1142" s="25"/>
      <c r="P1142" s="15"/>
      <c r="Q1142" s="28"/>
      <c r="R1142" s="29"/>
      <c r="S1142" s="30"/>
      <c r="T1142" s="31"/>
      <c r="U1142" s="32"/>
      <c r="V1142" s="33"/>
      <c r="W1142" s="25"/>
      <c r="X1142" s="28"/>
      <c r="Y1142" s="29"/>
      <c r="Z1142" s="32"/>
      <c r="AA1142" s="67"/>
      <c r="AB1142" s="68"/>
      <c r="AC1142" s="69"/>
      <c r="AD1142" s="70"/>
      <c r="AE1142" s="70"/>
      <c r="AF1142" s="70"/>
      <c r="AG1142" s="70"/>
      <c r="AH1142" s="69"/>
      <c r="AI1142" s="69"/>
      <c r="AJ1142" s="69"/>
      <c r="AK1142" s="70"/>
      <c r="AL1142" s="70"/>
      <c r="AM1142" s="70"/>
      <c r="AN1142" s="70"/>
      <c r="AO1142" s="69"/>
      <c r="AP1142" s="69"/>
      <c r="AQ1142" s="69"/>
    </row>
    <row r="1143">
      <c r="A1143" s="60"/>
      <c r="B1143" s="60"/>
      <c r="C1143" s="60"/>
      <c r="D1143" s="46"/>
      <c r="E1143" s="25"/>
      <c r="F1143" s="26"/>
      <c r="G1143" s="18"/>
      <c r="H1143" s="15"/>
      <c r="I1143" s="28"/>
      <c r="J1143" s="29"/>
      <c r="K1143" s="30"/>
      <c r="L1143" s="31"/>
      <c r="M1143" s="32"/>
      <c r="N1143" s="33"/>
      <c r="O1143" s="25"/>
      <c r="P1143" s="15"/>
      <c r="Q1143" s="28"/>
      <c r="R1143" s="29"/>
      <c r="S1143" s="30"/>
      <c r="T1143" s="31"/>
      <c r="U1143" s="32"/>
      <c r="V1143" s="33"/>
      <c r="W1143" s="25"/>
      <c r="X1143" s="28"/>
      <c r="Y1143" s="29"/>
      <c r="Z1143" s="32"/>
      <c r="AA1143" s="67"/>
      <c r="AB1143" s="68"/>
      <c r="AC1143" s="69"/>
      <c r="AD1143" s="70"/>
      <c r="AE1143" s="70"/>
      <c r="AF1143" s="70"/>
      <c r="AG1143" s="70"/>
      <c r="AH1143" s="69"/>
      <c r="AI1143" s="69"/>
      <c r="AJ1143" s="69"/>
      <c r="AK1143" s="70"/>
      <c r="AL1143" s="70"/>
      <c r="AM1143" s="70"/>
      <c r="AN1143" s="70"/>
      <c r="AO1143" s="69"/>
      <c r="AP1143" s="69"/>
      <c r="AQ1143" s="69"/>
    </row>
    <row r="1144">
      <c r="A1144" s="60"/>
      <c r="B1144" s="60"/>
      <c r="C1144" s="60"/>
      <c r="D1144" s="46"/>
      <c r="E1144" s="25"/>
      <c r="F1144" s="26"/>
      <c r="G1144" s="18"/>
      <c r="H1144" s="15"/>
      <c r="I1144" s="28"/>
      <c r="J1144" s="29"/>
      <c r="K1144" s="30"/>
      <c r="L1144" s="31"/>
      <c r="M1144" s="32"/>
      <c r="N1144" s="33"/>
      <c r="O1144" s="25"/>
      <c r="P1144" s="15"/>
      <c r="Q1144" s="28"/>
      <c r="R1144" s="29"/>
      <c r="S1144" s="30"/>
      <c r="T1144" s="31"/>
      <c r="U1144" s="32"/>
      <c r="V1144" s="33"/>
      <c r="W1144" s="25"/>
      <c r="X1144" s="28"/>
      <c r="Y1144" s="29"/>
      <c r="Z1144" s="32"/>
      <c r="AA1144" s="67"/>
      <c r="AB1144" s="68"/>
      <c r="AC1144" s="69"/>
      <c r="AD1144" s="70"/>
      <c r="AE1144" s="70"/>
      <c r="AF1144" s="70"/>
      <c r="AG1144" s="70"/>
      <c r="AH1144" s="69"/>
      <c r="AI1144" s="69"/>
      <c r="AJ1144" s="69"/>
      <c r="AK1144" s="70"/>
      <c r="AL1144" s="70"/>
      <c r="AM1144" s="70"/>
      <c r="AN1144" s="70"/>
      <c r="AO1144" s="69"/>
      <c r="AP1144" s="69"/>
      <c r="AQ1144" s="69"/>
    </row>
    <row r="1145">
      <c r="A1145" s="60"/>
      <c r="B1145" s="60"/>
      <c r="C1145" s="60"/>
      <c r="D1145" s="46"/>
      <c r="E1145" s="25"/>
      <c r="F1145" s="26"/>
      <c r="G1145" s="18"/>
      <c r="H1145" s="15"/>
      <c r="I1145" s="28"/>
      <c r="J1145" s="29"/>
      <c r="K1145" s="30"/>
      <c r="L1145" s="31"/>
      <c r="M1145" s="32"/>
      <c r="N1145" s="33"/>
      <c r="O1145" s="25"/>
      <c r="P1145" s="15"/>
      <c r="Q1145" s="28"/>
      <c r="R1145" s="29"/>
      <c r="S1145" s="30"/>
      <c r="T1145" s="31"/>
      <c r="U1145" s="32"/>
      <c r="V1145" s="33"/>
      <c r="W1145" s="25"/>
      <c r="X1145" s="28"/>
      <c r="Y1145" s="29"/>
      <c r="Z1145" s="32"/>
      <c r="AA1145" s="67"/>
      <c r="AB1145" s="68"/>
      <c r="AC1145" s="69"/>
      <c r="AD1145" s="70"/>
      <c r="AE1145" s="70"/>
      <c r="AF1145" s="70"/>
      <c r="AG1145" s="70"/>
      <c r="AH1145" s="69"/>
      <c r="AI1145" s="69"/>
      <c r="AJ1145" s="69"/>
      <c r="AK1145" s="70"/>
      <c r="AL1145" s="70"/>
      <c r="AM1145" s="70"/>
      <c r="AN1145" s="70"/>
      <c r="AO1145" s="69"/>
      <c r="AP1145" s="69"/>
      <c r="AQ1145" s="69"/>
    </row>
    <row r="1146">
      <c r="A1146" s="60"/>
      <c r="B1146" s="60"/>
      <c r="C1146" s="60"/>
      <c r="D1146" s="46"/>
      <c r="E1146" s="25"/>
      <c r="F1146" s="26"/>
      <c r="G1146" s="18"/>
      <c r="H1146" s="15"/>
      <c r="I1146" s="28"/>
      <c r="J1146" s="29"/>
      <c r="K1146" s="30"/>
      <c r="L1146" s="31"/>
      <c r="M1146" s="32"/>
      <c r="N1146" s="33"/>
      <c r="O1146" s="25"/>
      <c r="P1146" s="15"/>
      <c r="Q1146" s="28"/>
      <c r="R1146" s="29"/>
      <c r="S1146" s="30"/>
      <c r="T1146" s="31"/>
      <c r="U1146" s="32"/>
      <c r="V1146" s="33"/>
      <c r="W1146" s="25"/>
      <c r="X1146" s="28"/>
      <c r="Y1146" s="29"/>
      <c r="Z1146" s="32"/>
      <c r="AA1146" s="67"/>
      <c r="AB1146" s="68"/>
      <c r="AC1146" s="69"/>
      <c r="AD1146" s="70"/>
      <c r="AE1146" s="70"/>
      <c r="AF1146" s="70"/>
      <c r="AG1146" s="70"/>
      <c r="AH1146" s="69"/>
      <c r="AI1146" s="69"/>
      <c r="AJ1146" s="69"/>
      <c r="AK1146" s="70"/>
      <c r="AL1146" s="70"/>
      <c r="AM1146" s="70"/>
      <c r="AN1146" s="70"/>
      <c r="AO1146" s="69"/>
      <c r="AP1146" s="69"/>
      <c r="AQ1146" s="69"/>
    </row>
    <row r="1147">
      <c r="A1147" s="60"/>
      <c r="B1147" s="60"/>
      <c r="C1147" s="60"/>
      <c r="D1147" s="46"/>
      <c r="E1147" s="25"/>
      <c r="F1147" s="26"/>
      <c r="G1147" s="18"/>
      <c r="H1147" s="15"/>
      <c r="I1147" s="28"/>
      <c r="J1147" s="29"/>
      <c r="K1147" s="30"/>
      <c r="L1147" s="31"/>
      <c r="M1147" s="32"/>
      <c r="N1147" s="33"/>
      <c r="O1147" s="25"/>
      <c r="P1147" s="15"/>
      <c r="Q1147" s="28"/>
      <c r="R1147" s="29"/>
      <c r="S1147" s="30"/>
      <c r="T1147" s="31"/>
      <c r="U1147" s="32"/>
      <c r="V1147" s="33"/>
      <c r="W1147" s="25"/>
      <c r="X1147" s="28"/>
      <c r="Y1147" s="29"/>
      <c r="Z1147" s="32"/>
      <c r="AA1147" s="67"/>
      <c r="AB1147" s="68"/>
      <c r="AC1147" s="69"/>
      <c r="AD1147" s="70"/>
      <c r="AE1147" s="70"/>
      <c r="AF1147" s="70"/>
      <c r="AG1147" s="70"/>
      <c r="AH1147" s="69"/>
      <c r="AI1147" s="69"/>
      <c r="AJ1147" s="69"/>
      <c r="AK1147" s="70"/>
      <c r="AL1147" s="70"/>
      <c r="AM1147" s="70"/>
      <c r="AN1147" s="70"/>
      <c r="AO1147" s="69"/>
      <c r="AP1147" s="69"/>
      <c r="AQ1147" s="69"/>
    </row>
    <row r="1148">
      <c r="A1148" s="60"/>
      <c r="B1148" s="60"/>
      <c r="C1148" s="60"/>
      <c r="D1148" s="46"/>
      <c r="E1148" s="25"/>
      <c r="F1148" s="26"/>
      <c r="G1148" s="18"/>
      <c r="H1148" s="15"/>
      <c r="I1148" s="28"/>
      <c r="J1148" s="29"/>
      <c r="K1148" s="30"/>
      <c r="L1148" s="31"/>
      <c r="M1148" s="32"/>
      <c r="N1148" s="33"/>
      <c r="O1148" s="25"/>
      <c r="P1148" s="15"/>
      <c r="Q1148" s="28"/>
      <c r="R1148" s="29"/>
      <c r="S1148" s="30"/>
      <c r="T1148" s="31"/>
      <c r="U1148" s="32"/>
      <c r="V1148" s="33"/>
      <c r="W1148" s="25"/>
      <c r="X1148" s="28"/>
      <c r="Y1148" s="29"/>
      <c r="Z1148" s="32"/>
      <c r="AA1148" s="67"/>
      <c r="AB1148" s="68"/>
      <c r="AC1148" s="69"/>
      <c r="AD1148" s="70"/>
      <c r="AE1148" s="70"/>
      <c r="AF1148" s="70"/>
      <c r="AG1148" s="70"/>
      <c r="AH1148" s="69"/>
      <c r="AI1148" s="69"/>
      <c r="AJ1148" s="69"/>
      <c r="AK1148" s="70"/>
      <c r="AL1148" s="70"/>
      <c r="AM1148" s="70"/>
      <c r="AN1148" s="70"/>
      <c r="AO1148" s="69"/>
      <c r="AP1148" s="69"/>
      <c r="AQ1148" s="69"/>
    </row>
    <row r="1149">
      <c r="A1149" s="60"/>
      <c r="B1149" s="60"/>
      <c r="C1149" s="60"/>
      <c r="D1149" s="46"/>
      <c r="E1149" s="25"/>
      <c r="F1149" s="26"/>
      <c r="G1149" s="18"/>
      <c r="H1149" s="15"/>
      <c r="I1149" s="28"/>
      <c r="J1149" s="29"/>
      <c r="K1149" s="30"/>
      <c r="L1149" s="31"/>
      <c r="M1149" s="32"/>
      <c r="N1149" s="33"/>
      <c r="O1149" s="25"/>
      <c r="P1149" s="15"/>
      <c r="Q1149" s="28"/>
      <c r="R1149" s="29"/>
      <c r="S1149" s="30"/>
      <c r="T1149" s="31"/>
      <c r="U1149" s="32"/>
      <c r="V1149" s="33"/>
      <c r="W1149" s="25"/>
      <c r="X1149" s="28"/>
      <c r="Y1149" s="29"/>
      <c r="Z1149" s="32"/>
      <c r="AA1149" s="67"/>
      <c r="AB1149" s="68"/>
      <c r="AC1149" s="69"/>
      <c r="AD1149" s="70"/>
      <c r="AE1149" s="70"/>
      <c r="AF1149" s="70"/>
      <c r="AG1149" s="70"/>
      <c r="AH1149" s="69"/>
      <c r="AI1149" s="69"/>
      <c r="AJ1149" s="69"/>
      <c r="AK1149" s="70"/>
      <c r="AL1149" s="70"/>
      <c r="AM1149" s="70"/>
      <c r="AN1149" s="70"/>
      <c r="AO1149" s="69"/>
      <c r="AP1149" s="69"/>
      <c r="AQ1149" s="69"/>
    </row>
    <row r="1150">
      <c r="A1150" s="60"/>
      <c r="B1150" s="60"/>
      <c r="C1150" s="60"/>
      <c r="D1150" s="46"/>
      <c r="E1150" s="25"/>
      <c r="F1150" s="26"/>
      <c r="G1150" s="18"/>
      <c r="H1150" s="15"/>
      <c r="I1150" s="28"/>
      <c r="J1150" s="29"/>
      <c r="K1150" s="30"/>
      <c r="L1150" s="31"/>
      <c r="M1150" s="32"/>
      <c r="N1150" s="33"/>
      <c r="O1150" s="25"/>
      <c r="P1150" s="15"/>
      <c r="Q1150" s="28"/>
      <c r="R1150" s="29"/>
      <c r="S1150" s="30"/>
      <c r="T1150" s="31"/>
      <c r="U1150" s="32"/>
      <c r="V1150" s="33"/>
      <c r="W1150" s="25"/>
      <c r="X1150" s="28"/>
      <c r="Y1150" s="29"/>
      <c r="Z1150" s="32"/>
      <c r="AA1150" s="67"/>
      <c r="AB1150" s="68"/>
      <c r="AC1150" s="69"/>
      <c r="AD1150" s="70"/>
      <c r="AE1150" s="70"/>
      <c r="AF1150" s="70"/>
      <c r="AG1150" s="70"/>
      <c r="AH1150" s="69"/>
      <c r="AI1150" s="69"/>
      <c r="AJ1150" s="69"/>
      <c r="AK1150" s="70"/>
      <c r="AL1150" s="70"/>
      <c r="AM1150" s="70"/>
      <c r="AN1150" s="70"/>
      <c r="AO1150" s="69"/>
      <c r="AP1150" s="69"/>
      <c r="AQ1150" s="69"/>
    </row>
    <row r="1151">
      <c r="A1151" s="60"/>
      <c r="B1151" s="60"/>
      <c r="C1151" s="60"/>
      <c r="D1151" s="46"/>
      <c r="E1151" s="25"/>
      <c r="F1151" s="26"/>
      <c r="G1151" s="18"/>
      <c r="H1151" s="15"/>
      <c r="I1151" s="28"/>
      <c r="J1151" s="29"/>
      <c r="K1151" s="30"/>
      <c r="L1151" s="31"/>
      <c r="M1151" s="32"/>
      <c r="N1151" s="33"/>
      <c r="O1151" s="25"/>
      <c r="P1151" s="15"/>
      <c r="Q1151" s="28"/>
      <c r="R1151" s="29"/>
      <c r="S1151" s="30"/>
      <c r="T1151" s="31"/>
      <c r="U1151" s="32"/>
      <c r="V1151" s="33"/>
      <c r="W1151" s="25"/>
      <c r="X1151" s="28"/>
      <c r="Y1151" s="29"/>
      <c r="Z1151" s="32"/>
      <c r="AA1151" s="67"/>
      <c r="AB1151" s="68"/>
      <c r="AC1151" s="69"/>
      <c r="AD1151" s="70"/>
      <c r="AE1151" s="70"/>
      <c r="AF1151" s="70"/>
      <c r="AG1151" s="70"/>
      <c r="AH1151" s="69"/>
      <c r="AI1151" s="69"/>
      <c r="AJ1151" s="69"/>
      <c r="AK1151" s="70"/>
      <c r="AL1151" s="70"/>
      <c r="AM1151" s="70"/>
      <c r="AN1151" s="70"/>
      <c r="AO1151" s="69"/>
      <c r="AP1151" s="69"/>
      <c r="AQ1151" s="69"/>
    </row>
    <row r="1152">
      <c r="A1152" s="60"/>
      <c r="B1152" s="60"/>
      <c r="C1152" s="60"/>
      <c r="D1152" s="46"/>
      <c r="E1152" s="25"/>
      <c r="F1152" s="26"/>
      <c r="G1152" s="18"/>
      <c r="H1152" s="15"/>
      <c r="I1152" s="28"/>
      <c r="J1152" s="29"/>
      <c r="K1152" s="30"/>
      <c r="L1152" s="31"/>
      <c r="M1152" s="32"/>
      <c r="N1152" s="33"/>
      <c r="O1152" s="25"/>
      <c r="P1152" s="15"/>
      <c r="Q1152" s="28"/>
      <c r="R1152" s="29"/>
      <c r="S1152" s="30"/>
      <c r="T1152" s="31"/>
      <c r="U1152" s="32"/>
      <c r="V1152" s="33"/>
      <c r="W1152" s="25"/>
      <c r="X1152" s="28"/>
      <c r="Y1152" s="29"/>
      <c r="Z1152" s="32"/>
      <c r="AA1152" s="67"/>
      <c r="AB1152" s="68"/>
      <c r="AC1152" s="69"/>
      <c r="AD1152" s="70"/>
      <c r="AE1152" s="70"/>
      <c r="AF1152" s="70"/>
      <c r="AG1152" s="70"/>
      <c r="AH1152" s="69"/>
      <c r="AI1152" s="69"/>
      <c r="AJ1152" s="69"/>
      <c r="AK1152" s="70"/>
      <c r="AL1152" s="70"/>
      <c r="AM1152" s="70"/>
      <c r="AN1152" s="70"/>
      <c r="AO1152" s="69"/>
      <c r="AP1152" s="69"/>
      <c r="AQ1152" s="69"/>
    </row>
    <row r="1153">
      <c r="A1153" s="60"/>
      <c r="B1153" s="60"/>
      <c r="C1153" s="60"/>
      <c r="D1153" s="46"/>
      <c r="E1153" s="25"/>
      <c r="F1153" s="26"/>
      <c r="G1153" s="18"/>
      <c r="H1153" s="15"/>
      <c r="I1153" s="28"/>
      <c r="J1153" s="29"/>
      <c r="K1153" s="30"/>
      <c r="L1153" s="31"/>
      <c r="M1153" s="32"/>
      <c r="N1153" s="33"/>
      <c r="O1153" s="25"/>
      <c r="P1153" s="15"/>
      <c r="Q1153" s="28"/>
      <c r="R1153" s="29"/>
      <c r="S1153" s="30"/>
      <c r="T1153" s="31"/>
      <c r="U1153" s="32"/>
      <c r="V1153" s="33"/>
      <c r="W1153" s="25"/>
      <c r="X1153" s="28"/>
      <c r="Y1153" s="29"/>
      <c r="Z1153" s="32"/>
      <c r="AA1153" s="67"/>
      <c r="AB1153" s="68"/>
      <c r="AC1153" s="69"/>
      <c r="AD1153" s="70"/>
      <c r="AE1153" s="70"/>
      <c r="AF1153" s="70"/>
      <c r="AG1153" s="70"/>
      <c r="AH1153" s="69"/>
      <c r="AI1153" s="69"/>
      <c r="AJ1153" s="69"/>
      <c r="AK1153" s="70"/>
      <c r="AL1153" s="70"/>
      <c r="AM1153" s="70"/>
      <c r="AN1153" s="70"/>
      <c r="AO1153" s="69"/>
      <c r="AP1153" s="69"/>
      <c r="AQ1153" s="69"/>
    </row>
    <row r="1154">
      <c r="A1154" s="60"/>
      <c r="B1154" s="60"/>
      <c r="C1154" s="60"/>
      <c r="D1154" s="46"/>
      <c r="E1154" s="25"/>
      <c r="F1154" s="26"/>
      <c r="G1154" s="18"/>
      <c r="H1154" s="15"/>
      <c r="I1154" s="28"/>
      <c r="J1154" s="29"/>
      <c r="K1154" s="30"/>
      <c r="L1154" s="31"/>
      <c r="M1154" s="32"/>
      <c r="N1154" s="33"/>
      <c r="O1154" s="25"/>
      <c r="P1154" s="15"/>
      <c r="Q1154" s="28"/>
      <c r="R1154" s="29"/>
      <c r="S1154" s="30"/>
      <c r="T1154" s="31"/>
      <c r="U1154" s="32"/>
      <c r="V1154" s="33"/>
      <c r="W1154" s="25"/>
      <c r="X1154" s="28"/>
      <c r="Y1154" s="29"/>
      <c r="Z1154" s="32"/>
      <c r="AA1154" s="67"/>
      <c r="AB1154" s="68"/>
      <c r="AC1154" s="69"/>
      <c r="AD1154" s="70"/>
      <c r="AE1154" s="70"/>
      <c r="AF1154" s="70"/>
      <c r="AG1154" s="70"/>
      <c r="AH1154" s="69"/>
      <c r="AI1154" s="69"/>
      <c r="AJ1154" s="69"/>
      <c r="AK1154" s="70"/>
      <c r="AL1154" s="70"/>
      <c r="AM1154" s="70"/>
      <c r="AN1154" s="70"/>
      <c r="AO1154" s="69"/>
      <c r="AP1154" s="69"/>
      <c r="AQ1154" s="69"/>
    </row>
    <row r="1155">
      <c r="A1155" s="60"/>
      <c r="B1155" s="60"/>
      <c r="C1155" s="60"/>
      <c r="D1155" s="46"/>
      <c r="E1155" s="25"/>
      <c r="F1155" s="26"/>
      <c r="G1155" s="18"/>
      <c r="H1155" s="15"/>
      <c r="I1155" s="28"/>
      <c r="J1155" s="29"/>
      <c r="K1155" s="30"/>
      <c r="L1155" s="31"/>
      <c r="M1155" s="32"/>
      <c r="N1155" s="33"/>
      <c r="O1155" s="25"/>
      <c r="P1155" s="15"/>
      <c r="Q1155" s="28"/>
      <c r="R1155" s="29"/>
      <c r="S1155" s="30"/>
      <c r="T1155" s="31"/>
      <c r="U1155" s="32"/>
      <c r="V1155" s="33"/>
      <c r="W1155" s="25"/>
      <c r="X1155" s="28"/>
      <c r="Y1155" s="29"/>
      <c r="Z1155" s="32"/>
      <c r="AA1155" s="67"/>
      <c r="AB1155" s="68"/>
      <c r="AC1155" s="69"/>
      <c r="AD1155" s="70"/>
      <c r="AE1155" s="70"/>
      <c r="AF1155" s="70"/>
      <c r="AG1155" s="70"/>
      <c r="AH1155" s="69"/>
      <c r="AI1155" s="69"/>
      <c r="AJ1155" s="69"/>
      <c r="AK1155" s="70"/>
      <c r="AL1155" s="70"/>
      <c r="AM1155" s="70"/>
      <c r="AN1155" s="70"/>
      <c r="AO1155" s="69"/>
      <c r="AP1155" s="69"/>
      <c r="AQ1155" s="69"/>
    </row>
    <row r="1156">
      <c r="A1156" s="60"/>
      <c r="B1156" s="60"/>
      <c r="C1156" s="60"/>
      <c r="D1156" s="46"/>
      <c r="E1156" s="25"/>
      <c r="F1156" s="26"/>
      <c r="G1156" s="18"/>
      <c r="H1156" s="15"/>
      <c r="I1156" s="28"/>
      <c r="J1156" s="29"/>
      <c r="K1156" s="30"/>
      <c r="L1156" s="31"/>
      <c r="M1156" s="32"/>
      <c r="N1156" s="33"/>
      <c r="O1156" s="25"/>
      <c r="P1156" s="15"/>
      <c r="Q1156" s="28"/>
      <c r="R1156" s="29"/>
      <c r="S1156" s="30"/>
      <c r="T1156" s="31"/>
      <c r="U1156" s="32"/>
      <c r="V1156" s="33"/>
      <c r="W1156" s="25"/>
      <c r="X1156" s="28"/>
      <c r="Y1156" s="29"/>
      <c r="Z1156" s="32"/>
      <c r="AA1156" s="67"/>
      <c r="AB1156" s="68"/>
      <c r="AC1156" s="69"/>
      <c r="AD1156" s="70"/>
      <c r="AE1156" s="70"/>
      <c r="AF1156" s="70"/>
      <c r="AG1156" s="70"/>
      <c r="AH1156" s="69"/>
      <c r="AI1156" s="69"/>
      <c r="AJ1156" s="69"/>
      <c r="AK1156" s="70"/>
      <c r="AL1156" s="70"/>
      <c r="AM1156" s="70"/>
      <c r="AN1156" s="70"/>
      <c r="AO1156" s="69"/>
      <c r="AP1156" s="69"/>
      <c r="AQ1156" s="69"/>
    </row>
    <row r="1157">
      <c r="A1157" s="60"/>
      <c r="B1157" s="60"/>
      <c r="C1157" s="60"/>
      <c r="D1157" s="46"/>
      <c r="E1157" s="25"/>
      <c r="F1157" s="26"/>
      <c r="G1157" s="18"/>
      <c r="H1157" s="15"/>
      <c r="I1157" s="28"/>
      <c r="J1157" s="29"/>
      <c r="K1157" s="30"/>
      <c r="L1157" s="31"/>
      <c r="M1157" s="32"/>
      <c r="N1157" s="33"/>
      <c r="O1157" s="25"/>
      <c r="P1157" s="15"/>
      <c r="Q1157" s="28"/>
      <c r="R1157" s="29"/>
      <c r="S1157" s="30"/>
      <c r="T1157" s="31"/>
      <c r="U1157" s="32"/>
      <c r="V1157" s="33"/>
      <c r="W1157" s="25"/>
      <c r="X1157" s="28"/>
      <c r="Y1157" s="29"/>
      <c r="Z1157" s="32"/>
      <c r="AA1157" s="67"/>
      <c r="AB1157" s="68"/>
      <c r="AC1157" s="69"/>
      <c r="AD1157" s="70"/>
      <c r="AE1157" s="70"/>
      <c r="AF1157" s="70"/>
      <c r="AG1157" s="70"/>
      <c r="AH1157" s="69"/>
      <c r="AI1157" s="69"/>
      <c r="AJ1157" s="69"/>
      <c r="AK1157" s="70"/>
      <c r="AL1157" s="70"/>
      <c r="AM1157" s="70"/>
      <c r="AN1157" s="70"/>
      <c r="AO1157" s="69"/>
      <c r="AP1157" s="69"/>
      <c r="AQ1157" s="69"/>
    </row>
    <row r="1158">
      <c r="A1158" s="60"/>
      <c r="B1158" s="60"/>
      <c r="C1158" s="60"/>
      <c r="D1158" s="46"/>
      <c r="E1158" s="25"/>
      <c r="F1158" s="26"/>
      <c r="G1158" s="18"/>
      <c r="H1158" s="15"/>
      <c r="I1158" s="28"/>
      <c r="J1158" s="29"/>
      <c r="K1158" s="30"/>
      <c r="L1158" s="31"/>
      <c r="M1158" s="32"/>
      <c r="N1158" s="33"/>
      <c r="O1158" s="25"/>
      <c r="P1158" s="15"/>
      <c r="Q1158" s="28"/>
      <c r="R1158" s="29"/>
      <c r="S1158" s="30"/>
      <c r="T1158" s="31"/>
      <c r="U1158" s="32"/>
      <c r="V1158" s="33"/>
      <c r="W1158" s="25"/>
      <c r="X1158" s="28"/>
      <c r="Y1158" s="29"/>
      <c r="Z1158" s="32"/>
      <c r="AA1158" s="67"/>
      <c r="AB1158" s="68"/>
      <c r="AC1158" s="69"/>
      <c r="AD1158" s="70"/>
      <c r="AE1158" s="70"/>
      <c r="AF1158" s="70"/>
      <c r="AG1158" s="70"/>
      <c r="AH1158" s="69"/>
      <c r="AI1158" s="69"/>
      <c r="AJ1158" s="69"/>
      <c r="AK1158" s="70"/>
      <c r="AL1158" s="70"/>
      <c r="AM1158" s="70"/>
      <c r="AN1158" s="70"/>
      <c r="AO1158" s="69"/>
      <c r="AP1158" s="69"/>
      <c r="AQ1158" s="69"/>
    </row>
    <row r="1159">
      <c r="A1159" s="60"/>
      <c r="B1159" s="60"/>
      <c r="C1159" s="60"/>
      <c r="D1159" s="46"/>
      <c r="E1159" s="25"/>
      <c r="F1159" s="26"/>
      <c r="G1159" s="18"/>
      <c r="H1159" s="15"/>
      <c r="I1159" s="28"/>
      <c r="J1159" s="29"/>
      <c r="K1159" s="30"/>
      <c r="L1159" s="31"/>
      <c r="M1159" s="32"/>
      <c r="N1159" s="33"/>
      <c r="O1159" s="25"/>
      <c r="P1159" s="15"/>
      <c r="Q1159" s="28"/>
      <c r="R1159" s="29"/>
      <c r="S1159" s="30"/>
      <c r="T1159" s="31"/>
      <c r="U1159" s="32"/>
      <c r="V1159" s="33"/>
      <c r="W1159" s="25"/>
      <c r="X1159" s="28"/>
      <c r="Y1159" s="29"/>
      <c r="Z1159" s="32"/>
      <c r="AA1159" s="67"/>
      <c r="AB1159" s="68"/>
      <c r="AC1159" s="69"/>
      <c r="AD1159" s="70"/>
      <c r="AE1159" s="70"/>
      <c r="AF1159" s="70"/>
      <c r="AG1159" s="70"/>
      <c r="AH1159" s="69"/>
      <c r="AI1159" s="69"/>
      <c r="AJ1159" s="69"/>
      <c r="AK1159" s="70"/>
      <c r="AL1159" s="70"/>
      <c r="AM1159" s="70"/>
      <c r="AN1159" s="70"/>
      <c r="AO1159" s="69"/>
      <c r="AP1159" s="69"/>
      <c r="AQ1159" s="69"/>
    </row>
    <row r="1160">
      <c r="A1160" s="60"/>
      <c r="B1160" s="60"/>
      <c r="C1160" s="60"/>
      <c r="D1160" s="46"/>
      <c r="E1160" s="25"/>
      <c r="F1160" s="26"/>
      <c r="G1160" s="18"/>
      <c r="H1160" s="15"/>
      <c r="I1160" s="28"/>
      <c r="J1160" s="29"/>
      <c r="K1160" s="30"/>
      <c r="L1160" s="31"/>
      <c r="M1160" s="32"/>
      <c r="N1160" s="33"/>
      <c r="O1160" s="25"/>
      <c r="P1160" s="15"/>
      <c r="Q1160" s="28"/>
      <c r="R1160" s="29"/>
      <c r="S1160" s="30"/>
      <c r="T1160" s="31"/>
      <c r="U1160" s="32"/>
      <c r="V1160" s="33"/>
      <c r="W1160" s="25"/>
      <c r="X1160" s="28"/>
      <c r="Y1160" s="29"/>
      <c r="Z1160" s="32"/>
      <c r="AA1160" s="67"/>
      <c r="AB1160" s="68"/>
      <c r="AC1160" s="69"/>
      <c r="AD1160" s="70"/>
      <c r="AE1160" s="70"/>
      <c r="AF1160" s="70"/>
      <c r="AG1160" s="70"/>
      <c r="AH1160" s="69"/>
      <c r="AI1160" s="69"/>
      <c r="AJ1160" s="69"/>
      <c r="AK1160" s="70"/>
      <c r="AL1160" s="70"/>
      <c r="AM1160" s="70"/>
      <c r="AN1160" s="70"/>
      <c r="AO1160" s="69"/>
      <c r="AP1160" s="69"/>
      <c r="AQ1160" s="69"/>
    </row>
    <row r="1161">
      <c r="A1161" s="60"/>
      <c r="B1161" s="60"/>
      <c r="C1161" s="60"/>
      <c r="D1161" s="46"/>
      <c r="E1161" s="25"/>
      <c r="F1161" s="26"/>
      <c r="G1161" s="18"/>
      <c r="H1161" s="15"/>
      <c r="I1161" s="28"/>
      <c r="J1161" s="29"/>
      <c r="K1161" s="30"/>
      <c r="L1161" s="31"/>
      <c r="M1161" s="32"/>
      <c r="N1161" s="33"/>
      <c r="O1161" s="25"/>
      <c r="P1161" s="15"/>
      <c r="Q1161" s="28"/>
      <c r="R1161" s="29"/>
      <c r="S1161" s="30"/>
      <c r="T1161" s="31"/>
      <c r="U1161" s="32"/>
      <c r="V1161" s="33"/>
      <c r="W1161" s="25"/>
      <c r="X1161" s="28"/>
      <c r="Y1161" s="29"/>
      <c r="Z1161" s="32"/>
      <c r="AA1161" s="67"/>
      <c r="AB1161" s="68"/>
      <c r="AC1161" s="69"/>
      <c r="AD1161" s="70"/>
      <c r="AE1161" s="70"/>
      <c r="AF1161" s="70"/>
      <c r="AG1161" s="70"/>
      <c r="AH1161" s="69"/>
      <c r="AI1161" s="69"/>
      <c r="AJ1161" s="69"/>
      <c r="AK1161" s="70"/>
      <c r="AL1161" s="70"/>
      <c r="AM1161" s="70"/>
      <c r="AN1161" s="70"/>
      <c r="AO1161" s="69"/>
      <c r="AP1161" s="69"/>
      <c r="AQ1161" s="69"/>
    </row>
    <row r="1162">
      <c r="A1162" s="60"/>
      <c r="B1162" s="60"/>
      <c r="C1162" s="60"/>
      <c r="D1162" s="46"/>
      <c r="E1162" s="25"/>
      <c r="F1162" s="26"/>
      <c r="G1162" s="18"/>
      <c r="H1162" s="15"/>
      <c r="I1162" s="28"/>
      <c r="J1162" s="29"/>
      <c r="K1162" s="30"/>
      <c r="L1162" s="31"/>
      <c r="M1162" s="32"/>
      <c r="N1162" s="33"/>
      <c r="O1162" s="25"/>
      <c r="P1162" s="15"/>
      <c r="Q1162" s="28"/>
      <c r="R1162" s="29"/>
      <c r="S1162" s="30"/>
      <c r="T1162" s="31"/>
      <c r="U1162" s="32"/>
      <c r="V1162" s="33"/>
      <c r="W1162" s="25"/>
      <c r="X1162" s="28"/>
      <c r="Y1162" s="29"/>
      <c r="Z1162" s="32"/>
      <c r="AA1162" s="67"/>
      <c r="AB1162" s="68"/>
      <c r="AC1162" s="69"/>
      <c r="AD1162" s="70"/>
      <c r="AE1162" s="70"/>
      <c r="AF1162" s="70"/>
      <c r="AG1162" s="70"/>
      <c r="AH1162" s="69"/>
      <c r="AI1162" s="69"/>
      <c r="AJ1162" s="69"/>
      <c r="AK1162" s="70"/>
      <c r="AL1162" s="70"/>
      <c r="AM1162" s="70"/>
      <c r="AN1162" s="70"/>
      <c r="AO1162" s="69"/>
      <c r="AP1162" s="69"/>
      <c r="AQ1162" s="69"/>
    </row>
    <row r="1163">
      <c r="A1163" s="60"/>
      <c r="B1163" s="60"/>
      <c r="C1163" s="60"/>
      <c r="D1163" s="46"/>
      <c r="E1163" s="25"/>
      <c r="F1163" s="26"/>
      <c r="G1163" s="18"/>
      <c r="H1163" s="15"/>
      <c r="I1163" s="28"/>
      <c r="J1163" s="29"/>
      <c r="K1163" s="30"/>
      <c r="L1163" s="31"/>
      <c r="M1163" s="32"/>
      <c r="N1163" s="33"/>
      <c r="O1163" s="25"/>
      <c r="P1163" s="15"/>
      <c r="Q1163" s="28"/>
      <c r="R1163" s="29"/>
      <c r="S1163" s="30"/>
      <c r="T1163" s="31"/>
      <c r="U1163" s="32"/>
      <c r="V1163" s="33"/>
      <c r="W1163" s="25"/>
      <c r="X1163" s="28"/>
      <c r="Y1163" s="29"/>
      <c r="Z1163" s="32"/>
      <c r="AA1163" s="67"/>
      <c r="AB1163" s="68"/>
      <c r="AC1163" s="69"/>
      <c r="AD1163" s="70"/>
      <c r="AE1163" s="70"/>
      <c r="AF1163" s="70"/>
      <c r="AG1163" s="70"/>
      <c r="AH1163" s="69"/>
      <c r="AI1163" s="69"/>
      <c r="AJ1163" s="69"/>
      <c r="AK1163" s="70"/>
      <c r="AL1163" s="70"/>
      <c r="AM1163" s="70"/>
      <c r="AN1163" s="70"/>
      <c r="AO1163" s="69"/>
      <c r="AP1163" s="69"/>
      <c r="AQ1163" s="69"/>
    </row>
    <row r="1164">
      <c r="A1164" s="60"/>
      <c r="B1164" s="60"/>
      <c r="C1164" s="60"/>
      <c r="D1164" s="46"/>
      <c r="E1164" s="25"/>
      <c r="F1164" s="26"/>
      <c r="G1164" s="18"/>
      <c r="H1164" s="15"/>
      <c r="I1164" s="28"/>
      <c r="J1164" s="29"/>
      <c r="K1164" s="30"/>
      <c r="L1164" s="31"/>
      <c r="M1164" s="32"/>
      <c r="N1164" s="33"/>
      <c r="O1164" s="25"/>
      <c r="P1164" s="15"/>
      <c r="Q1164" s="28"/>
      <c r="R1164" s="29"/>
      <c r="S1164" s="30"/>
      <c r="T1164" s="31"/>
      <c r="U1164" s="32"/>
      <c r="V1164" s="33"/>
      <c r="W1164" s="25"/>
      <c r="X1164" s="28"/>
      <c r="Y1164" s="29"/>
      <c r="Z1164" s="32"/>
      <c r="AA1164" s="67"/>
      <c r="AB1164" s="68"/>
      <c r="AC1164" s="69"/>
      <c r="AD1164" s="70"/>
      <c r="AE1164" s="70"/>
      <c r="AF1164" s="70"/>
      <c r="AG1164" s="70"/>
      <c r="AH1164" s="69"/>
      <c r="AI1164" s="69"/>
      <c r="AJ1164" s="69"/>
      <c r="AK1164" s="70"/>
      <c r="AL1164" s="70"/>
      <c r="AM1164" s="70"/>
      <c r="AN1164" s="70"/>
      <c r="AO1164" s="69"/>
      <c r="AP1164" s="69"/>
      <c r="AQ1164" s="69"/>
    </row>
    <row r="1165">
      <c r="A1165" s="60"/>
      <c r="B1165" s="60"/>
      <c r="C1165" s="60"/>
      <c r="D1165" s="46"/>
      <c r="E1165" s="25"/>
      <c r="F1165" s="26"/>
      <c r="G1165" s="18"/>
      <c r="H1165" s="15"/>
      <c r="I1165" s="28"/>
      <c r="J1165" s="29"/>
      <c r="K1165" s="30"/>
      <c r="L1165" s="31"/>
      <c r="M1165" s="32"/>
      <c r="N1165" s="33"/>
      <c r="O1165" s="25"/>
      <c r="P1165" s="15"/>
      <c r="Q1165" s="28"/>
      <c r="R1165" s="29"/>
      <c r="S1165" s="30"/>
      <c r="T1165" s="31"/>
      <c r="U1165" s="32"/>
      <c r="V1165" s="33"/>
      <c r="W1165" s="25"/>
      <c r="X1165" s="28"/>
      <c r="Y1165" s="29"/>
      <c r="Z1165" s="32"/>
      <c r="AA1165" s="67"/>
      <c r="AB1165" s="68"/>
      <c r="AC1165" s="69"/>
      <c r="AD1165" s="70"/>
      <c r="AE1165" s="70"/>
      <c r="AF1165" s="70"/>
      <c r="AG1165" s="70"/>
      <c r="AH1165" s="69"/>
      <c r="AI1165" s="69"/>
      <c r="AJ1165" s="69"/>
      <c r="AK1165" s="70"/>
      <c r="AL1165" s="70"/>
      <c r="AM1165" s="70"/>
      <c r="AN1165" s="70"/>
      <c r="AO1165" s="69"/>
      <c r="AP1165" s="69"/>
      <c r="AQ1165" s="69"/>
    </row>
    <row r="1166">
      <c r="A1166" s="60"/>
      <c r="B1166" s="60"/>
      <c r="C1166" s="60"/>
      <c r="D1166" s="46"/>
      <c r="E1166" s="25"/>
      <c r="F1166" s="26"/>
      <c r="G1166" s="18"/>
      <c r="H1166" s="15"/>
      <c r="I1166" s="28"/>
      <c r="J1166" s="29"/>
      <c r="K1166" s="30"/>
      <c r="L1166" s="31"/>
      <c r="M1166" s="32"/>
      <c r="N1166" s="33"/>
      <c r="O1166" s="25"/>
      <c r="P1166" s="15"/>
      <c r="Q1166" s="28"/>
      <c r="R1166" s="29"/>
      <c r="S1166" s="30"/>
      <c r="T1166" s="31"/>
      <c r="U1166" s="32"/>
      <c r="V1166" s="33"/>
      <c r="W1166" s="25"/>
      <c r="X1166" s="28"/>
      <c r="Y1166" s="29"/>
      <c r="Z1166" s="32"/>
      <c r="AA1166" s="67"/>
      <c r="AB1166" s="68"/>
      <c r="AC1166" s="69"/>
      <c r="AD1166" s="70"/>
      <c r="AE1166" s="70"/>
      <c r="AF1166" s="70"/>
      <c r="AG1166" s="70"/>
      <c r="AH1166" s="69"/>
      <c r="AI1166" s="69"/>
      <c r="AJ1166" s="69"/>
      <c r="AK1166" s="70"/>
      <c r="AL1166" s="70"/>
      <c r="AM1166" s="70"/>
      <c r="AN1166" s="70"/>
      <c r="AO1166" s="69"/>
      <c r="AP1166" s="69"/>
      <c r="AQ1166" s="69"/>
    </row>
    <row r="1167">
      <c r="A1167" s="60"/>
      <c r="B1167" s="60"/>
      <c r="C1167" s="60"/>
      <c r="D1167" s="46"/>
      <c r="E1167" s="25"/>
      <c r="F1167" s="26"/>
      <c r="G1167" s="18"/>
      <c r="H1167" s="15"/>
      <c r="I1167" s="28"/>
      <c r="J1167" s="29"/>
      <c r="K1167" s="30"/>
      <c r="L1167" s="31"/>
      <c r="M1167" s="32"/>
      <c r="N1167" s="33"/>
      <c r="O1167" s="25"/>
      <c r="P1167" s="15"/>
      <c r="Q1167" s="28"/>
      <c r="R1167" s="29"/>
      <c r="S1167" s="30"/>
      <c r="T1167" s="31"/>
      <c r="U1167" s="32"/>
      <c r="V1167" s="33"/>
      <c r="W1167" s="25"/>
      <c r="X1167" s="28"/>
      <c r="Y1167" s="29"/>
      <c r="Z1167" s="32"/>
      <c r="AA1167" s="67"/>
      <c r="AB1167" s="68"/>
      <c r="AC1167" s="69"/>
      <c r="AD1167" s="70"/>
      <c r="AE1167" s="70"/>
      <c r="AF1167" s="70"/>
      <c r="AG1167" s="70"/>
      <c r="AH1167" s="69"/>
      <c r="AI1167" s="69"/>
      <c r="AJ1167" s="69"/>
      <c r="AK1167" s="70"/>
      <c r="AL1167" s="70"/>
      <c r="AM1167" s="70"/>
      <c r="AN1167" s="70"/>
      <c r="AO1167" s="69"/>
      <c r="AP1167" s="69"/>
      <c r="AQ1167" s="69"/>
    </row>
    <row r="1168">
      <c r="A1168" s="60"/>
      <c r="B1168" s="60"/>
      <c r="C1168" s="60"/>
      <c r="D1168" s="46"/>
      <c r="E1168" s="25"/>
      <c r="F1168" s="26"/>
      <c r="G1168" s="18"/>
      <c r="H1168" s="15"/>
      <c r="I1168" s="28"/>
      <c r="J1168" s="29"/>
      <c r="K1168" s="30"/>
      <c r="L1168" s="31"/>
      <c r="M1168" s="32"/>
      <c r="N1168" s="33"/>
      <c r="O1168" s="25"/>
      <c r="P1168" s="15"/>
      <c r="Q1168" s="28"/>
      <c r="R1168" s="29"/>
      <c r="S1168" s="30"/>
      <c r="T1168" s="31"/>
      <c r="U1168" s="32"/>
      <c r="V1168" s="33"/>
      <c r="W1168" s="25"/>
      <c r="X1168" s="28"/>
      <c r="Y1168" s="29"/>
      <c r="Z1168" s="32"/>
      <c r="AA1168" s="67"/>
      <c r="AB1168" s="68"/>
      <c r="AC1168" s="69"/>
      <c r="AD1168" s="70"/>
      <c r="AE1168" s="70"/>
      <c r="AF1168" s="70"/>
      <c r="AG1168" s="70"/>
      <c r="AH1168" s="69"/>
      <c r="AI1168" s="69"/>
      <c r="AJ1168" s="69"/>
      <c r="AK1168" s="70"/>
      <c r="AL1168" s="70"/>
      <c r="AM1168" s="70"/>
      <c r="AN1168" s="70"/>
      <c r="AO1168" s="69"/>
      <c r="AP1168" s="69"/>
      <c r="AQ1168" s="69"/>
    </row>
    <row r="1169">
      <c r="A1169" s="60"/>
      <c r="B1169" s="60"/>
      <c r="C1169" s="60"/>
      <c r="D1169" s="46"/>
      <c r="E1169" s="25"/>
      <c r="F1169" s="26"/>
      <c r="G1169" s="18"/>
      <c r="H1169" s="15"/>
      <c r="I1169" s="28"/>
      <c r="J1169" s="29"/>
      <c r="K1169" s="30"/>
      <c r="L1169" s="31"/>
      <c r="M1169" s="32"/>
      <c r="N1169" s="33"/>
      <c r="O1169" s="25"/>
      <c r="P1169" s="15"/>
      <c r="Q1169" s="28"/>
      <c r="R1169" s="29"/>
      <c r="S1169" s="30"/>
      <c r="T1169" s="31"/>
      <c r="U1169" s="32"/>
      <c r="V1169" s="33"/>
      <c r="W1169" s="25"/>
      <c r="X1169" s="28"/>
      <c r="Y1169" s="29"/>
      <c r="Z1169" s="32"/>
      <c r="AA1169" s="67"/>
      <c r="AB1169" s="68"/>
      <c r="AC1169" s="69"/>
      <c r="AD1169" s="70"/>
      <c r="AE1169" s="70"/>
      <c r="AF1169" s="70"/>
      <c r="AG1169" s="70"/>
      <c r="AH1169" s="69"/>
      <c r="AI1169" s="69"/>
      <c r="AJ1169" s="69"/>
      <c r="AK1169" s="70"/>
      <c r="AL1169" s="70"/>
      <c r="AM1169" s="70"/>
      <c r="AN1169" s="70"/>
      <c r="AO1169" s="69"/>
      <c r="AP1169" s="69"/>
      <c r="AQ1169" s="69"/>
    </row>
    <row r="1170">
      <c r="A1170" s="60"/>
      <c r="B1170" s="60"/>
      <c r="C1170" s="60"/>
      <c r="D1170" s="46"/>
      <c r="E1170" s="25"/>
      <c r="F1170" s="26"/>
      <c r="G1170" s="18"/>
      <c r="H1170" s="15"/>
      <c r="I1170" s="28"/>
      <c r="J1170" s="29"/>
      <c r="K1170" s="30"/>
      <c r="L1170" s="31"/>
      <c r="M1170" s="32"/>
      <c r="N1170" s="33"/>
      <c r="O1170" s="25"/>
      <c r="P1170" s="15"/>
      <c r="Q1170" s="28"/>
      <c r="R1170" s="29"/>
      <c r="S1170" s="30"/>
      <c r="T1170" s="31"/>
      <c r="U1170" s="32"/>
      <c r="V1170" s="33"/>
      <c r="W1170" s="25"/>
      <c r="X1170" s="28"/>
      <c r="Y1170" s="29"/>
      <c r="Z1170" s="32"/>
      <c r="AA1170" s="67"/>
      <c r="AB1170" s="68"/>
      <c r="AC1170" s="69"/>
      <c r="AD1170" s="70"/>
      <c r="AE1170" s="70"/>
      <c r="AF1170" s="70"/>
      <c r="AG1170" s="70"/>
      <c r="AH1170" s="69"/>
      <c r="AI1170" s="69"/>
      <c r="AJ1170" s="69"/>
      <c r="AK1170" s="70"/>
      <c r="AL1170" s="70"/>
      <c r="AM1170" s="70"/>
      <c r="AN1170" s="70"/>
      <c r="AO1170" s="69"/>
      <c r="AP1170" s="69"/>
      <c r="AQ1170" s="69"/>
    </row>
    <row r="1171">
      <c r="A1171" s="60"/>
      <c r="B1171" s="60"/>
      <c r="C1171" s="60"/>
      <c r="D1171" s="46"/>
      <c r="E1171" s="25"/>
      <c r="F1171" s="26"/>
      <c r="G1171" s="18"/>
      <c r="H1171" s="15"/>
      <c r="I1171" s="28"/>
      <c r="J1171" s="29"/>
      <c r="K1171" s="30"/>
      <c r="L1171" s="31"/>
      <c r="M1171" s="32"/>
      <c r="N1171" s="33"/>
      <c r="O1171" s="25"/>
      <c r="P1171" s="15"/>
      <c r="Q1171" s="28"/>
      <c r="R1171" s="29"/>
      <c r="S1171" s="30"/>
      <c r="T1171" s="31"/>
      <c r="U1171" s="32"/>
      <c r="V1171" s="33"/>
      <c r="W1171" s="25"/>
      <c r="X1171" s="28"/>
      <c r="Y1171" s="29"/>
      <c r="Z1171" s="32"/>
      <c r="AA1171" s="67"/>
      <c r="AB1171" s="68"/>
      <c r="AC1171" s="69"/>
      <c r="AD1171" s="70"/>
      <c r="AE1171" s="70"/>
      <c r="AF1171" s="70"/>
      <c r="AG1171" s="70"/>
      <c r="AH1171" s="69"/>
      <c r="AI1171" s="69"/>
      <c r="AJ1171" s="69"/>
      <c r="AK1171" s="70"/>
      <c r="AL1171" s="70"/>
      <c r="AM1171" s="70"/>
      <c r="AN1171" s="70"/>
      <c r="AO1171" s="69"/>
      <c r="AP1171" s="69"/>
      <c r="AQ1171" s="69"/>
    </row>
    <row r="1172">
      <c r="A1172" s="60"/>
      <c r="B1172" s="60"/>
      <c r="C1172" s="60"/>
      <c r="D1172" s="46"/>
      <c r="E1172" s="25"/>
      <c r="F1172" s="26"/>
      <c r="G1172" s="18"/>
      <c r="H1172" s="15"/>
      <c r="I1172" s="28"/>
      <c r="J1172" s="29"/>
      <c r="K1172" s="30"/>
      <c r="L1172" s="31"/>
      <c r="M1172" s="32"/>
      <c r="N1172" s="33"/>
      <c r="O1172" s="25"/>
      <c r="P1172" s="15"/>
      <c r="Q1172" s="28"/>
      <c r="R1172" s="29"/>
      <c r="S1172" s="30"/>
      <c r="T1172" s="31"/>
      <c r="U1172" s="32"/>
      <c r="V1172" s="33"/>
      <c r="W1172" s="25"/>
      <c r="X1172" s="28"/>
      <c r="Y1172" s="29"/>
      <c r="Z1172" s="32"/>
      <c r="AA1172" s="67"/>
      <c r="AB1172" s="68"/>
      <c r="AC1172" s="69"/>
      <c r="AD1172" s="70"/>
      <c r="AE1172" s="70"/>
      <c r="AF1172" s="70"/>
      <c r="AG1172" s="70"/>
      <c r="AH1172" s="69"/>
      <c r="AI1172" s="69"/>
      <c r="AJ1172" s="69"/>
      <c r="AK1172" s="70"/>
      <c r="AL1172" s="70"/>
      <c r="AM1172" s="70"/>
      <c r="AN1172" s="70"/>
      <c r="AO1172" s="69"/>
      <c r="AP1172" s="69"/>
      <c r="AQ1172" s="69"/>
    </row>
    <row r="1173">
      <c r="A1173" s="60"/>
      <c r="B1173" s="60"/>
      <c r="C1173" s="60"/>
      <c r="D1173" s="46"/>
      <c r="E1173" s="25"/>
      <c r="F1173" s="26"/>
      <c r="G1173" s="18"/>
      <c r="H1173" s="15"/>
      <c r="I1173" s="28"/>
      <c r="J1173" s="29"/>
      <c r="K1173" s="30"/>
      <c r="L1173" s="31"/>
      <c r="M1173" s="32"/>
      <c r="N1173" s="33"/>
      <c r="O1173" s="25"/>
      <c r="P1173" s="15"/>
      <c r="Q1173" s="28"/>
      <c r="R1173" s="29"/>
      <c r="S1173" s="30"/>
      <c r="T1173" s="31"/>
      <c r="U1173" s="32"/>
      <c r="V1173" s="33"/>
      <c r="W1173" s="25"/>
      <c r="X1173" s="28"/>
      <c r="Y1173" s="29"/>
      <c r="Z1173" s="32"/>
      <c r="AA1173" s="67"/>
      <c r="AB1173" s="68"/>
      <c r="AC1173" s="69"/>
      <c r="AD1173" s="70"/>
      <c r="AE1173" s="70"/>
      <c r="AF1173" s="70"/>
      <c r="AG1173" s="70"/>
      <c r="AH1173" s="69"/>
      <c r="AI1173" s="69"/>
      <c r="AJ1173" s="69"/>
      <c r="AK1173" s="70"/>
      <c r="AL1173" s="70"/>
      <c r="AM1173" s="70"/>
      <c r="AN1173" s="70"/>
      <c r="AO1173" s="69"/>
      <c r="AP1173" s="69"/>
      <c r="AQ1173" s="69"/>
    </row>
    <row r="1174">
      <c r="A1174" s="60"/>
      <c r="B1174" s="60"/>
      <c r="C1174" s="60"/>
      <c r="D1174" s="46"/>
      <c r="E1174" s="25"/>
      <c r="F1174" s="26"/>
      <c r="G1174" s="18"/>
      <c r="H1174" s="15"/>
      <c r="I1174" s="28"/>
      <c r="J1174" s="29"/>
      <c r="K1174" s="30"/>
      <c r="L1174" s="31"/>
      <c r="M1174" s="32"/>
      <c r="N1174" s="33"/>
      <c r="O1174" s="25"/>
      <c r="P1174" s="15"/>
      <c r="Q1174" s="28"/>
      <c r="R1174" s="29"/>
      <c r="S1174" s="30"/>
      <c r="T1174" s="31"/>
      <c r="U1174" s="32"/>
      <c r="V1174" s="33"/>
      <c r="W1174" s="25"/>
      <c r="X1174" s="28"/>
      <c r="Y1174" s="29"/>
      <c r="Z1174" s="32"/>
      <c r="AA1174" s="67"/>
      <c r="AB1174" s="68"/>
      <c r="AC1174" s="69"/>
      <c r="AD1174" s="70"/>
      <c r="AE1174" s="70"/>
      <c r="AF1174" s="70"/>
      <c r="AG1174" s="70"/>
      <c r="AH1174" s="69"/>
      <c r="AI1174" s="69"/>
      <c r="AJ1174" s="69"/>
      <c r="AK1174" s="70"/>
      <c r="AL1174" s="70"/>
      <c r="AM1174" s="70"/>
      <c r="AN1174" s="70"/>
      <c r="AO1174" s="69"/>
      <c r="AP1174" s="69"/>
      <c r="AQ1174" s="69"/>
    </row>
    <row r="1175">
      <c r="A1175" s="60"/>
      <c r="B1175" s="60"/>
      <c r="C1175" s="60"/>
      <c r="D1175" s="46"/>
      <c r="E1175" s="25"/>
      <c r="F1175" s="26"/>
      <c r="G1175" s="18"/>
      <c r="H1175" s="15"/>
      <c r="I1175" s="28"/>
      <c r="J1175" s="29"/>
      <c r="K1175" s="30"/>
      <c r="L1175" s="31"/>
      <c r="M1175" s="32"/>
      <c r="N1175" s="33"/>
      <c r="O1175" s="25"/>
      <c r="P1175" s="15"/>
      <c r="Q1175" s="28"/>
      <c r="R1175" s="29"/>
      <c r="S1175" s="30"/>
      <c r="T1175" s="31"/>
      <c r="U1175" s="32"/>
      <c r="V1175" s="33"/>
      <c r="W1175" s="25"/>
      <c r="X1175" s="28"/>
      <c r="Y1175" s="29"/>
      <c r="Z1175" s="32"/>
      <c r="AA1175" s="67"/>
      <c r="AB1175" s="68"/>
      <c r="AC1175" s="69"/>
      <c r="AD1175" s="70"/>
      <c r="AE1175" s="70"/>
      <c r="AF1175" s="70"/>
      <c r="AG1175" s="70"/>
      <c r="AH1175" s="69"/>
      <c r="AI1175" s="69"/>
      <c r="AJ1175" s="69"/>
      <c r="AK1175" s="70"/>
      <c r="AL1175" s="70"/>
      <c r="AM1175" s="70"/>
      <c r="AN1175" s="70"/>
      <c r="AO1175" s="69"/>
      <c r="AP1175" s="69"/>
      <c r="AQ1175" s="69"/>
    </row>
    <row r="1176">
      <c r="A1176" s="60"/>
      <c r="B1176" s="60"/>
      <c r="C1176" s="60"/>
      <c r="D1176" s="46"/>
      <c r="E1176" s="25"/>
      <c r="F1176" s="26"/>
      <c r="G1176" s="18"/>
      <c r="H1176" s="15"/>
      <c r="I1176" s="28"/>
      <c r="J1176" s="29"/>
      <c r="K1176" s="30"/>
      <c r="L1176" s="31"/>
      <c r="M1176" s="32"/>
      <c r="N1176" s="33"/>
      <c r="O1176" s="25"/>
      <c r="P1176" s="15"/>
      <c r="Q1176" s="28"/>
      <c r="R1176" s="29"/>
      <c r="S1176" s="30"/>
      <c r="T1176" s="31"/>
      <c r="U1176" s="32"/>
      <c r="V1176" s="33"/>
      <c r="W1176" s="25"/>
      <c r="X1176" s="28"/>
      <c r="Y1176" s="29"/>
      <c r="Z1176" s="32"/>
      <c r="AA1176" s="67"/>
      <c r="AB1176" s="68"/>
      <c r="AC1176" s="69"/>
      <c r="AD1176" s="70"/>
      <c r="AE1176" s="70"/>
      <c r="AF1176" s="70"/>
      <c r="AG1176" s="70"/>
      <c r="AH1176" s="69"/>
      <c r="AI1176" s="69"/>
      <c r="AJ1176" s="69"/>
      <c r="AK1176" s="70"/>
      <c r="AL1176" s="70"/>
      <c r="AM1176" s="70"/>
      <c r="AN1176" s="70"/>
      <c r="AO1176" s="69"/>
      <c r="AP1176" s="69"/>
      <c r="AQ1176" s="69"/>
    </row>
    <row r="1177">
      <c r="A1177" s="60"/>
      <c r="B1177" s="60"/>
      <c r="C1177" s="60"/>
      <c r="D1177" s="46"/>
      <c r="E1177" s="25"/>
      <c r="F1177" s="26"/>
      <c r="G1177" s="18"/>
      <c r="H1177" s="15"/>
      <c r="I1177" s="28"/>
      <c r="J1177" s="29"/>
      <c r="K1177" s="30"/>
      <c r="L1177" s="31"/>
      <c r="M1177" s="32"/>
      <c r="N1177" s="33"/>
      <c r="O1177" s="25"/>
      <c r="P1177" s="15"/>
      <c r="Q1177" s="28"/>
      <c r="R1177" s="29"/>
      <c r="S1177" s="30"/>
      <c r="T1177" s="31"/>
      <c r="U1177" s="32"/>
      <c r="V1177" s="33"/>
      <c r="W1177" s="25"/>
      <c r="X1177" s="28"/>
      <c r="Y1177" s="29"/>
      <c r="Z1177" s="32"/>
      <c r="AA1177" s="67"/>
      <c r="AB1177" s="68"/>
      <c r="AC1177" s="69"/>
      <c r="AD1177" s="70"/>
      <c r="AE1177" s="70"/>
      <c r="AF1177" s="70"/>
      <c r="AG1177" s="70"/>
      <c r="AH1177" s="69"/>
      <c r="AI1177" s="69"/>
      <c r="AJ1177" s="69"/>
      <c r="AK1177" s="70"/>
      <c r="AL1177" s="70"/>
      <c r="AM1177" s="70"/>
      <c r="AN1177" s="70"/>
      <c r="AO1177" s="69"/>
      <c r="AP1177" s="69"/>
      <c r="AQ1177" s="69"/>
    </row>
    <row r="1178">
      <c r="A1178" s="60"/>
      <c r="B1178" s="60"/>
      <c r="C1178" s="60"/>
      <c r="D1178" s="46"/>
      <c r="E1178" s="25"/>
      <c r="F1178" s="26"/>
      <c r="G1178" s="18"/>
      <c r="H1178" s="15"/>
      <c r="I1178" s="28"/>
      <c r="J1178" s="29"/>
      <c r="K1178" s="30"/>
      <c r="L1178" s="31"/>
      <c r="M1178" s="32"/>
      <c r="N1178" s="33"/>
      <c r="O1178" s="25"/>
      <c r="P1178" s="15"/>
      <c r="Q1178" s="28"/>
      <c r="R1178" s="29"/>
      <c r="S1178" s="30"/>
      <c r="T1178" s="31"/>
      <c r="U1178" s="32"/>
      <c r="V1178" s="33"/>
      <c r="W1178" s="25"/>
      <c r="X1178" s="28"/>
      <c r="Y1178" s="29"/>
      <c r="Z1178" s="32"/>
      <c r="AA1178" s="67"/>
      <c r="AB1178" s="68"/>
      <c r="AC1178" s="69"/>
      <c r="AD1178" s="70"/>
      <c r="AE1178" s="70"/>
      <c r="AF1178" s="70"/>
      <c r="AG1178" s="70"/>
      <c r="AH1178" s="69"/>
      <c r="AI1178" s="69"/>
      <c r="AJ1178" s="69"/>
      <c r="AK1178" s="70"/>
      <c r="AL1178" s="70"/>
      <c r="AM1178" s="70"/>
      <c r="AN1178" s="70"/>
      <c r="AO1178" s="69"/>
      <c r="AP1178" s="69"/>
      <c r="AQ1178" s="69"/>
    </row>
    <row r="1179">
      <c r="A1179" s="60"/>
      <c r="B1179" s="60"/>
      <c r="C1179" s="60"/>
      <c r="D1179" s="46"/>
      <c r="E1179" s="25"/>
      <c r="F1179" s="26"/>
      <c r="G1179" s="18"/>
      <c r="H1179" s="15"/>
      <c r="I1179" s="28"/>
      <c r="J1179" s="29"/>
      <c r="K1179" s="30"/>
      <c r="L1179" s="31"/>
      <c r="M1179" s="32"/>
      <c r="N1179" s="33"/>
      <c r="O1179" s="25"/>
      <c r="P1179" s="15"/>
      <c r="Q1179" s="28"/>
      <c r="R1179" s="29"/>
      <c r="S1179" s="30"/>
      <c r="T1179" s="31"/>
      <c r="U1179" s="32"/>
      <c r="V1179" s="33"/>
      <c r="W1179" s="25"/>
      <c r="X1179" s="28"/>
      <c r="Y1179" s="29"/>
      <c r="Z1179" s="32"/>
      <c r="AA1179" s="67"/>
      <c r="AB1179" s="68"/>
      <c r="AC1179" s="69"/>
      <c r="AD1179" s="70"/>
      <c r="AE1179" s="70"/>
      <c r="AF1179" s="70"/>
      <c r="AG1179" s="70"/>
      <c r="AH1179" s="69"/>
      <c r="AI1179" s="69"/>
      <c r="AJ1179" s="69"/>
      <c r="AK1179" s="70"/>
      <c r="AL1179" s="70"/>
      <c r="AM1179" s="70"/>
      <c r="AN1179" s="70"/>
      <c r="AO1179" s="69"/>
      <c r="AP1179" s="69"/>
      <c r="AQ1179" s="69"/>
    </row>
    <row r="1180">
      <c r="A1180" s="60"/>
      <c r="B1180" s="60"/>
      <c r="C1180" s="60"/>
      <c r="D1180" s="46"/>
      <c r="E1180" s="25"/>
      <c r="F1180" s="26"/>
      <c r="G1180" s="18"/>
      <c r="H1180" s="15"/>
      <c r="I1180" s="28"/>
      <c r="J1180" s="29"/>
      <c r="K1180" s="30"/>
      <c r="L1180" s="31"/>
      <c r="M1180" s="32"/>
      <c r="N1180" s="33"/>
      <c r="O1180" s="25"/>
      <c r="P1180" s="15"/>
      <c r="Q1180" s="28"/>
      <c r="R1180" s="29"/>
      <c r="S1180" s="30"/>
      <c r="T1180" s="31"/>
      <c r="U1180" s="32"/>
      <c r="V1180" s="33"/>
      <c r="W1180" s="25"/>
      <c r="X1180" s="28"/>
      <c r="Y1180" s="29"/>
      <c r="Z1180" s="32"/>
      <c r="AA1180" s="67"/>
      <c r="AB1180" s="68"/>
      <c r="AC1180" s="69"/>
      <c r="AD1180" s="70"/>
      <c r="AE1180" s="70"/>
      <c r="AF1180" s="70"/>
      <c r="AG1180" s="70"/>
      <c r="AH1180" s="69"/>
      <c r="AI1180" s="69"/>
      <c r="AJ1180" s="69"/>
      <c r="AK1180" s="70"/>
      <c r="AL1180" s="70"/>
      <c r="AM1180" s="70"/>
      <c r="AN1180" s="70"/>
      <c r="AO1180" s="69"/>
      <c r="AP1180" s="69"/>
      <c r="AQ1180" s="69"/>
    </row>
    <row r="1181">
      <c r="A1181" s="60"/>
      <c r="B1181" s="60"/>
      <c r="C1181" s="60"/>
      <c r="D1181" s="46"/>
      <c r="E1181" s="25"/>
      <c r="F1181" s="26"/>
      <c r="G1181" s="18"/>
      <c r="H1181" s="15"/>
      <c r="I1181" s="28"/>
      <c r="J1181" s="29"/>
      <c r="K1181" s="30"/>
      <c r="L1181" s="31"/>
      <c r="M1181" s="32"/>
      <c r="N1181" s="33"/>
      <c r="O1181" s="25"/>
      <c r="P1181" s="15"/>
      <c r="Q1181" s="28"/>
      <c r="R1181" s="29"/>
      <c r="S1181" s="30"/>
      <c r="T1181" s="31"/>
      <c r="U1181" s="32"/>
      <c r="V1181" s="33"/>
      <c r="W1181" s="25"/>
      <c r="X1181" s="28"/>
      <c r="Y1181" s="29"/>
      <c r="Z1181" s="32"/>
      <c r="AA1181" s="67"/>
      <c r="AB1181" s="68"/>
      <c r="AC1181" s="69"/>
      <c r="AD1181" s="70"/>
      <c r="AE1181" s="70"/>
      <c r="AF1181" s="70"/>
      <c r="AG1181" s="70"/>
      <c r="AH1181" s="69"/>
      <c r="AI1181" s="69"/>
      <c r="AJ1181" s="69"/>
      <c r="AK1181" s="70"/>
      <c r="AL1181" s="70"/>
      <c r="AM1181" s="70"/>
      <c r="AN1181" s="70"/>
      <c r="AO1181" s="69"/>
      <c r="AP1181" s="69"/>
      <c r="AQ1181" s="69"/>
    </row>
    <row r="1182">
      <c r="A1182" s="60"/>
      <c r="B1182" s="60"/>
      <c r="C1182" s="60"/>
      <c r="D1182" s="46"/>
      <c r="E1182" s="25"/>
      <c r="F1182" s="26"/>
      <c r="G1182" s="18"/>
      <c r="H1182" s="15"/>
      <c r="I1182" s="28"/>
      <c r="J1182" s="29"/>
      <c r="K1182" s="30"/>
      <c r="L1182" s="31"/>
      <c r="M1182" s="32"/>
      <c r="N1182" s="33"/>
      <c r="O1182" s="25"/>
      <c r="P1182" s="15"/>
      <c r="Q1182" s="28"/>
      <c r="R1182" s="29"/>
      <c r="S1182" s="30"/>
      <c r="T1182" s="31"/>
      <c r="U1182" s="32"/>
      <c r="V1182" s="33"/>
      <c r="W1182" s="25"/>
      <c r="X1182" s="28"/>
      <c r="Y1182" s="29"/>
      <c r="Z1182" s="32"/>
      <c r="AA1182" s="67"/>
      <c r="AB1182" s="68"/>
      <c r="AC1182" s="69"/>
      <c r="AD1182" s="70"/>
      <c r="AE1182" s="70"/>
      <c r="AF1182" s="70"/>
      <c r="AG1182" s="70"/>
      <c r="AH1182" s="69"/>
      <c r="AI1182" s="69"/>
      <c r="AJ1182" s="69"/>
      <c r="AK1182" s="70"/>
      <c r="AL1182" s="70"/>
      <c r="AM1182" s="70"/>
      <c r="AN1182" s="70"/>
      <c r="AO1182" s="69"/>
      <c r="AP1182" s="69"/>
      <c r="AQ1182" s="69"/>
    </row>
    <row r="1183">
      <c r="A1183" s="60"/>
      <c r="B1183" s="60"/>
      <c r="C1183" s="60"/>
      <c r="D1183" s="46"/>
      <c r="E1183" s="25"/>
      <c r="F1183" s="26"/>
      <c r="G1183" s="18"/>
      <c r="H1183" s="15"/>
      <c r="I1183" s="28"/>
      <c r="J1183" s="29"/>
      <c r="K1183" s="30"/>
      <c r="L1183" s="31"/>
      <c r="M1183" s="32"/>
      <c r="N1183" s="33"/>
      <c r="O1183" s="25"/>
      <c r="P1183" s="15"/>
      <c r="Q1183" s="28"/>
      <c r="R1183" s="29"/>
      <c r="S1183" s="30"/>
      <c r="T1183" s="31"/>
      <c r="U1183" s="32"/>
      <c r="V1183" s="33"/>
      <c r="W1183" s="25"/>
      <c r="X1183" s="28"/>
      <c r="Y1183" s="29"/>
      <c r="Z1183" s="32"/>
      <c r="AA1183" s="67"/>
      <c r="AB1183" s="68"/>
      <c r="AC1183" s="69"/>
      <c r="AD1183" s="70"/>
      <c r="AE1183" s="70"/>
      <c r="AF1183" s="70"/>
      <c r="AG1183" s="70"/>
      <c r="AH1183" s="69"/>
      <c r="AI1183" s="69"/>
      <c r="AJ1183" s="69"/>
      <c r="AK1183" s="70"/>
      <c r="AL1183" s="70"/>
      <c r="AM1183" s="70"/>
      <c r="AN1183" s="70"/>
      <c r="AO1183" s="69"/>
      <c r="AP1183" s="69"/>
      <c r="AQ1183" s="69"/>
    </row>
    <row r="1184">
      <c r="A1184" s="60"/>
      <c r="B1184" s="60"/>
      <c r="C1184" s="60"/>
      <c r="D1184" s="46"/>
      <c r="E1184" s="25"/>
      <c r="F1184" s="26"/>
      <c r="G1184" s="18"/>
      <c r="H1184" s="15"/>
      <c r="I1184" s="28"/>
      <c r="J1184" s="29"/>
      <c r="K1184" s="30"/>
      <c r="L1184" s="31"/>
      <c r="M1184" s="32"/>
      <c r="N1184" s="33"/>
      <c r="O1184" s="25"/>
      <c r="P1184" s="15"/>
      <c r="Q1184" s="28"/>
      <c r="R1184" s="29"/>
      <c r="S1184" s="30"/>
      <c r="T1184" s="31"/>
      <c r="U1184" s="32"/>
      <c r="V1184" s="33"/>
      <c r="W1184" s="25"/>
      <c r="X1184" s="28"/>
      <c r="Y1184" s="29"/>
      <c r="Z1184" s="32"/>
      <c r="AA1184" s="67"/>
      <c r="AB1184" s="68"/>
      <c r="AC1184" s="69"/>
      <c r="AD1184" s="70"/>
      <c r="AE1184" s="70"/>
      <c r="AF1184" s="70"/>
      <c r="AG1184" s="70"/>
      <c r="AH1184" s="69"/>
      <c r="AI1184" s="69"/>
      <c r="AJ1184" s="69"/>
      <c r="AK1184" s="70"/>
      <c r="AL1184" s="70"/>
      <c r="AM1184" s="70"/>
      <c r="AN1184" s="70"/>
      <c r="AO1184" s="69"/>
      <c r="AP1184" s="69"/>
      <c r="AQ1184" s="69"/>
    </row>
    <row r="1185">
      <c r="A1185" s="60"/>
      <c r="B1185" s="60"/>
      <c r="C1185" s="60"/>
      <c r="D1185" s="46"/>
      <c r="E1185" s="25"/>
      <c r="F1185" s="26"/>
      <c r="G1185" s="18"/>
      <c r="H1185" s="15"/>
      <c r="I1185" s="28"/>
      <c r="J1185" s="29"/>
      <c r="K1185" s="30"/>
      <c r="L1185" s="31"/>
      <c r="M1185" s="32"/>
      <c r="N1185" s="33"/>
      <c r="O1185" s="25"/>
      <c r="P1185" s="15"/>
      <c r="Q1185" s="28"/>
      <c r="R1185" s="29"/>
      <c r="S1185" s="30"/>
      <c r="T1185" s="31"/>
      <c r="U1185" s="32"/>
      <c r="V1185" s="33"/>
      <c r="W1185" s="25"/>
      <c r="X1185" s="28"/>
      <c r="Y1185" s="29"/>
      <c r="Z1185" s="32"/>
      <c r="AA1185" s="67"/>
      <c r="AB1185" s="68"/>
      <c r="AC1185" s="69"/>
      <c r="AD1185" s="70"/>
      <c r="AE1185" s="70"/>
      <c r="AF1185" s="70"/>
      <c r="AG1185" s="70"/>
      <c r="AH1185" s="69"/>
      <c r="AI1185" s="69"/>
      <c r="AJ1185" s="69"/>
      <c r="AK1185" s="70"/>
      <c r="AL1185" s="70"/>
      <c r="AM1185" s="70"/>
      <c r="AN1185" s="70"/>
      <c r="AO1185" s="69"/>
      <c r="AP1185" s="69"/>
      <c r="AQ1185" s="69"/>
    </row>
    <row r="1186">
      <c r="A1186" s="60"/>
      <c r="B1186" s="60"/>
      <c r="C1186" s="60"/>
      <c r="D1186" s="46"/>
      <c r="E1186" s="25"/>
      <c r="F1186" s="26"/>
      <c r="G1186" s="18"/>
      <c r="H1186" s="15"/>
      <c r="I1186" s="28"/>
      <c r="J1186" s="29"/>
      <c r="K1186" s="30"/>
      <c r="L1186" s="31"/>
      <c r="M1186" s="32"/>
      <c r="N1186" s="33"/>
      <c r="O1186" s="25"/>
      <c r="P1186" s="15"/>
      <c r="Q1186" s="28"/>
      <c r="R1186" s="29"/>
      <c r="S1186" s="30"/>
      <c r="T1186" s="31"/>
      <c r="U1186" s="32"/>
      <c r="V1186" s="33"/>
      <c r="W1186" s="25"/>
      <c r="X1186" s="28"/>
      <c r="Y1186" s="29"/>
      <c r="Z1186" s="32"/>
      <c r="AA1186" s="67"/>
      <c r="AB1186" s="68"/>
      <c r="AC1186" s="69"/>
      <c r="AD1186" s="70"/>
      <c r="AE1186" s="70"/>
      <c r="AF1186" s="70"/>
      <c r="AG1186" s="70"/>
      <c r="AH1186" s="69"/>
      <c r="AI1186" s="69"/>
      <c r="AJ1186" s="69"/>
      <c r="AK1186" s="70"/>
      <c r="AL1186" s="70"/>
      <c r="AM1186" s="70"/>
      <c r="AN1186" s="70"/>
      <c r="AO1186" s="69"/>
      <c r="AP1186" s="69"/>
      <c r="AQ1186" s="69"/>
    </row>
    <row r="1187">
      <c r="A1187" s="60"/>
      <c r="B1187" s="60"/>
      <c r="C1187" s="60"/>
      <c r="D1187" s="46"/>
      <c r="E1187" s="25"/>
      <c r="F1187" s="26"/>
      <c r="G1187" s="18"/>
      <c r="H1187" s="15"/>
      <c r="I1187" s="28"/>
      <c r="J1187" s="29"/>
      <c r="K1187" s="30"/>
      <c r="L1187" s="31"/>
      <c r="M1187" s="32"/>
      <c r="N1187" s="33"/>
      <c r="O1187" s="25"/>
      <c r="P1187" s="15"/>
      <c r="Q1187" s="28"/>
      <c r="R1187" s="29"/>
      <c r="S1187" s="30"/>
      <c r="T1187" s="31"/>
      <c r="U1187" s="32"/>
      <c r="V1187" s="33"/>
      <c r="W1187" s="25"/>
      <c r="X1187" s="28"/>
      <c r="Y1187" s="29"/>
      <c r="Z1187" s="32"/>
      <c r="AA1187" s="67"/>
      <c r="AB1187" s="68"/>
      <c r="AC1187" s="69"/>
      <c r="AD1187" s="70"/>
      <c r="AE1187" s="70"/>
      <c r="AF1187" s="70"/>
      <c r="AG1187" s="70"/>
      <c r="AH1187" s="69"/>
      <c r="AI1187" s="69"/>
      <c r="AJ1187" s="69"/>
      <c r="AK1187" s="70"/>
      <c r="AL1187" s="70"/>
      <c r="AM1187" s="70"/>
      <c r="AN1187" s="70"/>
      <c r="AO1187" s="69"/>
      <c r="AP1187" s="69"/>
      <c r="AQ1187" s="69"/>
    </row>
    <row r="1188">
      <c r="A1188" s="60"/>
      <c r="B1188" s="60"/>
      <c r="C1188" s="60"/>
      <c r="D1188" s="46"/>
      <c r="E1188" s="25"/>
      <c r="F1188" s="26"/>
      <c r="G1188" s="18"/>
      <c r="H1188" s="15"/>
      <c r="I1188" s="28"/>
      <c r="J1188" s="29"/>
      <c r="K1188" s="30"/>
      <c r="L1188" s="31"/>
      <c r="M1188" s="32"/>
      <c r="N1188" s="33"/>
      <c r="O1188" s="25"/>
      <c r="P1188" s="15"/>
      <c r="Q1188" s="28"/>
      <c r="R1188" s="29"/>
      <c r="S1188" s="30"/>
      <c r="T1188" s="31"/>
      <c r="U1188" s="32"/>
      <c r="V1188" s="33"/>
      <c r="W1188" s="25"/>
      <c r="X1188" s="28"/>
      <c r="Y1188" s="29"/>
      <c r="Z1188" s="32"/>
      <c r="AA1188" s="67"/>
      <c r="AB1188" s="68"/>
      <c r="AC1188" s="69"/>
      <c r="AD1188" s="70"/>
      <c r="AE1188" s="70"/>
      <c r="AF1188" s="70"/>
      <c r="AG1188" s="70"/>
      <c r="AH1188" s="69"/>
      <c r="AI1188" s="69"/>
      <c r="AJ1188" s="69"/>
      <c r="AK1188" s="70"/>
      <c r="AL1188" s="70"/>
      <c r="AM1188" s="70"/>
      <c r="AN1188" s="70"/>
      <c r="AO1188" s="69"/>
      <c r="AP1188" s="69"/>
      <c r="AQ1188" s="69"/>
    </row>
    <row r="1189">
      <c r="A1189" s="60"/>
      <c r="B1189" s="60"/>
      <c r="C1189" s="60"/>
      <c r="D1189" s="46"/>
      <c r="E1189" s="25"/>
      <c r="F1189" s="26"/>
      <c r="G1189" s="18"/>
      <c r="H1189" s="15"/>
      <c r="I1189" s="28"/>
      <c r="J1189" s="29"/>
      <c r="K1189" s="30"/>
      <c r="L1189" s="31"/>
      <c r="M1189" s="32"/>
      <c r="N1189" s="33"/>
      <c r="O1189" s="25"/>
      <c r="P1189" s="15"/>
      <c r="Q1189" s="28"/>
      <c r="R1189" s="29"/>
      <c r="S1189" s="30"/>
      <c r="T1189" s="31"/>
      <c r="U1189" s="32"/>
      <c r="V1189" s="33"/>
      <c r="W1189" s="25"/>
      <c r="X1189" s="28"/>
      <c r="Y1189" s="29"/>
      <c r="Z1189" s="32"/>
      <c r="AA1189" s="67"/>
      <c r="AB1189" s="68"/>
      <c r="AC1189" s="69"/>
      <c r="AD1189" s="70"/>
      <c r="AE1189" s="70"/>
      <c r="AF1189" s="70"/>
      <c r="AG1189" s="70"/>
      <c r="AH1189" s="69"/>
      <c r="AI1189" s="69"/>
      <c r="AJ1189" s="69"/>
      <c r="AK1189" s="70"/>
      <c r="AL1189" s="70"/>
      <c r="AM1189" s="70"/>
      <c r="AN1189" s="70"/>
      <c r="AO1189" s="69"/>
      <c r="AP1189" s="69"/>
      <c r="AQ1189" s="69"/>
    </row>
    <row r="1190">
      <c r="A1190" s="60"/>
      <c r="B1190" s="60"/>
      <c r="C1190" s="60"/>
      <c r="D1190" s="46"/>
      <c r="E1190" s="25"/>
      <c r="F1190" s="26"/>
      <c r="G1190" s="18"/>
      <c r="H1190" s="15"/>
      <c r="I1190" s="28"/>
      <c r="J1190" s="29"/>
      <c r="K1190" s="30"/>
      <c r="L1190" s="31"/>
      <c r="M1190" s="32"/>
      <c r="N1190" s="33"/>
      <c r="O1190" s="25"/>
      <c r="P1190" s="15"/>
      <c r="Q1190" s="28"/>
      <c r="R1190" s="29"/>
      <c r="S1190" s="30"/>
      <c r="T1190" s="31"/>
      <c r="U1190" s="32"/>
      <c r="V1190" s="33"/>
      <c r="W1190" s="25"/>
      <c r="X1190" s="28"/>
      <c r="Y1190" s="29"/>
      <c r="Z1190" s="32"/>
      <c r="AA1190" s="67"/>
      <c r="AB1190" s="68"/>
      <c r="AC1190" s="69"/>
      <c r="AD1190" s="70"/>
      <c r="AE1190" s="70"/>
      <c r="AF1190" s="70"/>
      <c r="AG1190" s="70"/>
      <c r="AH1190" s="69"/>
      <c r="AI1190" s="69"/>
      <c r="AJ1190" s="69"/>
      <c r="AK1190" s="70"/>
      <c r="AL1190" s="70"/>
      <c r="AM1190" s="70"/>
      <c r="AN1190" s="70"/>
      <c r="AO1190" s="69"/>
      <c r="AP1190" s="69"/>
      <c r="AQ1190" s="69"/>
    </row>
    <row r="1191">
      <c r="A1191" s="60"/>
      <c r="B1191" s="60"/>
      <c r="C1191" s="60"/>
      <c r="D1191" s="46"/>
      <c r="E1191" s="25"/>
      <c r="F1191" s="26"/>
      <c r="G1191" s="18"/>
      <c r="H1191" s="15"/>
      <c r="I1191" s="28"/>
      <c r="J1191" s="29"/>
      <c r="K1191" s="30"/>
      <c r="L1191" s="31"/>
      <c r="M1191" s="32"/>
      <c r="N1191" s="33"/>
      <c r="O1191" s="25"/>
      <c r="P1191" s="15"/>
      <c r="Q1191" s="28"/>
      <c r="R1191" s="29"/>
      <c r="S1191" s="30"/>
      <c r="T1191" s="31"/>
      <c r="U1191" s="32"/>
      <c r="V1191" s="33"/>
      <c r="W1191" s="25"/>
      <c r="X1191" s="28"/>
      <c r="Y1191" s="29"/>
      <c r="Z1191" s="32"/>
      <c r="AA1191" s="67"/>
      <c r="AB1191" s="68"/>
      <c r="AC1191" s="69"/>
      <c r="AD1191" s="70"/>
      <c r="AE1191" s="70"/>
      <c r="AF1191" s="70"/>
      <c r="AG1191" s="70"/>
      <c r="AH1191" s="69"/>
      <c r="AI1191" s="69"/>
      <c r="AJ1191" s="69"/>
      <c r="AK1191" s="70"/>
      <c r="AL1191" s="70"/>
      <c r="AM1191" s="70"/>
      <c r="AN1191" s="70"/>
      <c r="AO1191" s="69"/>
      <c r="AP1191" s="69"/>
      <c r="AQ1191" s="69"/>
    </row>
    <row r="1192">
      <c r="A1192" s="60"/>
      <c r="B1192" s="60"/>
      <c r="C1192" s="60"/>
      <c r="D1192" s="46"/>
      <c r="E1192" s="25"/>
      <c r="F1192" s="26"/>
      <c r="G1192" s="18"/>
      <c r="H1192" s="15"/>
      <c r="I1192" s="28"/>
      <c r="J1192" s="29"/>
      <c r="K1192" s="30"/>
      <c r="L1192" s="31"/>
      <c r="M1192" s="32"/>
      <c r="N1192" s="33"/>
      <c r="O1192" s="25"/>
      <c r="P1192" s="15"/>
      <c r="Q1192" s="28"/>
      <c r="R1192" s="29"/>
      <c r="S1192" s="30"/>
      <c r="T1192" s="31"/>
      <c r="U1192" s="32"/>
      <c r="V1192" s="33"/>
      <c r="W1192" s="25"/>
      <c r="X1192" s="28"/>
      <c r="Y1192" s="29"/>
      <c r="Z1192" s="32"/>
      <c r="AA1192" s="67"/>
      <c r="AB1192" s="68"/>
      <c r="AC1192" s="69"/>
      <c r="AD1192" s="70"/>
      <c r="AE1192" s="70"/>
      <c r="AF1192" s="70"/>
      <c r="AG1192" s="70"/>
      <c r="AH1192" s="69"/>
      <c r="AI1192" s="69"/>
      <c r="AJ1192" s="69"/>
      <c r="AK1192" s="70"/>
      <c r="AL1192" s="70"/>
      <c r="AM1192" s="70"/>
      <c r="AN1192" s="70"/>
      <c r="AO1192" s="69"/>
      <c r="AP1192" s="69"/>
      <c r="AQ1192" s="69"/>
    </row>
    <row r="1193">
      <c r="A1193" s="60"/>
      <c r="B1193" s="60"/>
      <c r="C1193" s="60"/>
      <c r="D1193" s="46"/>
      <c r="E1193" s="25"/>
      <c r="F1193" s="26"/>
      <c r="G1193" s="18"/>
      <c r="H1193" s="15"/>
      <c r="I1193" s="28"/>
      <c r="J1193" s="29"/>
      <c r="K1193" s="30"/>
      <c r="L1193" s="31"/>
      <c r="M1193" s="32"/>
      <c r="N1193" s="33"/>
      <c r="O1193" s="25"/>
      <c r="P1193" s="15"/>
      <c r="Q1193" s="28"/>
      <c r="R1193" s="29"/>
      <c r="S1193" s="30"/>
      <c r="T1193" s="31"/>
      <c r="U1193" s="32"/>
      <c r="V1193" s="33"/>
      <c r="W1193" s="25"/>
      <c r="X1193" s="28"/>
      <c r="Y1193" s="29"/>
      <c r="Z1193" s="32"/>
      <c r="AA1193" s="67"/>
      <c r="AB1193" s="68"/>
      <c r="AC1193" s="69"/>
      <c r="AD1193" s="70"/>
      <c r="AE1193" s="70"/>
      <c r="AF1193" s="70"/>
      <c r="AG1193" s="70"/>
      <c r="AH1193" s="69"/>
      <c r="AI1193" s="69"/>
      <c r="AJ1193" s="69"/>
      <c r="AK1193" s="70"/>
      <c r="AL1193" s="70"/>
      <c r="AM1193" s="70"/>
      <c r="AN1193" s="70"/>
      <c r="AO1193" s="69"/>
      <c r="AP1193" s="69"/>
      <c r="AQ1193" s="69"/>
    </row>
    <row r="1194">
      <c r="A1194" s="60"/>
      <c r="B1194" s="60"/>
      <c r="C1194" s="60"/>
      <c r="D1194" s="46"/>
      <c r="E1194" s="25"/>
      <c r="F1194" s="26"/>
      <c r="G1194" s="18"/>
      <c r="H1194" s="15"/>
      <c r="I1194" s="28"/>
      <c r="J1194" s="29"/>
      <c r="K1194" s="30"/>
      <c r="L1194" s="31"/>
      <c r="M1194" s="32"/>
      <c r="N1194" s="33"/>
      <c r="O1194" s="25"/>
      <c r="P1194" s="15"/>
      <c r="Q1194" s="28"/>
      <c r="R1194" s="29"/>
      <c r="S1194" s="30"/>
      <c r="T1194" s="31"/>
      <c r="U1194" s="32"/>
      <c r="V1194" s="33"/>
      <c r="W1194" s="25"/>
      <c r="X1194" s="28"/>
      <c r="Y1194" s="29"/>
      <c r="Z1194" s="32"/>
      <c r="AA1194" s="67"/>
      <c r="AB1194" s="68"/>
      <c r="AC1194" s="69"/>
      <c r="AD1194" s="70"/>
      <c r="AE1194" s="70"/>
      <c r="AF1194" s="70"/>
      <c r="AG1194" s="70"/>
      <c r="AH1194" s="69"/>
      <c r="AI1194" s="69"/>
      <c r="AJ1194" s="69"/>
      <c r="AK1194" s="70"/>
      <c r="AL1194" s="70"/>
      <c r="AM1194" s="70"/>
      <c r="AN1194" s="70"/>
      <c r="AO1194" s="69"/>
      <c r="AP1194" s="69"/>
      <c r="AQ1194" s="69"/>
    </row>
    <row r="1195">
      <c r="A1195" s="60"/>
      <c r="B1195" s="60"/>
      <c r="C1195" s="60"/>
      <c r="D1195" s="46"/>
      <c r="E1195" s="25"/>
      <c r="F1195" s="26"/>
      <c r="G1195" s="18"/>
      <c r="H1195" s="15"/>
      <c r="I1195" s="28"/>
      <c r="J1195" s="29"/>
      <c r="K1195" s="30"/>
      <c r="L1195" s="31"/>
      <c r="M1195" s="32"/>
      <c r="N1195" s="33"/>
      <c r="O1195" s="25"/>
      <c r="P1195" s="15"/>
      <c r="Q1195" s="28"/>
      <c r="R1195" s="29"/>
      <c r="S1195" s="30"/>
      <c r="T1195" s="31"/>
      <c r="U1195" s="32"/>
      <c r="V1195" s="33"/>
      <c r="W1195" s="25"/>
      <c r="X1195" s="28"/>
      <c r="Y1195" s="29"/>
      <c r="Z1195" s="32"/>
      <c r="AA1195" s="67"/>
      <c r="AB1195" s="68"/>
      <c r="AC1195" s="69"/>
      <c r="AD1195" s="70"/>
      <c r="AE1195" s="70"/>
      <c r="AF1195" s="70"/>
      <c r="AG1195" s="70"/>
      <c r="AH1195" s="69"/>
      <c r="AI1195" s="69"/>
      <c r="AJ1195" s="69"/>
      <c r="AK1195" s="70"/>
      <c r="AL1195" s="70"/>
      <c r="AM1195" s="70"/>
      <c r="AN1195" s="70"/>
      <c r="AO1195" s="69"/>
      <c r="AP1195" s="69"/>
      <c r="AQ1195" s="69"/>
    </row>
    <row r="1196">
      <c r="A1196" s="60"/>
      <c r="B1196" s="60"/>
      <c r="C1196" s="60"/>
      <c r="D1196" s="46"/>
      <c r="E1196" s="25"/>
      <c r="F1196" s="26"/>
      <c r="G1196" s="18"/>
      <c r="H1196" s="15"/>
      <c r="I1196" s="28"/>
      <c r="J1196" s="29"/>
      <c r="K1196" s="30"/>
      <c r="L1196" s="31"/>
      <c r="M1196" s="32"/>
      <c r="N1196" s="33"/>
      <c r="O1196" s="25"/>
      <c r="P1196" s="15"/>
      <c r="Q1196" s="28"/>
      <c r="R1196" s="29"/>
      <c r="S1196" s="30"/>
      <c r="T1196" s="31"/>
      <c r="U1196" s="32"/>
      <c r="V1196" s="33"/>
      <c r="W1196" s="25"/>
      <c r="X1196" s="28"/>
      <c r="Y1196" s="29"/>
      <c r="Z1196" s="32"/>
      <c r="AA1196" s="67"/>
      <c r="AB1196" s="68"/>
      <c r="AC1196" s="69"/>
      <c r="AD1196" s="70"/>
      <c r="AE1196" s="70"/>
      <c r="AF1196" s="70"/>
      <c r="AG1196" s="70"/>
      <c r="AH1196" s="69"/>
      <c r="AI1196" s="69"/>
      <c r="AJ1196" s="69"/>
      <c r="AK1196" s="70"/>
      <c r="AL1196" s="70"/>
      <c r="AM1196" s="70"/>
      <c r="AN1196" s="70"/>
      <c r="AO1196" s="69"/>
      <c r="AP1196" s="69"/>
      <c r="AQ1196" s="69"/>
    </row>
    <row r="1197">
      <c r="A1197" s="60"/>
      <c r="B1197" s="60"/>
      <c r="C1197" s="60"/>
      <c r="D1197" s="46"/>
      <c r="E1197" s="25"/>
      <c r="F1197" s="26"/>
      <c r="G1197" s="18"/>
      <c r="H1197" s="15"/>
      <c r="I1197" s="28"/>
      <c r="J1197" s="29"/>
      <c r="K1197" s="30"/>
      <c r="L1197" s="31"/>
      <c r="M1197" s="32"/>
      <c r="N1197" s="33"/>
      <c r="O1197" s="25"/>
      <c r="P1197" s="15"/>
      <c r="Q1197" s="28"/>
      <c r="R1197" s="29"/>
      <c r="S1197" s="30"/>
      <c r="T1197" s="31"/>
      <c r="U1197" s="32"/>
      <c r="V1197" s="33"/>
      <c r="W1197" s="25"/>
      <c r="X1197" s="28"/>
      <c r="Y1197" s="29"/>
      <c r="Z1197" s="32"/>
      <c r="AA1197" s="67"/>
      <c r="AB1197" s="68"/>
      <c r="AC1197" s="69"/>
      <c r="AD1197" s="70"/>
      <c r="AE1197" s="70"/>
      <c r="AF1197" s="70"/>
      <c r="AG1197" s="70"/>
      <c r="AH1197" s="69"/>
      <c r="AI1197" s="69"/>
      <c r="AJ1197" s="69"/>
      <c r="AK1197" s="70"/>
      <c r="AL1197" s="70"/>
      <c r="AM1197" s="70"/>
      <c r="AN1197" s="70"/>
      <c r="AO1197" s="69"/>
      <c r="AP1197" s="69"/>
      <c r="AQ1197" s="69"/>
    </row>
    <row r="1198">
      <c r="A1198" s="60"/>
      <c r="B1198" s="60"/>
      <c r="C1198" s="60"/>
      <c r="D1198" s="46"/>
      <c r="E1198" s="25"/>
      <c r="F1198" s="26"/>
      <c r="G1198" s="18"/>
      <c r="H1198" s="15"/>
      <c r="I1198" s="28"/>
      <c r="J1198" s="29"/>
      <c r="K1198" s="30"/>
      <c r="L1198" s="31"/>
      <c r="M1198" s="32"/>
      <c r="N1198" s="33"/>
      <c r="O1198" s="25"/>
      <c r="P1198" s="15"/>
      <c r="Q1198" s="28"/>
      <c r="R1198" s="29"/>
      <c r="S1198" s="30"/>
      <c r="T1198" s="31"/>
      <c r="U1198" s="32"/>
      <c r="V1198" s="33"/>
      <c r="W1198" s="25"/>
      <c r="X1198" s="28"/>
      <c r="Y1198" s="29"/>
      <c r="Z1198" s="32"/>
      <c r="AA1198" s="67"/>
      <c r="AB1198" s="68"/>
      <c r="AC1198" s="69"/>
      <c r="AD1198" s="70"/>
      <c r="AE1198" s="70"/>
      <c r="AF1198" s="70"/>
      <c r="AG1198" s="70"/>
      <c r="AH1198" s="69"/>
      <c r="AI1198" s="69"/>
      <c r="AJ1198" s="69"/>
      <c r="AK1198" s="70"/>
      <c r="AL1198" s="70"/>
      <c r="AM1198" s="70"/>
      <c r="AN1198" s="70"/>
      <c r="AO1198" s="69"/>
      <c r="AP1198" s="69"/>
      <c r="AQ1198" s="69"/>
    </row>
    <row r="1199">
      <c r="A1199" s="60"/>
      <c r="B1199" s="60"/>
      <c r="C1199" s="60"/>
      <c r="D1199" s="46"/>
      <c r="E1199" s="25"/>
      <c r="F1199" s="26"/>
      <c r="G1199" s="18"/>
      <c r="H1199" s="15"/>
      <c r="I1199" s="28"/>
      <c r="J1199" s="29"/>
      <c r="K1199" s="30"/>
      <c r="L1199" s="31"/>
      <c r="M1199" s="32"/>
      <c r="N1199" s="33"/>
      <c r="O1199" s="25"/>
      <c r="P1199" s="15"/>
      <c r="Q1199" s="28"/>
      <c r="R1199" s="29"/>
      <c r="S1199" s="30"/>
      <c r="T1199" s="31"/>
      <c r="U1199" s="32"/>
      <c r="V1199" s="33"/>
      <c r="W1199" s="25"/>
      <c r="X1199" s="28"/>
      <c r="Y1199" s="29"/>
      <c r="Z1199" s="32"/>
      <c r="AA1199" s="67"/>
      <c r="AB1199" s="68"/>
      <c r="AC1199" s="69"/>
      <c r="AD1199" s="70"/>
      <c r="AE1199" s="70"/>
      <c r="AF1199" s="70"/>
      <c r="AG1199" s="70"/>
      <c r="AH1199" s="69"/>
      <c r="AI1199" s="69"/>
      <c r="AJ1199" s="69"/>
      <c r="AK1199" s="70"/>
      <c r="AL1199" s="70"/>
      <c r="AM1199" s="70"/>
      <c r="AN1199" s="70"/>
      <c r="AO1199" s="69"/>
      <c r="AP1199" s="69"/>
      <c r="AQ1199" s="69"/>
    </row>
    <row r="1200">
      <c r="A1200" s="60"/>
      <c r="B1200" s="60"/>
      <c r="C1200" s="60"/>
      <c r="D1200" s="46"/>
      <c r="E1200" s="25"/>
      <c r="F1200" s="26"/>
      <c r="G1200" s="18"/>
      <c r="H1200" s="15"/>
      <c r="I1200" s="28"/>
      <c r="J1200" s="29"/>
      <c r="K1200" s="30"/>
      <c r="L1200" s="31"/>
      <c r="M1200" s="32"/>
      <c r="N1200" s="33"/>
      <c r="O1200" s="25"/>
      <c r="P1200" s="15"/>
      <c r="Q1200" s="28"/>
      <c r="R1200" s="29"/>
      <c r="S1200" s="30"/>
      <c r="T1200" s="31"/>
      <c r="U1200" s="32"/>
      <c r="V1200" s="33"/>
      <c r="W1200" s="25"/>
      <c r="X1200" s="28"/>
      <c r="Y1200" s="29"/>
      <c r="Z1200" s="32"/>
      <c r="AA1200" s="67"/>
      <c r="AB1200" s="68"/>
      <c r="AC1200" s="69"/>
      <c r="AD1200" s="70"/>
      <c r="AE1200" s="70"/>
      <c r="AF1200" s="70"/>
      <c r="AG1200" s="70"/>
      <c r="AH1200" s="69"/>
      <c r="AI1200" s="69"/>
      <c r="AJ1200" s="69"/>
      <c r="AK1200" s="70"/>
      <c r="AL1200" s="70"/>
      <c r="AM1200" s="70"/>
      <c r="AN1200" s="70"/>
      <c r="AO1200" s="69"/>
      <c r="AP1200" s="69"/>
      <c r="AQ1200" s="69"/>
    </row>
    <row r="1201">
      <c r="A1201" s="60"/>
      <c r="B1201" s="60"/>
      <c r="C1201" s="60"/>
      <c r="D1201" s="46"/>
      <c r="E1201" s="25"/>
      <c r="F1201" s="26"/>
      <c r="G1201" s="18"/>
      <c r="H1201" s="15"/>
      <c r="I1201" s="28"/>
      <c r="J1201" s="29"/>
      <c r="K1201" s="30"/>
      <c r="L1201" s="31"/>
      <c r="M1201" s="32"/>
      <c r="N1201" s="33"/>
      <c r="O1201" s="25"/>
      <c r="P1201" s="15"/>
      <c r="Q1201" s="28"/>
      <c r="R1201" s="29"/>
      <c r="S1201" s="30"/>
      <c r="T1201" s="31"/>
      <c r="U1201" s="32"/>
      <c r="V1201" s="33"/>
      <c r="W1201" s="25"/>
      <c r="X1201" s="28"/>
      <c r="Y1201" s="29"/>
      <c r="Z1201" s="32"/>
      <c r="AA1201" s="67"/>
      <c r="AB1201" s="68"/>
      <c r="AC1201" s="69"/>
      <c r="AD1201" s="70"/>
      <c r="AE1201" s="70"/>
      <c r="AF1201" s="70"/>
      <c r="AG1201" s="70"/>
      <c r="AH1201" s="69"/>
      <c r="AI1201" s="69"/>
      <c r="AJ1201" s="69"/>
      <c r="AK1201" s="70"/>
      <c r="AL1201" s="70"/>
      <c r="AM1201" s="70"/>
      <c r="AN1201" s="70"/>
      <c r="AO1201" s="69"/>
      <c r="AP1201" s="69"/>
      <c r="AQ1201" s="69"/>
    </row>
    <row r="1202">
      <c r="A1202" s="60"/>
      <c r="B1202" s="60"/>
      <c r="C1202" s="60"/>
      <c r="D1202" s="46"/>
      <c r="E1202" s="25"/>
      <c r="F1202" s="26"/>
      <c r="G1202" s="18"/>
      <c r="H1202" s="15"/>
      <c r="I1202" s="28"/>
      <c r="J1202" s="29"/>
      <c r="K1202" s="30"/>
      <c r="L1202" s="31"/>
      <c r="M1202" s="32"/>
      <c r="N1202" s="33"/>
      <c r="O1202" s="25"/>
      <c r="P1202" s="15"/>
      <c r="Q1202" s="28"/>
      <c r="R1202" s="29"/>
      <c r="S1202" s="30"/>
      <c r="T1202" s="31"/>
      <c r="U1202" s="32"/>
      <c r="V1202" s="33"/>
      <c r="W1202" s="25"/>
      <c r="X1202" s="28"/>
      <c r="Y1202" s="29"/>
      <c r="Z1202" s="32"/>
      <c r="AA1202" s="67"/>
      <c r="AB1202" s="68"/>
      <c r="AC1202" s="69"/>
      <c r="AD1202" s="70"/>
      <c r="AE1202" s="70"/>
      <c r="AF1202" s="70"/>
      <c r="AG1202" s="70"/>
      <c r="AH1202" s="69"/>
      <c r="AI1202" s="69"/>
      <c r="AJ1202" s="69"/>
      <c r="AK1202" s="70"/>
      <c r="AL1202" s="70"/>
      <c r="AM1202" s="70"/>
      <c r="AN1202" s="70"/>
      <c r="AO1202" s="69"/>
      <c r="AP1202" s="69"/>
      <c r="AQ1202" s="69"/>
    </row>
    <row r="1203">
      <c r="A1203" s="60"/>
      <c r="B1203" s="60"/>
      <c r="C1203" s="60"/>
      <c r="D1203" s="46"/>
      <c r="E1203" s="25"/>
      <c r="F1203" s="26"/>
      <c r="G1203" s="18"/>
      <c r="H1203" s="15"/>
      <c r="I1203" s="28"/>
      <c r="J1203" s="29"/>
      <c r="K1203" s="30"/>
      <c r="L1203" s="31"/>
      <c r="M1203" s="32"/>
      <c r="N1203" s="33"/>
      <c r="O1203" s="25"/>
      <c r="P1203" s="15"/>
      <c r="Q1203" s="28"/>
      <c r="R1203" s="29"/>
      <c r="S1203" s="30"/>
      <c r="T1203" s="31"/>
      <c r="U1203" s="32"/>
      <c r="V1203" s="33"/>
      <c r="W1203" s="25"/>
      <c r="X1203" s="28"/>
      <c r="Y1203" s="29"/>
      <c r="Z1203" s="32"/>
      <c r="AA1203" s="67"/>
      <c r="AB1203" s="68"/>
      <c r="AC1203" s="69"/>
      <c r="AD1203" s="70"/>
      <c r="AE1203" s="70"/>
      <c r="AF1203" s="70"/>
      <c r="AG1203" s="70"/>
      <c r="AH1203" s="69"/>
      <c r="AI1203" s="69"/>
      <c r="AJ1203" s="69"/>
      <c r="AK1203" s="70"/>
      <c r="AL1203" s="70"/>
      <c r="AM1203" s="70"/>
      <c r="AN1203" s="70"/>
      <c r="AO1203" s="69"/>
      <c r="AP1203" s="69"/>
      <c r="AQ1203" s="69"/>
    </row>
    <row r="1204">
      <c r="A1204" s="60"/>
      <c r="B1204" s="60"/>
      <c r="C1204" s="60"/>
      <c r="D1204" s="46"/>
      <c r="E1204" s="25"/>
      <c r="F1204" s="26"/>
      <c r="G1204" s="18"/>
      <c r="H1204" s="15"/>
      <c r="I1204" s="28"/>
      <c r="J1204" s="29"/>
      <c r="K1204" s="30"/>
      <c r="L1204" s="31"/>
      <c r="M1204" s="32"/>
      <c r="N1204" s="33"/>
      <c r="O1204" s="25"/>
      <c r="P1204" s="15"/>
      <c r="Q1204" s="28"/>
      <c r="R1204" s="29"/>
      <c r="S1204" s="30"/>
      <c r="T1204" s="31"/>
      <c r="U1204" s="32"/>
      <c r="V1204" s="33"/>
      <c r="W1204" s="25"/>
      <c r="X1204" s="28"/>
      <c r="Y1204" s="29"/>
      <c r="Z1204" s="32"/>
      <c r="AA1204" s="67"/>
      <c r="AB1204" s="68"/>
      <c r="AC1204" s="69"/>
      <c r="AD1204" s="70"/>
      <c r="AE1204" s="70"/>
      <c r="AF1204" s="70"/>
      <c r="AG1204" s="70"/>
      <c r="AH1204" s="69"/>
      <c r="AI1204" s="69"/>
      <c r="AJ1204" s="69"/>
      <c r="AK1204" s="70"/>
      <c r="AL1204" s="70"/>
      <c r="AM1204" s="70"/>
      <c r="AN1204" s="70"/>
      <c r="AO1204" s="69"/>
      <c r="AP1204" s="69"/>
      <c r="AQ1204" s="69"/>
    </row>
    <row r="1205">
      <c r="A1205" s="60"/>
      <c r="B1205" s="60"/>
      <c r="C1205" s="60"/>
      <c r="D1205" s="46"/>
      <c r="E1205" s="25"/>
      <c r="F1205" s="26"/>
      <c r="G1205" s="18"/>
      <c r="H1205" s="15"/>
      <c r="I1205" s="28"/>
      <c r="J1205" s="29"/>
      <c r="K1205" s="30"/>
      <c r="L1205" s="31"/>
      <c r="M1205" s="32"/>
      <c r="N1205" s="33"/>
      <c r="O1205" s="25"/>
      <c r="P1205" s="15"/>
      <c r="Q1205" s="28"/>
      <c r="R1205" s="29"/>
      <c r="S1205" s="30"/>
      <c r="T1205" s="31"/>
      <c r="U1205" s="32"/>
      <c r="V1205" s="33"/>
      <c r="W1205" s="25"/>
      <c r="X1205" s="28"/>
      <c r="Y1205" s="29"/>
      <c r="Z1205" s="32"/>
      <c r="AA1205" s="67"/>
      <c r="AB1205" s="68"/>
      <c r="AC1205" s="69"/>
      <c r="AD1205" s="70"/>
      <c r="AE1205" s="70"/>
      <c r="AF1205" s="70"/>
      <c r="AG1205" s="70"/>
      <c r="AH1205" s="69"/>
      <c r="AI1205" s="69"/>
      <c r="AJ1205" s="69"/>
      <c r="AK1205" s="70"/>
      <c r="AL1205" s="70"/>
      <c r="AM1205" s="70"/>
      <c r="AN1205" s="70"/>
      <c r="AO1205" s="69"/>
      <c r="AP1205" s="69"/>
      <c r="AQ1205" s="69"/>
    </row>
    <row r="1206">
      <c r="A1206" s="60"/>
      <c r="B1206" s="60"/>
      <c r="C1206" s="60"/>
      <c r="D1206" s="46"/>
      <c r="E1206" s="25"/>
      <c r="F1206" s="26"/>
      <c r="G1206" s="18"/>
      <c r="H1206" s="15"/>
      <c r="I1206" s="28"/>
      <c r="J1206" s="29"/>
      <c r="K1206" s="30"/>
      <c r="L1206" s="31"/>
      <c r="M1206" s="32"/>
      <c r="N1206" s="33"/>
      <c r="O1206" s="25"/>
      <c r="P1206" s="15"/>
      <c r="Q1206" s="28"/>
      <c r="R1206" s="29"/>
      <c r="S1206" s="30"/>
      <c r="T1206" s="31"/>
      <c r="U1206" s="32"/>
      <c r="V1206" s="33"/>
      <c r="W1206" s="25"/>
      <c r="X1206" s="28"/>
      <c r="Y1206" s="29"/>
      <c r="Z1206" s="32"/>
      <c r="AA1206" s="67"/>
      <c r="AB1206" s="68"/>
      <c r="AC1206" s="69"/>
      <c r="AD1206" s="70"/>
      <c r="AE1206" s="70"/>
      <c r="AF1206" s="70"/>
      <c r="AG1206" s="70"/>
      <c r="AH1206" s="69"/>
      <c r="AI1206" s="69"/>
      <c r="AJ1206" s="69"/>
      <c r="AK1206" s="70"/>
      <c r="AL1206" s="70"/>
      <c r="AM1206" s="70"/>
      <c r="AN1206" s="70"/>
      <c r="AO1206" s="69"/>
      <c r="AP1206" s="69"/>
      <c r="AQ1206" s="69"/>
    </row>
    <row r="1207">
      <c r="A1207" s="60"/>
      <c r="B1207" s="60"/>
      <c r="C1207" s="60"/>
      <c r="D1207" s="46"/>
      <c r="E1207" s="25"/>
      <c r="F1207" s="26"/>
      <c r="G1207" s="18"/>
      <c r="H1207" s="15"/>
      <c r="I1207" s="28"/>
      <c r="J1207" s="29"/>
      <c r="K1207" s="30"/>
      <c r="L1207" s="31"/>
      <c r="M1207" s="32"/>
      <c r="N1207" s="33"/>
      <c r="O1207" s="25"/>
      <c r="P1207" s="15"/>
      <c r="Q1207" s="28"/>
      <c r="R1207" s="29"/>
      <c r="S1207" s="30"/>
      <c r="T1207" s="31"/>
      <c r="U1207" s="32"/>
      <c r="V1207" s="33"/>
      <c r="W1207" s="25"/>
      <c r="X1207" s="28"/>
      <c r="Y1207" s="29"/>
      <c r="Z1207" s="32"/>
      <c r="AA1207" s="67"/>
      <c r="AB1207" s="68"/>
      <c r="AC1207" s="69"/>
      <c r="AD1207" s="70"/>
      <c r="AE1207" s="70"/>
      <c r="AF1207" s="70"/>
      <c r="AG1207" s="70"/>
      <c r="AH1207" s="69"/>
      <c r="AI1207" s="69"/>
      <c r="AJ1207" s="69"/>
      <c r="AK1207" s="70"/>
      <c r="AL1207" s="70"/>
      <c r="AM1207" s="70"/>
      <c r="AN1207" s="70"/>
      <c r="AO1207" s="69"/>
      <c r="AP1207" s="69"/>
      <c r="AQ1207" s="69"/>
    </row>
    <row r="1208">
      <c r="A1208" s="60"/>
      <c r="B1208" s="60"/>
      <c r="C1208" s="60"/>
      <c r="D1208" s="46"/>
      <c r="E1208" s="25"/>
      <c r="F1208" s="26"/>
      <c r="G1208" s="18"/>
      <c r="H1208" s="15"/>
      <c r="I1208" s="28"/>
      <c r="J1208" s="29"/>
      <c r="K1208" s="30"/>
      <c r="L1208" s="31"/>
      <c r="M1208" s="32"/>
      <c r="N1208" s="33"/>
      <c r="O1208" s="25"/>
      <c r="P1208" s="15"/>
      <c r="Q1208" s="28"/>
      <c r="R1208" s="29"/>
      <c r="S1208" s="30"/>
      <c r="T1208" s="31"/>
      <c r="U1208" s="32"/>
      <c r="V1208" s="33"/>
      <c r="W1208" s="25"/>
      <c r="X1208" s="28"/>
      <c r="Y1208" s="29"/>
      <c r="Z1208" s="32"/>
      <c r="AA1208" s="67"/>
      <c r="AB1208" s="68"/>
      <c r="AC1208" s="69"/>
      <c r="AD1208" s="70"/>
      <c r="AE1208" s="70"/>
      <c r="AF1208" s="70"/>
      <c r="AG1208" s="70"/>
      <c r="AH1208" s="69"/>
      <c r="AI1208" s="69"/>
      <c r="AJ1208" s="69"/>
      <c r="AK1208" s="70"/>
      <c r="AL1208" s="70"/>
      <c r="AM1208" s="70"/>
      <c r="AN1208" s="70"/>
      <c r="AO1208" s="69"/>
      <c r="AP1208" s="69"/>
      <c r="AQ1208" s="69"/>
    </row>
    <row r="1209">
      <c r="A1209" s="60"/>
      <c r="B1209" s="60"/>
      <c r="C1209" s="60"/>
      <c r="D1209" s="46"/>
      <c r="E1209" s="25"/>
      <c r="F1209" s="26"/>
      <c r="G1209" s="18"/>
      <c r="H1209" s="15"/>
      <c r="I1209" s="28"/>
      <c r="J1209" s="29"/>
      <c r="K1209" s="30"/>
      <c r="L1209" s="31"/>
      <c r="M1209" s="32"/>
      <c r="N1209" s="33"/>
      <c r="O1209" s="25"/>
      <c r="P1209" s="15"/>
      <c r="Q1209" s="28"/>
      <c r="R1209" s="29"/>
      <c r="S1209" s="30"/>
      <c r="T1209" s="31"/>
      <c r="U1209" s="32"/>
      <c r="V1209" s="33"/>
      <c r="W1209" s="25"/>
      <c r="X1209" s="28"/>
      <c r="Y1209" s="29"/>
      <c r="Z1209" s="32"/>
      <c r="AA1209" s="67"/>
      <c r="AB1209" s="68"/>
      <c r="AC1209" s="69"/>
      <c r="AD1209" s="70"/>
      <c r="AE1209" s="70"/>
      <c r="AF1209" s="70"/>
      <c r="AG1209" s="70"/>
      <c r="AH1209" s="69"/>
      <c r="AI1209" s="69"/>
      <c r="AJ1209" s="69"/>
      <c r="AK1209" s="70"/>
      <c r="AL1209" s="70"/>
      <c r="AM1209" s="70"/>
      <c r="AN1209" s="70"/>
      <c r="AO1209" s="69"/>
      <c r="AP1209" s="69"/>
      <c r="AQ1209" s="69"/>
    </row>
    <row r="1210">
      <c r="A1210" s="60"/>
      <c r="B1210" s="60"/>
      <c r="C1210" s="60"/>
      <c r="D1210" s="46"/>
      <c r="E1210" s="25"/>
      <c r="F1210" s="26"/>
      <c r="G1210" s="18"/>
      <c r="H1210" s="15"/>
      <c r="I1210" s="28"/>
      <c r="J1210" s="29"/>
      <c r="K1210" s="30"/>
      <c r="L1210" s="31"/>
      <c r="M1210" s="32"/>
      <c r="N1210" s="33"/>
      <c r="O1210" s="25"/>
      <c r="P1210" s="15"/>
      <c r="Q1210" s="28"/>
      <c r="R1210" s="29"/>
      <c r="S1210" s="30"/>
      <c r="T1210" s="31"/>
      <c r="U1210" s="32"/>
      <c r="V1210" s="33"/>
      <c r="W1210" s="25"/>
      <c r="X1210" s="28"/>
      <c r="Y1210" s="29"/>
      <c r="Z1210" s="32"/>
      <c r="AA1210" s="67"/>
      <c r="AB1210" s="68"/>
      <c r="AC1210" s="69"/>
      <c r="AD1210" s="70"/>
      <c r="AE1210" s="70"/>
      <c r="AF1210" s="70"/>
      <c r="AG1210" s="70"/>
      <c r="AH1210" s="69"/>
      <c r="AI1210" s="69"/>
      <c r="AJ1210" s="69"/>
      <c r="AK1210" s="70"/>
      <c r="AL1210" s="70"/>
      <c r="AM1210" s="70"/>
      <c r="AN1210" s="70"/>
      <c r="AO1210" s="69"/>
      <c r="AP1210" s="69"/>
      <c r="AQ1210" s="69"/>
    </row>
    <row r="1211">
      <c r="A1211" s="60"/>
      <c r="B1211" s="60"/>
      <c r="C1211" s="60"/>
      <c r="D1211" s="46"/>
      <c r="E1211" s="25"/>
      <c r="F1211" s="26"/>
      <c r="G1211" s="18"/>
      <c r="H1211" s="15"/>
      <c r="I1211" s="28"/>
      <c r="J1211" s="29"/>
      <c r="K1211" s="30"/>
      <c r="L1211" s="31"/>
      <c r="M1211" s="32"/>
      <c r="N1211" s="33"/>
      <c r="O1211" s="25"/>
      <c r="P1211" s="15"/>
      <c r="Q1211" s="28"/>
      <c r="R1211" s="29"/>
      <c r="S1211" s="30"/>
      <c r="T1211" s="31"/>
      <c r="U1211" s="32"/>
      <c r="V1211" s="33"/>
      <c r="W1211" s="25"/>
      <c r="X1211" s="28"/>
      <c r="Y1211" s="29"/>
      <c r="Z1211" s="32"/>
      <c r="AA1211" s="67"/>
      <c r="AB1211" s="68"/>
      <c r="AC1211" s="69"/>
      <c r="AD1211" s="70"/>
      <c r="AE1211" s="70"/>
      <c r="AF1211" s="70"/>
      <c r="AG1211" s="70"/>
      <c r="AH1211" s="69"/>
      <c r="AI1211" s="69"/>
      <c r="AJ1211" s="69"/>
      <c r="AK1211" s="70"/>
      <c r="AL1211" s="70"/>
      <c r="AM1211" s="70"/>
      <c r="AN1211" s="70"/>
      <c r="AO1211" s="69"/>
      <c r="AP1211" s="69"/>
      <c r="AQ1211" s="69"/>
    </row>
    <row r="1212">
      <c r="A1212" s="60"/>
      <c r="B1212" s="60"/>
      <c r="C1212" s="60"/>
      <c r="D1212" s="46"/>
      <c r="E1212" s="25"/>
      <c r="F1212" s="26"/>
      <c r="G1212" s="18"/>
      <c r="H1212" s="15"/>
      <c r="I1212" s="28"/>
      <c r="J1212" s="29"/>
      <c r="K1212" s="30"/>
      <c r="L1212" s="31"/>
      <c r="M1212" s="32"/>
      <c r="N1212" s="33"/>
      <c r="O1212" s="25"/>
      <c r="P1212" s="15"/>
      <c r="Q1212" s="28"/>
      <c r="R1212" s="29"/>
      <c r="S1212" s="30"/>
      <c r="T1212" s="31"/>
      <c r="U1212" s="32"/>
      <c r="V1212" s="33"/>
      <c r="W1212" s="25"/>
      <c r="X1212" s="28"/>
      <c r="Y1212" s="29"/>
      <c r="Z1212" s="32"/>
      <c r="AA1212" s="67"/>
      <c r="AB1212" s="68"/>
      <c r="AC1212" s="69"/>
      <c r="AD1212" s="70"/>
      <c r="AE1212" s="70"/>
      <c r="AF1212" s="70"/>
      <c r="AG1212" s="70"/>
      <c r="AH1212" s="69"/>
      <c r="AI1212" s="69"/>
      <c r="AJ1212" s="69"/>
      <c r="AK1212" s="70"/>
      <c r="AL1212" s="70"/>
      <c r="AM1212" s="70"/>
      <c r="AN1212" s="70"/>
      <c r="AO1212" s="69"/>
      <c r="AP1212" s="69"/>
      <c r="AQ1212" s="69"/>
    </row>
    <row r="1213">
      <c r="A1213" s="60"/>
      <c r="B1213" s="60"/>
      <c r="C1213" s="60"/>
      <c r="D1213" s="46"/>
      <c r="E1213" s="25"/>
      <c r="F1213" s="26"/>
      <c r="G1213" s="18"/>
      <c r="H1213" s="15"/>
      <c r="I1213" s="28"/>
      <c r="J1213" s="29"/>
      <c r="K1213" s="30"/>
      <c r="L1213" s="31"/>
      <c r="M1213" s="32"/>
      <c r="N1213" s="33"/>
      <c r="O1213" s="25"/>
      <c r="P1213" s="15"/>
      <c r="Q1213" s="28"/>
      <c r="R1213" s="29"/>
      <c r="S1213" s="30"/>
      <c r="T1213" s="31"/>
      <c r="U1213" s="32"/>
      <c r="V1213" s="33"/>
      <c r="W1213" s="25"/>
      <c r="X1213" s="28"/>
      <c r="Y1213" s="29"/>
      <c r="Z1213" s="32"/>
      <c r="AA1213" s="67"/>
      <c r="AB1213" s="68"/>
      <c r="AC1213" s="69"/>
      <c r="AD1213" s="70"/>
      <c r="AE1213" s="70"/>
      <c r="AF1213" s="70"/>
      <c r="AG1213" s="70"/>
      <c r="AH1213" s="69"/>
      <c r="AI1213" s="69"/>
      <c r="AJ1213" s="69"/>
      <c r="AK1213" s="70"/>
      <c r="AL1213" s="70"/>
      <c r="AM1213" s="70"/>
      <c r="AN1213" s="70"/>
      <c r="AO1213" s="69"/>
      <c r="AP1213" s="69"/>
      <c r="AQ1213" s="69"/>
    </row>
    <row r="1214">
      <c r="A1214" s="60"/>
      <c r="B1214" s="60"/>
      <c r="C1214" s="60"/>
      <c r="D1214" s="46"/>
      <c r="E1214" s="25"/>
      <c r="F1214" s="26"/>
      <c r="G1214" s="18"/>
      <c r="H1214" s="15"/>
      <c r="I1214" s="28"/>
      <c r="J1214" s="29"/>
      <c r="K1214" s="30"/>
      <c r="L1214" s="31"/>
      <c r="M1214" s="32"/>
      <c r="N1214" s="33"/>
      <c r="O1214" s="25"/>
      <c r="P1214" s="15"/>
      <c r="Q1214" s="28"/>
      <c r="R1214" s="29"/>
      <c r="S1214" s="30"/>
      <c r="T1214" s="31"/>
      <c r="U1214" s="32"/>
      <c r="V1214" s="33"/>
      <c r="W1214" s="25"/>
      <c r="X1214" s="28"/>
      <c r="Y1214" s="29"/>
      <c r="Z1214" s="32"/>
      <c r="AA1214" s="67"/>
      <c r="AB1214" s="68"/>
      <c r="AC1214" s="69"/>
      <c r="AD1214" s="70"/>
      <c r="AE1214" s="70"/>
      <c r="AF1214" s="70"/>
      <c r="AG1214" s="70"/>
      <c r="AH1214" s="69"/>
      <c r="AI1214" s="69"/>
      <c r="AJ1214" s="69"/>
      <c r="AK1214" s="70"/>
      <c r="AL1214" s="70"/>
      <c r="AM1214" s="70"/>
      <c r="AN1214" s="70"/>
      <c r="AO1214" s="69"/>
      <c r="AP1214" s="69"/>
      <c r="AQ1214" s="69"/>
    </row>
    <row r="1215">
      <c r="A1215" s="60"/>
      <c r="B1215" s="60"/>
      <c r="C1215" s="60"/>
      <c r="D1215" s="46"/>
      <c r="E1215" s="25"/>
      <c r="F1215" s="26"/>
      <c r="G1215" s="18"/>
      <c r="H1215" s="15"/>
      <c r="I1215" s="28"/>
      <c r="J1215" s="29"/>
      <c r="K1215" s="30"/>
      <c r="L1215" s="31"/>
      <c r="M1215" s="32"/>
      <c r="N1215" s="33"/>
      <c r="O1215" s="25"/>
      <c r="P1215" s="15"/>
      <c r="Q1215" s="28"/>
      <c r="R1215" s="29"/>
      <c r="S1215" s="30"/>
      <c r="T1215" s="31"/>
      <c r="U1215" s="32"/>
      <c r="V1215" s="33"/>
      <c r="W1215" s="25"/>
      <c r="X1215" s="28"/>
      <c r="Y1215" s="29"/>
      <c r="Z1215" s="32"/>
      <c r="AA1215" s="67"/>
      <c r="AB1215" s="68"/>
      <c r="AC1215" s="69"/>
      <c r="AD1215" s="70"/>
      <c r="AE1215" s="70"/>
      <c r="AF1215" s="70"/>
      <c r="AG1215" s="70"/>
      <c r="AH1215" s="69"/>
      <c r="AI1215" s="69"/>
      <c r="AJ1215" s="69"/>
      <c r="AK1215" s="70"/>
      <c r="AL1215" s="70"/>
      <c r="AM1215" s="70"/>
      <c r="AN1215" s="70"/>
      <c r="AO1215" s="69"/>
      <c r="AP1215" s="69"/>
      <c r="AQ1215" s="69"/>
    </row>
    <row r="1216">
      <c r="A1216" s="60"/>
      <c r="B1216" s="60"/>
      <c r="C1216" s="60"/>
      <c r="D1216" s="46"/>
      <c r="E1216" s="25"/>
      <c r="F1216" s="26"/>
      <c r="G1216" s="18"/>
      <c r="H1216" s="15"/>
      <c r="I1216" s="28"/>
      <c r="J1216" s="29"/>
      <c r="K1216" s="30"/>
      <c r="L1216" s="31"/>
      <c r="M1216" s="32"/>
      <c r="N1216" s="33"/>
      <c r="O1216" s="25"/>
      <c r="P1216" s="15"/>
      <c r="Q1216" s="28"/>
      <c r="R1216" s="29"/>
      <c r="S1216" s="30"/>
      <c r="T1216" s="31"/>
      <c r="U1216" s="32"/>
      <c r="V1216" s="33"/>
      <c r="W1216" s="25"/>
      <c r="X1216" s="28"/>
      <c r="Y1216" s="29"/>
      <c r="Z1216" s="32"/>
      <c r="AA1216" s="67"/>
      <c r="AB1216" s="68"/>
      <c r="AC1216" s="69"/>
      <c r="AD1216" s="70"/>
      <c r="AE1216" s="70"/>
      <c r="AF1216" s="70"/>
      <c r="AG1216" s="70"/>
      <c r="AH1216" s="69"/>
      <c r="AI1216" s="69"/>
      <c r="AJ1216" s="69"/>
      <c r="AK1216" s="70"/>
      <c r="AL1216" s="70"/>
      <c r="AM1216" s="70"/>
      <c r="AN1216" s="70"/>
      <c r="AO1216" s="69"/>
      <c r="AP1216" s="69"/>
      <c r="AQ1216" s="69"/>
    </row>
    <row r="1217">
      <c r="A1217" s="60"/>
      <c r="B1217" s="60"/>
      <c r="C1217" s="60"/>
      <c r="D1217" s="46"/>
      <c r="E1217" s="25"/>
      <c r="F1217" s="26"/>
      <c r="G1217" s="18"/>
      <c r="H1217" s="15"/>
      <c r="I1217" s="28"/>
      <c r="J1217" s="29"/>
      <c r="K1217" s="30"/>
      <c r="L1217" s="31"/>
      <c r="M1217" s="32"/>
      <c r="N1217" s="33"/>
      <c r="O1217" s="25"/>
      <c r="P1217" s="15"/>
      <c r="Q1217" s="28"/>
      <c r="R1217" s="29"/>
      <c r="S1217" s="30"/>
      <c r="T1217" s="31"/>
      <c r="U1217" s="32"/>
      <c r="V1217" s="33"/>
      <c r="W1217" s="25"/>
      <c r="X1217" s="28"/>
      <c r="Y1217" s="29"/>
      <c r="Z1217" s="32"/>
      <c r="AA1217" s="67"/>
      <c r="AB1217" s="68"/>
      <c r="AC1217" s="69"/>
      <c r="AD1217" s="70"/>
      <c r="AE1217" s="70"/>
      <c r="AF1217" s="70"/>
      <c r="AG1217" s="70"/>
      <c r="AH1217" s="69"/>
      <c r="AI1217" s="69"/>
      <c r="AJ1217" s="69"/>
      <c r="AK1217" s="70"/>
      <c r="AL1217" s="70"/>
      <c r="AM1217" s="70"/>
      <c r="AN1217" s="70"/>
      <c r="AO1217" s="69"/>
      <c r="AP1217" s="69"/>
      <c r="AQ1217" s="69"/>
    </row>
    <row r="1218">
      <c r="A1218" s="60"/>
      <c r="B1218" s="60"/>
      <c r="C1218" s="60"/>
      <c r="D1218" s="46"/>
      <c r="E1218" s="25"/>
      <c r="F1218" s="26"/>
      <c r="G1218" s="18"/>
      <c r="H1218" s="15"/>
      <c r="I1218" s="28"/>
      <c r="J1218" s="29"/>
      <c r="K1218" s="30"/>
      <c r="L1218" s="31"/>
      <c r="M1218" s="32"/>
      <c r="N1218" s="33"/>
      <c r="O1218" s="25"/>
      <c r="P1218" s="15"/>
      <c r="Q1218" s="28"/>
      <c r="R1218" s="29"/>
      <c r="S1218" s="30"/>
      <c r="T1218" s="31"/>
      <c r="U1218" s="32"/>
      <c r="V1218" s="33"/>
      <c r="W1218" s="25"/>
      <c r="X1218" s="28"/>
      <c r="Y1218" s="29"/>
      <c r="Z1218" s="32"/>
      <c r="AA1218" s="67"/>
      <c r="AB1218" s="68"/>
      <c r="AC1218" s="69"/>
      <c r="AD1218" s="70"/>
      <c r="AE1218" s="70"/>
      <c r="AF1218" s="70"/>
      <c r="AG1218" s="70"/>
      <c r="AH1218" s="69"/>
      <c r="AI1218" s="69"/>
      <c r="AJ1218" s="69"/>
      <c r="AK1218" s="70"/>
      <c r="AL1218" s="70"/>
      <c r="AM1218" s="70"/>
      <c r="AN1218" s="70"/>
      <c r="AO1218" s="69"/>
      <c r="AP1218" s="69"/>
      <c r="AQ1218" s="69"/>
    </row>
    <row r="1219">
      <c r="A1219" s="60"/>
      <c r="B1219" s="60"/>
      <c r="C1219" s="60"/>
      <c r="D1219" s="46"/>
      <c r="E1219" s="25"/>
      <c r="F1219" s="26"/>
      <c r="G1219" s="18"/>
      <c r="H1219" s="15"/>
      <c r="I1219" s="28"/>
      <c r="J1219" s="29"/>
      <c r="K1219" s="30"/>
      <c r="L1219" s="31"/>
      <c r="M1219" s="32"/>
      <c r="N1219" s="33"/>
      <c r="O1219" s="25"/>
      <c r="P1219" s="15"/>
      <c r="Q1219" s="28"/>
      <c r="R1219" s="29"/>
      <c r="S1219" s="30"/>
      <c r="T1219" s="31"/>
      <c r="U1219" s="32"/>
      <c r="V1219" s="33"/>
      <c r="W1219" s="25"/>
      <c r="X1219" s="28"/>
      <c r="Y1219" s="29"/>
      <c r="Z1219" s="32"/>
      <c r="AA1219" s="67"/>
      <c r="AB1219" s="68"/>
      <c r="AC1219" s="69"/>
      <c r="AD1219" s="70"/>
      <c r="AE1219" s="70"/>
      <c r="AF1219" s="70"/>
      <c r="AG1219" s="70"/>
      <c r="AH1219" s="69"/>
      <c r="AI1219" s="69"/>
      <c r="AJ1219" s="69"/>
      <c r="AK1219" s="70"/>
      <c r="AL1219" s="70"/>
      <c r="AM1219" s="70"/>
      <c r="AN1219" s="70"/>
      <c r="AO1219" s="69"/>
      <c r="AP1219" s="69"/>
      <c r="AQ1219" s="69"/>
    </row>
    <row r="1220">
      <c r="A1220" s="60"/>
      <c r="B1220" s="60"/>
      <c r="C1220" s="60"/>
      <c r="D1220" s="46"/>
      <c r="E1220" s="25"/>
      <c r="F1220" s="26"/>
      <c r="G1220" s="18"/>
      <c r="H1220" s="15"/>
      <c r="I1220" s="28"/>
      <c r="J1220" s="29"/>
      <c r="K1220" s="30"/>
      <c r="L1220" s="31"/>
      <c r="M1220" s="32"/>
      <c r="N1220" s="33"/>
      <c r="O1220" s="25"/>
      <c r="P1220" s="15"/>
      <c r="Q1220" s="28"/>
      <c r="R1220" s="29"/>
      <c r="S1220" s="30"/>
      <c r="T1220" s="31"/>
      <c r="U1220" s="32"/>
      <c r="V1220" s="33"/>
      <c r="W1220" s="25"/>
      <c r="X1220" s="28"/>
      <c r="Y1220" s="29"/>
      <c r="Z1220" s="32"/>
      <c r="AA1220" s="67"/>
      <c r="AB1220" s="68"/>
      <c r="AC1220" s="69"/>
      <c r="AD1220" s="70"/>
      <c r="AE1220" s="70"/>
      <c r="AF1220" s="70"/>
      <c r="AG1220" s="70"/>
      <c r="AH1220" s="69"/>
      <c r="AI1220" s="69"/>
      <c r="AJ1220" s="69"/>
      <c r="AK1220" s="70"/>
      <c r="AL1220" s="70"/>
      <c r="AM1220" s="70"/>
      <c r="AN1220" s="70"/>
      <c r="AO1220" s="69"/>
      <c r="AP1220" s="69"/>
      <c r="AQ1220" s="69"/>
    </row>
    <row r="1221">
      <c r="A1221" s="60"/>
      <c r="B1221" s="60"/>
      <c r="C1221" s="60"/>
      <c r="D1221" s="46"/>
      <c r="E1221" s="25"/>
      <c r="F1221" s="26"/>
      <c r="G1221" s="18"/>
      <c r="H1221" s="15"/>
      <c r="I1221" s="28"/>
      <c r="J1221" s="29"/>
      <c r="K1221" s="30"/>
      <c r="L1221" s="31"/>
      <c r="M1221" s="32"/>
      <c r="N1221" s="33"/>
      <c r="O1221" s="25"/>
      <c r="P1221" s="15"/>
      <c r="Q1221" s="28"/>
      <c r="R1221" s="29"/>
      <c r="S1221" s="30"/>
      <c r="T1221" s="31"/>
      <c r="U1221" s="32"/>
      <c r="V1221" s="33"/>
      <c r="W1221" s="25"/>
      <c r="X1221" s="28"/>
      <c r="Y1221" s="29"/>
      <c r="Z1221" s="32"/>
      <c r="AA1221" s="67"/>
      <c r="AB1221" s="68"/>
      <c r="AC1221" s="69"/>
      <c r="AD1221" s="70"/>
      <c r="AE1221" s="70"/>
      <c r="AF1221" s="70"/>
      <c r="AG1221" s="70"/>
      <c r="AH1221" s="69"/>
      <c r="AI1221" s="69"/>
      <c r="AJ1221" s="69"/>
      <c r="AK1221" s="70"/>
      <c r="AL1221" s="70"/>
      <c r="AM1221" s="70"/>
      <c r="AN1221" s="70"/>
      <c r="AO1221" s="69"/>
      <c r="AP1221" s="69"/>
      <c r="AQ1221" s="69"/>
    </row>
    <row r="1222">
      <c r="A1222" s="60"/>
      <c r="B1222" s="60"/>
      <c r="C1222" s="60"/>
      <c r="D1222" s="46"/>
      <c r="E1222" s="25"/>
      <c r="F1222" s="26"/>
      <c r="G1222" s="18"/>
      <c r="H1222" s="15"/>
      <c r="I1222" s="28"/>
      <c r="J1222" s="29"/>
      <c r="K1222" s="30"/>
      <c r="L1222" s="31"/>
      <c r="M1222" s="32"/>
      <c r="N1222" s="33"/>
      <c r="O1222" s="25"/>
      <c r="P1222" s="15"/>
      <c r="Q1222" s="28"/>
      <c r="R1222" s="29"/>
      <c r="S1222" s="30"/>
      <c r="T1222" s="31"/>
      <c r="U1222" s="32"/>
      <c r="V1222" s="33"/>
      <c r="W1222" s="25"/>
      <c r="X1222" s="28"/>
      <c r="Y1222" s="29"/>
      <c r="Z1222" s="32"/>
      <c r="AA1222" s="67"/>
      <c r="AB1222" s="68"/>
      <c r="AC1222" s="69"/>
      <c r="AD1222" s="70"/>
      <c r="AE1222" s="70"/>
      <c r="AF1222" s="70"/>
      <c r="AG1222" s="70"/>
      <c r="AH1222" s="69"/>
      <c r="AI1222" s="69"/>
      <c r="AJ1222" s="69"/>
      <c r="AK1222" s="70"/>
      <c r="AL1222" s="70"/>
      <c r="AM1222" s="70"/>
      <c r="AN1222" s="70"/>
      <c r="AO1222" s="69"/>
      <c r="AP1222" s="69"/>
      <c r="AQ1222" s="69"/>
    </row>
    <row r="1223">
      <c r="A1223" s="60"/>
      <c r="B1223" s="60"/>
      <c r="C1223" s="60"/>
      <c r="D1223" s="46"/>
      <c r="E1223" s="25"/>
      <c r="F1223" s="26"/>
      <c r="G1223" s="18"/>
      <c r="H1223" s="15"/>
      <c r="I1223" s="28"/>
      <c r="J1223" s="29"/>
      <c r="K1223" s="30"/>
      <c r="L1223" s="31"/>
      <c r="M1223" s="32"/>
      <c r="N1223" s="33"/>
      <c r="O1223" s="25"/>
      <c r="P1223" s="15"/>
      <c r="Q1223" s="28"/>
      <c r="R1223" s="29"/>
      <c r="S1223" s="30"/>
      <c r="T1223" s="31"/>
      <c r="U1223" s="32"/>
      <c r="V1223" s="33"/>
      <c r="W1223" s="25"/>
      <c r="X1223" s="28"/>
      <c r="Y1223" s="29"/>
      <c r="Z1223" s="32"/>
      <c r="AA1223" s="67"/>
      <c r="AB1223" s="68"/>
      <c r="AC1223" s="69"/>
      <c r="AD1223" s="70"/>
      <c r="AE1223" s="70"/>
      <c r="AF1223" s="70"/>
      <c r="AG1223" s="70"/>
      <c r="AH1223" s="69"/>
      <c r="AI1223" s="69"/>
      <c r="AJ1223" s="69"/>
      <c r="AK1223" s="70"/>
      <c r="AL1223" s="70"/>
      <c r="AM1223" s="70"/>
      <c r="AN1223" s="70"/>
      <c r="AO1223" s="69"/>
      <c r="AP1223" s="69"/>
      <c r="AQ1223" s="69"/>
    </row>
    <row r="1224">
      <c r="A1224" s="60"/>
      <c r="B1224" s="60"/>
      <c r="C1224" s="60"/>
      <c r="D1224" s="46"/>
      <c r="E1224" s="25"/>
      <c r="F1224" s="26"/>
      <c r="G1224" s="18"/>
      <c r="H1224" s="15"/>
      <c r="I1224" s="28"/>
      <c r="J1224" s="29"/>
      <c r="K1224" s="30"/>
      <c r="L1224" s="31"/>
      <c r="M1224" s="32"/>
      <c r="N1224" s="33"/>
      <c r="O1224" s="25"/>
      <c r="P1224" s="15"/>
      <c r="Q1224" s="28"/>
      <c r="R1224" s="29"/>
      <c r="S1224" s="30"/>
      <c r="T1224" s="31"/>
      <c r="U1224" s="32"/>
      <c r="V1224" s="33"/>
      <c r="W1224" s="25"/>
      <c r="X1224" s="28"/>
      <c r="Y1224" s="29"/>
      <c r="Z1224" s="32"/>
      <c r="AA1224" s="67"/>
      <c r="AB1224" s="68"/>
      <c r="AC1224" s="69"/>
      <c r="AD1224" s="70"/>
      <c r="AE1224" s="70"/>
      <c r="AF1224" s="70"/>
      <c r="AG1224" s="70"/>
      <c r="AH1224" s="69"/>
      <c r="AI1224" s="69"/>
      <c r="AJ1224" s="69"/>
      <c r="AK1224" s="70"/>
      <c r="AL1224" s="70"/>
      <c r="AM1224" s="70"/>
      <c r="AN1224" s="70"/>
      <c r="AO1224" s="69"/>
      <c r="AP1224" s="69"/>
      <c r="AQ1224" s="69"/>
    </row>
    <row r="1225">
      <c r="A1225" s="60"/>
      <c r="B1225" s="60"/>
      <c r="C1225" s="60"/>
      <c r="D1225" s="46"/>
      <c r="E1225" s="25"/>
      <c r="F1225" s="26"/>
      <c r="G1225" s="18"/>
      <c r="H1225" s="15"/>
      <c r="I1225" s="28"/>
      <c r="J1225" s="29"/>
      <c r="K1225" s="30"/>
      <c r="L1225" s="31"/>
      <c r="M1225" s="32"/>
      <c r="N1225" s="33"/>
      <c r="O1225" s="25"/>
      <c r="P1225" s="15"/>
      <c r="Q1225" s="28"/>
      <c r="R1225" s="29"/>
      <c r="S1225" s="30"/>
      <c r="T1225" s="31"/>
      <c r="U1225" s="32"/>
      <c r="V1225" s="33"/>
      <c r="W1225" s="25"/>
      <c r="X1225" s="28"/>
      <c r="Y1225" s="29"/>
      <c r="Z1225" s="32"/>
      <c r="AA1225" s="67"/>
      <c r="AB1225" s="68"/>
      <c r="AC1225" s="69"/>
      <c r="AD1225" s="70"/>
      <c r="AE1225" s="70"/>
      <c r="AF1225" s="70"/>
      <c r="AG1225" s="70"/>
      <c r="AH1225" s="69"/>
      <c r="AI1225" s="69"/>
      <c r="AJ1225" s="69"/>
      <c r="AK1225" s="70"/>
      <c r="AL1225" s="70"/>
      <c r="AM1225" s="70"/>
      <c r="AN1225" s="70"/>
      <c r="AO1225" s="69"/>
      <c r="AP1225" s="69"/>
      <c r="AQ1225" s="6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2" max="2" width="16.88"/>
    <col customWidth="1" min="18" max="18" width="14.75"/>
    <col customWidth="1" min="32" max="32" width="18.0"/>
    <col customWidth="1" min="33" max="33" width="18.13"/>
    <col customWidth="1" min="50" max="50" width="36.13"/>
  </cols>
  <sheetData>
    <row r="1">
      <c r="A1" s="9" t="s">
        <v>93</v>
      </c>
      <c r="B1" s="10" t="s">
        <v>16</v>
      </c>
      <c r="C1" s="10" t="s">
        <v>17</v>
      </c>
      <c r="D1" s="12">
        <f>(I1+J1+M1+N1)/(I1+J1+K1+L1+M1+N1)</f>
        <v>0.5444849064</v>
      </c>
      <c r="E1" s="13" t="s">
        <v>18</v>
      </c>
      <c r="F1" s="4" t="s">
        <v>19</v>
      </c>
      <c r="G1" s="14">
        <f t="shared" ref="G1:N1" si="1">SUM(G3:G152)</f>
        <v>203501</v>
      </c>
      <c r="H1" s="14">
        <f t="shared" si="1"/>
        <v>150759</v>
      </c>
      <c r="I1" s="14">
        <f t="shared" si="1"/>
        <v>41720</v>
      </c>
      <c r="J1" s="14">
        <f t="shared" si="1"/>
        <v>25722</v>
      </c>
      <c r="K1" s="14">
        <f t="shared" si="1"/>
        <v>25023</v>
      </c>
      <c r="L1" s="14">
        <f t="shared" si="1"/>
        <v>43650</v>
      </c>
      <c r="M1" s="14">
        <f t="shared" si="1"/>
        <v>8570</v>
      </c>
      <c r="N1" s="14">
        <f t="shared" si="1"/>
        <v>6074</v>
      </c>
      <c r="O1" s="16" t="s">
        <v>94</v>
      </c>
      <c r="P1" s="16" t="s">
        <v>95</v>
      </c>
      <c r="Q1" s="17" t="s">
        <v>96</v>
      </c>
      <c r="R1" s="17" t="s">
        <v>24</v>
      </c>
      <c r="S1" s="17" t="s">
        <v>25</v>
      </c>
      <c r="T1" s="17" t="s">
        <v>26</v>
      </c>
      <c r="U1" s="17" t="s">
        <v>27</v>
      </c>
      <c r="V1" s="17" t="s">
        <v>28</v>
      </c>
      <c r="W1" s="17" t="s">
        <v>29</v>
      </c>
      <c r="X1" s="16" t="s">
        <v>94</v>
      </c>
      <c r="Y1" s="16" t="s">
        <v>95</v>
      </c>
      <c r="Z1" s="17" t="s">
        <v>97</v>
      </c>
      <c r="AA1" s="17" t="s">
        <v>17</v>
      </c>
      <c r="AB1" s="17" t="s">
        <v>31</v>
      </c>
      <c r="AC1" s="17" t="s">
        <v>31</v>
      </c>
      <c r="AD1" s="17" t="s">
        <v>31</v>
      </c>
      <c r="AE1" s="17" t="s">
        <v>31</v>
      </c>
      <c r="AF1" s="17" t="s">
        <v>31</v>
      </c>
      <c r="AG1" s="17" t="s">
        <v>31</v>
      </c>
      <c r="AH1" s="14">
        <f t="shared" ref="AH1:AK1" si="2">SUM(AH3:AH152)</f>
        <v>59356</v>
      </c>
      <c r="AI1" s="14">
        <f t="shared" si="2"/>
        <v>31796</v>
      </c>
      <c r="AJ1" s="14">
        <f t="shared" si="2"/>
        <v>25023</v>
      </c>
      <c r="AK1" s="14">
        <f t="shared" si="2"/>
        <v>12919</v>
      </c>
      <c r="AL1" s="18" t="s">
        <v>98</v>
      </c>
      <c r="AM1" s="17" t="s">
        <v>33</v>
      </c>
      <c r="AN1" s="17" t="s">
        <v>34</v>
      </c>
      <c r="AO1" s="17" t="s">
        <v>35</v>
      </c>
      <c r="AP1" s="20"/>
      <c r="AQ1" s="20"/>
      <c r="AR1" s="71">
        <f>AW1/AK1</f>
        <v>-0.7017571019</v>
      </c>
      <c r="AS1" s="20"/>
      <c r="AT1" s="20"/>
      <c r="AU1" s="20"/>
      <c r="AV1" s="21">
        <f t="shared" ref="AV1:AW1" si="3">SUM(AV3:AV152)</f>
        <v>30731</v>
      </c>
      <c r="AW1" s="21">
        <f t="shared" si="3"/>
        <v>-9066</v>
      </c>
      <c r="AX1" s="22" t="s">
        <v>99</v>
      </c>
    </row>
    <row r="2">
      <c r="A2" s="11" t="s">
        <v>100</v>
      </c>
      <c r="B2" s="23"/>
      <c r="C2" s="23" t="s">
        <v>101</v>
      </c>
      <c r="D2" s="24" t="s">
        <v>37</v>
      </c>
      <c r="E2" s="25" t="str">
        <f>'Miller vs Stavros; STUV'!D8</f>
        <v>Race P#</v>
      </c>
      <c r="F2" s="26" t="str">
        <f>'Miller vs Stavros; STUV'!E8</f>
        <v>Precinct</v>
      </c>
      <c r="G2" s="18" t="str">
        <f>'Miller vs Stavros; STUV'!F8</f>
        <v>Reg</v>
      </c>
      <c r="H2" s="15" t="s">
        <v>20</v>
      </c>
      <c r="I2" s="28" t="str">
        <f>'Miller vs Stavros; STUV'!G8</f>
        <v>Stavros Adv</v>
      </c>
      <c r="J2" s="29" t="str">
        <f>'Miller vs Stavros; STUV'!H8</f>
        <v>Miller Adv</v>
      </c>
      <c r="K2" s="30" t="str">
        <f>'Miller vs Stavros; STUV'!I8</f>
        <v>Stavros MiV</v>
      </c>
      <c r="L2" s="31" t="str">
        <f>'Miller vs Stavros; STUV'!J8</f>
        <v>Miller MiV</v>
      </c>
      <c r="M2" s="32" t="str">
        <f>'Miller vs Stavros; STUV'!K8</f>
        <v>Stavros EDV</v>
      </c>
      <c r="N2" s="33" t="str">
        <f>'Miller vs Stavros; STUV'!L8</f>
        <v>Miller EDV</v>
      </c>
      <c r="O2" s="16" t="s">
        <v>94</v>
      </c>
      <c r="P2" s="16" t="s">
        <v>95</v>
      </c>
      <c r="Q2" s="17" t="s">
        <v>46</v>
      </c>
      <c r="R2" s="17" t="s">
        <v>47</v>
      </c>
      <c r="S2" s="17" t="s">
        <v>48</v>
      </c>
      <c r="T2" s="34">
        <f>PI()/4</f>
        <v>0.7853981634</v>
      </c>
      <c r="U2" s="17" t="s">
        <v>49</v>
      </c>
      <c r="V2" s="17" t="s">
        <v>50</v>
      </c>
      <c r="W2" s="17" t="s">
        <v>51</v>
      </c>
      <c r="X2" s="16" t="s">
        <v>94</v>
      </c>
      <c r="Y2" s="16" t="s">
        <v>95</v>
      </c>
      <c r="Z2" s="17" t="s">
        <v>52</v>
      </c>
      <c r="AA2" s="17" t="s">
        <v>52</v>
      </c>
      <c r="AB2" s="17" t="s">
        <v>53</v>
      </c>
      <c r="AC2" s="17" t="s">
        <v>54</v>
      </c>
      <c r="AD2" s="17" t="s">
        <v>55</v>
      </c>
      <c r="AE2" s="17" t="s">
        <v>56</v>
      </c>
      <c r="AF2" s="17" t="s">
        <v>102</v>
      </c>
      <c r="AG2" s="17" t="s">
        <v>103</v>
      </c>
      <c r="AH2" s="17" t="s">
        <v>53</v>
      </c>
      <c r="AI2" s="17" t="s">
        <v>54</v>
      </c>
      <c r="AJ2" s="17" t="s">
        <v>55</v>
      </c>
      <c r="AK2" s="17" t="s">
        <v>56</v>
      </c>
      <c r="AL2" s="18" t="s">
        <v>104</v>
      </c>
      <c r="AM2" s="14">
        <f>SUM(AM4:AM153)</f>
        <v>128862</v>
      </c>
      <c r="AN2" s="17" t="s">
        <v>59</v>
      </c>
      <c r="AO2" s="17" t="s">
        <v>60</v>
      </c>
      <c r="AP2" s="35" t="s">
        <v>61</v>
      </c>
      <c r="AQ2" s="35" t="s">
        <v>62</v>
      </c>
      <c r="AR2" s="35" t="s">
        <v>63</v>
      </c>
      <c r="AS2" s="35" t="s">
        <v>64</v>
      </c>
      <c r="AT2" s="35" t="s">
        <v>65</v>
      </c>
      <c r="AU2" s="35" t="s">
        <v>66</v>
      </c>
      <c r="AV2" s="36" t="s">
        <v>105</v>
      </c>
      <c r="AW2" s="37" t="s">
        <v>106</v>
      </c>
      <c r="AX2" s="38">
        <v>0.0</v>
      </c>
    </row>
    <row r="3">
      <c r="A3" s="23"/>
      <c r="B3" s="23"/>
      <c r="C3" s="23">
        <f>(AH1+AI1+AJ1+AK1)/G1</f>
        <v>0.6343654331</v>
      </c>
      <c r="D3" s="24">
        <v>1.0</v>
      </c>
      <c r="E3" s="25">
        <f>'Miller vs Stavros; STUV'!D9</f>
        <v>1</v>
      </c>
      <c r="F3" s="26">
        <f>'Miller vs Stavros; STUV'!E9</f>
        <v>3711</v>
      </c>
      <c r="G3" s="18">
        <f>'Miller vs Stavros; STUV'!F9</f>
        <v>297</v>
      </c>
      <c r="H3" s="15">
        <f t="shared" ref="H3:H152" si="5">I3+J3+K3+L3+M3+N3</f>
        <v>239</v>
      </c>
      <c r="I3" s="28">
        <f>'Miller vs Stavros; STUV'!G9</f>
        <v>106</v>
      </c>
      <c r="J3" s="29">
        <f>'Miller vs Stavros; STUV'!H9</f>
        <v>38</v>
      </c>
      <c r="K3" s="30">
        <f>'Miller vs Stavros; STUV'!I9</f>
        <v>37</v>
      </c>
      <c r="L3" s="31">
        <f>'Miller vs Stavros; STUV'!J9</f>
        <v>38</v>
      </c>
      <c r="M3" s="32">
        <f>'Miller vs Stavros; STUV'!K9</f>
        <v>14</v>
      </c>
      <c r="N3" s="33">
        <f>'Miller vs Stavros; STUV'!L9</f>
        <v>6</v>
      </c>
      <c r="O3" s="72">
        <f t="shared" ref="O3:O152" si="6">1-(I3+M3)/(I3+J3+M3+N3)</f>
        <v>0.2682926829</v>
      </c>
      <c r="P3" s="72">
        <f t="shared" ref="P3:P152" si="7">1-K3/(K3+L3)</f>
        <v>0.5066666667</v>
      </c>
      <c r="Q3" s="40">
        <f t="shared" ref="Q3:Q152" si="8">0.32758872+0.328462*O3+2.31106857*POWER(O3,2)-2.69332122*POWER(O3,3)</f>
        <v>0.5300522866</v>
      </c>
      <c r="R3" s="17">
        <f t="shared" ref="R3:R152" si="9">0.328462*O3+2.31106857*POWER(O3,2)-2.69332122*POWER(O3,3)</f>
        <v>0.2024635666</v>
      </c>
      <c r="S3" s="72">
        <f t="shared" ref="S3:S152" si="10">P3-Q3</f>
        <v>-0.02338561994</v>
      </c>
      <c r="T3" s="40">
        <f t="shared" ref="T3:T152" si="11">$T$2-ATAN2(O3,R3)</f>
        <v>0.1389360185</v>
      </c>
      <c r="U3" s="40">
        <f t="shared" ref="U3:U152" si="12">COS(T3)*O3-SIN(T3)*R3</f>
        <v>0.2376683188</v>
      </c>
      <c r="V3" s="40">
        <f t="shared" ref="V3:V152" si="13">SIN(T3)*O3+COS(T3)*R3</f>
        <v>0.2376683188</v>
      </c>
      <c r="W3" s="72">
        <f t="shared" ref="W3:W152" si="14">V3+S3</f>
        <v>0.2142826989</v>
      </c>
      <c r="X3" s="41">
        <f t="shared" ref="X3:X152" si="15">1-U3</f>
        <v>0.7623316812</v>
      </c>
      <c r="Y3" s="41">
        <f t="shared" ref="Y3:Y152" si="16">1-W3</f>
        <v>0.7857173011</v>
      </c>
      <c r="Z3" s="40">
        <f t="shared" ref="Z3:Z152" si="17">I3+J3+M3+N3</f>
        <v>164</v>
      </c>
      <c r="AA3" s="40">
        <f t="shared" ref="AA3:AA152" si="18">K3+L3</f>
        <v>75</v>
      </c>
      <c r="AB3" s="40">
        <f t="shared" ref="AB3:AB152" si="19">ROUND(X3*Z3,0)</f>
        <v>125</v>
      </c>
      <c r="AC3" s="40">
        <f t="shared" ref="AC3:AC152" si="20">Z3-AB3</f>
        <v>39</v>
      </c>
      <c r="AD3" s="40">
        <f t="shared" ref="AD3:AD152" si="21">ROUND(Y3*AA3,0)</f>
        <v>59</v>
      </c>
      <c r="AE3" s="40">
        <f t="shared" ref="AE3:AE152" si="22">AA3-AD3</f>
        <v>16</v>
      </c>
      <c r="AF3" s="40">
        <f t="shared" ref="AF3:AF152" si="23">(J3+N3)/AC3</f>
        <v>1.128205128</v>
      </c>
      <c r="AG3" s="40">
        <f t="shared" ref="AG3:AG152" si="24">K3/AD3</f>
        <v>0.6271186441</v>
      </c>
      <c r="AH3" s="40">
        <f t="shared" ref="AH3:AH152" si="25">ROUND(AF3*AB3,0)</f>
        <v>141</v>
      </c>
      <c r="AI3" s="40">
        <f t="shared" ref="AI3:AJ3" si="4">AF3*AC3</f>
        <v>44</v>
      </c>
      <c r="AJ3" s="40">
        <f t="shared" si="4"/>
        <v>37</v>
      </c>
      <c r="AK3" s="40">
        <f t="shared" ref="AK3:AK152" si="27">ROUND(AG3*AE3,0)</f>
        <v>10</v>
      </c>
      <c r="AL3" s="18">
        <f t="shared" ref="AL3:AL152" si="28">G3</f>
        <v>297</v>
      </c>
      <c r="AM3" s="40">
        <f t="shared" ref="AM3:AM152" si="29">AH3+AI3+AJ3+AK3</f>
        <v>232</v>
      </c>
      <c r="AN3" s="42">
        <f t="shared" ref="AN3:AN152" si="30">AM3/AL3</f>
        <v>0.7811447811</v>
      </c>
      <c r="AO3" s="42">
        <f t="shared" ref="AO3:AO152" si="31">H3/AL3</f>
        <v>0.8047138047</v>
      </c>
      <c r="AP3" s="43">
        <f t="shared" ref="AP3:AP152" si="32">(I3+K3+M3)/(I3+J3+K3+L3+M3+N3)</f>
        <v>0.6569037657</v>
      </c>
      <c r="AQ3" s="43">
        <f t="shared" ref="AQ3:AQ152" si="33">(I3+L3+M3)/(I3+J3+K3+L3+M3+N3)</f>
        <v>0.6610878661</v>
      </c>
      <c r="AR3" s="43">
        <f t="shared" ref="AR3:AR152" si="34">(I3+J3+M3+N3)/(I3+J3+K3+L3+M3+N3)</f>
        <v>0.6861924686</v>
      </c>
      <c r="AS3" s="43">
        <f t="shared" ref="AS3:AS152" si="35">(AH3+AJ3)/(AH3+AI3+AJ3+AK3)</f>
        <v>0.7672413793</v>
      </c>
      <c r="AT3" s="43">
        <f t="shared" ref="AT3:AT152" si="36">(AH3+AK3)/(AH3+AI3+AJ3+AK3)</f>
        <v>0.650862069</v>
      </c>
      <c r="AU3" s="43">
        <f t="shared" ref="AU3:AU152" si="37">(AH3+AI3)/(AH3+AI3+AJ3+AK3)</f>
        <v>0.7974137931</v>
      </c>
      <c r="AV3" s="44">
        <f t="shared" ref="AV3:AV152" si="38">L3-AK3</f>
        <v>28</v>
      </c>
      <c r="AW3" s="45">
        <f t="shared" ref="AW3:AW152" si="39">(I3+M3)-AH3</f>
        <v>-21</v>
      </c>
      <c r="AX3" s="45"/>
    </row>
    <row r="4">
      <c r="A4" s="23"/>
      <c r="B4" s="23"/>
      <c r="C4" s="23"/>
      <c r="D4" s="46">
        <v>2.0</v>
      </c>
      <c r="E4" s="25">
        <f>'Miller vs Stavros; STUV'!D10</f>
        <v>2</v>
      </c>
      <c r="F4" s="26">
        <f>'Miller vs Stavros; STUV'!E10</f>
        <v>3824</v>
      </c>
      <c r="G4" s="18">
        <f>'Miller vs Stavros; STUV'!F10</f>
        <v>415</v>
      </c>
      <c r="H4" s="15">
        <f t="shared" si="5"/>
        <v>281</v>
      </c>
      <c r="I4" s="28">
        <f>'Miller vs Stavros; STUV'!G10</f>
        <v>67</v>
      </c>
      <c r="J4" s="29">
        <f>'Miller vs Stavros; STUV'!H10</f>
        <v>58</v>
      </c>
      <c r="K4" s="30">
        <f>'Miller vs Stavros; STUV'!I10</f>
        <v>31</v>
      </c>
      <c r="L4" s="31">
        <f>'Miller vs Stavros; STUV'!J10</f>
        <v>83</v>
      </c>
      <c r="M4" s="32">
        <f>'Miller vs Stavros; STUV'!K10</f>
        <v>21</v>
      </c>
      <c r="N4" s="33">
        <f>'Miller vs Stavros; STUV'!L10</f>
        <v>21</v>
      </c>
      <c r="O4" s="72">
        <f t="shared" si="6"/>
        <v>0.4730538922</v>
      </c>
      <c r="P4" s="72">
        <f t="shared" si="7"/>
        <v>0.7280701754</v>
      </c>
      <c r="Q4" s="40">
        <f t="shared" si="8"/>
        <v>0.7150248722</v>
      </c>
      <c r="R4" s="17">
        <f t="shared" si="9"/>
        <v>0.3874361522</v>
      </c>
      <c r="S4" s="72">
        <f t="shared" si="10"/>
        <v>0.01304530326</v>
      </c>
      <c r="T4" s="40">
        <f t="shared" si="11"/>
        <v>0.09917240549</v>
      </c>
      <c r="U4" s="40">
        <f t="shared" si="12"/>
        <v>0.432369493</v>
      </c>
      <c r="V4" s="40">
        <f t="shared" si="13"/>
        <v>0.432369493</v>
      </c>
      <c r="W4" s="72">
        <f t="shared" si="14"/>
        <v>0.4454147963</v>
      </c>
      <c r="X4" s="41">
        <f t="shared" si="15"/>
        <v>0.567630507</v>
      </c>
      <c r="Y4" s="41">
        <f t="shared" si="16"/>
        <v>0.5545852037</v>
      </c>
      <c r="Z4" s="40">
        <f t="shared" si="17"/>
        <v>167</v>
      </c>
      <c r="AA4" s="40">
        <f t="shared" si="18"/>
        <v>114</v>
      </c>
      <c r="AB4" s="40">
        <f t="shared" si="19"/>
        <v>95</v>
      </c>
      <c r="AC4" s="40">
        <f t="shared" si="20"/>
        <v>72</v>
      </c>
      <c r="AD4" s="40">
        <f t="shared" si="21"/>
        <v>63</v>
      </c>
      <c r="AE4" s="40">
        <f t="shared" si="22"/>
        <v>51</v>
      </c>
      <c r="AF4" s="40">
        <f t="shared" si="23"/>
        <v>1.097222222</v>
      </c>
      <c r="AG4" s="40">
        <f t="shared" si="24"/>
        <v>0.4920634921</v>
      </c>
      <c r="AH4" s="40">
        <f t="shared" si="25"/>
        <v>104</v>
      </c>
      <c r="AI4" s="40">
        <f t="shared" ref="AI4:AJ4" si="26">AF4*AC4</f>
        <v>79</v>
      </c>
      <c r="AJ4" s="40">
        <f t="shared" si="26"/>
        <v>31</v>
      </c>
      <c r="AK4" s="40">
        <f t="shared" si="27"/>
        <v>25</v>
      </c>
      <c r="AL4" s="18">
        <f t="shared" si="28"/>
        <v>415</v>
      </c>
      <c r="AM4" s="40">
        <f t="shared" si="29"/>
        <v>239</v>
      </c>
      <c r="AN4" s="42">
        <f t="shared" si="30"/>
        <v>0.5759036145</v>
      </c>
      <c r="AO4" s="42">
        <f t="shared" si="31"/>
        <v>0.6771084337</v>
      </c>
      <c r="AP4" s="43">
        <f t="shared" si="32"/>
        <v>0.4234875445</v>
      </c>
      <c r="AQ4" s="43">
        <f t="shared" si="33"/>
        <v>0.6085409253</v>
      </c>
      <c r="AR4" s="43">
        <f t="shared" si="34"/>
        <v>0.5943060498</v>
      </c>
      <c r="AS4" s="43">
        <f t="shared" si="35"/>
        <v>0.5648535565</v>
      </c>
      <c r="AT4" s="43">
        <f t="shared" si="36"/>
        <v>0.539748954</v>
      </c>
      <c r="AU4" s="43">
        <f t="shared" si="37"/>
        <v>0.7656903766</v>
      </c>
      <c r="AV4" s="44">
        <f t="shared" si="38"/>
        <v>58</v>
      </c>
      <c r="AW4" s="45">
        <f t="shared" si="39"/>
        <v>-16</v>
      </c>
      <c r="AX4" s="45"/>
    </row>
    <row r="5">
      <c r="A5" s="47" t="s">
        <v>70</v>
      </c>
      <c r="B5" s="47" t="str">
        <f>TEXTJOIN("",TRUE,A1," ",C1)</f>
        <v>Stavros MiV</v>
      </c>
      <c r="C5" s="47">
        <f>K1</f>
        <v>25023</v>
      </c>
      <c r="D5" s="46">
        <v>3.0</v>
      </c>
      <c r="E5" s="25">
        <f>'Miller vs Stavros; STUV'!D11</f>
        <v>3</v>
      </c>
      <c r="F5" s="26">
        <f>'Miller vs Stavros; STUV'!E11</f>
        <v>3532</v>
      </c>
      <c r="G5" s="18">
        <f>'Miller vs Stavros; STUV'!F11</f>
        <v>345</v>
      </c>
      <c r="H5" s="15">
        <f t="shared" si="5"/>
        <v>288</v>
      </c>
      <c r="I5" s="28">
        <f>'Miller vs Stavros; STUV'!G11</f>
        <v>162</v>
      </c>
      <c r="J5" s="29">
        <f>'Miller vs Stavros; STUV'!H11</f>
        <v>24</v>
      </c>
      <c r="K5" s="30">
        <f>'Miller vs Stavros; STUV'!I11</f>
        <v>51</v>
      </c>
      <c r="L5" s="31">
        <f>'Miller vs Stavros; STUV'!J11</f>
        <v>32</v>
      </c>
      <c r="M5" s="32">
        <f>'Miller vs Stavros; STUV'!K11</f>
        <v>12</v>
      </c>
      <c r="N5" s="33">
        <f>'Miller vs Stavros; STUV'!L11</f>
        <v>7</v>
      </c>
      <c r="O5" s="72">
        <f t="shared" si="6"/>
        <v>0.1512195122</v>
      </c>
      <c r="P5" s="72">
        <f t="shared" si="7"/>
        <v>0.3855421687</v>
      </c>
      <c r="Q5" s="40">
        <f t="shared" si="8"/>
        <v>0.4207931034</v>
      </c>
      <c r="R5" s="17">
        <f t="shared" si="9"/>
        <v>0.09320438336</v>
      </c>
      <c r="S5" s="72">
        <f t="shared" si="10"/>
        <v>-0.03525093469</v>
      </c>
      <c r="T5" s="40">
        <f t="shared" si="11"/>
        <v>0.2330421321</v>
      </c>
      <c r="U5" s="40">
        <f t="shared" si="12"/>
        <v>0.1256073205</v>
      </c>
      <c r="V5" s="40">
        <f t="shared" si="13"/>
        <v>0.1256073205</v>
      </c>
      <c r="W5" s="72">
        <f t="shared" si="14"/>
        <v>0.09035638585</v>
      </c>
      <c r="X5" s="41">
        <f t="shared" si="15"/>
        <v>0.8743926795</v>
      </c>
      <c r="Y5" s="41">
        <f t="shared" si="16"/>
        <v>0.9096436141</v>
      </c>
      <c r="Z5" s="40">
        <f t="shared" si="17"/>
        <v>205</v>
      </c>
      <c r="AA5" s="40">
        <f t="shared" si="18"/>
        <v>83</v>
      </c>
      <c r="AB5" s="40">
        <f t="shared" si="19"/>
        <v>179</v>
      </c>
      <c r="AC5" s="40">
        <f t="shared" si="20"/>
        <v>26</v>
      </c>
      <c r="AD5" s="40">
        <f t="shared" si="21"/>
        <v>76</v>
      </c>
      <c r="AE5" s="40">
        <f t="shared" si="22"/>
        <v>7</v>
      </c>
      <c r="AF5" s="40">
        <f t="shared" si="23"/>
        <v>1.192307692</v>
      </c>
      <c r="AG5" s="40">
        <f t="shared" si="24"/>
        <v>0.6710526316</v>
      </c>
      <c r="AH5" s="40">
        <f t="shared" si="25"/>
        <v>213</v>
      </c>
      <c r="AI5" s="40">
        <f t="shared" ref="AI5:AJ5" si="40">AF5*AC5</f>
        <v>31</v>
      </c>
      <c r="AJ5" s="40">
        <f t="shared" si="40"/>
        <v>51</v>
      </c>
      <c r="AK5" s="40">
        <f t="shared" si="27"/>
        <v>5</v>
      </c>
      <c r="AL5" s="18">
        <f t="shared" si="28"/>
        <v>345</v>
      </c>
      <c r="AM5" s="40">
        <f t="shared" si="29"/>
        <v>300</v>
      </c>
      <c r="AN5" s="42">
        <f t="shared" si="30"/>
        <v>0.8695652174</v>
      </c>
      <c r="AO5" s="42">
        <f t="shared" si="31"/>
        <v>0.8347826087</v>
      </c>
      <c r="AP5" s="43">
        <f t="shared" si="32"/>
        <v>0.78125</v>
      </c>
      <c r="AQ5" s="43">
        <f t="shared" si="33"/>
        <v>0.7152777778</v>
      </c>
      <c r="AR5" s="43">
        <f t="shared" si="34"/>
        <v>0.7118055556</v>
      </c>
      <c r="AS5" s="43">
        <f t="shared" si="35"/>
        <v>0.88</v>
      </c>
      <c r="AT5" s="43">
        <f t="shared" si="36"/>
        <v>0.7266666667</v>
      </c>
      <c r="AU5" s="43">
        <f t="shared" si="37"/>
        <v>0.8133333333</v>
      </c>
      <c r="AV5" s="44">
        <f t="shared" si="38"/>
        <v>27</v>
      </c>
      <c r="AW5" s="45">
        <f t="shared" si="39"/>
        <v>-39</v>
      </c>
      <c r="AX5" s="22" t="s">
        <v>107</v>
      </c>
    </row>
    <row r="6">
      <c r="A6" s="47" t="s">
        <v>70</v>
      </c>
      <c r="B6" s="47" t="str">
        <f>TEXTJOIN("",TRUE,A2," ",C1)</f>
        <v>Miller MiV</v>
      </c>
      <c r="C6" s="47">
        <f>L1</f>
        <v>43650</v>
      </c>
      <c r="D6" s="46">
        <v>4.0</v>
      </c>
      <c r="E6" s="25">
        <f>'Miller vs Stavros; STUV'!D12</f>
        <v>4</v>
      </c>
      <c r="F6" s="26">
        <f>'Miller vs Stavros; STUV'!E12</f>
        <v>3564</v>
      </c>
      <c r="G6" s="18">
        <f>'Miller vs Stavros; STUV'!F12</f>
        <v>360</v>
      </c>
      <c r="H6" s="15">
        <f t="shared" si="5"/>
        <v>314</v>
      </c>
      <c r="I6" s="28">
        <f>'Miller vs Stavros; STUV'!G12</f>
        <v>143</v>
      </c>
      <c r="J6" s="29">
        <f>'Miller vs Stavros; STUV'!H12</f>
        <v>23</v>
      </c>
      <c r="K6" s="30">
        <f>'Miller vs Stavros; STUV'!I12</f>
        <v>83</v>
      </c>
      <c r="L6" s="31">
        <f>'Miller vs Stavros; STUV'!J12</f>
        <v>47</v>
      </c>
      <c r="M6" s="32">
        <f>'Miller vs Stavros; STUV'!K12</f>
        <v>13</v>
      </c>
      <c r="N6" s="33">
        <f>'Miller vs Stavros; STUV'!L12</f>
        <v>5</v>
      </c>
      <c r="O6" s="72">
        <f t="shared" si="6"/>
        <v>0.152173913</v>
      </c>
      <c r="P6" s="72">
        <f t="shared" si="7"/>
        <v>0.3615384615</v>
      </c>
      <c r="Q6" s="40">
        <f t="shared" si="8"/>
        <v>0.421598321</v>
      </c>
      <c r="R6" s="17">
        <f t="shared" si="9"/>
        <v>0.09400960099</v>
      </c>
      <c r="S6" s="72">
        <f t="shared" si="10"/>
        <v>-0.06005985946</v>
      </c>
      <c r="T6" s="40">
        <f t="shared" si="11"/>
        <v>0.2320095111</v>
      </c>
      <c r="U6" s="40">
        <f t="shared" si="12"/>
        <v>0.1264806406</v>
      </c>
      <c r="V6" s="40">
        <f t="shared" si="13"/>
        <v>0.1264806406</v>
      </c>
      <c r="W6" s="72">
        <f t="shared" si="14"/>
        <v>0.06642078114</v>
      </c>
      <c r="X6" s="41">
        <f t="shared" si="15"/>
        <v>0.8735193594</v>
      </c>
      <c r="Y6" s="41">
        <f t="shared" si="16"/>
        <v>0.9335792189</v>
      </c>
      <c r="Z6" s="40">
        <f t="shared" si="17"/>
        <v>184</v>
      </c>
      <c r="AA6" s="40">
        <f t="shared" si="18"/>
        <v>130</v>
      </c>
      <c r="AB6" s="40">
        <f t="shared" si="19"/>
        <v>161</v>
      </c>
      <c r="AC6" s="40">
        <f t="shared" si="20"/>
        <v>23</v>
      </c>
      <c r="AD6" s="40">
        <f t="shared" si="21"/>
        <v>121</v>
      </c>
      <c r="AE6" s="40">
        <f t="shared" si="22"/>
        <v>9</v>
      </c>
      <c r="AF6" s="40">
        <f t="shared" si="23"/>
        <v>1.217391304</v>
      </c>
      <c r="AG6" s="40">
        <f t="shared" si="24"/>
        <v>0.6859504132</v>
      </c>
      <c r="AH6" s="40">
        <f t="shared" si="25"/>
        <v>196</v>
      </c>
      <c r="AI6" s="40">
        <f t="shared" ref="AI6:AJ6" si="41">AF6*AC6</f>
        <v>28</v>
      </c>
      <c r="AJ6" s="40">
        <f t="shared" si="41"/>
        <v>83</v>
      </c>
      <c r="AK6" s="40">
        <f t="shared" si="27"/>
        <v>6</v>
      </c>
      <c r="AL6" s="18">
        <f t="shared" si="28"/>
        <v>360</v>
      </c>
      <c r="AM6" s="40">
        <f t="shared" si="29"/>
        <v>313</v>
      </c>
      <c r="AN6" s="42">
        <f t="shared" si="30"/>
        <v>0.8694444444</v>
      </c>
      <c r="AO6" s="42">
        <f t="shared" si="31"/>
        <v>0.8722222222</v>
      </c>
      <c r="AP6" s="43">
        <f t="shared" si="32"/>
        <v>0.7611464968</v>
      </c>
      <c r="AQ6" s="43">
        <f t="shared" si="33"/>
        <v>0.6464968153</v>
      </c>
      <c r="AR6" s="43">
        <f t="shared" si="34"/>
        <v>0.5859872611</v>
      </c>
      <c r="AS6" s="43">
        <f t="shared" si="35"/>
        <v>0.8913738019</v>
      </c>
      <c r="AT6" s="43">
        <f t="shared" si="36"/>
        <v>0.6453674121</v>
      </c>
      <c r="AU6" s="43">
        <f t="shared" si="37"/>
        <v>0.7156549521</v>
      </c>
      <c r="AV6" s="44">
        <f t="shared" si="38"/>
        <v>41</v>
      </c>
      <c r="AW6" s="45">
        <f t="shared" si="39"/>
        <v>-40</v>
      </c>
      <c r="AX6" s="22">
        <f>AW1</f>
        <v>-9066</v>
      </c>
    </row>
    <row r="7">
      <c r="A7" s="47" t="s">
        <v>70</v>
      </c>
      <c r="B7" s="47" t="str">
        <f>TEXTJOIN("",TRUE,A1," ",C2)</f>
        <v>Stavros EDV+Early</v>
      </c>
      <c r="C7" s="47">
        <f>I1+M1</f>
        <v>50290</v>
      </c>
      <c r="D7" s="46">
        <v>5.0</v>
      </c>
      <c r="E7" s="25">
        <f>'Miller vs Stavros; STUV'!D13</f>
        <v>5</v>
      </c>
      <c r="F7" s="26">
        <f>'Miller vs Stavros; STUV'!E13</f>
        <v>3866</v>
      </c>
      <c r="G7" s="18">
        <f>'Miller vs Stavros; STUV'!F13</f>
        <v>416</v>
      </c>
      <c r="H7" s="15">
        <f t="shared" si="5"/>
        <v>330</v>
      </c>
      <c r="I7" s="28">
        <f>'Miller vs Stavros; STUV'!G13</f>
        <v>99</v>
      </c>
      <c r="J7" s="29">
        <f>'Miller vs Stavros; STUV'!H13</f>
        <v>57</v>
      </c>
      <c r="K7" s="30">
        <f>'Miller vs Stavros; STUV'!I13</f>
        <v>66</v>
      </c>
      <c r="L7" s="31">
        <f>'Miller vs Stavros; STUV'!J13</f>
        <v>89</v>
      </c>
      <c r="M7" s="32">
        <f>'Miller vs Stavros; STUV'!K13</f>
        <v>10</v>
      </c>
      <c r="N7" s="33">
        <f>'Miller vs Stavros; STUV'!L13</f>
        <v>9</v>
      </c>
      <c r="O7" s="72">
        <f t="shared" si="6"/>
        <v>0.3771428571</v>
      </c>
      <c r="P7" s="72">
        <f t="shared" si="7"/>
        <v>0.5741935484</v>
      </c>
      <c r="Q7" s="40">
        <f t="shared" si="8"/>
        <v>0.6357053028</v>
      </c>
      <c r="R7" s="17">
        <f t="shared" si="9"/>
        <v>0.3081165828</v>
      </c>
      <c r="S7" s="72">
        <f t="shared" si="10"/>
        <v>-0.06151175441</v>
      </c>
      <c r="T7" s="40">
        <f t="shared" si="11"/>
        <v>0.1003915038</v>
      </c>
      <c r="U7" s="40">
        <f t="shared" si="12"/>
        <v>0.3443635893</v>
      </c>
      <c r="V7" s="40">
        <f t="shared" si="13"/>
        <v>0.3443635893</v>
      </c>
      <c r="W7" s="72">
        <f t="shared" si="14"/>
        <v>0.2828518349</v>
      </c>
      <c r="X7" s="41">
        <f t="shared" si="15"/>
        <v>0.6556364107</v>
      </c>
      <c r="Y7" s="41">
        <f t="shared" si="16"/>
        <v>0.7171481651</v>
      </c>
      <c r="Z7" s="40">
        <f t="shared" si="17"/>
        <v>175</v>
      </c>
      <c r="AA7" s="40">
        <f t="shared" si="18"/>
        <v>155</v>
      </c>
      <c r="AB7" s="40">
        <f t="shared" si="19"/>
        <v>115</v>
      </c>
      <c r="AC7" s="40">
        <f t="shared" si="20"/>
        <v>60</v>
      </c>
      <c r="AD7" s="40">
        <f t="shared" si="21"/>
        <v>111</v>
      </c>
      <c r="AE7" s="40">
        <f t="shared" si="22"/>
        <v>44</v>
      </c>
      <c r="AF7" s="40">
        <f t="shared" si="23"/>
        <v>1.1</v>
      </c>
      <c r="AG7" s="40">
        <f t="shared" si="24"/>
        <v>0.5945945946</v>
      </c>
      <c r="AH7" s="40">
        <f t="shared" si="25"/>
        <v>127</v>
      </c>
      <c r="AI7" s="40">
        <f t="shared" ref="AI7:AJ7" si="42">AF7*AC7</f>
        <v>66</v>
      </c>
      <c r="AJ7" s="40">
        <f t="shared" si="42"/>
        <v>66</v>
      </c>
      <c r="AK7" s="40">
        <f t="shared" si="27"/>
        <v>26</v>
      </c>
      <c r="AL7" s="18">
        <f t="shared" si="28"/>
        <v>416</v>
      </c>
      <c r="AM7" s="40">
        <f t="shared" si="29"/>
        <v>285</v>
      </c>
      <c r="AN7" s="42">
        <f t="shared" si="30"/>
        <v>0.6850961538</v>
      </c>
      <c r="AO7" s="42">
        <f t="shared" si="31"/>
        <v>0.7932692308</v>
      </c>
      <c r="AP7" s="43">
        <f t="shared" si="32"/>
        <v>0.5303030303</v>
      </c>
      <c r="AQ7" s="43">
        <f t="shared" si="33"/>
        <v>0.6</v>
      </c>
      <c r="AR7" s="43">
        <f t="shared" si="34"/>
        <v>0.5303030303</v>
      </c>
      <c r="AS7" s="43">
        <f t="shared" si="35"/>
        <v>0.6771929825</v>
      </c>
      <c r="AT7" s="43">
        <f t="shared" si="36"/>
        <v>0.5368421053</v>
      </c>
      <c r="AU7" s="43">
        <f t="shared" si="37"/>
        <v>0.6771929825</v>
      </c>
      <c r="AV7" s="44">
        <f t="shared" si="38"/>
        <v>63</v>
      </c>
      <c r="AW7" s="45">
        <f t="shared" si="39"/>
        <v>-18</v>
      </c>
      <c r="AX7" s="45"/>
    </row>
    <row r="8">
      <c r="A8" s="47" t="s">
        <v>70</v>
      </c>
      <c r="B8" s="47" t="str">
        <f>TEXTJOIN("",TRUE,A2," ",C2)</f>
        <v>Miller EDV+Early</v>
      </c>
      <c r="C8" s="47">
        <f>J1+N1</f>
        <v>31796</v>
      </c>
      <c r="D8" s="46">
        <v>6.0</v>
      </c>
      <c r="E8" s="25">
        <f>'Miller vs Stavros; STUV'!D14</f>
        <v>6</v>
      </c>
      <c r="F8" s="26">
        <f>'Miller vs Stavros; STUV'!E14</f>
        <v>3826</v>
      </c>
      <c r="G8" s="18">
        <f>'Miller vs Stavros; STUV'!F14</f>
        <v>479</v>
      </c>
      <c r="H8" s="15">
        <f t="shared" si="5"/>
        <v>358</v>
      </c>
      <c r="I8" s="28">
        <f>'Miller vs Stavros; STUV'!G14</f>
        <v>93</v>
      </c>
      <c r="J8" s="29">
        <f>'Miller vs Stavros; STUV'!H14</f>
        <v>60</v>
      </c>
      <c r="K8" s="30">
        <f>'Miller vs Stavros; STUV'!I14</f>
        <v>49</v>
      </c>
      <c r="L8" s="31">
        <f>'Miller vs Stavros; STUV'!J14</f>
        <v>108</v>
      </c>
      <c r="M8" s="32">
        <f>'Miller vs Stavros; STUV'!K14</f>
        <v>27</v>
      </c>
      <c r="N8" s="33">
        <f>'Miller vs Stavros; STUV'!L14</f>
        <v>21</v>
      </c>
      <c r="O8" s="72">
        <f t="shared" si="6"/>
        <v>0.4029850746</v>
      </c>
      <c r="P8" s="72">
        <f t="shared" si="7"/>
        <v>0.6878980892</v>
      </c>
      <c r="Q8" s="40">
        <f t="shared" si="8"/>
        <v>0.6590040217</v>
      </c>
      <c r="R8" s="17">
        <f t="shared" si="9"/>
        <v>0.3314153017</v>
      </c>
      <c r="S8" s="72">
        <f t="shared" si="10"/>
        <v>0.0288940675</v>
      </c>
      <c r="T8" s="40">
        <f t="shared" si="11"/>
        <v>0.09714658093</v>
      </c>
      <c r="U8" s="40">
        <f t="shared" si="12"/>
        <v>0.3689397461</v>
      </c>
      <c r="V8" s="40">
        <f t="shared" si="13"/>
        <v>0.3689397461</v>
      </c>
      <c r="W8" s="72">
        <f t="shared" si="14"/>
        <v>0.3978338136</v>
      </c>
      <c r="X8" s="41">
        <f t="shared" si="15"/>
        <v>0.6310602539</v>
      </c>
      <c r="Y8" s="41">
        <f t="shared" si="16"/>
        <v>0.6021661864</v>
      </c>
      <c r="Z8" s="40">
        <f t="shared" si="17"/>
        <v>201</v>
      </c>
      <c r="AA8" s="40">
        <f t="shared" si="18"/>
        <v>157</v>
      </c>
      <c r="AB8" s="40">
        <f t="shared" si="19"/>
        <v>127</v>
      </c>
      <c r="AC8" s="40">
        <f t="shared" si="20"/>
        <v>74</v>
      </c>
      <c r="AD8" s="40">
        <f t="shared" si="21"/>
        <v>95</v>
      </c>
      <c r="AE8" s="40">
        <f t="shared" si="22"/>
        <v>62</v>
      </c>
      <c r="AF8" s="40">
        <f t="shared" si="23"/>
        <v>1.094594595</v>
      </c>
      <c r="AG8" s="40">
        <f t="shared" si="24"/>
        <v>0.5157894737</v>
      </c>
      <c r="AH8" s="40">
        <f t="shared" si="25"/>
        <v>139</v>
      </c>
      <c r="AI8" s="40">
        <f t="shared" ref="AI8:AJ8" si="43">AF8*AC8</f>
        <v>81</v>
      </c>
      <c r="AJ8" s="40">
        <f t="shared" si="43"/>
        <v>49</v>
      </c>
      <c r="AK8" s="40">
        <f t="shared" si="27"/>
        <v>32</v>
      </c>
      <c r="AL8" s="18">
        <f t="shared" si="28"/>
        <v>479</v>
      </c>
      <c r="AM8" s="40">
        <f t="shared" si="29"/>
        <v>301</v>
      </c>
      <c r="AN8" s="42">
        <f t="shared" si="30"/>
        <v>0.6283924843</v>
      </c>
      <c r="AO8" s="42">
        <f t="shared" si="31"/>
        <v>0.7473903967</v>
      </c>
      <c r="AP8" s="43">
        <f t="shared" si="32"/>
        <v>0.4720670391</v>
      </c>
      <c r="AQ8" s="43">
        <f t="shared" si="33"/>
        <v>0.6368715084</v>
      </c>
      <c r="AR8" s="43">
        <f t="shared" si="34"/>
        <v>0.561452514</v>
      </c>
      <c r="AS8" s="43">
        <f t="shared" si="35"/>
        <v>0.6245847176</v>
      </c>
      <c r="AT8" s="43">
        <f t="shared" si="36"/>
        <v>0.5681063123</v>
      </c>
      <c r="AU8" s="43">
        <f t="shared" si="37"/>
        <v>0.73089701</v>
      </c>
      <c r="AV8" s="44">
        <f t="shared" si="38"/>
        <v>76</v>
      </c>
      <c r="AW8" s="45">
        <f t="shared" si="39"/>
        <v>-19</v>
      </c>
      <c r="AX8" s="45"/>
    </row>
    <row r="9">
      <c r="A9" s="48" t="s">
        <v>70</v>
      </c>
      <c r="B9" s="48" t="str">
        <f t="shared" ref="B9:B10" si="45">TEXTJOIN("",TRUE,A1," Grand Total")</f>
        <v>Stavros Grand Total</v>
      </c>
      <c r="C9" s="48">
        <f t="shared" ref="C9:C10" si="46">C5+C7</f>
        <v>75313</v>
      </c>
      <c r="D9" s="46">
        <v>7.0</v>
      </c>
      <c r="E9" s="25">
        <f>'Miller vs Stavros; STUV'!D15</f>
        <v>7</v>
      </c>
      <c r="F9" s="26">
        <f>'Miller vs Stavros; STUV'!E15</f>
        <v>3605</v>
      </c>
      <c r="G9" s="18">
        <f>'Miller vs Stavros; STUV'!F15</f>
        <v>572</v>
      </c>
      <c r="H9" s="15">
        <f t="shared" si="5"/>
        <v>410</v>
      </c>
      <c r="I9" s="28">
        <f>'Miller vs Stavros; STUV'!G15</f>
        <v>66</v>
      </c>
      <c r="J9" s="29">
        <f>'Miller vs Stavros; STUV'!H15</f>
        <v>3</v>
      </c>
      <c r="K9" s="30">
        <f>'Miller vs Stavros; STUV'!I15</f>
        <v>70</v>
      </c>
      <c r="L9" s="31">
        <f>'Miller vs Stavros; STUV'!J15</f>
        <v>62</v>
      </c>
      <c r="M9" s="32">
        <f>'Miller vs Stavros; STUV'!K15</f>
        <v>178</v>
      </c>
      <c r="N9" s="33">
        <f>'Miller vs Stavros; STUV'!L15</f>
        <v>31</v>
      </c>
      <c r="O9" s="72">
        <f t="shared" si="6"/>
        <v>0.1223021583</v>
      </c>
      <c r="P9" s="72">
        <f t="shared" si="7"/>
        <v>0.4696969697</v>
      </c>
      <c r="Q9" s="40">
        <f t="shared" si="8"/>
        <v>0.3974017841</v>
      </c>
      <c r="R9" s="17">
        <f t="shared" si="9"/>
        <v>0.06981306414</v>
      </c>
      <c r="S9" s="72">
        <f t="shared" si="10"/>
        <v>0.07229518556</v>
      </c>
      <c r="T9" s="40">
        <f t="shared" si="11"/>
        <v>0.2667075705</v>
      </c>
      <c r="U9" s="40">
        <f t="shared" si="12"/>
        <v>0.09957831552</v>
      </c>
      <c r="V9" s="40">
        <f t="shared" si="13"/>
        <v>0.09957831552</v>
      </c>
      <c r="W9" s="72">
        <f t="shared" si="14"/>
        <v>0.1718735011</v>
      </c>
      <c r="X9" s="41">
        <f t="shared" si="15"/>
        <v>0.9004216845</v>
      </c>
      <c r="Y9" s="41">
        <f t="shared" si="16"/>
        <v>0.8281264989</v>
      </c>
      <c r="Z9" s="40">
        <f t="shared" si="17"/>
        <v>278</v>
      </c>
      <c r="AA9" s="40">
        <f t="shared" si="18"/>
        <v>132</v>
      </c>
      <c r="AB9" s="40">
        <f t="shared" si="19"/>
        <v>250</v>
      </c>
      <c r="AC9" s="40">
        <f t="shared" si="20"/>
        <v>28</v>
      </c>
      <c r="AD9" s="40">
        <f t="shared" si="21"/>
        <v>109</v>
      </c>
      <c r="AE9" s="40">
        <f t="shared" si="22"/>
        <v>23</v>
      </c>
      <c r="AF9" s="40">
        <f t="shared" si="23"/>
        <v>1.214285714</v>
      </c>
      <c r="AG9" s="40">
        <f t="shared" si="24"/>
        <v>0.6422018349</v>
      </c>
      <c r="AH9" s="40">
        <f t="shared" si="25"/>
        <v>304</v>
      </c>
      <c r="AI9" s="40">
        <f t="shared" ref="AI9:AJ9" si="44">AF9*AC9</f>
        <v>34</v>
      </c>
      <c r="AJ9" s="40">
        <f t="shared" si="44"/>
        <v>70</v>
      </c>
      <c r="AK9" s="40">
        <f t="shared" si="27"/>
        <v>15</v>
      </c>
      <c r="AL9" s="18">
        <f t="shared" si="28"/>
        <v>572</v>
      </c>
      <c r="AM9" s="40">
        <f t="shared" si="29"/>
        <v>423</v>
      </c>
      <c r="AN9" s="42">
        <f t="shared" si="30"/>
        <v>0.7395104895</v>
      </c>
      <c r="AO9" s="42">
        <f t="shared" si="31"/>
        <v>0.7167832168</v>
      </c>
      <c r="AP9" s="43">
        <f t="shared" si="32"/>
        <v>0.7658536585</v>
      </c>
      <c r="AQ9" s="43">
        <f t="shared" si="33"/>
        <v>0.7463414634</v>
      </c>
      <c r="AR9" s="43">
        <f t="shared" si="34"/>
        <v>0.6780487805</v>
      </c>
      <c r="AS9" s="43">
        <f t="shared" si="35"/>
        <v>0.8841607565</v>
      </c>
      <c r="AT9" s="43">
        <f t="shared" si="36"/>
        <v>0.7541371158</v>
      </c>
      <c r="AU9" s="43">
        <f t="shared" si="37"/>
        <v>0.7990543735</v>
      </c>
      <c r="AV9" s="44">
        <f t="shared" si="38"/>
        <v>47</v>
      </c>
      <c r="AW9" s="45">
        <f t="shared" si="39"/>
        <v>-60</v>
      </c>
      <c r="AX9" s="45"/>
    </row>
    <row r="10">
      <c r="A10" s="48" t="s">
        <v>70</v>
      </c>
      <c r="B10" s="48" t="str">
        <f t="shared" si="45"/>
        <v>Miller Grand Total</v>
      </c>
      <c r="C10" s="48">
        <f t="shared" si="46"/>
        <v>75446</v>
      </c>
      <c r="D10" s="46">
        <v>8.0</v>
      </c>
      <c r="E10" s="25">
        <f>'Miller vs Stavros; STUV'!D16</f>
        <v>8</v>
      </c>
      <c r="F10" s="26">
        <f>'Miller vs Stavros; STUV'!E16</f>
        <v>3741</v>
      </c>
      <c r="G10" s="18">
        <f>'Miller vs Stavros; STUV'!F16</f>
        <v>589</v>
      </c>
      <c r="H10" s="15">
        <f t="shared" si="5"/>
        <v>430</v>
      </c>
      <c r="I10" s="28">
        <f>'Miller vs Stavros; STUV'!G16</f>
        <v>155</v>
      </c>
      <c r="J10" s="29">
        <f>'Miller vs Stavros; STUV'!H16</f>
        <v>55</v>
      </c>
      <c r="K10" s="30">
        <f>'Miller vs Stavros; STUV'!I16</f>
        <v>89</v>
      </c>
      <c r="L10" s="31">
        <f>'Miller vs Stavros; STUV'!J16</f>
        <v>85</v>
      </c>
      <c r="M10" s="32">
        <f>'Miller vs Stavros; STUV'!K16</f>
        <v>33</v>
      </c>
      <c r="N10" s="33">
        <f>'Miller vs Stavros; STUV'!L16</f>
        <v>13</v>
      </c>
      <c r="O10" s="72">
        <f t="shared" si="6"/>
        <v>0.265625</v>
      </c>
      <c r="P10" s="72">
        <f t="shared" si="7"/>
        <v>0.4885057471</v>
      </c>
      <c r="Q10" s="40">
        <f t="shared" si="8"/>
        <v>0.5274205037</v>
      </c>
      <c r="R10" s="17">
        <f t="shared" si="9"/>
        <v>0.1998317837</v>
      </c>
      <c r="S10" s="72">
        <f t="shared" si="10"/>
        <v>-0.03891475655</v>
      </c>
      <c r="T10" s="40">
        <f t="shared" si="11"/>
        <v>0.1404216396</v>
      </c>
      <c r="U10" s="40">
        <f t="shared" si="12"/>
        <v>0.2350418924</v>
      </c>
      <c r="V10" s="40">
        <f t="shared" si="13"/>
        <v>0.2350418924</v>
      </c>
      <c r="W10" s="72">
        <f t="shared" si="14"/>
        <v>0.1961271359</v>
      </c>
      <c r="X10" s="41">
        <f t="shared" si="15"/>
        <v>0.7649581076</v>
      </c>
      <c r="Y10" s="41">
        <f t="shared" si="16"/>
        <v>0.8038728641</v>
      </c>
      <c r="Z10" s="40">
        <f t="shared" si="17"/>
        <v>256</v>
      </c>
      <c r="AA10" s="40">
        <f t="shared" si="18"/>
        <v>174</v>
      </c>
      <c r="AB10" s="40">
        <f t="shared" si="19"/>
        <v>196</v>
      </c>
      <c r="AC10" s="40">
        <f t="shared" si="20"/>
        <v>60</v>
      </c>
      <c r="AD10" s="40">
        <f t="shared" si="21"/>
        <v>140</v>
      </c>
      <c r="AE10" s="40">
        <f t="shared" si="22"/>
        <v>34</v>
      </c>
      <c r="AF10" s="40">
        <f t="shared" si="23"/>
        <v>1.133333333</v>
      </c>
      <c r="AG10" s="40">
        <f t="shared" si="24"/>
        <v>0.6357142857</v>
      </c>
      <c r="AH10" s="40">
        <f t="shared" si="25"/>
        <v>222</v>
      </c>
      <c r="AI10" s="40">
        <f t="shared" ref="AI10:AJ10" si="47">AF10*AC10</f>
        <v>68</v>
      </c>
      <c r="AJ10" s="40">
        <f t="shared" si="47"/>
        <v>89</v>
      </c>
      <c r="AK10" s="40">
        <f t="shared" si="27"/>
        <v>22</v>
      </c>
      <c r="AL10" s="18">
        <f t="shared" si="28"/>
        <v>589</v>
      </c>
      <c r="AM10" s="40">
        <f t="shared" si="29"/>
        <v>401</v>
      </c>
      <c r="AN10" s="42">
        <f t="shared" si="30"/>
        <v>0.6808149406</v>
      </c>
      <c r="AO10" s="42">
        <f t="shared" si="31"/>
        <v>0.7300509338</v>
      </c>
      <c r="AP10" s="43">
        <f t="shared" si="32"/>
        <v>0.6441860465</v>
      </c>
      <c r="AQ10" s="43">
        <f t="shared" si="33"/>
        <v>0.6348837209</v>
      </c>
      <c r="AR10" s="43">
        <f t="shared" si="34"/>
        <v>0.5953488372</v>
      </c>
      <c r="AS10" s="43">
        <f t="shared" si="35"/>
        <v>0.7755610973</v>
      </c>
      <c r="AT10" s="43">
        <f t="shared" si="36"/>
        <v>0.608478803</v>
      </c>
      <c r="AU10" s="43">
        <f t="shared" si="37"/>
        <v>0.72319202</v>
      </c>
      <c r="AV10" s="44">
        <f t="shared" si="38"/>
        <v>63</v>
      </c>
      <c r="AW10" s="45">
        <f t="shared" si="39"/>
        <v>-34</v>
      </c>
      <c r="AX10" s="45"/>
    </row>
    <row r="11">
      <c r="A11" s="23"/>
      <c r="B11" s="23"/>
      <c r="C11" s="23"/>
      <c r="D11" s="46">
        <v>9.0</v>
      </c>
      <c r="E11" s="25">
        <f>'Miller vs Stavros; STUV'!D17</f>
        <v>9</v>
      </c>
      <c r="F11" s="26">
        <f>'Miller vs Stavros; STUV'!E17</f>
        <v>3833</v>
      </c>
      <c r="G11" s="18">
        <f>'Miller vs Stavros; STUV'!F17</f>
        <v>620</v>
      </c>
      <c r="H11" s="15">
        <f t="shared" si="5"/>
        <v>438</v>
      </c>
      <c r="I11" s="28">
        <f>'Miller vs Stavros; STUV'!G17</f>
        <v>138</v>
      </c>
      <c r="J11" s="29">
        <f>'Miller vs Stavros; STUV'!H17</f>
        <v>48</v>
      </c>
      <c r="K11" s="30">
        <f>'Miller vs Stavros; STUV'!I17</f>
        <v>69</v>
      </c>
      <c r="L11" s="31">
        <f>'Miller vs Stavros; STUV'!J17</f>
        <v>127</v>
      </c>
      <c r="M11" s="32">
        <f>'Miller vs Stavros; STUV'!K17</f>
        <v>30</v>
      </c>
      <c r="N11" s="33">
        <f>'Miller vs Stavros; STUV'!L17</f>
        <v>26</v>
      </c>
      <c r="O11" s="72">
        <f t="shared" si="6"/>
        <v>0.305785124</v>
      </c>
      <c r="P11" s="72">
        <f t="shared" si="7"/>
        <v>0.6479591837</v>
      </c>
      <c r="Q11" s="40">
        <f t="shared" si="8"/>
        <v>0.5671146788</v>
      </c>
      <c r="R11" s="17">
        <f t="shared" si="9"/>
        <v>0.2395259588</v>
      </c>
      <c r="S11" s="72">
        <f t="shared" si="10"/>
        <v>0.0808445049</v>
      </c>
      <c r="T11" s="40">
        <f t="shared" si="11"/>
        <v>0.1209143604</v>
      </c>
      <c r="U11" s="40">
        <f t="shared" si="12"/>
        <v>0.2746609064</v>
      </c>
      <c r="V11" s="40">
        <f t="shared" si="13"/>
        <v>0.2746609064</v>
      </c>
      <c r="W11" s="72">
        <f t="shared" si="14"/>
        <v>0.3555054113</v>
      </c>
      <c r="X11" s="41">
        <f t="shared" si="15"/>
        <v>0.7253390936</v>
      </c>
      <c r="Y11" s="41">
        <f t="shared" si="16"/>
        <v>0.6444945887</v>
      </c>
      <c r="Z11" s="40">
        <f t="shared" si="17"/>
        <v>242</v>
      </c>
      <c r="AA11" s="40">
        <f t="shared" si="18"/>
        <v>196</v>
      </c>
      <c r="AB11" s="40">
        <f t="shared" si="19"/>
        <v>176</v>
      </c>
      <c r="AC11" s="40">
        <f t="shared" si="20"/>
        <v>66</v>
      </c>
      <c r="AD11" s="40">
        <f t="shared" si="21"/>
        <v>126</v>
      </c>
      <c r="AE11" s="40">
        <f t="shared" si="22"/>
        <v>70</v>
      </c>
      <c r="AF11" s="40">
        <f t="shared" si="23"/>
        <v>1.121212121</v>
      </c>
      <c r="AG11" s="40">
        <f t="shared" si="24"/>
        <v>0.5476190476</v>
      </c>
      <c r="AH11" s="40">
        <f t="shared" si="25"/>
        <v>197</v>
      </c>
      <c r="AI11" s="40">
        <f t="shared" ref="AI11:AJ11" si="48">AF11*AC11</f>
        <v>74</v>
      </c>
      <c r="AJ11" s="40">
        <f t="shared" si="48"/>
        <v>69</v>
      </c>
      <c r="AK11" s="40">
        <f t="shared" si="27"/>
        <v>38</v>
      </c>
      <c r="AL11" s="18">
        <f t="shared" si="28"/>
        <v>620</v>
      </c>
      <c r="AM11" s="40">
        <f t="shared" si="29"/>
        <v>378</v>
      </c>
      <c r="AN11" s="42">
        <f t="shared" si="30"/>
        <v>0.6096774194</v>
      </c>
      <c r="AO11" s="42">
        <f t="shared" si="31"/>
        <v>0.7064516129</v>
      </c>
      <c r="AP11" s="43">
        <f t="shared" si="32"/>
        <v>0.5410958904</v>
      </c>
      <c r="AQ11" s="43">
        <f t="shared" si="33"/>
        <v>0.6735159817</v>
      </c>
      <c r="AR11" s="43">
        <f t="shared" si="34"/>
        <v>0.5525114155</v>
      </c>
      <c r="AS11" s="43">
        <f t="shared" si="35"/>
        <v>0.7037037037</v>
      </c>
      <c r="AT11" s="43">
        <f t="shared" si="36"/>
        <v>0.6216931217</v>
      </c>
      <c r="AU11" s="43">
        <f t="shared" si="37"/>
        <v>0.7169312169</v>
      </c>
      <c r="AV11" s="44">
        <f t="shared" si="38"/>
        <v>89</v>
      </c>
      <c r="AW11" s="45">
        <f t="shared" si="39"/>
        <v>-29</v>
      </c>
      <c r="AX11" s="45"/>
    </row>
    <row r="12">
      <c r="A12" s="23"/>
      <c r="B12" s="23"/>
      <c r="C12" s="23"/>
      <c r="D12" s="46">
        <v>10.0</v>
      </c>
      <c r="E12" s="25">
        <f>'Miller vs Stavros; STUV'!D18</f>
        <v>10</v>
      </c>
      <c r="F12" s="26">
        <f>'Miller vs Stavros; STUV'!E18</f>
        <v>3540</v>
      </c>
      <c r="G12" s="18">
        <f>'Miller vs Stavros; STUV'!F18</f>
        <v>580</v>
      </c>
      <c r="H12" s="15">
        <f t="shared" si="5"/>
        <v>446</v>
      </c>
      <c r="I12" s="28">
        <f>'Miller vs Stavros; STUV'!G18</f>
        <v>154</v>
      </c>
      <c r="J12" s="29">
        <f>'Miller vs Stavros; STUV'!H18</f>
        <v>33</v>
      </c>
      <c r="K12" s="30">
        <f>'Miller vs Stavros; STUV'!I18</f>
        <v>128</v>
      </c>
      <c r="L12" s="31">
        <f>'Miller vs Stavros; STUV'!J18</f>
        <v>106</v>
      </c>
      <c r="M12" s="32">
        <f>'Miller vs Stavros; STUV'!K18</f>
        <v>23</v>
      </c>
      <c r="N12" s="33">
        <f>'Miller vs Stavros; STUV'!L18</f>
        <v>2</v>
      </c>
      <c r="O12" s="72">
        <f t="shared" si="6"/>
        <v>0.1650943396</v>
      </c>
      <c r="P12" s="72">
        <f t="shared" si="7"/>
        <v>0.452991453</v>
      </c>
      <c r="Q12" s="40">
        <f t="shared" si="8"/>
        <v>0.4326872477</v>
      </c>
      <c r="R12" s="17">
        <f t="shared" si="9"/>
        <v>0.1050985277</v>
      </c>
      <c r="S12" s="72">
        <f t="shared" si="10"/>
        <v>0.02030420526</v>
      </c>
      <c r="T12" s="40">
        <f t="shared" si="11"/>
        <v>0.2185030082</v>
      </c>
      <c r="U12" s="40">
        <f t="shared" si="12"/>
        <v>0.1383868518</v>
      </c>
      <c r="V12" s="40">
        <f t="shared" si="13"/>
        <v>0.1383868518</v>
      </c>
      <c r="W12" s="72">
        <f t="shared" si="14"/>
        <v>0.1586910571</v>
      </c>
      <c r="X12" s="41">
        <f t="shared" si="15"/>
        <v>0.8616131482</v>
      </c>
      <c r="Y12" s="41">
        <f t="shared" si="16"/>
        <v>0.8413089429</v>
      </c>
      <c r="Z12" s="40">
        <f t="shared" si="17"/>
        <v>212</v>
      </c>
      <c r="AA12" s="40">
        <f t="shared" si="18"/>
        <v>234</v>
      </c>
      <c r="AB12" s="40">
        <f t="shared" si="19"/>
        <v>183</v>
      </c>
      <c r="AC12" s="40">
        <f t="shared" si="20"/>
        <v>29</v>
      </c>
      <c r="AD12" s="40">
        <f t="shared" si="21"/>
        <v>197</v>
      </c>
      <c r="AE12" s="40">
        <f t="shared" si="22"/>
        <v>37</v>
      </c>
      <c r="AF12" s="40">
        <f t="shared" si="23"/>
        <v>1.206896552</v>
      </c>
      <c r="AG12" s="40">
        <f t="shared" si="24"/>
        <v>0.6497461929</v>
      </c>
      <c r="AH12" s="40">
        <f t="shared" si="25"/>
        <v>221</v>
      </c>
      <c r="AI12" s="40">
        <f t="shared" ref="AI12:AJ12" si="49">AF12*AC12</f>
        <v>35</v>
      </c>
      <c r="AJ12" s="40">
        <f t="shared" si="49"/>
        <v>128</v>
      </c>
      <c r="AK12" s="40">
        <f t="shared" si="27"/>
        <v>24</v>
      </c>
      <c r="AL12" s="18">
        <f t="shared" si="28"/>
        <v>580</v>
      </c>
      <c r="AM12" s="40">
        <f t="shared" si="29"/>
        <v>408</v>
      </c>
      <c r="AN12" s="42">
        <f t="shared" si="30"/>
        <v>0.7034482759</v>
      </c>
      <c r="AO12" s="42">
        <f t="shared" si="31"/>
        <v>0.7689655172</v>
      </c>
      <c r="AP12" s="43">
        <f t="shared" si="32"/>
        <v>0.6838565022</v>
      </c>
      <c r="AQ12" s="43">
        <f t="shared" si="33"/>
        <v>0.634529148</v>
      </c>
      <c r="AR12" s="43">
        <f t="shared" si="34"/>
        <v>0.4753363229</v>
      </c>
      <c r="AS12" s="43">
        <f t="shared" si="35"/>
        <v>0.8553921569</v>
      </c>
      <c r="AT12" s="43">
        <f t="shared" si="36"/>
        <v>0.6004901961</v>
      </c>
      <c r="AU12" s="43">
        <f t="shared" si="37"/>
        <v>0.6274509804</v>
      </c>
      <c r="AV12" s="44">
        <f t="shared" si="38"/>
        <v>82</v>
      </c>
      <c r="AW12" s="45">
        <f t="shared" si="39"/>
        <v>-44</v>
      </c>
      <c r="AX12" s="45"/>
    </row>
    <row r="13">
      <c r="A13" s="49" t="s">
        <v>73</v>
      </c>
      <c r="B13" s="49" t="str">
        <f t="shared" ref="B13:B18" si="51">B5</f>
        <v>Stavros MiV</v>
      </c>
      <c r="C13" s="49">
        <f>AJ1</f>
        <v>25023</v>
      </c>
      <c r="D13" s="46">
        <v>11.0</v>
      </c>
      <c r="E13" s="25">
        <f>'Miller vs Stavros; STUV'!D19</f>
        <v>11</v>
      </c>
      <c r="F13" s="26">
        <f>'Miller vs Stavros; STUV'!E19</f>
        <v>3782</v>
      </c>
      <c r="G13" s="18">
        <f>'Miller vs Stavros; STUV'!F19</f>
        <v>644</v>
      </c>
      <c r="H13" s="15">
        <f t="shared" si="5"/>
        <v>471</v>
      </c>
      <c r="I13" s="28">
        <f>'Miller vs Stavros; STUV'!G19</f>
        <v>129</v>
      </c>
      <c r="J13" s="29">
        <f>'Miller vs Stavros; STUV'!H19</f>
        <v>104</v>
      </c>
      <c r="K13" s="30">
        <f>'Miller vs Stavros; STUV'!I19</f>
        <v>69</v>
      </c>
      <c r="L13" s="31">
        <f>'Miller vs Stavros; STUV'!J19</f>
        <v>111</v>
      </c>
      <c r="M13" s="32">
        <f>'Miller vs Stavros; STUV'!K19</f>
        <v>21</v>
      </c>
      <c r="N13" s="33">
        <f>'Miller vs Stavros; STUV'!L19</f>
        <v>37</v>
      </c>
      <c r="O13" s="72">
        <f t="shared" si="6"/>
        <v>0.4845360825</v>
      </c>
      <c r="P13" s="72">
        <f t="shared" si="7"/>
        <v>0.6166666667</v>
      </c>
      <c r="Q13" s="40">
        <f t="shared" si="8"/>
        <v>0.7229377198</v>
      </c>
      <c r="R13" s="17">
        <f t="shared" si="9"/>
        <v>0.3953489998</v>
      </c>
      <c r="S13" s="72">
        <f t="shared" si="10"/>
        <v>-0.1062710531</v>
      </c>
      <c r="T13" s="40">
        <f t="shared" si="11"/>
        <v>0.101017177</v>
      </c>
      <c r="U13" s="40">
        <f t="shared" si="12"/>
        <v>0.4421968153</v>
      </c>
      <c r="V13" s="40">
        <f t="shared" si="13"/>
        <v>0.4421968153</v>
      </c>
      <c r="W13" s="72">
        <f t="shared" si="14"/>
        <v>0.3359257621</v>
      </c>
      <c r="X13" s="41">
        <f t="shared" si="15"/>
        <v>0.5578031847</v>
      </c>
      <c r="Y13" s="41">
        <f t="shared" si="16"/>
        <v>0.6640742379</v>
      </c>
      <c r="Z13" s="40">
        <f t="shared" si="17"/>
        <v>291</v>
      </c>
      <c r="AA13" s="40">
        <f t="shared" si="18"/>
        <v>180</v>
      </c>
      <c r="AB13" s="40">
        <f t="shared" si="19"/>
        <v>162</v>
      </c>
      <c r="AC13" s="40">
        <f t="shared" si="20"/>
        <v>129</v>
      </c>
      <c r="AD13" s="40">
        <f t="shared" si="21"/>
        <v>120</v>
      </c>
      <c r="AE13" s="40">
        <f t="shared" si="22"/>
        <v>60</v>
      </c>
      <c r="AF13" s="40">
        <f t="shared" si="23"/>
        <v>1.093023256</v>
      </c>
      <c r="AG13" s="40">
        <f t="shared" si="24"/>
        <v>0.575</v>
      </c>
      <c r="AH13" s="40">
        <f t="shared" si="25"/>
        <v>177</v>
      </c>
      <c r="AI13" s="40">
        <f t="shared" ref="AI13:AJ13" si="50">AF13*AC13</f>
        <v>141</v>
      </c>
      <c r="AJ13" s="40">
        <f t="shared" si="50"/>
        <v>69</v>
      </c>
      <c r="AK13" s="40">
        <f t="shared" si="27"/>
        <v>35</v>
      </c>
      <c r="AL13" s="18">
        <f t="shared" si="28"/>
        <v>644</v>
      </c>
      <c r="AM13" s="40">
        <f t="shared" si="29"/>
        <v>422</v>
      </c>
      <c r="AN13" s="42">
        <f t="shared" si="30"/>
        <v>0.6552795031</v>
      </c>
      <c r="AO13" s="42">
        <f t="shared" si="31"/>
        <v>0.7313664596</v>
      </c>
      <c r="AP13" s="43">
        <f t="shared" si="32"/>
        <v>0.4649681529</v>
      </c>
      <c r="AQ13" s="43">
        <f t="shared" si="33"/>
        <v>0.5541401274</v>
      </c>
      <c r="AR13" s="43">
        <f t="shared" si="34"/>
        <v>0.6178343949</v>
      </c>
      <c r="AS13" s="43">
        <f t="shared" si="35"/>
        <v>0.5829383886</v>
      </c>
      <c r="AT13" s="43">
        <f t="shared" si="36"/>
        <v>0.5023696682</v>
      </c>
      <c r="AU13" s="43">
        <f t="shared" si="37"/>
        <v>0.7535545024</v>
      </c>
      <c r="AV13" s="44">
        <f t="shared" si="38"/>
        <v>76</v>
      </c>
      <c r="AW13" s="45">
        <f t="shared" si="39"/>
        <v>-27</v>
      </c>
      <c r="AX13" s="45"/>
    </row>
    <row r="14">
      <c r="A14" s="49" t="s">
        <v>73</v>
      </c>
      <c r="B14" s="49" t="str">
        <f t="shared" si="51"/>
        <v>Miller MiV</v>
      </c>
      <c r="C14" s="49">
        <f>AK1</f>
        <v>12919</v>
      </c>
      <c r="D14" s="46">
        <v>12.0</v>
      </c>
      <c r="E14" s="25">
        <f>'Miller vs Stavros; STUV'!D20</f>
        <v>12</v>
      </c>
      <c r="F14" s="26">
        <f>'Miller vs Stavros; STUV'!E20</f>
        <v>3801</v>
      </c>
      <c r="G14" s="18">
        <f>'Miller vs Stavros; STUV'!F20</f>
        <v>790</v>
      </c>
      <c r="H14" s="15">
        <f t="shared" si="5"/>
        <v>477</v>
      </c>
      <c r="I14" s="28">
        <f>'Miller vs Stavros; STUV'!G20</f>
        <v>68</v>
      </c>
      <c r="J14" s="29">
        <f>'Miller vs Stavros; STUV'!H20</f>
        <v>95</v>
      </c>
      <c r="K14" s="30">
        <f>'Miller vs Stavros; STUV'!I20</f>
        <v>44</v>
      </c>
      <c r="L14" s="31">
        <f>'Miller vs Stavros; STUV'!J20</f>
        <v>190</v>
      </c>
      <c r="M14" s="32">
        <f>'Miller vs Stavros; STUV'!K20</f>
        <v>28</v>
      </c>
      <c r="N14" s="33">
        <f>'Miller vs Stavros; STUV'!L20</f>
        <v>52</v>
      </c>
      <c r="O14" s="72">
        <f t="shared" si="6"/>
        <v>0.6049382716</v>
      </c>
      <c r="P14" s="72">
        <f t="shared" si="7"/>
        <v>0.811965812</v>
      </c>
      <c r="Q14" s="40">
        <f t="shared" si="8"/>
        <v>0.7757839068</v>
      </c>
      <c r="R14" s="17">
        <f t="shared" si="9"/>
        <v>0.4481951868</v>
      </c>
      <c r="S14" s="72">
        <f t="shared" si="10"/>
        <v>0.03618190517</v>
      </c>
      <c r="T14" s="40">
        <f t="shared" si="11"/>
        <v>0.1477503579</v>
      </c>
      <c r="U14" s="40">
        <f t="shared" si="12"/>
        <v>0.5323669965</v>
      </c>
      <c r="V14" s="40">
        <f t="shared" si="13"/>
        <v>0.5323669965</v>
      </c>
      <c r="W14" s="72">
        <f t="shared" si="14"/>
        <v>0.5685489017</v>
      </c>
      <c r="X14" s="41">
        <f t="shared" si="15"/>
        <v>0.4676330035</v>
      </c>
      <c r="Y14" s="41">
        <f t="shared" si="16"/>
        <v>0.4314510983</v>
      </c>
      <c r="Z14" s="40">
        <f t="shared" si="17"/>
        <v>243</v>
      </c>
      <c r="AA14" s="40">
        <f t="shared" si="18"/>
        <v>234</v>
      </c>
      <c r="AB14" s="40">
        <f t="shared" si="19"/>
        <v>114</v>
      </c>
      <c r="AC14" s="40">
        <f t="shared" si="20"/>
        <v>129</v>
      </c>
      <c r="AD14" s="40">
        <f t="shared" si="21"/>
        <v>101</v>
      </c>
      <c r="AE14" s="40">
        <f t="shared" si="22"/>
        <v>133</v>
      </c>
      <c r="AF14" s="40">
        <f t="shared" si="23"/>
        <v>1.139534884</v>
      </c>
      <c r="AG14" s="40">
        <f t="shared" si="24"/>
        <v>0.4356435644</v>
      </c>
      <c r="AH14" s="40">
        <f t="shared" si="25"/>
        <v>130</v>
      </c>
      <c r="AI14" s="40">
        <f t="shared" ref="AI14:AJ14" si="52">AF14*AC14</f>
        <v>147</v>
      </c>
      <c r="AJ14" s="40">
        <f t="shared" si="52"/>
        <v>44</v>
      </c>
      <c r="AK14" s="40">
        <f t="shared" si="27"/>
        <v>58</v>
      </c>
      <c r="AL14" s="18">
        <f t="shared" si="28"/>
        <v>790</v>
      </c>
      <c r="AM14" s="40">
        <f t="shared" si="29"/>
        <v>379</v>
      </c>
      <c r="AN14" s="42">
        <f t="shared" si="30"/>
        <v>0.4797468354</v>
      </c>
      <c r="AO14" s="42">
        <f t="shared" si="31"/>
        <v>0.6037974684</v>
      </c>
      <c r="AP14" s="43">
        <f t="shared" si="32"/>
        <v>0.2935010482</v>
      </c>
      <c r="AQ14" s="43">
        <f t="shared" si="33"/>
        <v>0.5995807128</v>
      </c>
      <c r="AR14" s="43">
        <f t="shared" si="34"/>
        <v>0.5094339623</v>
      </c>
      <c r="AS14" s="43">
        <f t="shared" si="35"/>
        <v>0.4591029024</v>
      </c>
      <c r="AT14" s="43">
        <f t="shared" si="36"/>
        <v>0.4960422164</v>
      </c>
      <c r="AU14" s="43">
        <f t="shared" si="37"/>
        <v>0.7308707124</v>
      </c>
      <c r="AV14" s="44">
        <f t="shared" si="38"/>
        <v>132</v>
      </c>
      <c r="AW14" s="45">
        <f t="shared" si="39"/>
        <v>-34</v>
      </c>
      <c r="AX14" s="45"/>
    </row>
    <row r="15">
      <c r="A15" s="49" t="s">
        <v>73</v>
      </c>
      <c r="B15" s="49" t="str">
        <f t="shared" si="51"/>
        <v>Stavros EDV+Early</v>
      </c>
      <c r="C15" s="49">
        <f>AH1</f>
        <v>59356</v>
      </c>
      <c r="D15" s="46">
        <v>13.0</v>
      </c>
      <c r="E15" s="25">
        <f>'Miller vs Stavros; STUV'!D21</f>
        <v>13</v>
      </c>
      <c r="F15" s="26">
        <f>'Miller vs Stavros; STUV'!E21</f>
        <v>3717</v>
      </c>
      <c r="G15" s="18">
        <f>'Miller vs Stavros; STUV'!F21</f>
        <v>647</v>
      </c>
      <c r="H15" s="15">
        <f t="shared" si="5"/>
        <v>525</v>
      </c>
      <c r="I15" s="28">
        <f>'Miller vs Stavros; STUV'!G21</f>
        <v>269</v>
      </c>
      <c r="J15" s="29">
        <f>'Miller vs Stavros; STUV'!H21</f>
        <v>69</v>
      </c>
      <c r="K15" s="30">
        <f>'Miller vs Stavros; STUV'!I21</f>
        <v>77</v>
      </c>
      <c r="L15" s="31">
        <f>'Miller vs Stavros; STUV'!J21</f>
        <v>75</v>
      </c>
      <c r="M15" s="32">
        <f>'Miller vs Stavros; STUV'!K21</f>
        <v>26</v>
      </c>
      <c r="N15" s="33">
        <f>'Miller vs Stavros; STUV'!L21</f>
        <v>9</v>
      </c>
      <c r="O15" s="72">
        <f t="shared" si="6"/>
        <v>0.2091152815</v>
      </c>
      <c r="P15" s="72">
        <f t="shared" si="7"/>
        <v>0.4934210526</v>
      </c>
      <c r="Q15" s="40">
        <f t="shared" si="8"/>
        <v>0.4727074</v>
      </c>
      <c r="R15" s="17">
        <f t="shared" si="9"/>
        <v>0.14511868</v>
      </c>
      <c r="S15" s="72">
        <f t="shared" si="10"/>
        <v>0.02071365264</v>
      </c>
      <c r="T15" s="40">
        <f t="shared" si="11"/>
        <v>0.178734049</v>
      </c>
      <c r="U15" s="40">
        <f t="shared" si="12"/>
        <v>0.1799842108</v>
      </c>
      <c r="V15" s="40">
        <f t="shared" si="13"/>
        <v>0.1799842108</v>
      </c>
      <c r="W15" s="72">
        <f t="shared" si="14"/>
        <v>0.2006978634</v>
      </c>
      <c r="X15" s="41">
        <f t="shared" si="15"/>
        <v>0.8200157892</v>
      </c>
      <c r="Y15" s="41">
        <f t="shared" si="16"/>
        <v>0.7993021366</v>
      </c>
      <c r="Z15" s="40">
        <f t="shared" si="17"/>
        <v>373</v>
      </c>
      <c r="AA15" s="40">
        <f t="shared" si="18"/>
        <v>152</v>
      </c>
      <c r="AB15" s="40">
        <f t="shared" si="19"/>
        <v>306</v>
      </c>
      <c r="AC15" s="40">
        <f t="shared" si="20"/>
        <v>67</v>
      </c>
      <c r="AD15" s="40">
        <f t="shared" si="21"/>
        <v>121</v>
      </c>
      <c r="AE15" s="40">
        <f t="shared" si="22"/>
        <v>31</v>
      </c>
      <c r="AF15" s="40">
        <f t="shared" si="23"/>
        <v>1.164179104</v>
      </c>
      <c r="AG15" s="40">
        <f t="shared" si="24"/>
        <v>0.6363636364</v>
      </c>
      <c r="AH15" s="40">
        <f t="shared" si="25"/>
        <v>356</v>
      </c>
      <c r="AI15" s="40">
        <f t="shared" ref="AI15:AJ15" si="53">AF15*AC15</f>
        <v>78</v>
      </c>
      <c r="AJ15" s="40">
        <f t="shared" si="53"/>
        <v>77</v>
      </c>
      <c r="AK15" s="40">
        <f t="shared" si="27"/>
        <v>20</v>
      </c>
      <c r="AL15" s="18">
        <f t="shared" si="28"/>
        <v>647</v>
      </c>
      <c r="AM15" s="40">
        <f t="shared" si="29"/>
        <v>531</v>
      </c>
      <c r="AN15" s="42">
        <f t="shared" si="30"/>
        <v>0.8207109737</v>
      </c>
      <c r="AO15" s="42">
        <f t="shared" si="31"/>
        <v>0.8114374034</v>
      </c>
      <c r="AP15" s="43">
        <f t="shared" si="32"/>
        <v>0.7085714286</v>
      </c>
      <c r="AQ15" s="43">
        <f t="shared" si="33"/>
        <v>0.7047619048</v>
      </c>
      <c r="AR15" s="43">
        <f t="shared" si="34"/>
        <v>0.7104761905</v>
      </c>
      <c r="AS15" s="43">
        <f t="shared" si="35"/>
        <v>0.8154425612</v>
      </c>
      <c r="AT15" s="43">
        <f t="shared" si="36"/>
        <v>0.7080979284</v>
      </c>
      <c r="AU15" s="43">
        <f t="shared" si="37"/>
        <v>0.8173258004</v>
      </c>
      <c r="AV15" s="44">
        <f t="shared" si="38"/>
        <v>55</v>
      </c>
      <c r="AW15" s="45">
        <f t="shared" si="39"/>
        <v>-61</v>
      </c>
      <c r="AX15" s="45"/>
    </row>
    <row r="16">
      <c r="A16" s="49" t="s">
        <v>73</v>
      </c>
      <c r="B16" s="49" t="str">
        <f t="shared" si="51"/>
        <v>Miller EDV+Early</v>
      </c>
      <c r="C16" s="49">
        <f>AI1</f>
        <v>31796</v>
      </c>
      <c r="D16" s="46">
        <v>14.0</v>
      </c>
      <c r="E16" s="25">
        <f>'Miller vs Stavros; STUV'!D22</f>
        <v>14</v>
      </c>
      <c r="F16" s="26">
        <f>'Miller vs Stavros; STUV'!E22</f>
        <v>3806</v>
      </c>
      <c r="G16" s="18">
        <f>'Miller vs Stavros; STUV'!F22</f>
        <v>693</v>
      </c>
      <c r="H16" s="15">
        <f t="shared" si="5"/>
        <v>525</v>
      </c>
      <c r="I16" s="28">
        <f>'Miller vs Stavros; STUV'!G22</f>
        <v>164</v>
      </c>
      <c r="J16" s="29">
        <f>'Miller vs Stavros; STUV'!H22</f>
        <v>80</v>
      </c>
      <c r="K16" s="30">
        <f>'Miller vs Stavros; STUV'!I22</f>
        <v>71</v>
      </c>
      <c r="L16" s="31">
        <f>'Miller vs Stavros; STUV'!J22</f>
        <v>164</v>
      </c>
      <c r="M16" s="32">
        <f>'Miller vs Stavros; STUV'!K22</f>
        <v>24</v>
      </c>
      <c r="N16" s="33">
        <f>'Miller vs Stavros; STUV'!L22</f>
        <v>22</v>
      </c>
      <c r="O16" s="72">
        <f t="shared" si="6"/>
        <v>0.3517241379</v>
      </c>
      <c r="P16" s="72">
        <f t="shared" si="7"/>
        <v>0.6978723404</v>
      </c>
      <c r="Q16" s="40">
        <f t="shared" si="8"/>
        <v>0.6118276125</v>
      </c>
      <c r="R16" s="17">
        <f t="shared" si="9"/>
        <v>0.2842388925</v>
      </c>
      <c r="S16" s="72">
        <f t="shared" si="10"/>
        <v>0.0860447279</v>
      </c>
      <c r="T16" s="40">
        <f t="shared" si="11"/>
        <v>0.1057194149</v>
      </c>
      <c r="U16" s="40">
        <f t="shared" si="12"/>
        <v>0.3197668035</v>
      </c>
      <c r="V16" s="40">
        <f t="shared" si="13"/>
        <v>0.3197668035</v>
      </c>
      <c r="W16" s="72">
        <f t="shared" si="14"/>
        <v>0.4058115314</v>
      </c>
      <c r="X16" s="41">
        <f t="shared" si="15"/>
        <v>0.6802331965</v>
      </c>
      <c r="Y16" s="41">
        <f t="shared" si="16"/>
        <v>0.5941884686</v>
      </c>
      <c r="Z16" s="40">
        <f t="shared" si="17"/>
        <v>290</v>
      </c>
      <c r="AA16" s="40">
        <f t="shared" si="18"/>
        <v>235</v>
      </c>
      <c r="AB16" s="40">
        <f t="shared" si="19"/>
        <v>197</v>
      </c>
      <c r="AC16" s="40">
        <f t="shared" si="20"/>
        <v>93</v>
      </c>
      <c r="AD16" s="40">
        <f t="shared" si="21"/>
        <v>140</v>
      </c>
      <c r="AE16" s="40">
        <f t="shared" si="22"/>
        <v>95</v>
      </c>
      <c r="AF16" s="40">
        <f t="shared" si="23"/>
        <v>1.096774194</v>
      </c>
      <c r="AG16" s="40">
        <f t="shared" si="24"/>
        <v>0.5071428571</v>
      </c>
      <c r="AH16" s="40">
        <f t="shared" si="25"/>
        <v>216</v>
      </c>
      <c r="AI16" s="40">
        <f t="shared" ref="AI16:AJ16" si="54">AF16*AC16</f>
        <v>102</v>
      </c>
      <c r="AJ16" s="40">
        <f t="shared" si="54"/>
        <v>71</v>
      </c>
      <c r="AK16" s="40">
        <f t="shared" si="27"/>
        <v>48</v>
      </c>
      <c r="AL16" s="18">
        <f t="shared" si="28"/>
        <v>693</v>
      </c>
      <c r="AM16" s="40">
        <f t="shared" si="29"/>
        <v>437</v>
      </c>
      <c r="AN16" s="42">
        <f t="shared" si="30"/>
        <v>0.6305916306</v>
      </c>
      <c r="AO16" s="42">
        <f t="shared" si="31"/>
        <v>0.7575757576</v>
      </c>
      <c r="AP16" s="43">
        <f t="shared" si="32"/>
        <v>0.4933333333</v>
      </c>
      <c r="AQ16" s="43">
        <f t="shared" si="33"/>
        <v>0.6704761905</v>
      </c>
      <c r="AR16" s="43">
        <f t="shared" si="34"/>
        <v>0.5523809524</v>
      </c>
      <c r="AS16" s="43">
        <f t="shared" si="35"/>
        <v>0.6567505721</v>
      </c>
      <c r="AT16" s="43">
        <f t="shared" si="36"/>
        <v>0.6041189931</v>
      </c>
      <c r="AU16" s="43">
        <f t="shared" si="37"/>
        <v>0.7276887872</v>
      </c>
      <c r="AV16" s="44">
        <f t="shared" si="38"/>
        <v>116</v>
      </c>
      <c r="AW16" s="45">
        <f t="shared" si="39"/>
        <v>-28</v>
      </c>
      <c r="AX16" s="45"/>
    </row>
    <row r="17">
      <c r="A17" s="50" t="s">
        <v>73</v>
      </c>
      <c r="B17" s="50" t="str">
        <f t="shared" si="51"/>
        <v>Stavros Grand Total</v>
      </c>
      <c r="C17" s="50">
        <f t="shared" ref="C17:C18" si="56">C13+C15</f>
        <v>84379</v>
      </c>
      <c r="D17" s="46">
        <v>15.0</v>
      </c>
      <c r="E17" s="25">
        <f>'Miller vs Stavros; STUV'!D23</f>
        <v>15</v>
      </c>
      <c r="F17" s="26">
        <f>'Miller vs Stavros; STUV'!E23</f>
        <v>3380</v>
      </c>
      <c r="G17" s="18">
        <f>'Miller vs Stavros; STUV'!F23</f>
        <v>723</v>
      </c>
      <c r="H17" s="15">
        <f t="shared" si="5"/>
        <v>539</v>
      </c>
      <c r="I17" s="28">
        <f>'Miller vs Stavros; STUV'!G23</f>
        <v>160</v>
      </c>
      <c r="J17" s="29">
        <f>'Miller vs Stavros; STUV'!H23</f>
        <v>149</v>
      </c>
      <c r="K17" s="30">
        <f>'Miller vs Stavros; STUV'!I23</f>
        <v>46</v>
      </c>
      <c r="L17" s="31">
        <f>'Miller vs Stavros; STUV'!J23</f>
        <v>127</v>
      </c>
      <c r="M17" s="32">
        <f>'Miller vs Stavros; STUV'!K23</f>
        <v>37</v>
      </c>
      <c r="N17" s="33">
        <f>'Miller vs Stavros; STUV'!L23</f>
        <v>20</v>
      </c>
      <c r="O17" s="72">
        <f t="shared" si="6"/>
        <v>0.4617486339</v>
      </c>
      <c r="P17" s="72">
        <f t="shared" si="7"/>
        <v>0.7341040462</v>
      </c>
      <c r="Q17" s="40">
        <f t="shared" si="8"/>
        <v>0.7068445232</v>
      </c>
      <c r="R17" s="17">
        <f t="shared" si="9"/>
        <v>0.3792558032</v>
      </c>
      <c r="S17" s="72">
        <f t="shared" si="10"/>
        <v>0.02725952309</v>
      </c>
      <c r="T17" s="40">
        <f t="shared" si="11"/>
        <v>0.09777568338</v>
      </c>
      <c r="U17" s="40">
        <f t="shared" si="12"/>
        <v>0.4225202747</v>
      </c>
      <c r="V17" s="40">
        <f t="shared" si="13"/>
        <v>0.4225202747</v>
      </c>
      <c r="W17" s="72">
        <f t="shared" si="14"/>
        <v>0.4497797978</v>
      </c>
      <c r="X17" s="41">
        <f t="shared" si="15"/>
        <v>0.5774797253</v>
      </c>
      <c r="Y17" s="41">
        <f t="shared" si="16"/>
        <v>0.5502202022</v>
      </c>
      <c r="Z17" s="40">
        <f t="shared" si="17"/>
        <v>366</v>
      </c>
      <c r="AA17" s="40">
        <f t="shared" si="18"/>
        <v>173</v>
      </c>
      <c r="AB17" s="40">
        <f t="shared" si="19"/>
        <v>211</v>
      </c>
      <c r="AC17" s="40">
        <f t="shared" si="20"/>
        <v>155</v>
      </c>
      <c r="AD17" s="40">
        <f t="shared" si="21"/>
        <v>95</v>
      </c>
      <c r="AE17" s="40">
        <f t="shared" si="22"/>
        <v>78</v>
      </c>
      <c r="AF17" s="40">
        <f t="shared" si="23"/>
        <v>1.090322581</v>
      </c>
      <c r="AG17" s="40">
        <f t="shared" si="24"/>
        <v>0.4842105263</v>
      </c>
      <c r="AH17" s="40">
        <f t="shared" si="25"/>
        <v>230</v>
      </c>
      <c r="AI17" s="40">
        <f t="shared" ref="AI17:AJ17" si="55">AF17*AC17</f>
        <v>169</v>
      </c>
      <c r="AJ17" s="40">
        <f t="shared" si="55"/>
        <v>46</v>
      </c>
      <c r="AK17" s="40">
        <f t="shared" si="27"/>
        <v>38</v>
      </c>
      <c r="AL17" s="18">
        <f t="shared" si="28"/>
        <v>723</v>
      </c>
      <c r="AM17" s="40">
        <f t="shared" si="29"/>
        <v>483</v>
      </c>
      <c r="AN17" s="42">
        <f t="shared" si="30"/>
        <v>0.6680497925</v>
      </c>
      <c r="AO17" s="42">
        <f t="shared" si="31"/>
        <v>0.7455048409</v>
      </c>
      <c r="AP17" s="43">
        <f t="shared" si="32"/>
        <v>0.4508348794</v>
      </c>
      <c r="AQ17" s="43">
        <f t="shared" si="33"/>
        <v>0.6011131725</v>
      </c>
      <c r="AR17" s="43">
        <f t="shared" si="34"/>
        <v>0.6790352505</v>
      </c>
      <c r="AS17" s="43">
        <f t="shared" si="35"/>
        <v>0.5714285714</v>
      </c>
      <c r="AT17" s="43">
        <f t="shared" si="36"/>
        <v>0.5548654244</v>
      </c>
      <c r="AU17" s="43">
        <f t="shared" si="37"/>
        <v>0.8260869565</v>
      </c>
      <c r="AV17" s="44">
        <f t="shared" si="38"/>
        <v>89</v>
      </c>
      <c r="AW17" s="45">
        <f t="shared" si="39"/>
        <v>-33</v>
      </c>
      <c r="AX17" s="45"/>
    </row>
    <row r="18">
      <c r="A18" s="50" t="s">
        <v>73</v>
      </c>
      <c r="B18" s="50" t="str">
        <f t="shared" si="51"/>
        <v>Miller Grand Total</v>
      </c>
      <c r="C18" s="50">
        <f t="shared" si="56"/>
        <v>44715</v>
      </c>
      <c r="D18" s="46">
        <v>16.0</v>
      </c>
      <c r="E18" s="25">
        <f>'Miller vs Stavros; STUV'!D24</f>
        <v>16</v>
      </c>
      <c r="F18" s="26">
        <f>'Miller vs Stavros; STUV'!E24</f>
        <v>3756</v>
      </c>
      <c r="G18" s="18">
        <f>'Miller vs Stavros; STUV'!F24</f>
        <v>689</v>
      </c>
      <c r="H18" s="15">
        <f t="shared" si="5"/>
        <v>554</v>
      </c>
      <c r="I18" s="28">
        <f>'Miller vs Stavros; STUV'!G24</f>
        <v>264</v>
      </c>
      <c r="J18" s="29">
        <f>'Miller vs Stavros; STUV'!H24</f>
        <v>76</v>
      </c>
      <c r="K18" s="30">
        <f>'Miller vs Stavros; STUV'!I24</f>
        <v>90</v>
      </c>
      <c r="L18" s="31">
        <f>'Miller vs Stavros; STUV'!J24</f>
        <v>82</v>
      </c>
      <c r="M18" s="32">
        <f>'Miller vs Stavros; STUV'!K24</f>
        <v>39</v>
      </c>
      <c r="N18" s="33">
        <f>'Miller vs Stavros; STUV'!L24</f>
        <v>3</v>
      </c>
      <c r="O18" s="72">
        <f t="shared" si="6"/>
        <v>0.2068062827</v>
      </c>
      <c r="P18" s="72">
        <f t="shared" si="7"/>
        <v>0.476744186</v>
      </c>
      <c r="Q18" s="40">
        <f t="shared" si="8"/>
        <v>0.4705363825</v>
      </c>
      <c r="R18" s="17">
        <f t="shared" si="9"/>
        <v>0.1429476625</v>
      </c>
      <c r="S18" s="72">
        <f t="shared" si="10"/>
        <v>0.006207803513</v>
      </c>
      <c r="T18" s="40">
        <f t="shared" si="11"/>
        <v>0.1805923484</v>
      </c>
      <c r="U18" s="40">
        <f t="shared" si="12"/>
        <v>0.1777679285</v>
      </c>
      <c r="V18" s="40">
        <f t="shared" si="13"/>
        <v>0.1777679285</v>
      </c>
      <c r="W18" s="72">
        <f t="shared" si="14"/>
        <v>0.183975732</v>
      </c>
      <c r="X18" s="41">
        <f t="shared" si="15"/>
        <v>0.8222320715</v>
      </c>
      <c r="Y18" s="41">
        <f t="shared" si="16"/>
        <v>0.816024268</v>
      </c>
      <c r="Z18" s="40">
        <f t="shared" si="17"/>
        <v>382</v>
      </c>
      <c r="AA18" s="40">
        <f t="shared" si="18"/>
        <v>172</v>
      </c>
      <c r="AB18" s="40">
        <f t="shared" si="19"/>
        <v>314</v>
      </c>
      <c r="AC18" s="40">
        <f t="shared" si="20"/>
        <v>68</v>
      </c>
      <c r="AD18" s="40">
        <f t="shared" si="21"/>
        <v>140</v>
      </c>
      <c r="AE18" s="40">
        <f t="shared" si="22"/>
        <v>32</v>
      </c>
      <c r="AF18" s="40">
        <f t="shared" si="23"/>
        <v>1.161764706</v>
      </c>
      <c r="AG18" s="40">
        <f t="shared" si="24"/>
        <v>0.6428571429</v>
      </c>
      <c r="AH18" s="40">
        <f t="shared" si="25"/>
        <v>365</v>
      </c>
      <c r="AI18" s="40">
        <f t="shared" ref="AI18:AJ18" si="57">AF18*AC18</f>
        <v>79</v>
      </c>
      <c r="AJ18" s="40">
        <f t="shared" si="57"/>
        <v>90</v>
      </c>
      <c r="AK18" s="40">
        <f t="shared" si="27"/>
        <v>21</v>
      </c>
      <c r="AL18" s="18">
        <f t="shared" si="28"/>
        <v>689</v>
      </c>
      <c r="AM18" s="40">
        <f t="shared" si="29"/>
        <v>555</v>
      </c>
      <c r="AN18" s="42">
        <f t="shared" si="30"/>
        <v>0.8055152395</v>
      </c>
      <c r="AO18" s="42">
        <f t="shared" si="31"/>
        <v>0.8040638607</v>
      </c>
      <c r="AP18" s="43">
        <f t="shared" si="32"/>
        <v>0.7093862816</v>
      </c>
      <c r="AQ18" s="43">
        <f t="shared" si="33"/>
        <v>0.6949458484</v>
      </c>
      <c r="AR18" s="43">
        <f t="shared" si="34"/>
        <v>0.6895306859</v>
      </c>
      <c r="AS18" s="43">
        <f t="shared" si="35"/>
        <v>0.8198198198</v>
      </c>
      <c r="AT18" s="43">
        <f t="shared" si="36"/>
        <v>0.6954954955</v>
      </c>
      <c r="AU18" s="43">
        <f t="shared" si="37"/>
        <v>0.8</v>
      </c>
      <c r="AV18" s="44">
        <f t="shared" si="38"/>
        <v>61</v>
      </c>
      <c r="AW18" s="45">
        <f t="shared" si="39"/>
        <v>-62</v>
      </c>
      <c r="AX18" s="45"/>
    </row>
    <row r="19">
      <c r="A19" s="23"/>
      <c r="B19" s="23"/>
      <c r="C19" s="23"/>
      <c r="D19" s="46">
        <v>17.0</v>
      </c>
      <c r="E19" s="25">
        <f>'Miller vs Stavros; STUV'!D25</f>
        <v>17</v>
      </c>
      <c r="F19" s="26">
        <f>'Miller vs Stavros; STUV'!E25</f>
        <v>3037</v>
      </c>
      <c r="G19" s="18">
        <f>'Miller vs Stavros; STUV'!F25</f>
        <v>699</v>
      </c>
      <c r="H19" s="15">
        <f t="shared" si="5"/>
        <v>576</v>
      </c>
      <c r="I19" s="28">
        <f>'Miller vs Stavros; STUV'!G25</f>
        <v>157</v>
      </c>
      <c r="J19" s="29">
        <f>'Miller vs Stavros; STUV'!H25</f>
        <v>55</v>
      </c>
      <c r="K19" s="30">
        <f>'Miller vs Stavros; STUV'!I25</f>
        <v>180</v>
      </c>
      <c r="L19" s="31">
        <f>'Miller vs Stavros; STUV'!J25</f>
        <v>142</v>
      </c>
      <c r="M19" s="32">
        <f>'Miller vs Stavros; STUV'!K25</f>
        <v>36</v>
      </c>
      <c r="N19" s="33">
        <f>'Miller vs Stavros; STUV'!L25</f>
        <v>6</v>
      </c>
      <c r="O19" s="72">
        <f t="shared" si="6"/>
        <v>0.2401574803</v>
      </c>
      <c r="P19" s="72">
        <f t="shared" si="7"/>
        <v>0.4409937888</v>
      </c>
      <c r="Q19" s="40">
        <f t="shared" si="8"/>
        <v>0.5024578153</v>
      </c>
      <c r="R19" s="17">
        <f t="shared" si="9"/>
        <v>0.1748690953</v>
      </c>
      <c r="S19" s="72">
        <f t="shared" si="10"/>
        <v>-0.06146402646</v>
      </c>
      <c r="T19" s="40">
        <f t="shared" si="11"/>
        <v>0.1560326158</v>
      </c>
      <c r="U19" s="40">
        <f t="shared" si="12"/>
        <v>0.2100652468</v>
      </c>
      <c r="V19" s="40">
        <f t="shared" si="13"/>
        <v>0.2100652468</v>
      </c>
      <c r="W19" s="72">
        <f t="shared" si="14"/>
        <v>0.1486012204</v>
      </c>
      <c r="X19" s="41">
        <f t="shared" si="15"/>
        <v>0.7899347532</v>
      </c>
      <c r="Y19" s="41">
        <f t="shared" si="16"/>
        <v>0.8513987796</v>
      </c>
      <c r="Z19" s="40">
        <f t="shared" si="17"/>
        <v>254</v>
      </c>
      <c r="AA19" s="40">
        <f t="shared" si="18"/>
        <v>322</v>
      </c>
      <c r="AB19" s="40">
        <f t="shared" si="19"/>
        <v>201</v>
      </c>
      <c r="AC19" s="40">
        <f t="shared" si="20"/>
        <v>53</v>
      </c>
      <c r="AD19" s="40">
        <f t="shared" si="21"/>
        <v>274</v>
      </c>
      <c r="AE19" s="40">
        <f t="shared" si="22"/>
        <v>48</v>
      </c>
      <c r="AF19" s="40">
        <f t="shared" si="23"/>
        <v>1.150943396</v>
      </c>
      <c r="AG19" s="40">
        <f t="shared" si="24"/>
        <v>0.6569343066</v>
      </c>
      <c r="AH19" s="40">
        <f t="shared" si="25"/>
        <v>231</v>
      </c>
      <c r="AI19" s="40">
        <f t="shared" ref="AI19:AJ19" si="58">AF19*AC19</f>
        <v>61</v>
      </c>
      <c r="AJ19" s="40">
        <f t="shared" si="58"/>
        <v>180</v>
      </c>
      <c r="AK19" s="40">
        <f t="shared" si="27"/>
        <v>32</v>
      </c>
      <c r="AL19" s="18">
        <f t="shared" si="28"/>
        <v>699</v>
      </c>
      <c r="AM19" s="40">
        <f t="shared" si="29"/>
        <v>504</v>
      </c>
      <c r="AN19" s="42">
        <f t="shared" si="30"/>
        <v>0.7210300429</v>
      </c>
      <c r="AO19" s="42">
        <f t="shared" si="31"/>
        <v>0.8240343348</v>
      </c>
      <c r="AP19" s="43">
        <f t="shared" si="32"/>
        <v>0.6475694444</v>
      </c>
      <c r="AQ19" s="43">
        <f t="shared" si="33"/>
        <v>0.5815972222</v>
      </c>
      <c r="AR19" s="43">
        <f t="shared" si="34"/>
        <v>0.4409722222</v>
      </c>
      <c r="AS19" s="43">
        <f t="shared" si="35"/>
        <v>0.8154761905</v>
      </c>
      <c r="AT19" s="43">
        <f t="shared" si="36"/>
        <v>0.5218253968</v>
      </c>
      <c r="AU19" s="43">
        <f t="shared" si="37"/>
        <v>0.5793650794</v>
      </c>
      <c r="AV19" s="44">
        <f t="shared" si="38"/>
        <v>110</v>
      </c>
      <c r="AW19" s="45">
        <f t="shared" si="39"/>
        <v>-38</v>
      </c>
      <c r="AX19" s="45"/>
    </row>
    <row r="20">
      <c r="A20" s="23"/>
      <c r="B20" s="23"/>
      <c r="C20" s="23"/>
      <c r="D20" s="46">
        <v>18.0</v>
      </c>
      <c r="E20" s="25">
        <f>'Miller vs Stavros; STUV'!D26</f>
        <v>18</v>
      </c>
      <c r="F20" s="26">
        <f>'Miller vs Stavros; STUV'!E26</f>
        <v>3393</v>
      </c>
      <c r="G20" s="18">
        <f>'Miller vs Stavros; STUV'!F26</f>
        <v>743</v>
      </c>
      <c r="H20" s="15">
        <f t="shared" si="5"/>
        <v>576</v>
      </c>
      <c r="I20" s="28">
        <f>'Miller vs Stavros; STUV'!G26</f>
        <v>172</v>
      </c>
      <c r="J20" s="29">
        <f>'Miller vs Stavros; STUV'!H26</f>
        <v>103</v>
      </c>
      <c r="K20" s="30">
        <f>'Miller vs Stavros; STUV'!I26</f>
        <v>100</v>
      </c>
      <c r="L20" s="31">
        <f>'Miller vs Stavros; STUV'!J26</f>
        <v>163</v>
      </c>
      <c r="M20" s="32">
        <f>'Miller vs Stavros; STUV'!K26</f>
        <v>28</v>
      </c>
      <c r="N20" s="33">
        <f>'Miller vs Stavros; STUV'!L26</f>
        <v>10</v>
      </c>
      <c r="O20" s="72">
        <f t="shared" si="6"/>
        <v>0.3610223642</v>
      </c>
      <c r="P20" s="72">
        <f t="shared" si="7"/>
        <v>0.6197718631</v>
      </c>
      <c r="Q20" s="40">
        <f t="shared" si="8"/>
        <v>0.6206557125</v>
      </c>
      <c r="R20" s="17">
        <f t="shared" si="9"/>
        <v>0.2930669925</v>
      </c>
      <c r="S20" s="72">
        <f t="shared" si="10"/>
        <v>-0.0008838493442</v>
      </c>
      <c r="T20" s="40">
        <f t="shared" si="11"/>
        <v>0.1035217039</v>
      </c>
      <c r="U20" s="40">
        <f t="shared" si="12"/>
        <v>0.3288049646</v>
      </c>
      <c r="V20" s="40">
        <f t="shared" si="13"/>
        <v>0.3288049646</v>
      </c>
      <c r="W20" s="72">
        <f t="shared" si="14"/>
        <v>0.3279211153</v>
      </c>
      <c r="X20" s="41">
        <f t="shared" si="15"/>
        <v>0.6711950354</v>
      </c>
      <c r="Y20" s="41">
        <f t="shared" si="16"/>
        <v>0.6720788847</v>
      </c>
      <c r="Z20" s="40">
        <f t="shared" si="17"/>
        <v>313</v>
      </c>
      <c r="AA20" s="40">
        <f t="shared" si="18"/>
        <v>263</v>
      </c>
      <c r="AB20" s="40">
        <f t="shared" si="19"/>
        <v>210</v>
      </c>
      <c r="AC20" s="40">
        <f t="shared" si="20"/>
        <v>103</v>
      </c>
      <c r="AD20" s="40">
        <f t="shared" si="21"/>
        <v>177</v>
      </c>
      <c r="AE20" s="40">
        <f t="shared" si="22"/>
        <v>86</v>
      </c>
      <c r="AF20" s="40">
        <f t="shared" si="23"/>
        <v>1.097087379</v>
      </c>
      <c r="AG20" s="40">
        <f t="shared" si="24"/>
        <v>0.5649717514</v>
      </c>
      <c r="AH20" s="40">
        <f t="shared" si="25"/>
        <v>230</v>
      </c>
      <c r="AI20" s="40">
        <f t="shared" ref="AI20:AJ20" si="59">AF20*AC20</f>
        <v>113</v>
      </c>
      <c r="AJ20" s="40">
        <f t="shared" si="59"/>
        <v>100</v>
      </c>
      <c r="AK20" s="40">
        <f t="shared" si="27"/>
        <v>49</v>
      </c>
      <c r="AL20" s="18">
        <f t="shared" si="28"/>
        <v>743</v>
      </c>
      <c r="AM20" s="40">
        <f t="shared" si="29"/>
        <v>492</v>
      </c>
      <c r="AN20" s="42">
        <f t="shared" si="30"/>
        <v>0.6621803499</v>
      </c>
      <c r="AO20" s="42">
        <f t="shared" si="31"/>
        <v>0.7752355316</v>
      </c>
      <c r="AP20" s="43">
        <f t="shared" si="32"/>
        <v>0.5208333333</v>
      </c>
      <c r="AQ20" s="43">
        <f t="shared" si="33"/>
        <v>0.6302083333</v>
      </c>
      <c r="AR20" s="43">
        <f t="shared" si="34"/>
        <v>0.5434027778</v>
      </c>
      <c r="AS20" s="43">
        <f t="shared" si="35"/>
        <v>0.6707317073</v>
      </c>
      <c r="AT20" s="43">
        <f t="shared" si="36"/>
        <v>0.5670731707</v>
      </c>
      <c r="AU20" s="43">
        <f t="shared" si="37"/>
        <v>0.6971544715</v>
      </c>
      <c r="AV20" s="44">
        <f t="shared" si="38"/>
        <v>114</v>
      </c>
      <c r="AW20" s="45">
        <f t="shared" si="39"/>
        <v>-30</v>
      </c>
      <c r="AX20" s="45"/>
    </row>
    <row r="21">
      <c r="A21" s="51" t="s">
        <v>75</v>
      </c>
      <c r="B21" s="51" t="str">
        <f t="shared" ref="B21:B26" si="61">B13</f>
        <v>Stavros MiV</v>
      </c>
      <c r="C21" s="51">
        <f t="shared" ref="C21:C26" si="62">C13-C5</f>
        <v>0</v>
      </c>
      <c r="D21" s="46">
        <v>19.0</v>
      </c>
      <c r="E21" s="25">
        <f>'Miller vs Stavros; STUV'!D27</f>
        <v>19</v>
      </c>
      <c r="F21" s="26">
        <f>'Miller vs Stavros; STUV'!E27</f>
        <v>3732</v>
      </c>
      <c r="G21" s="18">
        <f>'Miller vs Stavros; STUV'!F27</f>
        <v>876</v>
      </c>
      <c r="H21" s="15">
        <f t="shared" si="5"/>
        <v>580</v>
      </c>
      <c r="I21" s="28">
        <f>'Miller vs Stavros; STUV'!G27</f>
        <v>122</v>
      </c>
      <c r="J21" s="29">
        <f>'Miller vs Stavros; STUV'!H27</f>
        <v>123</v>
      </c>
      <c r="K21" s="30">
        <f>'Miller vs Stavros; STUV'!I27</f>
        <v>70</v>
      </c>
      <c r="L21" s="31">
        <f>'Miller vs Stavros; STUV'!J27</f>
        <v>182</v>
      </c>
      <c r="M21" s="32">
        <f>'Miller vs Stavros; STUV'!K27</f>
        <v>29</v>
      </c>
      <c r="N21" s="33">
        <f>'Miller vs Stavros; STUV'!L27</f>
        <v>54</v>
      </c>
      <c r="O21" s="72">
        <f t="shared" si="6"/>
        <v>0.5396341463</v>
      </c>
      <c r="P21" s="72">
        <f t="shared" si="7"/>
        <v>0.7222222222</v>
      </c>
      <c r="Q21" s="40">
        <f t="shared" si="8"/>
        <v>0.7545930591</v>
      </c>
      <c r="R21" s="17">
        <f t="shared" si="9"/>
        <v>0.4270043391</v>
      </c>
      <c r="S21" s="72">
        <f t="shared" si="10"/>
        <v>-0.03237083689</v>
      </c>
      <c r="T21" s="40">
        <f t="shared" si="11"/>
        <v>0.1159939581</v>
      </c>
      <c r="U21" s="40">
        <f t="shared" si="12"/>
        <v>0.4865890039</v>
      </c>
      <c r="V21" s="40">
        <f t="shared" si="13"/>
        <v>0.4865890039</v>
      </c>
      <c r="W21" s="72">
        <f t="shared" si="14"/>
        <v>0.4542181671</v>
      </c>
      <c r="X21" s="41">
        <f t="shared" si="15"/>
        <v>0.5134109961</v>
      </c>
      <c r="Y21" s="41">
        <f t="shared" si="16"/>
        <v>0.5457818329</v>
      </c>
      <c r="Z21" s="40">
        <f t="shared" si="17"/>
        <v>328</v>
      </c>
      <c r="AA21" s="40">
        <f t="shared" si="18"/>
        <v>252</v>
      </c>
      <c r="AB21" s="40">
        <f t="shared" si="19"/>
        <v>168</v>
      </c>
      <c r="AC21" s="40">
        <f t="shared" si="20"/>
        <v>160</v>
      </c>
      <c r="AD21" s="40">
        <f t="shared" si="21"/>
        <v>138</v>
      </c>
      <c r="AE21" s="40">
        <f t="shared" si="22"/>
        <v>114</v>
      </c>
      <c r="AF21" s="40">
        <f t="shared" si="23"/>
        <v>1.10625</v>
      </c>
      <c r="AG21" s="40">
        <f t="shared" si="24"/>
        <v>0.5072463768</v>
      </c>
      <c r="AH21" s="40">
        <f t="shared" si="25"/>
        <v>186</v>
      </c>
      <c r="AI21" s="40">
        <f t="shared" ref="AI21:AJ21" si="60">AF21*AC21</f>
        <v>177</v>
      </c>
      <c r="AJ21" s="40">
        <f t="shared" si="60"/>
        <v>70</v>
      </c>
      <c r="AK21" s="40">
        <f t="shared" si="27"/>
        <v>58</v>
      </c>
      <c r="AL21" s="18">
        <f t="shared" si="28"/>
        <v>876</v>
      </c>
      <c r="AM21" s="40">
        <f t="shared" si="29"/>
        <v>491</v>
      </c>
      <c r="AN21" s="42">
        <f t="shared" si="30"/>
        <v>0.5605022831</v>
      </c>
      <c r="AO21" s="42">
        <f t="shared" si="31"/>
        <v>0.6621004566</v>
      </c>
      <c r="AP21" s="43">
        <f t="shared" si="32"/>
        <v>0.3810344828</v>
      </c>
      <c r="AQ21" s="43">
        <f t="shared" si="33"/>
        <v>0.574137931</v>
      </c>
      <c r="AR21" s="43">
        <f t="shared" si="34"/>
        <v>0.5655172414</v>
      </c>
      <c r="AS21" s="43">
        <f t="shared" si="35"/>
        <v>0.5213849287</v>
      </c>
      <c r="AT21" s="43">
        <f t="shared" si="36"/>
        <v>0.4969450102</v>
      </c>
      <c r="AU21" s="43">
        <f t="shared" si="37"/>
        <v>0.7393075356</v>
      </c>
      <c r="AV21" s="44">
        <f t="shared" si="38"/>
        <v>124</v>
      </c>
      <c r="AW21" s="45">
        <f t="shared" si="39"/>
        <v>-35</v>
      </c>
      <c r="AX21" s="45"/>
    </row>
    <row r="22">
      <c r="A22" s="51" t="s">
        <v>75</v>
      </c>
      <c r="B22" s="51" t="str">
        <f t="shared" si="61"/>
        <v>Miller MiV</v>
      </c>
      <c r="C22" s="51">
        <f t="shared" si="62"/>
        <v>-30731</v>
      </c>
      <c r="D22" s="46">
        <v>20.0</v>
      </c>
      <c r="E22" s="25">
        <f>'Miller vs Stavros; STUV'!D28</f>
        <v>20</v>
      </c>
      <c r="F22" s="26">
        <f>'Miller vs Stavros; STUV'!E28</f>
        <v>3716</v>
      </c>
      <c r="G22" s="18">
        <f>'Miller vs Stavros; STUV'!F28</f>
        <v>755</v>
      </c>
      <c r="H22" s="15">
        <f t="shared" si="5"/>
        <v>649</v>
      </c>
      <c r="I22" s="28">
        <f>'Miller vs Stavros; STUV'!G28</f>
        <v>229</v>
      </c>
      <c r="J22" s="29">
        <f>'Miller vs Stavros; STUV'!H28</f>
        <v>94</v>
      </c>
      <c r="K22" s="30">
        <f>'Miller vs Stavros; STUV'!I28</f>
        <v>135</v>
      </c>
      <c r="L22" s="31">
        <f>'Miller vs Stavros; STUV'!J28</f>
        <v>145</v>
      </c>
      <c r="M22" s="32">
        <f>'Miller vs Stavros; STUV'!K28</f>
        <v>35</v>
      </c>
      <c r="N22" s="33">
        <f>'Miller vs Stavros; STUV'!L28</f>
        <v>11</v>
      </c>
      <c r="O22" s="72">
        <f t="shared" si="6"/>
        <v>0.2845528455</v>
      </c>
      <c r="P22" s="72">
        <f t="shared" si="7"/>
        <v>0.5178571429</v>
      </c>
      <c r="Q22" s="40">
        <f t="shared" si="8"/>
        <v>0.5461264583</v>
      </c>
      <c r="R22" s="17">
        <f t="shared" si="9"/>
        <v>0.2185377383</v>
      </c>
      <c r="S22" s="72">
        <f t="shared" si="10"/>
        <v>-0.02826931542</v>
      </c>
      <c r="T22" s="40">
        <f t="shared" si="11"/>
        <v>0.1304736829</v>
      </c>
      <c r="U22" s="40">
        <f t="shared" si="12"/>
        <v>0.2537016604</v>
      </c>
      <c r="V22" s="40">
        <f t="shared" si="13"/>
        <v>0.2537016604</v>
      </c>
      <c r="W22" s="72">
        <f t="shared" si="14"/>
        <v>0.225432345</v>
      </c>
      <c r="X22" s="41">
        <f t="shared" si="15"/>
        <v>0.7462983396</v>
      </c>
      <c r="Y22" s="41">
        <f t="shared" si="16"/>
        <v>0.774567655</v>
      </c>
      <c r="Z22" s="40">
        <f t="shared" si="17"/>
        <v>369</v>
      </c>
      <c r="AA22" s="40">
        <f t="shared" si="18"/>
        <v>280</v>
      </c>
      <c r="AB22" s="40">
        <f t="shared" si="19"/>
        <v>275</v>
      </c>
      <c r="AC22" s="40">
        <f t="shared" si="20"/>
        <v>94</v>
      </c>
      <c r="AD22" s="40">
        <f t="shared" si="21"/>
        <v>217</v>
      </c>
      <c r="AE22" s="40">
        <f t="shared" si="22"/>
        <v>63</v>
      </c>
      <c r="AF22" s="40">
        <f t="shared" si="23"/>
        <v>1.117021277</v>
      </c>
      <c r="AG22" s="40">
        <f t="shared" si="24"/>
        <v>0.6221198157</v>
      </c>
      <c r="AH22" s="40">
        <f t="shared" si="25"/>
        <v>307</v>
      </c>
      <c r="AI22" s="40">
        <f t="shared" ref="AI22:AJ22" si="63">AF22*AC22</f>
        <v>105</v>
      </c>
      <c r="AJ22" s="40">
        <f t="shared" si="63"/>
        <v>135</v>
      </c>
      <c r="AK22" s="40">
        <f t="shared" si="27"/>
        <v>39</v>
      </c>
      <c r="AL22" s="18">
        <f t="shared" si="28"/>
        <v>755</v>
      </c>
      <c r="AM22" s="40">
        <f t="shared" si="29"/>
        <v>586</v>
      </c>
      <c r="AN22" s="42">
        <f t="shared" si="30"/>
        <v>0.7761589404</v>
      </c>
      <c r="AO22" s="42">
        <f t="shared" si="31"/>
        <v>0.859602649</v>
      </c>
      <c r="AP22" s="43">
        <f t="shared" si="32"/>
        <v>0.6147919877</v>
      </c>
      <c r="AQ22" s="43">
        <f t="shared" si="33"/>
        <v>0.6302003082</v>
      </c>
      <c r="AR22" s="43">
        <f t="shared" si="34"/>
        <v>0.5685670262</v>
      </c>
      <c r="AS22" s="43">
        <f t="shared" si="35"/>
        <v>0.7542662116</v>
      </c>
      <c r="AT22" s="43">
        <f t="shared" si="36"/>
        <v>0.590443686</v>
      </c>
      <c r="AU22" s="43">
        <f t="shared" si="37"/>
        <v>0.7030716724</v>
      </c>
      <c r="AV22" s="44">
        <f t="shared" si="38"/>
        <v>106</v>
      </c>
      <c r="AW22" s="45">
        <f t="shared" si="39"/>
        <v>-43</v>
      </c>
      <c r="AX22" s="45"/>
    </row>
    <row r="23">
      <c r="A23" s="51" t="s">
        <v>75</v>
      </c>
      <c r="B23" s="51" t="str">
        <f t="shared" si="61"/>
        <v>Stavros EDV+Early</v>
      </c>
      <c r="C23" s="51">
        <f t="shared" si="62"/>
        <v>9066</v>
      </c>
      <c r="D23" s="46">
        <v>21.0</v>
      </c>
      <c r="E23" s="25">
        <f>'Miller vs Stavros; STUV'!D29</f>
        <v>21</v>
      </c>
      <c r="F23" s="26">
        <f>'Miller vs Stavros; STUV'!E29</f>
        <v>3795</v>
      </c>
      <c r="G23" s="18">
        <f>'Miller vs Stavros; STUV'!F29</f>
        <v>1086</v>
      </c>
      <c r="H23" s="15">
        <f t="shared" si="5"/>
        <v>649</v>
      </c>
      <c r="I23" s="28">
        <f>'Miller vs Stavros; STUV'!G29</f>
        <v>109</v>
      </c>
      <c r="J23" s="29">
        <f>'Miller vs Stavros; STUV'!H29</f>
        <v>171</v>
      </c>
      <c r="K23" s="30">
        <f>'Miller vs Stavros; STUV'!I29</f>
        <v>75</v>
      </c>
      <c r="L23" s="31">
        <f>'Miller vs Stavros; STUV'!J29</f>
        <v>219</v>
      </c>
      <c r="M23" s="32">
        <f>'Miller vs Stavros; STUV'!K29</f>
        <v>36</v>
      </c>
      <c r="N23" s="33">
        <f>'Miller vs Stavros; STUV'!L29</f>
        <v>39</v>
      </c>
      <c r="O23" s="72">
        <f t="shared" si="6"/>
        <v>0.5915492958</v>
      </c>
      <c r="P23" s="72">
        <f t="shared" si="7"/>
        <v>0.7448979592</v>
      </c>
      <c r="Q23" s="40">
        <f t="shared" si="8"/>
        <v>0.7730830496</v>
      </c>
      <c r="R23" s="17">
        <f t="shared" si="9"/>
        <v>0.4454943296</v>
      </c>
      <c r="S23" s="72">
        <f t="shared" si="10"/>
        <v>-0.02818509041</v>
      </c>
      <c r="T23" s="40">
        <f t="shared" si="11"/>
        <v>0.1399175638</v>
      </c>
      <c r="U23" s="40">
        <f t="shared" si="12"/>
        <v>0.5236390775</v>
      </c>
      <c r="V23" s="40">
        <f t="shared" si="13"/>
        <v>0.5236390775</v>
      </c>
      <c r="W23" s="72">
        <f t="shared" si="14"/>
        <v>0.4954539871</v>
      </c>
      <c r="X23" s="41">
        <f t="shared" si="15"/>
        <v>0.4763609225</v>
      </c>
      <c r="Y23" s="41">
        <f t="shared" si="16"/>
        <v>0.5045460129</v>
      </c>
      <c r="Z23" s="40">
        <f t="shared" si="17"/>
        <v>355</v>
      </c>
      <c r="AA23" s="40">
        <f t="shared" si="18"/>
        <v>294</v>
      </c>
      <c r="AB23" s="40">
        <f t="shared" si="19"/>
        <v>169</v>
      </c>
      <c r="AC23" s="40">
        <f t="shared" si="20"/>
        <v>186</v>
      </c>
      <c r="AD23" s="40">
        <f t="shared" si="21"/>
        <v>148</v>
      </c>
      <c r="AE23" s="40">
        <f t="shared" si="22"/>
        <v>146</v>
      </c>
      <c r="AF23" s="40">
        <f t="shared" si="23"/>
        <v>1.129032258</v>
      </c>
      <c r="AG23" s="40">
        <f t="shared" si="24"/>
        <v>0.5067567568</v>
      </c>
      <c r="AH23" s="40">
        <f t="shared" si="25"/>
        <v>191</v>
      </c>
      <c r="AI23" s="40">
        <f t="shared" ref="AI23:AJ23" si="64">AF23*AC23</f>
        <v>210</v>
      </c>
      <c r="AJ23" s="40">
        <f t="shared" si="64"/>
        <v>75</v>
      </c>
      <c r="AK23" s="40">
        <f t="shared" si="27"/>
        <v>74</v>
      </c>
      <c r="AL23" s="18">
        <f t="shared" si="28"/>
        <v>1086</v>
      </c>
      <c r="AM23" s="40">
        <f t="shared" si="29"/>
        <v>550</v>
      </c>
      <c r="AN23" s="42">
        <f t="shared" si="30"/>
        <v>0.5064456722</v>
      </c>
      <c r="AO23" s="42">
        <f t="shared" si="31"/>
        <v>0.5976058932</v>
      </c>
      <c r="AP23" s="43">
        <f t="shared" si="32"/>
        <v>0.3389830508</v>
      </c>
      <c r="AQ23" s="43">
        <f t="shared" si="33"/>
        <v>0.5608628659</v>
      </c>
      <c r="AR23" s="43">
        <f t="shared" si="34"/>
        <v>0.5469953775</v>
      </c>
      <c r="AS23" s="43">
        <f t="shared" si="35"/>
        <v>0.4836363636</v>
      </c>
      <c r="AT23" s="43">
        <f t="shared" si="36"/>
        <v>0.4818181818</v>
      </c>
      <c r="AU23" s="43">
        <f t="shared" si="37"/>
        <v>0.7290909091</v>
      </c>
      <c r="AV23" s="44">
        <f t="shared" si="38"/>
        <v>145</v>
      </c>
      <c r="AW23" s="45">
        <f t="shared" si="39"/>
        <v>-46</v>
      </c>
      <c r="AX23" s="45"/>
    </row>
    <row r="24">
      <c r="A24" s="51" t="s">
        <v>75</v>
      </c>
      <c r="B24" s="51" t="str">
        <f t="shared" si="61"/>
        <v>Miller EDV+Early</v>
      </c>
      <c r="C24" s="51">
        <f t="shared" si="62"/>
        <v>0</v>
      </c>
      <c r="D24" s="46">
        <v>22.0</v>
      </c>
      <c r="E24" s="25">
        <f>'Miller vs Stavros; STUV'!D30</f>
        <v>22</v>
      </c>
      <c r="F24" s="26">
        <f>'Miller vs Stavros; STUV'!E30</f>
        <v>3418</v>
      </c>
      <c r="G24" s="18">
        <f>'Miller vs Stavros; STUV'!F30</f>
        <v>804</v>
      </c>
      <c r="H24" s="15">
        <f t="shared" si="5"/>
        <v>651</v>
      </c>
      <c r="I24" s="28">
        <f>'Miller vs Stavros; STUV'!G30</f>
        <v>211</v>
      </c>
      <c r="J24" s="29">
        <f>'Miller vs Stavros; STUV'!H30</f>
        <v>80</v>
      </c>
      <c r="K24" s="30">
        <f>'Miller vs Stavros; STUV'!I30</f>
        <v>127</v>
      </c>
      <c r="L24" s="31">
        <f>'Miller vs Stavros; STUV'!J30</f>
        <v>160</v>
      </c>
      <c r="M24" s="32">
        <f>'Miller vs Stavros; STUV'!K30</f>
        <v>50</v>
      </c>
      <c r="N24" s="33">
        <f>'Miller vs Stavros; STUV'!L30</f>
        <v>23</v>
      </c>
      <c r="O24" s="72">
        <f t="shared" si="6"/>
        <v>0.282967033</v>
      </c>
      <c r="P24" s="72">
        <f t="shared" si="7"/>
        <v>0.5574912892</v>
      </c>
      <c r="Q24" s="40">
        <f t="shared" si="8"/>
        <v>0.5445573897</v>
      </c>
      <c r="R24" s="17">
        <f t="shared" si="9"/>
        <v>0.2169686697</v>
      </c>
      <c r="S24" s="72">
        <f t="shared" si="10"/>
        <v>0.0129338995</v>
      </c>
      <c r="T24" s="40">
        <f t="shared" si="11"/>
        <v>0.1312547286</v>
      </c>
      <c r="U24" s="40">
        <f t="shared" si="12"/>
        <v>0.2521366151</v>
      </c>
      <c r="V24" s="40">
        <f t="shared" si="13"/>
        <v>0.2521366151</v>
      </c>
      <c r="W24" s="72">
        <f t="shared" si="14"/>
        <v>0.2650705146</v>
      </c>
      <c r="X24" s="41">
        <f t="shared" si="15"/>
        <v>0.7478633849</v>
      </c>
      <c r="Y24" s="41">
        <f t="shared" si="16"/>
        <v>0.7349294854</v>
      </c>
      <c r="Z24" s="40">
        <f t="shared" si="17"/>
        <v>364</v>
      </c>
      <c r="AA24" s="40">
        <f t="shared" si="18"/>
        <v>287</v>
      </c>
      <c r="AB24" s="40">
        <f t="shared" si="19"/>
        <v>272</v>
      </c>
      <c r="AC24" s="40">
        <f t="shared" si="20"/>
        <v>92</v>
      </c>
      <c r="AD24" s="40">
        <f t="shared" si="21"/>
        <v>211</v>
      </c>
      <c r="AE24" s="40">
        <f t="shared" si="22"/>
        <v>76</v>
      </c>
      <c r="AF24" s="40">
        <f t="shared" si="23"/>
        <v>1.119565217</v>
      </c>
      <c r="AG24" s="40">
        <f t="shared" si="24"/>
        <v>0.6018957346</v>
      </c>
      <c r="AH24" s="40">
        <f t="shared" si="25"/>
        <v>305</v>
      </c>
      <c r="AI24" s="40">
        <f t="shared" ref="AI24:AJ24" si="65">AF24*AC24</f>
        <v>103</v>
      </c>
      <c r="AJ24" s="40">
        <f t="shared" si="65"/>
        <v>127</v>
      </c>
      <c r="AK24" s="40">
        <f t="shared" si="27"/>
        <v>46</v>
      </c>
      <c r="AL24" s="18">
        <f t="shared" si="28"/>
        <v>804</v>
      </c>
      <c r="AM24" s="40">
        <f t="shared" si="29"/>
        <v>581</v>
      </c>
      <c r="AN24" s="42">
        <f t="shared" si="30"/>
        <v>0.7226368159</v>
      </c>
      <c r="AO24" s="42">
        <f t="shared" si="31"/>
        <v>0.8097014925</v>
      </c>
      <c r="AP24" s="43">
        <f t="shared" si="32"/>
        <v>0.5960061444</v>
      </c>
      <c r="AQ24" s="43">
        <f t="shared" si="33"/>
        <v>0.6466973886</v>
      </c>
      <c r="AR24" s="43">
        <f t="shared" si="34"/>
        <v>0.5591397849</v>
      </c>
      <c r="AS24" s="43">
        <f t="shared" si="35"/>
        <v>0.743545611</v>
      </c>
      <c r="AT24" s="43">
        <f t="shared" si="36"/>
        <v>0.604130809</v>
      </c>
      <c r="AU24" s="43">
        <f t="shared" si="37"/>
        <v>0.7022375215</v>
      </c>
      <c r="AV24" s="44">
        <f t="shared" si="38"/>
        <v>114</v>
      </c>
      <c r="AW24" s="45">
        <f t="shared" si="39"/>
        <v>-44</v>
      </c>
      <c r="AX24" s="45"/>
    </row>
    <row r="25">
      <c r="A25" s="52" t="s">
        <v>75</v>
      </c>
      <c r="B25" s="52" t="str">
        <f t="shared" si="61"/>
        <v>Stavros Grand Total</v>
      </c>
      <c r="C25" s="52">
        <f t="shared" si="62"/>
        <v>9066</v>
      </c>
      <c r="D25" s="46">
        <v>23.0</v>
      </c>
      <c r="E25" s="25">
        <f>'Miller vs Stavros; STUV'!D31</f>
        <v>23</v>
      </c>
      <c r="F25" s="26">
        <f>'Miller vs Stavros; STUV'!E31</f>
        <v>3775</v>
      </c>
      <c r="G25" s="18">
        <f>'Miller vs Stavros; STUV'!F31</f>
        <v>924</v>
      </c>
      <c r="H25" s="15">
        <f t="shared" si="5"/>
        <v>654</v>
      </c>
      <c r="I25" s="28">
        <f>'Miller vs Stavros; STUV'!G31</f>
        <v>149</v>
      </c>
      <c r="J25" s="29">
        <f>'Miller vs Stavros; STUV'!H31</f>
        <v>108</v>
      </c>
      <c r="K25" s="30">
        <f>'Miller vs Stavros; STUV'!I31</f>
        <v>108</v>
      </c>
      <c r="L25" s="31">
        <f>'Miller vs Stavros; STUV'!J31</f>
        <v>204</v>
      </c>
      <c r="M25" s="32">
        <f>'Miller vs Stavros; STUV'!K31</f>
        <v>43</v>
      </c>
      <c r="N25" s="33">
        <f>'Miller vs Stavros; STUV'!L31</f>
        <v>42</v>
      </c>
      <c r="O25" s="72">
        <f t="shared" si="6"/>
        <v>0.4385964912</v>
      </c>
      <c r="P25" s="72">
        <f t="shared" si="7"/>
        <v>0.6538461538</v>
      </c>
      <c r="Q25" s="40">
        <f t="shared" si="8"/>
        <v>0.6889846674</v>
      </c>
      <c r="R25" s="17">
        <f t="shared" si="9"/>
        <v>0.3613959474</v>
      </c>
      <c r="S25" s="72">
        <f t="shared" si="10"/>
        <v>-0.03513851359</v>
      </c>
      <c r="T25" s="40">
        <f t="shared" si="11"/>
        <v>0.09620369572</v>
      </c>
      <c r="U25" s="40">
        <f t="shared" si="12"/>
        <v>0.4018543971</v>
      </c>
      <c r="V25" s="40">
        <f t="shared" si="13"/>
        <v>0.4018543971</v>
      </c>
      <c r="W25" s="72">
        <f t="shared" si="14"/>
        <v>0.3667158835</v>
      </c>
      <c r="X25" s="41">
        <f t="shared" si="15"/>
        <v>0.5981456029</v>
      </c>
      <c r="Y25" s="41">
        <f t="shared" si="16"/>
        <v>0.6332841165</v>
      </c>
      <c r="Z25" s="40">
        <f t="shared" si="17"/>
        <v>342</v>
      </c>
      <c r="AA25" s="40">
        <f t="shared" si="18"/>
        <v>312</v>
      </c>
      <c r="AB25" s="40">
        <f t="shared" si="19"/>
        <v>205</v>
      </c>
      <c r="AC25" s="40">
        <f t="shared" si="20"/>
        <v>137</v>
      </c>
      <c r="AD25" s="40">
        <f t="shared" si="21"/>
        <v>198</v>
      </c>
      <c r="AE25" s="40">
        <f t="shared" si="22"/>
        <v>114</v>
      </c>
      <c r="AF25" s="40">
        <f t="shared" si="23"/>
        <v>1.094890511</v>
      </c>
      <c r="AG25" s="40">
        <f t="shared" si="24"/>
        <v>0.5454545455</v>
      </c>
      <c r="AH25" s="40">
        <f t="shared" si="25"/>
        <v>224</v>
      </c>
      <c r="AI25" s="40">
        <f t="shared" ref="AI25:AJ25" si="66">AF25*AC25</f>
        <v>150</v>
      </c>
      <c r="AJ25" s="40">
        <f t="shared" si="66"/>
        <v>108</v>
      </c>
      <c r="AK25" s="40">
        <f t="shared" si="27"/>
        <v>62</v>
      </c>
      <c r="AL25" s="18">
        <f t="shared" si="28"/>
        <v>924</v>
      </c>
      <c r="AM25" s="40">
        <f t="shared" si="29"/>
        <v>544</v>
      </c>
      <c r="AN25" s="42">
        <f t="shared" si="30"/>
        <v>0.5887445887</v>
      </c>
      <c r="AO25" s="42">
        <f t="shared" si="31"/>
        <v>0.7077922078</v>
      </c>
      <c r="AP25" s="43">
        <f t="shared" si="32"/>
        <v>0.4587155963</v>
      </c>
      <c r="AQ25" s="43">
        <f t="shared" si="33"/>
        <v>0.6055045872</v>
      </c>
      <c r="AR25" s="43">
        <f t="shared" si="34"/>
        <v>0.5229357798</v>
      </c>
      <c r="AS25" s="43">
        <f t="shared" si="35"/>
        <v>0.6102941176</v>
      </c>
      <c r="AT25" s="43">
        <f t="shared" si="36"/>
        <v>0.5257352941</v>
      </c>
      <c r="AU25" s="43">
        <f t="shared" si="37"/>
        <v>0.6875</v>
      </c>
      <c r="AV25" s="44">
        <f t="shared" si="38"/>
        <v>142</v>
      </c>
      <c r="AW25" s="45">
        <f t="shared" si="39"/>
        <v>-32</v>
      </c>
      <c r="AX25" s="45"/>
    </row>
    <row r="26">
      <c r="A26" s="52" t="s">
        <v>75</v>
      </c>
      <c r="B26" s="52" t="str">
        <f t="shared" si="61"/>
        <v>Miller Grand Total</v>
      </c>
      <c r="C26" s="52">
        <f t="shared" si="62"/>
        <v>-30731</v>
      </c>
      <c r="D26" s="46">
        <v>24.0</v>
      </c>
      <c r="E26" s="25">
        <f>'Miller vs Stavros; STUV'!D32</f>
        <v>24</v>
      </c>
      <c r="F26" s="26">
        <f>'Miller vs Stavros; STUV'!E32</f>
        <v>3722</v>
      </c>
      <c r="G26" s="18">
        <f>'Miller vs Stavros; STUV'!F32</f>
        <v>914</v>
      </c>
      <c r="H26" s="15">
        <f t="shared" si="5"/>
        <v>655</v>
      </c>
      <c r="I26" s="28">
        <f>'Miller vs Stavros; STUV'!G32</f>
        <v>160</v>
      </c>
      <c r="J26" s="29">
        <f>'Miller vs Stavros; STUV'!H32</f>
        <v>118</v>
      </c>
      <c r="K26" s="30">
        <f>'Miller vs Stavros; STUV'!I32</f>
        <v>92</v>
      </c>
      <c r="L26" s="31">
        <f>'Miller vs Stavros; STUV'!J32</f>
        <v>191</v>
      </c>
      <c r="M26" s="32">
        <f>'Miller vs Stavros; STUV'!K32</f>
        <v>39</v>
      </c>
      <c r="N26" s="33">
        <f>'Miller vs Stavros; STUV'!L32</f>
        <v>55</v>
      </c>
      <c r="O26" s="72">
        <f t="shared" si="6"/>
        <v>0.4650537634</v>
      </c>
      <c r="P26" s="72">
        <f t="shared" si="7"/>
        <v>0.6749116608</v>
      </c>
      <c r="Q26" s="40">
        <f t="shared" si="8"/>
        <v>0.7092746584</v>
      </c>
      <c r="R26" s="17">
        <f t="shared" si="9"/>
        <v>0.3816859384</v>
      </c>
      <c r="S26" s="72">
        <f t="shared" si="10"/>
        <v>-0.03436299762</v>
      </c>
      <c r="T26" s="40">
        <f t="shared" si="11"/>
        <v>0.09814113519</v>
      </c>
      <c r="U26" s="40">
        <f t="shared" si="12"/>
        <v>0.4254169475</v>
      </c>
      <c r="V26" s="40">
        <f t="shared" si="13"/>
        <v>0.4254169475</v>
      </c>
      <c r="W26" s="72">
        <f t="shared" si="14"/>
        <v>0.3910539499</v>
      </c>
      <c r="X26" s="41">
        <f t="shared" si="15"/>
        <v>0.5745830525</v>
      </c>
      <c r="Y26" s="41">
        <f t="shared" si="16"/>
        <v>0.6089460501</v>
      </c>
      <c r="Z26" s="40">
        <f t="shared" si="17"/>
        <v>372</v>
      </c>
      <c r="AA26" s="40">
        <f t="shared" si="18"/>
        <v>283</v>
      </c>
      <c r="AB26" s="40">
        <f t="shared" si="19"/>
        <v>214</v>
      </c>
      <c r="AC26" s="40">
        <f t="shared" si="20"/>
        <v>158</v>
      </c>
      <c r="AD26" s="40">
        <f t="shared" si="21"/>
        <v>172</v>
      </c>
      <c r="AE26" s="40">
        <f t="shared" si="22"/>
        <v>111</v>
      </c>
      <c r="AF26" s="40">
        <f t="shared" si="23"/>
        <v>1.094936709</v>
      </c>
      <c r="AG26" s="40">
        <f t="shared" si="24"/>
        <v>0.5348837209</v>
      </c>
      <c r="AH26" s="40">
        <f t="shared" si="25"/>
        <v>234</v>
      </c>
      <c r="AI26" s="40">
        <f t="shared" ref="AI26:AJ26" si="67">AF26*AC26</f>
        <v>173</v>
      </c>
      <c r="AJ26" s="40">
        <f t="shared" si="67"/>
        <v>92</v>
      </c>
      <c r="AK26" s="40">
        <f t="shared" si="27"/>
        <v>59</v>
      </c>
      <c r="AL26" s="18">
        <f t="shared" si="28"/>
        <v>914</v>
      </c>
      <c r="AM26" s="40">
        <f t="shared" si="29"/>
        <v>558</v>
      </c>
      <c r="AN26" s="42">
        <f t="shared" si="30"/>
        <v>0.6105032823</v>
      </c>
      <c r="AO26" s="42">
        <f t="shared" si="31"/>
        <v>0.7166301969</v>
      </c>
      <c r="AP26" s="43">
        <f t="shared" si="32"/>
        <v>0.4442748092</v>
      </c>
      <c r="AQ26" s="43">
        <f t="shared" si="33"/>
        <v>0.5954198473</v>
      </c>
      <c r="AR26" s="43">
        <f t="shared" si="34"/>
        <v>0.5679389313</v>
      </c>
      <c r="AS26" s="43">
        <f t="shared" si="35"/>
        <v>0.5842293907</v>
      </c>
      <c r="AT26" s="43">
        <f t="shared" si="36"/>
        <v>0.5250896057</v>
      </c>
      <c r="AU26" s="43">
        <f t="shared" si="37"/>
        <v>0.729390681</v>
      </c>
      <c r="AV26" s="44">
        <f t="shared" si="38"/>
        <v>132</v>
      </c>
      <c r="AW26" s="45">
        <f t="shared" si="39"/>
        <v>-35</v>
      </c>
      <c r="AX26" s="45"/>
    </row>
    <row r="27">
      <c r="A27" s="23"/>
      <c r="B27" s="23"/>
      <c r="C27" s="23"/>
      <c r="D27" s="46">
        <v>25.0</v>
      </c>
      <c r="E27" s="25">
        <f>'Miller vs Stavros; STUV'!D33</f>
        <v>25</v>
      </c>
      <c r="F27" s="26">
        <f>'Miller vs Stavros; STUV'!E33</f>
        <v>3720</v>
      </c>
      <c r="G27" s="18">
        <f>'Miller vs Stavros; STUV'!F33</f>
        <v>897</v>
      </c>
      <c r="H27" s="15">
        <f t="shared" si="5"/>
        <v>659</v>
      </c>
      <c r="I27" s="28">
        <f>'Miller vs Stavros; STUV'!G33</f>
        <v>141</v>
      </c>
      <c r="J27" s="29">
        <f>'Miller vs Stavros; STUV'!H33</f>
        <v>93</v>
      </c>
      <c r="K27" s="30">
        <f>'Miller vs Stavros; STUV'!I33</f>
        <v>112</v>
      </c>
      <c r="L27" s="31">
        <f>'Miller vs Stavros; STUV'!J33</f>
        <v>233</v>
      </c>
      <c r="M27" s="32">
        <f>'Miller vs Stavros; STUV'!K33</f>
        <v>50</v>
      </c>
      <c r="N27" s="33">
        <f>'Miller vs Stavros; STUV'!L33</f>
        <v>30</v>
      </c>
      <c r="O27" s="72">
        <f t="shared" si="6"/>
        <v>0.3917197452</v>
      </c>
      <c r="P27" s="72">
        <f t="shared" si="7"/>
        <v>0.6753623188</v>
      </c>
      <c r="Q27" s="40">
        <f t="shared" si="8"/>
        <v>0.6489862486</v>
      </c>
      <c r="R27" s="17">
        <f t="shared" si="9"/>
        <v>0.3213975286</v>
      </c>
      <c r="S27" s="72">
        <f t="shared" si="10"/>
        <v>0.02637607022</v>
      </c>
      <c r="T27" s="40">
        <f t="shared" si="11"/>
        <v>0.09829461812</v>
      </c>
      <c r="U27" s="40">
        <f t="shared" si="12"/>
        <v>0.3582881035</v>
      </c>
      <c r="V27" s="40">
        <f t="shared" si="13"/>
        <v>0.3582881035</v>
      </c>
      <c r="W27" s="72">
        <f t="shared" si="14"/>
        <v>0.3846641737</v>
      </c>
      <c r="X27" s="41">
        <f t="shared" si="15"/>
        <v>0.6417118965</v>
      </c>
      <c r="Y27" s="41">
        <f t="shared" si="16"/>
        <v>0.6153358263</v>
      </c>
      <c r="Z27" s="40">
        <f t="shared" si="17"/>
        <v>314</v>
      </c>
      <c r="AA27" s="40">
        <f t="shared" si="18"/>
        <v>345</v>
      </c>
      <c r="AB27" s="40">
        <f t="shared" si="19"/>
        <v>201</v>
      </c>
      <c r="AC27" s="40">
        <f t="shared" si="20"/>
        <v>113</v>
      </c>
      <c r="AD27" s="40">
        <f t="shared" si="21"/>
        <v>212</v>
      </c>
      <c r="AE27" s="40">
        <f t="shared" si="22"/>
        <v>133</v>
      </c>
      <c r="AF27" s="40">
        <f t="shared" si="23"/>
        <v>1.088495575</v>
      </c>
      <c r="AG27" s="40">
        <f t="shared" si="24"/>
        <v>0.5283018868</v>
      </c>
      <c r="AH27" s="40">
        <f t="shared" si="25"/>
        <v>219</v>
      </c>
      <c r="AI27" s="40">
        <f t="shared" ref="AI27:AJ27" si="68">AF27*AC27</f>
        <v>123</v>
      </c>
      <c r="AJ27" s="40">
        <f t="shared" si="68"/>
        <v>112</v>
      </c>
      <c r="AK27" s="40">
        <f t="shared" si="27"/>
        <v>70</v>
      </c>
      <c r="AL27" s="18">
        <f t="shared" si="28"/>
        <v>897</v>
      </c>
      <c r="AM27" s="40">
        <f t="shared" si="29"/>
        <v>524</v>
      </c>
      <c r="AN27" s="42">
        <f t="shared" si="30"/>
        <v>0.5841694537</v>
      </c>
      <c r="AO27" s="42">
        <f t="shared" si="31"/>
        <v>0.734671126</v>
      </c>
      <c r="AP27" s="43">
        <f t="shared" si="32"/>
        <v>0.4597875569</v>
      </c>
      <c r="AQ27" s="43">
        <f t="shared" si="33"/>
        <v>0.6433990895</v>
      </c>
      <c r="AR27" s="43">
        <f t="shared" si="34"/>
        <v>0.4764795144</v>
      </c>
      <c r="AS27" s="43">
        <f t="shared" si="35"/>
        <v>0.6316793893</v>
      </c>
      <c r="AT27" s="43">
        <f t="shared" si="36"/>
        <v>0.5515267176</v>
      </c>
      <c r="AU27" s="43">
        <f t="shared" si="37"/>
        <v>0.6526717557</v>
      </c>
      <c r="AV27" s="44">
        <f t="shared" si="38"/>
        <v>163</v>
      </c>
      <c r="AW27" s="45">
        <f t="shared" si="39"/>
        <v>-28</v>
      </c>
      <c r="AX27" s="45"/>
    </row>
    <row r="28">
      <c r="A28" s="23"/>
      <c r="B28" s="23"/>
      <c r="C28" s="23"/>
      <c r="D28" s="46">
        <v>26.0</v>
      </c>
      <c r="E28" s="25">
        <f>'Miller vs Stavros; STUV'!D34</f>
        <v>26</v>
      </c>
      <c r="F28" s="26">
        <f>'Miller vs Stavros; STUV'!E34</f>
        <v>3792</v>
      </c>
      <c r="G28" s="18">
        <f>'Miller vs Stavros; STUV'!F34</f>
        <v>988</v>
      </c>
      <c r="H28" s="15">
        <f t="shared" si="5"/>
        <v>666</v>
      </c>
      <c r="I28" s="28">
        <f>'Miller vs Stavros; STUV'!G34</f>
        <v>105</v>
      </c>
      <c r="J28" s="29">
        <f>'Miller vs Stavros; STUV'!H34</f>
        <v>129</v>
      </c>
      <c r="K28" s="30">
        <f>'Miller vs Stavros; STUV'!I34</f>
        <v>104</v>
      </c>
      <c r="L28" s="31">
        <f>'Miller vs Stavros; STUV'!J34</f>
        <v>276</v>
      </c>
      <c r="M28" s="32">
        <f>'Miller vs Stavros; STUV'!K34</f>
        <v>20</v>
      </c>
      <c r="N28" s="33">
        <f>'Miller vs Stavros; STUV'!L34</f>
        <v>32</v>
      </c>
      <c r="O28" s="72">
        <f t="shared" si="6"/>
        <v>0.5629370629</v>
      </c>
      <c r="P28" s="72">
        <f t="shared" si="7"/>
        <v>0.7263157895</v>
      </c>
      <c r="Q28" s="40">
        <f t="shared" si="8"/>
        <v>0.7643939225</v>
      </c>
      <c r="R28" s="17">
        <f t="shared" si="9"/>
        <v>0.4368052025</v>
      </c>
      <c r="S28" s="72">
        <f t="shared" si="10"/>
        <v>-0.03807813306</v>
      </c>
      <c r="T28" s="40">
        <f t="shared" si="11"/>
        <v>0.1255012936</v>
      </c>
      <c r="U28" s="40">
        <f t="shared" si="12"/>
        <v>0.5038337632</v>
      </c>
      <c r="V28" s="40">
        <f t="shared" si="13"/>
        <v>0.5038337632</v>
      </c>
      <c r="W28" s="72">
        <f t="shared" si="14"/>
        <v>0.4657556301</v>
      </c>
      <c r="X28" s="41">
        <f t="shared" si="15"/>
        <v>0.4961662368</v>
      </c>
      <c r="Y28" s="41">
        <f t="shared" si="16"/>
        <v>0.5342443699</v>
      </c>
      <c r="Z28" s="40">
        <f t="shared" si="17"/>
        <v>286</v>
      </c>
      <c r="AA28" s="40">
        <f t="shared" si="18"/>
        <v>380</v>
      </c>
      <c r="AB28" s="40">
        <f t="shared" si="19"/>
        <v>142</v>
      </c>
      <c r="AC28" s="40">
        <f t="shared" si="20"/>
        <v>144</v>
      </c>
      <c r="AD28" s="40">
        <f t="shared" si="21"/>
        <v>203</v>
      </c>
      <c r="AE28" s="40">
        <f t="shared" si="22"/>
        <v>177</v>
      </c>
      <c r="AF28" s="40">
        <f t="shared" si="23"/>
        <v>1.118055556</v>
      </c>
      <c r="AG28" s="40">
        <f t="shared" si="24"/>
        <v>0.5123152709</v>
      </c>
      <c r="AH28" s="40">
        <f t="shared" si="25"/>
        <v>159</v>
      </c>
      <c r="AI28" s="40">
        <f t="shared" ref="AI28:AJ28" si="69">AF28*AC28</f>
        <v>161</v>
      </c>
      <c r="AJ28" s="40">
        <f t="shared" si="69"/>
        <v>104</v>
      </c>
      <c r="AK28" s="40">
        <f t="shared" si="27"/>
        <v>91</v>
      </c>
      <c r="AL28" s="18">
        <f t="shared" si="28"/>
        <v>988</v>
      </c>
      <c r="AM28" s="40">
        <f t="shared" si="29"/>
        <v>515</v>
      </c>
      <c r="AN28" s="42">
        <f t="shared" si="30"/>
        <v>0.5212550607</v>
      </c>
      <c r="AO28" s="42">
        <f t="shared" si="31"/>
        <v>0.6740890688</v>
      </c>
      <c r="AP28" s="43">
        <f t="shared" si="32"/>
        <v>0.3438438438</v>
      </c>
      <c r="AQ28" s="43">
        <f t="shared" si="33"/>
        <v>0.6021021021</v>
      </c>
      <c r="AR28" s="43">
        <f t="shared" si="34"/>
        <v>0.4294294294</v>
      </c>
      <c r="AS28" s="43">
        <f t="shared" si="35"/>
        <v>0.5106796117</v>
      </c>
      <c r="AT28" s="43">
        <f t="shared" si="36"/>
        <v>0.4854368932</v>
      </c>
      <c r="AU28" s="43">
        <f t="shared" si="37"/>
        <v>0.6213592233</v>
      </c>
      <c r="AV28" s="44">
        <f t="shared" si="38"/>
        <v>185</v>
      </c>
      <c r="AW28" s="45">
        <f t="shared" si="39"/>
        <v>-34</v>
      </c>
      <c r="AX28" s="45"/>
    </row>
    <row r="29">
      <c r="A29" s="53" t="s">
        <v>70</v>
      </c>
      <c r="B29" s="53" t="str">
        <f>TEXTJOIN("",TRUE,A2," Margin")</f>
        <v>Miller Margin</v>
      </c>
      <c r="C29" s="53">
        <f>C10-C9</f>
        <v>133</v>
      </c>
      <c r="D29" s="46">
        <v>27.0</v>
      </c>
      <c r="E29" s="25">
        <f>'Miller vs Stavros; STUV'!D35</f>
        <v>27</v>
      </c>
      <c r="F29" s="26">
        <f>'Miller vs Stavros; STUV'!E35</f>
        <v>3036</v>
      </c>
      <c r="G29" s="18">
        <f>'Miller vs Stavros; STUV'!F35</f>
        <v>842</v>
      </c>
      <c r="H29" s="15">
        <f t="shared" si="5"/>
        <v>668</v>
      </c>
      <c r="I29" s="28">
        <f>'Miller vs Stavros; STUV'!G35</f>
        <v>216</v>
      </c>
      <c r="J29" s="29">
        <f>'Miller vs Stavros; STUV'!H35</f>
        <v>53</v>
      </c>
      <c r="K29" s="30">
        <f>'Miller vs Stavros; STUV'!I35</f>
        <v>183</v>
      </c>
      <c r="L29" s="31">
        <f>'Miller vs Stavros; STUV'!J35</f>
        <v>185</v>
      </c>
      <c r="M29" s="32">
        <f>'Miller vs Stavros; STUV'!K35</f>
        <v>25</v>
      </c>
      <c r="N29" s="33">
        <f>'Miller vs Stavros; STUV'!L35</f>
        <v>6</v>
      </c>
      <c r="O29" s="72">
        <f t="shared" si="6"/>
        <v>0.1966666667</v>
      </c>
      <c r="P29" s="72">
        <f t="shared" si="7"/>
        <v>0.5027173913</v>
      </c>
      <c r="Q29" s="40">
        <f t="shared" si="8"/>
        <v>0.4610861463</v>
      </c>
      <c r="R29" s="17">
        <f t="shared" si="9"/>
        <v>0.1334974263</v>
      </c>
      <c r="S29" s="72">
        <f t="shared" si="10"/>
        <v>0.04163124505</v>
      </c>
      <c r="T29" s="40">
        <f t="shared" si="11"/>
        <v>0.1890422087</v>
      </c>
      <c r="U29" s="40">
        <f t="shared" si="12"/>
        <v>0.1680763823</v>
      </c>
      <c r="V29" s="40">
        <f t="shared" si="13"/>
        <v>0.1680763823</v>
      </c>
      <c r="W29" s="72">
        <f t="shared" si="14"/>
        <v>0.2097076274</v>
      </c>
      <c r="X29" s="41">
        <f t="shared" si="15"/>
        <v>0.8319236177</v>
      </c>
      <c r="Y29" s="41">
        <f t="shared" si="16"/>
        <v>0.7902923726</v>
      </c>
      <c r="Z29" s="40">
        <f t="shared" si="17"/>
        <v>300</v>
      </c>
      <c r="AA29" s="40">
        <f t="shared" si="18"/>
        <v>368</v>
      </c>
      <c r="AB29" s="40">
        <f t="shared" si="19"/>
        <v>250</v>
      </c>
      <c r="AC29" s="40">
        <f t="shared" si="20"/>
        <v>50</v>
      </c>
      <c r="AD29" s="40">
        <f t="shared" si="21"/>
        <v>291</v>
      </c>
      <c r="AE29" s="40">
        <f t="shared" si="22"/>
        <v>77</v>
      </c>
      <c r="AF29" s="40">
        <f t="shared" si="23"/>
        <v>1.18</v>
      </c>
      <c r="AG29" s="40">
        <f t="shared" si="24"/>
        <v>0.6288659794</v>
      </c>
      <c r="AH29" s="40">
        <f t="shared" si="25"/>
        <v>295</v>
      </c>
      <c r="AI29" s="40">
        <f t="shared" ref="AI29:AJ29" si="70">AF29*AC29</f>
        <v>59</v>
      </c>
      <c r="AJ29" s="40">
        <f t="shared" si="70"/>
        <v>183</v>
      </c>
      <c r="AK29" s="40">
        <f t="shared" si="27"/>
        <v>48</v>
      </c>
      <c r="AL29" s="18">
        <f t="shared" si="28"/>
        <v>842</v>
      </c>
      <c r="AM29" s="40">
        <f t="shared" si="29"/>
        <v>585</v>
      </c>
      <c r="AN29" s="42">
        <f t="shared" si="30"/>
        <v>0.6947743468</v>
      </c>
      <c r="AO29" s="42">
        <f t="shared" si="31"/>
        <v>0.7933491686</v>
      </c>
      <c r="AP29" s="43">
        <f t="shared" si="32"/>
        <v>0.6347305389</v>
      </c>
      <c r="AQ29" s="43">
        <f t="shared" si="33"/>
        <v>0.6377245509</v>
      </c>
      <c r="AR29" s="43">
        <f t="shared" si="34"/>
        <v>0.4491017964</v>
      </c>
      <c r="AS29" s="43">
        <f t="shared" si="35"/>
        <v>0.8170940171</v>
      </c>
      <c r="AT29" s="43">
        <f t="shared" si="36"/>
        <v>0.5863247863</v>
      </c>
      <c r="AU29" s="43">
        <f t="shared" si="37"/>
        <v>0.6051282051</v>
      </c>
      <c r="AV29" s="44">
        <f t="shared" si="38"/>
        <v>137</v>
      </c>
      <c r="AW29" s="45">
        <f t="shared" si="39"/>
        <v>-54</v>
      </c>
      <c r="AX29" s="45"/>
    </row>
    <row r="30">
      <c r="A30" s="53" t="s">
        <v>73</v>
      </c>
      <c r="B30" s="53" t="str">
        <f>B29</f>
        <v>Miller Margin</v>
      </c>
      <c r="C30" s="53">
        <f>C18-C17</f>
        <v>-39664</v>
      </c>
      <c r="D30" s="46">
        <v>28.0</v>
      </c>
      <c r="E30" s="25">
        <f>'Miller vs Stavros; STUV'!D36</f>
        <v>28</v>
      </c>
      <c r="F30" s="26">
        <f>'Miller vs Stavros; STUV'!E36</f>
        <v>3766</v>
      </c>
      <c r="G30" s="18">
        <f>'Miller vs Stavros; STUV'!F36</f>
        <v>851</v>
      </c>
      <c r="H30" s="15">
        <f t="shared" si="5"/>
        <v>669</v>
      </c>
      <c r="I30" s="28">
        <f>'Miller vs Stavros; STUV'!G36</f>
        <v>236</v>
      </c>
      <c r="J30" s="29">
        <f>'Miller vs Stavros; STUV'!H36</f>
        <v>103</v>
      </c>
      <c r="K30" s="30">
        <f>'Miller vs Stavros; STUV'!I36</f>
        <v>121</v>
      </c>
      <c r="L30" s="31">
        <f>'Miller vs Stavros; STUV'!J36</f>
        <v>165</v>
      </c>
      <c r="M30" s="32">
        <f>'Miller vs Stavros; STUV'!K36</f>
        <v>31</v>
      </c>
      <c r="N30" s="33">
        <f>'Miller vs Stavros; STUV'!L36</f>
        <v>13</v>
      </c>
      <c r="O30" s="72">
        <f t="shared" si="6"/>
        <v>0.3028720627</v>
      </c>
      <c r="P30" s="72">
        <f t="shared" si="7"/>
        <v>0.5769230769</v>
      </c>
      <c r="Q30" s="40">
        <f t="shared" si="8"/>
        <v>0.5642401522</v>
      </c>
      <c r="R30" s="17">
        <f t="shared" si="9"/>
        <v>0.2366514322</v>
      </c>
      <c r="S30" s="72">
        <f t="shared" si="10"/>
        <v>0.0126829247</v>
      </c>
      <c r="T30" s="40">
        <f t="shared" si="11"/>
        <v>0.1221282658</v>
      </c>
      <c r="U30" s="40">
        <f t="shared" si="12"/>
        <v>0.2717861169</v>
      </c>
      <c r="V30" s="40">
        <f t="shared" si="13"/>
        <v>0.2717861169</v>
      </c>
      <c r="W30" s="72">
        <f t="shared" si="14"/>
        <v>0.2844690416</v>
      </c>
      <c r="X30" s="41">
        <f t="shared" si="15"/>
        <v>0.7282138831</v>
      </c>
      <c r="Y30" s="41">
        <f t="shared" si="16"/>
        <v>0.7155309584</v>
      </c>
      <c r="Z30" s="40">
        <f t="shared" si="17"/>
        <v>383</v>
      </c>
      <c r="AA30" s="40">
        <f t="shared" si="18"/>
        <v>286</v>
      </c>
      <c r="AB30" s="40">
        <f t="shared" si="19"/>
        <v>279</v>
      </c>
      <c r="AC30" s="40">
        <f t="shared" si="20"/>
        <v>104</v>
      </c>
      <c r="AD30" s="40">
        <f t="shared" si="21"/>
        <v>205</v>
      </c>
      <c r="AE30" s="40">
        <f t="shared" si="22"/>
        <v>81</v>
      </c>
      <c r="AF30" s="40">
        <f t="shared" si="23"/>
        <v>1.115384615</v>
      </c>
      <c r="AG30" s="40">
        <f t="shared" si="24"/>
        <v>0.5902439024</v>
      </c>
      <c r="AH30" s="40">
        <f t="shared" si="25"/>
        <v>311</v>
      </c>
      <c r="AI30" s="40">
        <f t="shared" ref="AI30:AJ30" si="71">AF30*AC30</f>
        <v>116</v>
      </c>
      <c r="AJ30" s="40">
        <f t="shared" si="71"/>
        <v>121</v>
      </c>
      <c r="AK30" s="40">
        <f t="shared" si="27"/>
        <v>48</v>
      </c>
      <c r="AL30" s="18">
        <f t="shared" si="28"/>
        <v>851</v>
      </c>
      <c r="AM30" s="40">
        <f t="shared" si="29"/>
        <v>596</v>
      </c>
      <c r="AN30" s="42">
        <f t="shared" si="30"/>
        <v>0.7003525264</v>
      </c>
      <c r="AO30" s="42">
        <f t="shared" si="31"/>
        <v>0.78613396</v>
      </c>
      <c r="AP30" s="43">
        <f t="shared" si="32"/>
        <v>0.5799701046</v>
      </c>
      <c r="AQ30" s="43">
        <f t="shared" si="33"/>
        <v>0.6457399103</v>
      </c>
      <c r="AR30" s="43">
        <f t="shared" si="34"/>
        <v>0.5724962631</v>
      </c>
      <c r="AS30" s="43">
        <f t="shared" si="35"/>
        <v>0.7248322148</v>
      </c>
      <c r="AT30" s="43">
        <f t="shared" si="36"/>
        <v>0.6023489933</v>
      </c>
      <c r="AU30" s="43">
        <f t="shared" si="37"/>
        <v>0.716442953</v>
      </c>
      <c r="AV30" s="44">
        <f t="shared" si="38"/>
        <v>117</v>
      </c>
      <c r="AW30" s="45">
        <f t="shared" si="39"/>
        <v>-44</v>
      </c>
      <c r="AX30" s="45"/>
    </row>
    <row r="31">
      <c r="A31" s="23"/>
      <c r="B31" s="23"/>
      <c r="C31" s="23"/>
      <c r="D31" s="46">
        <v>29.0</v>
      </c>
      <c r="E31" s="25">
        <f>'Miller vs Stavros; STUV'!D37</f>
        <v>29</v>
      </c>
      <c r="F31" s="26">
        <f>'Miller vs Stavros; STUV'!E37</f>
        <v>3371</v>
      </c>
      <c r="G31" s="18">
        <f>'Miller vs Stavros; STUV'!F37</f>
        <v>858</v>
      </c>
      <c r="H31" s="15">
        <f t="shared" si="5"/>
        <v>675</v>
      </c>
      <c r="I31" s="28">
        <f>'Miller vs Stavros; STUV'!G37</f>
        <v>167</v>
      </c>
      <c r="J31" s="29">
        <f>'Miller vs Stavros; STUV'!H37</f>
        <v>160</v>
      </c>
      <c r="K31" s="30">
        <f>'Miller vs Stavros; STUV'!I37</f>
        <v>80</v>
      </c>
      <c r="L31" s="31">
        <f>'Miller vs Stavros; STUV'!J37</f>
        <v>212</v>
      </c>
      <c r="M31" s="32">
        <f>'Miller vs Stavros; STUV'!K37</f>
        <v>33</v>
      </c>
      <c r="N31" s="33">
        <f>'Miller vs Stavros; STUV'!L37</f>
        <v>23</v>
      </c>
      <c r="O31" s="72">
        <f t="shared" si="6"/>
        <v>0.4778067885</v>
      </c>
      <c r="P31" s="72">
        <f t="shared" si="7"/>
        <v>0.7260273973</v>
      </c>
      <c r="Q31" s="40">
        <f t="shared" si="8"/>
        <v>0.7183500196</v>
      </c>
      <c r="R31" s="17">
        <f t="shared" si="9"/>
        <v>0.3907612996</v>
      </c>
      <c r="S31" s="72">
        <f t="shared" si="10"/>
        <v>0.007677377696</v>
      </c>
      <c r="T31" s="40">
        <f t="shared" si="11"/>
        <v>0.09988372832</v>
      </c>
      <c r="U31" s="40">
        <f t="shared" si="12"/>
        <v>0.43645946</v>
      </c>
      <c r="V31" s="40">
        <f t="shared" si="13"/>
        <v>0.43645946</v>
      </c>
      <c r="W31" s="72">
        <f t="shared" si="14"/>
        <v>0.4441368377</v>
      </c>
      <c r="X31" s="41">
        <f t="shared" si="15"/>
        <v>0.56354054</v>
      </c>
      <c r="Y31" s="41">
        <f t="shared" si="16"/>
        <v>0.5558631623</v>
      </c>
      <c r="Z31" s="40">
        <f t="shared" si="17"/>
        <v>383</v>
      </c>
      <c r="AA31" s="40">
        <f t="shared" si="18"/>
        <v>292</v>
      </c>
      <c r="AB31" s="40">
        <f t="shared" si="19"/>
        <v>216</v>
      </c>
      <c r="AC31" s="40">
        <f t="shared" si="20"/>
        <v>167</v>
      </c>
      <c r="AD31" s="40">
        <f t="shared" si="21"/>
        <v>162</v>
      </c>
      <c r="AE31" s="40">
        <f t="shared" si="22"/>
        <v>130</v>
      </c>
      <c r="AF31" s="40">
        <f t="shared" si="23"/>
        <v>1.095808383</v>
      </c>
      <c r="AG31" s="40">
        <f t="shared" si="24"/>
        <v>0.4938271605</v>
      </c>
      <c r="AH31" s="40">
        <f t="shared" si="25"/>
        <v>237</v>
      </c>
      <c r="AI31" s="40">
        <f t="shared" ref="AI31:AJ31" si="72">AF31*AC31</f>
        <v>183</v>
      </c>
      <c r="AJ31" s="40">
        <f t="shared" si="72"/>
        <v>80</v>
      </c>
      <c r="AK31" s="40">
        <f t="shared" si="27"/>
        <v>64</v>
      </c>
      <c r="AL31" s="18">
        <f t="shared" si="28"/>
        <v>858</v>
      </c>
      <c r="AM31" s="40">
        <f t="shared" si="29"/>
        <v>564</v>
      </c>
      <c r="AN31" s="42">
        <f t="shared" si="30"/>
        <v>0.6573426573</v>
      </c>
      <c r="AO31" s="42">
        <f t="shared" si="31"/>
        <v>0.7867132867</v>
      </c>
      <c r="AP31" s="43">
        <f t="shared" si="32"/>
        <v>0.4148148148</v>
      </c>
      <c r="AQ31" s="43">
        <f t="shared" si="33"/>
        <v>0.6103703704</v>
      </c>
      <c r="AR31" s="43">
        <f t="shared" si="34"/>
        <v>0.5674074074</v>
      </c>
      <c r="AS31" s="43">
        <f t="shared" si="35"/>
        <v>0.5620567376</v>
      </c>
      <c r="AT31" s="43">
        <f t="shared" si="36"/>
        <v>0.5336879433</v>
      </c>
      <c r="AU31" s="43">
        <f t="shared" si="37"/>
        <v>0.7446808511</v>
      </c>
      <c r="AV31" s="44">
        <f t="shared" si="38"/>
        <v>148</v>
      </c>
      <c r="AW31" s="45">
        <f t="shared" si="39"/>
        <v>-37</v>
      </c>
      <c r="AX31" s="45"/>
    </row>
    <row r="32">
      <c r="A32" s="23"/>
      <c r="B32" s="23"/>
      <c r="C32" s="23"/>
      <c r="D32" s="46">
        <v>30.0</v>
      </c>
      <c r="E32" s="25">
        <f>'Miller vs Stavros; STUV'!D38</f>
        <v>30</v>
      </c>
      <c r="F32" s="26">
        <f>'Miller vs Stavros; STUV'!E38</f>
        <v>3704</v>
      </c>
      <c r="G32" s="18">
        <f>'Miller vs Stavros; STUV'!F38</f>
        <v>1001</v>
      </c>
      <c r="H32" s="15">
        <f t="shared" si="5"/>
        <v>676</v>
      </c>
      <c r="I32" s="28">
        <f>'Miller vs Stavros; STUV'!G38</f>
        <v>153</v>
      </c>
      <c r="J32" s="29">
        <f>'Miller vs Stavros; STUV'!H38</f>
        <v>125</v>
      </c>
      <c r="K32" s="30">
        <f>'Miller vs Stavros; STUV'!I38</f>
        <v>85</v>
      </c>
      <c r="L32" s="31">
        <f>'Miller vs Stavros; STUV'!J38</f>
        <v>216</v>
      </c>
      <c r="M32" s="32">
        <f>'Miller vs Stavros; STUV'!K38</f>
        <v>55</v>
      </c>
      <c r="N32" s="33">
        <f>'Miller vs Stavros; STUV'!L38</f>
        <v>42</v>
      </c>
      <c r="O32" s="72">
        <f t="shared" si="6"/>
        <v>0.4453333333</v>
      </c>
      <c r="P32" s="72">
        <f t="shared" si="7"/>
        <v>0.7176079734</v>
      </c>
      <c r="Q32" s="40">
        <f t="shared" si="8"/>
        <v>0.6943267843</v>
      </c>
      <c r="R32" s="17">
        <f t="shared" si="9"/>
        <v>0.3667380643</v>
      </c>
      <c r="S32" s="72">
        <f t="shared" si="10"/>
        <v>0.02328118916</v>
      </c>
      <c r="T32" s="40">
        <f t="shared" si="11"/>
        <v>0.09648318677</v>
      </c>
      <c r="U32" s="40">
        <f t="shared" si="12"/>
        <v>0.4079329513</v>
      </c>
      <c r="V32" s="40">
        <f t="shared" si="13"/>
        <v>0.4079329513</v>
      </c>
      <c r="W32" s="72">
        <f t="shared" si="14"/>
        <v>0.4312141405</v>
      </c>
      <c r="X32" s="41">
        <f t="shared" si="15"/>
        <v>0.5920670487</v>
      </c>
      <c r="Y32" s="41">
        <f t="shared" si="16"/>
        <v>0.5687858595</v>
      </c>
      <c r="Z32" s="40">
        <f t="shared" si="17"/>
        <v>375</v>
      </c>
      <c r="AA32" s="40">
        <f t="shared" si="18"/>
        <v>301</v>
      </c>
      <c r="AB32" s="40">
        <f t="shared" si="19"/>
        <v>222</v>
      </c>
      <c r="AC32" s="40">
        <f t="shared" si="20"/>
        <v>153</v>
      </c>
      <c r="AD32" s="40">
        <f t="shared" si="21"/>
        <v>171</v>
      </c>
      <c r="AE32" s="40">
        <f t="shared" si="22"/>
        <v>130</v>
      </c>
      <c r="AF32" s="40">
        <f t="shared" si="23"/>
        <v>1.091503268</v>
      </c>
      <c r="AG32" s="40">
        <f t="shared" si="24"/>
        <v>0.4970760234</v>
      </c>
      <c r="AH32" s="40">
        <f t="shared" si="25"/>
        <v>242</v>
      </c>
      <c r="AI32" s="40">
        <f t="shared" ref="AI32:AJ32" si="73">AF32*AC32</f>
        <v>167</v>
      </c>
      <c r="AJ32" s="40">
        <f t="shared" si="73"/>
        <v>85</v>
      </c>
      <c r="AK32" s="40">
        <f t="shared" si="27"/>
        <v>65</v>
      </c>
      <c r="AL32" s="18">
        <f t="shared" si="28"/>
        <v>1001</v>
      </c>
      <c r="AM32" s="40">
        <f t="shared" si="29"/>
        <v>559</v>
      </c>
      <c r="AN32" s="42">
        <f t="shared" si="30"/>
        <v>0.5584415584</v>
      </c>
      <c r="AO32" s="42">
        <f t="shared" si="31"/>
        <v>0.6753246753</v>
      </c>
      <c r="AP32" s="43">
        <f t="shared" si="32"/>
        <v>0.4334319527</v>
      </c>
      <c r="AQ32" s="43">
        <f t="shared" si="33"/>
        <v>0.6272189349</v>
      </c>
      <c r="AR32" s="43">
        <f t="shared" si="34"/>
        <v>0.5547337278</v>
      </c>
      <c r="AS32" s="43">
        <f t="shared" si="35"/>
        <v>0.5849731664</v>
      </c>
      <c r="AT32" s="43">
        <f t="shared" si="36"/>
        <v>0.5491949911</v>
      </c>
      <c r="AU32" s="43">
        <f t="shared" si="37"/>
        <v>0.7316636852</v>
      </c>
      <c r="AV32" s="44">
        <f t="shared" si="38"/>
        <v>151</v>
      </c>
      <c r="AW32" s="45">
        <f t="shared" si="39"/>
        <v>-34</v>
      </c>
      <c r="AX32" s="45"/>
    </row>
    <row r="33">
      <c r="A33" s="54"/>
      <c r="B33" s="54"/>
      <c r="C33" s="54"/>
      <c r="D33" s="46">
        <v>31.0</v>
      </c>
      <c r="E33" s="25">
        <f>'Miller vs Stavros; STUV'!D39</f>
        <v>31</v>
      </c>
      <c r="F33" s="26">
        <f>'Miller vs Stavros; STUV'!E39</f>
        <v>3814</v>
      </c>
      <c r="G33" s="18">
        <f>'Miller vs Stavros; STUV'!F39</f>
        <v>999</v>
      </c>
      <c r="H33" s="15">
        <f t="shared" si="5"/>
        <v>682</v>
      </c>
      <c r="I33" s="28">
        <f>'Miller vs Stavros; STUV'!G39</f>
        <v>122</v>
      </c>
      <c r="J33" s="29">
        <f>'Miller vs Stavros; STUV'!H39</f>
        <v>129</v>
      </c>
      <c r="K33" s="30">
        <f>'Miller vs Stavros; STUV'!I39</f>
        <v>100</v>
      </c>
      <c r="L33" s="31">
        <f>'Miller vs Stavros; STUV'!J39</f>
        <v>259</v>
      </c>
      <c r="M33" s="32">
        <f>'Miller vs Stavros; STUV'!K39</f>
        <v>29</v>
      </c>
      <c r="N33" s="33">
        <f>'Miller vs Stavros; STUV'!L39</f>
        <v>43</v>
      </c>
      <c r="O33" s="72">
        <f t="shared" si="6"/>
        <v>0.5325077399</v>
      </c>
      <c r="P33" s="72">
        <f t="shared" si="7"/>
        <v>0.721448468</v>
      </c>
      <c r="Q33" s="40">
        <f t="shared" si="8"/>
        <v>0.7511419867</v>
      </c>
      <c r="R33" s="17">
        <f t="shared" si="9"/>
        <v>0.4235532667</v>
      </c>
      <c r="S33" s="72">
        <f t="shared" si="10"/>
        <v>-0.02969351874</v>
      </c>
      <c r="T33" s="40">
        <f t="shared" si="11"/>
        <v>0.1134722987</v>
      </c>
      <c r="U33" s="40">
        <f t="shared" si="12"/>
        <v>0.4811246527</v>
      </c>
      <c r="V33" s="40">
        <f t="shared" si="13"/>
        <v>0.4811246527</v>
      </c>
      <c r="W33" s="72">
        <f t="shared" si="14"/>
        <v>0.4514311339</v>
      </c>
      <c r="X33" s="41">
        <f t="shared" si="15"/>
        <v>0.5188753473</v>
      </c>
      <c r="Y33" s="41">
        <f t="shared" si="16"/>
        <v>0.5485688661</v>
      </c>
      <c r="Z33" s="40">
        <f t="shared" si="17"/>
        <v>323</v>
      </c>
      <c r="AA33" s="40">
        <f t="shared" si="18"/>
        <v>359</v>
      </c>
      <c r="AB33" s="40">
        <f t="shared" si="19"/>
        <v>168</v>
      </c>
      <c r="AC33" s="40">
        <f t="shared" si="20"/>
        <v>155</v>
      </c>
      <c r="AD33" s="40">
        <f t="shared" si="21"/>
        <v>197</v>
      </c>
      <c r="AE33" s="40">
        <f t="shared" si="22"/>
        <v>162</v>
      </c>
      <c r="AF33" s="40">
        <f t="shared" si="23"/>
        <v>1.109677419</v>
      </c>
      <c r="AG33" s="40">
        <f t="shared" si="24"/>
        <v>0.5076142132</v>
      </c>
      <c r="AH33" s="40">
        <f t="shared" si="25"/>
        <v>186</v>
      </c>
      <c r="AI33" s="40">
        <f t="shared" ref="AI33:AJ33" si="74">AF33*AC33</f>
        <v>172</v>
      </c>
      <c r="AJ33" s="40">
        <f t="shared" si="74"/>
        <v>100</v>
      </c>
      <c r="AK33" s="40">
        <f t="shared" si="27"/>
        <v>82</v>
      </c>
      <c r="AL33" s="18">
        <f t="shared" si="28"/>
        <v>999</v>
      </c>
      <c r="AM33" s="40">
        <f t="shared" si="29"/>
        <v>540</v>
      </c>
      <c r="AN33" s="42">
        <f t="shared" si="30"/>
        <v>0.5405405405</v>
      </c>
      <c r="AO33" s="42">
        <f t="shared" si="31"/>
        <v>0.6826826827</v>
      </c>
      <c r="AP33" s="43">
        <f t="shared" si="32"/>
        <v>0.3680351906</v>
      </c>
      <c r="AQ33" s="43">
        <f t="shared" si="33"/>
        <v>0.6011730205</v>
      </c>
      <c r="AR33" s="43">
        <f t="shared" si="34"/>
        <v>0.4736070381</v>
      </c>
      <c r="AS33" s="43">
        <f t="shared" si="35"/>
        <v>0.5296296296</v>
      </c>
      <c r="AT33" s="43">
        <f t="shared" si="36"/>
        <v>0.4962962963</v>
      </c>
      <c r="AU33" s="43">
        <f t="shared" si="37"/>
        <v>0.662962963</v>
      </c>
      <c r="AV33" s="44">
        <f t="shared" si="38"/>
        <v>177</v>
      </c>
      <c r="AW33" s="45">
        <f t="shared" si="39"/>
        <v>-35</v>
      </c>
      <c r="AX33" s="45"/>
    </row>
    <row r="34">
      <c r="A34" s="54"/>
      <c r="B34" s="54"/>
      <c r="C34" s="54"/>
      <c r="D34" s="46">
        <v>32.0</v>
      </c>
      <c r="E34" s="25">
        <f>'Miller vs Stavros; STUV'!D40</f>
        <v>32</v>
      </c>
      <c r="F34" s="26">
        <f>'Miller vs Stavros; STUV'!E40</f>
        <v>3391</v>
      </c>
      <c r="G34" s="18">
        <f>'Miller vs Stavros; STUV'!F40</f>
        <v>859</v>
      </c>
      <c r="H34" s="15">
        <f t="shared" si="5"/>
        <v>683</v>
      </c>
      <c r="I34" s="28">
        <f>'Miller vs Stavros; STUV'!G40</f>
        <v>218</v>
      </c>
      <c r="J34" s="29">
        <f>'Miller vs Stavros; STUV'!H40</f>
        <v>91</v>
      </c>
      <c r="K34" s="30">
        <f>'Miller vs Stavros; STUV'!I40</f>
        <v>111</v>
      </c>
      <c r="L34" s="31">
        <f>'Miller vs Stavros; STUV'!J40</f>
        <v>221</v>
      </c>
      <c r="M34" s="32">
        <f>'Miller vs Stavros; STUV'!K40</f>
        <v>25</v>
      </c>
      <c r="N34" s="33">
        <f>'Miller vs Stavros; STUV'!L40</f>
        <v>17</v>
      </c>
      <c r="O34" s="72">
        <f t="shared" si="6"/>
        <v>0.3076923077</v>
      </c>
      <c r="P34" s="72">
        <f t="shared" si="7"/>
        <v>0.6656626506</v>
      </c>
      <c r="Q34" s="40">
        <f t="shared" si="8"/>
        <v>0.5689951909</v>
      </c>
      <c r="R34" s="17">
        <f t="shared" si="9"/>
        <v>0.2414064709</v>
      </c>
      <c r="S34" s="72">
        <f t="shared" si="10"/>
        <v>0.09666745974</v>
      </c>
      <c r="T34" s="40">
        <f t="shared" si="11"/>
        <v>0.1201361896</v>
      </c>
      <c r="U34" s="40">
        <f t="shared" si="12"/>
        <v>0.2765426191</v>
      </c>
      <c r="V34" s="40">
        <f t="shared" si="13"/>
        <v>0.2765426191</v>
      </c>
      <c r="W34" s="72">
        <f t="shared" si="14"/>
        <v>0.3732100789</v>
      </c>
      <c r="X34" s="41">
        <f t="shared" si="15"/>
        <v>0.7234573809</v>
      </c>
      <c r="Y34" s="41">
        <f t="shared" si="16"/>
        <v>0.6267899211</v>
      </c>
      <c r="Z34" s="40">
        <f t="shared" si="17"/>
        <v>351</v>
      </c>
      <c r="AA34" s="40">
        <f t="shared" si="18"/>
        <v>332</v>
      </c>
      <c r="AB34" s="40">
        <f t="shared" si="19"/>
        <v>254</v>
      </c>
      <c r="AC34" s="40">
        <f t="shared" si="20"/>
        <v>97</v>
      </c>
      <c r="AD34" s="40">
        <f t="shared" si="21"/>
        <v>208</v>
      </c>
      <c r="AE34" s="40">
        <f t="shared" si="22"/>
        <v>124</v>
      </c>
      <c r="AF34" s="40">
        <f t="shared" si="23"/>
        <v>1.113402062</v>
      </c>
      <c r="AG34" s="40">
        <f t="shared" si="24"/>
        <v>0.5336538462</v>
      </c>
      <c r="AH34" s="40">
        <f t="shared" si="25"/>
        <v>283</v>
      </c>
      <c r="AI34" s="40">
        <f t="shared" ref="AI34:AJ34" si="75">AF34*AC34</f>
        <v>108</v>
      </c>
      <c r="AJ34" s="40">
        <f t="shared" si="75"/>
        <v>111</v>
      </c>
      <c r="AK34" s="40">
        <f t="shared" si="27"/>
        <v>66</v>
      </c>
      <c r="AL34" s="18">
        <f t="shared" si="28"/>
        <v>859</v>
      </c>
      <c r="AM34" s="40">
        <f t="shared" si="29"/>
        <v>568</v>
      </c>
      <c r="AN34" s="42">
        <f t="shared" si="30"/>
        <v>0.661233993</v>
      </c>
      <c r="AO34" s="42">
        <f t="shared" si="31"/>
        <v>0.7951105937</v>
      </c>
      <c r="AP34" s="43">
        <f t="shared" si="32"/>
        <v>0.5183016105</v>
      </c>
      <c r="AQ34" s="43">
        <f t="shared" si="33"/>
        <v>0.6793557833</v>
      </c>
      <c r="AR34" s="43">
        <f t="shared" si="34"/>
        <v>0.513909224</v>
      </c>
      <c r="AS34" s="43">
        <f t="shared" si="35"/>
        <v>0.6936619718</v>
      </c>
      <c r="AT34" s="43">
        <f t="shared" si="36"/>
        <v>0.6144366197</v>
      </c>
      <c r="AU34" s="43">
        <f t="shared" si="37"/>
        <v>0.6883802817</v>
      </c>
      <c r="AV34" s="44">
        <f t="shared" si="38"/>
        <v>155</v>
      </c>
      <c r="AW34" s="45">
        <f t="shared" si="39"/>
        <v>-40</v>
      </c>
      <c r="AX34" s="45"/>
    </row>
    <row r="35">
      <c r="A35" s="23"/>
      <c r="B35" s="23"/>
      <c r="C35" s="55"/>
      <c r="D35" s="46">
        <v>33.0</v>
      </c>
      <c r="E35" s="25">
        <f>'Miller vs Stavros; STUV'!D41</f>
        <v>33</v>
      </c>
      <c r="F35" s="26">
        <f>'Miller vs Stavros; STUV'!E41</f>
        <v>3576</v>
      </c>
      <c r="G35" s="18">
        <f>'Miller vs Stavros; STUV'!F41</f>
        <v>855</v>
      </c>
      <c r="H35" s="15">
        <f t="shared" si="5"/>
        <v>696</v>
      </c>
      <c r="I35" s="28">
        <f>'Miller vs Stavros; STUV'!G41</f>
        <v>284</v>
      </c>
      <c r="J35" s="29">
        <f>'Miller vs Stavros; STUV'!H41</f>
        <v>128</v>
      </c>
      <c r="K35" s="30">
        <f>'Miller vs Stavros; STUV'!I41</f>
        <v>120</v>
      </c>
      <c r="L35" s="31">
        <f>'Miller vs Stavros; STUV'!J41</f>
        <v>133</v>
      </c>
      <c r="M35" s="32">
        <f>'Miller vs Stavros; STUV'!K41</f>
        <v>26</v>
      </c>
      <c r="N35" s="33">
        <f>'Miller vs Stavros; STUV'!L41</f>
        <v>5</v>
      </c>
      <c r="O35" s="72">
        <f t="shared" si="6"/>
        <v>0.3002257336</v>
      </c>
      <c r="P35" s="72">
        <f t="shared" si="7"/>
        <v>0.5256916996</v>
      </c>
      <c r="Q35" s="40">
        <f t="shared" si="8"/>
        <v>0.5616268163</v>
      </c>
      <c r="R35" s="17">
        <f t="shared" si="9"/>
        <v>0.2340380963</v>
      </c>
      <c r="S35" s="72">
        <f t="shared" si="10"/>
        <v>-0.03593511668</v>
      </c>
      <c r="T35" s="40">
        <f t="shared" si="11"/>
        <v>0.1232576669</v>
      </c>
      <c r="U35" s="40">
        <f t="shared" si="12"/>
        <v>0.2691740345</v>
      </c>
      <c r="V35" s="40">
        <f t="shared" si="13"/>
        <v>0.2691740345</v>
      </c>
      <c r="W35" s="72">
        <f t="shared" si="14"/>
        <v>0.2332389178</v>
      </c>
      <c r="X35" s="41">
        <f t="shared" si="15"/>
        <v>0.7308259655</v>
      </c>
      <c r="Y35" s="41">
        <f t="shared" si="16"/>
        <v>0.7667610822</v>
      </c>
      <c r="Z35" s="40">
        <f t="shared" si="17"/>
        <v>443</v>
      </c>
      <c r="AA35" s="40">
        <f t="shared" si="18"/>
        <v>253</v>
      </c>
      <c r="AB35" s="40">
        <f t="shared" si="19"/>
        <v>324</v>
      </c>
      <c r="AC35" s="40">
        <f t="shared" si="20"/>
        <v>119</v>
      </c>
      <c r="AD35" s="40">
        <f t="shared" si="21"/>
        <v>194</v>
      </c>
      <c r="AE35" s="40">
        <f t="shared" si="22"/>
        <v>59</v>
      </c>
      <c r="AF35" s="40">
        <f t="shared" si="23"/>
        <v>1.117647059</v>
      </c>
      <c r="AG35" s="40">
        <f t="shared" si="24"/>
        <v>0.618556701</v>
      </c>
      <c r="AH35" s="40">
        <f t="shared" si="25"/>
        <v>362</v>
      </c>
      <c r="AI35" s="40">
        <f t="shared" ref="AI35:AJ35" si="76">AF35*AC35</f>
        <v>133</v>
      </c>
      <c r="AJ35" s="40">
        <f t="shared" si="76"/>
        <v>120</v>
      </c>
      <c r="AK35" s="40">
        <f t="shared" si="27"/>
        <v>36</v>
      </c>
      <c r="AL35" s="18">
        <f t="shared" si="28"/>
        <v>855</v>
      </c>
      <c r="AM35" s="40">
        <f t="shared" si="29"/>
        <v>651</v>
      </c>
      <c r="AN35" s="42">
        <f t="shared" si="30"/>
        <v>0.7614035088</v>
      </c>
      <c r="AO35" s="42">
        <f t="shared" si="31"/>
        <v>0.8140350877</v>
      </c>
      <c r="AP35" s="43">
        <f t="shared" si="32"/>
        <v>0.617816092</v>
      </c>
      <c r="AQ35" s="43">
        <f t="shared" si="33"/>
        <v>0.6364942529</v>
      </c>
      <c r="AR35" s="43">
        <f t="shared" si="34"/>
        <v>0.6364942529</v>
      </c>
      <c r="AS35" s="43">
        <f t="shared" si="35"/>
        <v>0.7403993856</v>
      </c>
      <c r="AT35" s="43">
        <f t="shared" si="36"/>
        <v>0.6113671275</v>
      </c>
      <c r="AU35" s="43">
        <f t="shared" si="37"/>
        <v>0.7603686636</v>
      </c>
      <c r="AV35" s="44">
        <f t="shared" si="38"/>
        <v>97</v>
      </c>
      <c r="AW35" s="45">
        <f t="shared" si="39"/>
        <v>-52</v>
      </c>
      <c r="AX35" s="45"/>
    </row>
    <row r="36">
      <c r="A36" s="56">
        <f>J1+N1</f>
        <v>31796</v>
      </c>
      <c r="B36" s="57"/>
      <c r="C36" s="57"/>
      <c r="D36" s="46">
        <v>34.0</v>
      </c>
      <c r="E36" s="25">
        <f>'Miller vs Stavros; STUV'!D42</f>
        <v>34</v>
      </c>
      <c r="F36" s="26">
        <f>'Miller vs Stavros; STUV'!E42</f>
        <v>3751</v>
      </c>
      <c r="G36" s="18">
        <f>'Miller vs Stavros; STUV'!F42</f>
        <v>1140</v>
      </c>
      <c r="H36" s="15">
        <f t="shared" si="5"/>
        <v>710</v>
      </c>
      <c r="I36" s="28">
        <f>'Miller vs Stavros; STUV'!G42</f>
        <v>115</v>
      </c>
      <c r="J36" s="29">
        <f>'Miller vs Stavros; STUV'!H42</f>
        <v>157</v>
      </c>
      <c r="K36" s="30">
        <f>'Miller vs Stavros; STUV'!I42</f>
        <v>49</v>
      </c>
      <c r="L36" s="31">
        <f>'Miller vs Stavros; STUV'!J42</f>
        <v>281</v>
      </c>
      <c r="M36" s="32">
        <f>'Miller vs Stavros; STUV'!K42</f>
        <v>37</v>
      </c>
      <c r="N36" s="33">
        <f>'Miller vs Stavros; STUV'!L42</f>
        <v>71</v>
      </c>
      <c r="O36" s="72">
        <f t="shared" si="6"/>
        <v>0.6</v>
      </c>
      <c r="P36" s="72">
        <f t="shared" si="7"/>
        <v>0.8515151515</v>
      </c>
      <c r="Q36" s="40">
        <f t="shared" si="8"/>
        <v>0.7748932217</v>
      </c>
      <c r="R36" s="17">
        <f t="shared" si="9"/>
        <v>0.4473045017</v>
      </c>
      <c r="S36" s="72">
        <f t="shared" si="10"/>
        <v>0.07662192984</v>
      </c>
      <c r="T36" s="40">
        <f t="shared" si="11"/>
        <v>0.1447784583</v>
      </c>
      <c r="U36" s="40">
        <f t="shared" si="12"/>
        <v>0.5291886796</v>
      </c>
      <c r="V36" s="40">
        <f t="shared" si="13"/>
        <v>0.5291886796</v>
      </c>
      <c r="W36" s="72">
        <f t="shared" si="14"/>
        <v>0.6058106094</v>
      </c>
      <c r="X36" s="41">
        <f t="shared" si="15"/>
        <v>0.4708113204</v>
      </c>
      <c r="Y36" s="41">
        <f t="shared" si="16"/>
        <v>0.3941893906</v>
      </c>
      <c r="Z36" s="40">
        <f t="shared" si="17"/>
        <v>380</v>
      </c>
      <c r="AA36" s="40">
        <f t="shared" si="18"/>
        <v>330</v>
      </c>
      <c r="AB36" s="40">
        <f t="shared" si="19"/>
        <v>179</v>
      </c>
      <c r="AC36" s="40">
        <f t="shared" si="20"/>
        <v>201</v>
      </c>
      <c r="AD36" s="40">
        <f t="shared" si="21"/>
        <v>130</v>
      </c>
      <c r="AE36" s="40">
        <f t="shared" si="22"/>
        <v>200</v>
      </c>
      <c r="AF36" s="40">
        <f t="shared" si="23"/>
        <v>1.134328358</v>
      </c>
      <c r="AG36" s="40">
        <f t="shared" si="24"/>
        <v>0.3769230769</v>
      </c>
      <c r="AH36" s="40">
        <f t="shared" si="25"/>
        <v>203</v>
      </c>
      <c r="AI36" s="40">
        <f t="shared" ref="AI36:AJ36" si="77">AF36*AC36</f>
        <v>228</v>
      </c>
      <c r="AJ36" s="40">
        <f t="shared" si="77"/>
        <v>49</v>
      </c>
      <c r="AK36" s="40">
        <f t="shared" si="27"/>
        <v>75</v>
      </c>
      <c r="AL36" s="18">
        <f t="shared" si="28"/>
        <v>1140</v>
      </c>
      <c r="AM36" s="40">
        <f t="shared" si="29"/>
        <v>555</v>
      </c>
      <c r="AN36" s="42">
        <f t="shared" si="30"/>
        <v>0.4868421053</v>
      </c>
      <c r="AO36" s="42">
        <f t="shared" si="31"/>
        <v>0.6228070175</v>
      </c>
      <c r="AP36" s="43">
        <f t="shared" si="32"/>
        <v>0.2830985915</v>
      </c>
      <c r="AQ36" s="43">
        <f t="shared" si="33"/>
        <v>0.6098591549</v>
      </c>
      <c r="AR36" s="43">
        <f t="shared" si="34"/>
        <v>0.5352112676</v>
      </c>
      <c r="AS36" s="43">
        <f t="shared" si="35"/>
        <v>0.4540540541</v>
      </c>
      <c r="AT36" s="43">
        <f t="shared" si="36"/>
        <v>0.5009009009</v>
      </c>
      <c r="AU36" s="43">
        <f t="shared" si="37"/>
        <v>0.7765765766</v>
      </c>
      <c r="AV36" s="44">
        <f t="shared" si="38"/>
        <v>206</v>
      </c>
      <c r="AW36" s="45">
        <f t="shared" si="39"/>
        <v>-51</v>
      </c>
      <c r="AX36" s="45"/>
    </row>
    <row r="37">
      <c r="A37" s="56"/>
      <c r="B37" s="57"/>
      <c r="C37" s="57"/>
      <c r="D37" s="46">
        <v>35.0</v>
      </c>
      <c r="E37" s="25">
        <f>'Miller vs Stavros; STUV'!D43</f>
        <v>35</v>
      </c>
      <c r="F37" s="26">
        <f>'Miller vs Stavros; STUV'!E43</f>
        <v>3785</v>
      </c>
      <c r="G37" s="18">
        <f>'Miller vs Stavros; STUV'!F43</f>
        <v>1091</v>
      </c>
      <c r="H37" s="15">
        <f t="shared" si="5"/>
        <v>713</v>
      </c>
      <c r="I37" s="28">
        <f>'Miller vs Stavros; STUV'!G43</f>
        <v>107</v>
      </c>
      <c r="J37" s="29">
        <f>'Miller vs Stavros; STUV'!H43</f>
        <v>169</v>
      </c>
      <c r="K37" s="30">
        <f>'Miller vs Stavros; STUV'!I43</f>
        <v>73</v>
      </c>
      <c r="L37" s="31">
        <f>'Miller vs Stavros; STUV'!J43</f>
        <v>265</v>
      </c>
      <c r="M37" s="32">
        <f>'Miller vs Stavros; STUV'!K43</f>
        <v>48</v>
      </c>
      <c r="N37" s="33">
        <f>'Miller vs Stavros; STUV'!L43</f>
        <v>51</v>
      </c>
      <c r="O37" s="72">
        <f t="shared" si="6"/>
        <v>0.5866666667</v>
      </c>
      <c r="P37" s="72">
        <f t="shared" si="7"/>
        <v>0.7840236686</v>
      </c>
      <c r="Q37" s="40">
        <f t="shared" si="8"/>
        <v>0.7718758348</v>
      </c>
      <c r="R37" s="17">
        <f t="shared" si="9"/>
        <v>0.4442871148</v>
      </c>
      <c r="S37" s="72">
        <f t="shared" si="10"/>
        <v>0.01214783383</v>
      </c>
      <c r="T37" s="40">
        <f t="shared" si="11"/>
        <v>0.1372365832</v>
      </c>
      <c r="U37" s="40">
        <f t="shared" si="12"/>
        <v>0.5203694928</v>
      </c>
      <c r="V37" s="40">
        <f t="shared" si="13"/>
        <v>0.5203694928</v>
      </c>
      <c r="W37" s="72">
        <f t="shared" si="14"/>
        <v>0.5325173267</v>
      </c>
      <c r="X37" s="41">
        <f t="shared" si="15"/>
        <v>0.4796305072</v>
      </c>
      <c r="Y37" s="41">
        <f t="shared" si="16"/>
        <v>0.4674826733</v>
      </c>
      <c r="Z37" s="40">
        <f t="shared" si="17"/>
        <v>375</v>
      </c>
      <c r="AA37" s="40">
        <f t="shared" si="18"/>
        <v>338</v>
      </c>
      <c r="AB37" s="40">
        <f t="shared" si="19"/>
        <v>180</v>
      </c>
      <c r="AC37" s="40">
        <f t="shared" si="20"/>
        <v>195</v>
      </c>
      <c r="AD37" s="40">
        <f t="shared" si="21"/>
        <v>158</v>
      </c>
      <c r="AE37" s="40">
        <f t="shared" si="22"/>
        <v>180</v>
      </c>
      <c r="AF37" s="40">
        <f t="shared" si="23"/>
        <v>1.128205128</v>
      </c>
      <c r="AG37" s="40">
        <f t="shared" si="24"/>
        <v>0.4620253165</v>
      </c>
      <c r="AH37" s="40">
        <f t="shared" si="25"/>
        <v>203</v>
      </c>
      <c r="AI37" s="40">
        <f t="shared" ref="AI37:AJ37" si="78">AF37*AC37</f>
        <v>220</v>
      </c>
      <c r="AJ37" s="40">
        <f t="shared" si="78"/>
        <v>73</v>
      </c>
      <c r="AK37" s="40">
        <f t="shared" si="27"/>
        <v>83</v>
      </c>
      <c r="AL37" s="18">
        <f t="shared" si="28"/>
        <v>1091</v>
      </c>
      <c r="AM37" s="40">
        <f t="shared" si="29"/>
        <v>579</v>
      </c>
      <c r="AN37" s="42">
        <f t="shared" si="30"/>
        <v>0.5307057745</v>
      </c>
      <c r="AO37" s="42">
        <f t="shared" si="31"/>
        <v>0.6535288726</v>
      </c>
      <c r="AP37" s="43">
        <f t="shared" si="32"/>
        <v>0.3197755961</v>
      </c>
      <c r="AQ37" s="43">
        <f t="shared" si="33"/>
        <v>0.5890603086</v>
      </c>
      <c r="AR37" s="43">
        <f t="shared" si="34"/>
        <v>0.5259467041</v>
      </c>
      <c r="AS37" s="43">
        <f t="shared" si="35"/>
        <v>0.4766839378</v>
      </c>
      <c r="AT37" s="43">
        <f t="shared" si="36"/>
        <v>0.493955095</v>
      </c>
      <c r="AU37" s="43">
        <f t="shared" si="37"/>
        <v>0.7305699482</v>
      </c>
      <c r="AV37" s="44">
        <f t="shared" si="38"/>
        <v>182</v>
      </c>
      <c r="AW37" s="45">
        <f t="shared" si="39"/>
        <v>-48</v>
      </c>
      <c r="AX37" s="45"/>
    </row>
    <row r="38">
      <c r="A38" s="23"/>
      <c r="B38" s="23"/>
      <c r="C38" s="58"/>
      <c r="D38" s="46">
        <v>36.0</v>
      </c>
      <c r="E38" s="25">
        <f>'Miller vs Stavros; STUV'!D44</f>
        <v>36</v>
      </c>
      <c r="F38" s="26">
        <f>'Miller vs Stavros; STUV'!E44</f>
        <v>3815</v>
      </c>
      <c r="G38" s="18">
        <f>'Miller vs Stavros; STUV'!F44</f>
        <v>1331</v>
      </c>
      <c r="H38" s="15">
        <f t="shared" si="5"/>
        <v>714</v>
      </c>
      <c r="I38" s="28">
        <f>'Miller vs Stavros; STUV'!G44</f>
        <v>133</v>
      </c>
      <c r="J38" s="29">
        <f>'Miller vs Stavros; STUV'!H44</f>
        <v>119</v>
      </c>
      <c r="K38" s="30">
        <f>'Miller vs Stavros; STUV'!I44</f>
        <v>97</v>
      </c>
      <c r="L38" s="31">
        <f>'Miller vs Stavros; STUV'!J44</f>
        <v>267</v>
      </c>
      <c r="M38" s="32">
        <f>'Miller vs Stavros; STUV'!K44</f>
        <v>41</v>
      </c>
      <c r="N38" s="33">
        <f>'Miller vs Stavros; STUV'!L44</f>
        <v>57</v>
      </c>
      <c r="O38" s="72">
        <f t="shared" si="6"/>
        <v>0.5028571429</v>
      </c>
      <c r="P38" s="72">
        <f t="shared" si="7"/>
        <v>0.7335164835</v>
      </c>
      <c r="Q38" s="40">
        <f t="shared" si="8"/>
        <v>0.7346776469</v>
      </c>
      <c r="R38" s="17">
        <f t="shared" si="9"/>
        <v>0.4070889269</v>
      </c>
      <c r="S38" s="72">
        <f t="shared" si="10"/>
        <v>-0.001161163388</v>
      </c>
      <c r="T38" s="40">
        <f t="shared" si="11"/>
        <v>0.1048600035</v>
      </c>
      <c r="U38" s="40">
        <f t="shared" si="12"/>
        <v>0.4574859017</v>
      </c>
      <c r="V38" s="40">
        <f t="shared" si="13"/>
        <v>0.4574859017</v>
      </c>
      <c r="W38" s="72">
        <f t="shared" si="14"/>
        <v>0.4563247383</v>
      </c>
      <c r="X38" s="41">
        <f t="shared" si="15"/>
        <v>0.5425140983</v>
      </c>
      <c r="Y38" s="41">
        <f t="shared" si="16"/>
        <v>0.5436752617</v>
      </c>
      <c r="Z38" s="40">
        <f t="shared" si="17"/>
        <v>350</v>
      </c>
      <c r="AA38" s="40">
        <f t="shared" si="18"/>
        <v>364</v>
      </c>
      <c r="AB38" s="40">
        <f t="shared" si="19"/>
        <v>190</v>
      </c>
      <c r="AC38" s="40">
        <f t="shared" si="20"/>
        <v>160</v>
      </c>
      <c r="AD38" s="40">
        <f t="shared" si="21"/>
        <v>198</v>
      </c>
      <c r="AE38" s="40">
        <f t="shared" si="22"/>
        <v>166</v>
      </c>
      <c r="AF38" s="40">
        <f t="shared" si="23"/>
        <v>1.1</v>
      </c>
      <c r="AG38" s="40">
        <f t="shared" si="24"/>
        <v>0.4898989899</v>
      </c>
      <c r="AH38" s="40">
        <f t="shared" si="25"/>
        <v>209</v>
      </c>
      <c r="AI38" s="40">
        <f t="shared" ref="AI38:AJ38" si="79">AF38*AC38</f>
        <v>176</v>
      </c>
      <c r="AJ38" s="40">
        <f t="shared" si="79"/>
        <v>97</v>
      </c>
      <c r="AK38" s="40">
        <f t="shared" si="27"/>
        <v>81</v>
      </c>
      <c r="AL38" s="18">
        <f t="shared" si="28"/>
        <v>1331</v>
      </c>
      <c r="AM38" s="40">
        <f t="shared" si="29"/>
        <v>563</v>
      </c>
      <c r="AN38" s="42">
        <f t="shared" si="30"/>
        <v>0.4229902329</v>
      </c>
      <c r="AO38" s="42">
        <f t="shared" si="31"/>
        <v>0.5364387678</v>
      </c>
      <c r="AP38" s="43">
        <f t="shared" si="32"/>
        <v>0.3795518207</v>
      </c>
      <c r="AQ38" s="43">
        <f t="shared" si="33"/>
        <v>0.6176470588</v>
      </c>
      <c r="AR38" s="43">
        <f t="shared" si="34"/>
        <v>0.4901960784</v>
      </c>
      <c r="AS38" s="43">
        <f t="shared" si="35"/>
        <v>0.5435168739</v>
      </c>
      <c r="AT38" s="43">
        <f t="shared" si="36"/>
        <v>0.5150976909</v>
      </c>
      <c r="AU38" s="43">
        <f t="shared" si="37"/>
        <v>0.6838365897</v>
      </c>
      <c r="AV38" s="44">
        <f t="shared" si="38"/>
        <v>186</v>
      </c>
      <c r="AW38" s="45">
        <f t="shared" si="39"/>
        <v>-35</v>
      </c>
      <c r="AX38" s="45"/>
    </row>
    <row r="39">
      <c r="A39" s="23"/>
      <c r="B39" s="23"/>
      <c r="C39" s="23"/>
      <c r="D39" s="46">
        <v>37.0</v>
      </c>
      <c r="E39" s="25">
        <f>'Miller vs Stavros; STUV'!D45</f>
        <v>37</v>
      </c>
      <c r="F39" s="26">
        <f>'Miller vs Stavros; STUV'!E45</f>
        <v>3844</v>
      </c>
      <c r="G39" s="18">
        <f>'Miller vs Stavros; STUV'!F45</f>
        <v>1099</v>
      </c>
      <c r="H39" s="15">
        <f t="shared" si="5"/>
        <v>720</v>
      </c>
      <c r="I39" s="28">
        <f>'Miller vs Stavros; STUV'!G45</f>
        <v>128</v>
      </c>
      <c r="J39" s="29">
        <f>'Miller vs Stavros; STUV'!H45</f>
        <v>141</v>
      </c>
      <c r="K39" s="30">
        <f>'Miller vs Stavros; STUV'!I45</f>
        <v>88</v>
      </c>
      <c r="L39" s="31">
        <f>'Miller vs Stavros; STUV'!J45</f>
        <v>247</v>
      </c>
      <c r="M39" s="32">
        <f>'Miller vs Stavros; STUV'!K45</f>
        <v>58</v>
      </c>
      <c r="N39" s="33">
        <f>'Miller vs Stavros; STUV'!L45</f>
        <v>58</v>
      </c>
      <c r="O39" s="72">
        <f t="shared" si="6"/>
        <v>0.5168831169</v>
      </c>
      <c r="P39" s="72">
        <f t="shared" si="7"/>
        <v>0.7373134328</v>
      </c>
      <c r="Q39" s="40">
        <f t="shared" si="8"/>
        <v>0.7428757004</v>
      </c>
      <c r="R39" s="17">
        <f t="shared" si="9"/>
        <v>0.4152869804</v>
      </c>
      <c r="S39" s="72">
        <f t="shared" si="10"/>
        <v>-0.005562267543</v>
      </c>
      <c r="T39" s="40">
        <f t="shared" si="11"/>
        <v>0.1085603449</v>
      </c>
      <c r="U39" s="40">
        <f t="shared" si="12"/>
        <v>0.4688450877</v>
      </c>
      <c r="V39" s="40">
        <f t="shared" si="13"/>
        <v>0.4688450877</v>
      </c>
      <c r="W39" s="72">
        <f t="shared" si="14"/>
        <v>0.4632828202</v>
      </c>
      <c r="X39" s="41">
        <f t="shared" si="15"/>
        <v>0.5311549123</v>
      </c>
      <c r="Y39" s="41">
        <f t="shared" si="16"/>
        <v>0.5367171798</v>
      </c>
      <c r="Z39" s="40">
        <f t="shared" si="17"/>
        <v>385</v>
      </c>
      <c r="AA39" s="40">
        <f t="shared" si="18"/>
        <v>335</v>
      </c>
      <c r="AB39" s="40">
        <f t="shared" si="19"/>
        <v>204</v>
      </c>
      <c r="AC39" s="40">
        <f t="shared" si="20"/>
        <v>181</v>
      </c>
      <c r="AD39" s="40">
        <f t="shared" si="21"/>
        <v>180</v>
      </c>
      <c r="AE39" s="40">
        <f t="shared" si="22"/>
        <v>155</v>
      </c>
      <c r="AF39" s="40">
        <f t="shared" si="23"/>
        <v>1.099447514</v>
      </c>
      <c r="AG39" s="40">
        <f t="shared" si="24"/>
        <v>0.4888888889</v>
      </c>
      <c r="AH39" s="40">
        <f t="shared" si="25"/>
        <v>224</v>
      </c>
      <c r="AI39" s="40">
        <f t="shared" ref="AI39:AJ39" si="80">AF39*AC39</f>
        <v>199</v>
      </c>
      <c r="AJ39" s="40">
        <f t="shared" si="80"/>
        <v>88</v>
      </c>
      <c r="AK39" s="40">
        <f t="shared" si="27"/>
        <v>76</v>
      </c>
      <c r="AL39" s="18">
        <f t="shared" si="28"/>
        <v>1099</v>
      </c>
      <c r="AM39" s="40">
        <f t="shared" si="29"/>
        <v>587</v>
      </c>
      <c r="AN39" s="42">
        <f t="shared" si="30"/>
        <v>0.534121929</v>
      </c>
      <c r="AO39" s="42">
        <f t="shared" si="31"/>
        <v>0.6551410373</v>
      </c>
      <c r="AP39" s="43">
        <f t="shared" si="32"/>
        <v>0.3805555556</v>
      </c>
      <c r="AQ39" s="43">
        <f t="shared" si="33"/>
        <v>0.6013888889</v>
      </c>
      <c r="AR39" s="43">
        <f t="shared" si="34"/>
        <v>0.5347222222</v>
      </c>
      <c r="AS39" s="43">
        <f t="shared" si="35"/>
        <v>0.531516184</v>
      </c>
      <c r="AT39" s="43">
        <f t="shared" si="36"/>
        <v>0.5110732538</v>
      </c>
      <c r="AU39" s="43">
        <f t="shared" si="37"/>
        <v>0.7206132879</v>
      </c>
      <c r="AV39" s="44">
        <f t="shared" si="38"/>
        <v>171</v>
      </c>
      <c r="AW39" s="45">
        <f t="shared" si="39"/>
        <v>-38</v>
      </c>
      <c r="AX39" s="45"/>
    </row>
    <row r="40">
      <c r="A40" s="23"/>
      <c r="B40" s="23"/>
      <c r="C40" s="23"/>
      <c r="D40" s="46">
        <v>38.0</v>
      </c>
      <c r="E40" s="25">
        <f>'Miller vs Stavros; STUV'!D46</f>
        <v>38</v>
      </c>
      <c r="F40" s="26">
        <f>'Miller vs Stavros; STUV'!E46</f>
        <v>3794</v>
      </c>
      <c r="G40" s="18">
        <f>'Miller vs Stavros; STUV'!F46</f>
        <v>1197</v>
      </c>
      <c r="H40" s="15">
        <f t="shared" si="5"/>
        <v>738</v>
      </c>
      <c r="I40" s="28">
        <f>'Miller vs Stavros; STUV'!G46</f>
        <v>120</v>
      </c>
      <c r="J40" s="29">
        <f>'Miller vs Stavros; STUV'!H46</f>
        <v>181</v>
      </c>
      <c r="K40" s="30">
        <f>'Miller vs Stavros; STUV'!I46</f>
        <v>94</v>
      </c>
      <c r="L40" s="31">
        <f>'Miller vs Stavros; STUV'!J46</f>
        <v>257</v>
      </c>
      <c r="M40" s="32">
        <f>'Miller vs Stavros; STUV'!K46</f>
        <v>32</v>
      </c>
      <c r="N40" s="33">
        <f>'Miller vs Stavros; STUV'!L46</f>
        <v>54</v>
      </c>
      <c r="O40" s="72">
        <f t="shared" si="6"/>
        <v>0.6072351421</v>
      </c>
      <c r="P40" s="72">
        <f t="shared" si="7"/>
        <v>0.7321937322</v>
      </c>
      <c r="Q40" s="40">
        <f t="shared" si="8"/>
        <v>0.7761554753</v>
      </c>
      <c r="R40" s="17">
        <f t="shared" si="9"/>
        <v>0.4485667553</v>
      </c>
      <c r="S40" s="72">
        <f t="shared" si="10"/>
        <v>-0.04396174306</v>
      </c>
      <c r="T40" s="40">
        <f t="shared" si="11"/>
        <v>0.1491660699</v>
      </c>
      <c r="U40" s="40">
        <f t="shared" si="12"/>
        <v>0.5338289294</v>
      </c>
      <c r="V40" s="40">
        <f t="shared" si="13"/>
        <v>0.5338289294</v>
      </c>
      <c r="W40" s="72">
        <f t="shared" si="14"/>
        <v>0.4898671863</v>
      </c>
      <c r="X40" s="41">
        <f t="shared" si="15"/>
        <v>0.4661710706</v>
      </c>
      <c r="Y40" s="41">
        <f t="shared" si="16"/>
        <v>0.5101328137</v>
      </c>
      <c r="Z40" s="40">
        <f t="shared" si="17"/>
        <v>387</v>
      </c>
      <c r="AA40" s="40">
        <f t="shared" si="18"/>
        <v>351</v>
      </c>
      <c r="AB40" s="40">
        <f t="shared" si="19"/>
        <v>180</v>
      </c>
      <c r="AC40" s="40">
        <f t="shared" si="20"/>
        <v>207</v>
      </c>
      <c r="AD40" s="40">
        <f t="shared" si="21"/>
        <v>179</v>
      </c>
      <c r="AE40" s="40">
        <f t="shared" si="22"/>
        <v>172</v>
      </c>
      <c r="AF40" s="40">
        <f t="shared" si="23"/>
        <v>1.1352657</v>
      </c>
      <c r="AG40" s="40">
        <f t="shared" si="24"/>
        <v>0.5251396648</v>
      </c>
      <c r="AH40" s="40">
        <f t="shared" si="25"/>
        <v>204</v>
      </c>
      <c r="AI40" s="40">
        <f t="shared" ref="AI40:AJ40" si="81">AF40*AC40</f>
        <v>235</v>
      </c>
      <c r="AJ40" s="40">
        <f t="shared" si="81"/>
        <v>94</v>
      </c>
      <c r="AK40" s="40">
        <f t="shared" si="27"/>
        <v>90</v>
      </c>
      <c r="AL40" s="18">
        <f t="shared" si="28"/>
        <v>1197</v>
      </c>
      <c r="AM40" s="40">
        <f t="shared" si="29"/>
        <v>623</v>
      </c>
      <c r="AN40" s="42">
        <f t="shared" si="30"/>
        <v>0.5204678363</v>
      </c>
      <c r="AO40" s="42">
        <f t="shared" si="31"/>
        <v>0.6165413534</v>
      </c>
      <c r="AP40" s="43">
        <f t="shared" si="32"/>
        <v>0.3333333333</v>
      </c>
      <c r="AQ40" s="43">
        <f t="shared" si="33"/>
        <v>0.554200542</v>
      </c>
      <c r="AR40" s="43">
        <f t="shared" si="34"/>
        <v>0.5243902439</v>
      </c>
      <c r="AS40" s="43">
        <f t="shared" si="35"/>
        <v>0.4783306581</v>
      </c>
      <c r="AT40" s="43">
        <f t="shared" si="36"/>
        <v>0.4719101124</v>
      </c>
      <c r="AU40" s="43">
        <f t="shared" si="37"/>
        <v>0.7046548957</v>
      </c>
      <c r="AV40" s="44">
        <f t="shared" si="38"/>
        <v>167</v>
      </c>
      <c r="AW40" s="45">
        <f t="shared" si="39"/>
        <v>-52</v>
      </c>
      <c r="AX40" s="45"/>
    </row>
    <row r="41">
      <c r="A41" s="11"/>
      <c r="B41" s="23"/>
      <c r="C41" s="23"/>
      <c r="D41" s="46">
        <v>39.0</v>
      </c>
      <c r="E41" s="25">
        <f>'Miller vs Stavros; STUV'!D47</f>
        <v>39</v>
      </c>
      <c r="F41" s="26">
        <f>'Miller vs Stavros; STUV'!E47</f>
        <v>3802</v>
      </c>
      <c r="G41" s="18">
        <f>'Miller vs Stavros; STUV'!F47</f>
        <v>1219</v>
      </c>
      <c r="H41" s="15">
        <f t="shared" si="5"/>
        <v>739</v>
      </c>
      <c r="I41" s="28">
        <f>'Miller vs Stavros; STUV'!G47</f>
        <v>111</v>
      </c>
      <c r="J41" s="29">
        <f>'Miller vs Stavros; STUV'!H47</f>
        <v>171</v>
      </c>
      <c r="K41" s="30">
        <f>'Miller vs Stavros; STUV'!I47</f>
        <v>82</v>
      </c>
      <c r="L41" s="31">
        <f>'Miller vs Stavros; STUV'!J47</f>
        <v>276</v>
      </c>
      <c r="M41" s="32">
        <f>'Miller vs Stavros; STUV'!K47</f>
        <v>39</v>
      </c>
      <c r="N41" s="33">
        <f>'Miller vs Stavros; STUV'!L47</f>
        <v>60</v>
      </c>
      <c r="O41" s="72">
        <f t="shared" si="6"/>
        <v>0.6062992126</v>
      </c>
      <c r="P41" s="72">
        <f t="shared" si="7"/>
        <v>0.7709497207</v>
      </c>
      <c r="Q41" s="40">
        <f t="shared" si="8"/>
        <v>0.7760073632</v>
      </c>
      <c r="R41" s="17">
        <f t="shared" si="9"/>
        <v>0.4484186432</v>
      </c>
      <c r="S41" s="72">
        <f t="shared" si="10"/>
        <v>-0.005057642503</v>
      </c>
      <c r="T41" s="40">
        <f t="shared" si="11"/>
        <v>0.1485866196</v>
      </c>
      <c r="U41" s="40">
        <f t="shared" si="12"/>
        <v>0.5332344769</v>
      </c>
      <c r="V41" s="40">
        <f t="shared" si="13"/>
        <v>0.5332344769</v>
      </c>
      <c r="W41" s="72">
        <f t="shared" si="14"/>
        <v>0.5281768344</v>
      </c>
      <c r="X41" s="41">
        <f t="shared" si="15"/>
        <v>0.4667655231</v>
      </c>
      <c r="Y41" s="41">
        <f t="shared" si="16"/>
        <v>0.4718231656</v>
      </c>
      <c r="Z41" s="40">
        <f t="shared" si="17"/>
        <v>381</v>
      </c>
      <c r="AA41" s="40">
        <f t="shared" si="18"/>
        <v>358</v>
      </c>
      <c r="AB41" s="40">
        <f t="shared" si="19"/>
        <v>178</v>
      </c>
      <c r="AC41" s="40">
        <f t="shared" si="20"/>
        <v>203</v>
      </c>
      <c r="AD41" s="40">
        <f t="shared" si="21"/>
        <v>169</v>
      </c>
      <c r="AE41" s="40">
        <f t="shared" si="22"/>
        <v>189</v>
      </c>
      <c r="AF41" s="40">
        <f t="shared" si="23"/>
        <v>1.137931034</v>
      </c>
      <c r="AG41" s="40">
        <f t="shared" si="24"/>
        <v>0.4852071006</v>
      </c>
      <c r="AH41" s="40">
        <f t="shared" si="25"/>
        <v>203</v>
      </c>
      <c r="AI41" s="40">
        <f t="shared" ref="AI41:AJ41" si="82">AF41*AC41</f>
        <v>231</v>
      </c>
      <c r="AJ41" s="40">
        <f t="shared" si="82"/>
        <v>82</v>
      </c>
      <c r="AK41" s="40">
        <f t="shared" si="27"/>
        <v>92</v>
      </c>
      <c r="AL41" s="18">
        <f t="shared" si="28"/>
        <v>1219</v>
      </c>
      <c r="AM41" s="40">
        <f t="shared" si="29"/>
        <v>608</v>
      </c>
      <c r="AN41" s="42">
        <f t="shared" si="30"/>
        <v>0.4987694832</v>
      </c>
      <c r="AO41" s="42">
        <f t="shared" si="31"/>
        <v>0.6062346185</v>
      </c>
      <c r="AP41" s="43">
        <f t="shared" si="32"/>
        <v>0.3139377537</v>
      </c>
      <c r="AQ41" s="43">
        <f t="shared" si="33"/>
        <v>0.5764546685</v>
      </c>
      <c r="AR41" s="43">
        <f t="shared" si="34"/>
        <v>0.5155615697</v>
      </c>
      <c r="AS41" s="43">
        <f t="shared" si="35"/>
        <v>0.46875</v>
      </c>
      <c r="AT41" s="43">
        <f t="shared" si="36"/>
        <v>0.4851973684</v>
      </c>
      <c r="AU41" s="43">
        <f t="shared" si="37"/>
        <v>0.7138157895</v>
      </c>
      <c r="AV41" s="44">
        <f t="shared" si="38"/>
        <v>184</v>
      </c>
      <c r="AW41" s="45">
        <f t="shared" si="39"/>
        <v>-53</v>
      </c>
      <c r="AX41" s="45"/>
    </row>
    <row r="42">
      <c r="A42" s="11"/>
      <c r="B42" s="23"/>
      <c r="C42" s="23"/>
      <c r="D42" s="46">
        <v>40.0</v>
      </c>
      <c r="E42" s="25">
        <f>'Miller vs Stavros; STUV'!D48</f>
        <v>40</v>
      </c>
      <c r="F42" s="26">
        <f>'Miller vs Stavros; STUV'!E48</f>
        <v>3854</v>
      </c>
      <c r="G42" s="18">
        <f>'Miller vs Stavros; STUV'!F48</f>
        <v>1109</v>
      </c>
      <c r="H42" s="15">
        <f t="shared" si="5"/>
        <v>739</v>
      </c>
      <c r="I42" s="28">
        <f>'Miller vs Stavros; STUV'!G48</f>
        <v>152</v>
      </c>
      <c r="J42" s="29">
        <f>'Miller vs Stavros; STUV'!H48</f>
        <v>105</v>
      </c>
      <c r="K42" s="30">
        <f>'Miller vs Stavros; STUV'!I48</f>
        <v>83</v>
      </c>
      <c r="L42" s="31">
        <f>'Miller vs Stavros; STUV'!J48</f>
        <v>304</v>
      </c>
      <c r="M42" s="32">
        <f>'Miller vs Stavros; STUV'!K48</f>
        <v>39</v>
      </c>
      <c r="N42" s="33">
        <f>'Miller vs Stavros; STUV'!L48</f>
        <v>56</v>
      </c>
      <c r="O42" s="72">
        <f t="shared" si="6"/>
        <v>0.4573863636</v>
      </c>
      <c r="P42" s="72">
        <f t="shared" si="7"/>
        <v>0.7855297158</v>
      </c>
      <c r="Q42" s="40">
        <f t="shared" si="8"/>
        <v>0.7035897182</v>
      </c>
      <c r="R42" s="17">
        <f t="shared" si="9"/>
        <v>0.3760009982</v>
      </c>
      <c r="S42" s="72">
        <f t="shared" si="10"/>
        <v>0.08193999758</v>
      </c>
      <c r="T42" s="40">
        <f t="shared" si="11"/>
        <v>0.09734743193</v>
      </c>
      <c r="U42" s="40">
        <f t="shared" si="12"/>
        <v>0.4186759106</v>
      </c>
      <c r="V42" s="40">
        <f t="shared" si="13"/>
        <v>0.4186759106</v>
      </c>
      <c r="W42" s="72">
        <f t="shared" si="14"/>
        <v>0.5006159082</v>
      </c>
      <c r="X42" s="41">
        <f t="shared" si="15"/>
        <v>0.5813240894</v>
      </c>
      <c r="Y42" s="41">
        <f t="shared" si="16"/>
        <v>0.4993840918</v>
      </c>
      <c r="Z42" s="40">
        <f t="shared" si="17"/>
        <v>352</v>
      </c>
      <c r="AA42" s="40">
        <f t="shared" si="18"/>
        <v>387</v>
      </c>
      <c r="AB42" s="40">
        <f t="shared" si="19"/>
        <v>205</v>
      </c>
      <c r="AC42" s="40">
        <f t="shared" si="20"/>
        <v>147</v>
      </c>
      <c r="AD42" s="40">
        <f t="shared" si="21"/>
        <v>193</v>
      </c>
      <c r="AE42" s="40">
        <f t="shared" si="22"/>
        <v>194</v>
      </c>
      <c r="AF42" s="40">
        <f t="shared" si="23"/>
        <v>1.095238095</v>
      </c>
      <c r="AG42" s="40">
        <f t="shared" si="24"/>
        <v>0.4300518135</v>
      </c>
      <c r="AH42" s="40">
        <f t="shared" si="25"/>
        <v>225</v>
      </c>
      <c r="AI42" s="40">
        <f t="shared" ref="AI42:AJ42" si="83">AF42*AC42</f>
        <v>161</v>
      </c>
      <c r="AJ42" s="40">
        <f t="shared" si="83"/>
        <v>83</v>
      </c>
      <c r="AK42" s="40">
        <f t="shared" si="27"/>
        <v>83</v>
      </c>
      <c r="AL42" s="18">
        <f t="shared" si="28"/>
        <v>1109</v>
      </c>
      <c r="AM42" s="40">
        <f t="shared" si="29"/>
        <v>552</v>
      </c>
      <c r="AN42" s="42">
        <f t="shared" si="30"/>
        <v>0.4977457169</v>
      </c>
      <c r="AO42" s="42">
        <f t="shared" si="31"/>
        <v>0.6663660956</v>
      </c>
      <c r="AP42" s="43">
        <f t="shared" si="32"/>
        <v>0.3707713126</v>
      </c>
      <c r="AQ42" s="43">
        <f t="shared" si="33"/>
        <v>0.6698240866</v>
      </c>
      <c r="AR42" s="43">
        <f t="shared" si="34"/>
        <v>0.4763193505</v>
      </c>
      <c r="AS42" s="43">
        <f t="shared" si="35"/>
        <v>0.5579710145</v>
      </c>
      <c r="AT42" s="43">
        <f t="shared" si="36"/>
        <v>0.5579710145</v>
      </c>
      <c r="AU42" s="43">
        <f t="shared" si="37"/>
        <v>0.6992753623</v>
      </c>
      <c r="AV42" s="44">
        <f t="shared" si="38"/>
        <v>221</v>
      </c>
      <c r="AW42" s="45">
        <f t="shared" si="39"/>
        <v>-34</v>
      </c>
      <c r="AX42" s="45"/>
    </row>
    <row r="43">
      <c r="A43" s="23"/>
      <c r="B43" s="23"/>
      <c r="C43" s="23"/>
      <c r="D43" s="46">
        <v>41.0</v>
      </c>
      <c r="E43" s="25">
        <f>'Miller vs Stavros; STUV'!D49</f>
        <v>41</v>
      </c>
      <c r="F43" s="26">
        <f>'Miller vs Stavros; STUV'!E49</f>
        <v>3755</v>
      </c>
      <c r="G43" s="18">
        <f>'Miller vs Stavros; STUV'!F49</f>
        <v>973</v>
      </c>
      <c r="H43" s="15">
        <f t="shared" si="5"/>
        <v>741</v>
      </c>
      <c r="I43" s="28">
        <f>'Miller vs Stavros; STUV'!G49</f>
        <v>168</v>
      </c>
      <c r="J43" s="29">
        <f>'Miller vs Stavros; STUV'!H49</f>
        <v>143</v>
      </c>
      <c r="K43" s="30">
        <f>'Miller vs Stavros; STUV'!I49</f>
        <v>128</v>
      </c>
      <c r="L43" s="31">
        <f>'Miller vs Stavros; STUV'!J49</f>
        <v>248</v>
      </c>
      <c r="M43" s="32">
        <f>'Miller vs Stavros; STUV'!K49</f>
        <v>29</v>
      </c>
      <c r="N43" s="33">
        <f>'Miller vs Stavros; STUV'!L49</f>
        <v>25</v>
      </c>
      <c r="O43" s="72">
        <f t="shared" si="6"/>
        <v>0.4602739726</v>
      </c>
      <c r="P43" s="72">
        <f t="shared" si="7"/>
        <v>0.6595744681</v>
      </c>
      <c r="Q43" s="40">
        <f t="shared" si="8"/>
        <v>0.7057502186</v>
      </c>
      <c r="R43" s="17">
        <f t="shared" si="9"/>
        <v>0.3781614986</v>
      </c>
      <c r="S43" s="72">
        <f t="shared" si="10"/>
        <v>-0.04617575047</v>
      </c>
      <c r="T43" s="40">
        <f t="shared" si="11"/>
        <v>0.09762403268</v>
      </c>
      <c r="U43" s="40">
        <f t="shared" si="12"/>
        <v>0.4212233664</v>
      </c>
      <c r="V43" s="40">
        <f t="shared" si="13"/>
        <v>0.4212233664</v>
      </c>
      <c r="W43" s="72">
        <f t="shared" si="14"/>
        <v>0.375047616</v>
      </c>
      <c r="X43" s="41">
        <f t="shared" si="15"/>
        <v>0.5787766336</v>
      </c>
      <c r="Y43" s="41">
        <f t="shared" si="16"/>
        <v>0.624952384</v>
      </c>
      <c r="Z43" s="40">
        <f t="shared" si="17"/>
        <v>365</v>
      </c>
      <c r="AA43" s="40">
        <f t="shared" si="18"/>
        <v>376</v>
      </c>
      <c r="AB43" s="40">
        <f t="shared" si="19"/>
        <v>211</v>
      </c>
      <c r="AC43" s="40">
        <f t="shared" si="20"/>
        <v>154</v>
      </c>
      <c r="AD43" s="40">
        <f t="shared" si="21"/>
        <v>235</v>
      </c>
      <c r="AE43" s="40">
        <f t="shared" si="22"/>
        <v>141</v>
      </c>
      <c r="AF43" s="40">
        <f t="shared" si="23"/>
        <v>1.090909091</v>
      </c>
      <c r="AG43" s="40">
        <f t="shared" si="24"/>
        <v>0.5446808511</v>
      </c>
      <c r="AH43" s="40">
        <f t="shared" si="25"/>
        <v>230</v>
      </c>
      <c r="AI43" s="40">
        <f t="shared" ref="AI43:AJ43" si="84">AF43*AC43</f>
        <v>168</v>
      </c>
      <c r="AJ43" s="40">
        <f t="shared" si="84"/>
        <v>128</v>
      </c>
      <c r="AK43" s="40">
        <f t="shared" si="27"/>
        <v>77</v>
      </c>
      <c r="AL43" s="18">
        <f t="shared" si="28"/>
        <v>973</v>
      </c>
      <c r="AM43" s="40">
        <f t="shared" si="29"/>
        <v>603</v>
      </c>
      <c r="AN43" s="42">
        <f t="shared" si="30"/>
        <v>0.6197327852</v>
      </c>
      <c r="AO43" s="42">
        <f t="shared" si="31"/>
        <v>0.7615621788</v>
      </c>
      <c r="AP43" s="43">
        <f t="shared" si="32"/>
        <v>0.4385964912</v>
      </c>
      <c r="AQ43" s="43">
        <f t="shared" si="33"/>
        <v>0.6005398111</v>
      </c>
      <c r="AR43" s="43">
        <f t="shared" si="34"/>
        <v>0.4925775978</v>
      </c>
      <c r="AS43" s="43">
        <f t="shared" si="35"/>
        <v>0.5936981758</v>
      </c>
      <c r="AT43" s="43">
        <f t="shared" si="36"/>
        <v>0.5091210614</v>
      </c>
      <c r="AU43" s="43">
        <f t="shared" si="37"/>
        <v>0.6600331675</v>
      </c>
      <c r="AV43" s="44">
        <f t="shared" si="38"/>
        <v>171</v>
      </c>
      <c r="AW43" s="45">
        <f t="shared" si="39"/>
        <v>-33</v>
      </c>
      <c r="AX43" s="45"/>
    </row>
    <row r="44">
      <c r="A44" s="23"/>
      <c r="B44" s="11"/>
      <c r="C44" s="23"/>
      <c r="D44" s="46">
        <v>42.0</v>
      </c>
      <c r="E44" s="25">
        <f>'Miller vs Stavros; STUV'!D50</f>
        <v>42</v>
      </c>
      <c r="F44" s="26">
        <f>'Miller vs Stavros; STUV'!E50</f>
        <v>3386</v>
      </c>
      <c r="G44" s="18">
        <f>'Miller vs Stavros; STUV'!F50</f>
        <v>936</v>
      </c>
      <c r="H44" s="15">
        <f t="shared" si="5"/>
        <v>747</v>
      </c>
      <c r="I44" s="28">
        <f>'Miller vs Stavros; STUV'!G50</f>
        <v>274</v>
      </c>
      <c r="J44" s="29">
        <f>'Miller vs Stavros; STUV'!H50</f>
        <v>131</v>
      </c>
      <c r="K44" s="30">
        <f>'Miller vs Stavros; STUV'!I50</f>
        <v>149</v>
      </c>
      <c r="L44" s="31">
        <f>'Miller vs Stavros; STUV'!J50</f>
        <v>166</v>
      </c>
      <c r="M44" s="32">
        <f>'Miller vs Stavros; STUV'!K50</f>
        <v>15</v>
      </c>
      <c r="N44" s="33">
        <f>'Miller vs Stavros; STUV'!L50</f>
        <v>12</v>
      </c>
      <c r="O44" s="72">
        <f t="shared" si="6"/>
        <v>0.3310185185</v>
      </c>
      <c r="P44" s="72">
        <f t="shared" si="7"/>
        <v>0.526984127</v>
      </c>
      <c r="Q44" s="40">
        <f t="shared" si="8"/>
        <v>0.5918581848</v>
      </c>
      <c r="R44" s="17">
        <f t="shared" si="9"/>
        <v>0.2642694648</v>
      </c>
      <c r="S44" s="72">
        <f t="shared" si="10"/>
        <v>-0.0648740578</v>
      </c>
      <c r="T44" s="40">
        <f t="shared" si="11"/>
        <v>0.1116625965</v>
      </c>
      <c r="U44" s="40">
        <f t="shared" si="12"/>
        <v>0.2995092733</v>
      </c>
      <c r="V44" s="40">
        <f t="shared" si="13"/>
        <v>0.2995092733</v>
      </c>
      <c r="W44" s="72">
        <f t="shared" si="14"/>
        <v>0.2346352155</v>
      </c>
      <c r="X44" s="41">
        <f t="shared" si="15"/>
        <v>0.7004907267</v>
      </c>
      <c r="Y44" s="41">
        <f t="shared" si="16"/>
        <v>0.7653647845</v>
      </c>
      <c r="Z44" s="40">
        <f t="shared" si="17"/>
        <v>432</v>
      </c>
      <c r="AA44" s="40">
        <f t="shared" si="18"/>
        <v>315</v>
      </c>
      <c r="AB44" s="40">
        <f t="shared" si="19"/>
        <v>303</v>
      </c>
      <c r="AC44" s="40">
        <f t="shared" si="20"/>
        <v>129</v>
      </c>
      <c r="AD44" s="40">
        <f t="shared" si="21"/>
        <v>241</v>
      </c>
      <c r="AE44" s="40">
        <f t="shared" si="22"/>
        <v>74</v>
      </c>
      <c r="AF44" s="40">
        <f t="shared" si="23"/>
        <v>1.108527132</v>
      </c>
      <c r="AG44" s="40">
        <f t="shared" si="24"/>
        <v>0.6182572614</v>
      </c>
      <c r="AH44" s="40">
        <f t="shared" si="25"/>
        <v>336</v>
      </c>
      <c r="AI44" s="40">
        <f t="shared" ref="AI44:AJ44" si="85">AF44*AC44</f>
        <v>143</v>
      </c>
      <c r="AJ44" s="40">
        <f t="shared" si="85"/>
        <v>149</v>
      </c>
      <c r="AK44" s="40">
        <f t="shared" si="27"/>
        <v>46</v>
      </c>
      <c r="AL44" s="18">
        <f t="shared" si="28"/>
        <v>936</v>
      </c>
      <c r="AM44" s="40">
        <f t="shared" si="29"/>
        <v>674</v>
      </c>
      <c r="AN44" s="42">
        <f t="shared" si="30"/>
        <v>0.7200854701</v>
      </c>
      <c r="AO44" s="42">
        <f t="shared" si="31"/>
        <v>0.7980769231</v>
      </c>
      <c r="AP44" s="43">
        <f t="shared" si="32"/>
        <v>0.5863453815</v>
      </c>
      <c r="AQ44" s="43">
        <f t="shared" si="33"/>
        <v>0.609103079</v>
      </c>
      <c r="AR44" s="43">
        <f t="shared" si="34"/>
        <v>0.578313253</v>
      </c>
      <c r="AS44" s="43">
        <f t="shared" si="35"/>
        <v>0.7195845697</v>
      </c>
      <c r="AT44" s="43">
        <f t="shared" si="36"/>
        <v>0.5667655786</v>
      </c>
      <c r="AU44" s="43">
        <f t="shared" si="37"/>
        <v>0.7106824926</v>
      </c>
      <c r="AV44" s="44">
        <f t="shared" si="38"/>
        <v>120</v>
      </c>
      <c r="AW44" s="45">
        <f t="shared" si="39"/>
        <v>-47</v>
      </c>
      <c r="AX44" s="45"/>
    </row>
    <row r="45">
      <c r="A45" s="23"/>
      <c r="B45" s="11"/>
      <c r="C45" s="23"/>
      <c r="D45" s="46">
        <v>43.0</v>
      </c>
      <c r="E45" s="25">
        <f>'Miller vs Stavros; STUV'!D51</f>
        <v>43</v>
      </c>
      <c r="F45" s="26">
        <f>'Miller vs Stavros; STUV'!E51</f>
        <v>3365</v>
      </c>
      <c r="G45" s="18">
        <f>'Miller vs Stavros; STUV'!F51</f>
        <v>977</v>
      </c>
      <c r="H45" s="15">
        <f t="shared" si="5"/>
        <v>749</v>
      </c>
      <c r="I45" s="28">
        <f>'Miller vs Stavros; STUV'!G51</f>
        <v>195</v>
      </c>
      <c r="J45" s="29">
        <f>'Miller vs Stavros; STUV'!H51</f>
        <v>126</v>
      </c>
      <c r="K45" s="30">
        <f>'Miller vs Stavros; STUV'!I51</f>
        <v>136</v>
      </c>
      <c r="L45" s="31">
        <f>'Miller vs Stavros; STUV'!J51</f>
        <v>233</v>
      </c>
      <c r="M45" s="32">
        <f>'Miller vs Stavros; STUV'!K51</f>
        <v>39</v>
      </c>
      <c r="N45" s="33">
        <f>'Miller vs Stavros; STUV'!L51</f>
        <v>20</v>
      </c>
      <c r="O45" s="72">
        <f t="shared" si="6"/>
        <v>0.3842105263</v>
      </c>
      <c r="P45" s="72">
        <f t="shared" si="7"/>
        <v>0.6314363144</v>
      </c>
      <c r="Q45" s="40">
        <f t="shared" si="8"/>
        <v>0.6421867963</v>
      </c>
      <c r="R45" s="17">
        <f t="shared" si="9"/>
        <v>0.3145980763</v>
      </c>
      <c r="S45" s="72">
        <f t="shared" si="10"/>
        <v>-0.01075048194</v>
      </c>
      <c r="T45" s="40">
        <f t="shared" si="11"/>
        <v>0.09928834404</v>
      </c>
      <c r="U45" s="40">
        <f t="shared" si="12"/>
        <v>0.3511336484</v>
      </c>
      <c r="V45" s="40">
        <f t="shared" si="13"/>
        <v>0.3511336484</v>
      </c>
      <c r="W45" s="72">
        <f t="shared" si="14"/>
        <v>0.3403831665</v>
      </c>
      <c r="X45" s="41">
        <f t="shared" si="15"/>
        <v>0.6488663516</v>
      </c>
      <c r="Y45" s="41">
        <f t="shared" si="16"/>
        <v>0.6596168335</v>
      </c>
      <c r="Z45" s="40">
        <f t="shared" si="17"/>
        <v>380</v>
      </c>
      <c r="AA45" s="40">
        <f t="shared" si="18"/>
        <v>369</v>
      </c>
      <c r="AB45" s="40">
        <f t="shared" si="19"/>
        <v>247</v>
      </c>
      <c r="AC45" s="40">
        <f t="shared" si="20"/>
        <v>133</v>
      </c>
      <c r="AD45" s="40">
        <f t="shared" si="21"/>
        <v>243</v>
      </c>
      <c r="AE45" s="40">
        <f t="shared" si="22"/>
        <v>126</v>
      </c>
      <c r="AF45" s="40">
        <f t="shared" si="23"/>
        <v>1.097744361</v>
      </c>
      <c r="AG45" s="40">
        <f t="shared" si="24"/>
        <v>0.5596707819</v>
      </c>
      <c r="AH45" s="40">
        <f t="shared" si="25"/>
        <v>271</v>
      </c>
      <c r="AI45" s="40">
        <f t="shared" ref="AI45:AJ45" si="86">AF45*AC45</f>
        <v>146</v>
      </c>
      <c r="AJ45" s="40">
        <f t="shared" si="86"/>
        <v>136</v>
      </c>
      <c r="AK45" s="40">
        <f t="shared" si="27"/>
        <v>71</v>
      </c>
      <c r="AL45" s="18">
        <f t="shared" si="28"/>
        <v>977</v>
      </c>
      <c r="AM45" s="40">
        <f t="shared" si="29"/>
        <v>624</v>
      </c>
      <c r="AN45" s="42">
        <f t="shared" si="30"/>
        <v>0.6386898669</v>
      </c>
      <c r="AO45" s="42">
        <f t="shared" si="31"/>
        <v>0.7666325486</v>
      </c>
      <c r="AP45" s="43">
        <f t="shared" si="32"/>
        <v>0.4939919893</v>
      </c>
      <c r="AQ45" s="43">
        <f t="shared" si="33"/>
        <v>0.6234979973</v>
      </c>
      <c r="AR45" s="43">
        <f t="shared" si="34"/>
        <v>0.5073431242</v>
      </c>
      <c r="AS45" s="43">
        <f t="shared" si="35"/>
        <v>0.6522435897</v>
      </c>
      <c r="AT45" s="43">
        <f t="shared" si="36"/>
        <v>0.5480769231</v>
      </c>
      <c r="AU45" s="43">
        <f t="shared" si="37"/>
        <v>0.6682692308</v>
      </c>
      <c r="AV45" s="44">
        <f t="shared" si="38"/>
        <v>162</v>
      </c>
      <c r="AW45" s="45">
        <f t="shared" si="39"/>
        <v>-37</v>
      </c>
      <c r="AX45" s="45"/>
    </row>
    <row r="46">
      <c r="A46" s="23"/>
      <c r="B46" s="11"/>
      <c r="C46" s="23"/>
      <c r="D46" s="46">
        <v>44.0</v>
      </c>
      <c r="E46" s="25">
        <f>'Miller vs Stavros; STUV'!D52</f>
        <v>44</v>
      </c>
      <c r="F46" s="26">
        <f>'Miller vs Stavros; STUV'!E52</f>
        <v>3771</v>
      </c>
      <c r="G46" s="18">
        <f>'Miller vs Stavros; STUV'!F52</f>
        <v>1055</v>
      </c>
      <c r="H46" s="15">
        <f t="shared" si="5"/>
        <v>752</v>
      </c>
      <c r="I46" s="28">
        <f>'Miller vs Stavros; STUV'!G52</f>
        <v>205</v>
      </c>
      <c r="J46" s="29">
        <f>'Miller vs Stavros; STUV'!H52</f>
        <v>153</v>
      </c>
      <c r="K46" s="30">
        <f>'Miller vs Stavros; STUV'!I52</f>
        <v>103</v>
      </c>
      <c r="L46" s="31">
        <f>'Miller vs Stavros; STUV'!J52</f>
        <v>213</v>
      </c>
      <c r="M46" s="32">
        <f>'Miller vs Stavros; STUV'!K52</f>
        <v>38</v>
      </c>
      <c r="N46" s="33">
        <f>'Miller vs Stavros; STUV'!L52</f>
        <v>40</v>
      </c>
      <c r="O46" s="72">
        <f t="shared" si="6"/>
        <v>0.4426605505</v>
      </c>
      <c r="P46" s="72">
        <f t="shared" si="7"/>
        <v>0.6740506329</v>
      </c>
      <c r="Q46" s="40">
        <f t="shared" si="8"/>
        <v>0.6922210532</v>
      </c>
      <c r="R46" s="17">
        <f t="shared" si="9"/>
        <v>0.3646323332</v>
      </c>
      <c r="S46" s="72">
        <f t="shared" si="10"/>
        <v>-0.01817042029</v>
      </c>
      <c r="T46" s="40">
        <f t="shared" si="11"/>
        <v>0.09635485608</v>
      </c>
      <c r="U46" s="40">
        <f t="shared" si="12"/>
        <v>0.4055274968</v>
      </c>
      <c r="V46" s="40">
        <f t="shared" si="13"/>
        <v>0.4055274968</v>
      </c>
      <c r="W46" s="72">
        <f t="shared" si="14"/>
        <v>0.3873570765</v>
      </c>
      <c r="X46" s="41">
        <f t="shared" si="15"/>
        <v>0.5944725032</v>
      </c>
      <c r="Y46" s="41">
        <f t="shared" si="16"/>
        <v>0.6126429235</v>
      </c>
      <c r="Z46" s="40">
        <f t="shared" si="17"/>
        <v>436</v>
      </c>
      <c r="AA46" s="40">
        <f t="shared" si="18"/>
        <v>316</v>
      </c>
      <c r="AB46" s="40">
        <f t="shared" si="19"/>
        <v>259</v>
      </c>
      <c r="AC46" s="40">
        <f t="shared" si="20"/>
        <v>177</v>
      </c>
      <c r="AD46" s="40">
        <f t="shared" si="21"/>
        <v>194</v>
      </c>
      <c r="AE46" s="40">
        <f t="shared" si="22"/>
        <v>122</v>
      </c>
      <c r="AF46" s="40">
        <f t="shared" si="23"/>
        <v>1.09039548</v>
      </c>
      <c r="AG46" s="40">
        <f t="shared" si="24"/>
        <v>0.5309278351</v>
      </c>
      <c r="AH46" s="40">
        <f t="shared" si="25"/>
        <v>282</v>
      </c>
      <c r="AI46" s="40">
        <f t="shared" ref="AI46:AJ46" si="87">AF46*AC46</f>
        <v>193</v>
      </c>
      <c r="AJ46" s="40">
        <f t="shared" si="87"/>
        <v>103</v>
      </c>
      <c r="AK46" s="40">
        <f t="shared" si="27"/>
        <v>65</v>
      </c>
      <c r="AL46" s="18">
        <f t="shared" si="28"/>
        <v>1055</v>
      </c>
      <c r="AM46" s="40">
        <f t="shared" si="29"/>
        <v>643</v>
      </c>
      <c r="AN46" s="42">
        <f t="shared" si="30"/>
        <v>0.609478673</v>
      </c>
      <c r="AO46" s="42">
        <f t="shared" si="31"/>
        <v>0.7127962085</v>
      </c>
      <c r="AP46" s="43">
        <f t="shared" si="32"/>
        <v>0.460106383</v>
      </c>
      <c r="AQ46" s="43">
        <f t="shared" si="33"/>
        <v>0.6063829787</v>
      </c>
      <c r="AR46" s="43">
        <f t="shared" si="34"/>
        <v>0.579787234</v>
      </c>
      <c r="AS46" s="43">
        <f t="shared" si="35"/>
        <v>0.598755832</v>
      </c>
      <c r="AT46" s="43">
        <f t="shared" si="36"/>
        <v>0.5396578538</v>
      </c>
      <c r="AU46" s="43">
        <f t="shared" si="37"/>
        <v>0.7387247278</v>
      </c>
      <c r="AV46" s="44">
        <f t="shared" si="38"/>
        <v>148</v>
      </c>
      <c r="AW46" s="45">
        <f t="shared" si="39"/>
        <v>-39</v>
      </c>
      <c r="AX46" s="45"/>
    </row>
    <row r="47">
      <c r="A47" s="23"/>
      <c r="B47" s="11"/>
      <c r="C47" s="23"/>
      <c r="D47" s="46">
        <v>45.0</v>
      </c>
      <c r="E47" s="25">
        <f>'Miller vs Stavros; STUV'!D53</f>
        <v>45</v>
      </c>
      <c r="F47" s="26">
        <f>'Miller vs Stavros; STUV'!E53</f>
        <v>3784</v>
      </c>
      <c r="G47" s="18">
        <f>'Miller vs Stavros; STUV'!F53</f>
        <v>1282</v>
      </c>
      <c r="H47" s="15">
        <f t="shared" si="5"/>
        <v>764</v>
      </c>
      <c r="I47" s="28">
        <f>'Miller vs Stavros; STUV'!G53</f>
        <v>163</v>
      </c>
      <c r="J47" s="29">
        <f>'Miller vs Stavros; STUV'!H53</f>
        <v>150</v>
      </c>
      <c r="K47" s="30">
        <f>'Miller vs Stavros; STUV'!I53</f>
        <v>85</v>
      </c>
      <c r="L47" s="31">
        <f>'Miller vs Stavros; STUV'!J53</f>
        <v>252</v>
      </c>
      <c r="M47" s="32">
        <f>'Miller vs Stavros; STUV'!K53</f>
        <v>46</v>
      </c>
      <c r="N47" s="33">
        <f>'Miller vs Stavros; STUV'!L53</f>
        <v>68</v>
      </c>
      <c r="O47" s="72">
        <f t="shared" si="6"/>
        <v>0.5105386417</v>
      </c>
      <c r="P47" s="72">
        <f t="shared" si="7"/>
        <v>0.7477744807</v>
      </c>
      <c r="Q47" s="40">
        <f t="shared" si="8"/>
        <v>0.7392556458</v>
      </c>
      <c r="R47" s="17">
        <f t="shared" si="9"/>
        <v>0.4116669258</v>
      </c>
      <c r="S47" s="72">
        <f t="shared" si="10"/>
        <v>0.008518834922</v>
      </c>
      <c r="T47" s="40">
        <f t="shared" si="11"/>
        <v>0.1068042582</v>
      </c>
      <c r="U47" s="40">
        <f t="shared" si="12"/>
        <v>0.4637452762</v>
      </c>
      <c r="V47" s="40">
        <f t="shared" si="13"/>
        <v>0.4637452762</v>
      </c>
      <c r="W47" s="72">
        <f t="shared" si="14"/>
        <v>0.4722641111</v>
      </c>
      <c r="X47" s="41">
        <f t="shared" si="15"/>
        <v>0.5362547238</v>
      </c>
      <c r="Y47" s="41">
        <f t="shared" si="16"/>
        <v>0.5277358889</v>
      </c>
      <c r="Z47" s="40">
        <f t="shared" si="17"/>
        <v>427</v>
      </c>
      <c r="AA47" s="40">
        <f t="shared" si="18"/>
        <v>337</v>
      </c>
      <c r="AB47" s="40">
        <f t="shared" si="19"/>
        <v>229</v>
      </c>
      <c r="AC47" s="40">
        <f t="shared" si="20"/>
        <v>198</v>
      </c>
      <c r="AD47" s="40">
        <f t="shared" si="21"/>
        <v>178</v>
      </c>
      <c r="AE47" s="40">
        <f t="shared" si="22"/>
        <v>159</v>
      </c>
      <c r="AF47" s="40">
        <f t="shared" si="23"/>
        <v>1.101010101</v>
      </c>
      <c r="AG47" s="40">
        <f t="shared" si="24"/>
        <v>0.4775280899</v>
      </c>
      <c r="AH47" s="40">
        <f t="shared" si="25"/>
        <v>252</v>
      </c>
      <c r="AI47" s="40">
        <f t="shared" ref="AI47:AJ47" si="88">AF47*AC47</f>
        <v>218</v>
      </c>
      <c r="AJ47" s="40">
        <f t="shared" si="88"/>
        <v>85</v>
      </c>
      <c r="AK47" s="40">
        <f t="shared" si="27"/>
        <v>76</v>
      </c>
      <c r="AL47" s="18">
        <f t="shared" si="28"/>
        <v>1282</v>
      </c>
      <c r="AM47" s="40">
        <f t="shared" si="29"/>
        <v>631</v>
      </c>
      <c r="AN47" s="42">
        <f t="shared" si="30"/>
        <v>0.492199688</v>
      </c>
      <c r="AO47" s="42">
        <f t="shared" si="31"/>
        <v>0.5959438378</v>
      </c>
      <c r="AP47" s="43">
        <f t="shared" si="32"/>
        <v>0.3848167539</v>
      </c>
      <c r="AQ47" s="43">
        <f t="shared" si="33"/>
        <v>0.6034031414</v>
      </c>
      <c r="AR47" s="43">
        <f t="shared" si="34"/>
        <v>0.5589005236</v>
      </c>
      <c r="AS47" s="43">
        <f t="shared" si="35"/>
        <v>0.5340729002</v>
      </c>
      <c r="AT47" s="43">
        <f t="shared" si="36"/>
        <v>0.5198098257</v>
      </c>
      <c r="AU47" s="43">
        <f t="shared" si="37"/>
        <v>0.7448494453</v>
      </c>
      <c r="AV47" s="44">
        <f t="shared" si="38"/>
        <v>176</v>
      </c>
      <c r="AW47" s="45">
        <f t="shared" si="39"/>
        <v>-43</v>
      </c>
      <c r="AX47" s="45"/>
    </row>
    <row r="48">
      <c r="A48" s="23"/>
      <c r="B48" s="23"/>
      <c r="C48" s="23"/>
      <c r="D48" s="46">
        <v>46.0</v>
      </c>
      <c r="E48" s="25">
        <f>'Miller vs Stavros; STUV'!D54</f>
        <v>46</v>
      </c>
      <c r="F48" s="26">
        <f>'Miller vs Stavros; STUV'!E54</f>
        <v>3392</v>
      </c>
      <c r="G48" s="18">
        <f>'Miller vs Stavros; STUV'!F54</f>
        <v>982</v>
      </c>
      <c r="H48" s="15">
        <f t="shared" si="5"/>
        <v>772</v>
      </c>
      <c r="I48" s="28">
        <f>'Miller vs Stavros; STUV'!G54</f>
        <v>225</v>
      </c>
      <c r="J48" s="29">
        <f>'Miller vs Stavros; STUV'!H54</f>
        <v>124</v>
      </c>
      <c r="K48" s="30">
        <f>'Miller vs Stavros; STUV'!I54</f>
        <v>122</v>
      </c>
      <c r="L48" s="31">
        <f>'Miller vs Stavros; STUV'!J54</f>
        <v>239</v>
      </c>
      <c r="M48" s="32">
        <f>'Miller vs Stavros; STUV'!K54</f>
        <v>42</v>
      </c>
      <c r="N48" s="33">
        <f>'Miller vs Stavros; STUV'!L54</f>
        <v>20</v>
      </c>
      <c r="O48" s="72">
        <f t="shared" si="6"/>
        <v>0.3503649635</v>
      </c>
      <c r="P48" s="72">
        <f t="shared" si="7"/>
        <v>0.6620498615</v>
      </c>
      <c r="Q48" s="40">
        <f t="shared" si="8"/>
        <v>0.6105291599</v>
      </c>
      <c r="R48" s="17">
        <f t="shared" si="9"/>
        <v>0.2829404399</v>
      </c>
      <c r="S48" s="72">
        <f t="shared" si="10"/>
        <v>0.05152070159</v>
      </c>
      <c r="T48" s="40">
        <f t="shared" si="11"/>
        <v>0.1060649358</v>
      </c>
      <c r="U48" s="40">
        <f t="shared" si="12"/>
        <v>0.3184422241</v>
      </c>
      <c r="V48" s="40">
        <f t="shared" si="13"/>
        <v>0.3184422241</v>
      </c>
      <c r="W48" s="72">
        <f t="shared" si="14"/>
        <v>0.3699629257</v>
      </c>
      <c r="X48" s="41">
        <f t="shared" si="15"/>
        <v>0.6815577759</v>
      </c>
      <c r="Y48" s="41">
        <f t="shared" si="16"/>
        <v>0.6300370743</v>
      </c>
      <c r="Z48" s="40">
        <f t="shared" si="17"/>
        <v>411</v>
      </c>
      <c r="AA48" s="40">
        <f t="shared" si="18"/>
        <v>361</v>
      </c>
      <c r="AB48" s="40">
        <f t="shared" si="19"/>
        <v>280</v>
      </c>
      <c r="AC48" s="40">
        <f t="shared" si="20"/>
        <v>131</v>
      </c>
      <c r="AD48" s="40">
        <f t="shared" si="21"/>
        <v>227</v>
      </c>
      <c r="AE48" s="40">
        <f t="shared" si="22"/>
        <v>134</v>
      </c>
      <c r="AF48" s="40">
        <f t="shared" si="23"/>
        <v>1.099236641</v>
      </c>
      <c r="AG48" s="40">
        <f t="shared" si="24"/>
        <v>0.5374449339</v>
      </c>
      <c r="AH48" s="40">
        <f t="shared" si="25"/>
        <v>308</v>
      </c>
      <c r="AI48" s="40">
        <f t="shared" ref="AI48:AJ48" si="89">AF48*AC48</f>
        <v>144</v>
      </c>
      <c r="AJ48" s="40">
        <f t="shared" si="89"/>
        <v>122</v>
      </c>
      <c r="AK48" s="40">
        <f t="shared" si="27"/>
        <v>72</v>
      </c>
      <c r="AL48" s="18">
        <f t="shared" si="28"/>
        <v>982</v>
      </c>
      <c r="AM48" s="40">
        <f t="shared" si="29"/>
        <v>646</v>
      </c>
      <c r="AN48" s="42">
        <f t="shared" si="30"/>
        <v>0.6578411405</v>
      </c>
      <c r="AO48" s="42">
        <f t="shared" si="31"/>
        <v>0.7861507128</v>
      </c>
      <c r="AP48" s="43">
        <f t="shared" si="32"/>
        <v>0.5038860104</v>
      </c>
      <c r="AQ48" s="43">
        <f t="shared" si="33"/>
        <v>0.6554404145</v>
      </c>
      <c r="AR48" s="43">
        <f t="shared" si="34"/>
        <v>0.5323834197</v>
      </c>
      <c r="AS48" s="43">
        <f t="shared" si="35"/>
        <v>0.6656346749</v>
      </c>
      <c r="AT48" s="43">
        <f t="shared" si="36"/>
        <v>0.5882352941</v>
      </c>
      <c r="AU48" s="43">
        <f t="shared" si="37"/>
        <v>0.6996904025</v>
      </c>
      <c r="AV48" s="44">
        <f t="shared" si="38"/>
        <v>167</v>
      </c>
      <c r="AW48" s="45">
        <f t="shared" si="39"/>
        <v>-41</v>
      </c>
      <c r="AX48" s="45"/>
    </row>
    <row r="49">
      <c r="A49" s="23"/>
      <c r="B49" s="23"/>
      <c r="C49" s="23"/>
      <c r="D49" s="46">
        <v>47.0</v>
      </c>
      <c r="E49" s="25">
        <f>'Miller vs Stavros; STUV'!D55</f>
        <v>47</v>
      </c>
      <c r="F49" s="26">
        <f>'Miller vs Stavros; STUV'!E55</f>
        <v>3774</v>
      </c>
      <c r="G49" s="18">
        <f>'Miller vs Stavros; STUV'!F55</f>
        <v>1204</v>
      </c>
      <c r="H49" s="15">
        <f t="shared" si="5"/>
        <v>772</v>
      </c>
      <c r="I49" s="28">
        <f>'Miller vs Stavros; STUV'!G55</f>
        <v>193</v>
      </c>
      <c r="J49" s="29">
        <f>'Miller vs Stavros; STUV'!H55</f>
        <v>138</v>
      </c>
      <c r="K49" s="30">
        <f>'Miller vs Stavros; STUV'!I55</f>
        <v>106</v>
      </c>
      <c r="L49" s="31">
        <f>'Miller vs Stavros; STUV'!J55</f>
        <v>224</v>
      </c>
      <c r="M49" s="32">
        <f>'Miller vs Stavros; STUV'!K55</f>
        <v>64</v>
      </c>
      <c r="N49" s="33">
        <f>'Miller vs Stavros; STUV'!L55</f>
        <v>47</v>
      </c>
      <c r="O49" s="72">
        <f t="shared" si="6"/>
        <v>0.4185520362</v>
      </c>
      <c r="P49" s="72">
        <f t="shared" si="7"/>
        <v>0.6787878788</v>
      </c>
      <c r="Q49" s="40">
        <f t="shared" si="8"/>
        <v>0.6724474729</v>
      </c>
      <c r="R49" s="17">
        <f t="shared" si="9"/>
        <v>0.3448587529</v>
      </c>
      <c r="S49" s="72">
        <f t="shared" si="10"/>
        <v>0.00634040585</v>
      </c>
      <c r="T49" s="40">
        <f t="shared" si="11"/>
        <v>0.0962334507</v>
      </c>
      <c r="U49" s="40">
        <f t="shared" si="12"/>
        <v>0.3834797038</v>
      </c>
      <c r="V49" s="40">
        <f t="shared" si="13"/>
        <v>0.3834797038</v>
      </c>
      <c r="W49" s="72">
        <f t="shared" si="14"/>
        <v>0.3898201097</v>
      </c>
      <c r="X49" s="41">
        <f t="shared" si="15"/>
        <v>0.6165202962</v>
      </c>
      <c r="Y49" s="41">
        <f t="shared" si="16"/>
        <v>0.6101798903</v>
      </c>
      <c r="Z49" s="40">
        <f t="shared" si="17"/>
        <v>442</v>
      </c>
      <c r="AA49" s="40">
        <f t="shared" si="18"/>
        <v>330</v>
      </c>
      <c r="AB49" s="40">
        <f t="shared" si="19"/>
        <v>273</v>
      </c>
      <c r="AC49" s="40">
        <f t="shared" si="20"/>
        <v>169</v>
      </c>
      <c r="AD49" s="40">
        <f t="shared" si="21"/>
        <v>201</v>
      </c>
      <c r="AE49" s="40">
        <f t="shared" si="22"/>
        <v>129</v>
      </c>
      <c r="AF49" s="40">
        <f t="shared" si="23"/>
        <v>1.094674556</v>
      </c>
      <c r="AG49" s="40">
        <f t="shared" si="24"/>
        <v>0.5273631841</v>
      </c>
      <c r="AH49" s="40">
        <f t="shared" si="25"/>
        <v>299</v>
      </c>
      <c r="AI49" s="40">
        <f t="shared" ref="AI49:AJ49" si="90">AF49*AC49</f>
        <v>185</v>
      </c>
      <c r="AJ49" s="40">
        <f t="shared" si="90"/>
        <v>106</v>
      </c>
      <c r="AK49" s="40">
        <f t="shared" si="27"/>
        <v>68</v>
      </c>
      <c r="AL49" s="18">
        <f t="shared" si="28"/>
        <v>1204</v>
      </c>
      <c r="AM49" s="40">
        <f t="shared" si="29"/>
        <v>658</v>
      </c>
      <c r="AN49" s="42">
        <f t="shared" si="30"/>
        <v>0.5465116279</v>
      </c>
      <c r="AO49" s="42">
        <f t="shared" si="31"/>
        <v>0.6411960133</v>
      </c>
      <c r="AP49" s="43">
        <f t="shared" si="32"/>
        <v>0.4702072539</v>
      </c>
      <c r="AQ49" s="43">
        <f t="shared" si="33"/>
        <v>0.6230569948</v>
      </c>
      <c r="AR49" s="43">
        <f t="shared" si="34"/>
        <v>0.5725388601</v>
      </c>
      <c r="AS49" s="43">
        <f t="shared" si="35"/>
        <v>0.6155015198</v>
      </c>
      <c r="AT49" s="43">
        <f t="shared" si="36"/>
        <v>0.5577507599</v>
      </c>
      <c r="AU49" s="43">
        <f t="shared" si="37"/>
        <v>0.73556231</v>
      </c>
      <c r="AV49" s="44">
        <f t="shared" si="38"/>
        <v>156</v>
      </c>
      <c r="AW49" s="45">
        <f t="shared" si="39"/>
        <v>-42</v>
      </c>
      <c r="AX49" s="45"/>
    </row>
    <row r="50">
      <c r="A50" s="23"/>
      <c r="B50" s="23"/>
      <c r="C50" s="23"/>
      <c r="D50" s="46">
        <v>48.0</v>
      </c>
      <c r="E50" s="25">
        <f>'Miller vs Stavros; STUV'!D56</f>
        <v>48</v>
      </c>
      <c r="F50" s="26">
        <f>'Miller vs Stavros; STUV'!E56</f>
        <v>3863</v>
      </c>
      <c r="G50" s="18">
        <f>'Miller vs Stavros; STUV'!F56</f>
        <v>1099</v>
      </c>
      <c r="H50" s="15">
        <f t="shared" si="5"/>
        <v>783</v>
      </c>
      <c r="I50" s="28">
        <f>'Miller vs Stavros; STUV'!G56</f>
        <v>171</v>
      </c>
      <c r="J50" s="29">
        <f>'Miller vs Stavros; STUV'!H56</f>
        <v>127</v>
      </c>
      <c r="K50" s="30">
        <f>'Miller vs Stavros; STUV'!I56</f>
        <v>116</v>
      </c>
      <c r="L50" s="31">
        <f>'Miller vs Stavros; STUV'!J56</f>
        <v>266</v>
      </c>
      <c r="M50" s="32">
        <f>'Miller vs Stavros; STUV'!K56</f>
        <v>53</v>
      </c>
      <c r="N50" s="33">
        <f>'Miller vs Stavros; STUV'!L56</f>
        <v>50</v>
      </c>
      <c r="O50" s="72">
        <f t="shared" si="6"/>
        <v>0.4413965087</v>
      </c>
      <c r="P50" s="72">
        <f t="shared" si="7"/>
        <v>0.6963350785</v>
      </c>
      <c r="Q50" s="40">
        <f t="shared" si="8"/>
        <v>0.6912188709</v>
      </c>
      <c r="R50" s="17">
        <f t="shared" si="9"/>
        <v>0.3636301509</v>
      </c>
      <c r="S50" s="72">
        <f t="shared" si="10"/>
        <v>0.005116207674</v>
      </c>
      <c r="T50" s="40">
        <f t="shared" si="11"/>
        <v>0.09630215808</v>
      </c>
      <c r="U50" s="40">
        <f t="shared" si="12"/>
        <v>0.4043870451</v>
      </c>
      <c r="V50" s="40">
        <f t="shared" si="13"/>
        <v>0.4043870451</v>
      </c>
      <c r="W50" s="72">
        <f t="shared" si="14"/>
        <v>0.4095032528</v>
      </c>
      <c r="X50" s="41">
        <f t="shared" si="15"/>
        <v>0.5956129549</v>
      </c>
      <c r="Y50" s="41">
        <f t="shared" si="16"/>
        <v>0.5904967472</v>
      </c>
      <c r="Z50" s="40">
        <f t="shared" si="17"/>
        <v>401</v>
      </c>
      <c r="AA50" s="40">
        <f t="shared" si="18"/>
        <v>382</v>
      </c>
      <c r="AB50" s="40">
        <f t="shared" si="19"/>
        <v>239</v>
      </c>
      <c r="AC50" s="40">
        <f t="shared" si="20"/>
        <v>162</v>
      </c>
      <c r="AD50" s="40">
        <f t="shared" si="21"/>
        <v>226</v>
      </c>
      <c r="AE50" s="40">
        <f t="shared" si="22"/>
        <v>156</v>
      </c>
      <c r="AF50" s="40">
        <f t="shared" si="23"/>
        <v>1.092592593</v>
      </c>
      <c r="AG50" s="40">
        <f t="shared" si="24"/>
        <v>0.5132743363</v>
      </c>
      <c r="AH50" s="40">
        <f t="shared" si="25"/>
        <v>261</v>
      </c>
      <c r="AI50" s="40">
        <f t="shared" ref="AI50:AJ50" si="91">AF50*AC50</f>
        <v>177</v>
      </c>
      <c r="AJ50" s="40">
        <f t="shared" si="91"/>
        <v>116</v>
      </c>
      <c r="AK50" s="40">
        <f t="shared" si="27"/>
        <v>80</v>
      </c>
      <c r="AL50" s="18">
        <f t="shared" si="28"/>
        <v>1099</v>
      </c>
      <c r="AM50" s="40">
        <f t="shared" si="29"/>
        <v>634</v>
      </c>
      <c r="AN50" s="42">
        <f t="shared" si="30"/>
        <v>0.5768880801</v>
      </c>
      <c r="AO50" s="42">
        <f t="shared" si="31"/>
        <v>0.7124658781</v>
      </c>
      <c r="AP50" s="43">
        <f t="shared" si="32"/>
        <v>0.4342273308</v>
      </c>
      <c r="AQ50" s="43">
        <f t="shared" si="33"/>
        <v>0.625798212</v>
      </c>
      <c r="AR50" s="43">
        <f t="shared" si="34"/>
        <v>0.5121328225</v>
      </c>
      <c r="AS50" s="43">
        <f t="shared" si="35"/>
        <v>0.594637224</v>
      </c>
      <c r="AT50" s="43">
        <f t="shared" si="36"/>
        <v>0.5378548896</v>
      </c>
      <c r="AU50" s="43">
        <f t="shared" si="37"/>
        <v>0.690851735</v>
      </c>
      <c r="AV50" s="44">
        <f t="shared" si="38"/>
        <v>186</v>
      </c>
      <c r="AW50" s="45">
        <f t="shared" si="39"/>
        <v>-37</v>
      </c>
      <c r="AX50" s="45"/>
    </row>
    <row r="51">
      <c r="A51" s="23"/>
      <c r="B51" s="23"/>
      <c r="C51" s="23"/>
      <c r="D51" s="46">
        <v>49.0</v>
      </c>
      <c r="E51" s="25">
        <f>'Miller vs Stavros; STUV'!D57</f>
        <v>49</v>
      </c>
      <c r="F51" s="26">
        <f>'Miller vs Stavros; STUV'!E57</f>
        <v>3800</v>
      </c>
      <c r="G51" s="18">
        <f>'Miller vs Stavros; STUV'!F57</f>
        <v>984</v>
      </c>
      <c r="H51" s="15">
        <f t="shared" si="5"/>
        <v>793</v>
      </c>
      <c r="I51" s="28">
        <f>'Miller vs Stavros; STUV'!G57</f>
        <v>245</v>
      </c>
      <c r="J51" s="29">
        <f>'Miller vs Stavros; STUV'!H57</f>
        <v>121</v>
      </c>
      <c r="K51" s="30">
        <f>'Miller vs Stavros; STUV'!I57</f>
        <v>134</v>
      </c>
      <c r="L51" s="31">
        <f>'Miller vs Stavros; STUV'!J57</f>
        <v>235</v>
      </c>
      <c r="M51" s="32">
        <f>'Miller vs Stavros; STUV'!K57</f>
        <v>41</v>
      </c>
      <c r="N51" s="33">
        <f>'Miller vs Stavros; STUV'!L57</f>
        <v>17</v>
      </c>
      <c r="O51" s="72">
        <f t="shared" si="6"/>
        <v>0.3254716981</v>
      </c>
      <c r="P51" s="72">
        <f t="shared" si="7"/>
        <v>0.6368563686</v>
      </c>
      <c r="Q51" s="40">
        <f t="shared" si="8"/>
        <v>0.5864496982</v>
      </c>
      <c r="R51" s="17">
        <f t="shared" si="9"/>
        <v>0.2588609782</v>
      </c>
      <c r="S51" s="72">
        <f t="shared" si="10"/>
        <v>0.05040667041</v>
      </c>
      <c r="T51" s="40">
        <f t="shared" si="11"/>
        <v>0.1135045527</v>
      </c>
      <c r="U51" s="40">
        <f t="shared" si="12"/>
        <v>0.294058525</v>
      </c>
      <c r="V51" s="40">
        <f t="shared" si="13"/>
        <v>0.294058525</v>
      </c>
      <c r="W51" s="72">
        <f t="shared" si="14"/>
        <v>0.3444651954</v>
      </c>
      <c r="X51" s="41">
        <f t="shared" si="15"/>
        <v>0.705941475</v>
      </c>
      <c r="Y51" s="41">
        <f t="shared" si="16"/>
        <v>0.6555348046</v>
      </c>
      <c r="Z51" s="40">
        <f t="shared" si="17"/>
        <v>424</v>
      </c>
      <c r="AA51" s="40">
        <f t="shared" si="18"/>
        <v>369</v>
      </c>
      <c r="AB51" s="40">
        <f t="shared" si="19"/>
        <v>299</v>
      </c>
      <c r="AC51" s="40">
        <f t="shared" si="20"/>
        <v>125</v>
      </c>
      <c r="AD51" s="40">
        <f t="shared" si="21"/>
        <v>242</v>
      </c>
      <c r="AE51" s="40">
        <f t="shared" si="22"/>
        <v>127</v>
      </c>
      <c r="AF51" s="40">
        <f t="shared" si="23"/>
        <v>1.104</v>
      </c>
      <c r="AG51" s="40">
        <f t="shared" si="24"/>
        <v>0.5537190083</v>
      </c>
      <c r="AH51" s="40">
        <f t="shared" si="25"/>
        <v>330</v>
      </c>
      <c r="AI51" s="40">
        <f t="shared" ref="AI51:AJ51" si="92">AF51*AC51</f>
        <v>138</v>
      </c>
      <c r="AJ51" s="40">
        <f t="shared" si="92"/>
        <v>134</v>
      </c>
      <c r="AK51" s="40">
        <f t="shared" si="27"/>
        <v>70</v>
      </c>
      <c r="AL51" s="18">
        <f t="shared" si="28"/>
        <v>984</v>
      </c>
      <c r="AM51" s="40">
        <f t="shared" si="29"/>
        <v>672</v>
      </c>
      <c r="AN51" s="42">
        <f t="shared" si="30"/>
        <v>0.6829268293</v>
      </c>
      <c r="AO51" s="42">
        <f t="shared" si="31"/>
        <v>0.8058943089</v>
      </c>
      <c r="AP51" s="43">
        <f t="shared" si="32"/>
        <v>0.5296343001</v>
      </c>
      <c r="AQ51" s="43">
        <f t="shared" si="33"/>
        <v>0.656998739</v>
      </c>
      <c r="AR51" s="43">
        <f t="shared" si="34"/>
        <v>0.5346784363</v>
      </c>
      <c r="AS51" s="43">
        <f t="shared" si="35"/>
        <v>0.6904761905</v>
      </c>
      <c r="AT51" s="43">
        <f t="shared" si="36"/>
        <v>0.5952380952</v>
      </c>
      <c r="AU51" s="43">
        <f t="shared" si="37"/>
        <v>0.6964285714</v>
      </c>
      <c r="AV51" s="44">
        <f t="shared" si="38"/>
        <v>165</v>
      </c>
      <c r="AW51" s="45">
        <f t="shared" si="39"/>
        <v>-44</v>
      </c>
      <c r="AX51" s="45"/>
    </row>
    <row r="52">
      <c r="A52" s="23"/>
      <c r="B52" s="23"/>
      <c r="C52" s="23"/>
      <c r="D52" s="46">
        <v>50.0</v>
      </c>
      <c r="E52" s="25">
        <f>'Miller vs Stavros; STUV'!D58</f>
        <v>50</v>
      </c>
      <c r="F52" s="26">
        <f>'Miller vs Stavros; STUV'!E58</f>
        <v>3413</v>
      </c>
      <c r="G52" s="18">
        <f>'Miller vs Stavros; STUV'!F58</f>
        <v>932</v>
      </c>
      <c r="H52" s="15">
        <f t="shared" si="5"/>
        <v>809</v>
      </c>
      <c r="I52" s="28">
        <f>'Miller vs Stavros; STUV'!G58</f>
        <v>234</v>
      </c>
      <c r="J52" s="29">
        <f>'Miller vs Stavros; STUV'!H58</f>
        <v>64</v>
      </c>
      <c r="K52" s="30">
        <f>'Miller vs Stavros; STUV'!I58</f>
        <v>245</v>
      </c>
      <c r="L52" s="31">
        <f>'Miller vs Stavros; STUV'!J58</f>
        <v>212</v>
      </c>
      <c r="M52" s="32">
        <f>'Miller vs Stavros; STUV'!K58</f>
        <v>48</v>
      </c>
      <c r="N52" s="33">
        <f>'Miller vs Stavros; STUV'!L58</f>
        <v>6</v>
      </c>
      <c r="O52" s="72">
        <f t="shared" si="6"/>
        <v>0.1988636364</v>
      </c>
      <c r="P52" s="72">
        <f t="shared" si="7"/>
        <v>0.4638949672</v>
      </c>
      <c r="Q52" s="40">
        <f t="shared" si="8"/>
        <v>0.4631217276</v>
      </c>
      <c r="R52" s="17">
        <f t="shared" si="9"/>
        <v>0.1355330076</v>
      </c>
      <c r="S52" s="72">
        <f t="shared" si="10"/>
        <v>0.000773239529</v>
      </c>
      <c r="T52" s="40">
        <f t="shared" si="11"/>
        <v>0.1871709644</v>
      </c>
      <c r="U52" s="40">
        <f t="shared" si="12"/>
        <v>0.1701704176</v>
      </c>
      <c r="V52" s="40">
        <f t="shared" si="13"/>
        <v>0.1701704176</v>
      </c>
      <c r="W52" s="72">
        <f t="shared" si="14"/>
        <v>0.1709436571</v>
      </c>
      <c r="X52" s="41">
        <f t="shared" si="15"/>
        <v>0.8298295824</v>
      </c>
      <c r="Y52" s="41">
        <f t="shared" si="16"/>
        <v>0.8290563429</v>
      </c>
      <c r="Z52" s="40">
        <f t="shared" si="17"/>
        <v>352</v>
      </c>
      <c r="AA52" s="40">
        <f t="shared" si="18"/>
        <v>457</v>
      </c>
      <c r="AB52" s="40">
        <f t="shared" si="19"/>
        <v>292</v>
      </c>
      <c r="AC52" s="40">
        <f t="shared" si="20"/>
        <v>60</v>
      </c>
      <c r="AD52" s="40">
        <f t="shared" si="21"/>
        <v>379</v>
      </c>
      <c r="AE52" s="40">
        <f t="shared" si="22"/>
        <v>78</v>
      </c>
      <c r="AF52" s="40">
        <f t="shared" si="23"/>
        <v>1.166666667</v>
      </c>
      <c r="AG52" s="40">
        <f t="shared" si="24"/>
        <v>0.6464379947</v>
      </c>
      <c r="AH52" s="40">
        <f t="shared" si="25"/>
        <v>341</v>
      </c>
      <c r="AI52" s="40">
        <f t="shared" ref="AI52:AJ52" si="93">AF52*AC52</f>
        <v>70</v>
      </c>
      <c r="AJ52" s="40">
        <f t="shared" si="93"/>
        <v>245</v>
      </c>
      <c r="AK52" s="40">
        <f t="shared" si="27"/>
        <v>50</v>
      </c>
      <c r="AL52" s="18">
        <f t="shared" si="28"/>
        <v>932</v>
      </c>
      <c r="AM52" s="40">
        <f t="shared" si="29"/>
        <v>706</v>
      </c>
      <c r="AN52" s="42">
        <f t="shared" si="30"/>
        <v>0.7575107296</v>
      </c>
      <c r="AO52" s="42">
        <f t="shared" si="31"/>
        <v>0.8680257511</v>
      </c>
      <c r="AP52" s="43">
        <f t="shared" si="32"/>
        <v>0.651421508</v>
      </c>
      <c r="AQ52" s="43">
        <f t="shared" si="33"/>
        <v>0.6106304079</v>
      </c>
      <c r="AR52" s="43">
        <f t="shared" si="34"/>
        <v>0.435105068</v>
      </c>
      <c r="AS52" s="43">
        <f t="shared" si="35"/>
        <v>0.8300283286</v>
      </c>
      <c r="AT52" s="43">
        <f t="shared" si="36"/>
        <v>0.5538243626</v>
      </c>
      <c r="AU52" s="43">
        <f t="shared" si="37"/>
        <v>0.5821529745</v>
      </c>
      <c r="AV52" s="44">
        <f t="shared" si="38"/>
        <v>162</v>
      </c>
      <c r="AW52" s="45">
        <f t="shared" si="39"/>
        <v>-59</v>
      </c>
      <c r="AX52" s="45"/>
    </row>
    <row r="53">
      <c r="A53" s="23"/>
      <c r="B53" s="23"/>
      <c r="C53" s="23"/>
      <c r="D53" s="46">
        <v>51.0</v>
      </c>
      <c r="E53" s="25">
        <f>'Miller vs Stavros; STUV'!D59</f>
        <v>51</v>
      </c>
      <c r="F53" s="26">
        <f>'Miller vs Stavros; STUV'!E59</f>
        <v>3366</v>
      </c>
      <c r="G53" s="18">
        <f>'Miller vs Stavros; STUV'!F59</f>
        <v>995</v>
      </c>
      <c r="H53" s="15">
        <f t="shared" si="5"/>
        <v>816</v>
      </c>
      <c r="I53" s="28">
        <f>'Miller vs Stavros; STUV'!G59</f>
        <v>251</v>
      </c>
      <c r="J53" s="29">
        <f>'Miller vs Stavros; STUV'!H59</f>
        <v>118</v>
      </c>
      <c r="K53" s="30">
        <f>'Miller vs Stavros; STUV'!I59</f>
        <v>189</v>
      </c>
      <c r="L53" s="31">
        <f>'Miller vs Stavros; STUV'!J59</f>
        <v>221</v>
      </c>
      <c r="M53" s="32">
        <f>'Miller vs Stavros; STUV'!K59</f>
        <v>25</v>
      </c>
      <c r="N53" s="33">
        <f>'Miller vs Stavros; STUV'!L59</f>
        <v>12</v>
      </c>
      <c r="O53" s="72">
        <f t="shared" si="6"/>
        <v>0.3201970443</v>
      </c>
      <c r="P53" s="72">
        <f t="shared" si="7"/>
        <v>0.5390243902</v>
      </c>
      <c r="Q53" s="40">
        <f t="shared" si="8"/>
        <v>0.5812883557</v>
      </c>
      <c r="R53" s="17">
        <f t="shared" si="9"/>
        <v>0.2536996357</v>
      </c>
      <c r="S53" s="72">
        <f t="shared" si="10"/>
        <v>-0.04226396541</v>
      </c>
      <c r="T53" s="40">
        <f t="shared" si="11"/>
        <v>0.1153555868</v>
      </c>
      <c r="U53" s="40">
        <f t="shared" si="12"/>
        <v>0.2888681813</v>
      </c>
      <c r="V53" s="40">
        <f t="shared" si="13"/>
        <v>0.2888681813</v>
      </c>
      <c r="W53" s="72">
        <f t="shared" si="14"/>
        <v>0.2466042159</v>
      </c>
      <c r="X53" s="41">
        <f t="shared" si="15"/>
        <v>0.7111318187</v>
      </c>
      <c r="Y53" s="41">
        <f t="shared" si="16"/>
        <v>0.7533957841</v>
      </c>
      <c r="Z53" s="40">
        <f t="shared" si="17"/>
        <v>406</v>
      </c>
      <c r="AA53" s="40">
        <f t="shared" si="18"/>
        <v>410</v>
      </c>
      <c r="AB53" s="40">
        <f t="shared" si="19"/>
        <v>289</v>
      </c>
      <c r="AC53" s="40">
        <f t="shared" si="20"/>
        <v>117</v>
      </c>
      <c r="AD53" s="40">
        <f t="shared" si="21"/>
        <v>309</v>
      </c>
      <c r="AE53" s="40">
        <f t="shared" si="22"/>
        <v>101</v>
      </c>
      <c r="AF53" s="40">
        <f t="shared" si="23"/>
        <v>1.111111111</v>
      </c>
      <c r="AG53" s="40">
        <f t="shared" si="24"/>
        <v>0.6116504854</v>
      </c>
      <c r="AH53" s="40">
        <f t="shared" si="25"/>
        <v>321</v>
      </c>
      <c r="AI53" s="40">
        <f t="shared" ref="AI53:AJ53" si="94">AF53*AC53</f>
        <v>130</v>
      </c>
      <c r="AJ53" s="40">
        <f t="shared" si="94"/>
        <v>189</v>
      </c>
      <c r="AK53" s="40">
        <f t="shared" si="27"/>
        <v>62</v>
      </c>
      <c r="AL53" s="18">
        <f t="shared" si="28"/>
        <v>995</v>
      </c>
      <c r="AM53" s="40">
        <f t="shared" si="29"/>
        <v>702</v>
      </c>
      <c r="AN53" s="42">
        <f t="shared" si="30"/>
        <v>0.7055276382</v>
      </c>
      <c r="AO53" s="42">
        <f t="shared" si="31"/>
        <v>0.8201005025</v>
      </c>
      <c r="AP53" s="43">
        <f t="shared" si="32"/>
        <v>0.5698529412</v>
      </c>
      <c r="AQ53" s="43">
        <f t="shared" si="33"/>
        <v>0.6090686275</v>
      </c>
      <c r="AR53" s="43">
        <f t="shared" si="34"/>
        <v>0.4975490196</v>
      </c>
      <c r="AS53" s="43">
        <f t="shared" si="35"/>
        <v>0.7264957265</v>
      </c>
      <c r="AT53" s="43">
        <f t="shared" si="36"/>
        <v>0.5455840456</v>
      </c>
      <c r="AU53" s="43">
        <f t="shared" si="37"/>
        <v>0.6424501425</v>
      </c>
      <c r="AV53" s="44">
        <f t="shared" si="38"/>
        <v>159</v>
      </c>
      <c r="AW53" s="45">
        <f t="shared" si="39"/>
        <v>-45</v>
      </c>
      <c r="AX53" s="45"/>
    </row>
    <row r="54">
      <c r="A54" s="23"/>
      <c r="B54" s="23"/>
      <c r="C54" s="23"/>
      <c r="D54" s="46">
        <v>52.0</v>
      </c>
      <c r="E54" s="25">
        <f>'Miller vs Stavros; STUV'!D60</f>
        <v>52</v>
      </c>
      <c r="F54" s="26">
        <f>'Miller vs Stavros; STUV'!E60</f>
        <v>3414</v>
      </c>
      <c r="G54" s="18">
        <f>'Miller vs Stavros; STUV'!F60</f>
        <v>940</v>
      </c>
      <c r="H54" s="15">
        <f t="shared" si="5"/>
        <v>829</v>
      </c>
      <c r="I54" s="28">
        <f>'Miller vs Stavros; STUV'!G60</f>
        <v>273</v>
      </c>
      <c r="J54" s="29">
        <f>'Miller vs Stavros; STUV'!H60</f>
        <v>148</v>
      </c>
      <c r="K54" s="30">
        <f>'Miller vs Stavros; STUV'!I60</f>
        <v>192</v>
      </c>
      <c r="L54" s="31">
        <f>'Miller vs Stavros; STUV'!J60</f>
        <v>173</v>
      </c>
      <c r="M54" s="32">
        <f>'Miller vs Stavros; STUV'!K60</f>
        <v>31</v>
      </c>
      <c r="N54" s="33">
        <f>'Miller vs Stavros; STUV'!L60</f>
        <v>12</v>
      </c>
      <c r="O54" s="72">
        <f t="shared" si="6"/>
        <v>0.3448275862</v>
      </c>
      <c r="P54" s="72">
        <f t="shared" si="7"/>
        <v>0.4739726027</v>
      </c>
      <c r="Q54" s="40">
        <f t="shared" si="8"/>
        <v>0.6052197444</v>
      </c>
      <c r="R54" s="17">
        <f t="shared" si="9"/>
        <v>0.2776310244</v>
      </c>
      <c r="S54" s="72">
        <f t="shared" si="10"/>
        <v>-0.1312471416</v>
      </c>
      <c r="T54" s="40">
        <f t="shared" si="11"/>
        <v>0.1075370086</v>
      </c>
      <c r="U54" s="40">
        <f t="shared" si="12"/>
        <v>0.3130375775</v>
      </c>
      <c r="V54" s="40">
        <f t="shared" si="13"/>
        <v>0.3130375775</v>
      </c>
      <c r="W54" s="72">
        <f t="shared" si="14"/>
        <v>0.1817904359</v>
      </c>
      <c r="X54" s="41">
        <f t="shared" si="15"/>
        <v>0.6869624225</v>
      </c>
      <c r="Y54" s="41">
        <f t="shared" si="16"/>
        <v>0.8182095641</v>
      </c>
      <c r="Z54" s="40">
        <f t="shared" si="17"/>
        <v>464</v>
      </c>
      <c r="AA54" s="40">
        <f t="shared" si="18"/>
        <v>365</v>
      </c>
      <c r="AB54" s="40">
        <f t="shared" si="19"/>
        <v>319</v>
      </c>
      <c r="AC54" s="40">
        <f t="shared" si="20"/>
        <v>145</v>
      </c>
      <c r="AD54" s="40">
        <f t="shared" si="21"/>
        <v>299</v>
      </c>
      <c r="AE54" s="40">
        <f t="shared" si="22"/>
        <v>66</v>
      </c>
      <c r="AF54" s="40">
        <f t="shared" si="23"/>
        <v>1.103448276</v>
      </c>
      <c r="AG54" s="40">
        <f t="shared" si="24"/>
        <v>0.6421404682</v>
      </c>
      <c r="AH54" s="40">
        <f t="shared" si="25"/>
        <v>352</v>
      </c>
      <c r="AI54" s="40">
        <f t="shared" ref="AI54:AJ54" si="95">AF54*AC54</f>
        <v>160</v>
      </c>
      <c r="AJ54" s="40">
        <f t="shared" si="95"/>
        <v>192</v>
      </c>
      <c r="AK54" s="40">
        <f t="shared" si="27"/>
        <v>42</v>
      </c>
      <c r="AL54" s="18">
        <f t="shared" si="28"/>
        <v>940</v>
      </c>
      <c r="AM54" s="40">
        <f t="shared" si="29"/>
        <v>746</v>
      </c>
      <c r="AN54" s="42">
        <f t="shared" si="30"/>
        <v>0.7936170213</v>
      </c>
      <c r="AO54" s="42">
        <f t="shared" si="31"/>
        <v>0.8819148936</v>
      </c>
      <c r="AP54" s="43">
        <f t="shared" si="32"/>
        <v>0.5983112183</v>
      </c>
      <c r="AQ54" s="43">
        <f t="shared" si="33"/>
        <v>0.5753920386</v>
      </c>
      <c r="AR54" s="43">
        <f t="shared" si="34"/>
        <v>0.5597104946</v>
      </c>
      <c r="AS54" s="43">
        <f t="shared" si="35"/>
        <v>0.7292225201</v>
      </c>
      <c r="AT54" s="43">
        <f t="shared" si="36"/>
        <v>0.528150134</v>
      </c>
      <c r="AU54" s="43">
        <f t="shared" si="37"/>
        <v>0.6863270777</v>
      </c>
      <c r="AV54" s="44">
        <f t="shared" si="38"/>
        <v>131</v>
      </c>
      <c r="AW54" s="45">
        <f t="shared" si="39"/>
        <v>-48</v>
      </c>
      <c r="AX54" s="45"/>
    </row>
    <row r="55">
      <c r="A55" s="23"/>
      <c r="B55" s="23"/>
      <c r="C55" s="23"/>
      <c r="D55" s="46">
        <v>53.0</v>
      </c>
      <c r="E55" s="25">
        <f>'Miller vs Stavros; STUV'!D61</f>
        <v>53</v>
      </c>
      <c r="F55" s="26">
        <f>'Miller vs Stavros; STUV'!E61</f>
        <v>3791</v>
      </c>
      <c r="G55" s="18">
        <f>'Miller vs Stavros; STUV'!F61</f>
        <v>1279</v>
      </c>
      <c r="H55" s="15">
        <f t="shared" si="5"/>
        <v>829</v>
      </c>
      <c r="I55" s="28">
        <f>'Miller vs Stavros; STUV'!G61</f>
        <v>142</v>
      </c>
      <c r="J55" s="29">
        <f>'Miller vs Stavros; STUV'!H61</f>
        <v>224</v>
      </c>
      <c r="K55" s="30">
        <f>'Miller vs Stavros; STUV'!I61</f>
        <v>76</v>
      </c>
      <c r="L55" s="31">
        <f>'Miller vs Stavros; STUV'!J61</f>
        <v>250</v>
      </c>
      <c r="M55" s="32">
        <f>'Miller vs Stavros; STUV'!K61</f>
        <v>58</v>
      </c>
      <c r="N55" s="33">
        <f>'Miller vs Stavros; STUV'!L61</f>
        <v>79</v>
      </c>
      <c r="O55" s="72">
        <f t="shared" si="6"/>
        <v>0.6023856859</v>
      </c>
      <c r="P55" s="72">
        <f t="shared" si="7"/>
        <v>0.7668711656</v>
      </c>
      <c r="Q55" s="40">
        <f t="shared" si="8"/>
        <v>0.775339082</v>
      </c>
      <c r="R55" s="17">
        <f t="shared" si="9"/>
        <v>0.447750362</v>
      </c>
      <c r="S55" s="72">
        <f t="shared" si="10"/>
        <v>-0.008467916317</v>
      </c>
      <c r="T55" s="40">
        <f t="shared" si="11"/>
        <v>0.1462019833</v>
      </c>
      <c r="U55" s="40">
        <f t="shared" si="12"/>
        <v>0.5307301109</v>
      </c>
      <c r="V55" s="40">
        <f t="shared" si="13"/>
        <v>0.5307301109</v>
      </c>
      <c r="W55" s="72">
        <f t="shared" si="14"/>
        <v>0.5222621946</v>
      </c>
      <c r="X55" s="41">
        <f t="shared" si="15"/>
        <v>0.4692698891</v>
      </c>
      <c r="Y55" s="41">
        <f t="shared" si="16"/>
        <v>0.4777378054</v>
      </c>
      <c r="Z55" s="40">
        <f t="shared" si="17"/>
        <v>503</v>
      </c>
      <c r="AA55" s="40">
        <f t="shared" si="18"/>
        <v>326</v>
      </c>
      <c r="AB55" s="40">
        <f t="shared" si="19"/>
        <v>236</v>
      </c>
      <c r="AC55" s="40">
        <f t="shared" si="20"/>
        <v>267</v>
      </c>
      <c r="AD55" s="40">
        <f t="shared" si="21"/>
        <v>156</v>
      </c>
      <c r="AE55" s="40">
        <f t="shared" si="22"/>
        <v>170</v>
      </c>
      <c r="AF55" s="40">
        <f t="shared" si="23"/>
        <v>1.134831461</v>
      </c>
      <c r="AG55" s="40">
        <f t="shared" si="24"/>
        <v>0.4871794872</v>
      </c>
      <c r="AH55" s="40">
        <f t="shared" si="25"/>
        <v>268</v>
      </c>
      <c r="AI55" s="40">
        <f t="shared" ref="AI55:AJ55" si="96">AF55*AC55</f>
        <v>303</v>
      </c>
      <c r="AJ55" s="40">
        <f t="shared" si="96"/>
        <v>76</v>
      </c>
      <c r="AK55" s="40">
        <f t="shared" si="27"/>
        <v>83</v>
      </c>
      <c r="AL55" s="18">
        <f t="shared" si="28"/>
        <v>1279</v>
      </c>
      <c r="AM55" s="40">
        <f t="shared" si="29"/>
        <v>730</v>
      </c>
      <c r="AN55" s="42">
        <f t="shared" si="30"/>
        <v>0.570758405</v>
      </c>
      <c r="AO55" s="42">
        <f t="shared" si="31"/>
        <v>0.6481626271</v>
      </c>
      <c r="AP55" s="43">
        <f t="shared" si="32"/>
        <v>0.3329312425</v>
      </c>
      <c r="AQ55" s="43">
        <f t="shared" si="33"/>
        <v>0.5428226779</v>
      </c>
      <c r="AR55" s="43">
        <f t="shared" si="34"/>
        <v>0.6067551267</v>
      </c>
      <c r="AS55" s="43">
        <f t="shared" si="35"/>
        <v>0.4712328767</v>
      </c>
      <c r="AT55" s="43">
        <f t="shared" si="36"/>
        <v>0.4808219178</v>
      </c>
      <c r="AU55" s="43">
        <f t="shared" si="37"/>
        <v>0.7821917808</v>
      </c>
      <c r="AV55" s="44">
        <f t="shared" si="38"/>
        <v>167</v>
      </c>
      <c r="AW55" s="45">
        <f t="shared" si="39"/>
        <v>-68</v>
      </c>
      <c r="AX55" s="45"/>
    </row>
    <row r="56">
      <c r="A56" s="23"/>
      <c r="B56" s="23"/>
      <c r="C56" s="23"/>
      <c r="D56" s="46">
        <v>54.0</v>
      </c>
      <c r="E56" s="25">
        <f>'Miller vs Stavros; STUV'!D62</f>
        <v>54</v>
      </c>
      <c r="F56" s="26">
        <f>'Miller vs Stavros; STUV'!E62</f>
        <v>3747</v>
      </c>
      <c r="G56" s="18">
        <f>'Miller vs Stavros; STUV'!F62</f>
        <v>1044</v>
      </c>
      <c r="H56" s="15">
        <f t="shared" si="5"/>
        <v>831</v>
      </c>
      <c r="I56" s="28">
        <f>'Miller vs Stavros; STUV'!G62</f>
        <v>232</v>
      </c>
      <c r="J56" s="29">
        <f>'Miller vs Stavros; STUV'!H62</f>
        <v>131</v>
      </c>
      <c r="K56" s="30">
        <f>'Miller vs Stavros; STUV'!I62</f>
        <v>125</v>
      </c>
      <c r="L56" s="31">
        <f>'Miller vs Stavros; STUV'!J62</f>
        <v>271</v>
      </c>
      <c r="M56" s="32">
        <f>'Miller vs Stavros; STUV'!K62</f>
        <v>47</v>
      </c>
      <c r="N56" s="33">
        <f>'Miller vs Stavros; STUV'!L62</f>
        <v>25</v>
      </c>
      <c r="O56" s="72">
        <f t="shared" si="6"/>
        <v>0.3586206897</v>
      </c>
      <c r="P56" s="72">
        <f t="shared" si="7"/>
        <v>0.6843434343</v>
      </c>
      <c r="Q56" s="40">
        <f t="shared" si="8"/>
        <v>0.6183849837</v>
      </c>
      <c r="R56" s="17">
        <f t="shared" si="9"/>
        <v>0.2907962637</v>
      </c>
      <c r="S56" s="72">
        <f t="shared" si="10"/>
        <v>0.06595845064</v>
      </c>
      <c r="T56" s="40">
        <f t="shared" si="11"/>
        <v>0.1040616954</v>
      </c>
      <c r="U56" s="40">
        <f t="shared" si="12"/>
        <v>0.3264745519</v>
      </c>
      <c r="V56" s="40">
        <f t="shared" si="13"/>
        <v>0.3264745519</v>
      </c>
      <c r="W56" s="72">
        <f t="shared" si="14"/>
        <v>0.3924330025</v>
      </c>
      <c r="X56" s="41">
        <f t="shared" si="15"/>
        <v>0.6735254481</v>
      </c>
      <c r="Y56" s="41">
        <f t="shared" si="16"/>
        <v>0.6075669975</v>
      </c>
      <c r="Z56" s="40">
        <f t="shared" si="17"/>
        <v>435</v>
      </c>
      <c r="AA56" s="40">
        <f t="shared" si="18"/>
        <v>396</v>
      </c>
      <c r="AB56" s="40">
        <f t="shared" si="19"/>
        <v>293</v>
      </c>
      <c r="AC56" s="40">
        <f t="shared" si="20"/>
        <v>142</v>
      </c>
      <c r="AD56" s="40">
        <f t="shared" si="21"/>
        <v>241</v>
      </c>
      <c r="AE56" s="40">
        <f t="shared" si="22"/>
        <v>155</v>
      </c>
      <c r="AF56" s="40">
        <f t="shared" si="23"/>
        <v>1.098591549</v>
      </c>
      <c r="AG56" s="40">
        <f t="shared" si="24"/>
        <v>0.5186721992</v>
      </c>
      <c r="AH56" s="40">
        <f t="shared" si="25"/>
        <v>322</v>
      </c>
      <c r="AI56" s="40">
        <f t="shared" ref="AI56:AJ56" si="97">AF56*AC56</f>
        <v>156</v>
      </c>
      <c r="AJ56" s="40">
        <f t="shared" si="97"/>
        <v>125</v>
      </c>
      <c r="AK56" s="40">
        <f t="shared" si="27"/>
        <v>80</v>
      </c>
      <c r="AL56" s="18">
        <f t="shared" si="28"/>
        <v>1044</v>
      </c>
      <c r="AM56" s="40">
        <f t="shared" si="29"/>
        <v>683</v>
      </c>
      <c r="AN56" s="42">
        <f t="shared" si="30"/>
        <v>0.6542145594</v>
      </c>
      <c r="AO56" s="42">
        <f t="shared" si="31"/>
        <v>0.7959770115</v>
      </c>
      <c r="AP56" s="43">
        <f t="shared" si="32"/>
        <v>0.4861612515</v>
      </c>
      <c r="AQ56" s="43">
        <f t="shared" si="33"/>
        <v>0.6618531889</v>
      </c>
      <c r="AR56" s="43">
        <f t="shared" si="34"/>
        <v>0.523465704</v>
      </c>
      <c r="AS56" s="43">
        <f t="shared" si="35"/>
        <v>0.654465593</v>
      </c>
      <c r="AT56" s="43">
        <f t="shared" si="36"/>
        <v>0.588579795</v>
      </c>
      <c r="AU56" s="43">
        <f t="shared" si="37"/>
        <v>0.6998535871</v>
      </c>
      <c r="AV56" s="44">
        <f t="shared" si="38"/>
        <v>191</v>
      </c>
      <c r="AW56" s="45">
        <f t="shared" si="39"/>
        <v>-43</v>
      </c>
      <c r="AX56" s="45"/>
    </row>
    <row r="57">
      <c r="A57" s="23"/>
      <c r="B57" s="23"/>
      <c r="C57" s="23"/>
      <c r="D57" s="46">
        <v>55.0</v>
      </c>
      <c r="E57" s="25">
        <f>'Miller vs Stavros; STUV'!D63</f>
        <v>55</v>
      </c>
      <c r="F57" s="26">
        <f>'Miller vs Stavros; STUV'!E63</f>
        <v>3752</v>
      </c>
      <c r="G57" s="18">
        <f>'Miller vs Stavros; STUV'!F63</f>
        <v>1416</v>
      </c>
      <c r="H57" s="15">
        <f t="shared" si="5"/>
        <v>841</v>
      </c>
      <c r="I57" s="28">
        <f>'Miller vs Stavros; STUV'!G63</f>
        <v>115</v>
      </c>
      <c r="J57" s="29">
        <f>'Miller vs Stavros; STUV'!H63</f>
        <v>182</v>
      </c>
      <c r="K57" s="30">
        <f>'Miller vs Stavros; STUV'!I63</f>
        <v>77</v>
      </c>
      <c r="L57" s="31">
        <f>'Miller vs Stavros; STUV'!J63</f>
        <v>318</v>
      </c>
      <c r="M57" s="32">
        <f>'Miller vs Stavros; STUV'!K63</f>
        <v>48</v>
      </c>
      <c r="N57" s="33">
        <f>'Miller vs Stavros; STUV'!L63</f>
        <v>101</v>
      </c>
      <c r="O57" s="72">
        <f t="shared" si="6"/>
        <v>0.634529148</v>
      </c>
      <c r="P57" s="72">
        <f t="shared" si="7"/>
        <v>0.8050632911</v>
      </c>
      <c r="Q57" s="40">
        <f t="shared" si="8"/>
        <v>0.778420336</v>
      </c>
      <c r="R57" s="17">
        <f t="shared" si="9"/>
        <v>0.450831616</v>
      </c>
      <c r="S57" s="72">
        <f t="shared" si="10"/>
        <v>0.02664295519</v>
      </c>
      <c r="T57" s="40">
        <f t="shared" si="11"/>
        <v>0.1676613326</v>
      </c>
      <c r="U57" s="40">
        <f t="shared" si="12"/>
        <v>0.5503982129</v>
      </c>
      <c r="V57" s="40">
        <f t="shared" si="13"/>
        <v>0.5503982129</v>
      </c>
      <c r="W57" s="72">
        <f t="shared" si="14"/>
        <v>0.5770411681</v>
      </c>
      <c r="X57" s="41">
        <f t="shared" si="15"/>
        <v>0.4496017871</v>
      </c>
      <c r="Y57" s="41">
        <f t="shared" si="16"/>
        <v>0.4229588319</v>
      </c>
      <c r="Z57" s="40">
        <f t="shared" si="17"/>
        <v>446</v>
      </c>
      <c r="AA57" s="40">
        <f t="shared" si="18"/>
        <v>395</v>
      </c>
      <c r="AB57" s="40">
        <f t="shared" si="19"/>
        <v>201</v>
      </c>
      <c r="AC57" s="40">
        <f t="shared" si="20"/>
        <v>245</v>
      </c>
      <c r="AD57" s="40">
        <f t="shared" si="21"/>
        <v>167</v>
      </c>
      <c r="AE57" s="40">
        <f t="shared" si="22"/>
        <v>228</v>
      </c>
      <c r="AF57" s="40">
        <f t="shared" si="23"/>
        <v>1.155102041</v>
      </c>
      <c r="AG57" s="40">
        <f t="shared" si="24"/>
        <v>0.4610778443</v>
      </c>
      <c r="AH57" s="40">
        <f t="shared" si="25"/>
        <v>232</v>
      </c>
      <c r="AI57" s="40">
        <f t="shared" ref="AI57:AJ57" si="98">AF57*AC57</f>
        <v>283</v>
      </c>
      <c r="AJ57" s="40">
        <f t="shared" si="98"/>
        <v>77</v>
      </c>
      <c r="AK57" s="40">
        <f t="shared" si="27"/>
        <v>105</v>
      </c>
      <c r="AL57" s="18">
        <f t="shared" si="28"/>
        <v>1416</v>
      </c>
      <c r="AM57" s="40">
        <f t="shared" si="29"/>
        <v>697</v>
      </c>
      <c r="AN57" s="42">
        <f t="shared" si="30"/>
        <v>0.4922316384</v>
      </c>
      <c r="AO57" s="42">
        <f t="shared" si="31"/>
        <v>0.5939265537</v>
      </c>
      <c r="AP57" s="43">
        <f t="shared" si="32"/>
        <v>0.2853745541</v>
      </c>
      <c r="AQ57" s="43">
        <f t="shared" si="33"/>
        <v>0.5719381688</v>
      </c>
      <c r="AR57" s="43">
        <f t="shared" si="34"/>
        <v>0.5303210464</v>
      </c>
      <c r="AS57" s="43">
        <f t="shared" si="35"/>
        <v>0.4433285509</v>
      </c>
      <c r="AT57" s="43">
        <f t="shared" si="36"/>
        <v>0.4835007174</v>
      </c>
      <c r="AU57" s="43">
        <f t="shared" si="37"/>
        <v>0.7388809182</v>
      </c>
      <c r="AV57" s="44">
        <f t="shared" si="38"/>
        <v>213</v>
      </c>
      <c r="AW57" s="45">
        <f t="shared" si="39"/>
        <v>-69</v>
      </c>
      <c r="AX57" s="45"/>
    </row>
    <row r="58">
      <c r="A58" s="23"/>
      <c r="B58" s="23"/>
      <c r="C58" s="23"/>
      <c r="D58" s="46">
        <v>56.0</v>
      </c>
      <c r="E58" s="25">
        <f>'Miller vs Stavros; STUV'!D64</f>
        <v>56</v>
      </c>
      <c r="F58" s="26">
        <f>'Miller vs Stavros; STUV'!E64</f>
        <v>3834</v>
      </c>
      <c r="G58" s="18">
        <f>'Miller vs Stavros; STUV'!F64</f>
        <v>1511</v>
      </c>
      <c r="H58" s="15">
        <f t="shared" si="5"/>
        <v>846</v>
      </c>
      <c r="I58" s="28">
        <f>'Miller vs Stavros; STUV'!G64</f>
        <v>121</v>
      </c>
      <c r="J58" s="29">
        <f>'Miller vs Stavros; STUV'!H64</f>
        <v>186</v>
      </c>
      <c r="K58" s="30">
        <f>'Miller vs Stavros; STUV'!I64</f>
        <v>94</v>
      </c>
      <c r="L58" s="31">
        <f>'Miller vs Stavros; STUV'!J64</f>
        <v>294</v>
      </c>
      <c r="M58" s="32">
        <f>'Miller vs Stavros; STUV'!K64</f>
        <v>57</v>
      </c>
      <c r="N58" s="33">
        <f>'Miller vs Stavros; STUV'!L64</f>
        <v>94</v>
      </c>
      <c r="O58" s="72">
        <f t="shared" si="6"/>
        <v>0.6113537118</v>
      </c>
      <c r="P58" s="72">
        <f t="shared" si="7"/>
        <v>0.7577319588</v>
      </c>
      <c r="Q58" s="40">
        <f t="shared" si="8"/>
        <v>0.7767530373</v>
      </c>
      <c r="R58" s="17">
        <f t="shared" si="9"/>
        <v>0.4491643173</v>
      </c>
      <c r="S58" s="72">
        <f t="shared" si="10"/>
        <v>-0.01902107855</v>
      </c>
      <c r="T58" s="40">
        <f t="shared" si="11"/>
        <v>0.1517582629</v>
      </c>
      <c r="U58" s="40">
        <f t="shared" si="12"/>
        <v>0.5364242467</v>
      </c>
      <c r="V58" s="40">
        <f t="shared" si="13"/>
        <v>0.5364242467</v>
      </c>
      <c r="W58" s="72">
        <f t="shared" si="14"/>
        <v>0.5174031681</v>
      </c>
      <c r="X58" s="41">
        <f t="shared" si="15"/>
        <v>0.4635757533</v>
      </c>
      <c r="Y58" s="41">
        <f t="shared" si="16"/>
        <v>0.4825968319</v>
      </c>
      <c r="Z58" s="40">
        <f t="shared" si="17"/>
        <v>458</v>
      </c>
      <c r="AA58" s="40">
        <f t="shared" si="18"/>
        <v>388</v>
      </c>
      <c r="AB58" s="40">
        <f t="shared" si="19"/>
        <v>212</v>
      </c>
      <c r="AC58" s="40">
        <f t="shared" si="20"/>
        <v>246</v>
      </c>
      <c r="AD58" s="40">
        <f t="shared" si="21"/>
        <v>187</v>
      </c>
      <c r="AE58" s="40">
        <f t="shared" si="22"/>
        <v>201</v>
      </c>
      <c r="AF58" s="40">
        <f t="shared" si="23"/>
        <v>1.138211382</v>
      </c>
      <c r="AG58" s="40">
        <f t="shared" si="24"/>
        <v>0.5026737968</v>
      </c>
      <c r="AH58" s="40">
        <f t="shared" si="25"/>
        <v>241</v>
      </c>
      <c r="AI58" s="40">
        <f t="shared" ref="AI58:AJ58" si="99">AF58*AC58</f>
        <v>280</v>
      </c>
      <c r="AJ58" s="40">
        <f t="shared" si="99"/>
        <v>94</v>
      </c>
      <c r="AK58" s="40">
        <f t="shared" si="27"/>
        <v>101</v>
      </c>
      <c r="AL58" s="18">
        <f t="shared" si="28"/>
        <v>1511</v>
      </c>
      <c r="AM58" s="40">
        <f t="shared" si="29"/>
        <v>716</v>
      </c>
      <c r="AN58" s="42">
        <f t="shared" si="30"/>
        <v>0.4738583719</v>
      </c>
      <c r="AO58" s="42">
        <f t="shared" si="31"/>
        <v>0.5598941099</v>
      </c>
      <c r="AP58" s="43">
        <f t="shared" si="32"/>
        <v>0.3215130024</v>
      </c>
      <c r="AQ58" s="43">
        <f t="shared" si="33"/>
        <v>0.5579196217</v>
      </c>
      <c r="AR58" s="43">
        <f t="shared" si="34"/>
        <v>0.5413711584</v>
      </c>
      <c r="AS58" s="43">
        <f t="shared" si="35"/>
        <v>0.467877095</v>
      </c>
      <c r="AT58" s="43">
        <f t="shared" si="36"/>
        <v>0.4776536313</v>
      </c>
      <c r="AU58" s="43">
        <f t="shared" si="37"/>
        <v>0.7276536313</v>
      </c>
      <c r="AV58" s="44">
        <f t="shared" si="38"/>
        <v>193</v>
      </c>
      <c r="AW58" s="45">
        <f t="shared" si="39"/>
        <v>-63</v>
      </c>
      <c r="AX58" s="45"/>
    </row>
    <row r="59">
      <c r="A59" s="23"/>
      <c r="B59" s="23"/>
      <c r="C59" s="23"/>
      <c r="D59" s="46">
        <v>57.0</v>
      </c>
      <c r="E59" s="25">
        <f>'Miller vs Stavros; STUV'!D65</f>
        <v>57</v>
      </c>
      <c r="F59" s="26">
        <f>'Miller vs Stavros; STUV'!E65</f>
        <v>3374</v>
      </c>
      <c r="G59" s="18">
        <f>'Miller vs Stavros; STUV'!F65</f>
        <v>1112</v>
      </c>
      <c r="H59" s="15">
        <f t="shared" si="5"/>
        <v>859</v>
      </c>
      <c r="I59" s="28">
        <f>'Miller vs Stavros; STUV'!G65</f>
        <v>253</v>
      </c>
      <c r="J59" s="29">
        <f>'Miller vs Stavros; STUV'!H65</f>
        <v>135</v>
      </c>
      <c r="K59" s="30">
        <f>'Miller vs Stavros; STUV'!I65</f>
        <v>148</v>
      </c>
      <c r="L59" s="31">
        <f>'Miller vs Stavros; STUV'!J65</f>
        <v>250</v>
      </c>
      <c r="M59" s="32">
        <f>'Miller vs Stavros; STUV'!K65</f>
        <v>45</v>
      </c>
      <c r="N59" s="33">
        <f>'Miller vs Stavros; STUV'!L65</f>
        <v>28</v>
      </c>
      <c r="O59" s="72">
        <f t="shared" si="6"/>
        <v>0.3535791757</v>
      </c>
      <c r="P59" s="72">
        <f t="shared" si="7"/>
        <v>0.6281407035</v>
      </c>
      <c r="Q59" s="40">
        <f t="shared" si="8"/>
        <v>0.6135966024</v>
      </c>
      <c r="R59" s="17">
        <f t="shared" si="9"/>
        <v>0.2860078824</v>
      </c>
      <c r="S59" s="72">
        <f t="shared" si="10"/>
        <v>0.01454410111</v>
      </c>
      <c r="T59" s="40">
        <f t="shared" si="11"/>
        <v>0.105257857</v>
      </c>
      <c r="U59" s="40">
        <f t="shared" si="12"/>
        <v>0.3215732749</v>
      </c>
      <c r="V59" s="40">
        <f t="shared" si="13"/>
        <v>0.3215732749</v>
      </c>
      <c r="W59" s="72">
        <f t="shared" si="14"/>
        <v>0.336117376</v>
      </c>
      <c r="X59" s="41">
        <f t="shared" si="15"/>
        <v>0.6784267251</v>
      </c>
      <c r="Y59" s="41">
        <f t="shared" si="16"/>
        <v>0.663882624</v>
      </c>
      <c r="Z59" s="40">
        <f t="shared" si="17"/>
        <v>461</v>
      </c>
      <c r="AA59" s="40">
        <f t="shared" si="18"/>
        <v>398</v>
      </c>
      <c r="AB59" s="40">
        <f t="shared" si="19"/>
        <v>313</v>
      </c>
      <c r="AC59" s="40">
        <f t="shared" si="20"/>
        <v>148</v>
      </c>
      <c r="AD59" s="40">
        <f t="shared" si="21"/>
        <v>264</v>
      </c>
      <c r="AE59" s="40">
        <f t="shared" si="22"/>
        <v>134</v>
      </c>
      <c r="AF59" s="40">
        <f t="shared" si="23"/>
        <v>1.101351351</v>
      </c>
      <c r="AG59" s="40">
        <f t="shared" si="24"/>
        <v>0.5606060606</v>
      </c>
      <c r="AH59" s="40">
        <f t="shared" si="25"/>
        <v>345</v>
      </c>
      <c r="AI59" s="40">
        <f t="shared" ref="AI59:AJ59" si="100">AF59*AC59</f>
        <v>163</v>
      </c>
      <c r="AJ59" s="40">
        <f t="shared" si="100"/>
        <v>148</v>
      </c>
      <c r="AK59" s="40">
        <f t="shared" si="27"/>
        <v>75</v>
      </c>
      <c r="AL59" s="18">
        <f t="shared" si="28"/>
        <v>1112</v>
      </c>
      <c r="AM59" s="40">
        <f t="shared" si="29"/>
        <v>731</v>
      </c>
      <c r="AN59" s="42">
        <f t="shared" si="30"/>
        <v>0.6573741007</v>
      </c>
      <c r="AO59" s="42">
        <f t="shared" si="31"/>
        <v>0.7724820144</v>
      </c>
      <c r="AP59" s="43">
        <f t="shared" si="32"/>
        <v>0.5192083818</v>
      </c>
      <c r="AQ59" s="43">
        <f t="shared" si="33"/>
        <v>0.6379511059</v>
      </c>
      <c r="AR59" s="43">
        <f t="shared" si="34"/>
        <v>0.5366705471</v>
      </c>
      <c r="AS59" s="43">
        <f t="shared" si="35"/>
        <v>0.6744186047</v>
      </c>
      <c r="AT59" s="43">
        <f t="shared" si="36"/>
        <v>0.5745554036</v>
      </c>
      <c r="AU59" s="43">
        <f t="shared" si="37"/>
        <v>0.6949384405</v>
      </c>
      <c r="AV59" s="44">
        <f t="shared" si="38"/>
        <v>175</v>
      </c>
      <c r="AW59" s="45">
        <f t="shared" si="39"/>
        <v>-47</v>
      </c>
      <c r="AX59" s="45"/>
    </row>
    <row r="60">
      <c r="A60" s="23"/>
      <c r="B60" s="23"/>
      <c r="C60" s="23"/>
      <c r="D60" s="46">
        <v>58.0</v>
      </c>
      <c r="E60" s="25">
        <f>'Miller vs Stavros; STUV'!D66</f>
        <v>58</v>
      </c>
      <c r="F60" s="26">
        <f>'Miller vs Stavros; STUV'!E66</f>
        <v>3761</v>
      </c>
      <c r="G60" s="18">
        <f>'Miller vs Stavros; STUV'!F66</f>
        <v>1239</v>
      </c>
      <c r="H60" s="15">
        <f t="shared" si="5"/>
        <v>868</v>
      </c>
      <c r="I60" s="28">
        <f>'Miller vs Stavros; STUV'!G66</f>
        <v>157</v>
      </c>
      <c r="J60" s="29">
        <f>'Miller vs Stavros; STUV'!H66</f>
        <v>178</v>
      </c>
      <c r="K60" s="30">
        <f>'Miller vs Stavros; STUV'!I66</f>
        <v>127</v>
      </c>
      <c r="L60" s="31">
        <f>'Miller vs Stavros; STUV'!J66</f>
        <v>338</v>
      </c>
      <c r="M60" s="32">
        <f>'Miller vs Stavros; STUV'!K66</f>
        <v>39</v>
      </c>
      <c r="N60" s="33">
        <f>'Miller vs Stavros; STUV'!L66</f>
        <v>29</v>
      </c>
      <c r="O60" s="72">
        <f t="shared" si="6"/>
        <v>0.5136476427</v>
      </c>
      <c r="P60" s="72">
        <f t="shared" si="7"/>
        <v>0.7268817204</v>
      </c>
      <c r="Q60" s="40">
        <f t="shared" si="8"/>
        <v>0.7410480953</v>
      </c>
      <c r="R60" s="17">
        <f t="shared" si="9"/>
        <v>0.4134593753</v>
      </c>
      <c r="S60" s="72">
        <f t="shared" si="10"/>
        <v>-0.01416637484</v>
      </c>
      <c r="T60" s="40">
        <f t="shared" si="11"/>
        <v>0.1076477377</v>
      </c>
      <c r="U60" s="40">
        <f t="shared" si="12"/>
        <v>0.4662523758</v>
      </c>
      <c r="V60" s="40">
        <f t="shared" si="13"/>
        <v>0.4662523758</v>
      </c>
      <c r="W60" s="72">
        <f t="shared" si="14"/>
        <v>0.4520860009</v>
      </c>
      <c r="X60" s="41">
        <f t="shared" si="15"/>
        <v>0.5337476242</v>
      </c>
      <c r="Y60" s="41">
        <f t="shared" si="16"/>
        <v>0.5479139991</v>
      </c>
      <c r="Z60" s="40">
        <f t="shared" si="17"/>
        <v>403</v>
      </c>
      <c r="AA60" s="40">
        <f t="shared" si="18"/>
        <v>465</v>
      </c>
      <c r="AB60" s="40">
        <f t="shared" si="19"/>
        <v>215</v>
      </c>
      <c r="AC60" s="40">
        <f t="shared" si="20"/>
        <v>188</v>
      </c>
      <c r="AD60" s="40">
        <f t="shared" si="21"/>
        <v>255</v>
      </c>
      <c r="AE60" s="40">
        <f t="shared" si="22"/>
        <v>210</v>
      </c>
      <c r="AF60" s="40">
        <f t="shared" si="23"/>
        <v>1.10106383</v>
      </c>
      <c r="AG60" s="40">
        <f t="shared" si="24"/>
        <v>0.4980392157</v>
      </c>
      <c r="AH60" s="40">
        <f t="shared" si="25"/>
        <v>237</v>
      </c>
      <c r="AI60" s="40">
        <f t="shared" ref="AI60:AJ60" si="101">AF60*AC60</f>
        <v>207</v>
      </c>
      <c r="AJ60" s="40">
        <f t="shared" si="101"/>
        <v>127</v>
      </c>
      <c r="AK60" s="40">
        <f t="shared" si="27"/>
        <v>105</v>
      </c>
      <c r="AL60" s="18">
        <f t="shared" si="28"/>
        <v>1239</v>
      </c>
      <c r="AM60" s="40">
        <f t="shared" si="29"/>
        <v>676</v>
      </c>
      <c r="AN60" s="42">
        <f t="shared" si="30"/>
        <v>0.5456012914</v>
      </c>
      <c r="AO60" s="42">
        <f t="shared" si="31"/>
        <v>0.7005649718</v>
      </c>
      <c r="AP60" s="43">
        <f t="shared" si="32"/>
        <v>0.3721198157</v>
      </c>
      <c r="AQ60" s="43">
        <f t="shared" si="33"/>
        <v>0.6152073733</v>
      </c>
      <c r="AR60" s="43">
        <f t="shared" si="34"/>
        <v>0.4642857143</v>
      </c>
      <c r="AS60" s="43">
        <f t="shared" si="35"/>
        <v>0.5384615385</v>
      </c>
      <c r="AT60" s="43">
        <f t="shared" si="36"/>
        <v>0.5059171598</v>
      </c>
      <c r="AU60" s="43">
        <f t="shared" si="37"/>
        <v>0.6568047337</v>
      </c>
      <c r="AV60" s="44">
        <f t="shared" si="38"/>
        <v>233</v>
      </c>
      <c r="AW60" s="45">
        <f t="shared" si="39"/>
        <v>-41</v>
      </c>
      <c r="AX60" s="45"/>
    </row>
    <row r="61">
      <c r="A61" s="23"/>
      <c r="B61" s="23"/>
      <c r="C61" s="23"/>
      <c r="D61" s="46">
        <v>59.0</v>
      </c>
      <c r="E61" s="25">
        <f>'Miller vs Stavros; STUV'!D67</f>
        <v>59</v>
      </c>
      <c r="F61" s="26">
        <f>'Miller vs Stavros; STUV'!E67</f>
        <v>3808</v>
      </c>
      <c r="G61" s="18">
        <f>'Miller vs Stavros; STUV'!F67</f>
        <v>1055</v>
      </c>
      <c r="H61" s="15">
        <f t="shared" si="5"/>
        <v>868</v>
      </c>
      <c r="I61" s="28">
        <f>'Miller vs Stavros; STUV'!G67</f>
        <v>286</v>
      </c>
      <c r="J61" s="29">
        <f>'Miller vs Stavros; STUV'!H67</f>
        <v>120</v>
      </c>
      <c r="K61" s="30">
        <f>'Miller vs Stavros; STUV'!I67</f>
        <v>150</v>
      </c>
      <c r="L61" s="31">
        <f>'Miller vs Stavros; STUV'!J67</f>
        <v>248</v>
      </c>
      <c r="M61" s="32">
        <f>'Miller vs Stavros; STUV'!K67</f>
        <v>46</v>
      </c>
      <c r="N61" s="33">
        <f>'Miller vs Stavros; STUV'!L67</f>
        <v>18</v>
      </c>
      <c r="O61" s="72">
        <f t="shared" si="6"/>
        <v>0.2936170213</v>
      </c>
      <c r="P61" s="72">
        <f t="shared" si="7"/>
        <v>0.6231155779</v>
      </c>
      <c r="Q61" s="40">
        <f t="shared" si="8"/>
        <v>0.5550941325</v>
      </c>
      <c r="R61" s="17">
        <f t="shared" si="9"/>
        <v>0.2275054125</v>
      </c>
      <c r="S61" s="72">
        <f t="shared" si="10"/>
        <v>0.06802144538</v>
      </c>
      <c r="T61" s="40">
        <f t="shared" si="11"/>
        <v>0.1261897668</v>
      </c>
      <c r="U61" s="40">
        <f t="shared" si="12"/>
        <v>0.2626496411</v>
      </c>
      <c r="V61" s="40">
        <f t="shared" si="13"/>
        <v>0.2626496411</v>
      </c>
      <c r="W61" s="72">
        <f t="shared" si="14"/>
        <v>0.3306710864</v>
      </c>
      <c r="X61" s="41">
        <f t="shared" si="15"/>
        <v>0.7373503589</v>
      </c>
      <c r="Y61" s="41">
        <f t="shared" si="16"/>
        <v>0.6693289136</v>
      </c>
      <c r="Z61" s="40">
        <f t="shared" si="17"/>
        <v>470</v>
      </c>
      <c r="AA61" s="40">
        <f t="shared" si="18"/>
        <v>398</v>
      </c>
      <c r="AB61" s="40">
        <f t="shared" si="19"/>
        <v>347</v>
      </c>
      <c r="AC61" s="40">
        <f t="shared" si="20"/>
        <v>123</v>
      </c>
      <c r="AD61" s="40">
        <f t="shared" si="21"/>
        <v>266</v>
      </c>
      <c r="AE61" s="40">
        <f t="shared" si="22"/>
        <v>132</v>
      </c>
      <c r="AF61" s="40">
        <f t="shared" si="23"/>
        <v>1.12195122</v>
      </c>
      <c r="AG61" s="40">
        <f t="shared" si="24"/>
        <v>0.5639097744</v>
      </c>
      <c r="AH61" s="40">
        <f t="shared" si="25"/>
        <v>389</v>
      </c>
      <c r="AI61" s="40">
        <f t="shared" ref="AI61:AJ61" si="102">AF61*AC61</f>
        <v>138</v>
      </c>
      <c r="AJ61" s="40">
        <f t="shared" si="102"/>
        <v>150</v>
      </c>
      <c r="AK61" s="40">
        <f t="shared" si="27"/>
        <v>74</v>
      </c>
      <c r="AL61" s="18">
        <f t="shared" si="28"/>
        <v>1055</v>
      </c>
      <c r="AM61" s="40">
        <f t="shared" si="29"/>
        <v>751</v>
      </c>
      <c r="AN61" s="42">
        <f t="shared" si="30"/>
        <v>0.7118483412</v>
      </c>
      <c r="AO61" s="42">
        <f t="shared" si="31"/>
        <v>0.8227488152</v>
      </c>
      <c r="AP61" s="43">
        <f t="shared" si="32"/>
        <v>0.5552995392</v>
      </c>
      <c r="AQ61" s="43">
        <f t="shared" si="33"/>
        <v>0.668202765</v>
      </c>
      <c r="AR61" s="43">
        <f t="shared" si="34"/>
        <v>0.5414746544</v>
      </c>
      <c r="AS61" s="43">
        <f t="shared" si="35"/>
        <v>0.7177097204</v>
      </c>
      <c r="AT61" s="43">
        <f t="shared" si="36"/>
        <v>0.6165113182</v>
      </c>
      <c r="AU61" s="43">
        <f t="shared" si="37"/>
        <v>0.7017310253</v>
      </c>
      <c r="AV61" s="44">
        <f t="shared" si="38"/>
        <v>174</v>
      </c>
      <c r="AW61" s="45">
        <f t="shared" si="39"/>
        <v>-57</v>
      </c>
      <c r="AX61" s="45"/>
    </row>
    <row r="62">
      <c r="A62" s="23"/>
      <c r="B62" s="23"/>
      <c r="C62" s="23"/>
      <c r="D62" s="46">
        <v>60.0</v>
      </c>
      <c r="E62" s="25">
        <f>'Miller vs Stavros; STUV'!D68</f>
        <v>60</v>
      </c>
      <c r="F62" s="26">
        <f>'Miller vs Stavros; STUV'!E68</f>
        <v>3769</v>
      </c>
      <c r="G62" s="18">
        <f>'Miller vs Stavros; STUV'!F68</f>
        <v>1146</v>
      </c>
      <c r="H62" s="15">
        <f t="shared" si="5"/>
        <v>878</v>
      </c>
      <c r="I62" s="28">
        <f>'Miller vs Stavros; STUV'!G68</f>
        <v>241</v>
      </c>
      <c r="J62" s="29">
        <f>'Miller vs Stavros; STUV'!H68</f>
        <v>139</v>
      </c>
      <c r="K62" s="30">
        <f>'Miller vs Stavros; STUV'!I68</f>
        <v>153</v>
      </c>
      <c r="L62" s="31">
        <f>'Miller vs Stavros; STUV'!J68</f>
        <v>266</v>
      </c>
      <c r="M62" s="32">
        <f>'Miller vs Stavros; STUV'!K68</f>
        <v>50</v>
      </c>
      <c r="N62" s="33">
        <f>'Miller vs Stavros; STUV'!L68</f>
        <v>29</v>
      </c>
      <c r="O62" s="72">
        <f t="shared" si="6"/>
        <v>0.3660130719</v>
      </c>
      <c r="P62" s="72">
        <f t="shared" si="7"/>
        <v>0.6348448687</v>
      </c>
      <c r="Q62" s="40">
        <f t="shared" si="8"/>
        <v>0.6253516995</v>
      </c>
      <c r="R62" s="17">
        <f t="shared" si="9"/>
        <v>0.2977629795</v>
      </c>
      <c r="S62" s="72">
        <f t="shared" si="10"/>
        <v>0.009493169268</v>
      </c>
      <c r="T62" s="40">
        <f t="shared" si="11"/>
        <v>0.1024608974</v>
      </c>
      <c r="U62" s="40">
        <f t="shared" si="12"/>
        <v>0.3336377982</v>
      </c>
      <c r="V62" s="40">
        <f t="shared" si="13"/>
        <v>0.3336377982</v>
      </c>
      <c r="W62" s="72">
        <f t="shared" si="14"/>
        <v>0.3431309674</v>
      </c>
      <c r="X62" s="41">
        <f t="shared" si="15"/>
        <v>0.6663622018</v>
      </c>
      <c r="Y62" s="41">
        <f t="shared" si="16"/>
        <v>0.6568690326</v>
      </c>
      <c r="Z62" s="40">
        <f t="shared" si="17"/>
        <v>459</v>
      </c>
      <c r="AA62" s="40">
        <f t="shared" si="18"/>
        <v>419</v>
      </c>
      <c r="AB62" s="40">
        <f t="shared" si="19"/>
        <v>306</v>
      </c>
      <c r="AC62" s="40">
        <f t="shared" si="20"/>
        <v>153</v>
      </c>
      <c r="AD62" s="40">
        <f t="shared" si="21"/>
        <v>275</v>
      </c>
      <c r="AE62" s="40">
        <f t="shared" si="22"/>
        <v>144</v>
      </c>
      <c r="AF62" s="40">
        <f t="shared" si="23"/>
        <v>1.098039216</v>
      </c>
      <c r="AG62" s="40">
        <f t="shared" si="24"/>
        <v>0.5563636364</v>
      </c>
      <c r="AH62" s="40">
        <f t="shared" si="25"/>
        <v>336</v>
      </c>
      <c r="AI62" s="40">
        <f t="shared" ref="AI62:AJ62" si="103">AF62*AC62</f>
        <v>168</v>
      </c>
      <c r="AJ62" s="40">
        <f t="shared" si="103"/>
        <v>153</v>
      </c>
      <c r="AK62" s="40">
        <f t="shared" si="27"/>
        <v>80</v>
      </c>
      <c r="AL62" s="18">
        <f t="shared" si="28"/>
        <v>1146</v>
      </c>
      <c r="AM62" s="40">
        <f t="shared" si="29"/>
        <v>737</v>
      </c>
      <c r="AN62" s="42">
        <f t="shared" si="30"/>
        <v>0.6431064572</v>
      </c>
      <c r="AO62" s="42">
        <f t="shared" si="31"/>
        <v>0.7661431065</v>
      </c>
      <c r="AP62" s="43">
        <f t="shared" si="32"/>
        <v>0.5056947608</v>
      </c>
      <c r="AQ62" s="43">
        <f t="shared" si="33"/>
        <v>0.6343963554</v>
      </c>
      <c r="AR62" s="43">
        <f t="shared" si="34"/>
        <v>0.5227790433</v>
      </c>
      <c r="AS62" s="43">
        <f t="shared" si="35"/>
        <v>0.6635006784</v>
      </c>
      <c r="AT62" s="43">
        <f t="shared" si="36"/>
        <v>0.5644504749</v>
      </c>
      <c r="AU62" s="43">
        <f t="shared" si="37"/>
        <v>0.68385346</v>
      </c>
      <c r="AV62" s="44">
        <f t="shared" si="38"/>
        <v>186</v>
      </c>
      <c r="AW62" s="45">
        <f t="shared" si="39"/>
        <v>-45</v>
      </c>
      <c r="AX62" s="45"/>
    </row>
    <row r="63">
      <c r="A63" s="23"/>
      <c r="B63" s="23"/>
      <c r="C63" s="23"/>
      <c r="D63" s="46">
        <v>61.0</v>
      </c>
      <c r="E63" s="25">
        <f>'Miller vs Stavros; STUV'!D69</f>
        <v>61</v>
      </c>
      <c r="F63" s="26">
        <f>'Miller vs Stavros; STUV'!E69</f>
        <v>3395</v>
      </c>
      <c r="G63" s="18">
        <f>'Miller vs Stavros; STUV'!F69</f>
        <v>1138</v>
      </c>
      <c r="H63" s="15">
        <f t="shared" si="5"/>
        <v>883</v>
      </c>
      <c r="I63" s="28">
        <f>'Miller vs Stavros; STUV'!G69</f>
        <v>268</v>
      </c>
      <c r="J63" s="29">
        <f>'Miller vs Stavros; STUV'!H69</f>
        <v>109</v>
      </c>
      <c r="K63" s="30">
        <f>'Miller vs Stavros; STUV'!I69</f>
        <v>197</v>
      </c>
      <c r="L63" s="31">
        <f>'Miller vs Stavros; STUV'!J69</f>
        <v>254</v>
      </c>
      <c r="M63" s="32">
        <f>'Miller vs Stavros; STUV'!K69</f>
        <v>48</v>
      </c>
      <c r="N63" s="33">
        <f>'Miller vs Stavros; STUV'!L69</f>
        <v>7</v>
      </c>
      <c r="O63" s="72">
        <f t="shared" si="6"/>
        <v>0.2685185185</v>
      </c>
      <c r="P63" s="72">
        <f t="shared" si="7"/>
        <v>0.5631929047</v>
      </c>
      <c r="Q63" s="40">
        <f t="shared" si="8"/>
        <v>0.530275181</v>
      </c>
      <c r="R63" s="17">
        <f t="shared" si="9"/>
        <v>0.202686461</v>
      </c>
      <c r="S63" s="72">
        <f t="shared" si="10"/>
        <v>0.03291772369</v>
      </c>
      <c r="T63" s="40">
        <f t="shared" si="11"/>
        <v>0.1388115254</v>
      </c>
      <c r="U63" s="40">
        <f t="shared" si="12"/>
        <v>0.2378907273</v>
      </c>
      <c r="V63" s="40">
        <f t="shared" si="13"/>
        <v>0.2378907273</v>
      </c>
      <c r="W63" s="72">
        <f t="shared" si="14"/>
        <v>0.270808451</v>
      </c>
      <c r="X63" s="41">
        <f t="shared" si="15"/>
        <v>0.7621092727</v>
      </c>
      <c r="Y63" s="41">
        <f t="shared" si="16"/>
        <v>0.729191549</v>
      </c>
      <c r="Z63" s="40">
        <f t="shared" si="17"/>
        <v>432</v>
      </c>
      <c r="AA63" s="40">
        <f t="shared" si="18"/>
        <v>451</v>
      </c>
      <c r="AB63" s="40">
        <f t="shared" si="19"/>
        <v>329</v>
      </c>
      <c r="AC63" s="40">
        <f t="shared" si="20"/>
        <v>103</v>
      </c>
      <c r="AD63" s="40">
        <f t="shared" si="21"/>
        <v>329</v>
      </c>
      <c r="AE63" s="40">
        <f t="shared" si="22"/>
        <v>122</v>
      </c>
      <c r="AF63" s="40">
        <f t="shared" si="23"/>
        <v>1.126213592</v>
      </c>
      <c r="AG63" s="40">
        <f t="shared" si="24"/>
        <v>0.5987841945</v>
      </c>
      <c r="AH63" s="40">
        <f t="shared" si="25"/>
        <v>371</v>
      </c>
      <c r="AI63" s="40">
        <f t="shared" ref="AI63:AJ63" si="104">AF63*AC63</f>
        <v>116</v>
      </c>
      <c r="AJ63" s="40">
        <f t="shared" si="104"/>
        <v>197</v>
      </c>
      <c r="AK63" s="40">
        <f t="shared" si="27"/>
        <v>73</v>
      </c>
      <c r="AL63" s="18">
        <f t="shared" si="28"/>
        <v>1138</v>
      </c>
      <c r="AM63" s="40">
        <f t="shared" si="29"/>
        <v>757</v>
      </c>
      <c r="AN63" s="42">
        <f t="shared" si="30"/>
        <v>0.665202109</v>
      </c>
      <c r="AO63" s="42">
        <f t="shared" si="31"/>
        <v>0.7759226714</v>
      </c>
      <c r="AP63" s="43">
        <f t="shared" si="32"/>
        <v>0.5809739524</v>
      </c>
      <c r="AQ63" s="43">
        <f t="shared" si="33"/>
        <v>0.6455266138</v>
      </c>
      <c r="AR63" s="43">
        <f t="shared" si="34"/>
        <v>0.4892412231</v>
      </c>
      <c r="AS63" s="43">
        <f t="shared" si="35"/>
        <v>0.750330251</v>
      </c>
      <c r="AT63" s="43">
        <f t="shared" si="36"/>
        <v>0.5865257596</v>
      </c>
      <c r="AU63" s="43">
        <f t="shared" si="37"/>
        <v>0.64332893</v>
      </c>
      <c r="AV63" s="44">
        <f t="shared" si="38"/>
        <v>181</v>
      </c>
      <c r="AW63" s="45">
        <f t="shared" si="39"/>
        <v>-55</v>
      </c>
      <c r="AX63" s="45"/>
    </row>
    <row r="64">
      <c r="A64" s="23"/>
      <c r="B64" s="23"/>
      <c r="C64" s="23"/>
      <c r="D64" s="46">
        <v>62.0</v>
      </c>
      <c r="E64" s="25">
        <f>'Miller vs Stavros; STUV'!D70</f>
        <v>62</v>
      </c>
      <c r="F64" s="26">
        <f>'Miller vs Stavros; STUV'!E70</f>
        <v>3762</v>
      </c>
      <c r="G64" s="18">
        <f>'Miller vs Stavros; STUV'!F70</f>
        <v>1317</v>
      </c>
      <c r="H64" s="15">
        <f t="shared" si="5"/>
        <v>884</v>
      </c>
      <c r="I64" s="28">
        <f>'Miller vs Stavros; STUV'!G70</f>
        <v>208</v>
      </c>
      <c r="J64" s="29">
        <f>'Miller vs Stavros; STUV'!H70</f>
        <v>165</v>
      </c>
      <c r="K64" s="30">
        <f>'Miller vs Stavros; STUV'!I70</f>
        <v>117</v>
      </c>
      <c r="L64" s="31">
        <f>'Miller vs Stavros; STUV'!J70</f>
        <v>308</v>
      </c>
      <c r="M64" s="32">
        <f>'Miller vs Stavros; STUV'!K70</f>
        <v>44</v>
      </c>
      <c r="N64" s="33">
        <f>'Miller vs Stavros; STUV'!L70</f>
        <v>42</v>
      </c>
      <c r="O64" s="72">
        <f t="shared" si="6"/>
        <v>0.4509803922</v>
      </c>
      <c r="P64" s="72">
        <f t="shared" si="7"/>
        <v>0.7247058824</v>
      </c>
      <c r="Q64" s="40">
        <f t="shared" si="8"/>
        <v>0.6987149225</v>
      </c>
      <c r="R64" s="17">
        <f t="shared" si="9"/>
        <v>0.3711262025</v>
      </c>
      <c r="S64" s="72">
        <f t="shared" si="10"/>
        <v>0.02599095982</v>
      </c>
      <c r="T64" s="40">
        <f t="shared" si="11"/>
        <v>0.09682985453</v>
      </c>
      <c r="U64" s="40">
        <f t="shared" si="12"/>
        <v>0.4129878765</v>
      </c>
      <c r="V64" s="40">
        <f t="shared" si="13"/>
        <v>0.4129878765</v>
      </c>
      <c r="W64" s="72">
        <f t="shared" si="14"/>
        <v>0.4389788363</v>
      </c>
      <c r="X64" s="41">
        <f t="shared" si="15"/>
        <v>0.5870121235</v>
      </c>
      <c r="Y64" s="41">
        <f t="shared" si="16"/>
        <v>0.5610211637</v>
      </c>
      <c r="Z64" s="40">
        <f t="shared" si="17"/>
        <v>459</v>
      </c>
      <c r="AA64" s="40">
        <f t="shared" si="18"/>
        <v>425</v>
      </c>
      <c r="AB64" s="40">
        <f t="shared" si="19"/>
        <v>269</v>
      </c>
      <c r="AC64" s="40">
        <f t="shared" si="20"/>
        <v>190</v>
      </c>
      <c r="AD64" s="40">
        <f t="shared" si="21"/>
        <v>238</v>
      </c>
      <c r="AE64" s="40">
        <f t="shared" si="22"/>
        <v>187</v>
      </c>
      <c r="AF64" s="40">
        <f t="shared" si="23"/>
        <v>1.089473684</v>
      </c>
      <c r="AG64" s="40">
        <f t="shared" si="24"/>
        <v>0.4915966387</v>
      </c>
      <c r="AH64" s="40">
        <f t="shared" si="25"/>
        <v>293</v>
      </c>
      <c r="AI64" s="40">
        <f t="shared" ref="AI64:AJ64" si="105">AF64*AC64</f>
        <v>207</v>
      </c>
      <c r="AJ64" s="40">
        <f t="shared" si="105"/>
        <v>117</v>
      </c>
      <c r="AK64" s="40">
        <f t="shared" si="27"/>
        <v>92</v>
      </c>
      <c r="AL64" s="18">
        <f t="shared" si="28"/>
        <v>1317</v>
      </c>
      <c r="AM64" s="40">
        <f t="shared" si="29"/>
        <v>709</v>
      </c>
      <c r="AN64" s="42">
        <f t="shared" si="30"/>
        <v>0.5383447229</v>
      </c>
      <c r="AO64" s="42">
        <f t="shared" si="31"/>
        <v>0.6712224753</v>
      </c>
      <c r="AP64" s="43">
        <f t="shared" si="32"/>
        <v>0.4174208145</v>
      </c>
      <c r="AQ64" s="43">
        <f t="shared" si="33"/>
        <v>0.6334841629</v>
      </c>
      <c r="AR64" s="43">
        <f t="shared" si="34"/>
        <v>0.5192307692</v>
      </c>
      <c r="AS64" s="43">
        <f t="shared" si="35"/>
        <v>0.5782792666</v>
      </c>
      <c r="AT64" s="43">
        <f t="shared" si="36"/>
        <v>0.5430183357</v>
      </c>
      <c r="AU64" s="43">
        <f t="shared" si="37"/>
        <v>0.7052186178</v>
      </c>
      <c r="AV64" s="44">
        <f t="shared" si="38"/>
        <v>216</v>
      </c>
      <c r="AW64" s="45">
        <f t="shared" si="39"/>
        <v>-41</v>
      </c>
      <c r="AX64" s="45"/>
    </row>
    <row r="65">
      <c r="A65" s="23"/>
      <c r="B65" s="23"/>
      <c r="C65" s="23"/>
      <c r="D65" s="46">
        <v>63.0</v>
      </c>
      <c r="E65" s="25">
        <f>'Miller vs Stavros; STUV'!D71</f>
        <v>63</v>
      </c>
      <c r="F65" s="26">
        <f>'Miller vs Stavros; STUV'!E71</f>
        <v>3842</v>
      </c>
      <c r="G65" s="18">
        <f>'Miller vs Stavros; STUV'!F71</f>
        <v>1392</v>
      </c>
      <c r="H65" s="15">
        <f t="shared" si="5"/>
        <v>886</v>
      </c>
      <c r="I65" s="28">
        <f>'Miller vs Stavros; STUV'!G71</f>
        <v>144</v>
      </c>
      <c r="J65" s="29">
        <f>'Miller vs Stavros; STUV'!H71</f>
        <v>190</v>
      </c>
      <c r="K65" s="30">
        <f>'Miller vs Stavros; STUV'!I71</f>
        <v>117</v>
      </c>
      <c r="L65" s="31">
        <f>'Miller vs Stavros; STUV'!J71</f>
        <v>331</v>
      </c>
      <c r="M65" s="32">
        <f>'Miller vs Stavros; STUV'!K71</f>
        <v>36</v>
      </c>
      <c r="N65" s="33">
        <f>'Miller vs Stavros; STUV'!L71</f>
        <v>68</v>
      </c>
      <c r="O65" s="72">
        <f t="shared" si="6"/>
        <v>0.5890410959</v>
      </c>
      <c r="P65" s="72">
        <f t="shared" si="7"/>
        <v>0.7388392857</v>
      </c>
      <c r="Q65" s="40">
        <f t="shared" si="8"/>
        <v>0.7724774885</v>
      </c>
      <c r="R65" s="17">
        <f t="shared" si="9"/>
        <v>0.4448887685</v>
      </c>
      <c r="S65" s="72">
        <f t="shared" si="10"/>
        <v>-0.03363820277</v>
      </c>
      <c r="T65" s="40">
        <f t="shared" si="11"/>
        <v>0.1385287778</v>
      </c>
      <c r="U65" s="40">
        <f t="shared" si="12"/>
        <v>0.5219652426</v>
      </c>
      <c r="V65" s="40">
        <f t="shared" si="13"/>
        <v>0.5219652426</v>
      </c>
      <c r="W65" s="72">
        <f t="shared" si="14"/>
        <v>0.4883270398</v>
      </c>
      <c r="X65" s="41">
        <f t="shared" si="15"/>
        <v>0.4780347574</v>
      </c>
      <c r="Y65" s="41">
        <f t="shared" si="16"/>
        <v>0.5116729602</v>
      </c>
      <c r="Z65" s="40">
        <f t="shared" si="17"/>
        <v>438</v>
      </c>
      <c r="AA65" s="40">
        <f t="shared" si="18"/>
        <v>448</v>
      </c>
      <c r="AB65" s="40">
        <f t="shared" si="19"/>
        <v>209</v>
      </c>
      <c r="AC65" s="40">
        <f t="shared" si="20"/>
        <v>229</v>
      </c>
      <c r="AD65" s="40">
        <f t="shared" si="21"/>
        <v>229</v>
      </c>
      <c r="AE65" s="40">
        <f t="shared" si="22"/>
        <v>219</v>
      </c>
      <c r="AF65" s="40">
        <f t="shared" si="23"/>
        <v>1.126637555</v>
      </c>
      <c r="AG65" s="40">
        <f t="shared" si="24"/>
        <v>0.5109170306</v>
      </c>
      <c r="AH65" s="40">
        <f t="shared" si="25"/>
        <v>235</v>
      </c>
      <c r="AI65" s="40">
        <f t="shared" ref="AI65:AJ65" si="106">AF65*AC65</f>
        <v>258</v>
      </c>
      <c r="AJ65" s="40">
        <f t="shared" si="106"/>
        <v>117</v>
      </c>
      <c r="AK65" s="40">
        <f t="shared" si="27"/>
        <v>112</v>
      </c>
      <c r="AL65" s="18">
        <f t="shared" si="28"/>
        <v>1392</v>
      </c>
      <c r="AM65" s="40">
        <f t="shared" si="29"/>
        <v>722</v>
      </c>
      <c r="AN65" s="42">
        <f t="shared" si="30"/>
        <v>0.5186781609</v>
      </c>
      <c r="AO65" s="42">
        <f t="shared" si="31"/>
        <v>0.6364942529</v>
      </c>
      <c r="AP65" s="43">
        <f t="shared" si="32"/>
        <v>0.335214447</v>
      </c>
      <c r="AQ65" s="43">
        <f t="shared" si="33"/>
        <v>0.5767494357</v>
      </c>
      <c r="AR65" s="43">
        <f t="shared" si="34"/>
        <v>0.4943566591</v>
      </c>
      <c r="AS65" s="43">
        <f t="shared" si="35"/>
        <v>0.487534626</v>
      </c>
      <c r="AT65" s="43">
        <f t="shared" si="36"/>
        <v>0.4806094183</v>
      </c>
      <c r="AU65" s="43">
        <f t="shared" si="37"/>
        <v>0.6828254848</v>
      </c>
      <c r="AV65" s="44">
        <f t="shared" si="38"/>
        <v>219</v>
      </c>
      <c r="AW65" s="45">
        <f t="shared" si="39"/>
        <v>-55</v>
      </c>
      <c r="AX65" s="45"/>
    </row>
    <row r="66">
      <c r="A66" s="60"/>
      <c r="B66" s="60"/>
      <c r="C66" s="60"/>
      <c r="D66" s="46">
        <v>64.0</v>
      </c>
      <c r="E66" s="25">
        <f>'Miller vs Stavros; STUV'!D72</f>
        <v>64</v>
      </c>
      <c r="F66" s="26">
        <f>'Miller vs Stavros; STUV'!E72</f>
        <v>3465</v>
      </c>
      <c r="G66" s="18">
        <f>'Miller vs Stavros; STUV'!F72</f>
        <v>1098</v>
      </c>
      <c r="H66" s="15">
        <f t="shared" si="5"/>
        <v>889</v>
      </c>
      <c r="I66" s="28">
        <f>'Miller vs Stavros; STUV'!G72</f>
        <v>248</v>
      </c>
      <c r="J66" s="29">
        <f>'Miller vs Stavros; STUV'!H72</f>
        <v>133</v>
      </c>
      <c r="K66" s="30">
        <f>'Miller vs Stavros; STUV'!I72</f>
        <v>189</v>
      </c>
      <c r="L66" s="31">
        <f>'Miller vs Stavros; STUV'!J72</f>
        <v>259</v>
      </c>
      <c r="M66" s="32">
        <f>'Miller vs Stavros; STUV'!K72</f>
        <v>41</v>
      </c>
      <c r="N66" s="33">
        <f>'Miller vs Stavros; STUV'!L72</f>
        <v>19</v>
      </c>
      <c r="O66" s="72">
        <f t="shared" si="6"/>
        <v>0.3446712018</v>
      </c>
      <c r="P66" s="72">
        <f t="shared" si="7"/>
        <v>0.578125</v>
      </c>
      <c r="Q66" s="40">
        <f t="shared" si="8"/>
        <v>0.605069362</v>
      </c>
      <c r="R66" s="17">
        <f t="shared" si="9"/>
        <v>0.277480642</v>
      </c>
      <c r="S66" s="72">
        <f t="shared" si="10"/>
        <v>-0.026944362</v>
      </c>
      <c r="T66" s="40">
        <f t="shared" si="11"/>
        <v>0.1075800881</v>
      </c>
      <c r="U66" s="40">
        <f t="shared" si="12"/>
        <v>0.3128847584</v>
      </c>
      <c r="V66" s="40">
        <f t="shared" si="13"/>
        <v>0.3128847584</v>
      </c>
      <c r="W66" s="72">
        <f t="shared" si="14"/>
        <v>0.2859403964</v>
      </c>
      <c r="X66" s="41">
        <f t="shared" si="15"/>
        <v>0.6871152416</v>
      </c>
      <c r="Y66" s="41">
        <f t="shared" si="16"/>
        <v>0.7140596036</v>
      </c>
      <c r="Z66" s="40">
        <f t="shared" si="17"/>
        <v>441</v>
      </c>
      <c r="AA66" s="40">
        <f t="shared" si="18"/>
        <v>448</v>
      </c>
      <c r="AB66" s="40">
        <f t="shared" si="19"/>
        <v>303</v>
      </c>
      <c r="AC66" s="40">
        <f t="shared" si="20"/>
        <v>138</v>
      </c>
      <c r="AD66" s="40">
        <f t="shared" si="21"/>
        <v>320</v>
      </c>
      <c r="AE66" s="40">
        <f t="shared" si="22"/>
        <v>128</v>
      </c>
      <c r="AF66" s="40">
        <f t="shared" si="23"/>
        <v>1.101449275</v>
      </c>
      <c r="AG66" s="40">
        <f t="shared" si="24"/>
        <v>0.590625</v>
      </c>
      <c r="AH66" s="40">
        <f t="shared" si="25"/>
        <v>334</v>
      </c>
      <c r="AI66" s="40">
        <f t="shared" ref="AI66:AJ66" si="107">AF66*AC66</f>
        <v>152</v>
      </c>
      <c r="AJ66" s="40">
        <f t="shared" si="107"/>
        <v>189</v>
      </c>
      <c r="AK66" s="40">
        <f t="shared" si="27"/>
        <v>76</v>
      </c>
      <c r="AL66" s="18">
        <f t="shared" si="28"/>
        <v>1098</v>
      </c>
      <c r="AM66" s="40">
        <f t="shared" si="29"/>
        <v>751</v>
      </c>
      <c r="AN66" s="42">
        <f t="shared" si="30"/>
        <v>0.6839708561</v>
      </c>
      <c r="AO66" s="42">
        <f t="shared" si="31"/>
        <v>0.8096539162</v>
      </c>
      <c r="AP66" s="43">
        <f t="shared" si="32"/>
        <v>0.5376827897</v>
      </c>
      <c r="AQ66" s="43">
        <f t="shared" si="33"/>
        <v>0.6164229471</v>
      </c>
      <c r="AR66" s="43">
        <f t="shared" si="34"/>
        <v>0.4960629921</v>
      </c>
      <c r="AS66" s="43">
        <f t="shared" si="35"/>
        <v>0.6964047936</v>
      </c>
      <c r="AT66" s="43">
        <f t="shared" si="36"/>
        <v>0.5459387483</v>
      </c>
      <c r="AU66" s="43">
        <f t="shared" si="37"/>
        <v>0.6471371505</v>
      </c>
      <c r="AV66" s="44">
        <f t="shared" si="38"/>
        <v>183</v>
      </c>
      <c r="AW66" s="45">
        <f t="shared" si="39"/>
        <v>-45</v>
      </c>
      <c r="AX66" s="45"/>
    </row>
    <row r="67">
      <c r="A67" s="60"/>
      <c r="B67" s="60"/>
      <c r="C67" s="60"/>
      <c r="D67" s="46">
        <v>65.0</v>
      </c>
      <c r="E67" s="25">
        <f>'Miller vs Stavros; STUV'!D73</f>
        <v>65</v>
      </c>
      <c r="F67" s="26">
        <f>'Miller vs Stavros; STUV'!E73</f>
        <v>3370</v>
      </c>
      <c r="G67" s="18">
        <f>'Miller vs Stavros; STUV'!F73</f>
        <v>1145</v>
      </c>
      <c r="H67" s="15">
        <f t="shared" si="5"/>
        <v>890</v>
      </c>
      <c r="I67" s="28">
        <f>'Miller vs Stavros; STUV'!G73</f>
        <v>242</v>
      </c>
      <c r="J67" s="29">
        <f>'Miller vs Stavros; STUV'!H73</f>
        <v>160</v>
      </c>
      <c r="K67" s="30">
        <f>'Miller vs Stavros; STUV'!I73</f>
        <v>141</v>
      </c>
      <c r="L67" s="31">
        <f>'Miller vs Stavros; STUV'!J73</f>
        <v>280</v>
      </c>
      <c r="M67" s="32">
        <f>'Miller vs Stavros; STUV'!K73</f>
        <v>46</v>
      </c>
      <c r="N67" s="33">
        <f>'Miller vs Stavros; STUV'!L73</f>
        <v>21</v>
      </c>
      <c r="O67" s="72">
        <f t="shared" si="6"/>
        <v>0.3859275053</v>
      </c>
      <c r="P67" s="72">
        <f t="shared" si="7"/>
        <v>0.6650831354</v>
      </c>
      <c r="Q67" s="40">
        <f t="shared" si="8"/>
        <v>0.6437496246</v>
      </c>
      <c r="R67" s="17">
        <f t="shared" si="9"/>
        <v>0.3161609046</v>
      </c>
      <c r="S67" s="72">
        <f t="shared" si="10"/>
        <v>0.02133351083</v>
      </c>
      <c r="T67" s="40">
        <f t="shared" si="11"/>
        <v>0.09904495775</v>
      </c>
      <c r="U67" s="40">
        <f t="shared" si="12"/>
        <v>0.3527731261</v>
      </c>
      <c r="V67" s="40">
        <f t="shared" si="13"/>
        <v>0.3527731261</v>
      </c>
      <c r="W67" s="72">
        <f t="shared" si="14"/>
        <v>0.3741066369</v>
      </c>
      <c r="X67" s="41">
        <f t="shared" si="15"/>
        <v>0.6472268739</v>
      </c>
      <c r="Y67" s="41">
        <f t="shared" si="16"/>
        <v>0.6258933631</v>
      </c>
      <c r="Z67" s="40">
        <f t="shared" si="17"/>
        <v>469</v>
      </c>
      <c r="AA67" s="40">
        <f t="shared" si="18"/>
        <v>421</v>
      </c>
      <c r="AB67" s="40">
        <f t="shared" si="19"/>
        <v>304</v>
      </c>
      <c r="AC67" s="40">
        <f t="shared" si="20"/>
        <v>165</v>
      </c>
      <c r="AD67" s="40">
        <f t="shared" si="21"/>
        <v>264</v>
      </c>
      <c r="AE67" s="40">
        <f t="shared" si="22"/>
        <v>157</v>
      </c>
      <c r="AF67" s="40">
        <f t="shared" si="23"/>
        <v>1.096969697</v>
      </c>
      <c r="AG67" s="40">
        <f t="shared" si="24"/>
        <v>0.5340909091</v>
      </c>
      <c r="AH67" s="40">
        <f t="shared" si="25"/>
        <v>333</v>
      </c>
      <c r="AI67" s="40">
        <f t="shared" ref="AI67:AJ67" si="108">AF67*AC67</f>
        <v>181</v>
      </c>
      <c r="AJ67" s="40">
        <f t="shared" si="108"/>
        <v>141</v>
      </c>
      <c r="AK67" s="40">
        <f t="shared" si="27"/>
        <v>84</v>
      </c>
      <c r="AL67" s="18">
        <f t="shared" si="28"/>
        <v>1145</v>
      </c>
      <c r="AM67" s="40">
        <f t="shared" si="29"/>
        <v>739</v>
      </c>
      <c r="AN67" s="42">
        <f t="shared" si="30"/>
        <v>0.6454148472</v>
      </c>
      <c r="AO67" s="42">
        <f t="shared" si="31"/>
        <v>0.7772925764</v>
      </c>
      <c r="AP67" s="43">
        <f t="shared" si="32"/>
        <v>0.4820224719</v>
      </c>
      <c r="AQ67" s="43">
        <f t="shared" si="33"/>
        <v>0.6382022472</v>
      </c>
      <c r="AR67" s="43">
        <f t="shared" si="34"/>
        <v>0.5269662921</v>
      </c>
      <c r="AS67" s="43">
        <f t="shared" si="35"/>
        <v>0.6414073072</v>
      </c>
      <c r="AT67" s="43">
        <f t="shared" si="36"/>
        <v>0.5642760487</v>
      </c>
      <c r="AU67" s="43">
        <f t="shared" si="37"/>
        <v>0.6955345061</v>
      </c>
      <c r="AV67" s="44">
        <f t="shared" si="38"/>
        <v>196</v>
      </c>
      <c r="AW67" s="45">
        <f t="shared" si="39"/>
        <v>-45</v>
      </c>
      <c r="AX67" s="45"/>
    </row>
    <row r="68">
      <c r="A68" s="60"/>
      <c r="B68" s="60"/>
      <c r="C68" s="60"/>
      <c r="D68" s="46">
        <v>66.0</v>
      </c>
      <c r="E68" s="25">
        <f>'Miller vs Stavros; STUV'!D74</f>
        <v>66</v>
      </c>
      <c r="F68" s="26">
        <f>'Miller vs Stavros; STUV'!E74</f>
        <v>3757</v>
      </c>
      <c r="G68" s="18">
        <f>'Miller vs Stavros; STUV'!F74</f>
        <v>1078</v>
      </c>
      <c r="H68" s="15">
        <f t="shared" si="5"/>
        <v>900</v>
      </c>
      <c r="I68" s="28">
        <f>'Miller vs Stavros; STUV'!G74</f>
        <v>370</v>
      </c>
      <c r="J68" s="29">
        <f>'Miller vs Stavros; STUV'!H74</f>
        <v>131</v>
      </c>
      <c r="K68" s="30">
        <f>'Miller vs Stavros; STUV'!I74</f>
        <v>179</v>
      </c>
      <c r="L68" s="31">
        <f>'Miller vs Stavros; STUV'!J74</f>
        <v>164</v>
      </c>
      <c r="M68" s="32">
        <f>'Miller vs Stavros; STUV'!K74</f>
        <v>40</v>
      </c>
      <c r="N68" s="33">
        <f>'Miller vs Stavros; STUV'!L74</f>
        <v>16</v>
      </c>
      <c r="O68" s="72">
        <f t="shared" si="6"/>
        <v>0.2639138241</v>
      </c>
      <c r="P68" s="72">
        <f t="shared" si="7"/>
        <v>0.4781341108</v>
      </c>
      <c r="Q68" s="40">
        <f t="shared" si="8"/>
        <v>0.5257335714</v>
      </c>
      <c r="R68" s="17">
        <f t="shared" si="9"/>
        <v>0.1981448514</v>
      </c>
      <c r="S68" s="72">
        <f t="shared" si="10"/>
        <v>-0.04759946064</v>
      </c>
      <c r="T68" s="40">
        <f t="shared" si="11"/>
        <v>0.1413892438</v>
      </c>
      <c r="U68" s="40">
        <f t="shared" si="12"/>
        <v>0.2333579747</v>
      </c>
      <c r="V68" s="40">
        <f t="shared" si="13"/>
        <v>0.2333579747</v>
      </c>
      <c r="W68" s="72">
        <f t="shared" si="14"/>
        <v>0.185758514</v>
      </c>
      <c r="X68" s="41">
        <f t="shared" si="15"/>
        <v>0.7666420253</v>
      </c>
      <c r="Y68" s="41">
        <f t="shared" si="16"/>
        <v>0.814241486</v>
      </c>
      <c r="Z68" s="40">
        <f t="shared" si="17"/>
        <v>557</v>
      </c>
      <c r="AA68" s="40">
        <f t="shared" si="18"/>
        <v>343</v>
      </c>
      <c r="AB68" s="40">
        <f t="shared" si="19"/>
        <v>427</v>
      </c>
      <c r="AC68" s="40">
        <f t="shared" si="20"/>
        <v>130</v>
      </c>
      <c r="AD68" s="40">
        <f t="shared" si="21"/>
        <v>279</v>
      </c>
      <c r="AE68" s="40">
        <f t="shared" si="22"/>
        <v>64</v>
      </c>
      <c r="AF68" s="40">
        <f t="shared" si="23"/>
        <v>1.130769231</v>
      </c>
      <c r="AG68" s="40">
        <f t="shared" si="24"/>
        <v>0.6415770609</v>
      </c>
      <c r="AH68" s="40">
        <f t="shared" si="25"/>
        <v>483</v>
      </c>
      <c r="AI68" s="40">
        <f t="shared" ref="AI68:AJ68" si="109">AF68*AC68</f>
        <v>147</v>
      </c>
      <c r="AJ68" s="40">
        <f t="shared" si="109"/>
        <v>179</v>
      </c>
      <c r="AK68" s="40">
        <f t="shared" si="27"/>
        <v>41</v>
      </c>
      <c r="AL68" s="18">
        <f t="shared" si="28"/>
        <v>1078</v>
      </c>
      <c r="AM68" s="40">
        <f t="shared" si="29"/>
        <v>850</v>
      </c>
      <c r="AN68" s="42">
        <f t="shared" si="30"/>
        <v>0.7884972171</v>
      </c>
      <c r="AO68" s="42">
        <f t="shared" si="31"/>
        <v>0.8348794063</v>
      </c>
      <c r="AP68" s="43">
        <f t="shared" si="32"/>
        <v>0.6544444444</v>
      </c>
      <c r="AQ68" s="43">
        <f t="shared" si="33"/>
        <v>0.6377777778</v>
      </c>
      <c r="AR68" s="43">
        <f t="shared" si="34"/>
        <v>0.6188888889</v>
      </c>
      <c r="AS68" s="43">
        <f t="shared" si="35"/>
        <v>0.7788235294</v>
      </c>
      <c r="AT68" s="43">
        <f t="shared" si="36"/>
        <v>0.6164705882</v>
      </c>
      <c r="AU68" s="43">
        <f t="shared" si="37"/>
        <v>0.7411764706</v>
      </c>
      <c r="AV68" s="44">
        <f t="shared" si="38"/>
        <v>123</v>
      </c>
      <c r="AW68" s="45">
        <f t="shared" si="39"/>
        <v>-73</v>
      </c>
      <c r="AX68" s="45"/>
    </row>
    <row r="69">
      <c r="A69" s="60"/>
      <c r="B69" s="60"/>
      <c r="C69" s="60"/>
      <c r="D69" s="46">
        <v>67.0</v>
      </c>
      <c r="E69" s="25">
        <f>'Miller vs Stavros; STUV'!D75</f>
        <v>67</v>
      </c>
      <c r="F69" s="26">
        <f>'Miller vs Stavros; STUV'!E75</f>
        <v>3809</v>
      </c>
      <c r="G69" s="18">
        <f>'Miller vs Stavros; STUV'!F75</f>
        <v>1110</v>
      </c>
      <c r="H69" s="15">
        <f t="shared" si="5"/>
        <v>901</v>
      </c>
      <c r="I69" s="28">
        <f>'Miller vs Stavros; STUV'!G75</f>
        <v>234</v>
      </c>
      <c r="J69" s="29">
        <f>'Miller vs Stavros; STUV'!H75</f>
        <v>189</v>
      </c>
      <c r="K69" s="30">
        <f>'Miller vs Stavros; STUV'!I75</f>
        <v>133</v>
      </c>
      <c r="L69" s="31">
        <f>'Miller vs Stavros; STUV'!J75</f>
        <v>267</v>
      </c>
      <c r="M69" s="32">
        <f>'Miller vs Stavros; STUV'!K75</f>
        <v>42</v>
      </c>
      <c r="N69" s="33">
        <f>'Miller vs Stavros; STUV'!L75</f>
        <v>36</v>
      </c>
      <c r="O69" s="72">
        <f t="shared" si="6"/>
        <v>0.4491017964</v>
      </c>
      <c r="P69" s="72">
        <f t="shared" si="7"/>
        <v>0.6675</v>
      </c>
      <c r="Q69" s="40">
        <f t="shared" si="8"/>
        <v>0.6972644216</v>
      </c>
      <c r="R69" s="17">
        <f t="shared" si="9"/>
        <v>0.3696757016</v>
      </c>
      <c r="S69" s="72">
        <f t="shared" si="10"/>
        <v>-0.02976442158</v>
      </c>
      <c r="T69" s="40">
        <f t="shared" si="11"/>
        <v>0.09670314124</v>
      </c>
      <c r="U69" s="40">
        <f t="shared" si="12"/>
        <v>0.411310435</v>
      </c>
      <c r="V69" s="40">
        <f t="shared" si="13"/>
        <v>0.411310435</v>
      </c>
      <c r="W69" s="72">
        <f t="shared" si="14"/>
        <v>0.3815460134</v>
      </c>
      <c r="X69" s="41">
        <f t="shared" si="15"/>
        <v>0.588689565</v>
      </c>
      <c r="Y69" s="41">
        <f t="shared" si="16"/>
        <v>0.6184539866</v>
      </c>
      <c r="Z69" s="40">
        <f t="shared" si="17"/>
        <v>501</v>
      </c>
      <c r="AA69" s="40">
        <f t="shared" si="18"/>
        <v>400</v>
      </c>
      <c r="AB69" s="40">
        <f t="shared" si="19"/>
        <v>295</v>
      </c>
      <c r="AC69" s="40">
        <f t="shared" si="20"/>
        <v>206</v>
      </c>
      <c r="AD69" s="40">
        <f t="shared" si="21"/>
        <v>247</v>
      </c>
      <c r="AE69" s="40">
        <f t="shared" si="22"/>
        <v>153</v>
      </c>
      <c r="AF69" s="40">
        <f t="shared" si="23"/>
        <v>1.09223301</v>
      </c>
      <c r="AG69" s="40">
        <f t="shared" si="24"/>
        <v>0.5384615385</v>
      </c>
      <c r="AH69" s="40">
        <f t="shared" si="25"/>
        <v>322</v>
      </c>
      <c r="AI69" s="40">
        <f t="shared" ref="AI69:AJ69" si="110">AF69*AC69</f>
        <v>225</v>
      </c>
      <c r="AJ69" s="40">
        <f t="shared" si="110"/>
        <v>133</v>
      </c>
      <c r="AK69" s="40">
        <f t="shared" si="27"/>
        <v>82</v>
      </c>
      <c r="AL69" s="18">
        <f t="shared" si="28"/>
        <v>1110</v>
      </c>
      <c r="AM69" s="40">
        <f t="shared" si="29"/>
        <v>762</v>
      </c>
      <c r="AN69" s="42">
        <f t="shared" si="30"/>
        <v>0.6864864865</v>
      </c>
      <c r="AO69" s="42">
        <f t="shared" si="31"/>
        <v>0.8117117117</v>
      </c>
      <c r="AP69" s="43">
        <f t="shared" si="32"/>
        <v>0.4539400666</v>
      </c>
      <c r="AQ69" s="43">
        <f t="shared" si="33"/>
        <v>0.602663707</v>
      </c>
      <c r="AR69" s="43">
        <f t="shared" si="34"/>
        <v>0.5560488346</v>
      </c>
      <c r="AS69" s="43">
        <f t="shared" si="35"/>
        <v>0.5971128609</v>
      </c>
      <c r="AT69" s="43">
        <f t="shared" si="36"/>
        <v>0.530183727</v>
      </c>
      <c r="AU69" s="43">
        <f t="shared" si="37"/>
        <v>0.717847769</v>
      </c>
      <c r="AV69" s="44">
        <f t="shared" si="38"/>
        <v>185</v>
      </c>
      <c r="AW69" s="45">
        <f t="shared" si="39"/>
        <v>-46</v>
      </c>
      <c r="AX69" s="45"/>
    </row>
    <row r="70">
      <c r="A70" s="60"/>
      <c r="B70" s="60"/>
      <c r="C70" s="60"/>
      <c r="D70" s="46">
        <v>68.0</v>
      </c>
      <c r="E70" s="25">
        <f>'Miller vs Stavros; STUV'!D76</f>
        <v>68</v>
      </c>
      <c r="F70" s="26">
        <f>'Miller vs Stavros; STUV'!E76</f>
        <v>3773</v>
      </c>
      <c r="G70" s="18">
        <f>'Miller vs Stavros; STUV'!F76</f>
        <v>1395</v>
      </c>
      <c r="H70" s="15">
        <f t="shared" si="5"/>
        <v>902</v>
      </c>
      <c r="I70" s="28">
        <f>'Miller vs Stavros; STUV'!G76</f>
        <v>187</v>
      </c>
      <c r="J70" s="29">
        <f>'Miller vs Stavros; STUV'!H76</f>
        <v>150</v>
      </c>
      <c r="K70" s="30">
        <f>'Miller vs Stavros; STUV'!I76</f>
        <v>124</v>
      </c>
      <c r="L70" s="31">
        <f>'Miller vs Stavros; STUV'!J76</f>
        <v>333</v>
      </c>
      <c r="M70" s="32">
        <f>'Miller vs Stavros; STUV'!K76</f>
        <v>52</v>
      </c>
      <c r="N70" s="33">
        <f>'Miller vs Stavros; STUV'!L76</f>
        <v>56</v>
      </c>
      <c r="O70" s="72">
        <f t="shared" si="6"/>
        <v>0.4629213483</v>
      </c>
      <c r="P70" s="72">
        <f t="shared" si="7"/>
        <v>0.7286652079</v>
      </c>
      <c r="Q70" s="40">
        <f t="shared" si="8"/>
        <v>0.707710356</v>
      </c>
      <c r="R70" s="17">
        <f t="shared" si="9"/>
        <v>0.380121636</v>
      </c>
      <c r="S70" s="72">
        <f t="shared" si="10"/>
        <v>0.02095485191</v>
      </c>
      <c r="T70" s="40">
        <f t="shared" si="11"/>
        <v>0.09790130379</v>
      </c>
      <c r="U70" s="40">
        <f t="shared" si="12"/>
        <v>0.4235496623</v>
      </c>
      <c r="V70" s="40">
        <f t="shared" si="13"/>
        <v>0.4235496623</v>
      </c>
      <c r="W70" s="72">
        <f t="shared" si="14"/>
        <v>0.4445045142</v>
      </c>
      <c r="X70" s="41">
        <f t="shared" si="15"/>
        <v>0.5764503377</v>
      </c>
      <c r="Y70" s="41">
        <f t="shared" si="16"/>
        <v>0.5554954858</v>
      </c>
      <c r="Z70" s="40">
        <f t="shared" si="17"/>
        <v>445</v>
      </c>
      <c r="AA70" s="40">
        <f t="shared" si="18"/>
        <v>457</v>
      </c>
      <c r="AB70" s="40">
        <f t="shared" si="19"/>
        <v>257</v>
      </c>
      <c r="AC70" s="40">
        <f t="shared" si="20"/>
        <v>188</v>
      </c>
      <c r="AD70" s="40">
        <f t="shared" si="21"/>
        <v>254</v>
      </c>
      <c r="AE70" s="40">
        <f t="shared" si="22"/>
        <v>203</v>
      </c>
      <c r="AF70" s="40">
        <f t="shared" si="23"/>
        <v>1.095744681</v>
      </c>
      <c r="AG70" s="40">
        <f t="shared" si="24"/>
        <v>0.4881889764</v>
      </c>
      <c r="AH70" s="40">
        <f t="shared" si="25"/>
        <v>282</v>
      </c>
      <c r="AI70" s="40">
        <f t="shared" ref="AI70:AJ70" si="111">AF70*AC70</f>
        <v>206</v>
      </c>
      <c r="AJ70" s="40">
        <f t="shared" si="111"/>
        <v>124</v>
      </c>
      <c r="AK70" s="40">
        <f t="shared" si="27"/>
        <v>99</v>
      </c>
      <c r="AL70" s="18">
        <f t="shared" si="28"/>
        <v>1395</v>
      </c>
      <c r="AM70" s="40">
        <f t="shared" si="29"/>
        <v>711</v>
      </c>
      <c r="AN70" s="42">
        <f t="shared" si="30"/>
        <v>0.5096774194</v>
      </c>
      <c r="AO70" s="42">
        <f t="shared" si="31"/>
        <v>0.6465949821</v>
      </c>
      <c r="AP70" s="43">
        <f t="shared" si="32"/>
        <v>0.4024390244</v>
      </c>
      <c r="AQ70" s="43">
        <f t="shared" si="33"/>
        <v>0.6341463415</v>
      </c>
      <c r="AR70" s="43">
        <f t="shared" si="34"/>
        <v>0.4933481153</v>
      </c>
      <c r="AS70" s="43">
        <f t="shared" si="35"/>
        <v>0.5710267229</v>
      </c>
      <c r="AT70" s="43">
        <f t="shared" si="36"/>
        <v>0.5358649789</v>
      </c>
      <c r="AU70" s="43">
        <f t="shared" si="37"/>
        <v>0.6863572433</v>
      </c>
      <c r="AV70" s="44">
        <f t="shared" si="38"/>
        <v>234</v>
      </c>
      <c r="AW70" s="45">
        <f t="shared" si="39"/>
        <v>-43</v>
      </c>
      <c r="AX70" s="45"/>
    </row>
    <row r="71">
      <c r="A71" s="60"/>
      <c r="B71" s="60"/>
      <c r="C71" s="60"/>
      <c r="D71" s="46">
        <v>69.0</v>
      </c>
      <c r="E71" s="25">
        <f>'Miller vs Stavros; STUV'!D77</f>
        <v>69</v>
      </c>
      <c r="F71" s="26">
        <f>'Miller vs Stavros; STUV'!E77</f>
        <v>3739</v>
      </c>
      <c r="G71" s="18">
        <f>'Miller vs Stavros; STUV'!F77</f>
        <v>1078</v>
      </c>
      <c r="H71" s="15">
        <f t="shared" si="5"/>
        <v>904</v>
      </c>
      <c r="I71" s="28">
        <f>'Miller vs Stavros; STUV'!G77</f>
        <v>257</v>
      </c>
      <c r="J71" s="29">
        <f>'Miller vs Stavros; STUV'!H77</f>
        <v>147</v>
      </c>
      <c r="K71" s="30">
        <f>'Miller vs Stavros; STUV'!I77</f>
        <v>168</v>
      </c>
      <c r="L71" s="31">
        <f>'Miller vs Stavros; STUV'!J77</f>
        <v>276</v>
      </c>
      <c r="M71" s="32">
        <f>'Miller vs Stavros; STUV'!K77</f>
        <v>47</v>
      </c>
      <c r="N71" s="33">
        <f>'Miller vs Stavros; STUV'!L77</f>
        <v>9</v>
      </c>
      <c r="O71" s="72">
        <f t="shared" si="6"/>
        <v>0.3391304348</v>
      </c>
      <c r="P71" s="72">
        <f t="shared" si="7"/>
        <v>0.6216216216</v>
      </c>
      <c r="Q71" s="40">
        <f t="shared" si="8"/>
        <v>0.5997267494</v>
      </c>
      <c r="R71" s="17">
        <f t="shared" si="9"/>
        <v>0.2721380294</v>
      </c>
      <c r="S71" s="72">
        <f t="shared" si="10"/>
        <v>0.02189487218</v>
      </c>
      <c r="T71" s="40">
        <f t="shared" si="11"/>
        <v>0.1091600591</v>
      </c>
      <c r="U71" s="40">
        <f t="shared" si="12"/>
        <v>0.3074642734</v>
      </c>
      <c r="V71" s="40">
        <f t="shared" si="13"/>
        <v>0.3074642734</v>
      </c>
      <c r="W71" s="72">
        <f t="shared" si="14"/>
        <v>0.3293591456</v>
      </c>
      <c r="X71" s="41">
        <f t="shared" si="15"/>
        <v>0.6925357266</v>
      </c>
      <c r="Y71" s="41">
        <f t="shared" si="16"/>
        <v>0.6706408544</v>
      </c>
      <c r="Z71" s="40">
        <f t="shared" si="17"/>
        <v>460</v>
      </c>
      <c r="AA71" s="40">
        <f t="shared" si="18"/>
        <v>444</v>
      </c>
      <c r="AB71" s="40">
        <f t="shared" si="19"/>
        <v>319</v>
      </c>
      <c r="AC71" s="40">
        <f t="shared" si="20"/>
        <v>141</v>
      </c>
      <c r="AD71" s="40">
        <f t="shared" si="21"/>
        <v>298</v>
      </c>
      <c r="AE71" s="40">
        <f t="shared" si="22"/>
        <v>146</v>
      </c>
      <c r="AF71" s="40">
        <f t="shared" si="23"/>
        <v>1.106382979</v>
      </c>
      <c r="AG71" s="40">
        <f t="shared" si="24"/>
        <v>0.5637583893</v>
      </c>
      <c r="AH71" s="40">
        <f t="shared" si="25"/>
        <v>353</v>
      </c>
      <c r="AI71" s="40">
        <f t="shared" ref="AI71:AJ71" si="112">AF71*AC71</f>
        <v>156</v>
      </c>
      <c r="AJ71" s="40">
        <f t="shared" si="112"/>
        <v>168</v>
      </c>
      <c r="AK71" s="40">
        <f t="shared" si="27"/>
        <v>82</v>
      </c>
      <c r="AL71" s="18">
        <f t="shared" si="28"/>
        <v>1078</v>
      </c>
      <c r="AM71" s="40">
        <f t="shared" si="29"/>
        <v>759</v>
      </c>
      <c r="AN71" s="42">
        <f t="shared" si="30"/>
        <v>0.7040816327</v>
      </c>
      <c r="AO71" s="42">
        <f t="shared" si="31"/>
        <v>0.8385899814</v>
      </c>
      <c r="AP71" s="43">
        <f t="shared" si="32"/>
        <v>0.5221238938</v>
      </c>
      <c r="AQ71" s="43">
        <f t="shared" si="33"/>
        <v>0.6415929204</v>
      </c>
      <c r="AR71" s="43">
        <f t="shared" si="34"/>
        <v>0.5088495575</v>
      </c>
      <c r="AS71" s="43">
        <f t="shared" si="35"/>
        <v>0.6864295125</v>
      </c>
      <c r="AT71" s="43">
        <f t="shared" si="36"/>
        <v>0.5731225296</v>
      </c>
      <c r="AU71" s="43">
        <f t="shared" si="37"/>
        <v>0.6706192358</v>
      </c>
      <c r="AV71" s="44">
        <f t="shared" si="38"/>
        <v>194</v>
      </c>
      <c r="AW71" s="45">
        <f t="shared" si="39"/>
        <v>-49</v>
      </c>
      <c r="AX71" s="45"/>
    </row>
    <row r="72">
      <c r="A72" s="60"/>
      <c r="B72" s="60"/>
      <c r="C72" s="60"/>
      <c r="D72" s="46">
        <v>70.0</v>
      </c>
      <c r="E72" s="25">
        <f>'Miller vs Stavros; STUV'!D78</f>
        <v>70</v>
      </c>
      <c r="F72" s="26">
        <f>'Miller vs Stavros; STUV'!E78</f>
        <v>3040</v>
      </c>
      <c r="G72" s="18">
        <f>'Miller vs Stavros; STUV'!F78</f>
        <v>1079</v>
      </c>
      <c r="H72" s="15">
        <f t="shared" si="5"/>
        <v>909</v>
      </c>
      <c r="I72" s="28">
        <f>'Miller vs Stavros; STUV'!G78</f>
        <v>254</v>
      </c>
      <c r="J72" s="29">
        <f>'Miller vs Stavros; STUV'!H78</f>
        <v>72</v>
      </c>
      <c r="K72" s="30">
        <f>'Miller vs Stavros; STUV'!I78</f>
        <v>305</v>
      </c>
      <c r="L72" s="31">
        <f>'Miller vs Stavros; STUV'!J78</f>
        <v>233</v>
      </c>
      <c r="M72" s="32">
        <f>'Miller vs Stavros; STUV'!K78</f>
        <v>40</v>
      </c>
      <c r="N72" s="33">
        <f>'Miller vs Stavros; STUV'!L78</f>
        <v>5</v>
      </c>
      <c r="O72" s="72">
        <f t="shared" si="6"/>
        <v>0.2075471698</v>
      </c>
      <c r="P72" s="72">
        <f t="shared" si="7"/>
        <v>0.4330855019</v>
      </c>
      <c r="Q72" s="40">
        <f t="shared" si="8"/>
        <v>0.4712322615</v>
      </c>
      <c r="R72" s="17">
        <f t="shared" si="9"/>
        <v>0.1436435415</v>
      </c>
      <c r="S72" s="72">
        <f t="shared" si="10"/>
        <v>-0.03814675968</v>
      </c>
      <c r="T72" s="40">
        <f t="shared" si="11"/>
        <v>0.1799934401</v>
      </c>
      <c r="U72" s="40">
        <f t="shared" si="12"/>
        <v>0.1784787028</v>
      </c>
      <c r="V72" s="40">
        <f t="shared" si="13"/>
        <v>0.1784787028</v>
      </c>
      <c r="W72" s="72">
        <f t="shared" si="14"/>
        <v>0.1403319431</v>
      </c>
      <c r="X72" s="41">
        <f t="shared" si="15"/>
        <v>0.8215212972</v>
      </c>
      <c r="Y72" s="41">
        <f t="shared" si="16"/>
        <v>0.8596680569</v>
      </c>
      <c r="Z72" s="40">
        <f t="shared" si="17"/>
        <v>371</v>
      </c>
      <c r="AA72" s="40">
        <f t="shared" si="18"/>
        <v>538</v>
      </c>
      <c r="AB72" s="40">
        <f t="shared" si="19"/>
        <v>305</v>
      </c>
      <c r="AC72" s="40">
        <f t="shared" si="20"/>
        <v>66</v>
      </c>
      <c r="AD72" s="40">
        <f t="shared" si="21"/>
        <v>463</v>
      </c>
      <c r="AE72" s="40">
        <f t="shared" si="22"/>
        <v>75</v>
      </c>
      <c r="AF72" s="40">
        <f t="shared" si="23"/>
        <v>1.166666667</v>
      </c>
      <c r="AG72" s="40">
        <f t="shared" si="24"/>
        <v>0.6587473002</v>
      </c>
      <c r="AH72" s="40">
        <f t="shared" si="25"/>
        <v>356</v>
      </c>
      <c r="AI72" s="40">
        <f t="shared" ref="AI72:AJ72" si="113">AF72*AC72</f>
        <v>77</v>
      </c>
      <c r="AJ72" s="40">
        <f t="shared" si="113"/>
        <v>305</v>
      </c>
      <c r="AK72" s="40">
        <f t="shared" si="27"/>
        <v>49</v>
      </c>
      <c r="AL72" s="18">
        <f t="shared" si="28"/>
        <v>1079</v>
      </c>
      <c r="AM72" s="40">
        <f t="shared" si="29"/>
        <v>787</v>
      </c>
      <c r="AN72" s="42">
        <f t="shared" si="30"/>
        <v>0.7293790547</v>
      </c>
      <c r="AO72" s="42">
        <f t="shared" si="31"/>
        <v>0.8424467099</v>
      </c>
      <c r="AP72" s="43">
        <f t="shared" si="32"/>
        <v>0.6589658966</v>
      </c>
      <c r="AQ72" s="43">
        <f t="shared" si="33"/>
        <v>0.5797579758</v>
      </c>
      <c r="AR72" s="43">
        <f t="shared" si="34"/>
        <v>0.4081408141</v>
      </c>
      <c r="AS72" s="43">
        <f t="shared" si="35"/>
        <v>0.8398983482</v>
      </c>
      <c r="AT72" s="43">
        <f t="shared" si="36"/>
        <v>0.5146124524</v>
      </c>
      <c r="AU72" s="43">
        <f t="shared" si="37"/>
        <v>0.5501905972</v>
      </c>
      <c r="AV72" s="44">
        <f t="shared" si="38"/>
        <v>184</v>
      </c>
      <c r="AW72" s="45">
        <f t="shared" si="39"/>
        <v>-62</v>
      </c>
      <c r="AX72" s="45"/>
    </row>
    <row r="73">
      <c r="A73" s="60"/>
      <c r="B73" s="60"/>
      <c r="C73" s="60"/>
      <c r="D73" s="46">
        <v>71.0</v>
      </c>
      <c r="E73" s="25">
        <f>'Miller vs Stavros; STUV'!D79</f>
        <v>71</v>
      </c>
      <c r="F73" s="26">
        <f>'Miller vs Stavros; STUV'!E79</f>
        <v>3721</v>
      </c>
      <c r="G73" s="18">
        <f>'Miller vs Stavros; STUV'!F79</f>
        <v>1209</v>
      </c>
      <c r="H73" s="15">
        <f t="shared" si="5"/>
        <v>909</v>
      </c>
      <c r="I73" s="28">
        <f>'Miller vs Stavros; STUV'!G79</f>
        <v>280</v>
      </c>
      <c r="J73" s="29">
        <f>'Miller vs Stavros; STUV'!H79</f>
        <v>151</v>
      </c>
      <c r="K73" s="30">
        <f>'Miller vs Stavros; STUV'!I79</f>
        <v>150</v>
      </c>
      <c r="L73" s="31">
        <f>'Miller vs Stavros; STUV'!J79</f>
        <v>231</v>
      </c>
      <c r="M73" s="32">
        <f>'Miller vs Stavros; STUV'!K79</f>
        <v>61</v>
      </c>
      <c r="N73" s="33">
        <f>'Miller vs Stavros; STUV'!L79</f>
        <v>36</v>
      </c>
      <c r="O73" s="72">
        <f t="shared" si="6"/>
        <v>0.3541666667</v>
      </c>
      <c r="P73" s="72">
        <f t="shared" si="7"/>
        <v>0.6062992126</v>
      </c>
      <c r="Q73" s="40">
        <f t="shared" si="8"/>
        <v>0.6141560636</v>
      </c>
      <c r="R73" s="17">
        <f t="shared" si="9"/>
        <v>0.2865673436</v>
      </c>
      <c r="S73" s="72">
        <f t="shared" si="10"/>
        <v>-0.007856851018</v>
      </c>
      <c r="T73" s="40">
        <f t="shared" si="11"/>
        <v>0.105114089</v>
      </c>
      <c r="U73" s="40">
        <f t="shared" si="12"/>
        <v>0.3221450529</v>
      </c>
      <c r="V73" s="40">
        <f t="shared" si="13"/>
        <v>0.3221450529</v>
      </c>
      <c r="W73" s="72">
        <f t="shared" si="14"/>
        <v>0.3142882019</v>
      </c>
      <c r="X73" s="41">
        <f t="shared" si="15"/>
        <v>0.6778549471</v>
      </c>
      <c r="Y73" s="41">
        <f t="shared" si="16"/>
        <v>0.6857117981</v>
      </c>
      <c r="Z73" s="40">
        <f t="shared" si="17"/>
        <v>528</v>
      </c>
      <c r="AA73" s="40">
        <f t="shared" si="18"/>
        <v>381</v>
      </c>
      <c r="AB73" s="40">
        <f t="shared" si="19"/>
        <v>358</v>
      </c>
      <c r="AC73" s="40">
        <f t="shared" si="20"/>
        <v>170</v>
      </c>
      <c r="AD73" s="40">
        <f t="shared" si="21"/>
        <v>261</v>
      </c>
      <c r="AE73" s="40">
        <f t="shared" si="22"/>
        <v>120</v>
      </c>
      <c r="AF73" s="40">
        <f t="shared" si="23"/>
        <v>1.1</v>
      </c>
      <c r="AG73" s="40">
        <f t="shared" si="24"/>
        <v>0.5747126437</v>
      </c>
      <c r="AH73" s="40">
        <f t="shared" si="25"/>
        <v>394</v>
      </c>
      <c r="AI73" s="40">
        <f t="shared" ref="AI73:AJ73" si="114">AF73*AC73</f>
        <v>187</v>
      </c>
      <c r="AJ73" s="40">
        <f t="shared" si="114"/>
        <v>150</v>
      </c>
      <c r="AK73" s="40">
        <f t="shared" si="27"/>
        <v>69</v>
      </c>
      <c r="AL73" s="18">
        <f t="shared" si="28"/>
        <v>1209</v>
      </c>
      <c r="AM73" s="40">
        <f t="shared" si="29"/>
        <v>800</v>
      </c>
      <c r="AN73" s="42">
        <f t="shared" si="30"/>
        <v>0.6617038875</v>
      </c>
      <c r="AO73" s="42">
        <f t="shared" si="31"/>
        <v>0.7518610422</v>
      </c>
      <c r="AP73" s="43">
        <f t="shared" si="32"/>
        <v>0.5401540154</v>
      </c>
      <c r="AQ73" s="43">
        <f t="shared" si="33"/>
        <v>0.6292629263</v>
      </c>
      <c r="AR73" s="43">
        <f t="shared" si="34"/>
        <v>0.5808580858</v>
      </c>
      <c r="AS73" s="43">
        <f t="shared" si="35"/>
        <v>0.68</v>
      </c>
      <c r="AT73" s="43">
        <f t="shared" si="36"/>
        <v>0.57875</v>
      </c>
      <c r="AU73" s="43">
        <f t="shared" si="37"/>
        <v>0.72625</v>
      </c>
      <c r="AV73" s="44">
        <f t="shared" si="38"/>
        <v>162</v>
      </c>
      <c r="AW73" s="45">
        <f t="shared" si="39"/>
        <v>-53</v>
      </c>
      <c r="AX73" s="45"/>
    </row>
    <row r="74">
      <c r="A74" s="60"/>
      <c r="B74" s="60"/>
      <c r="C74" s="60"/>
      <c r="D74" s="46">
        <v>72.0</v>
      </c>
      <c r="E74" s="25">
        <f>'Miller vs Stavros; STUV'!D80</f>
        <v>72</v>
      </c>
      <c r="F74" s="26">
        <f>'Miller vs Stavros; STUV'!E80</f>
        <v>3813</v>
      </c>
      <c r="G74" s="18">
        <f>'Miller vs Stavros; STUV'!F80</f>
        <v>1435</v>
      </c>
      <c r="H74" s="15">
        <f t="shared" si="5"/>
        <v>909</v>
      </c>
      <c r="I74" s="28">
        <f>'Miller vs Stavros; STUV'!G80</f>
        <v>183</v>
      </c>
      <c r="J74" s="29">
        <f>'Miller vs Stavros; STUV'!H80</f>
        <v>232</v>
      </c>
      <c r="K74" s="30">
        <f>'Miller vs Stavros; STUV'!I80</f>
        <v>83</v>
      </c>
      <c r="L74" s="31">
        <f>'Miller vs Stavros; STUV'!J80</f>
        <v>314</v>
      </c>
      <c r="M74" s="32">
        <f>'Miller vs Stavros; STUV'!K80</f>
        <v>41</v>
      </c>
      <c r="N74" s="33">
        <f>'Miller vs Stavros; STUV'!L80</f>
        <v>56</v>
      </c>
      <c r="O74" s="72">
        <f t="shared" si="6"/>
        <v>0.5625</v>
      </c>
      <c r="P74" s="72">
        <f t="shared" si="7"/>
        <v>0.7909319899</v>
      </c>
      <c r="Q74" s="40">
        <f t="shared" si="8"/>
        <v>0.7642318219</v>
      </c>
      <c r="R74" s="17">
        <f t="shared" si="9"/>
        <v>0.4366431019</v>
      </c>
      <c r="S74" s="72">
        <f t="shared" si="10"/>
        <v>0.02670016803</v>
      </c>
      <c r="T74" s="40">
        <f t="shared" si="11"/>
        <v>0.125304875</v>
      </c>
      <c r="U74" s="40">
        <f t="shared" si="12"/>
        <v>0.5035193385</v>
      </c>
      <c r="V74" s="40">
        <f t="shared" si="13"/>
        <v>0.5035193385</v>
      </c>
      <c r="W74" s="72">
        <f t="shared" si="14"/>
        <v>0.5302195065</v>
      </c>
      <c r="X74" s="41">
        <f t="shared" si="15"/>
        <v>0.4964806615</v>
      </c>
      <c r="Y74" s="41">
        <f t="shared" si="16"/>
        <v>0.4697804935</v>
      </c>
      <c r="Z74" s="40">
        <f t="shared" si="17"/>
        <v>512</v>
      </c>
      <c r="AA74" s="40">
        <f t="shared" si="18"/>
        <v>397</v>
      </c>
      <c r="AB74" s="40">
        <f t="shared" si="19"/>
        <v>254</v>
      </c>
      <c r="AC74" s="40">
        <f t="shared" si="20"/>
        <v>258</v>
      </c>
      <c r="AD74" s="40">
        <f t="shared" si="21"/>
        <v>187</v>
      </c>
      <c r="AE74" s="40">
        <f t="shared" si="22"/>
        <v>210</v>
      </c>
      <c r="AF74" s="40">
        <f t="shared" si="23"/>
        <v>1.11627907</v>
      </c>
      <c r="AG74" s="40">
        <f t="shared" si="24"/>
        <v>0.4438502674</v>
      </c>
      <c r="AH74" s="40">
        <f t="shared" si="25"/>
        <v>284</v>
      </c>
      <c r="AI74" s="40">
        <f t="shared" ref="AI74:AJ74" si="115">AF74*AC74</f>
        <v>288</v>
      </c>
      <c r="AJ74" s="40">
        <f t="shared" si="115"/>
        <v>83</v>
      </c>
      <c r="AK74" s="40">
        <f t="shared" si="27"/>
        <v>93</v>
      </c>
      <c r="AL74" s="18">
        <f t="shared" si="28"/>
        <v>1435</v>
      </c>
      <c r="AM74" s="40">
        <f t="shared" si="29"/>
        <v>748</v>
      </c>
      <c r="AN74" s="42">
        <f t="shared" si="30"/>
        <v>0.5212543554</v>
      </c>
      <c r="AO74" s="42">
        <f t="shared" si="31"/>
        <v>0.6334494774</v>
      </c>
      <c r="AP74" s="43">
        <f t="shared" si="32"/>
        <v>0.3377337734</v>
      </c>
      <c r="AQ74" s="43">
        <f t="shared" si="33"/>
        <v>0.5918591859</v>
      </c>
      <c r="AR74" s="43">
        <f t="shared" si="34"/>
        <v>0.5632563256</v>
      </c>
      <c r="AS74" s="43">
        <f t="shared" si="35"/>
        <v>0.4906417112</v>
      </c>
      <c r="AT74" s="43">
        <f t="shared" si="36"/>
        <v>0.5040106952</v>
      </c>
      <c r="AU74" s="43">
        <f t="shared" si="37"/>
        <v>0.7647058824</v>
      </c>
      <c r="AV74" s="44">
        <f t="shared" si="38"/>
        <v>221</v>
      </c>
      <c r="AW74" s="45">
        <f t="shared" si="39"/>
        <v>-60</v>
      </c>
      <c r="AX74" s="45"/>
    </row>
    <row r="75">
      <c r="A75" s="60"/>
      <c r="B75" s="60"/>
      <c r="C75" s="60"/>
      <c r="D75" s="46">
        <v>73.0</v>
      </c>
      <c r="E75" s="25">
        <f>'Miller vs Stavros; STUV'!D81</f>
        <v>73</v>
      </c>
      <c r="F75" s="26">
        <f>'Miller vs Stavros; STUV'!E81</f>
        <v>3733</v>
      </c>
      <c r="G75" s="18">
        <f>'Miller vs Stavros; STUV'!F81</f>
        <v>1339</v>
      </c>
      <c r="H75" s="15">
        <f t="shared" si="5"/>
        <v>917</v>
      </c>
      <c r="I75" s="28">
        <f>'Miller vs Stavros; STUV'!G81</f>
        <v>226</v>
      </c>
      <c r="J75" s="29">
        <f>'Miller vs Stavros; STUV'!H81</f>
        <v>149</v>
      </c>
      <c r="K75" s="30">
        <f>'Miller vs Stavros; STUV'!I81</f>
        <v>150</v>
      </c>
      <c r="L75" s="31">
        <f>'Miller vs Stavros; STUV'!J81</f>
        <v>305</v>
      </c>
      <c r="M75" s="32">
        <f>'Miller vs Stavros; STUV'!K81</f>
        <v>40</v>
      </c>
      <c r="N75" s="33">
        <f>'Miller vs Stavros; STUV'!L81</f>
        <v>47</v>
      </c>
      <c r="O75" s="72">
        <f t="shared" si="6"/>
        <v>0.4242424242</v>
      </c>
      <c r="P75" s="72">
        <f t="shared" si="7"/>
        <v>0.6703296703</v>
      </c>
      <c r="Q75" s="40">
        <f t="shared" si="8"/>
        <v>0.6772353164</v>
      </c>
      <c r="R75" s="17">
        <f t="shared" si="9"/>
        <v>0.3496465964</v>
      </c>
      <c r="S75" s="72">
        <f t="shared" si="10"/>
        <v>-0.006905646077</v>
      </c>
      <c r="T75" s="40">
        <f t="shared" si="11"/>
        <v>0.09609398387</v>
      </c>
      <c r="U75" s="40">
        <f t="shared" si="12"/>
        <v>0.3887379432</v>
      </c>
      <c r="V75" s="40">
        <f t="shared" si="13"/>
        <v>0.3887379432</v>
      </c>
      <c r="W75" s="72">
        <f t="shared" si="14"/>
        <v>0.3818322971</v>
      </c>
      <c r="X75" s="41">
        <f t="shared" si="15"/>
        <v>0.6112620568</v>
      </c>
      <c r="Y75" s="41">
        <f t="shared" si="16"/>
        <v>0.6181677029</v>
      </c>
      <c r="Z75" s="40">
        <f t="shared" si="17"/>
        <v>462</v>
      </c>
      <c r="AA75" s="40">
        <f t="shared" si="18"/>
        <v>455</v>
      </c>
      <c r="AB75" s="40">
        <f t="shared" si="19"/>
        <v>282</v>
      </c>
      <c r="AC75" s="40">
        <f t="shared" si="20"/>
        <v>180</v>
      </c>
      <c r="AD75" s="40">
        <f t="shared" si="21"/>
        <v>281</v>
      </c>
      <c r="AE75" s="40">
        <f t="shared" si="22"/>
        <v>174</v>
      </c>
      <c r="AF75" s="40">
        <f t="shared" si="23"/>
        <v>1.088888889</v>
      </c>
      <c r="AG75" s="40">
        <f t="shared" si="24"/>
        <v>0.5338078292</v>
      </c>
      <c r="AH75" s="40">
        <f t="shared" si="25"/>
        <v>307</v>
      </c>
      <c r="AI75" s="40">
        <f t="shared" ref="AI75:AJ75" si="116">AF75*AC75</f>
        <v>196</v>
      </c>
      <c r="AJ75" s="40">
        <f t="shared" si="116"/>
        <v>150</v>
      </c>
      <c r="AK75" s="40">
        <f t="shared" si="27"/>
        <v>93</v>
      </c>
      <c r="AL75" s="18">
        <f t="shared" si="28"/>
        <v>1339</v>
      </c>
      <c r="AM75" s="40">
        <f t="shared" si="29"/>
        <v>746</v>
      </c>
      <c r="AN75" s="42">
        <f t="shared" si="30"/>
        <v>0.5571321882</v>
      </c>
      <c r="AO75" s="42">
        <f t="shared" si="31"/>
        <v>0.6848394324</v>
      </c>
      <c r="AP75" s="43">
        <f t="shared" si="32"/>
        <v>0.453653217</v>
      </c>
      <c r="AQ75" s="43">
        <f t="shared" si="33"/>
        <v>0.6226826609</v>
      </c>
      <c r="AR75" s="43">
        <f t="shared" si="34"/>
        <v>0.5038167939</v>
      </c>
      <c r="AS75" s="43">
        <f t="shared" si="35"/>
        <v>0.6126005362</v>
      </c>
      <c r="AT75" s="43">
        <f t="shared" si="36"/>
        <v>0.5361930295</v>
      </c>
      <c r="AU75" s="43">
        <f t="shared" si="37"/>
        <v>0.6742627346</v>
      </c>
      <c r="AV75" s="44">
        <f t="shared" si="38"/>
        <v>212</v>
      </c>
      <c r="AW75" s="45">
        <f t="shared" si="39"/>
        <v>-41</v>
      </c>
      <c r="AX75" s="45"/>
    </row>
    <row r="76">
      <c r="A76" s="60"/>
      <c r="B76" s="60"/>
      <c r="C76" s="60"/>
      <c r="D76" s="46">
        <v>74.0</v>
      </c>
      <c r="E76" s="25">
        <f>'Miller vs Stavros; STUV'!D82</f>
        <v>74</v>
      </c>
      <c r="F76" s="26">
        <f>'Miller vs Stavros; STUV'!E82</f>
        <v>3724</v>
      </c>
      <c r="G76" s="18">
        <f>'Miller vs Stavros; STUV'!F82</f>
        <v>1378</v>
      </c>
      <c r="H76" s="15">
        <f t="shared" si="5"/>
        <v>926</v>
      </c>
      <c r="I76" s="28">
        <f>'Miller vs Stavros; STUV'!G82</f>
        <v>223</v>
      </c>
      <c r="J76" s="29">
        <f>'Miller vs Stavros; STUV'!H82</f>
        <v>154</v>
      </c>
      <c r="K76" s="30">
        <f>'Miller vs Stavros; STUV'!I82</f>
        <v>140</v>
      </c>
      <c r="L76" s="31">
        <f>'Miller vs Stavros; STUV'!J82</f>
        <v>304</v>
      </c>
      <c r="M76" s="32">
        <f>'Miller vs Stavros; STUV'!K82</f>
        <v>39</v>
      </c>
      <c r="N76" s="33">
        <f>'Miller vs Stavros; STUV'!L82</f>
        <v>66</v>
      </c>
      <c r="O76" s="72">
        <f t="shared" si="6"/>
        <v>0.4564315353</v>
      </c>
      <c r="P76" s="72">
        <f t="shared" si="7"/>
        <v>0.6846846847</v>
      </c>
      <c r="Q76" s="40">
        <f t="shared" si="8"/>
        <v>0.7028702195</v>
      </c>
      <c r="R76" s="17">
        <f t="shared" si="9"/>
        <v>0.3752814995</v>
      </c>
      <c r="S76" s="72">
        <f t="shared" si="10"/>
        <v>-0.01818553477</v>
      </c>
      <c r="T76" s="40">
        <f t="shared" si="11"/>
        <v>0.09726189341</v>
      </c>
      <c r="U76" s="40">
        <f t="shared" si="12"/>
        <v>0.4178312759</v>
      </c>
      <c r="V76" s="40">
        <f t="shared" si="13"/>
        <v>0.4178312759</v>
      </c>
      <c r="W76" s="72">
        <f t="shared" si="14"/>
        <v>0.3996457411</v>
      </c>
      <c r="X76" s="41">
        <f t="shared" si="15"/>
        <v>0.5821687241</v>
      </c>
      <c r="Y76" s="41">
        <f t="shared" si="16"/>
        <v>0.6003542589</v>
      </c>
      <c r="Z76" s="40">
        <f t="shared" si="17"/>
        <v>482</v>
      </c>
      <c r="AA76" s="40">
        <f t="shared" si="18"/>
        <v>444</v>
      </c>
      <c r="AB76" s="40">
        <f t="shared" si="19"/>
        <v>281</v>
      </c>
      <c r="AC76" s="40">
        <f t="shared" si="20"/>
        <v>201</v>
      </c>
      <c r="AD76" s="40">
        <f t="shared" si="21"/>
        <v>267</v>
      </c>
      <c r="AE76" s="40">
        <f t="shared" si="22"/>
        <v>177</v>
      </c>
      <c r="AF76" s="40">
        <f t="shared" si="23"/>
        <v>1.094527363</v>
      </c>
      <c r="AG76" s="40">
        <f t="shared" si="24"/>
        <v>0.5243445693</v>
      </c>
      <c r="AH76" s="40">
        <f t="shared" si="25"/>
        <v>308</v>
      </c>
      <c r="AI76" s="40">
        <f t="shared" ref="AI76:AJ76" si="117">AF76*AC76</f>
        <v>220</v>
      </c>
      <c r="AJ76" s="40">
        <f t="shared" si="117"/>
        <v>140</v>
      </c>
      <c r="AK76" s="40">
        <f t="shared" si="27"/>
        <v>93</v>
      </c>
      <c r="AL76" s="18">
        <f t="shared" si="28"/>
        <v>1378</v>
      </c>
      <c r="AM76" s="40">
        <f t="shared" si="29"/>
        <v>761</v>
      </c>
      <c r="AN76" s="42">
        <f t="shared" si="30"/>
        <v>0.5522496372</v>
      </c>
      <c r="AO76" s="42">
        <f t="shared" si="31"/>
        <v>0.671988389</v>
      </c>
      <c r="AP76" s="43">
        <f t="shared" si="32"/>
        <v>0.43412527</v>
      </c>
      <c r="AQ76" s="43">
        <f t="shared" si="33"/>
        <v>0.6112311015</v>
      </c>
      <c r="AR76" s="43">
        <f t="shared" si="34"/>
        <v>0.5205183585</v>
      </c>
      <c r="AS76" s="43">
        <f t="shared" si="35"/>
        <v>0.5886990802</v>
      </c>
      <c r="AT76" s="43">
        <f t="shared" si="36"/>
        <v>0.5269382392</v>
      </c>
      <c r="AU76" s="43">
        <f t="shared" si="37"/>
        <v>0.6938239159</v>
      </c>
      <c r="AV76" s="44">
        <f t="shared" si="38"/>
        <v>211</v>
      </c>
      <c r="AW76" s="45">
        <f t="shared" si="39"/>
        <v>-46</v>
      </c>
      <c r="AX76" s="45"/>
    </row>
    <row r="77">
      <c r="A77" s="60"/>
      <c r="B77" s="60"/>
      <c r="C77" s="60"/>
      <c r="D77" s="46">
        <v>75.0</v>
      </c>
      <c r="E77" s="25">
        <f>'Miller vs Stavros; STUV'!D83</f>
        <v>75</v>
      </c>
      <c r="F77" s="26">
        <f>'Miller vs Stavros; STUV'!E83</f>
        <v>3718</v>
      </c>
      <c r="G77" s="18">
        <f>'Miller vs Stavros; STUV'!F83</f>
        <v>1123</v>
      </c>
      <c r="H77" s="15">
        <f t="shared" si="5"/>
        <v>928</v>
      </c>
      <c r="I77" s="28">
        <f>'Miller vs Stavros; STUV'!G83</f>
        <v>449</v>
      </c>
      <c r="J77" s="29">
        <f>'Miller vs Stavros; STUV'!H83</f>
        <v>105</v>
      </c>
      <c r="K77" s="30">
        <f>'Miller vs Stavros; STUV'!I83</f>
        <v>146</v>
      </c>
      <c r="L77" s="31">
        <f>'Miller vs Stavros; STUV'!J83</f>
        <v>133</v>
      </c>
      <c r="M77" s="32">
        <f>'Miller vs Stavros; STUV'!K83</f>
        <v>78</v>
      </c>
      <c r="N77" s="33">
        <f>'Miller vs Stavros; STUV'!L83</f>
        <v>17</v>
      </c>
      <c r="O77" s="72">
        <f t="shared" si="6"/>
        <v>0.18798151</v>
      </c>
      <c r="P77" s="72">
        <f t="shared" si="7"/>
        <v>0.476702509</v>
      </c>
      <c r="Q77" s="40">
        <f t="shared" si="8"/>
        <v>0.4531088877</v>
      </c>
      <c r="R77" s="17">
        <f t="shared" si="9"/>
        <v>0.1255201677</v>
      </c>
      <c r="S77" s="72">
        <f t="shared" si="10"/>
        <v>0.02359362126</v>
      </c>
      <c r="T77" s="40">
        <f t="shared" si="11"/>
        <v>0.1966624383</v>
      </c>
      <c r="U77" s="40">
        <f t="shared" si="12"/>
        <v>0.159831725</v>
      </c>
      <c r="V77" s="40">
        <f t="shared" si="13"/>
        <v>0.159831725</v>
      </c>
      <c r="W77" s="72">
        <f t="shared" si="14"/>
        <v>0.1834253462</v>
      </c>
      <c r="X77" s="41">
        <f t="shared" si="15"/>
        <v>0.840168275</v>
      </c>
      <c r="Y77" s="41">
        <f t="shared" si="16"/>
        <v>0.8165746538</v>
      </c>
      <c r="Z77" s="40">
        <f t="shared" si="17"/>
        <v>649</v>
      </c>
      <c r="AA77" s="40">
        <f t="shared" si="18"/>
        <v>279</v>
      </c>
      <c r="AB77" s="40">
        <f t="shared" si="19"/>
        <v>545</v>
      </c>
      <c r="AC77" s="40">
        <f t="shared" si="20"/>
        <v>104</v>
      </c>
      <c r="AD77" s="40">
        <f t="shared" si="21"/>
        <v>228</v>
      </c>
      <c r="AE77" s="40">
        <f t="shared" si="22"/>
        <v>51</v>
      </c>
      <c r="AF77" s="40">
        <f t="shared" si="23"/>
        <v>1.173076923</v>
      </c>
      <c r="AG77" s="40">
        <f t="shared" si="24"/>
        <v>0.6403508772</v>
      </c>
      <c r="AH77" s="40">
        <f t="shared" si="25"/>
        <v>639</v>
      </c>
      <c r="AI77" s="40">
        <f t="shared" ref="AI77:AJ77" si="118">AF77*AC77</f>
        <v>122</v>
      </c>
      <c r="AJ77" s="40">
        <f t="shared" si="118"/>
        <v>146</v>
      </c>
      <c r="AK77" s="40">
        <f t="shared" si="27"/>
        <v>33</v>
      </c>
      <c r="AL77" s="18">
        <f t="shared" si="28"/>
        <v>1123</v>
      </c>
      <c r="AM77" s="40">
        <f t="shared" si="29"/>
        <v>940</v>
      </c>
      <c r="AN77" s="42">
        <f t="shared" si="30"/>
        <v>0.8370436331</v>
      </c>
      <c r="AO77" s="42">
        <f t="shared" si="31"/>
        <v>0.8263579697</v>
      </c>
      <c r="AP77" s="43">
        <f t="shared" si="32"/>
        <v>0.7252155172</v>
      </c>
      <c r="AQ77" s="43">
        <f t="shared" si="33"/>
        <v>0.7112068966</v>
      </c>
      <c r="AR77" s="43">
        <f t="shared" si="34"/>
        <v>0.6993534483</v>
      </c>
      <c r="AS77" s="43">
        <f t="shared" si="35"/>
        <v>0.835106383</v>
      </c>
      <c r="AT77" s="43">
        <f t="shared" si="36"/>
        <v>0.714893617</v>
      </c>
      <c r="AU77" s="43">
        <f t="shared" si="37"/>
        <v>0.8095744681</v>
      </c>
      <c r="AV77" s="44">
        <f t="shared" si="38"/>
        <v>100</v>
      </c>
      <c r="AW77" s="45">
        <f t="shared" si="39"/>
        <v>-112</v>
      </c>
      <c r="AX77" s="45"/>
    </row>
    <row r="78">
      <c r="A78" s="60"/>
      <c r="B78" s="60"/>
      <c r="C78" s="60"/>
      <c r="D78" s="46">
        <v>76.0</v>
      </c>
      <c r="E78" s="25">
        <f>'Miller vs Stavros; STUV'!D84</f>
        <v>76</v>
      </c>
      <c r="F78" s="26">
        <f>'Miller vs Stavros; STUV'!E84</f>
        <v>3768</v>
      </c>
      <c r="G78" s="18">
        <f>'Miller vs Stavros; STUV'!F84</f>
        <v>1231</v>
      </c>
      <c r="H78" s="15">
        <f t="shared" si="5"/>
        <v>929</v>
      </c>
      <c r="I78" s="28">
        <f>'Miller vs Stavros; STUV'!G84</f>
        <v>255</v>
      </c>
      <c r="J78" s="29">
        <f>'Miller vs Stavros; STUV'!H84</f>
        <v>154</v>
      </c>
      <c r="K78" s="30">
        <f>'Miller vs Stavros; STUV'!I84</f>
        <v>144</v>
      </c>
      <c r="L78" s="31">
        <f>'Miller vs Stavros; STUV'!J84</f>
        <v>277</v>
      </c>
      <c r="M78" s="32">
        <f>'Miller vs Stavros; STUV'!K84</f>
        <v>51</v>
      </c>
      <c r="N78" s="33">
        <f>'Miller vs Stavros; STUV'!L84</f>
        <v>48</v>
      </c>
      <c r="O78" s="72">
        <f t="shared" si="6"/>
        <v>0.3976377953</v>
      </c>
      <c r="P78" s="72">
        <f t="shared" si="7"/>
        <v>0.6579572447</v>
      </c>
      <c r="Q78" s="40">
        <f t="shared" si="8"/>
        <v>0.6542774063</v>
      </c>
      <c r="R78" s="17">
        <f t="shared" si="9"/>
        <v>0.3266886863</v>
      </c>
      <c r="S78" s="72">
        <f t="shared" si="10"/>
        <v>0.003679838392</v>
      </c>
      <c r="T78" s="40">
        <f t="shared" si="11"/>
        <v>0.09764035919</v>
      </c>
      <c r="U78" s="40">
        <f t="shared" si="12"/>
        <v>0.3638964921</v>
      </c>
      <c r="V78" s="40">
        <f t="shared" si="13"/>
        <v>0.3638964921</v>
      </c>
      <c r="W78" s="72">
        <f t="shared" si="14"/>
        <v>0.3675763305</v>
      </c>
      <c r="X78" s="41">
        <f t="shared" si="15"/>
        <v>0.6361035079</v>
      </c>
      <c r="Y78" s="41">
        <f t="shared" si="16"/>
        <v>0.6324236695</v>
      </c>
      <c r="Z78" s="40">
        <f t="shared" si="17"/>
        <v>508</v>
      </c>
      <c r="AA78" s="40">
        <f t="shared" si="18"/>
        <v>421</v>
      </c>
      <c r="AB78" s="40">
        <f t="shared" si="19"/>
        <v>323</v>
      </c>
      <c r="AC78" s="40">
        <f t="shared" si="20"/>
        <v>185</v>
      </c>
      <c r="AD78" s="40">
        <f t="shared" si="21"/>
        <v>266</v>
      </c>
      <c r="AE78" s="40">
        <f t="shared" si="22"/>
        <v>155</v>
      </c>
      <c r="AF78" s="40">
        <f t="shared" si="23"/>
        <v>1.091891892</v>
      </c>
      <c r="AG78" s="40">
        <f t="shared" si="24"/>
        <v>0.5413533835</v>
      </c>
      <c r="AH78" s="40">
        <f t="shared" si="25"/>
        <v>353</v>
      </c>
      <c r="AI78" s="40">
        <f t="shared" ref="AI78:AJ78" si="119">AF78*AC78</f>
        <v>202</v>
      </c>
      <c r="AJ78" s="40">
        <f t="shared" si="119"/>
        <v>144</v>
      </c>
      <c r="AK78" s="40">
        <f t="shared" si="27"/>
        <v>84</v>
      </c>
      <c r="AL78" s="18">
        <f t="shared" si="28"/>
        <v>1231</v>
      </c>
      <c r="AM78" s="40">
        <f t="shared" si="29"/>
        <v>783</v>
      </c>
      <c r="AN78" s="42">
        <f t="shared" si="30"/>
        <v>0.6360682372</v>
      </c>
      <c r="AO78" s="42">
        <f t="shared" si="31"/>
        <v>0.7546709992</v>
      </c>
      <c r="AP78" s="43">
        <f t="shared" si="32"/>
        <v>0.4843918192</v>
      </c>
      <c r="AQ78" s="43">
        <f t="shared" si="33"/>
        <v>0.6275565124</v>
      </c>
      <c r="AR78" s="43">
        <f t="shared" si="34"/>
        <v>0.5468245425</v>
      </c>
      <c r="AS78" s="43">
        <f t="shared" si="35"/>
        <v>0.6347381865</v>
      </c>
      <c r="AT78" s="43">
        <f t="shared" si="36"/>
        <v>0.558109834</v>
      </c>
      <c r="AU78" s="43">
        <f t="shared" si="37"/>
        <v>0.7088122605</v>
      </c>
      <c r="AV78" s="44">
        <f t="shared" si="38"/>
        <v>193</v>
      </c>
      <c r="AW78" s="45">
        <f t="shared" si="39"/>
        <v>-47</v>
      </c>
      <c r="AX78" s="45"/>
    </row>
    <row r="79">
      <c r="A79" s="60"/>
      <c r="B79" s="60"/>
      <c r="C79" s="60"/>
      <c r="D79" s="46">
        <v>77.0</v>
      </c>
      <c r="E79" s="25">
        <f>'Miller vs Stavros; STUV'!D85</f>
        <v>77</v>
      </c>
      <c r="F79" s="26">
        <f>'Miller vs Stavros; STUV'!E85</f>
        <v>3708</v>
      </c>
      <c r="G79" s="18">
        <f>'Miller vs Stavros; STUV'!F85</f>
        <v>1226</v>
      </c>
      <c r="H79" s="15">
        <f t="shared" si="5"/>
        <v>936</v>
      </c>
      <c r="I79" s="28">
        <f>'Miller vs Stavros; STUV'!G85</f>
        <v>333</v>
      </c>
      <c r="J79" s="29">
        <f>'Miller vs Stavros; STUV'!H85</f>
        <v>124</v>
      </c>
      <c r="K79" s="30">
        <f>'Miller vs Stavros; STUV'!I85</f>
        <v>154</v>
      </c>
      <c r="L79" s="31">
        <f>'Miller vs Stavros; STUV'!J85</f>
        <v>245</v>
      </c>
      <c r="M79" s="32">
        <f>'Miller vs Stavros; STUV'!K85</f>
        <v>45</v>
      </c>
      <c r="N79" s="33">
        <f>'Miller vs Stavros; STUV'!L85</f>
        <v>35</v>
      </c>
      <c r="O79" s="72">
        <f t="shared" si="6"/>
        <v>0.2960893855</v>
      </c>
      <c r="P79" s="72">
        <f t="shared" si="7"/>
        <v>0.6140350877</v>
      </c>
      <c r="Q79" s="40">
        <f t="shared" si="8"/>
        <v>0.5575389314</v>
      </c>
      <c r="R79" s="17">
        <f t="shared" si="9"/>
        <v>0.2299502114</v>
      </c>
      <c r="S79" s="72">
        <f t="shared" si="10"/>
        <v>0.05649615634</v>
      </c>
      <c r="T79" s="40">
        <f t="shared" si="11"/>
        <v>0.1250741025</v>
      </c>
      <c r="U79" s="40">
        <f t="shared" si="12"/>
        <v>0.2650905731</v>
      </c>
      <c r="V79" s="40">
        <f t="shared" si="13"/>
        <v>0.2650905731</v>
      </c>
      <c r="W79" s="72">
        <f t="shared" si="14"/>
        <v>0.3215867294</v>
      </c>
      <c r="X79" s="41">
        <f t="shared" si="15"/>
        <v>0.7349094269</v>
      </c>
      <c r="Y79" s="41">
        <f t="shared" si="16"/>
        <v>0.6784132706</v>
      </c>
      <c r="Z79" s="40">
        <f t="shared" si="17"/>
        <v>537</v>
      </c>
      <c r="AA79" s="40">
        <f t="shared" si="18"/>
        <v>399</v>
      </c>
      <c r="AB79" s="40">
        <f t="shared" si="19"/>
        <v>395</v>
      </c>
      <c r="AC79" s="40">
        <f t="shared" si="20"/>
        <v>142</v>
      </c>
      <c r="AD79" s="40">
        <f t="shared" si="21"/>
        <v>271</v>
      </c>
      <c r="AE79" s="40">
        <f t="shared" si="22"/>
        <v>128</v>
      </c>
      <c r="AF79" s="40">
        <f t="shared" si="23"/>
        <v>1.11971831</v>
      </c>
      <c r="AG79" s="40">
        <f t="shared" si="24"/>
        <v>0.5682656827</v>
      </c>
      <c r="AH79" s="40">
        <f t="shared" si="25"/>
        <v>442</v>
      </c>
      <c r="AI79" s="40">
        <f t="shared" ref="AI79:AJ79" si="120">AF79*AC79</f>
        <v>159</v>
      </c>
      <c r="AJ79" s="40">
        <f t="shared" si="120"/>
        <v>154</v>
      </c>
      <c r="AK79" s="40">
        <f t="shared" si="27"/>
        <v>73</v>
      </c>
      <c r="AL79" s="18">
        <f t="shared" si="28"/>
        <v>1226</v>
      </c>
      <c r="AM79" s="40">
        <f t="shared" si="29"/>
        <v>828</v>
      </c>
      <c r="AN79" s="42">
        <f t="shared" si="30"/>
        <v>0.6753670473</v>
      </c>
      <c r="AO79" s="42">
        <f t="shared" si="31"/>
        <v>0.7634584013</v>
      </c>
      <c r="AP79" s="43">
        <f t="shared" si="32"/>
        <v>0.5683760684</v>
      </c>
      <c r="AQ79" s="43">
        <f t="shared" si="33"/>
        <v>0.6655982906</v>
      </c>
      <c r="AR79" s="43">
        <f t="shared" si="34"/>
        <v>0.5737179487</v>
      </c>
      <c r="AS79" s="43">
        <f t="shared" si="35"/>
        <v>0.7198067633</v>
      </c>
      <c r="AT79" s="43">
        <f t="shared" si="36"/>
        <v>0.6219806763</v>
      </c>
      <c r="AU79" s="43">
        <f t="shared" si="37"/>
        <v>0.7258454106</v>
      </c>
      <c r="AV79" s="44">
        <f t="shared" si="38"/>
        <v>172</v>
      </c>
      <c r="AW79" s="45">
        <f t="shared" si="39"/>
        <v>-64</v>
      </c>
      <c r="AX79" s="45"/>
    </row>
    <row r="80">
      <c r="A80" s="60"/>
      <c r="B80" s="60"/>
      <c r="C80" s="60"/>
      <c r="D80" s="46">
        <v>78.0</v>
      </c>
      <c r="E80" s="25">
        <f>'Miller vs Stavros; STUV'!D86</f>
        <v>78</v>
      </c>
      <c r="F80" s="26">
        <f>'Miller vs Stavros; STUV'!E86</f>
        <v>3790</v>
      </c>
      <c r="G80" s="18">
        <f>'Miller vs Stavros; STUV'!F86</f>
        <v>1096</v>
      </c>
      <c r="H80" s="15">
        <f t="shared" si="5"/>
        <v>940</v>
      </c>
      <c r="I80" s="28">
        <f>'Miller vs Stavros; STUV'!G86</f>
        <v>230</v>
      </c>
      <c r="J80" s="29">
        <f>'Miller vs Stavros; STUV'!H86</f>
        <v>109</v>
      </c>
      <c r="K80" s="30">
        <f>'Miller vs Stavros; STUV'!I86</f>
        <v>280</v>
      </c>
      <c r="L80" s="31">
        <f>'Miller vs Stavros; STUV'!J86</f>
        <v>283</v>
      </c>
      <c r="M80" s="32">
        <f>'Miller vs Stavros; STUV'!K86</f>
        <v>30</v>
      </c>
      <c r="N80" s="33">
        <f>'Miller vs Stavros; STUV'!L86</f>
        <v>8</v>
      </c>
      <c r="O80" s="72">
        <f t="shared" si="6"/>
        <v>0.3103448276</v>
      </c>
      <c r="P80" s="72">
        <f t="shared" si="7"/>
        <v>0.5026642984</v>
      </c>
      <c r="Q80" s="40">
        <f t="shared" si="8"/>
        <v>0.571608474</v>
      </c>
      <c r="R80" s="17">
        <f t="shared" si="9"/>
        <v>0.244019754</v>
      </c>
      <c r="S80" s="72">
        <f t="shared" si="10"/>
        <v>-0.06894417557</v>
      </c>
      <c r="T80" s="40">
        <f t="shared" si="11"/>
        <v>0.1190756131</v>
      </c>
      <c r="U80" s="40">
        <f t="shared" si="12"/>
        <v>0.2791590517</v>
      </c>
      <c r="V80" s="40">
        <f t="shared" si="13"/>
        <v>0.2791590517</v>
      </c>
      <c r="W80" s="72">
        <f t="shared" si="14"/>
        <v>0.2102148762</v>
      </c>
      <c r="X80" s="41">
        <f t="shared" si="15"/>
        <v>0.7208409483</v>
      </c>
      <c r="Y80" s="41">
        <f t="shared" si="16"/>
        <v>0.7897851238</v>
      </c>
      <c r="Z80" s="40">
        <f t="shared" si="17"/>
        <v>377</v>
      </c>
      <c r="AA80" s="40">
        <f t="shared" si="18"/>
        <v>563</v>
      </c>
      <c r="AB80" s="40">
        <f t="shared" si="19"/>
        <v>272</v>
      </c>
      <c r="AC80" s="40">
        <f t="shared" si="20"/>
        <v>105</v>
      </c>
      <c r="AD80" s="40">
        <f t="shared" si="21"/>
        <v>445</v>
      </c>
      <c r="AE80" s="40">
        <f t="shared" si="22"/>
        <v>118</v>
      </c>
      <c r="AF80" s="40">
        <f t="shared" si="23"/>
        <v>1.114285714</v>
      </c>
      <c r="AG80" s="40">
        <f t="shared" si="24"/>
        <v>0.6292134831</v>
      </c>
      <c r="AH80" s="40">
        <f t="shared" si="25"/>
        <v>303</v>
      </c>
      <c r="AI80" s="40">
        <f t="shared" ref="AI80:AJ80" si="121">AF80*AC80</f>
        <v>117</v>
      </c>
      <c r="AJ80" s="40">
        <f t="shared" si="121"/>
        <v>280</v>
      </c>
      <c r="AK80" s="40">
        <f t="shared" si="27"/>
        <v>74</v>
      </c>
      <c r="AL80" s="18">
        <f t="shared" si="28"/>
        <v>1096</v>
      </c>
      <c r="AM80" s="40">
        <f t="shared" si="29"/>
        <v>774</v>
      </c>
      <c r="AN80" s="42">
        <f t="shared" si="30"/>
        <v>0.7062043796</v>
      </c>
      <c r="AO80" s="42">
        <f t="shared" si="31"/>
        <v>0.8576642336</v>
      </c>
      <c r="AP80" s="43">
        <f t="shared" si="32"/>
        <v>0.5744680851</v>
      </c>
      <c r="AQ80" s="43">
        <f t="shared" si="33"/>
        <v>0.5776595745</v>
      </c>
      <c r="AR80" s="43">
        <f t="shared" si="34"/>
        <v>0.4010638298</v>
      </c>
      <c r="AS80" s="43">
        <f t="shared" si="35"/>
        <v>0.7532299742</v>
      </c>
      <c r="AT80" s="43">
        <f t="shared" si="36"/>
        <v>0.4870801034</v>
      </c>
      <c r="AU80" s="43">
        <f t="shared" si="37"/>
        <v>0.5426356589</v>
      </c>
      <c r="AV80" s="44">
        <f t="shared" si="38"/>
        <v>209</v>
      </c>
      <c r="AW80" s="45">
        <f t="shared" si="39"/>
        <v>-43</v>
      </c>
      <c r="AX80" s="45"/>
    </row>
    <row r="81">
      <c r="A81" s="60"/>
      <c r="B81" s="60"/>
      <c r="C81" s="60"/>
      <c r="D81" s="46">
        <v>79.0</v>
      </c>
      <c r="E81" s="25">
        <f>'Miller vs Stavros; STUV'!D87</f>
        <v>79</v>
      </c>
      <c r="F81" s="26">
        <f>'Miller vs Stavros; STUV'!E87</f>
        <v>3705</v>
      </c>
      <c r="G81" s="18">
        <f>'Miller vs Stavros; STUV'!F87</f>
        <v>1241</v>
      </c>
      <c r="H81" s="15">
        <f t="shared" si="5"/>
        <v>958</v>
      </c>
      <c r="I81" s="28">
        <f>'Miller vs Stavros; STUV'!G87</f>
        <v>347</v>
      </c>
      <c r="J81" s="29">
        <f>'Miller vs Stavros; STUV'!H87</f>
        <v>159</v>
      </c>
      <c r="K81" s="30">
        <f>'Miller vs Stavros; STUV'!I87</f>
        <v>154</v>
      </c>
      <c r="L81" s="31">
        <f>'Miller vs Stavros; STUV'!J87</f>
        <v>225</v>
      </c>
      <c r="M81" s="32">
        <f>'Miller vs Stavros; STUV'!K87</f>
        <v>48</v>
      </c>
      <c r="N81" s="33">
        <f>'Miller vs Stavros; STUV'!L87</f>
        <v>25</v>
      </c>
      <c r="O81" s="72">
        <f t="shared" si="6"/>
        <v>0.3177892919</v>
      </c>
      <c r="P81" s="72">
        <f t="shared" si="7"/>
        <v>0.5936675462</v>
      </c>
      <c r="Q81" s="40">
        <f t="shared" si="8"/>
        <v>0.5789270769</v>
      </c>
      <c r="R81" s="17">
        <f t="shared" si="9"/>
        <v>0.2513383569</v>
      </c>
      <c r="S81" s="72">
        <f t="shared" si="10"/>
        <v>0.01474046926</v>
      </c>
      <c r="T81" s="40">
        <f t="shared" si="11"/>
        <v>0.1162329964</v>
      </c>
      <c r="U81" s="40">
        <f t="shared" si="12"/>
        <v>0.2864969491</v>
      </c>
      <c r="V81" s="40">
        <f t="shared" si="13"/>
        <v>0.2864969491</v>
      </c>
      <c r="W81" s="72">
        <f t="shared" si="14"/>
        <v>0.3012374184</v>
      </c>
      <c r="X81" s="41">
        <f t="shared" si="15"/>
        <v>0.7135030509</v>
      </c>
      <c r="Y81" s="41">
        <f t="shared" si="16"/>
        <v>0.6987625816</v>
      </c>
      <c r="Z81" s="40">
        <f t="shared" si="17"/>
        <v>579</v>
      </c>
      <c r="AA81" s="40">
        <f t="shared" si="18"/>
        <v>379</v>
      </c>
      <c r="AB81" s="40">
        <f t="shared" si="19"/>
        <v>413</v>
      </c>
      <c r="AC81" s="40">
        <f t="shared" si="20"/>
        <v>166</v>
      </c>
      <c r="AD81" s="40">
        <f t="shared" si="21"/>
        <v>265</v>
      </c>
      <c r="AE81" s="40">
        <f t="shared" si="22"/>
        <v>114</v>
      </c>
      <c r="AF81" s="40">
        <f t="shared" si="23"/>
        <v>1.108433735</v>
      </c>
      <c r="AG81" s="40">
        <f t="shared" si="24"/>
        <v>0.5811320755</v>
      </c>
      <c r="AH81" s="40">
        <f t="shared" si="25"/>
        <v>458</v>
      </c>
      <c r="AI81" s="40">
        <f t="shared" ref="AI81:AJ81" si="122">AF81*AC81</f>
        <v>184</v>
      </c>
      <c r="AJ81" s="40">
        <f t="shared" si="122"/>
        <v>154</v>
      </c>
      <c r="AK81" s="40">
        <f t="shared" si="27"/>
        <v>66</v>
      </c>
      <c r="AL81" s="18">
        <f t="shared" si="28"/>
        <v>1241</v>
      </c>
      <c r="AM81" s="40">
        <f t="shared" si="29"/>
        <v>862</v>
      </c>
      <c r="AN81" s="42">
        <f t="shared" si="30"/>
        <v>0.6946011281</v>
      </c>
      <c r="AO81" s="42">
        <f t="shared" si="31"/>
        <v>0.7719580983</v>
      </c>
      <c r="AP81" s="43">
        <f t="shared" si="32"/>
        <v>0.5730688935</v>
      </c>
      <c r="AQ81" s="43">
        <f t="shared" si="33"/>
        <v>0.6471816284</v>
      </c>
      <c r="AR81" s="43">
        <f t="shared" si="34"/>
        <v>0.6043841336</v>
      </c>
      <c r="AS81" s="43">
        <f t="shared" si="35"/>
        <v>0.7099767981</v>
      </c>
      <c r="AT81" s="43">
        <f t="shared" si="36"/>
        <v>0.6078886311</v>
      </c>
      <c r="AU81" s="43">
        <f t="shared" si="37"/>
        <v>0.7447795824</v>
      </c>
      <c r="AV81" s="44">
        <f t="shared" si="38"/>
        <v>159</v>
      </c>
      <c r="AW81" s="45">
        <f t="shared" si="39"/>
        <v>-63</v>
      </c>
      <c r="AX81" s="45"/>
    </row>
    <row r="82">
      <c r="A82" s="60"/>
      <c r="B82" s="60"/>
      <c r="C82" s="60"/>
      <c r="D82" s="46">
        <v>80.0</v>
      </c>
      <c r="E82" s="25">
        <f>'Miller vs Stavros; STUV'!D88</f>
        <v>80</v>
      </c>
      <c r="F82" s="26">
        <f>'Miller vs Stavros; STUV'!E88</f>
        <v>3729</v>
      </c>
      <c r="G82" s="18">
        <f>'Miller vs Stavros; STUV'!F88</f>
        <v>1274</v>
      </c>
      <c r="H82" s="15">
        <f t="shared" si="5"/>
        <v>966</v>
      </c>
      <c r="I82" s="28">
        <f>'Miller vs Stavros; STUV'!G88</f>
        <v>287</v>
      </c>
      <c r="J82" s="29">
        <f>'Miller vs Stavros; STUV'!H88</f>
        <v>151</v>
      </c>
      <c r="K82" s="30">
        <f>'Miller vs Stavros; STUV'!I88</f>
        <v>166</v>
      </c>
      <c r="L82" s="31">
        <f>'Miller vs Stavros; STUV'!J88</f>
        <v>270</v>
      </c>
      <c r="M82" s="32">
        <f>'Miller vs Stavros; STUV'!K88</f>
        <v>60</v>
      </c>
      <c r="N82" s="33">
        <f>'Miller vs Stavros; STUV'!L88</f>
        <v>32</v>
      </c>
      <c r="O82" s="72">
        <f t="shared" si="6"/>
        <v>0.3452830189</v>
      </c>
      <c r="P82" s="72">
        <f t="shared" si="7"/>
        <v>0.619266055</v>
      </c>
      <c r="Q82" s="40">
        <f t="shared" si="8"/>
        <v>0.6056575649</v>
      </c>
      <c r="R82" s="17">
        <f t="shared" si="9"/>
        <v>0.2780688449</v>
      </c>
      <c r="S82" s="72">
        <f t="shared" si="10"/>
        <v>0.01360849017</v>
      </c>
      <c r="T82" s="40">
        <f t="shared" si="11"/>
        <v>0.1074120218</v>
      </c>
      <c r="U82" s="40">
        <f t="shared" si="12"/>
        <v>0.3134825718</v>
      </c>
      <c r="V82" s="40">
        <f t="shared" si="13"/>
        <v>0.3134825718</v>
      </c>
      <c r="W82" s="72">
        <f t="shared" si="14"/>
        <v>0.3270910619</v>
      </c>
      <c r="X82" s="41">
        <f t="shared" si="15"/>
        <v>0.6865174282</v>
      </c>
      <c r="Y82" s="41">
        <f t="shared" si="16"/>
        <v>0.6729089381</v>
      </c>
      <c r="Z82" s="40">
        <f t="shared" si="17"/>
        <v>530</v>
      </c>
      <c r="AA82" s="40">
        <f t="shared" si="18"/>
        <v>436</v>
      </c>
      <c r="AB82" s="40">
        <f t="shared" si="19"/>
        <v>364</v>
      </c>
      <c r="AC82" s="40">
        <f t="shared" si="20"/>
        <v>166</v>
      </c>
      <c r="AD82" s="40">
        <f t="shared" si="21"/>
        <v>293</v>
      </c>
      <c r="AE82" s="40">
        <f t="shared" si="22"/>
        <v>143</v>
      </c>
      <c r="AF82" s="40">
        <f t="shared" si="23"/>
        <v>1.102409639</v>
      </c>
      <c r="AG82" s="40">
        <f t="shared" si="24"/>
        <v>0.566552901</v>
      </c>
      <c r="AH82" s="40">
        <f t="shared" si="25"/>
        <v>401</v>
      </c>
      <c r="AI82" s="40">
        <f t="shared" ref="AI82:AJ82" si="123">AF82*AC82</f>
        <v>183</v>
      </c>
      <c r="AJ82" s="40">
        <f t="shared" si="123"/>
        <v>166</v>
      </c>
      <c r="AK82" s="40">
        <f t="shared" si="27"/>
        <v>81</v>
      </c>
      <c r="AL82" s="18">
        <f t="shared" si="28"/>
        <v>1274</v>
      </c>
      <c r="AM82" s="40">
        <f t="shared" si="29"/>
        <v>831</v>
      </c>
      <c r="AN82" s="42">
        <f t="shared" si="30"/>
        <v>0.6522762951</v>
      </c>
      <c r="AO82" s="42">
        <f t="shared" si="31"/>
        <v>0.7582417582</v>
      </c>
      <c r="AP82" s="43">
        <f t="shared" si="32"/>
        <v>0.5310559006</v>
      </c>
      <c r="AQ82" s="43">
        <f t="shared" si="33"/>
        <v>0.6387163561</v>
      </c>
      <c r="AR82" s="43">
        <f t="shared" si="34"/>
        <v>0.5486542443</v>
      </c>
      <c r="AS82" s="43">
        <f t="shared" si="35"/>
        <v>0.6823104693</v>
      </c>
      <c r="AT82" s="43">
        <f t="shared" si="36"/>
        <v>0.5800240674</v>
      </c>
      <c r="AU82" s="43">
        <f t="shared" si="37"/>
        <v>0.7027677497</v>
      </c>
      <c r="AV82" s="44">
        <f t="shared" si="38"/>
        <v>189</v>
      </c>
      <c r="AW82" s="45">
        <f t="shared" si="39"/>
        <v>-54</v>
      </c>
      <c r="AX82" s="45"/>
    </row>
    <row r="83">
      <c r="A83" s="60"/>
      <c r="B83" s="60"/>
      <c r="C83" s="60"/>
      <c r="D83" s="46">
        <v>81.0</v>
      </c>
      <c r="E83" s="25">
        <f>'Miller vs Stavros; STUV'!D89</f>
        <v>81</v>
      </c>
      <c r="F83" s="26">
        <f>'Miller vs Stavros; STUV'!E89</f>
        <v>3804</v>
      </c>
      <c r="G83" s="18">
        <f>'Miller vs Stavros; STUV'!F89</f>
        <v>1532</v>
      </c>
      <c r="H83" s="15">
        <f t="shared" si="5"/>
        <v>968</v>
      </c>
      <c r="I83" s="28">
        <f>'Miller vs Stavros; STUV'!G89</f>
        <v>206</v>
      </c>
      <c r="J83" s="29">
        <f>'Miller vs Stavros; STUV'!H89</f>
        <v>203</v>
      </c>
      <c r="K83" s="30">
        <f>'Miller vs Stavros; STUV'!I89</f>
        <v>88</v>
      </c>
      <c r="L83" s="31">
        <f>'Miller vs Stavros; STUV'!J89</f>
        <v>339</v>
      </c>
      <c r="M83" s="32">
        <f>'Miller vs Stavros; STUV'!K89</f>
        <v>65</v>
      </c>
      <c r="N83" s="33">
        <f>'Miller vs Stavros; STUV'!L89</f>
        <v>67</v>
      </c>
      <c r="O83" s="72">
        <f t="shared" si="6"/>
        <v>0.4990757856</v>
      </c>
      <c r="P83" s="72">
        <f t="shared" si="7"/>
        <v>0.793911007</v>
      </c>
      <c r="Q83" s="40">
        <f t="shared" si="8"/>
        <v>0.7323476479</v>
      </c>
      <c r="R83" s="17">
        <f t="shared" si="9"/>
        <v>0.4047589279</v>
      </c>
      <c r="S83" s="72">
        <f t="shared" si="10"/>
        <v>0.06156335917</v>
      </c>
      <c r="T83" s="40">
        <f t="shared" si="11"/>
        <v>0.1039755689</v>
      </c>
      <c r="U83" s="40">
        <f t="shared" si="12"/>
        <v>0.4543712301</v>
      </c>
      <c r="V83" s="40">
        <f t="shared" si="13"/>
        <v>0.4543712301</v>
      </c>
      <c r="W83" s="72">
        <f t="shared" si="14"/>
        <v>0.5159345892</v>
      </c>
      <c r="X83" s="41">
        <f t="shared" si="15"/>
        <v>0.5456287699</v>
      </c>
      <c r="Y83" s="41">
        <f t="shared" si="16"/>
        <v>0.4840654108</v>
      </c>
      <c r="Z83" s="40">
        <f t="shared" si="17"/>
        <v>541</v>
      </c>
      <c r="AA83" s="40">
        <f t="shared" si="18"/>
        <v>427</v>
      </c>
      <c r="AB83" s="40">
        <f t="shared" si="19"/>
        <v>295</v>
      </c>
      <c r="AC83" s="40">
        <f t="shared" si="20"/>
        <v>246</v>
      </c>
      <c r="AD83" s="40">
        <f t="shared" si="21"/>
        <v>207</v>
      </c>
      <c r="AE83" s="40">
        <f t="shared" si="22"/>
        <v>220</v>
      </c>
      <c r="AF83" s="40">
        <f t="shared" si="23"/>
        <v>1.097560976</v>
      </c>
      <c r="AG83" s="40">
        <f t="shared" si="24"/>
        <v>0.4251207729</v>
      </c>
      <c r="AH83" s="40">
        <f t="shared" si="25"/>
        <v>324</v>
      </c>
      <c r="AI83" s="40">
        <f t="shared" ref="AI83:AJ83" si="124">AF83*AC83</f>
        <v>270</v>
      </c>
      <c r="AJ83" s="40">
        <f t="shared" si="124"/>
        <v>88</v>
      </c>
      <c r="AK83" s="40">
        <f t="shared" si="27"/>
        <v>94</v>
      </c>
      <c r="AL83" s="18">
        <f t="shared" si="28"/>
        <v>1532</v>
      </c>
      <c r="AM83" s="40">
        <f t="shared" si="29"/>
        <v>776</v>
      </c>
      <c r="AN83" s="42">
        <f t="shared" si="30"/>
        <v>0.5065274151</v>
      </c>
      <c r="AO83" s="42">
        <f t="shared" si="31"/>
        <v>0.6318537859</v>
      </c>
      <c r="AP83" s="43">
        <f t="shared" si="32"/>
        <v>0.3708677686</v>
      </c>
      <c r="AQ83" s="43">
        <f t="shared" si="33"/>
        <v>0.6301652893</v>
      </c>
      <c r="AR83" s="43">
        <f t="shared" si="34"/>
        <v>0.5588842975</v>
      </c>
      <c r="AS83" s="43">
        <f t="shared" si="35"/>
        <v>0.5309278351</v>
      </c>
      <c r="AT83" s="43">
        <f t="shared" si="36"/>
        <v>0.5386597938</v>
      </c>
      <c r="AU83" s="43">
        <f t="shared" si="37"/>
        <v>0.7654639175</v>
      </c>
      <c r="AV83" s="44">
        <f t="shared" si="38"/>
        <v>245</v>
      </c>
      <c r="AW83" s="45">
        <f t="shared" si="39"/>
        <v>-53</v>
      </c>
      <c r="AX83" s="45"/>
    </row>
    <row r="84">
      <c r="A84" s="60"/>
      <c r="B84" s="60"/>
      <c r="C84" s="60"/>
      <c r="D84" s="46">
        <v>82.0</v>
      </c>
      <c r="E84" s="25">
        <f>'Miller vs Stavros; STUV'!D90</f>
        <v>82</v>
      </c>
      <c r="F84" s="26">
        <f>'Miller vs Stavros; STUV'!E90</f>
        <v>3587</v>
      </c>
      <c r="G84" s="18">
        <f>'Miller vs Stavros; STUV'!F90</f>
        <v>1199</v>
      </c>
      <c r="H84" s="15">
        <f t="shared" si="5"/>
        <v>976</v>
      </c>
      <c r="I84" s="28">
        <f>'Miller vs Stavros; STUV'!G90</f>
        <v>298</v>
      </c>
      <c r="J84" s="29">
        <f>'Miller vs Stavros; STUV'!H90</f>
        <v>134</v>
      </c>
      <c r="K84" s="30">
        <f>'Miller vs Stavros; STUV'!I90</f>
        <v>197</v>
      </c>
      <c r="L84" s="31">
        <f>'Miller vs Stavros; STUV'!J90</f>
        <v>271</v>
      </c>
      <c r="M84" s="32">
        <f>'Miller vs Stavros; STUV'!K90</f>
        <v>44</v>
      </c>
      <c r="N84" s="33">
        <f>'Miller vs Stavros; STUV'!L90</f>
        <v>32</v>
      </c>
      <c r="O84" s="72">
        <f t="shared" si="6"/>
        <v>0.3267716535</v>
      </c>
      <c r="P84" s="72">
        <f t="shared" si="7"/>
        <v>0.5790598291</v>
      </c>
      <c r="Q84" s="40">
        <f t="shared" si="8"/>
        <v>0.5877190951</v>
      </c>
      <c r="R84" s="17">
        <f t="shared" si="9"/>
        <v>0.2601303751</v>
      </c>
      <c r="S84" s="72">
        <f t="shared" si="10"/>
        <v>-0.008659265992</v>
      </c>
      <c r="T84" s="40">
        <f t="shared" si="11"/>
        <v>0.1130632843</v>
      </c>
      <c r="U84" s="40">
        <f t="shared" si="12"/>
        <v>0.2953366939</v>
      </c>
      <c r="V84" s="40">
        <f t="shared" si="13"/>
        <v>0.2953366939</v>
      </c>
      <c r="W84" s="72">
        <f t="shared" si="14"/>
        <v>0.286677428</v>
      </c>
      <c r="X84" s="41">
        <f t="shared" si="15"/>
        <v>0.7046633061</v>
      </c>
      <c r="Y84" s="41">
        <f t="shared" si="16"/>
        <v>0.713322572</v>
      </c>
      <c r="Z84" s="40">
        <f t="shared" si="17"/>
        <v>508</v>
      </c>
      <c r="AA84" s="40">
        <f t="shared" si="18"/>
        <v>468</v>
      </c>
      <c r="AB84" s="40">
        <f t="shared" si="19"/>
        <v>358</v>
      </c>
      <c r="AC84" s="40">
        <f t="shared" si="20"/>
        <v>150</v>
      </c>
      <c r="AD84" s="40">
        <f t="shared" si="21"/>
        <v>334</v>
      </c>
      <c r="AE84" s="40">
        <f t="shared" si="22"/>
        <v>134</v>
      </c>
      <c r="AF84" s="40">
        <f t="shared" si="23"/>
        <v>1.106666667</v>
      </c>
      <c r="AG84" s="40">
        <f t="shared" si="24"/>
        <v>0.5898203593</v>
      </c>
      <c r="AH84" s="40">
        <f t="shared" si="25"/>
        <v>396</v>
      </c>
      <c r="AI84" s="40">
        <f t="shared" ref="AI84:AJ84" si="125">AF84*AC84</f>
        <v>166</v>
      </c>
      <c r="AJ84" s="40">
        <f t="shared" si="125"/>
        <v>197</v>
      </c>
      <c r="AK84" s="40">
        <f t="shared" si="27"/>
        <v>79</v>
      </c>
      <c r="AL84" s="18">
        <f t="shared" si="28"/>
        <v>1199</v>
      </c>
      <c r="AM84" s="40">
        <f t="shared" si="29"/>
        <v>838</v>
      </c>
      <c r="AN84" s="42">
        <f t="shared" si="30"/>
        <v>0.6989157631</v>
      </c>
      <c r="AO84" s="42">
        <f t="shared" si="31"/>
        <v>0.8140116764</v>
      </c>
      <c r="AP84" s="43">
        <f t="shared" si="32"/>
        <v>0.5522540984</v>
      </c>
      <c r="AQ84" s="43">
        <f t="shared" si="33"/>
        <v>0.6280737705</v>
      </c>
      <c r="AR84" s="43">
        <f t="shared" si="34"/>
        <v>0.5204918033</v>
      </c>
      <c r="AS84" s="43">
        <f t="shared" si="35"/>
        <v>0.7076372315</v>
      </c>
      <c r="AT84" s="43">
        <f t="shared" si="36"/>
        <v>0.5668257757</v>
      </c>
      <c r="AU84" s="43">
        <f t="shared" si="37"/>
        <v>0.6706443914</v>
      </c>
      <c r="AV84" s="44">
        <f t="shared" si="38"/>
        <v>192</v>
      </c>
      <c r="AW84" s="45">
        <f t="shared" si="39"/>
        <v>-54</v>
      </c>
      <c r="AX84" s="45"/>
    </row>
    <row r="85">
      <c r="A85" s="60"/>
      <c r="B85" s="60"/>
      <c r="C85" s="60"/>
      <c r="D85" s="46">
        <v>83.0</v>
      </c>
      <c r="E85" s="25">
        <f>'Miller vs Stavros; STUV'!D91</f>
        <v>83</v>
      </c>
      <c r="F85" s="26">
        <f>'Miller vs Stavros; STUV'!E91</f>
        <v>3789</v>
      </c>
      <c r="G85" s="18">
        <f>'Miller vs Stavros; STUV'!F91</f>
        <v>1141</v>
      </c>
      <c r="H85" s="15">
        <f t="shared" si="5"/>
        <v>976</v>
      </c>
      <c r="I85" s="28">
        <f>'Miller vs Stavros; STUV'!G91</f>
        <v>270</v>
      </c>
      <c r="J85" s="29">
        <f>'Miller vs Stavros; STUV'!H91</f>
        <v>87</v>
      </c>
      <c r="K85" s="30">
        <f>'Miller vs Stavros; STUV'!I91</f>
        <v>307</v>
      </c>
      <c r="L85" s="31">
        <f>'Miller vs Stavros; STUV'!J91</f>
        <v>276</v>
      </c>
      <c r="M85" s="32">
        <f>'Miller vs Stavros; STUV'!K91</f>
        <v>32</v>
      </c>
      <c r="N85" s="33">
        <f>'Miller vs Stavros; STUV'!L91</f>
        <v>4</v>
      </c>
      <c r="O85" s="72">
        <f t="shared" si="6"/>
        <v>0.2315521628</v>
      </c>
      <c r="P85" s="72">
        <f t="shared" si="7"/>
        <v>0.4734133791</v>
      </c>
      <c r="Q85" s="40">
        <f t="shared" si="8"/>
        <v>0.4941184252</v>
      </c>
      <c r="R85" s="17">
        <f t="shared" si="9"/>
        <v>0.1665297052</v>
      </c>
      <c r="S85" s="72">
        <f t="shared" si="10"/>
        <v>-0.02070504614</v>
      </c>
      <c r="T85" s="40">
        <f t="shared" si="11"/>
        <v>0.1619096107</v>
      </c>
      <c r="U85" s="40">
        <f t="shared" si="12"/>
        <v>0.201678639</v>
      </c>
      <c r="V85" s="40">
        <f t="shared" si="13"/>
        <v>0.201678639</v>
      </c>
      <c r="W85" s="72">
        <f t="shared" si="14"/>
        <v>0.1809735928</v>
      </c>
      <c r="X85" s="41">
        <f t="shared" si="15"/>
        <v>0.798321361</v>
      </c>
      <c r="Y85" s="41">
        <f t="shared" si="16"/>
        <v>0.8190264072</v>
      </c>
      <c r="Z85" s="40">
        <f t="shared" si="17"/>
        <v>393</v>
      </c>
      <c r="AA85" s="40">
        <f t="shared" si="18"/>
        <v>583</v>
      </c>
      <c r="AB85" s="40">
        <f t="shared" si="19"/>
        <v>314</v>
      </c>
      <c r="AC85" s="40">
        <f t="shared" si="20"/>
        <v>79</v>
      </c>
      <c r="AD85" s="40">
        <f t="shared" si="21"/>
        <v>477</v>
      </c>
      <c r="AE85" s="40">
        <f t="shared" si="22"/>
        <v>106</v>
      </c>
      <c r="AF85" s="40">
        <f t="shared" si="23"/>
        <v>1.151898734</v>
      </c>
      <c r="AG85" s="40">
        <f t="shared" si="24"/>
        <v>0.64360587</v>
      </c>
      <c r="AH85" s="40">
        <f t="shared" si="25"/>
        <v>362</v>
      </c>
      <c r="AI85" s="40">
        <f t="shared" ref="AI85:AJ85" si="126">AF85*AC85</f>
        <v>91</v>
      </c>
      <c r="AJ85" s="40">
        <f t="shared" si="126"/>
        <v>307</v>
      </c>
      <c r="AK85" s="40">
        <f t="shared" si="27"/>
        <v>68</v>
      </c>
      <c r="AL85" s="18">
        <f t="shared" si="28"/>
        <v>1141</v>
      </c>
      <c r="AM85" s="40">
        <f t="shared" si="29"/>
        <v>828</v>
      </c>
      <c r="AN85" s="42">
        <f t="shared" si="30"/>
        <v>0.7256792287</v>
      </c>
      <c r="AO85" s="42">
        <f t="shared" si="31"/>
        <v>0.8553900088</v>
      </c>
      <c r="AP85" s="43">
        <f t="shared" si="32"/>
        <v>0.6239754098</v>
      </c>
      <c r="AQ85" s="43">
        <f t="shared" si="33"/>
        <v>0.5922131148</v>
      </c>
      <c r="AR85" s="43">
        <f t="shared" si="34"/>
        <v>0.4026639344</v>
      </c>
      <c r="AS85" s="43">
        <f t="shared" si="35"/>
        <v>0.8079710145</v>
      </c>
      <c r="AT85" s="43">
        <f t="shared" si="36"/>
        <v>0.5193236715</v>
      </c>
      <c r="AU85" s="43">
        <f t="shared" si="37"/>
        <v>0.5471014493</v>
      </c>
      <c r="AV85" s="44">
        <f t="shared" si="38"/>
        <v>208</v>
      </c>
      <c r="AW85" s="45">
        <f t="shared" si="39"/>
        <v>-60</v>
      </c>
      <c r="AX85" s="45"/>
    </row>
    <row r="86">
      <c r="A86" s="60"/>
      <c r="B86" s="60"/>
      <c r="C86" s="60"/>
      <c r="D86" s="46">
        <v>84.0</v>
      </c>
      <c r="E86" s="25">
        <f>'Miller vs Stavros; STUV'!D92</f>
        <v>84</v>
      </c>
      <c r="F86" s="26">
        <f>'Miller vs Stavros; STUV'!E92</f>
        <v>3783</v>
      </c>
      <c r="G86" s="18">
        <f>'Miller vs Stavros; STUV'!F92</f>
        <v>1555</v>
      </c>
      <c r="H86" s="15">
        <f t="shared" si="5"/>
        <v>982</v>
      </c>
      <c r="I86" s="28">
        <f>'Miller vs Stavros; STUV'!G92</f>
        <v>202</v>
      </c>
      <c r="J86" s="29">
        <f>'Miller vs Stavros; STUV'!H92</f>
        <v>205</v>
      </c>
      <c r="K86" s="30">
        <f>'Miller vs Stavros; STUV'!I92</f>
        <v>122</v>
      </c>
      <c r="L86" s="31">
        <f>'Miller vs Stavros; STUV'!J92</f>
        <v>332</v>
      </c>
      <c r="M86" s="32">
        <f>'Miller vs Stavros; STUV'!K92</f>
        <v>58</v>
      </c>
      <c r="N86" s="33">
        <f>'Miller vs Stavros; STUV'!L92</f>
        <v>63</v>
      </c>
      <c r="O86" s="72">
        <f t="shared" si="6"/>
        <v>0.5075757576</v>
      </c>
      <c r="P86" s="72">
        <f t="shared" si="7"/>
        <v>0.731277533</v>
      </c>
      <c r="Q86" s="40">
        <f t="shared" si="8"/>
        <v>0.7375147952</v>
      </c>
      <c r="R86" s="17">
        <f t="shared" si="9"/>
        <v>0.4099260752</v>
      </c>
      <c r="S86" s="72">
        <f t="shared" si="10"/>
        <v>-0.006237262202</v>
      </c>
      <c r="T86" s="40">
        <f t="shared" si="11"/>
        <v>0.1060308122</v>
      </c>
      <c r="U86" s="40">
        <f t="shared" si="12"/>
        <v>0.461341813</v>
      </c>
      <c r="V86" s="40">
        <f t="shared" si="13"/>
        <v>0.461341813</v>
      </c>
      <c r="W86" s="72">
        <f t="shared" si="14"/>
        <v>0.4551045508</v>
      </c>
      <c r="X86" s="41">
        <f t="shared" si="15"/>
        <v>0.538658187</v>
      </c>
      <c r="Y86" s="41">
        <f t="shared" si="16"/>
        <v>0.5448954492</v>
      </c>
      <c r="Z86" s="40">
        <f t="shared" si="17"/>
        <v>528</v>
      </c>
      <c r="AA86" s="40">
        <f t="shared" si="18"/>
        <v>454</v>
      </c>
      <c r="AB86" s="40">
        <f t="shared" si="19"/>
        <v>284</v>
      </c>
      <c r="AC86" s="40">
        <f t="shared" si="20"/>
        <v>244</v>
      </c>
      <c r="AD86" s="40">
        <f t="shared" si="21"/>
        <v>247</v>
      </c>
      <c r="AE86" s="40">
        <f t="shared" si="22"/>
        <v>207</v>
      </c>
      <c r="AF86" s="40">
        <f t="shared" si="23"/>
        <v>1.098360656</v>
      </c>
      <c r="AG86" s="40">
        <f t="shared" si="24"/>
        <v>0.4939271255</v>
      </c>
      <c r="AH86" s="40">
        <f t="shared" si="25"/>
        <v>312</v>
      </c>
      <c r="AI86" s="40">
        <f t="shared" ref="AI86:AJ86" si="127">AF86*AC86</f>
        <v>268</v>
      </c>
      <c r="AJ86" s="40">
        <f t="shared" si="127"/>
        <v>122</v>
      </c>
      <c r="AK86" s="40">
        <f t="shared" si="27"/>
        <v>102</v>
      </c>
      <c r="AL86" s="18">
        <f t="shared" si="28"/>
        <v>1555</v>
      </c>
      <c r="AM86" s="40">
        <f t="shared" si="29"/>
        <v>804</v>
      </c>
      <c r="AN86" s="42">
        <f t="shared" si="30"/>
        <v>0.5170418006</v>
      </c>
      <c r="AO86" s="42">
        <f t="shared" si="31"/>
        <v>0.631511254</v>
      </c>
      <c r="AP86" s="43">
        <f t="shared" si="32"/>
        <v>0.3890020367</v>
      </c>
      <c r="AQ86" s="43">
        <f t="shared" si="33"/>
        <v>0.6028513238</v>
      </c>
      <c r="AR86" s="43">
        <f t="shared" si="34"/>
        <v>0.5376782077</v>
      </c>
      <c r="AS86" s="43">
        <f t="shared" si="35"/>
        <v>0.539800995</v>
      </c>
      <c r="AT86" s="43">
        <f t="shared" si="36"/>
        <v>0.5149253731</v>
      </c>
      <c r="AU86" s="43">
        <f t="shared" si="37"/>
        <v>0.7213930348</v>
      </c>
      <c r="AV86" s="44">
        <f t="shared" si="38"/>
        <v>230</v>
      </c>
      <c r="AW86" s="45">
        <f t="shared" si="39"/>
        <v>-52</v>
      </c>
      <c r="AX86" s="45"/>
    </row>
    <row r="87">
      <c r="A87" s="60"/>
      <c r="B87" s="60"/>
      <c r="C87" s="60"/>
      <c r="D87" s="46">
        <v>85.0</v>
      </c>
      <c r="E87" s="25">
        <f>'Miller vs Stavros; STUV'!D93</f>
        <v>85</v>
      </c>
      <c r="F87" s="26">
        <f>'Miller vs Stavros; STUV'!E93</f>
        <v>3606</v>
      </c>
      <c r="G87" s="18">
        <f>'Miller vs Stavros; STUV'!F93</f>
        <v>1411</v>
      </c>
      <c r="H87" s="15">
        <f t="shared" si="5"/>
        <v>996</v>
      </c>
      <c r="I87" s="28">
        <f>'Miller vs Stavros; STUV'!G93</f>
        <v>299</v>
      </c>
      <c r="J87" s="29">
        <f>'Miller vs Stavros; STUV'!H93</f>
        <v>190</v>
      </c>
      <c r="K87" s="30">
        <f>'Miller vs Stavros; STUV'!I93</f>
        <v>125</v>
      </c>
      <c r="L87" s="31">
        <f>'Miller vs Stavros; STUV'!J93</f>
        <v>262</v>
      </c>
      <c r="M87" s="32">
        <f>'Miller vs Stavros; STUV'!K93</f>
        <v>78</v>
      </c>
      <c r="N87" s="33">
        <f>'Miller vs Stavros; STUV'!L93</f>
        <v>42</v>
      </c>
      <c r="O87" s="72">
        <f t="shared" si="6"/>
        <v>0.380952381</v>
      </c>
      <c r="P87" s="72">
        <f t="shared" si="7"/>
        <v>0.677002584</v>
      </c>
      <c r="Q87" s="40">
        <f t="shared" si="8"/>
        <v>0.6392083755</v>
      </c>
      <c r="R87" s="17">
        <f t="shared" si="9"/>
        <v>0.3116196555</v>
      </c>
      <c r="S87" s="72">
        <f t="shared" si="10"/>
        <v>0.0377942085</v>
      </c>
      <c r="T87" s="40">
        <f t="shared" si="11"/>
        <v>0.09977661711</v>
      </c>
      <c r="U87" s="40">
        <f t="shared" si="12"/>
        <v>0.3480169006</v>
      </c>
      <c r="V87" s="40">
        <f t="shared" si="13"/>
        <v>0.3480169006</v>
      </c>
      <c r="W87" s="72">
        <f t="shared" si="14"/>
        <v>0.3858111091</v>
      </c>
      <c r="X87" s="41">
        <f t="shared" si="15"/>
        <v>0.6519830994</v>
      </c>
      <c r="Y87" s="41">
        <f t="shared" si="16"/>
        <v>0.6141888909</v>
      </c>
      <c r="Z87" s="40">
        <f t="shared" si="17"/>
        <v>609</v>
      </c>
      <c r="AA87" s="40">
        <f t="shared" si="18"/>
        <v>387</v>
      </c>
      <c r="AB87" s="40">
        <f t="shared" si="19"/>
        <v>397</v>
      </c>
      <c r="AC87" s="40">
        <f t="shared" si="20"/>
        <v>212</v>
      </c>
      <c r="AD87" s="40">
        <f t="shared" si="21"/>
        <v>238</v>
      </c>
      <c r="AE87" s="40">
        <f t="shared" si="22"/>
        <v>149</v>
      </c>
      <c r="AF87" s="40">
        <f t="shared" si="23"/>
        <v>1.094339623</v>
      </c>
      <c r="AG87" s="40">
        <f t="shared" si="24"/>
        <v>0.525210084</v>
      </c>
      <c r="AH87" s="40">
        <f t="shared" si="25"/>
        <v>434</v>
      </c>
      <c r="AI87" s="40">
        <f t="shared" ref="AI87:AJ87" si="128">AF87*AC87</f>
        <v>232</v>
      </c>
      <c r="AJ87" s="40">
        <f t="shared" si="128"/>
        <v>125</v>
      </c>
      <c r="AK87" s="40">
        <f t="shared" si="27"/>
        <v>78</v>
      </c>
      <c r="AL87" s="18">
        <f t="shared" si="28"/>
        <v>1411</v>
      </c>
      <c r="AM87" s="40">
        <f t="shared" si="29"/>
        <v>869</v>
      </c>
      <c r="AN87" s="42">
        <f t="shared" si="30"/>
        <v>0.6158752658</v>
      </c>
      <c r="AO87" s="42">
        <f t="shared" si="31"/>
        <v>0.7058823529</v>
      </c>
      <c r="AP87" s="43">
        <f t="shared" si="32"/>
        <v>0.5040160643</v>
      </c>
      <c r="AQ87" s="43">
        <f t="shared" si="33"/>
        <v>0.6415662651</v>
      </c>
      <c r="AR87" s="43">
        <f t="shared" si="34"/>
        <v>0.6114457831</v>
      </c>
      <c r="AS87" s="43">
        <f t="shared" si="35"/>
        <v>0.6432681243</v>
      </c>
      <c r="AT87" s="43">
        <f t="shared" si="36"/>
        <v>0.5891829689</v>
      </c>
      <c r="AU87" s="43">
        <f t="shared" si="37"/>
        <v>0.7663981588</v>
      </c>
      <c r="AV87" s="44">
        <f t="shared" si="38"/>
        <v>184</v>
      </c>
      <c r="AW87" s="45">
        <f t="shared" si="39"/>
        <v>-57</v>
      </c>
      <c r="AX87" s="45"/>
    </row>
    <row r="88">
      <c r="A88" s="60"/>
      <c r="B88" s="60"/>
      <c r="C88" s="60"/>
      <c r="D88" s="46">
        <v>86.0</v>
      </c>
      <c r="E88" s="25">
        <f>'Miller vs Stavros; STUV'!D94</f>
        <v>86</v>
      </c>
      <c r="F88" s="26">
        <f>'Miller vs Stavros; STUV'!E94</f>
        <v>3811</v>
      </c>
      <c r="G88" s="18">
        <f>'Miller vs Stavros; STUV'!F94</f>
        <v>1675</v>
      </c>
      <c r="H88" s="15">
        <f t="shared" si="5"/>
        <v>999</v>
      </c>
      <c r="I88" s="28">
        <f>'Miller vs Stavros; STUV'!G94</f>
        <v>144</v>
      </c>
      <c r="J88" s="29">
        <f>'Miller vs Stavros; STUV'!H94</f>
        <v>266</v>
      </c>
      <c r="K88" s="30">
        <f>'Miller vs Stavros; STUV'!I94</f>
        <v>104</v>
      </c>
      <c r="L88" s="31">
        <f>'Miller vs Stavros; STUV'!J94</f>
        <v>348</v>
      </c>
      <c r="M88" s="32">
        <f>'Miller vs Stavros; STUV'!K94</f>
        <v>55</v>
      </c>
      <c r="N88" s="33">
        <f>'Miller vs Stavros; STUV'!L94</f>
        <v>82</v>
      </c>
      <c r="O88" s="72">
        <f t="shared" si="6"/>
        <v>0.6361974406</v>
      </c>
      <c r="P88" s="72">
        <f t="shared" si="7"/>
        <v>0.7699115044</v>
      </c>
      <c r="Q88" s="40">
        <f t="shared" si="8"/>
        <v>0.7784260482</v>
      </c>
      <c r="R88" s="17">
        <f t="shared" si="9"/>
        <v>0.4508373282</v>
      </c>
      <c r="S88" s="72">
        <f t="shared" si="10"/>
        <v>-0.008514543807</v>
      </c>
      <c r="T88" s="40">
        <f t="shared" si="11"/>
        <v>0.1688945634</v>
      </c>
      <c r="U88" s="40">
        <f t="shared" si="12"/>
        <v>0.5513626211</v>
      </c>
      <c r="V88" s="40">
        <f t="shared" si="13"/>
        <v>0.5513626211</v>
      </c>
      <c r="W88" s="72">
        <f t="shared" si="14"/>
        <v>0.5428480773</v>
      </c>
      <c r="X88" s="41">
        <f t="shared" si="15"/>
        <v>0.4486373789</v>
      </c>
      <c r="Y88" s="41">
        <f t="shared" si="16"/>
        <v>0.4571519227</v>
      </c>
      <c r="Z88" s="40">
        <f t="shared" si="17"/>
        <v>547</v>
      </c>
      <c r="AA88" s="40">
        <f t="shared" si="18"/>
        <v>452</v>
      </c>
      <c r="AB88" s="40">
        <f t="shared" si="19"/>
        <v>245</v>
      </c>
      <c r="AC88" s="40">
        <f t="shared" si="20"/>
        <v>302</v>
      </c>
      <c r="AD88" s="40">
        <f t="shared" si="21"/>
        <v>207</v>
      </c>
      <c r="AE88" s="40">
        <f t="shared" si="22"/>
        <v>245</v>
      </c>
      <c r="AF88" s="40">
        <f t="shared" si="23"/>
        <v>1.152317881</v>
      </c>
      <c r="AG88" s="40">
        <f t="shared" si="24"/>
        <v>0.5024154589</v>
      </c>
      <c r="AH88" s="40">
        <f t="shared" si="25"/>
        <v>282</v>
      </c>
      <c r="AI88" s="40">
        <f t="shared" ref="AI88:AJ88" si="129">AF88*AC88</f>
        <v>348</v>
      </c>
      <c r="AJ88" s="40">
        <f t="shared" si="129"/>
        <v>104</v>
      </c>
      <c r="AK88" s="40">
        <f t="shared" si="27"/>
        <v>123</v>
      </c>
      <c r="AL88" s="18">
        <f t="shared" si="28"/>
        <v>1675</v>
      </c>
      <c r="AM88" s="40">
        <f t="shared" si="29"/>
        <v>857</v>
      </c>
      <c r="AN88" s="42">
        <f t="shared" si="30"/>
        <v>0.511641791</v>
      </c>
      <c r="AO88" s="42">
        <f t="shared" si="31"/>
        <v>0.5964179104</v>
      </c>
      <c r="AP88" s="43">
        <f t="shared" si="32"/>
        <v>0.3033033033</v>
      </c>
      <c r="AQ88" s="43">
        <f t="shared" si="33"/>
        <v>0.5475475475</v>
      </c>
      <c r="AR88" s="43">
        <f t="shared" si="34"/>
        <v>0.5475475475</v>
      </c>
      <c r="AS88" s="43">
        <f t="shared" si="35"/>
        <v>0.4504084014</v>
      </c>
      <c r="AT88" s="43">
        <f t="shared" si="36"/>
        <v>0.4725787631</v>
      </c>
      <c r="AU88" s="43">
        <f t="shared" si="37"/>
        <v>0.7351225204</v>
      </c>
      <c r="AV88" s="44">
        <f t="shared" si="38"/>
        <v>225</v>
      </c>
      <c r="AW88" s="45">
        <f t="shared" si="39"/>
        <v>-83</v>
      </c>
      <c r="AX88" s="45"/>
    </row>
    <row r="89">
      <c r="A89" s="60"/>
      <c r="B89" s="60"/>
      <c r="C89" s="60"/>
      <c r="D89" s="46">
        <v>87.0</v>
      </c>
      <c r="E89" s="25">
        <f>'Miller vs Stavros; STUV'!D95</f>
        <v>87</v>
      </c>
      <c r="F89" s="26">
        <f>'Miller vs Stavros; STUV'!E95</f>
        <v>3430</v>
      </c>
      <c r="G89" s="18">
        <f>'Miller vs Stavros; STUV'!F95</f>
        <v>1331</v>
      </c>
      <c r="H89" s="15">
        <f t="shared" si="5"/>
        <v>1006</v>
      </c>
      <c r="I89" s="28">
        <f>'Miller vs Stavros; STUV'!G95</f>
        <v>238</v>
      </c>
      <c r="J89" s="29">
        <f>'Miller vs Stavros; STUV'!H95</f>
        <v>177</v>
      </c>
      <c r="K89" s="30">
        <f>'Miller vs Stavros; STUV'!I95</f>
        <v>158</v>
      </c>
      <c r="L89" s="31">
        <f>'Miller vs Stavros; STUV'!J95</f>
        <v>330</v>
      </c>
      <c r="M89" s="32">
        <f>'Miller vs Stavros; STUV'!K95</f>
        <v>63</v>
      </c>
      <c r="N89" s="33">
        <f>'Miller vs Stavros; STUV'!L95</f>
        <v>40</v>
      </c>
      <c r="O89" s="72">
        <f t="shared" si="6"/>
        <v>0.4189189189</v>
      </c>
      <c r="P89" s="72">
        <f t="shared" si="7"/>
        <v>0.6762295082</v>
      </c>
      <c r="Q89" s="40">
        <f t="shared" si="8"/>
        <v>0.6727582882</v>
      </c>
      <c r="R89" s="17">
        <f t="shared" si="9"/>
        <v>0.3451695682</v>
      </c>
      <c r="S89" s="72">
        <f t="shared" si="10"/>
        <v>0.003471220022</v>
      </c>
      <c r="T89" s="40">
        <f t="shared" si="11"/>
        <v>0.09622132453</v>
      </c>
      <c r="U89" s="40">
        <f t="shared" si="12"/>
        <v>0.3838196786</v>
      </c>
      <c r="V89" s="40">
        <f t="shared" si="13"/>
        <v>0.3838196786</v>
      </c>
      <c r="W89" s="72">
        <f t="shared" si="14"/>
        <v>0.3872908987</v>
      </c>
      <c r="X89" s="41">
        <f t="shared" si="15"/>
        <v>0.6161803214</v>
      </c>
      <c r="Y89" s="41">
        <f t="shared" si="16"/>
        <v>0.6127091013</v>
      </c>
      <c r="Z89" s="40">
        <f t="shared" si="17"/>
        <v>518</v>
      </c>
      <c r="AA89" s="40">
        <f t="shared" si="18"/>
        <v>488</v>
      </c>
      <c r="AB89" s="40">
        <f t="shared" si="19"/>
        <v>319</v>
      </c>
      <c r="AC89" s="40">
        <f t="shared" si="20"/>
        <v>199</v>
      </c>
      <c r="AD89" s="40">
        <f t="shared" si="21"/>
        <v>299</v>
      </c>
      <c r="AE89" s="40">
        <f t="shared" si="22"/>
        <v>189</v>
      </c>
      <c r="AF89" s="40">
        <f t="shared" si="23"/>
        <v>1.090452261</v>
      </c>
      <c r="AG89" s="40">
        <f t="shared" si="24"/>
        <v>0.5284280936</v>
      </c>
      <c r="AH89" s="40">
        <f t="shared" si="25"/>
        <v>348</v>
      </c>
      <c r="AI89" s="40">
        <f t="shared" ref="AI89:AJ89" si="130">AF89*AC89</f>
        <v>217</v>
      </c>
      <c r="AJ89" s="40">
        <f t="shared" si="130"/>
        <v>158</v>
      </c>
      <c r="AK89" s="40">
        <f t="shared" si="27"/>
        <v>100</v>
      </c>
      <c r="AL89" s="18">
        <f t="shared" si="28"/>
        <v>1331</v>
      </c>
      <c r="AM89" s="40">
        <f t="shared" si="29"/>
        <v>823</v>
      </c>
      <c r="AN89" s="42">
        <f t="shared" si="30"/>
        <v>0.6183320811</v>
      </c>
      <c r="AO89" s="42">
        <f t="shared" si="31"/>
        <v>0.7558226897</v>
      </c>
      <c r="AP89" s="43">
        <f t="shared" si="32"/>
        <v>0.4562624254</v>
      </c>
      <c r="AQ89" s="43">
        <f t="shared" si="33"/>
        <v>0.6272365805</v>
      </c>
      <c r="AR89" s="43">
        <f t="shared" si="34"/>
        <v>0.5149105368</v>
      </c>
      <c r="AS89" s="43">
        <f t="shared" si="35"/>
        <v>0.6148238153</v>
      </c>
      <c r="AT89" s="43">
        <f t="shared" si="36"/>
        <v>0.5443499392</v>
      </c>
      <c r="AU89" s="43">
        <f t="shared" si="37"/>
        <v>0.6865127582</v>
      </c>
      <c r="AV89" s="44">
        <f t="shared" si="38"/>
        <v>230</v>
      </c>
      <c r="AW89" s="45">
        <f t="shared" si="39"/>
        <v>-47</v>
      </c>
      <c r="AX89" s="45"/>
    </row>
    <row r="90">
      <c r="A90" s="60"/>
      <c r="B90" s="60"/>
      <c r="C90" s="60"/>
      <c r="D90" s="46">
        <v>88.0</v>
      </c>
      <c r="E90" s="25">
        <f>'Miller vs Stavros; STUV'!D96</f>
        <v>88</v>
      </c>
      <c r="F90" s="26">
        <f>'Miller vs Stavros; STUV'!E96</f>
        <v>3613</v>
      </c>
      <c r="G90" s="18">
        <f>'Miller vs Stavros; STUV'!F96</f>
        <v>1445</v>
      </c>
      <c r="H90" s="15">
        <f t="shared" si="5"/>
        <v>1008</v>
      </c>
      <c r="I90" s="28">
        <f>'Miller vs Stavros; STUV'!G96</f>
        <v>218</v>
      </c>
      <c r="J90" s="29">
        <f>'Miller vs Stavros; STUV'!H96</f>
        <v>204</v>
      </c>
      <c r="K90" s="30">
        <f>'Miller vs Stavros; STUV'!I96</f>
        <v>129</v>
      </c>
      <c r="L90" s="31">
        <f>'Miller vs Stavros; STUV'!J96</f>
        <v>347</v>
      </c>
      <c r="M90" s="32">
        <f>'Miller vs Stavros; STUV'!K96</f>
        <v>56</v>
      </c>
      <c r="N90" s="33">
        <f>'Miller vs Stavros; STUV'!L96</f>
        <v>54</v>
      </c>
      <c r="O90" s="72">
        <f t="shared" si="6"/>
        <v>0.484962406</v>
      </c>
      <c r="P90" s="72">
        <f t="shared" si="7"/>
        <v>0.7289915966</v>
      </c>
      <c r="Q90" s="40">
        <f t="shared" si="8"/>
        <v>0.7232235249</v>
      </c>
      <c r="R90" s="17">
        <f t="shared" si="9"/>
        <v>0.3956348049</v>
      </c>
      <c r="S90" s="72">
        <f t="shared" si="10"/>
        <v>0.005768071781</v>
      </c>
      <c r="T90" s="40">
        <f t="shared" si="11"/>
        <v>0.1010939886</v>
      </c>
      <c r="U90" s="40">
        <f t="shared" si="12"/>
        <v>0.442558151</v>
      </c>
      <c r="V90" s="40">
        <f t="shared" si="13"/>
        <v>0.442558151</v>
      </c>
      <c r="W90" s="72">
        <f t="shared" si="14"/>
        <v>0.4483262228</v>
      </c>
      <c r="X90" s="41">
        <f t="shared" si="15"/>
        <v>0.557441849</v>
      </c>
      <c r="Y90" s="41">
        <f t="shared" si="16"/>
        <v>0.5516737772</v>
      </c>
      <c r="Z90" s="40">
        <f t="shared" si="17"/>
        <v>532</v>
      </c>
      <c r="AA90" s="40">
        <f t="shared" si="18"/>
        <v>476</v>
      </c>
      <c r="AB90" s="40">
        <f t="shared" si="19"/>
        <v>297</v>
      </c>
      <c r="AC90" s="40">
        <f t="shared" si="20"/>
        <v>235</v>
      </c>
      <c r="AD90" s="40">
        <f t="shared" si="21"/>
        <v>263</v>
      </c>
      <c r="AE90" s="40">
        <f t="shared" si="22"/>
        <v>213</v>
      </c>
      <c r="AF90" s="40">
        <f t="shared" si="23"/>
        <v>1.09787234</v>
      </c>
      <c r="AG90" s="40">
        <f t="shared" si="24"/>
        <v>0.4904942966</v>
      </c>
      <c r="AH90" s="40">
        <f t="shared" si="25"/>
        <v>326</v>
      </c>
      <c r="AI90" s="40">
        <f t="shared" ref="AI90:AJ90" si="131">AF90*AC90</f>
        <v>258</v>
      </c>
      <c r="AJ90" s="40">
        <f t="shared" si="131"/>
        <v>129</v>
      </c>
      <c r="AK90" s="40">
        <f t="shared" si="27"/>
        <v>104</v>
      </c>
      <c r="AL90" s="18">
        <f t="shared" si="28"/>
        <v>1445</v>
      </c>
      <c r="AM90" s="40">
        <f t="shared" si="29"/>
        <v>817</v>
      </c>
      <c r="AN90" s="42">
        <f t="shared" si="30"/>
        <v>0.5653979239</v>
      </c>
      <c r="AO90" s="42">
        <f t="shared" si="31"/>
        <v>0.6975778547</v>
      </c>
      <c r="AP90" s="43">
        <f t="shared" si="32"/>
        <v>0.3998015873</v>
      </c>
      <c r="AQ90" s="43">
        <f t="shared" si="33"/>
        <v>0.6160714286</v>
      </c>
      <c r="AR90" s="43">
        <f t="shared" si="34"/>
        <v>0.5277777778</v>
      </c>
      <c r="AS90" s="43">
        <f t="shared" si="35"/>
        <v>0.5569155447</v>
      </c>
      <c r="AT90" s="43">
        <f t="shared" si="36"/>
        <v>0.5263157895</v>
      </c>
      <c r="AU90" s="43">
        <f t="shared" si="37"/>
        <v>0.7148102815</v>
      </c>
      <c r="AV90" s="44">
        <f t="shared" si="38"/>
        <v>243</v>
      </c>
      <c r="AW90" s="45">
        <f t="shared" si="39"/>
        <v>-52</v>
      </c>
      <c r="AX90" s="45"/>
    </row>
    <row r="91">
      <c r="A91" s="60"/>
      <c r="B91" s="60"/>
      <c r="C91" s="60"/>
      <c r="D91" s="46">
        <v>89.0</v>
      </c>
      <c r="E91" s="25">
        <f>'Miller vs Stavros; STUV'!D97</f>
        <v>89</v>
      </c>
      <c r="F91" s="26">
        <f>'Miller vs Stavros; STUV'!E97</f>
        <v>3383</v>
      </c>
      <c r="G91" s="18">
        <f>'Miller vs Stavros; STUV'!F97</f>
        <v>1160</v>
      </c>
      <c r="H91" s="15">
        <f t="shared" si="5"/>
        <v>1010</v>
      </c>
      <c r="I91" s="28">
        <f>'Miller vs Stavros; STUV'!G97</f>
        <v>325</v>
      </c>
      <c r="J91" s="29">
        <f>'Miller vs Stavros; STUV'!H97</f>
        <v>60</v>
      </c>
      <c r="K91" s="30">
        <f>'Miller vs Stavros; STUV'!I97</f>
        <v>331</v>
      </c>
      <c r="L91" s="31">
        <f>'Miller vs Stavros; STUV'!J97</f>
        <v>246</v>
      </c>
      <c r="M91" s="32">
        <f>'Miller vs Stavros; STUV'!K97</f>
        <v>44</v>
      </c>
      <c r="N91" s="33">
        <f>'Miller vs Stavros; STUV'!L97</f>
        <v>4</v>
      </c>
      <c r="O91" s="72">
        <f t="shared" si="6"/>
        <v>0.1478060046</v>
      </c>
      <c r="P91" s="72">
        <f t="shared" si="7"/>
        <v>0.4263431542</v>
      </c>
      <c r="Q91" s="40">
        <f t="shared" si="8"/>
        <v>0.417929503</v>
      </c>
      <c r="R91" s="17">
        <f t="shared" si="9"/>
        <v>0.090340783</v>
      </c>
      <c r="S91" s="72">
        <f t="shared" si="10"/>
        <v>0.008413651249</v>
      </c>
      <c r="T91" s="40">
        <f t="shared" si="11"/>
        <v>0.23677541</v>
      </c>
      <c r="U91" s="40">
        <f t="shared" si="12"/>
        <v>0.1224909631</v>
      </c>
      <c r="V91" s="40">
        <f t="shared" si="13"/>
        <v>0.1224909631</v>
      </c>
      <c r="W91" s="72">
        <f t="shared" si="14"/>
        <v>0.1309046143</v>
      </c>
      <c r="X91" s="41">
        <f t="shared" si="15"/>
        <v>0.8775090369</v>
      </c>
      <c r="Y91" s="41">
        <f t="shared" si="16"/>
        <v>0.8690953857</v>
      </c>
      <c r="Z91" s="40">
        <f t="shared" si="17"/>
        <v>433</v>
      </c>
      <c r="AA91" s="40">
        <f t="shared" si="18"/>
        <v>577</v>
      </c>
      <c r="AB91" s="40">
        <f t="shared" si="19"/>
        <v>380</v>
      </c>
      <c r="AC91" s="40">
        <f t="shared" si="20"/>
        <v>53</v>
      </c>
      <c r="AD91" s="40">
        <f t="shared" si="21"/>
        <v>501</v>
      </c>
      <c r="AE91" s="40">
        <f t="shared" si="22"/>
        <v>76</v>
      </c>
      <c r="AF91" s="40">
        <f t="shared" si="23"/>
        <v>1.20754717</v>
      </c>
      <c r="AG91" s="40">
        <f t="shared" si="24"/>
        <v>0.6606786427</v>
      </c>
      <c r="AH91" s="40">
        <f t="shared" si="25"/>
        <v>459</v>
      </c>
      <c r="AI91" s="40">
        <f t="shared" ref="AI91:AJ91" si="132">AF91*AC91</f>
        <v>64</v>
      </c>
      <c r="AJ91" s="40">
        <f t="shared" si="132"/>
        <v>331</v>
      </c>
      <c r="AK91" s="40">
        <f t="shared" si="27"/>
        <v>50</v>
      </c>
      <c r="AL91" s="18">
        <f t="shared" si="28"/>
        <v>1160</v>
      </c>
      <c r="AM91" s="40">
        <f t="shared" si="29"/>
        <v>904</v>
      </c>
      <c r="AN91" s="42">
        <f t="shared" si="30"/>
        <v>0.7793103448</v>
      </c>
      <c r="AO91" s="42">
        <f t="shared" si="31"/>
        <v>0.8706896552</v>
      </c>
      <c r="AP91" s="43">
        <f t="shared" si="32"/>
        <v>0.6930693069</v>
      </c>
      <c r="AQ91" s="43">
        <f t="shared" si="33"/>
        <v>0.6089108911</v>
      </c>
      <c r="AR91" s="43">
        <f t="shared" si="34"/>
        <v>0.4287128713</v>
      </c>
      <c r="AS91" s="43">
        <f t="shared" si="35"/>
        <v>0.8738938053</v>
      </c>
      <c r="AT91" s="43">
        <f t="shared" si="36"/>
        <v>0.5630530973</v>
      </c>
      <c r="AU91" s="43">
        <f t="shared" si="37"/>
        <v>0.578539823</v>
      </c>
      <c r="AV91" s="44">
        <f t="shared" si="38"/>
        <v>196</v>
      </c>
      <c r="AW91" s="45">
        <f t="shared" si="39"/>
        <v>-90</v>
      </c>
      <c r="AX91" s="45"/>
    </row>
    <row r="92">
      <c r="A92" s="60"/>
      <c r="B92" s="60"/>
      <c r="C92" s="60"/>
      <c r="D92" s="46">
        <v>90.0</v>
      </c>
      <c r="E92" s="25">
        <f>'Miller vs Stavros; STUV'!D98</f>
        <v>90</v>
      </c>
      <c r="F92" s="26">
        <f>'Miller vs Stavros; STUV'!E98</f>
        <v>3431</v>
      </c>
      <c r="G92" s="18">
        <f>'Miller vs Stavros; STUV'!F98</f>
        <v>1372</v>
      </c>
      <c r="H92" s="15">
        <f t="shared" si="5"/>
        <v>1010</v>
      </c>
      <c r="I92" s="28">
        <f>'Miller vs Stavros; STUV'!G98</f>
        <v>295</v>
      </c>
      <c r="J92" s="29">
        <f>'Miller vs Stavros; STUV'!H98</f>
        <v>156</v>
      </c>
      <c r="K92" s="30">
        <f>'Miller vs Stavros; STUV'!I98</f>
        <v>143</v>
      </c>
      <c r="L92" s="31">
        <f>'Miller vs Stavros; STUV'!J98</f>
        <v>295</v>
      </c>
      <c r="M92" s="32">
        <f>'Miller vs Stavros; STUV'!K98</f>
        <v>79</v>
      </c>
      <c r="N92" s="33">
        <f>'Miller vs Stavros; STUV'!L98</f>
        <v>42</v>
      </c>
      <c r="O92" s="72">
        <f t="shared" si="6"/>
        <v>0.3461538462</v>
      </c>
      <c r="P92" s="72">
        <f t="shared" si="7"/>
        <v>0.6735159817</v>
      </c>
      <c r="Q92" s="40">
        <f t="shared" si="8"/>
        <v>0.6064941619</v>
      </c>
      <c r="R92" s="17">
        <f t="shared" si="9"/>
        <v>0.2789054419</v>
      </c>
      <c r="S92" s="72">
        <f t="shared" si="10"/>
        <v>0.06702181982</v>
      </c>
      <c r="T92" s="40">
        <f t="shared" si="11"/>
        <v>0.1071749923</v>
      </c>
      <c r="U92" s="40">
        <f t="shared" si="12"/>
        <v>0.3143332075</v>
      </c>
      <c r="V92" s="40">
        <f t="shared" si="13"/>
        <v>0.3143332075</v>
      </c>
      <c r="W92" s="72">
        <f t="shared" si="14"/>
        <v>0.3813550274</v>
      </c>
      <c r="X92" s="41">
        <f t="shared" si="15"/>
        <v>0.6856667925</v>
      </c>
      <c r="Y92" s="41">
        <f t="shared" si="16"/>
        <v>0.6186449726</v>
      </c>
      <c r="Z92" s="40">
        <f t="shared" si="17"/>
        <v>572</v>
      </c>
      <c r="AA92" s="40">
        <f t="shared" si="18"/>
        <v>438</v>
      </c>
      <c r="AB92" s="40">
        <f t="shared" si="19"/>
        <v>392</v>
      </c>
      <c r="AC92" s="40">
        <f t="shared" si="20"/>
        <v>180</v>
      </c>
      <c r="AD92" s="40">
        <f t="shared" si="21"/>
        <v>271</v>
      </c>
      <c r="AE92" s="40">
        <f t="shared" si="22"/>
        <v>167</v>
      </c>
      <c r="AF92" s="40">
        <f t="shared" si="23"/>
        <v>1.1</v>
      </c>
      <c r="AG92" s="40">
        <f t="shared" si="24"/>
        <v>0.5276752768</v>
      </c>
      <c r="AH92" s="40">
        <f t="shared" si="25"/>
        <v>431</v>
      </c>
      <c r="AI92" s="40">
        <f t="shared" ref="AI92:AJ92" si="133">AF92*AC92</f>
        <v>198</v>
      </c>
      <c r="AJ92" s="40">
        <f t="shared" si="133"/>
        <v>143</v>
      </c>
      <c r="AK92" s="40">
        <f t="shared" si="27"/>
        <v>88</v>
      </c>
      <c r="AL92" s="18">
        <f t="shared" si="28"/>
        <v>1372</v>
      </c>
      <c r="AM92" s="40">
        <f t="shared" si="29"/>
        <v>860</v>
      </c>
      <c r="AN92" s="42">
        <f t="shared" si="30"/>
        <v>0.6268221574</v>
      </c>
      <c r="AO92" s="42">
        <f t="shared" si="31"/>
        <v>0.7361516035</v>
      </c>
      <c r="AP92" s="43">
        <f t="shared" si="32"/>
        <v>0.5118811881</v>
      </c>
      <c r="AQ92" s="43">
        <f t="shared" si="33"/>
        <v>0.6623762376</v>
      </c>
      <c r="AR92" s="43">
        <f t="shared" si="34"/>
        <v>0.5663366337</v>
      </c>
      <c r="AS92" s="43">
        <f t="shared" si="35"/>
        <v>0.6674418605</v>
      </c>
      <c r="AT92" s="43">
        <f t="shared" si="36"/>
        <v>0.6034883721</v>
      </c>
      <c r="AU92" s="43">
        <f t="shared" si="37"/>
        <v>0.7313953488</v>
      </c>
      <c r="AV92" s="44">
        <f t="shared" si="38"/>
        <v>207</v>
      </c>
      <c r="AW92" s="45">
        <f t="shared" si="39"/>
        <v>-57</v>
      </c>
      <c r="AX92" s="45"/>
    </row>
    <row r="93">
      <c r="A93" s="60"/>
      <c r="B93" s="60"/>
      <c r="C93" s="60"/>
      <c r="D93" s="46">
        <v>91.0</v>
      </c>
      <c r="E93" s="25">
        <f>'Miller vs Stavros; STUV'!D99</f>
        <v>91</v>
      </c>
      <c r="F93" s="26">
        <f>'Miller vs Stavros; STUV'!E99</f>
        <v>3742</v>
      </c>
      <c r="G93" s="18">
        <f>'Miller vs Stavros; STUV'!F99</f>
        <v>1729</v>
      </c>
      <c r="H93" s="15">
        <f t="shared" si="5"/>
        <v>1020</v>
      </c>
      <c r="I93" s="28">
        <f>'Miller vs Stavros; STUV'!G99</f>
        <v>169</v>
      </c>
      <c r="J93" s="29">
        <f>'Miller vs Stavros; STUV'!H99</f>
        <v>202</v>
      </c>
      <c r="K93" s="30">
        <f>'Miller vs Stavros; STUV'!I99</f>
        <v>133</v>
      </c>
      <c r="L93" s="31">
        <f>'Miller vs Stavros; STUV'!J99</f>
        <v>360</v>
      </c>
      <c r="M93" s="32">
        <f>'Miller vs Stavros; STUV'!K99</f>
        <v>63</v>
      </c>
      <c r="N93" s="33">
        <f>'Miller vs Stavros; STUV'!L99</f>
        <v>93</v>
      </c>
      <c r="O93" s="72">
        <f t="shared" si="6"/>
        <v>0.559772296</v>
      </c>
      <c r="P93" s="72">
        <f t="shared" si="7"/>
        <v>0.7302231237</v>
      </c>
      <c r="Q93" s="40">
        <f t="shared" si="8"/>
        <v>0.7632009229</v>
      </c>
      <c r="R93" s="17">
        <f t="shared" si="9"/>
        <v>0.4356122029</v>
      </c>
      <c r="S93" s="72">
        <f t="shared" si="10"/>
        <v>-0.03297779913</v>
      </c>
      <c r="T93" s="40">
        <f t="shared" si="11"/>
        <v>0.124094862</v>
      </c>
      <c r="U93" s="40">
        <f t="shared" si="12"/>
        <v>0.5015491076</v>
      </c>
      <c r="V93" s="40">
        <f t="shared" si="13"/>
        <v>0.5015491076</v>
      </c>
      <c r="W93" s="72">
        <f t="shared" si="14"/>
        <v>0.4685713085</v>
      </c>
      <c r="X93" s="41">
        <f t="shared" si="15"/>
        <v>0.4984508924</v>
      </c>
      <c r="Y93" s="41">
        <f t="shared" si="16"/>
        <v>0.5314286915</v>
      </c>
      <c r="Z93" s="40">
        <f t="shared" si="17"/>
        <v>527</v>
      </c>
      <c r="AA93" s="40">
        <f t="shared" si="18"/>
        <v>493</v>
      </c>
      <c r="AB93" s="40">
        <f t="shared" si="19"/>
        <v>263</v>
      </c>
      <c r="AC93" s="40">
        <f t="shared" si="20"/>
        <v>264</v>
      </c>
      <c r="AD93" s="40">
        <f t="shared" si="21"/>
        <v>262</v>
      </c>
      <c r="AE93" s="40">
        <f t="shared" si="22"/>
        <v>231</v>
      </c>
      <c r="AF93" s="40">
        <f t="shared" si="23"/>
        <v>1.117424242</v>
      </c>
      <c r="AG93" s="40">
        <f t="shared" si="24"/>
        <v>0.5076335878</v>
      </c>
      <c r="AH93" s="40">
        <f t="shared" si="25"/>
        <v>294</v>
      </c>
      <c r="AI93" s="40">
        <f t="shared" ref="AI93:AJ93" si="134">AF93*AC93</f>
        <v>295</v>
      </c>
      <c r="AJ93" s="40">
        <f t="shared" si="134"/>
        <v>133</v>
      </c>
      <c r="AK93" s="40">
        <f t="shared" si="27"/>
        <v>117</v>
      </c>
      <c r="AL93" s="18">
        <f t="shared" si="28"/>
        <v>1729</v>
      </c>
      <c r="AM93" s="40">
        <f t="shared" si="29"/>
        <v>839</v>
      </c>
      <c r="AN93" s="42">
        <f t="shared" si="30"/>
        <v>0.4852515905</v>
      </c>
      <c r="AO93" s="42">
        <f t="shared" si="31"/>
        <v>0.5899363794</v>
      </c>
      <c r="AP93" s="43">
        <f t="shared" si="32"/>
        <v>0.3578431373</v>
      </c>
      <c r="AQ93" s="43">
        <f t="shared" si="33"/>
        <v>0.5803921569</v>
      </c>
      <c r="AR93" s="43">
        <f t="shared" si="34"/>
        <v>0.5166666667</v>
      </c>
      <c r="AS93" s="43">
        <f t="shared" si="35"/>
        <v>0.5089392133</v>
      </c>
      <c r="AT93" s="43">
        <f t="shared" si="36"/>
        <v>0.4898688915</v>
      </c>
      <c r="AU93" s="43">
        <f t="shared" si="37"/>
        <v>0.7020262217</v>
      </c>
      <c r="AV93" s="44">
        <f t="shared" si="38"/>
        <v>243</v>
      </c>
      <c r="AW93" s="45">
        <f t="shared" si="39"/>
        <v>-62</v>
      </c>
      <c r="AX93" s="45"/>
    </row>
    <row r="94">
      <c r="A94" s="60"/>
      <c r="B94" s="60"/>
      <c r="C94" s="60"/>
      <c r="D94" s="46">
        <v>92.0</v>
      </c>
      <c r="E94" s="25">
        <f>'Miller vs Stavros; STUV'!D100</f>
        <v>92</v>
      </c>
      <c r="F94" s="26">
        <f>'Miller vs Stavros; STUV'!E100</f>
        <v>3758</v>
      </c>
      <c r="G94" s="18">
        <f>'Miller vs Stavros; STUV'!F100</f>
        <v>1248</v>
      </c>
      <c r="H94" s="15">
        <f t="shared" si="5"/>
        <v>1021</v>
      </c>
      <c r="I94" s="28">
        <f>'Miller vs Stavros; STUV'!G100</f>
        <v>453</v>
      </c>
      <c r="J94" s="29">
        <f>'Miller vs Stavros; STUV'!H100</f>
        <v>152</v>
      </c>
      <c r="K94" s="30">
        <f>'Miller vs Stavros; STUV'!I100</f>
        <v>179</v>
      </c>
      <c r="L94" s="31">
        <f>'Miller vs Stavros; STUV'!J100</f>
        <v>153</v>
      </c>
      <c r="M94" s="32">
        <f>'Miller vs Stavros; STUV'!K100</f>
        <v>72</v>
      </c>
      <c r="N94" s="33">
        <f>'Miller vs Stavros; STUV'!L100</f>
        <v>12</v>
      </c>
      <c r="O94" s="72">
        <f t="shared" si="6"/>
        <v>0.2380261248</v>
      </c>
      <c r="P94" s="72">
        <f t="shared" si="7"/>
        <v>0.4608433735</v>
      </c>
      <c r="Q94" s="40">
        <f t="shared" si="8"/>
        <v>0.5003868117</v>
      </c>
      <c r="R94" s="17">
        <f t="shared" si="9"/>
        <v>0.1727980917</v>
      </c>
      <c r="S94" s="72">
        <f t="shared" si="10"/>
        <v>-0.03954343816</v>
      </c>
      <c r="T94" s="40">
        <f t="shared" si="11"/>
        <v>0.1574592303</v>
      </c>
      <c r="U94" s="40">
        <f t="shared" si="12"/>
        <v>0.2079851155</v>
      </c>
      <c r="V94" s="40">
        <f t="shared" si="13"/>
        <v>0.2079851155</v>
      </c>
      <c r="W94" s="72">
        <f t="shared" si="14"/>
        <v>0.1684416774</v>
      </c>
      <c r="X94" s="41">
        <f t="shared" si="15"/>
        <v>0.7920148845</v>
      </c>
      <c r="Y94" s="41">
        <f t="shared" si="16"/>
        <v>0.8315583226</v>
      </c>
      <c r="Z94" s="40">
        <f t="shared" si="17"/>
        <v>689</v>
      </c>
      <c r="AA94" s="40">
        <f t="shared" si="18"/>
        <v>332</v>
      </c>
      <c r="AB94" s="40">
        <f t="shared" si="19"/>
        <v>546</v>
      </c>
      <c r="AC94" s="40">
        <f t="shared" si="20"/>
        <v>143</v>
      </c>
      <c r="AD94" s="40">
        <f t="shared" si="21"/>
        <v>276</v>
      </c>
      <c r="AE94" s="40">
        <f t="shared" si="22"/>
        <v>56</v>
      </c>
      <c r="AF94" s="40">
        <f t="shared" si="23"/>
        <v>1.146853147</v>
      </c>
      <c r="AG94" s="40">
        <f t="shared" si="24"/>
        <v>0.6485507246</v>
      </c>
      <c r="AH94" s="40">
        <f t="shared" si="25"/>
        <v>626</v>
      </c>
      <c r="AI94" s="40">
        <f t="shared" ref="AI94:AJ94" si="135">AF94*AC94</f>
        <v>164</v>
      </c>
      <c r="AJ94" s="40">
        <f t="shared" si="135"/>
        <v>179</v>
      </c>
      <c r="AK94" s="40">
        <f t="shared" si="27"/>
        <v>36</v>
      </c>
      <c r="AL94" s="18">
        <f t="shared" si="28"/>
        <v>1248</v>
      </c>
      <c r="AM94" s="40">
        <f t="shared" si="29"/>
        <v>1005</v>
      </c>
      <c r="AN94" s="42">
        <f t="shared" si="30"/>
        <v>0.8052884615</v>
      </c>
      <c r="AO94" s="42">
        <f t="shared" si="31"/>
        <v>0.8181089744</v>
      </c>
      <c r="AP94" s="43">
        <f t="shared" si="32"/>
        <v>0.6895200784</v>
      </c>
      <c r="AQ94" s="43">
        <f t="shared" si="33"/>
        <v>0.6640548482</v>
      </c>
      <c r="AR94" s="43">
        <f t="shared" si="34"/>
        <v>0.6748285994</v>
      </c>
      <c r="AS94" s="43">
        <f t="shared" si="35"/>
        <v>0.8009950249</v>
      </c>
      <c r="AT94" s="43">
        <f t="shared" si="36"/>
        <v>0.6587064677</v>
      </c>
      <c r="AU94" s="43">
        <f t="shared" si="37"/>
        <v>0.7860696517</v>
      </c>
      <c r="AV94" s="44">
        <f t="shared" si="38"/>
        <v>117</v>
      </c>
      <c r="AW94" s="45">
        <f t="shared" si="39"/>
        <v>-101</v>
      </c>
      <c r="AX94" s="45"/>
    </row>
    <row r="95">
      <c r="A95" s="60"/>
      <c r="B95" s="60"/>
      <c r="C95" s="60"/>
      <c r="D95" s="46">
        <v>93.0</v>
      </c>
      <c r="E95" s="25">
        <f>'Miller vs Stavros; STUV'!D101</f>
        <v>93</v>
      </c>
      <c r="F95" s="26">
        <f>'Miller vs Stavros; STUV'!E101</f>
        <v>3372</v>
      </c>
      <c r="G95" s="18">
        <f>'Miller vs Stavros; STUV'!F101</f>
        <v>1313</v>
      </c>
      <c r="H95" s="15">
        <f t="shared" si="5"/>
        <v>1029</v>
      </c>
      <c r="I95" s="28">
        <f>'Miller vs Stavros; STUV'!G101</f>
        <v>300</v>
      </c>
      <c r="J95" s="29">
        <f>'Miller vs Stavros; STUV'!H101</f>
        <v>206</v>
      </c>
      <c r="K95" s="30">
        <f>'Miller vs Stavros; STUV'!I101</f>
        <v>171</v>
      </c>
      <c r="L95" s="31">
        <f>'Miller vs Stavros; STUV'!J101</f>
        <v>280</v>
      </c>
      <c r="M95" s="32">
        <f>'Miller vs Stavros; STUV'!K101</f>
        <v>47</v>
      </c>
      <c r="N95" s="33">
        <f>'Miller vs Stavros; STUV'!L101</f>
        <v>25</v>
      </c>
      <c r="O95" s="72">
        <f t="shared" si="6"/>
        <v>0.3996539792</v>
      </c>
      <c r="P95" s="72">
        <f t="shared" si="7"/>
        <v>0.6208425721</v>
      </c>
      <c r="Q95" s="40">
        <f t="shared" si="8"/>
        <v>0.6560657598</v>
      </c>
      <c r="R95" s="17">
        <f t="shared" si="9"/>
        <v>0.3284770398</v>
      </c>
      <c r="S95" s="72">
        <f t="shared" si="10"/>
        <v>-0.0352231877</v>
      </c>
      <c r="T95" s="40">
        <f t="shared" si="11"/>
        <v>0.09744333785</v>
      </c>
      <c r="U95" s="40">
        <f t="shared" si="12"/>
        <v>0.3658008124</v>
      </c>
      <c r="V95" s="40">
        <f t="shared" si="13"/>
        <v>0.3658008124</v>
      </c>
      <c r="W95" s="72">
        <f t="shared" si="14"/>
        <v>0.3305776247</v>
      </c>
      <c r="X95" s="41">
        <f t="shared" si="15"/>
        <v>0.6341991876</v>
      </c>
      <c r="Y95" s="41">
        <f t="shared" si="16"/>
        <v>0.6694223753</v>
      </c>
      <c r="Z95" s="40">
        <f t="shared" si="17"/>
        <v>578</v>
      </c>
      <c r="AA95" s="40">
        <f t="shared" si="18"/>
        <v>451</v>
      </c>
      <c r="AB95" s="40">
        <f t="shared" si="19"/>
        <v>367</v>
      </c>
      <c r="AC95" s="40">
        <f t="shared" si="20"/>
        <v>211</v>
      </c>
      <c r="AD95" s="40">
        <f t="shared" si="21"/>
        <v>302</v>
      </c>
      <c r="AE95" s="40">
        <f t="shared" si="22"/>
        <v>149</v>
      </c>
      <c r="AF95" s="40">
        <f t="shared" si="23"/>
        <v>1.09478673</v>
      </c>
      <c r="AG95" s="40">
        <f t="shared" si="24"/>
        <v>0.5662251656</v>
      </c>
      <c r="AH95" s="40">
        <f t="shared" si="25"/>
        <v>402</v>
      </c>
      <c r="AI95" s="40">
        <f t="shared" ref="AI95:AJ95" si="136">AF95*AC95</f>
        <v>231</v>
      </c>
      <c r="AJ95" s="40">
        <f t="shared" si="136"/>
        <v>171</v>
      </c>
      <c r="AK95" s="40">
        <f t="shared" si="27"/>
        <v>84</v>
      </c>
      <c r="AL95" s="18">
        <f t="shared" si="28"/>
        <v>1313</v>
      </c>
      <c r="AM95" s="40">
        <f t="shared" si="29"/>
        <v>888</v>
      </c>
      <c r="AN95" s="42">
        <f t="shared" si="30"/>
        <v>0.6763137852</v>
      </c>
      <c r="AO95" s="42">
        <f t="shared" si="31"/>
        <v>0.7837014471</v>
      </c>
      <c r="AP95" s="43">
        <f t="shared" si="32"/>
        <v>0.5034013605</v>
      </c>
      <c r="AQ95" s="43">
        <f t="shared" si="33"/>
        <v>0.6093294461</v>
      </c>
      <c r="AR95" s="43">
        <f t="shared" si="34"/>
        <v>0.5617103984</v>
      </c>
      <c r="AS95" s="43">
        <f t="shared" si="35"/>
        <v>0.6452702703</v>
      </c>
      <c r="AT95" s="43">
        <f t="shared" si="36"/>
        <v>0.5472972973</v>
      </c>
      <c r="AU95" s="43">
        <f t="shared" si="37"/>
        <v>0.7128378378</v>
      </c>
      <c r="AV95" s="44">
        <f t="shared" si="38"/>
        <v>196</v>
      </c>
      <c r="AW95" s="45">
        <f t="shared" si="39"/>
        <v>-55</v>
      </c>
      <c r="AX95" s="45"/>
    </row>
    <row r="96">
      <c r="A96" s="60"/>
      <c r="B96" s="60"/>
      <c r="C96" s="60"/>
      <c r="D96" s="46">
        <v>94.0</v>
      </c>
      <c r="E96" s="25">
        <f>'Miller vs Stavros; STUV'!D102</f>
        <v>94</v>
      </c>
      <c r="F96" s="26">
        <f>'Miller vs Stavros; STUV'!E102</f>
        <v>3770</v>
      </c>
      <c r="G96" s="18">
        <f>'Miller vs Stavros; STUV'!F102</f>
        <v>1538</v>
      </c>
      <c r="H96" s="15">
        <f t="shared" si="5"/>
        <v>1030</v>
      </c>
      <c r="I96" s="28">
        <f>'Miller vs Stavros; STUV'!G102</f>
        <v>220</v>
      </c>
      <c r="J96" s="29">
        <f>'Miller vs Stavros; STUV'!H102</f>
        <v>210</v>
      </c>
      <c r="K96" s="30">
        <f>'Miller vs Stavros; STUV'!I102</f>
        <v>115</v>
      </c>
      <c r="L96" s="31">
        <f>'Miller vs Stavros; STUV'!J102</f>
        <v>370</v>
      </c>
      <c r="M96" s="32">
        <f>'Miller vs Stavros; STUV'!K102</f>
        <v>58</v>
      </c>
      <c r="N96" s="33">
        <f>'Miller vs Stavros; STUV'!L102</f>
        <v>57</v>
      </c>
      <c r="O96" s="72">
        <f t="shared" si="6"/>
        <v>0.4899082569</v>
      </c>
      <c r="P96" s="72">
        <f t="shared" si="7"/>
        <v>0.7628865979</v>
      </c>
      <c r="Q96" s="40">
        <f t="shared" si="8"/>
        <v>0.7264961649</v>
      </c>
      <c r="R96" s="17">
        <f t="shared" si="9"/>
        <v>0.3989074449</v>
      </c>
      <c r="S96" s="72">
        <f t="shared" si="10"/>
        <v>0.03639043305</v>
      </c>
      <c r="T96" s="40">
        <f t="shared" si="11"/>
        <v>0.1020288269</v>
      </c>
      <c r="U96" s="40">
        <f t="shared" si="12"/>
        <v>0.4467310431</v>
      </c>
      <c r="V96" s="40">
        <f t="shared" si="13"/>
        <v>0.4467310431</v>
      </c>
      <c r="W96" s="72">
        <f t="shared" si="14"/>
        <v>0.4831214762</v>
      </c>
      <c r="X96" s="41">
        <f t="shared" si="15"/>
        <v>0.5532689569</v>
      </c>
      <c r="Y96" s="41">
        <f t="shared" si="16"/>
        <v>0.5168785238</v>
      </c>
      <c r="Z96" s="40">
        <f t="shared" si="17"/>
        <v>545</v>
      </c>
      <c r="AA96" s="40">
        <f t="shared" si="18"/>
        <v>485</v>
      </c>
      <c r="AB96" s="40">
        <f t="shared" si="19"/>
        <v>302</v>
      </c>
      <c r="AC96" s="40">
        <f t="shared" si="20"/>
        <v>243</v>
      </c>
      <c r="AD96" s="40">
        <f t="shared" si="21"/>
        <v>251</v>
      </c>
      <c r="AE96" s="40">
        <f t="shared" si="22"/>
        <v>234</v>
      </c>
      <c r="AF96" s="40">
        <f t="shared" si="23"/>
        <v>1.098765432</v>
      </c>
      <c r="AG96" s="40">
        <f t="shared" si="24"/>
        <v>0.4581673307</v>
      </c>
      <c r="AH96" s="40">
        <f t="shared" si="25"/>
        <v>332</v>
      </c>
      <c r="AI96" s="40">
        <f t="shared" ref="AI96:AJ96" si="137">AF96*AC96</f>
        <v>267</v>
      </c>
      <c r="AJ96" s="40">
        <f t="shared" si="137"/>
        <v>115</v>
      </c>
      <c r="AK96" s="40">
        <f t="shared" si="27"/>
        <v>107</v>
      </c>
      <c r="AL96" s="18">
        <f t="shared" si="28"/>
        <v>1538</v>
      </c>
      <c r="AM96" s="40">
        <f t="shared" si="29"/>
        <v>821</v>
      </c>
      <c r="AN96" s="42">
        <f t="shared" si="30"/>
        <v>0.533810143</v>
      </c>
      <c r="AO96" s="42">
        <f t="shared" si="31"/>
        <v>0.6697009103</v>
      </c>
      <c r="AP96" s="43">
        <f t="shared" si="32"/>
        <v>0.3815533981</v>
      </c>
      <c r="AQ96" s="43">
        <f t="shared" si="33"/>
        <v>0.6291262136</v>
      </c>
      <c r="AR96" s="43">
        <f t="shared" si="34"/>
        <v>0.5291262136</v>
      </c>
      <c r="AS96" s="43">
        <f t="shared" si="35"/>
        <v>0.5444579781</v>
      </c>
      <c r="AT96" s="43">
        <f t="shared" si="36"/>
        <v>0.5347137637</v>
      </c>
      <c r="AU96" s="43">
        <f t="shared" si="37"/>
        <v>0.7295980512</v>
      </c>
      <c r="AV96" s="44">
        <f t="shared" si="38"/>
        <v>263</v>
      </c>
      <c r="AW96" s="45">
        <f t="shared" si="39"/>
        <v>-54</v>
      </c>
      <c r="AX96" s="45"/>
    </row>
    <row r="97">
      <c r="A97" s="60"/>
      <c r="B97" s="60"/>
      <c r="C97" s="60"/>
      <c r="D97" s="46">
        <v>95.0</v>
      </c>
      <c r="E97" s="25">
        <f>'Miller vs Stavros; STUV'!D103</f>
        <v>95</v>
      </c>
      <c r="F97" s="26">
        <f>'Miller vs Stavros; STUV'!E103</f>
        <v>3588</v>
      </c>
      <c r="G97" s="18">
        <f>'Miller vs Stavros; STUV'!F103</f>
        <v>1319</v>
      </c>
      <c r="H97" s="15">
        <f t="shared" si="5"/>
        <v>1041</v>
      </c>
      <c r="I97" s="28">
        <f>'Miller vs Stavros; STUV'!G103</f>
        <v>338</v>
      </c>
      <c r="J97" s="29">
        <f>'Miller vs Stavros; STUV'!H103</f>
        <v>191</v>
      </c>
      <c r="K97" s="30">
        <f>'Miller vs Stavros; STUV'!I103</f>
        <v>172</v>
      </c>
      <c r="L97" s="31">
        <f>'Miller vs Stavros; STUV'!J103</f>
        <v>243</v>
      </c>
      <c r="M97" s="32">
        <f>'Miller vs Stavros; STUV'!K103</f>
        <v>69</v>
      </c>
      <c r="N97" s="33">
        <f>'Miller vs Stavros; STUV'!L103</f>
        <v>28</v>
      </c>
      <c r="O97" s="72">
        <f t="shared" si="6"/>
        <v>0.3498402556</v>
      </c>
      <c r="P97" s="72">
        <f t="shared" si="7"/>
        <v>0.5855421687</v>
      </c>
      <c r="Q97" s="40">
        <f t="shared" si="8"/>
        <v>0.6100273775</v>
      </c>
      <c r="R97" s="17">
        <f t="shared" si="9"/>
        <v>0.2824386575</v>
      </c>
      <c r="S97" s="72">
        <f t="shared" si="10"/>
        <v>-0.0244852088</v>
      </c>
      <c r="T97" s="40">
        <f t="shared" si="11"/>
        <v>0.1061999872</v>
      </c>
      <c r="U97" s="40">
        <f t="shared" si="12"/>
        <v>0.3179306526</v>
      </c>
      <c r="V97" s="40">
        <f t="shared" si="13"/>
        <v>0.3179306526</v>
      </c>
      <c r="W97" s="72">
        <f t="shared" si="14"/>
        <v>0.2934454438</v>
      </c>
      <c r="X97" s="41">
        <f t="shared" si="15"/>
        <v>0.6820693474</v>
      </c>
      <c r="Y97" s="41">
        <f t="shared" si="16"/>
        <v>0.7065545562</v>
      </c>
      <c r="Z97" s="40">
        <f t="shared" si="17"/>
        <v>626</v>
      </c>
      <c r="AA97" s="40">
        <f t="shared" si="18"/>
        <v>415</v>
      </c>
      <c r="AB97" s="40">
        <f t="shared" si="19"/>
        <v>427</v>
      </c>
      <c r="AC97" s="40">
        <f t="shared" si="20"/>
        <v>199</v>
      </c>
      <c r="AD97" s="40">
        <f t="shared" si="21"/>
        <v>293</v>
      </c>
      <c r="AE97" s="40">
        <f t="shared" si="22"/>
        <v>122</v>
      </c>
      <c r="AF97" s="40">
        <f t="shared" si="23"/>
        <v>1.100502513</v>
      </c>
      <c r="AG97" s="40">
        <f t="shared" si="24"/>
        <v>0.5870307167</v>
      </c>
      <c r="AH97" s="40">
        <f t="shared" si="25"/>
        <v>470</v>
      </c>
      <c r="AI97" s="40">
        <f t="shared" ref="AI97:AJ97" si="138">AF97*AC97</f>
        <v>219</v>
      </c>
      <c r="AJ97" s="40">
        <f t="shared" si="138"/>
        <v>172</v>
      </c>
      <c r="AK97" s="40">
        <f t="shared" si="27"/>
        <v>72</v>
      </c>
      <c r="AL97" s="18">
        <f t="shared" si="28"/>
        <v>1319</v>
      </c>
      <c r="AM97" s="40">
        <f t="shared" si="29"/>
        <v>933</v>
      </c>
      <c r="AN97" s="42">
        <f t="shared" si="30"/>
        <v>0.7073540561</v>
      </c>
      <c r="AO97" s="42">
        <f t="shared" si="31"/>
        <v>0.7892342684</v>
      </c>
      <c r="AP97" s="43">
        <f t="shared" si="32"/>
        <v>0.5561959654</v>
      </c>
      <c r="AQ97" s="43">
        <f t="shared" si="33"/>
        <v>0.6243996158</v>
      </c>
      <c r="AR97" s="43">
        <f t="shared" si="34"/>
        <v>0.6013448607</v>
      </c>
      <c r="AS97" s="43">
        <f t="shared" si="35"/>
        <v>0.6881028939</v>
      </c>
      <c r="AT97" s="43">
        <f t="shared" si="36"/>
        <v>0.5809217578</v>
      </c>
      <c r="AU97" s="43">
        <f t="shared" si="37"/>
        <v>0.7384780279</v>
      </c>
      <c r="AV97" s="44">
        <f t="shared" si="38"/>
        <v>171</v>
      </c>
      <c r="AW97" s="45">
        <f t="shared" si="39"/>
        <v>-63</v>
      </c>
      <c r="AX97" s="45"/>
    </row>
    <row r="98">
      <c r="A98" s="60"/>
      <c r="B98" s="60"/>
      <c r="C98" s="60"/>
      <c r="D98" s="46">
        <v>96.0</v>
      </c>
      <c r="E98" s="25">
        <f>'Miller vs Stavros; STUV'!D104</f>
        <v>96</v>
      </c>
      <c r="F98" s="26">
        <f>'Miller vs Stavros; STUV'!E104</f>
        <v>3565</v>
      </c>
      <c r="G98" s="18">
        <f>'Miller vs Stavros; STUV'!F104</f>
        <v>1340</v>
      </c>
      <c r="H98" s="15">
        <f t="shared" si="5"/>
        <v>1042</v>
      </c>
      <c r="I98" s="28">
        <f>'Miller vs Stavros; STUV'!G104</f>
        <v>313</v>
      </c>
      <c r="J98" s="29">
        <f>'Miller vs Stavros; STUV'!H104</f>
        <v>188</v>
      </c>
      <c r="K98" s="30">
        <f>'Miller vs Stavros; STUV'!I104</f>
        <v>183</v>
      </c>
      <c r="L98" s="31">
        <f>'Miller vs Stavros; STUV'!J104</f>
        <v>284</v>
      </c>
      <c r="M98" s="32">
        <f>'Miller vs Stavros; STUV'!K104</f>
        <v>45</v>
      </c>
      <c r="N98" s="33">
        <f>'Miller vs Stavros; STUV'!L104</f>
        <v>29</v>
      </c>
      <c r="O98" s="72">
        <f t="shared" si="6"/>
        <v>0.3773913043</v>
      </c>
      <c r="P98" s="72">
        <f t="shared" si="7"/>
        <v>0.608137045</v>
      </c>
      <c r="Q98" s="40">
        <f t="shared" si="8"/>
        <v>0.6359344251</v>
      </c>
      <c r="R98" s="17">
        <f t="shared" si="9"/>
        <v>0.3083457051</v>
      </c>
      <c r="S98" s="72">
        <f t="shared" si="10"/>
        <v>-0.02779738014</v>
      </c>
      <c r="T98" s="40">
        <f t="shared" si="11"/>
        <v>0.1003499547</v>
      </c>
      <c r="U98" s="40">
        <f t="shared" si="12"/>
        <v>0.3446021405</v>
      </c>
      <c r="V98" s="40">
        <f t="shared" si="13"/>
        <v>0.3446021405</v>
      </c>
      <c r="W98" s="72">
        <f t="shared" si="14"/>
        <v>0.3168047603</v>
      </c>
      <c r="X98" s="41">
        <f t="shared" si="15"/>
        <v>0.6553978595</v>
      </c>
      <c r="Y98" s="41">
        <f t="shared" si="16"/>
        <v>0.6831952397</v>
      </c>
      <c r="Z98" s="40">
        <f t="shared" si="17"/>
        <v>575</v>
      </c>
      <c r="AA98" s="40">
        <f t="shared" si="18"/>
        <v>467</v>
      </c>
      <c r="AB98" s="40">
        <f t="shared" si="19"/>
        <v>377</v>
      </c>
      <c r="AC98" s="40">
        <f t="shared" si="20"/>
        <v>198</v>
      </c>
      <c r="AD98" s="40">
        <f t="shared" si="21"/>
        <v>319</v>
      </c>
      <c r="AE98" s="40">
        <f t="shared" si="22"/>
        <v>148</v>
      </c>
      <c r="AF98" s="40">
        <f t="shared" si="23"/>
        <v>1.095959596</v>
      </c>
      <c r="AG98" s="40">
        <f t="shared" si="24"/>
        <v>0.5736677116</v>
      </c>
      <c r="AH98" s="40">
        <f t="shared" si="25"/>
        <v>413</v>
      </c>
      <c r="AI98" s="40">
        <f t="shared" ref="AI98:AJ98" si="139">AF98*AC98</f>
        <v>217</v>
      </c>
      <c r="AJ98" s="40">
        <f t="shared" si="139"/>
        <v>183</v>
      </c>
      <c r="AK98" s="40">
        <f t="shared" si="27"/>
        <v>85</v>
      </c>
      <c r="AL98" s="18">
        <f t="shared" si="28"/>
        <v>1340</v>
      </c>
      <c r="AM98" s="40">
        <f t="shared" si="29"/>
        <v>898</v>
      </c>
      <c r="AN98" s="42">
        <f t="shared" si="30"/>
        <v>0.6701492537</v>
      </c>
      <c r="AO98" s="42">
        <f t="shared" si="31"/>
        <v>0.7776119403</v>
      </c>
      <c r="AP98" s="43">
        <f t="shared" si="32"/>
        <v>0.519193858</v>
      </c>
      <c r="AQ98" s="43">
        <f t="shared" si="33"/>
        <v>0.6161228407</v>
      </c>
      <c r="AR98" s="43">
        <f t="shared" si="34"/>
        <v>0.5518234165</v>
      </c>
      <c r="AS98" s="43">
        <f t="shared" si="35"/>
        <v>0.6636971047</v>
      </c>
      <c r="AT98" s="43">
        <f t="shared" si="36"/>
        <v>0.5545657016</v>
      </c>
      <c r="AU98" s="43">
        <f t="shared" si="37"/>
        <v>0.70155902</v>
      </c>
      <c r="AV98" s="44">
        <f t="shared" si="38"/>
        <v>199</v>
      </c>
      <c r="AW98" s="45">
        <f t="shared" si="39"/>
        <v>-55</v>
      </c>
      <c r="AX98" s="45"/>
    </row>
    <row r="99">
      <c r="A99" s="60"/>
      <c r="B99" s="60"/>
      <c r="C99" s="60"/>
      <c r="D99" s="46">
        <v>97.0</v>
      </c>
      <c r="E99" s="25">
        <f>'Miller vs Stavros; STUV'!D105</f>
        <v>97</v>
      </c>
      <c r="F99" s="26">
        <f>'Miller vs Stavros; STUV'!E105</f>
        <v>3464</v>
      </c>
      <c r="G99" s="18">
        <f>'Miller vs Stavros; STUV'!F105</f>
        <v>1289</v>
      </c>
      <c r="H99" s="15">
        <f t="shared" si="5"/>
        <v>1050</v>
      </c>
      <c r="I99" s="28">
        <f>'Miller vs Stavros; STUV'!G105</f>
        <v>359</v>
      </c>
      <c r="J99" s="29">
        <f>'Miller vs Stavros; STUV'!H105</f>
        <v>126</v>
      </c>
      <c r="K99" s="30">
        <f>'Miller vs Stavros; STUV'!I105</f>
        <v>221</v>
      </c>
      <c r="L99" s="31">
        <f>'Miller vs Stavros; STUV'!J105</f>
        <v>275</v>
      </c>
      <c r="M99" s="32">
        <f>'Miller vs Stavros; STUV'!K105</f>
        <v>41</v>
      </c>
      <c r="N99" s="33">
        <f>'Miller vs Stavros; STUV'!L105</f>
        <v>28</v>
      </c>
      <c r="O99" s="72">
        <f t="shared" si="6"/>
        <v>0.2779783394</v>
      </c>
      <c r="P99" s="72">
        <f t="shared" si="7"/>
        <v>0.5544354839</v>
      </c>
      <c r="Q99" s="40">
        <f t="shared" si="8"/>
        <v>0.5396224807</v>
      </c>
      <c r="R99" s="17">
        <f t="shared" si="9"/>
        <v>0.2120337607</v>
      </c>
      <c r="S99" s="72">
        <f t="shared" si="10"/>
        <v>0.01481300322</v>
      </c>
      <c r="T99" s="40">
        <f t="shared" si="11"/>
        <v>0.1337737175</v>
      </c>
      <c r="U99" s="40">
        <f t="shared" si="12"/>
        <v>0.2472147577</v>
      </c>
      <c r="V99" s="40">
        <f t="shared" si="13"/>
        <v>0.2472147577</v>
      </c>
      <c r="W99" s="72">
        <f t="shared" si="14"/>
        <v>0.2620277609</v>
      </c>
      <c r="X99" s="41">
        <f t="shared" si="15"/>
        <v>0.7527852423</v>
      </c>
      <c r="Y99" s="41">
        <f t="shared" si="16"/>
        <v>0.7379722391</v>
      </c>
      <c r="Z99" s="40">
        <f t="shared" si="17"/>
        <v>554</v>
      </c>
      <c r="AA99" s="40">
        <f t="shared" si="18"/>
        <v>496</v>
      </c>
      <c r="AB99" s="40">
        <f t="shared" si="19"/>
        <v>417</v>
      </c>
      <c r="AC99" s="40">
        <f t="shared" si="20"/>
        <v>137</v>
      </c>
      <c r="AD99" s="40">
        <f t="shared" si="21"/>
        <v>366</v>
      </c>
      <c r="AE99" s="40">
        <f t="shared" si="22"/>
        <v>130</v>
      </c>
      <c r="AF99" s="40">
        <f t="shared" si="23"/>
        <v>1.124087591</v>
      </c>
      <c r="AG99" s="40">
        <f t="shared" si="24"/>
        <v>0.6038251366</v>
      </c>
      <c r="AH99" s="40">
        <f t="shared" si="25"/>
        <v>469</v>
      </c>
      <c r="AI99" s="40">
        <f t="shared" ref="AI99:AJ99" si="140">AF99*AC99</f>
        <v>154</v>
      </c>
      <c r="AJ99" s="40">
        <f t="shared" si="140"/>
        <v>221</v>
      </c>
      <c r="AK99" s="40">
        <f t="shared" si="27"/>
        <v>78</v>
      </c>
      <c r="AL99" s="18">
        <f t="shared" si="28"/>
        <v>1289</v>
      </c>
      <c r="AM99" s="40">
        <f t="shared" si="29"/>
        <v>922</v>
      </c>
      <c r="AN99" s="42">
        <f t="shared" si="30"/>
        <v>0.7152831652</v>
      </c>
      <c r="AO99" s="42">
        <f t="shared" si="31"/>
        <v>0.8145849496</v>
      </c>
      <c r="AP99" s="43">
        <f t="shared" si="32"/>
        <v>0.5914285714</v>
      </c>
      <c r="AQ99" s="43">
        <f t="shared" si="33"/>
        <v>0.6428571429</v>
      </c>
      <c r="AR99" s="43">
        <f t="shared" si="34"/>
        <v>0.5276190476</v>
      </c>
      <c r="AS99" s="43">
        <f t="shared" si="35"/>
        <v>0.748373102</v>
      </c>
      <c r="AT99" s="43">
        <f t="shared" si="36"/>
        <v>0.5932754881</v>
      </c>
      <c r="AU99" s="43">
        <f t="shared" si="37"/>
        <v>0.6757049892</v>
      </c>
      <c r="AV99" s="44">
        <f t="shared" si="38"/>
        <v>197</v>
      </c>
      <c r="AW99" s="45">
        <f t="shared" si="39"/>
        <v>-69</v>
      </c>
      <c r="AX99" s="45"/>
    </row>
    <row r="100">
      <c r="A100" s="60"/>
      <c r="B100" s="60"/>
      <c r="C100" s="60"/>
      <c r="D100" s="46">
        <v>98.0</v>
      </c>
      <c r="E100" s="25">
        <f>'Miller vs Stavros; STUV'!D106</f>
        <v>98</v>
      </c>
      <c r="F100" s="26">
        <f>'Miller vs Stavros; STUV'!E106</f>
        <v>3743</v>
      </c>
      <c r="G100" s="18">
        <f>'Miller vs Stavros; STUV'!F106</f>
        <v>1478</v>
      </c>
      <c r="H100" s="15">
        <f t="shared" si="5"/>
        <v>1060</v>
      </c>
      <c r="I100" s="28">
        <f>'Miller vs Stavros; STUV'!G106</f>
        <v>250</v>
      </c>
      <c r="J100" s="29">
        <f>'Miller vs Stavros; STUV'!H106</f>
        <v>175</v>
      </c>
      <c r="K100" s="30">
        <f>'Miller vs Stavros; STUV'!I106</f>
        <v>174</v>
      </c>
      <c r="L100" s="31">
        <f>'Miller vs Stavros; STUV'!J106</f>
        <v>337</v>
      </c>
      <c r="M100" s="32">
        <f>'Miller vs Stavros; STUV'!K106</f>
        <v>64</v>
      </c>
      <c r="N100" s="33">
        <f>'Miller vs Stavros; STUV'!L106</f>
        <v>60</v>
      </c>
      <c r="O100" s="72">
        <f t="shared" si="6"/>
        <v>0.4280510018</v>
      </c>
      <c r="P100" s="72">
        <f t="shared" si="7"/>
        <v>0.6594911937</v>
      </c>
      <c r="Q100" s="40">
        <f t="shared" si="8"/>
        <v>0.6803996012</v>
      </c>
      <c r="R100" s="17">
        <f t="shared" si="9"/>
        <v>0.3528108812</v>
      </c>
      <c r="S100" s="72">
        <f t="shared" si="10"/>
        <v>-0.02090840749</v>
      </c>
      <c r="T100" s="40">
        <f t="shared" si="11"/>
        <v>0.09605867498</v>
      </c>
      <c r="U100" s="40">
        <f t="shared" si="12"/>
        <v>0.3922391988</v>
      </c>
      <c r="V100" s="40">
        <f t="shared" si="13"/>
        <v>0.3922391988</v>
      </c>
      <c r="W100" s="72">
        <f t="shared" si="14"/>
        <v>0.3713307913</v>
      </c>
      <c r="X100" s="41">
        <f t="shared" si="15"/>
        <v>0.6077608012</v>
      </c>
      <c r="Y100" s="41">
        <f t="shared" si="16"/>
        <v>0.6286692087</v>
      </c>
      <c r="Z100" s="40">
        <f t="shared" si="17"/>
        <v>549</v>
      </c>
      <c r="AA100" s="40">
        <f t="shared" si="18"/>
        <v>511</v>
      </c>
      <c r="AB100" s="40">
        <f t="shared" si="19"/>
        <v>334</v>
      </c>
      <c r="AC100" s="40">
        <f t="shared" si="20"/>
        <v>215</v>
      </c>
      <c r="AD100" s="40">
        <f t="shared" si="21"/>
        <v>321</v>
      </c>
      <c r="AE100" s="40">
        <f t="shared" si="22"/>
        <v>190</v>
      </c>
      <c r="AF100" s="40">
        <f t="shared" si="23"/>
        <v>1.093023256</v>
      </c>
      <c r="AG100" s="40">
        <f t="shared" si="24"/>
        <v>0.5420560748</v>
      </c>
      <c r="AH100" s="40">
        <f t="shared" si="25"/>
        <v>365</v>
      </c>
      <c r="AI100" s="40">
        <f t="shared" ref="AI100:AJ100" si="141">AF100*AC100</f>
        <v>235</v>
      </c>
      <c r="AJ100" s="40">
        <f t="shared" si="141"/>
        <v>174</v>
      </c>
      <c r="AK100" s="40">
        <f t="shared" si="27"/>
        <v>103</v>
      </c>
      <c r="AL100" s="18">
        <f t="shared" si="28"/>
        <v>1478</v>
      </c>
      <c r="AM100" s="40">
        <f t="shared" si="29"/>
        <v>877</v>
      </c>
      <c r="AN100" s="42">
        <f t="shared" si="30"/>
        <v>0.5933694181</v>
      </c>
      <c r="AO100" s="42">
        <f t="shared" si="31"/>
        <v>0.7171853857</v>
      </c>
      <c r="AP100" s="43">
        <f t="shared" si="32"/>
        <v>0.4603773585</v>
      </c>
      <c r="AQ100" s="43">
        <f t="shared" si="33"/>
        <v>0.6141509434</v>
      </c>
      <c r="AR100" s="43">
        <f t="shared" si="34"/>
        <v>0.5179245283</v>
      </c>
      <c r="AS100" s="43">
        <f t="shared" si="35"/>
        <v>0.6145952109</v>
      </c>
      <c r="AT100" s="43">
        <f t="shared" si="36"/>
        <v>0.5336374002</v>
      </c>
      <c r="AU100" s="43">
        <f t="shared" si="37"/>
        <v>0.6841505131</v>
      </c>
      <c r="AV100" s="44">
        <f t="shared" si="38"/>
        <v>234</v>
      </c>
      <c r="AW100" s="45">
        <f t="shared" si="39"/>
        <v>-51</v>
      </c>
      <c r="AX100" s="45"/>
    </row>
    <row r="101">
      <c r="A101" s="60"/>
      <c r="B101" s="60"/>
      <c r="C101" s="60"/>
      <c r="D101" s="46">
        <v>99.0</v>
      </c>
      <c r="E101" s="25">
        <f>'Miller vs Stavros; STUV'!D107</f>
        <v>99</v>
      </c>
      <c r="F101" s="26">
        <f>'Miller vs Stavros; STUV'!E107</f>
        <v>3748</v>
      </c>
      <c r="G101" s="18">
        <f>'Miller vs Stavros; STUV'!F107</f>
        <v>1374</v>
      </c>
      <c r="H101" s="15">
        <f t="shared" si="5"/>
        <v>1078</v>
      </c>
      <c r="I101" s="28">
        <f>'Miller vs Stavros; STUV'!G107</f>
        <v>326</v>
      </c>
      <c r="J101" s="29">
        <f>'Miller vs Stavros; STUV'!H107</f>
        <v>168</v>
      </c>
      <c r="K101" s="30">
        <f>'Miller vs Stavros; STUV'!I107</f>
        <v>223</v>
      </c>
      <c r="L101" s="31">
        <f>'Miller vs Stavros; STUV'!J107</f>
        <v>289</v>
      </c>
      <c r="M101" s="32">
        <f>'Miller vs Stavros; STUV'!K107</f>
        <v>51</v>
      </c>
      <c r="N101" s="33">
        <f>'Miller vs Stavros; STUV'!L107</f>
        <v>21</v>
      </c>
      <c r="O101" s="72">
        <f t="shared" si="6"/>
        <v>0.3339222615</v>
      </c>
      <c r="P101" s="72">
        <f t="shared" si="7"/>
        <v>0.564453125</v>
      </c>
      <c r="Q101" s="40">
        <f t="shared" si="8"/>
        <v>0.5946807643</v>
      </c>
      <c r="R101" s="17">
        <f t="shared" si="9"/>
        <v>0.2670920443</v>
      </c>
      <c r="S101" s="72">
        <f t="shared" si="10"/>
        <v>-0.03022763928</v>
      </c>
      <c r="T101" s="40">
        <f t="shared" si="11"/>
        <v>0.1107407954</v>
      </c>
      <c r="U101" s="40">
        <f t="shared" si="12"/>
        <v>0.3023592539</v>
      </c>
      <c r="V101" s="40">
        <f t="shared" si="13"/>
        <v>0.3023592539</v>
      </c>
      <c r="W101" s="72">
        <f t="shared" si="14"/>
        <v>0.2721316146</v>
      </c>
      <c r="X101" s="41">
        <f t="shared" si="15"/>
        <v>0.6976407461</v>
      </c>
      <c r="Y101" s="41">
        <f t="shared" si="16"/>
        <v>0.7278683854</v>
      </c>
      <c r="Z101" s="40">
        <f t="shared" si="17"/>
        <v>566</v>
      </c>
      <c r="AA101" s="40">
        <f t="shared" si="18"/>
        <v>512</v>
      </c>
      <c r="AB101" s="40">
        <f t="shared" si="19"/>
        <v>395</v>
      </c>
      <c r="AC101" s="40">
        <f t="shared" si="20"/>
        <v>171</v>
      </c>
      <c r="AD101" s="40">
        <f t="shared" si="21"/>
        <v>373</v>
      </c>
      <c r="AE101" s="40">
        <f t="shared" si="22"/>
        <v>139</v>
      </c>
      <c r="AF101" s="40">
        <f t="shared" si="23"/>
        <v>1.105263158</v>
      </c>
      <c r="AG101" s="40">
        <f t="shared" si="24"/>
        <v>0.5978552279</v>
      </c>
      <c r="AH101" s="40">
        <f t="shared" si="25"/>
        <v>437</v>
      </c>
      <c r="AI101" s="40">
        <f t="shared" ref="AI101:AJ101" si="142">AF101*AC101</f>
        <v>189</v>
      </c>
      <c r="AJ101" s="40">
        <f t="shared" si="142"/>
        <v>223</v>
      </c>
      <c r="AK101" s="40">
        <f t="shared" si="27"/>
        <v>83</v>
      </c>
      <c r="AL101" s="18">
        <f t="shared" si="28"/>
        <v>1374</v>
      </c>
      <c r="AM101" s="40">
        <f t="shared" si="29"/>
        <v>932</v>
      </c>
      <c r="AN101" s="42">
        <f t="shared" si="30"/>
        <v>0.6783114993</v>
      </c>
      <c r="AO101" s="42">
        <f t="shared" si="31"/>
        <v>0.7845705968</v>
      </c>
      <c r="AP101" s="43">
        <f t="shared" si="32"/>
        <v>0.5565862709</v>
      </c>
      <c r="AQ101" s="43">
        <f t="shared" si="33"/>
        <v>0.6178107607</v>
      </c>
      <c r="AR101" s="43">
        <f t="shared" si="34"/>
        <v>0.5250463822</v>
      </c>
      <c r="AS101" s="43">
        <f t="shared" si="35"/>
        <v>0.7081545064</v>
      </c>
      <c r="AT101" s="43">
        <f t="shared" si="36"/>
        <v>0.5579399142</v>
      </c>
      <c r="AU101" s="43">
        <f t="shared" si="37"/>
        <v>0.6716738197</v>
      </c>
      <c r="AV101" s="44">
        <f t="shared" si="38"/>
        <v>206</v>
      </c>
      <c r="AW101" s="45">
        <f t="shared" si="39"/>
        <v>-60</v>
      </c>
      <c r="AX101" s="45"/>
    </row>
    <row r="102">
      <c r="A102" s="60"/>
      <c r="B102" s="60"/>
      <c r="C102" s="60"/>
      <c r="D102" s="46">
        <v>100.0</v>
      </c>
      <c r="E102" s="25">
        <f>'Miller vs Stavros; STUV'!D108</f>
        <v>100</v>
      </c>
      <c r="F102" s="26">
        <f>'Miller vs Stavros; STUV'!E108</f>
        <v>3772</v>
      </c>
      <c r="G102" s="18">
        <f>'Miller vs Stavros; STUV'!F108</f>
        <v>1549</v>
      </c>
      <c r="H102" s="15">
        <f t="shared" si="5"/>
        <v>1078</v>
      </c>
      <c r="I102" s="28">
        <f>'Miller vs Stavros; STUV'!G108</f>
        <v>248</v>
      </c>
      <c r="J102" s="29">
        <f>'Miller vs Stavros; STUV'!H108</f>
        <v>205</v>
      </c>
      <c r="K102" s="30">
        <f>'Miller vs Stavros; STUV'!I108</f>
        <v>139</v>
      </c>
      <c r="L102" s="31">
        <f>'Miller vs Stavros; STUV'!J108</f>
        <v>361</v>
      </c>
      <c r="M102" s="32">
        <f>'Miller vs Stavros; STUV'!K108</f>
        <v>57</v>
      </c>
      <c r="N102" s="33">
        <f>'Miller vs Stavros; STUV'!L108</f>
        <v>68</v>
      </c>
      <c r="O102" s="72">
        <f t="shared" si="6"/>
        <v>0.4723183391</v>
      </c>
      <c r="P102" s="72">
        <f t="shared" si="7"/>
        <v>0.722</v>
      </c>
      <c r="Q102" s="40">
        <f t="shared" si="8"/>
        <v>0.7145041315</v>
      </c>
      <c r="R102" s="17">
        <f t="shared" si="9"/>
        <v>0.3869154115</v>
      </c>
      <c r="S102" s="72">
        <f t="shared" si="10"/>
        <v>0.007495868481</v>
      </c>
      <c r="T102" s="40">
        <f t="shared" si="11"/>
        <v>0.09906890257</v>
      </c>
      <c r="U102" s="40">
        <f t="shared" si="12"/>
        <v>0.4317338006</v>
      </c>
      <c r="V102" s="40">
        <f t="shared" si="13"/>
        <v>0.4317338006</v>
      </c>
      <c r="W102" s="72">
        <f t="shared" si="14"/>
        <v>0.4392296691</v>
      </c>
      <c r="X102" s="41">
        <f t="shared" si="15"/>
        <v>0.5682661994</v>
      </c>
      <c r="Y102" s="41">
        <f t="shared" si="16"/>
        <v>0.5607703309</v>
      </c>
      <c r="Z102" s="40">
        <f t="shared" si="17"/>
        <v>578</v>
      </c>
      <c r="AA102" s="40">
        <f t="shared" si="18"/>
        <v>500</v>
      </c>
      <c r="AB102" s="40">
        <f t="shared" si="19"/>
        <v>328</v>
      </c>
      <c r="AC102" s="40">
        <f t="shared" si="20"/>
        <v>250</v>
      </c>
      <c r="AD102" s="40">
        <f t="shared" si="21"/>
        <v>280</v>
      </c>
      <c r="AE102" s="40">
        <f t="shared" si="22"/>
        <v>220</v>
      </c>
      <c r="AF102" s="40">
        <f t="shared" si="23"/>
        <v>1.092</v>
      </c>
      <c r="AG102" s="40">
        <f t="shared" si="24"/>
        <v>0.4964285714</v>
      </c>
      <c r="AH102" s="40">
        <f t="shared" si="25"/>
        <v>358</v>
      </c>
      <c r="AI102" s="40">
        <f t="shared" ref="AI102:AJ102" si="143">AF102*AC102</f>
        <v>273</v>
      </c>
      <c r="AJ102" s="40">
        <f t="shared" si="143"/>
        <v>139</v>
      </c>
      <c r="AK102" s="40">
        <f t="shared" si="27"/>
        <v>109</v>
      </c>
      <c r="AL102" s="18">
        <f t="shared" si="28"/>
        <v>1549</v>
      </c>
      <c r="AM102" s="40">
        <f t="shared" si="29"/>
        <v>879</v>
      </c>
      <c r="AN102" s="42">
        <f t="shared" si="30"/>
        <v>0.5674628793</v>
      </c>
      <c r="AO102" s="42">
        <f t="shared" si="31"/>
        <v>0.6959328599</v>
      </c>
      <c r="AP102" s="43">
        <f t="shared" si="32"/>
        <v>0.4118738404</v>
      </c>
      <c r="AQ102" s="43">
        <f t="shared" si="33"/>
        <v>0.6178107607</v>
      </c>
      <c r="AR102" s="43">
        <f t="shared" si="34"/>
        <v>0.5361781076</v>
      </c>
      <c r="AS102" s="43">
        <f t="shared" si="35"/>
        <v>0.5654152446</v>
      </c>
      <c r="AT102" s="43">
        <f t="shared" si="36"/>
        <v>0.5312855518</v>
      </c>
      <c r="AU102" s="43">
        <f t="shared" si="37"/>
        <v>0.7178612059</v>
      </c>
      <c r="AV102" s="44">
        <f t="shared" si="38"/>
        <v>252</v>
      </c>
      <c r="AW102" s="45">
        <f t="shared" si="39"/>
        <v>-53</v>
      </c>
      <c r="AX102" s="45"/>
    </row>
    <row r="103">
      <c r="A103" s="60"/>
      <c r="B103" s="60"/>
      <c r="C103" s="60"/>
      <c r="D103" s="46">
        <v>101.0</v>
      </c>
      <c r="E103" s="25">
        <f>'Miller vs Stavros; STUV'!D109</f>
        <v>101</v>
      </c>
      <c r="F103" s="26">
        <f>'Miller vs Stavros; STUV'!E109</f>
        <v>3723</v>
      </c>
      <c r="G103" s="18">
        <f>'Miller vs Stavros; STUV'!F109</f>
        <v>1321</v>
      </c>
      <c r="H103" s="15">
        <f t="shared" si="5"/>
        <v>1089</v>
      </c>
      <c r="I103" s="28">
        <f>'Miller vs Stavros; STUV'!G109</f>
        <v>355</v>
      </c>
      <c r="J103" s="29">
        <f>'Miller vs Stavros; STUV'!H109</f>
        <v>185</v>
      </c>
      <c r="K103" s="30">
        <f>'Miller vs Stavros; STUV'!I109</f>
        <v>189</v>
      </c>
      <c r="L103" s="31">
        <f>'Miller vs Stavros; STUV'!J109</f>
        <v>281</v>
      </c>
      <c r="M103" s="32">
        <f>'Miller vs Stavros; STUV'!K109</f>
        <v>58</v>
      </c>
      <c r="N103" s="33">
        <f>'Miller vs Stavros; STUV'!L109</f>
        <v>21</v>
      </c>
      <c r="O103" s="72">
        <f t="shared" si="6"/>
        <v>0.3327948304</v>
      </c>
      <c r="P103" s="72">
        <f t="shared" si="7"/>
        <v>0.5978723404</v>
      </c>
      <c r="Q103" s="40">
        <f t="shared" si="8"/>
        <v>0.5935855997</v>
      </c>
      <c r="R103" s="17">
        <f t="shared" si="9"/>
        <v>0.2659968797</v>
      </c>
      <c r="S103" s="72">
        <f t="shared" si="10"/>
        <v>0.004286740752</v>
      </c>
      <c r="T103" s="40">
        <f t="shared" si="11"/>
        <v>0.111095249</v>
      </c>
      <c r="U103" s="40">
        <f t="shared" si="12"/>
        <v>0.3012529993</v>
      </c>
      <c r="V103" s="40">
        <f t="shared" si="13"/>
        <v>0.3012529993</v>
      </c>
      <c r="W103" s="72">
        <f t="shared" si="14"/>
        <v>0.30553974</v>
      </c>
      <c r="X103" s="41">
        <f t="shared" si="15"/>
        <v>0.6987470007</v>
      </c>
      <c r="Y103" s="41">
        <f t="shared" si="16"/>
        <v>0.69446026</v>
      </c>
      <c r="Z103" s="40">
        <f t="shared" si="17"/>
        <v>619</v>
      </c>
      <c r="AA103" s="40">
        <f t="shared" si="18"/>
        <v>470</v>
      </c>
      <c r="AB103" s="40">
        <f t="shared" si="19"/>
        <v>433</v>
      </c>
      <c r="AC103" s="40">
        <f t="shared" si="20"/>
        <v>186</v>
      </c>
      <c r="AD103" s="40">
        <f t="shared" si="21"/>
        <v>326</v>
      </c>
      <c r="AE103" s="40">
        <f t="shared" si="22"/>
        <v>144</v>
      </c>
      <c r="AF103" s="40">
        <f t="shared" si="23"/>
        <v>1.107526882</v>
      </c>
      <c r="AG103" s="40">
        <f t="shared" si="24"/>
        <v>0.5797546012</v>
      </c>
      <c r="AH103" s="40">
        <f t="shared" si="25"/>
        <v>480</v>
      </c>
      <c r="AI103" s="40">
        <f t="shared" ref="AI103:AJ103" si="144">AF103*AC103</f>
        <v>206</v>
      </c>
      <c r="AJ103" s="40">
        <f t="shared" si="144"/>
        <v>189</v>
      </c>
      <c r="AK103" s="40">
        <f t="shared" si="27"/>
        <v>83</v>
      </c>
      <c r="AL103" s="18">
        <f t="shared" si="28"/>
        <v>1321</v>
      </c>
      <c r="AM103" s="40">
        <f t="shared" si="29"/>
        <v>958</v>
      </c>
      <c r="AN103" s="42">
        <f t="shared" si="30"/>
        <v>0.7252081756</v>
      </c>
      <c r="AO103" s="42">
        <f t="shared" si="31"/>
        <v>0.8243754731</v>
      </c>
      <c r="AP103" s="43">
        <f t="shared" si="32"/>
        <v>0.5528007346</v>
      </c>
      <c r="AQ103" s="43">
        <f t="shared" si="33"/>
        <v>0.63728191</v>
      </c>
      <c r="AR103" s="43">
        <f t="shared" si="34"/>
        <v>0.5684113866</v>
      </c>
      <c r="AS103" s="43">
        <f t="shared" si="35"/>
        <v>0.6983298539</v>
      </c>
      <c r="AT103" s="43">
        <f t="shared" si="36"/>
        <v>0.5876826722</v>
      </c>
      <c r="AU103" s="43">
        <f t="shared" si="37"/>
        <v>0.7160751566</v>
      </c>
      <c r="AV103" s="44">
        <f t="shared" si="38"/>
        <v>198</v>
      </c>
      <c r="AW103" s="45">
        <f t="shared" si="39"/>
        <v>-67</v>
      </c>
      <c r="AX103" s="45"/>
    </row>
    <row r="104">
      <c r="A104" s="60"/>
      <c r="B104" s="60"/>
      <c r="C104" s="60"/>
      <c r="D104" s="46">
        <v>102.0</v>
      </c>
      <c r="E104" s="25">
        <f>'Miller vs Stavros; STUV'!D110</f>
        <v>102</v>
      </c>
      <c r="F104" s="26">
        <f>'Miller vs Stavros; STUV'!E110</f>
        <v>3382</v>
      </c>
      <c r="G104" s="18">
        <f>'Miller vs Stavros; STUV'!F110</f>
        <v>1427</v>
      </c>
      <c r="H104" s="15">
        <f t="shared" si="5"/>
        <v>1094</v>
      </c>
      <c r="I104" s="28">
        <f>'Miller vs Stavros; STUV'!G110</f>
        <v>343</v>
      </c>
      <c r="J104" s="29">
        <f>'Miller vs Stavros; STUV'!H110</f>
        <v>193</v>
      </c>
      <c r="K104" s="30">
        <f>'Miller vs Stavros; STUV'!I110</f>
        <v>179</v>
      </c>
      <c r="L104" s="31">
        <f>'Miller vs Stavros; STUV'!J110</f>
        <v>300</v>
      </c>
      <c r="M104" s="32">
        <f>'Miller vs Stavros; STUV'!K110</f>
        <v>53</v>
      </c>
      <c r="N104" s="33">
        <f>'Miller vs Stavros; STUV'!L110</f>
        <v>26</v>
      </c>
      <c r="O104" s="72">
        <f t="shared" si="6"/>
        <v>0.356097561</v>
      </c>
      <c r="P104" s="72">
        <f t="shared" si="7"/>
        <v>0.6263048017</v>
      </c>
      <c r="Q104" s="40">
        <f t="shared" si="8"/>
        <v>0.6159921382</v>
      </c>
      <c r="R104" s="17">
        <f t="shared" si="9"/>
        <v>0.2884034182</v>
      </c>
      <c r="S104" s="72">
        <f t="shared" si="10"/>
        <v>0.01031266349</v>
      </c>
      <c r="T104" s="40">
        <f t="shared" si="11"/>
        <v>0.1046497142</v>
      </c>
      <c r="U104" s="40">
        <f t="shared" si="12"/>
        <v>0.3240231508</v>
      </c>
      <c r="V104" s="40">
        <f t="shared" si="13"/>
        <v>0.3240231508</v>
      </c>
      <c r="W104" s="72">
        <f t="shared" si="14"/>
        <v>0.3343358143</v>
      </c>
      <c r="X104" s="41">
        <f t="shared" si="15"/>
        <v>0.6759768492</v>
      </c>
      <c r="Y104" s="41">
        <f t="shared" si="16"/>
        <v>0.6656641857</v>
      </c>
      <c r="Z104" s="40">
        <f t="shared" si="17"/>
        <v>615</v>
      </c>
      <c r="AA104" s="40">
        <f t="shared" si="18"/>
        <v>479</v>
      </c>
      <c r="AB104" s="40">
        <f t="shared" si="19"/>
        <v>416</v>
      </c>
      <c r="AC104" s="40">
        <f t="shared" si="20"/>
        <v>199</v>
      </c>
      <c r="AD104" s="40">
        <f t="shared" si="21"/>
        <v>319</v>
      </c>
      <c r="AE104" s="40">
        <f t="shared" si="22"/>
        <v>160</v>
      </c>
      <c r="AF104" s="40">
        <f t="shared" si="23"/>
        <v>1.100502513</v>
      </c>
      <c r="AG104" s="40">
        <f t="shared" si="24"/>
        <v>0.5611285266</v>
      </c>
      <c r="AH104" s="40">
        <f t="shared" si="25"/>
        <v>458</v>
      </c>
      <c r="AI104" s="40">
        <f t="shared" ref="AI104:AJ104" si="145">AF104*AC104</f>
        <v>219</v>
      </c>
      <c r="AJ104" s="40">
        <f t="shared" si="145"/>
        <v>179</v>
      </c>
      <c r="AK104" s="40">
        <f t="shared" si="27"/>
        <v>90</v>
      </c>
      <c r="AL104" s="18">
        <f t="shared" si="28"/>
        <v>1427</v>
      </c>
      <c r="AM104" s="40">
        <f t="shared" si="29"/>
        <v>946</v>
      </c>
      <c r="AN104" s="42">
        <f t="shared" si="30"/>
        <v>0.6629292221</v>
      </c>
      <c r="AO104" s="42">
        <f t="shared" si="31"/>
        <v>0.7666433076</v>
      </c>
      <c r="AP104" s="43">
        <f t="shared" si="32"/>
        <v>0.5255941499</v>
      </c>
      <c r="AQ104" s="43">
        <f t="shared" si="33"/>
        <v>0.6361974406</v>
      </c>
      <c r="AR104" s="43">
        <f t="shared" si="34"/>
        <v>0.5621572212</v>
      </c>
      <c r="AS104" s="43">
        <f t="shared" si="35"/>
        <v>0.6733615222</v>
      </c>
      <c r="AT104" s="43">
        <f t="shared" si="36"/>
        <v>0.5792811839</v>
      </c>
      <c r="AU104" s="43">
        <f t="shared" si="37"/>
        <v>0.7156448203</v>
      </c>
      <c r="AV104" s="44">
        <f t="shared" si="38"/>
        <v>210</v>
      </c>
      <c r="AW104" s="45">
        <f t="shared" si="39"/>
        <v>-62</v>
      </c>
      <c r="AX104" s="45"/>
    </row>
    <row r="105">
      <c r="A105" s="60"/>
      <c r="B105" s="60"/>
      <c r="C105" s="60"/>
      <c r="D105" s="46">
        <v>103.0</v>
      </c>
      <c r="E105" s="25">
        <f>'Miller vs Stavros; STUV'!D111</f>
        <v>103</v>
      </c>
      <c r="F105" s="26">
        <f>'Miller vs Stavros; STUV'!E111</f>
        <v>3843</v>
      </c>
      <c r="G105" s="18">
        <f>'Miller vs Stavros; STUV'!F111</f>
        <v>1724</v>
      </c>
      <c r="H105" s="15">
        <f t="shared" si="5"/>
        <v>1115</v>
      </c>
      <c r="I105" s="28">
        <f>'Miller vs Stavros; STUV'!G111</f>
        <v>168</v>
      </c>
      <c r="J105" s="29">
        <f>'Miller vs Stavros; STUV'!H111</f>
        <v>241</v>
      </c>
      <c r="K105" s="30">
        <f>'Miller vs Stavros; STUV'!I111</f>
        <v>128</v>
      </c>
      <c r="L105" s="31">
        <f>'Miller vs Stavros; STUV'!J111</f>
        <v>410</v>
      </c>
      <c r="M105" s="32">
        <f>'Miller vs Stavros; STUV'!K111</f>
        <v>76</v>
      </c>
      <c r="N105" s="33">
        <f>'Miller vs Stavros; STUV'!L111</f>
        <v>92</v>
      </c>
      <c r="O105" s="72">
        <f t="shared" si="6"/>
        <v>0.5771230503</v>
      </c>
      <c r="P105" s="72">
        <f t="shared" si="7"/>
        <v>0.7620817844</v>
      </c>
      <c r="Q105" s="40">
        <f t="shared" si="8"/>
        <v>0.7691834883</v>
      </c>
      <c r="R105" s="17">
        <f t="shared" si="9"/>
        <v>0.4415947683</v>
      </c>
      <c r="S105" s="72">
        <f t="shared" si="10"/>
        <v>-0.00710170391</v>
      </c>
      <c r="T105" s="40">
        <f t="shared" si="11"/>
        <v>0.1322614436</v>
      </c>
      <c r="U105" s="40">
        <f t="shared" si="12"/>
        <v>0.5138467449</v>
      </c>
      <c r="V105" s="40">
        <f t="shared" si="13"/>
        <v>0.5138467449</v>
      </c>
      <c r="W105" s="72">
        <f t="shared" si="14"/>
        <v>0.506745041</v>
      </c>
      <c r="X105" s="41">
        <f t="shared" si="15"/>
        <v>0.4861532551</v>
      </c>
      <c r="Y105" s="41">
        <f t="shared" si="16"/>
        <v>0.493254959</v>
      </c>
      <c r="Z105" s="40">
        <f t="shared" si="17"/>
        <v>577</v>
      </c>
      <c r="AA105" s="40">
        <f t="shared" si="18"/>
        <v>538</v>
      </c>
      <c r="AB105" s="40">
        <f t="shared" si="19"/>
        <v>281</v>
      </c>
      <c r="AC105" s="40">
        <f t="shared" si="20"/>
        <v>296</v>
      </c>
      <c r="AD105" s="40">
        <f t="shared" si="21"/>
        <v>265</v>
      </c>
      <c r="AE105" s="40">
        <f t="shared" si="22"/>
        <v>273</v>
      </c>
      <c r="AF105" s="40">
        <f t="shared" si="23"/>
        <v>1.125</v>
      </c>
      <c r="AG105" s="40">
        <f t="shared" si="24"/>
        <v>0.4830188679</v>
      </c>
      <c r="AH105" s="40">
        <f t="shared" si="25"/>
        <v>316</v>
      </c>
      <c r="AI105" s="40">
        <f t="shared" ref="AI105:AJ105" si="146">AF105*AC105</f>
        <v>333</v>
      </c>
      <c r="AJ105" s="40">
        <f t="shared" si="146"/>
        <v>128</v>
      </c>
      <c r="AK105" s="40">
        <f t="shared" si="27"/>
        <v>132</v>
      </c>
      <c r="AL105" s="18">
        <f t="shared" si="28"/>
        <v>1724</v>
      </c>
      <c r="AM105" s="40">
        <f t="shared" si="29"/>
        <v>909</v>
      </c>
      <c r="AN105" s="42">
        <f t="shared" si="30"/>
        <v>0.527262181</v>
      </c>
      <c r="AO105" s="42">
        <f t="shared" si="31"/>
        <v>0.6467517401</v>
      </c>
      <c r="AP105" s="43">
        <f t="shared" si="32"/>
        <v>0.333632287</v>
      </c>
      <c r="AQ105" s="43">
        <f t="shared" si="33"/>
        <v>0.5865470852</v>
      </c>
      <c r="AR105" s="43">
        <f t="shared" si="34"/>
        <v>0.5174887892</v>
      </c>
      <c r="AS105" s="43">
        <f t="shared" si="35"/>
        <v>0.4884488449</v>
      </c>
      <c r="AT105" s="43">
        <f t="shared" si="36"/>
        <v>0.4928492849</v>
      </c>
      <c r="AU105" s="43">
        <f t="shared" si="37"/>
        <v>0.7139713971</v>
      </c>
      <c r="AV105" s="44">
        <f t="shared" si="38"/>
        <v>278</v>
      </c>
      <c r="AW105" s="45">
        <f t="shared" si="39"/>
        <v>-72</v>
      </c>
      <c r="AX105" s="45"/>
    </row>
    <row r="106">
      <c r="A106" s="60"/>
      <c r="B106" s="60"/>
      <c r="C106" s="60"/>
      <c r="D106" s="46">
        <v>104.0</v>
      </c>
      <c r="E106" s="25">
        <f>'Miller vs Stavros; STUV'!D112</f>
        <v>104</v>
      </c>
      <c r="F106" s="26">
        <f>'Miller vs Stavros; STUV'!E112</f>
        <v>3841</v>
      </c>
      <c r="G106" s="18">
        <f>'Miller vs Stavros; STUV'!F112</f>
        <v>2257</v>
      </c>
      <c r="H106" s="15">
        <f t="shared" si="5"/>
        <v>1123</v>
      </c>
      <c r="I106" s="28">
        <f>'Miller vs Stavros; STUV'!G112</f>
        <v>138</v>
      </c>
      <c r="J106" s="29">
        <f>'Miller vs Stavros; STUV'!H112</f>
        <v>293</v>
      </c>
      <c r="K106" s="30">
        <f>'Miller vs Stavros; STUV'!I112</f>
        <v>108</v>
      </c>
      <c r="L106" s="31">
        <f>'Miller vs Stavros; STUV'!J112</f>
        <v>415</v>
      </c>
      <c r="M106" s="32">
        <f>'Miller vs Stavros; STUV'!K112</f>
        <v>54</v>
      </c>
      <c r="N106" s="33">
        <f>'Miller vs Stavros; STUV'!L112</f>
        <v>115</v>
      </c>
      <c r="O106" s="72">
        <f t="shared" si="6"/>
        <v>0.68</v>
      </c>
      <c r="P106" s="72">
        <f t="shared" si="7"/>
        <v>0.793499044</v>
      </c>
      <c r="Q106" s="40">
        <f t="shared" si="8"/>
        <v>0.7727146089</v>
      </c>
      <c r="R106" s="17">
        <f t="shared" si="9"/>
        <v>0.4451258889</v>
      </c>
      <c r="S106" s="72">
        <f t="shared" si="10"/>
        <v>0.02078443506</v>
      </c>
      <c r="T106" s="40">
        <f t="shared" si="11"/>
        <v>0.2057981667</v>
      </c>
      <c r="U106" s="40">
        <f t="shared" si="12"/>
        <v>0.5746899412</v>
      </c>
      <c r="V106" s="40">
        <f t="shared" si="13"/>
        <v>0.5746899412</v>
      </c>
      <c r="W106" s="72">
        <f t="shared" si="14"/>
        <v>0.5954743762</v>
      </c>
      <c r="X106" s="41">
        <f t="shared" si="15"/>
        <v>0.4253100588</v>
      </c>
      <c r="Y106" s="41">
        <f t="shared" si="16"/>
        <v>0.4045256238</v>
      </c>
      <c r="Z106" s="40">
        <f t="shared" si="17"/>
        <v>600</v>
      </c>
      <c r="AA106" s="40">
        <f t="shared" si="18"/>
        <v>523</v>
      </c>
      <c r="AB106" s="40">
        <f t="shared" si="19"/>
        <v>255</v>
      </c>
      <c r="AC106" s="40">
        <f t="shared" si="20"/>
        <v>345</v>
      </c>
      <c r="AD106" s="40">
        <f t="shared" si="21"/>
        <v>212</v>
      </c>
      <c r="AE106" s="40">
        <f t="shared" si="22"/>
        <v>311</v>
      </c>
      <c r="AF106" s="40">
        <f t="shared" si="23"/>
        <v>1.182608696</v>
      </c>
      <c r="AG106" s="40">
        <f t="shared" si="24"/>
        <v>0.5094339623</v>
      </c>
      <c r="AH106" s="40">
        <f t="shared" si="25"/>
        <v>302</v>
      </c>
      <c r="AI106" s="40">
        <f t="shared" ref="AI106:AJ106" si="147">AF106*AC106</f>
        <v>408</v>
      </c>
      <c r="AJ106" s="40">
        <f t="shared" si="147"/>
        <v>108</v>
      </c>
      <c r="AK106" s="40">
        <f t="shared" si="27"/>
        <v>158</v>
      </c>
      <c r="AL106" s="18">
        <f t="shared" si="28"/>
        <v>2257</v>
      </c>
      <c r="AM106" s="40">
        <f t="shared" si="29"/>
        <v>976</v>
      </c>
      <c r="AN106" s="42">
        <f t="shared" si="30"/>
        <v>0.4324324324</v>
      </c>
      <c r="AO106" s="42">
        <f t="shared" si="31"/>
        <v>0.4975631369</v>
      </c>
      <c r="AP106" s="43">
        <f t="shared" si="32"/>
        <v>0.267141585</v>
      </c>
      <c r="AQ106" s="43">
        <f t="shared" si="33"/>
        <v>0.5405164737</v>
      </c>
      <c r="AR106" s="43">
        <f t="shared" si="34"/>
        <v>0.5342831701</v>
      </c>
      <c r="AS106" s="43">
        <f t="shared" si="35"/>
        <v>0.4200819672</v>
      </c>
      <c r="AT106" s="43">
        <f t="shared" si="36"/>
        <v>0.4713114754</v>
      </c>
      <c r="AU106" s="43">
        <f t="shared" si="37"/>
        <v>0.7274590164</v>
      </c>
      <c r="AV106" s="44">
        <f t="shared" si="38"/>
        <v>257</v>
      </c>
      <c r="AW106" s="45">
        <f t="shared" si="39"/>
        <v>-110</v>
      </c>
      <c r="AX106" s="45"/>
    </row>
    <row r="107">
      <c r="A107" s="60"/>
      <c r="B107" s="60"/>
      <c r="C107" s="60"/>
      <c r="D107" s="46">
        <v>105.0</v>
      </c>
      <c r="E107" s="25">
        <f>'Miller vs Stavros; STUV'!D113</f>
        <v>105</v>
      </c>
      <c r="F107" s="26">
        <f>'Miller vs Stavros; STUV'!E113</f>
        <v>3544</v>
      </c>
      <c r="G107" s="18">
        <f>'Miller vs Stavros; STUV'!F113</f>
        <v>1407</v>
      </c>
      <c r="H107" s="15">
        <f t="shared" si="5"/>
        <v>1138</v>
      </c>
      <c r="I107" s="28">
        <f>'Miller vs Stavros; STUV'!G113</f>
        <v>426</v>
      </c>
      <c r="J107" s="29">
        <f>'Miller vs Stavros; STUV'!H113</f>
        <v>196</v>
      </c>
      <c r="K107" s="30">
        <f>'Miller vs Stavros; STUV'!I113</f>
        <v>200</v>
      </c>
      <c r="L107" s="31">
        <f>'Miller vs Stavros; STUV'!J113</f>
        <v>238</v>
      </c>
      <c r="M107" s="32">
        <f>'Miller vs Stavros; STUV'!K113</f>
        <v>59</v>
      </c>
      <c r="N107" s="33">
        <f>'Miller vs Stavros; STUV'!L113</f>
        <v>19</v>
      </c>
      <c r="O107" s="72">
        <f t="shared" si="6"/>
        <v>0.3071428571</v>
      </c>
      <c r="P107" s="72">
        <f t="shared" si="7"/>
        <v>0.5433789954</v>
      </c>
      <c r="Q107" s="40">
        <f t="shared" si="8"/>
        <v>0.56845355</v>
      </c>
      <c r="R107" s="17">
        <f t="shared" si="9"/>
        <v>0.24086483</v>
      </c>
      <c r="S107" s="72">
        <f t="shared" si="10"/>
        <v>-0.02507455452</v>
      </c>
      <c r="T107" s="40">
        <f t="shared" si="11"/>
        <v>0.1203590354</v>
      </c>
      <c r="U107" s="40">
        <f t="shared" si="12"/>
        <v>0.2760005444</v>
      </c>
      <c r="V107" s="40">
        <f t="shared" si="13"/>
        <v>0.2760005444</v>
      </c>
      <c r="W107" s="72">
        <f t="shared" si="14"/>
        <v>0.2509259899</v>
      </c>
      <c r="X107" s="41">
        <f t="shared" si="15"/>
        <v>0.7239994556</v>
      </c>
      <c r="Y107" s="41">
        <f t="shared" si="16"/>
        <v>0.7490740101</v>
      </c>
      <c r="Z107" s="40">
        <f t="shared" si="17"/>
        <v>700</v>
      </c>
      <c r="AA107" s="40">
        <f t="shared" si="18"/>
        <v>438</v>
      </c>
      <c r="AB107" s="40">
        <f t="shared" si="19"/>
        <v>507</v>
      </c>
      <c r="AC107" s="40">
        <f t="shared" si="20"/>
        <v>193</v>
      </c>
      <c r="AD107" s="40">
        <f t="shared" si="21"/>
        <v>328</v>
      </c>
      <c r="AE107" s="40">
        <f t="shared" si="22"/>
        <v>110</v>
      </c>
      <c r="AF107" s="40">
        <f t="shared" si="23"/>
        <v>1.113989637</v>
      </c>
      <c r="AG107" s="40">
        <f t="shared" si="24"/>
        <v>0.6097560976</v>
      </c>
      <c r="AH107" s="40">
        <f t="shared" si="25"/>
        <v>565</v>
      </c>
      <c r="AI107" s="40">
        <f t="shared" ref="AI107:AJ107" si="148">AF107*AC107</f>
        <v>215</v>
      </c>
      <c r="AJ107" s="40">
        <f t="shared" si="148"/>
        <v>200</v>
      </c>
      <c r="AK107" s="40">
        <f t="shared" si="27"/>
        <v>67</v>
      </c>
      <c r="AL107" s="18">
        <f t="shared" si="28"/>
        <v>1407</v>
      </c>
      <c r="AM107" s="40">
        <f t="shared" si="29"/>
        <v>1047</v>
      </c>
      <c r="AN107" s="42">
        <f t="shared" si="30"/>
        <v>0.7441364606</v>
      </c>
      <c r="AO107" s="42">
        <f t="shared" si="31"/>
        <v>0.8088130775</v>
      </c>
      <c r="AP107" s="43">
        <f t="shared" si="32"/>
        <v>0.6019332162</v>
      </c>
      <c r="AQ107" s="43">
        <f t="shared" si="33"/>
        <v>0.6353251318</v>
      </c>
      <c r="AR107" s="43">
        <f t="shared" si="34"/>
        <v>0.6151142355</v>
      </c>
      <c r="AS107" s="43">
        <f t="shared" si="35"/>
        <v>0.7306590258</v>
      </c>
      <c r="AT107" s="43">
        <f t="shared" si="36"/>
        <v>0.6036294174</v>
      </c>
      <c r="AU107" s="43">
        <f t="shared" si="37"/>
        <v>0.7449856734</v>
      </c>
      <c r="AV107" s="44">
        <f t="shared" si="38"/>
        <v>171</v>
      </c>
      <c r="AW107" s="45">
        <f t="shared" si="39"/>
        <v>-80</v>
      </c>
      <c r="AX107" s="45"/>
    </row>
    <row r="108">
      <c r="A108" s="60"/>
      <c r="B108" s="60"/>
      <c r="C108" s="60"/>
      <c r="D108" s="46">
        <v>106.0</v>
      </c>
      <c r="E108" s="25">
        <f>'Miller vs Stavros; STUV'!D114</f>
        <v>106</v>
      </c>
      <c r="F108" s="26">
        <f>'Miller vs Stavros; STUV'!E114</f>
        <v>3855</v>
      </c>
      <c r="G108" s="18">
        <f>'Miller vs Stavros; STUV'!F114</f>
        <v>1770</v>
      </c>
      <c r="H108" s="15">
        <f t="shared" si="5"/>
        <v>1150</v>
      </c>
      <c r="I108" s="28">
        <f>'Miller vs Stavros; STUV'!G114</f>
        <v>169</v>
      </c>
      <c r="J108" s="29">
        <f>'Miller vs Stavros; STUV'!H114</f>
        <v>244</v>
      </c>
      <c r="K108" s="30">
        <f>'Miller vs Stavros; STUV'!I114</f>
        <v>122</v>
      </c>
      <c r="L108" s="31">
        <f>'Miller vs Stavros; STUV'!J114</f>
        <v>440</v>
      </c>
      <c r="M108" s="32">
        <f>'Miller vs Stavros; STUV'!K114</f>
        <v>61</v>
      </c>
      <c r="N108" s="33">
        <f>'Miller vs Stavros; STUV'!L114</f>
        <v>114</v>
      </c>
      <c r="O108" s="72">
        <f t="shared" si="6"/>
        <v>0.6088435374</v>
      </c>
      <c r="P108" s="72">
        <f t="shared" si="7"/>
        <v>0.7829181495</v>
      </c>
      <c r="Q108" s="40">
        <f t="shared" si="8"/>
        <v>0.7763993776</v>
      </c>
      <c r="R108" s="17">
        <f t="shared" si="9"/>
        <v>0.4488106576</v>
      </c>
      <c r="S108" s="72">
        <f t="shared" si="10"/>
        <v>0.006518771916</v>
      </c>
      <c r="T108" s="40">
        <f t="shared" si="11"/>
        <v>0.1501701567</v>
      </c>
      <c r="U108" s="40">
        <f t="shared" si="12"/>
        <v>0.5348464543</v>
      </c>
      <c r="V108" s="40">
        <f t="shared" si="13"/>
        <v>0.5348464543</v>
      </c>
      <c r="W108" s="72">
        <f t="shared" si="14"/>
        <v>0.5413652262</v>
      </c>
      <c r="X108" s="41">
        <f t="shared" si="15"/>
        <v>0.4651535457</v>
      </c>
      <c r="Y108" s="41">
        <f t="shared" si="16"/>
        <v>0.4586347738</v>
      </c>
      <c r="Z108" s="40">
        <f t="shared" si="17"/>
        <v>588</v>
      </c>
      <c r="AA108" s="40">
        <f t="shared" si="18"/>
        <v>562</v>
      </c>
      <c r="AB108" s="40">
        <f t="shared" si="19"/>
        <v>274</v>
      </c>
      <c r="AC108" s="40">
        <f t="shared" si="20"/>
        <v>314</v>
      </c>
      <c r="AD108" s="40">
        <f t="shared" si="21"/>
        <v>258</v>
      </c>
      <c r="AE108" s="40">
        <f t="shared" si="22"/>
        <v>304</v>
      </c>
      <c r="AF108" s="40">
        <f t="shared" si="23"/>
        <v>1.140127389</v>
      </c>
      <c r="AG108" s="40">
        <f t="shared" si="24"/>
        <v>0.4728682171</v>
      </c>
      <c r="AH108" s="40">
        <f t="shared" si="25"/>
        <v>312</v>
      </c>
      <c r="AI108" s="40">
        <f t="shared" ref="AI108:AJ108" si="149">AF108*AC108</f>
        <v>358</v>
      </c>
      <c r="AJ108" s="40">
        <f t="shared" si="149"/>
        <v>122</v>
      </c>
      <c r="AK108" s="40">
        <f t="shared" si="27"/>
        <v>144</v>
      </c>
      <c r="AL108" s="18">
        <f t="shared" si="28"/>
        <v>1770</v>
      </c>
      <c r="AM108" s="40">
        <f t="shared" si="29"/>
        <v>936</v>
      </c>
      <c r="AN108" s="42">
        <f t="shared" si="30"/>
        <v>0.5288135593</v>
      </c>
      <c r="AO108" s="42">
        <f t="shared" si="31"/>
        <v>0.6497175141</v>
      </c>
      <c r="AP108" s="43">
        <f t="shared" si="32"/>
        <v>0.3060869565</v>
      </c>
      <c r="AQ108" s="43">
        <f t="shared" si="33"/>
        <v>0.5826086957</v>
      </c>
      <c r="AR108" s="43">
        <f t="shared" si="34"/>
        <v>0.5113043478</v>
      </c>
      <c r="AS108" s="43">
        <f t="shared" si="35"/>
        <v>0.4636752137</v>
      </c>
      <c r="AT108" s="43">
        <f t="shared" si="36"/>
        <v>0.4871794872</v>
      </c>
      <c r="AU108" s="43">
        <f t="shared" si="37"/>
        <v>0.7158119658</v>
      </c>
      <c r="AV108" s="44">
        <f t="shared" si="38"/>
        <v>296</v>
      </c>
      <c r="AW108" s="45">
        <f t="shared" si="39"/>
        <v>-82</v>
      </c>
      <c r="AX108" s="45"/>
    </row>
    <row r="109">
      <c r="A109" s="60"/>
      <c r="B109" s="60"/>
      <c r="C109" s="60"/>
      <c r="D109" s="46">
        <v>107.0</v>
      </c>
      <c r="E109" s="25">
        <f>'Miller vs Stavros; STUV'!D115</f>
        <v>107</v>
      </c>
      <c r="F109" s="26">
        <f>'Miller vs Stavros; STUV'!E115</f>
        <v>3610</v>
      </c>
      <c r="G109" s="18">
        <f>'Miller vs Stavros; STUV'!F115</f>
        <v>1503</v>
      </c>
      <c r="H109" s="15">
        <f t="shared" si="5"/>
        <v>1163</v>
      </c>
      <c r="I109" s="28">
        <f>'Miller vs Stavros; STUV'!G115</f>
        <v>361</v>
      </c>
      <c r="J109" s="29">
        <f>'Miller vs Stavros; STUV'!H115</f>
        <v>160</v>
      </c>
      <c r="K109" s="30">
        <f>'Miller vs Stavros; STUV'!I115</f>
        <v>176</v>
      </c>
      <c r="L109" s="31">
        <f>'Miller vs Stavros; STUV'!J115</f>
        <v>363</v>
      </c>
      <c r="M109" s="32">
        <f>'Miller vs Stavros; STUV'!K115</f>
        <v>69</v>
      </c>
      <c r="N109" s="33">
        <f>'Miller vs Stavros; STUV'!L115</f>
        <v>34</v>
      </c>
      <c r="O109" s="72">
        <f t="shared" si="6"/>
        <v>0.3108974359</v>
      </c>
      <c r="P109" s="72">
        <f t="shared" si="7"/>
        <v>0.6734693878</v>
      </c>
      <c r="Q109" s="40">
        <f t="shared" si="8"/>
        <v>0.5721525699</v>
      </c>
      <c r="R109" s="17">
        <f t="shared" si="9"/>
        <v>0.2445638499</v>
      </c>
      <c r="S109" s="72">
        <f t="shared" si="10"/>
        <v>0.1013168178</v>
      </c>
      <c r="T109" s="40">
        <f t="shared" si="11"/>
        <v>0.1188578289</v>
      </c>
      <c r="U109" s="40">
        <f t="shared" si="12"/>
        <v>0.2797040332</v>
      </c>
      <c r="V109" s="40">
        <f t="shared" si="13"/>
        <v>0.2797040332</v>
      </c>
      <c r="W109" s="72">
        <f t="shared" si="14"/>
        <v>0.381020851</v>
      </c>
      <c r="X109" s="41">
        <f t="shared" si="15"/>
        <v>0.7202959668</v>
      </c>
      <c r="Y109" s="41">
        <f t="shared" si="16"/>
        <v>0.618979149</v>
      </c>
      <c r="Z109" s="40">
        <f t="shared" si="17"/>
        <v>624</v>
      </c>
      <c r="AA109" s="40">
        <f t="shared" si="18"/>
        <v>539</v>
      </c>
      <c r="AB109" s="40">
        <f t="shared" si="19"/>
        <v>449</v>
      </c>
      <c r="AC109" s="40">
        <f t="shared" si="20"/>
        <v>175</v>
      </c>
      <c r="AD109" s="40">
        <f t="shared" si="21"/>
        <v>334</v>
      </c>
      <c r="AE109" s="40">
        <f t="shared" si="22"/>
        <v>205</v>
      </c>
      <c r="AF109" s="40">
        <f t="shared" si="23"/>
        <v>1.108571429</v>
      </c>
      <c r="AG109" s="40">
        <f t="shared" si="24"/>
        <v>0.5269461078</v>
      </c>
      <c r="AH109" s="40">
        <f t="shared" si="25"/>
        <v>498</v>
      </c>
      <c r="AI109" s="40">
        <f t="shared" ref="AI109:AJ109" si="150">AF109*AC109</f>
        <v>194</v>
      </c>
      <c r="AJ109" s="40">
        <f t="shared" si="150"/>
        <v>176</v>
      </c>
      <c r="AK109" s="40">
        <f t="shared" si="27"/>
        <v>108</v>
      </c>
      <c r="AL109" s="18">
        <f t="shared" si="28"/>
        <v>1503</v>
      </c>
      <c r="AM109" s="40">
        <f t="shared" si="29"/>
        <v>976</v>
      </c>
      <c r="AN109" s="42">
        <f t="shared" si="30"/>
        <v>0.6493679308</v>
      </c>
      <c r="AO109" s="42">
        <f t="shared" si="31"/>
        <v>0.7737857618</v>
      </c>
      <c r="AP109" s="43">
        <f t="shared" si="32"/>
        <v>0.5210662081</v>
      </c>
      <c r="AQ109" s="43">
        <f t="shared" si="33"/>
        <v>0.6818572657</v>
      </c>
      <c r="AR109" s="43">
        <f t="shared" si="34"/>
        <v>0.5365434222</v>
      </c>
      <c r="AS109" s="43">
        <f t="shared" si="35"/>
        <v>0.6905737705</v>
      </c>
      <c r="AT109" s="43">
        <f t="shared" si="36"/>
        <v>0.6209016393</v>
      </c>
      <c r="AU109" s="43">
        <f t="shared" si="37"/>
        <v>0.7090163934</v>
      </c>
      <c r="AV109" s="44">
        <f t="shared" si="38"/>
        <v>255</v>
      </c>
      <c r="AW109" s="45">
        <f t="shared" si="39"/>
        <v>-68</v>
      </c>
      <c r="AX109" s="45"/>
    </row>
    <row r="110">
      <c r="A110" s="60"/>
      <c r="B110" s="60"/>
      <c r="C110" s="60"/>
      <c r="D110" s="46">
        <v>108.0</v>
      </c>
      <c r="E110" s="25">
        <f>'Miller vs Stavros; STUV'!D116</f>
        <v>108</v>
      </c>
      <c r="F110" s="26">
        <f>'Miller vs Stavros; STUV'!E116</f>
        <v>3807</v>
      </c>
      <c r="G110" s="18">
        <f>'Miller vs Stavros; STUV'!F116</f>
        <v>1458</v>
      </c>
      <c r="H110" s="15">
        <f t="shared" si="5"/>
        <v>1165</v>
      </c>
      <c r="I110" s="28">
        <f>'Miller vs Stavros; STUV'!G116</f>
        <v>361</v>
      </c>
      <c r="J110" s="29">
        <f>'Miller vs Stavros; STUV'!H116</f>
        <v>202</v>
      </c>
      <c r="K110" s="30">
        <f>'Miller vs Stavros; STUV'!I116</f>
        <v>209</v>
      </c>
      <c r="L110" s="31">
        <f>'Miller vs Stavros; STUV'!J116</f>
        <v>320</v>
      </c>
      <c r="M110" s="32">
        <f>'Miller vs Stavros; STUV'!K116</f>
        <v>49</v>
      </c>
      <c r="N110" s="33">
        <f>'Miller vs Stavros; STUV'!L116</f>
        <v>24</v>
      </c>
      <c r="O110" s="72">
        <f t="shared" si="6"/>
        <v>0.3553459119</v>
      </c>
      <c r="P110" s="72">
        <f t="shared" si="7"/>
        <v>0.6049149338</v>
      </c>
      <c r="Q110" s="40">
        <f t="shared" si="8"/>
        <v>0.6152778956</v>
      </c>
      <c r="R110" s="17">
        <f t="shared" si="9"/>
        <v>0.2876891756</v>
      </c>
      <c r="S110" s="72">
        <f t="shared" si="10"/>
        <v>-0.01036296173</v>
      </c>
      <c r="T110" s="40">
        <f t="shared" si="11"/>
        <v>0.1048290002</v>
      </c>
      <c r="U110" s="40">
        <f t="shared" si="12"/>
        <v>0.3232922663</v>
      </c>
      <c r="V110" s="40">
        <f t="shared" si="13"/>
        <v>0.3232922663</v>
      </c>
      <c r="W110" s="72">
        <f t="shared" si="14"/>
        <v>0.3129293046</v>
      </c>
      <c r="X110" s="41">
        <f t="shared" si="15"/>
        <v>0.6767077337</v>
      </c>
      <c r="Y110" s="41">
        <f t="shared" si="16"/>
        <v>0.6870706954</v>
      </c>
      <c r="Z110" s="40">
        <f t="shared" si="17"/>
        <v>636</v>
      </c>
      <c r="AA110" s="40">
        <f t="shared" si="18"/>
        <v>529</v>
      </c>
      <c r="AB110" s="40">
        <f t="shared" si="19"/>
        <v>430</v>
      </c>
      <c r="AC110" s="40">
        <f t="shared" si="20"/>
        <v>206</v>
      </c>
      <c r="AD110" s="40">
        <f t="shared" si="21"/>
        <v>363</v>
      </c>
      <c r="AE110" s="40">
        <f t="shared" si="22"/>
        <v>166</v>
      </c>
      <c r="AF110" s="40">
        <f t="shared" si="23"/>
        <v>1.097087379</v>
      </c>
      <c r="AG110" s="40">
        <f t="shared" si="24"/>
        <v>0.5757575758</v>
      </c>
      <c r="AH110" s="40">
        <f t="shared" si="25"/>
        <v>472</v>
      </c>
      <c r="AI110" s="40">
        <f t="shared" ref="AI110:AJ110" si="151">AF110*AC110</f>
        <v>226</v>
      </c>
      <c r="AJ110" s="40">
        <f t="shared" si="151"/>
        <v>209</v>
      </c>
      <c r="AK110" s="40">
        <f t="shared" si="27"/>
        <v>96</v>
      </c>
      <c r="AL110" s="18">
        <f t="shared" si="28"/>
        <v>1458</v>
      </c>
      <c r="AM110" s="40">
        <f t="shared" si="29"/>
        <v>1003</v>
      </c>
      <c r="AN110" s="42">
        <f t="shared" si="30"/>
        <v>0.6879286694</v>
      </c>
      <c r="AO110" s="42">
        <f t="shared" si="31"/>
        <v>0.7990397805</v>
      </c>
      <c r="AP110" s="43">
        <f t="shared" si="32"/>
        <v>0.5313304721</v>
      </c>
      <c r="AQ110" s="43">
        <f t="shared" si="33"/>
        <v>0.6266094421</v>
      </c>
      <c r="AR110" s="43">
        <f t="shared" si="34"/>
        <v>0.5459227468</v>
      </c>
      <c r="AS110" s="43">
        <f t="shared" si="35"/>
        <v>0.6789631107</v>
      </c>
      <c r="AT110" s="43">
        <f t="shared" si="36"/>
        <v>0.5663010967</v>
      </c>
      <c r="AU110" s="43">
        <f t="shared" si="37"/>
        <v>0.6959122632</v>
      </c>
      <c r="AV110" s="44">
        <f t="shared" si="38"/>
        <v>224</v>
      </c>
      <c r="AW110" s="45">
        <f t="shared" si="39"/>
        <v>-62</v>
      </c>
      <c r="AX110" s="45"/>
    </row>
    <row r="111">
      <c r="A111" s="60"/>
      <c r="B111" s="60"/>
      <c r="C111" s="60"/>
      <c r="D111" s="46">
        <v>109.0</v>
      </c>
      <c r="E111" s="25">
        <f>'Miller vs Stavros; STUV'!D117</f>
        <v>109</v>
      </c>
      <c r="F111" s="26">
        <f>'Miller vs Stavros; STUV'!E117</f>
        <v>3361</v>
      </c>
      <c r="G111" s="18">
        <f>'Miller vs Stavros; STUV'!F117</f>
        <v>1596</v>
      </c>
      <c r="H111" s="15">
        <f t="shared" si="5"/>
        <v>1179</v>
      </c>
      <c r="I111" s="28">
        <f>'Miller vs Stavros; STUV'!G117</f>
        <v>285</v>
      </c>
      <c r="J111" s="29">
        <f>'Miller vs Stavros; STUV'!H117</f>
        <v>204</v>
      </c>
      <c r="K111" s="30">
        <f>'Miller vs Stavros; STUV'!I117</f>
        <v>183</v>
      </c>
      <c r="L111" s="31">
        <f>'Miller vs Stavros; STUV'!J117</f>
        <v>393</v>
      </c>
      <c r="M111" s="32">
        <f>'Miller vs Stavros; STUV'!K117</f>
        <v>76</v>
      </c>
      <c r="N111" s="33">
        <f>'Miller vs Stavros; STUV'!L117</f>
        <v>38</v>
      </c>
      <c r="O111" s="72">
        <f t="shared" si="6"/>
        <v>0.4013266998</v>
      </c>
      <c r="P111" s="72">
        <f t="shared" si="7"/>
        <v>0.6822916667</v>
      </c>
      <c r="Q111" s="40">
        <f t="shared" si="8"/>
        <v>0.657543802</v>
      </c>
      <c r="R111" s="17">
        <f t="shared" si="9"/>
        <v>0.329955082</v>
      </c>
      <c r="S111" s="72">
        <f t="shared" si="10"/>
        <v>0.02474786469</v>
      </c>
      <c r="T111" s="40">
        <f t="shared" si="11"/>
        <v>0.09728984433</v>
      </c>
      <c r="U111" s="40">
        <f t="shared" si="12"/>
        <v>0.3673781949</v>
      </c>
      <c r="V111" s="40">
        <f t="shared" si="13"/>
        <v>0.3673781949</v>
      </c>
      <c r="W111" s="72">
        <f t="shared" si="14"/>
        <v>0.3921260596</v>
      </c>
      <c r="X111" s="41">
        <f t="shared" si="15"/>
        <v>0.6326218051</v>
      </c>
      <c r="Y111" s="41">
        <f t="shared" si="16"/>
        <v>0.6078739404</v>
      </c>
      <c r="Z111" s="40">
        <f t="shared" si="17"/>
        <v>603</v>
      </c>
      <c r="AA111" s="40">
        <f t="shared" si="18"/>
        <v>576</v>
      </c>
      <c r="AB111" s="40">
        <f t="shared" si="19"/>
        <v>381</v>
      </c>
      <c r="AC111" s="40">
        <f t="shared" si="20"/>
        <v>222</v>
      </c>
      <c r="AD111" s="40">
        <f t="shared" si="21"/>
        <v>350</v>
      </c>
      <c r="AE111" s="40">
        <f t="shared" si="22"/>
        <v>226</v>
      </c>
      <c r="AF111" s="40">
        <f t="shared" si="23"/>
        <v>1.09009009</v>
      </c>
      <c r="AG111" s="40">
        <f t="shared" si="24"/>
        <v>0.5228571429</v>
      </c>
      <c r="AH111" s="40">
        <f t="shared" si="25"/>
        <v>415</v>
      </c>
      <c r="AI111" s="40">
        <f t="shared" ref="AI111:AJ111" si="152">AF111*AC111</f>
        <v>242</v>
      </c>
      <c r="AJ111" s="40">
        <f t="shared" si="152"/>
        <v>183</v>
      </c>
      <c r="AK111" s="40">
        <f t="shared" si="27"/>
        <v>118</v>
      </c>
      <c r="AL111" s="18">
        <f t="shared" si="28"/>
        <v>1596</v>
      </c>
      <c r="AM111" s="40">
        <f t="shared" si="29"/>
        <v>958</v>
      </c>
      <c r="AN111" s="42">
        <f t="shared" si="30"/>
        <v>0.6002506266</v>
      </c>
      <c r="AO111" s="42">
        <f t="shared" si="31"/>
        <v>0.7387218045</v>
      </c>
      <c r="AP111" s="43">
        <f t="shared" si="32"/>
        <v>0.4614079729</v>
      </c>
      <c r="AQ111" s="43">
        <f t="shared" si="33"/>
        <v>0.6395250212</v>
      </c>
      <c r="AR111" s="43">
        <f t="shared" si="34"/>
        <v>0.5114503817</v>
      </c>
      <c r="AS111" s="43">
        <f t="shared" si="35"/>
        <v>0.624217119</v>
      </c>
      <c r="AT111" s="43">
        <f t="shared" si="36"/>
        <v>0.5563674322</v>
      </c>
      <c r="AU111" s="43">
        <f t="shared" si="37"/>
        <v>0.6858037578</v>
      </c>
      <c r="AV111" s="44">
        <f t="shared" si="38"/>
        <v>275</v>
      </c>
      <c r="AW111" s="45">
        <f t="shared" si="39"/>
        <v>-54</v>
      </c>
      <c r="AX111" s="45"/>
    </row>
    <row r="112">
      <c r="A112" s="60"/>
      <c r="B112" s="60"/>
      <c r="C112" s="60"/>
      <c r="D112" s="46">
        <v>110.0</v>
      </c>
      <c r="E112" s="25">
        <f>'Miller vs Stavros; STUV'!D118</f>
        <v>110</v>
      </c>
      <c r="F112" s="26">
        <f>'Miller vs Stavros; STUV'!E118</f>
        <v>3788</v>
      </c>
      <c r="G112" s="18">
        <f>'Miller vs Stavros; STUV'!F118</f>
        <v>1378</v>
      </c>
      <c r="H112" s="15">
        <f t="shared" si="5"/>
        <v>1192</v>
      </c>
      <c r="I112" s="28">
        <f>'Miller vs Stavros; STUV'!G118</f>
        <v>350</v>
      </c>
      <c r="J112" s="29">
        <f>'Miller vs Stavros; STUV'!H118</f>
        <v>81</v>
      </c>
      <c r="K112" s="30">
        <f>'Miller vs Stavros; STUV'!I118</f>
        <v>388</v>
      </c>
      <c r="L112" s="31">
        <f>'Miller vs Stavros; STUV'!J118</f>
        <v>324</v>
      </c>
      <c r="M112" s="32">
        <f>'Miller vs Stavros; STUV'!K118</f>
        <v>41</v>
      </c>
      <c r="N112" s="33">
        <f>'Miller vs Stavros; STUV'!L118</f>
        <v>8</v>
      </c>
      <c r="O112" s="72">
        <f t="shared" si="6"/>
        <v>0.1854166667</v>
      </c>
      <c r="P112" s="72">
        <f t="shared" si="7"/>
        <v>0.4550561798</v>
      </c>
      <c r="Q112" s="40">
        <f t="shared" si="8"/>
        <v>0.4507754786</v>
      </c>
      <c r="R112" s="17">
        <f t="shared" si="9"/>
        <v>0.1231867586</v>
      </c>
      <c r="S112" s="72">
        <f t="shared" si="10"/>
        <v>0.004280701161</v>
      </c>
      <c r="T112" s="40">
        <f t="shared" si="11"/>
        <v>0.1989816789</v>
      </c>
      <c r="U112" s="40">
        <f t="shared" si="12"/>
        <v>0.1574076202</v>
      </c>
      <c r="V112" s="40">
        <f t="shared" si="13"/>
        <v>0.1574076202</v>
      </c>
      <c r="W112" s="72">
        <f t="shared" si="14"/>
        <v>0.1616883213</v>
      </c>
      <c r="X112" s="41">
        <f t="shared" si="15"/>
        <v>0.8425923798</v>
      </c>
      <c r="Y112" s="41">
        <f t="shared" si="16"/>
        <v>0.8383116787</v>
      </c>
      <c r="Z112" s="40">
        <f t="shared" si="17"/>
        <v>480</v>
      </c>
      <c r="AA112" s="40">
        <f t="shared" si="18"/>
        <v>712</v>
      </c>
      <c r="AB112" s="40">
        <f t="shared" si="19"/>
        <v>404</v>
      </c>
      <c r="AC112" s="40">
        <f t="shared" si="20"/>
        <v>76</v>
      </c>
      <c r="AD112" s="40">
        <f t="shared" si="21"/>
        <v>597</v>
      </c>
      <c r="AE112" s="40">
        <f t="shared" si="22"/>
        <v>115</v>
      </c>
      <c r="AF112" s="40">
        <f t="shared" si="23"/>
        <v>1.171052632</v>
      </c>
      <c r="AG112" s="40">
        <f t="shared" si="24"/>
        <v>0.6499162479</v>
      </c>
      <c r="AH112" s="40">
        <f t="shared" si="25"/>
        <v>473</v>
      </c>
      <c r="AI112" s="40">
        <f t="shared" ref="AI112:AJ112" si="153">AF112*AC112</f>
        <v>89</v>
      </c>
      <c r="AJ112" s="40">
        <f t="shared" si="153"/>
        <v>388</v>
      </c>
      <c r="AK112" s="40">
        <f t="shared" si="27"/>
        <v>75</v>
      </c>
      <c r="AL112" s="18">
        <f t="shared" si="28"/>
        <v>1378</v>
      </c>
      <c r="AM112" s="40">
        <f t="shared" si="29"/>
        <v>1025</v>
      </c>
      <c r="AN112" s="42">
        <f t="shared" si="30"/>
        <v>0.7438316401</v>
      </c>
      <c r="AO112" s="42">
        <f t="shared" si="31"/>
        <v>0.8650217707</v>
      </c>
      <c r="AP112" s="43">
        <f t="shared" si="32"/>
        <v>0.6535234899</v>
      </c>
      <c r="AQ112" s="43">
        <f t="shared" si="33"/>
        <v>0.5998322148</v>
      </c>
      <c r="AR112" s="43">
        <f t="shared" si="34"/>
        <v>0.4026845638</v>
      </c>
      <c r="AS112" s="43">
        <f t="shared" si="35"/>
        <v>0.84</v>
      </c>
      <c r="AT112" s="43">
        <f t="shared" si="36"/>
        <v>0.5346341463</v>
      </c>
      <c r="AU112" s="43">
        <f t="shared" si="37"/>
        <v>0.5482926829</v>
      </c>
      <c r="AV112" s="44">
        <f t="shared" si="38"/>
        <v>249</v>
      </c>
      <c r="AW112" s="45">
        <f t="shared" si="39"/>
        <v>-82</v>
      </c>
      <c r="AX112" s="45"/>
    </row>
    <row r="113">
      <c r="A113" s="60"/>
      <c r="B113" s="60"/>
      <c r="C113" s="60"/>
      <c r="D113" s="46">
        <v>111.0</v>
      </c>
      <c r="E113" s="25">
        <f>'Miller vs Stavros; STUV'!D119</f>
        <v>111</v>
      </c>
      <c r="F113" s="26">
        <f>'Miller vs Stavros; STUV'!E119</f>
        <v>3787</v>
      </c>
      <c r="G113" s="18">
        <f>'Miller vs Stavros; STUV'!F119</f>
        <v>1592</v>
      </c>
      <c r="H113" s="15">
        <f t="shared" si="5"/>
        <v>1210</v>
      </c>
      <c r="I113" s="28">
        <f>'Miller vs Stavros; STUV'!G119</f>
        <v>338</v>
      </c>
      <c r="J113" s="29">
        <f>'Miller vs Stavros; STUV'!H119</f>
        <v>187</v>
      </c>
      <c r="K113" s="30">
        <f>'Miller vs Stavros; STUV'!I119</f>
        <v>180</v>
      </c>
      <c r="L113" s="31">
        <f>'Miller vs Stavros; STUV'!J119</f>
        <v>374</v>
      </c>
      <c r="M113" s="32">
        <f>'Miller vs Stavros; STUV'!K119</f>
        <v>71</v>
      </c>
      <c r="N113" s="33">
        <f>'Miller vs Stavros; STUV'!L119</f>
        <v>60</v>
      </c>
      <c r="O113" s="72">
        <f t="shared" si="6"/>
        <v>0.3765243902</v>
      </c>
      <c r="P113" s="72">
        <f t="shared" si="7"/>
        <v>0.6750902527</v>
      </c>
      <c r="Q113" s="40">
        <f t="shared" si="8"/>
        <v>0.6351345477</v>
      </c>
      <c r="R113" s="17">
        <f t="shared" si="9"/>
        <v>0.3075458277</v>
      </c>
      <c r="S113" s="72">
        <f t="shared" si="10"/>
        <v>0.03995570497</v>
      </c>
      <c r="T113" s="40">
        <f t="shared" si="11"/>
        <v>0.1004958117</v>
      </c>
      <c r="U113" s="40">
        <f t="shared" si="12"/>
        <v>0.3437695832</v>
      </c>
      <c r="V113" s="40">
        <f t="shared" si="13"/>
        <v>0.3437695832</v>
      </c>
      <c r="W113" s="72">
        <f t="shared" si="14"/>
        <v>0.3837252881</v>
      </c>
      <c r="X113" s="41">
        <f t="shared" si="15"/>
        <v>0.6562304168</v>
      </c>
      <c r="Y113" s="41">
        <f t="shared" si="16"/>
        <v>0.6162747119</v>
      </c>
      <c r="Z113" s="40">
        <f t="shared" si="17"/>
        <v>656</v>
      </c>
      <c r="AA113" s="40">
        <f t="shared" si="18"/>
        <v>554</v>
      </c>
      <c r="AB113" s="40">
        <f t="shared" si="19"/>
        <v>430</v>
      </c>
      <c r="AC113" s="40">
        <f t="shared" si="20"/>
        <v>226</v>
      </c>
      <c r="AD113" s="40">
        <f t="shared" si="21"/>
        <v>341</v>
      </c>
      <c r="AE113" s="40">
        <f t="shared" si="22"/>
        <v>213</v>
      </c>
      <c r="AF113" s="40">
        <f t="shared" si="23"/>
        <v>1.092920354</v>
      </c>
      <c r="AG113" s="40">
        <f t="shared" si="24"/>
        <v>0.5278592375</v>
      </c>
      <c r="AH113" s="40">
        <f t="shared" si="25"/>
        <v>470</v>
      </c>
      <c r="AI113" s="40">
        <f t="shared" ref="AI113:AJ113" si="154">AF113*AC113</f>
        <v>247</v>
      </c>
      <c r="AJ113" s="40">
        <f t="shared" si="154"/>
        <v>180</v>
      </c>
      <c r="AK113" s="40">
        <f t="shared" si="27"/>
        <v>112</v>
      </c>
      <c r="AL113" s="18">
        <f t="shared" si="28"/>
        <v>1592</v>
      </c>
      <c r="AM113" s="40">
        <f t="shared" si="29"/>
        <v>1009</v>
      </c>
      <c r="AN113" s="42">
        <f t="shared" si="30"/>
        <v>0.6337939698</v>
      </c>
      <c r="AO113" s="42">
        <f t="shared" si="31"/>
        <v>0.7600502513</v>
      </c>
      <c r="AP113" s="43">
        <f t="shared" si="32"/>
        <v>0.4867768595</v>
      </c>
      <c r="AQ113" s="43">
        <f t="shared" si="33"/>
        <v>0.647107438</v>
      </c>
      <c r="AR113" s="43">
        <f t="shared" si="34"/>
        <v>0.5421487603</v>
      </c>
      <c r="AS113" s="43">
        <f t="shared" si="35"/>
        <v>0.6442021804</v>
      </c>
      <c r="AT113" s="43">
        <f t="shared" si="36"/>
        <v>0.5768087215</v>
      </c>
      <c r="AU113" s="43">
        <f t="shared" si="37"/>
        <v>0.710604559</v>
      </c>
      <c r="AV113" s="44">
        <f t="shared" si="38"/>
        <v>262</v>
      </c>
      <c r="AW113" s="45">
        <f t="shared" si="39"/>
        <v>-61</v>
      </c>
      <c r="AX113" s="45"/>
    </row>
    <row r="114">
      <c r="A114" s="60"/>
      <c r="B114" s="60"/>
      <c r="C114" s="60"/>
      <c r="D114" s="46">
        <v>112.0</v>
      </c>
      <c r="E114" s="25">
        <f>'Miller vs Stavros; STUV'!D120</f>
        <v>112</v>
      </c>
      <c r="F114" s="26">
        <f>'Miller vs Stavros; STUV'!E120</f>
        <v>3416</v>
      </c>
      <c r="G114" s="18">
        <f>'Miller vs Stavros; STUV'!F120</f>
        <v>1609</v>
      </c>
      <c r="H114" s="15">
        <f t="shared" si="5"/>
        <v>1223</v>
      </c>
      <c r="I114" s="28">
        <f>'Miller vs Stavros; STUV'!G120</f>
        <v>317</v>
      </c>
      <c r="J114" s="29">
        <f>'Miller vs Stavros; STUV'!H120</f>
        <v>210</v>
      </c>
      <c r="K114" s="30">
        <f>'Miller vs Stavros; STUV'!I120</f>
        <v>218</v>
      </c>
      <c r="L114" s="31">
        <f>'Miller vs Stavros; STUV'!J120</f>
        <v>356</v>
      </c>
      <c r="M114" s="32">
        <f>'Miller vs Stavros; STUV'!K120</f>
        <v>78</v>
      </c>
      <c r="N114" s="33">
        <f>'Miller vs Stavros; STUV'!L120</f>
        <v>44</v>
      </c>
      <c r="O114" s="72">
        <f t="shared" si="6"/>
        <v>0.3913713405</v>
      </c>
      <c r="P114" s="72">
        <f t="shared" si="7"/>
        <v>0.6202090592</v>
      </c>
      <c r="Q114" s="40">
        <f t="shared" si="8"/>
        <v>0.6486728528</v>
      </c>
      <c r="R114" s="17">
        <f t="shared" si="9"/>
        <v>0.3210841328</v>
      </c>
      <c r="S114" s="72">
        <f t="shared" si="10"/>
        <v>-0.02846379352</v>
      </c>
      <c r="T114" s="40">
        <f t="shared" si="11"/>
        <v>0.09833667188</v>
      </c>
      <c r="U114" s="40">
        <f t="shared" si="12"/>
        <v>0.357957083</v>
      </c>
      <c r="V114" s="40">
        <f t="shared" si="13"/>
        <v>0.357957083</v>
      </c>
      <c r="W114" s="72">
        <f t="shared" si="14"/>
        <v>0.3294932894</v>
      </c>
      <c r="X114" s="41">
        <f t="shared" si="15"/>
        <v>0.642042917</v>
      </c>
      <c r="Y114" s="41">
        <f t="shared" si="16"/>
        <v>0.6705067106</v>
      </c>
      <c r="Z114" s="40">
        <f t="shared" si="17"/>
        <v>649</v>
      </c>
      <c r="AA114" s="40">
        <f t="shared" si="18"/>
        <v>574</v>
      </c>
      <c r="AB114" s="40">
        <f t="shared" si="19"/>
        <v>417</v>
      </c>
      <c r="AC114" s="40">
        <f t="shared" si="20"/>
        <v>232</v>
      </c>
      <c r="AD114" s="40">
        <f t="shared" si="21"/>
        <v>385</v>
      </c>
      <c r="AE114" s="40">
        <f t="shared" si="22"/>
        <v>189</v>
      </c>
      <c r="AF114" s="40">
        <f t="shared" si="23"/>
        <v>1.094827586</v>
      </c>
      <c r="AG114" s="40">
        <f t="shared" si="24"/>
        <v>0.5662337662</v>
      </c>
      <c r="AH114" s="40">
        <f t="shared" si="25"/>
        <v>457</v>
      </c>
      <c r="AI114" s="40">
        <f t="shared" ref="AI114:AJ114" si="155">AF114*AC114</f>
        <v>254</v>
      </c>
      <c r="AJ114" s="40">
        <f t="shared" si="155"/>
        <v>218</v>
      </c>
      <c r="AK114" s="40">
        <f t="shared" si="27"/>
        <v>107</v>
      </c>
      <c r="AL114" s="18">
        <f t="shared" si="28"/>
        <v>1609</v>
      </c>
      <c r="AM114" s="40">
        <f t="shared" si="29"/>
        <v>1036</v>
      </c>
      <c r="AN114" s="42">
        <f t="shared" si="30"/>
        <v>0.6438781852</v>
      </c>
      <c r="AO114" s="42">
        <f t="shared" si="31"/>
        <v>0.7600994406</v>
      </c>
      <c r="AP114" s="43">
        <f t="shared" si="32"/>
        <v>0.5012264922</v>
      </c>
      <c r="AQ114" s="43">
        <f t="shared" si="33"/>
        <v>0.6140637776</v>
      </c>
      <c r="AR114" s="43">
        <f t="shared" si="34"/>
        <v>0.5306623058</v>
      </c>
      <c r="AS114" s="43">
        <f t="shared" si="35"/>
        <v>0.6515444015</v>
      </c>
      <c r="AT114" s="43">
        <f t="shared" si="36"/>
        <v>0.5444015444</v>
      </c>
      <c r="AU114" s="43">
        <f t="shared" si="37"/>
        <v>0.6862934363</v>
      </c>
      <c r="AV114" s="44">
        <f t="shared" si="38"/>
        <v>249</v>
      </c>
      <c r="AW114" s="45">
        <f t="shared" si="39"/>
        <v>-62</v>
      </c>
      <c r="AX114" s="45"/>
    </row>
    <row r="115">
      <c r="A115" s="60"/>
      <c r="B115" s="60"/>
      <c r="C115" s="60"/>
      <c r="D115" s="46">
        <v>113.0</v>
      </c>
      <c r="E115" s="25">
        <f>'Miller vs Stavros; STUV'!D121</f>
        <v>113</v>
      </c>
      <c r="F115" s="26">
        <f>'Miller vs Stavros; STUV'!E121</f>
        <v>3728</v>
      </c>
      <c r="G115" s="18">
        <f>'Miller vs Stavros; STUV'!F121</f>
        <v>1424</v>
      </c>
      <c r="H115" s="15">
        <f t="shared" si="5"/>
        <v>1237</v>
      </c>
      <c r="I115" s="28">
        <f>'Miller vs Stavros; STUV'!G121</f>
        <v>340</v>
      </c>
      <c r="J115" s="29">
        <f>'Miller vs Stavros; STUV'!H121</f>
        <v>122</v>
      </c>
      <c r="K115" s="30">
        <f>'Miller vs Stavros; STUV'!I121</f>
        <v>375</v>
      </c>
      <c r="L115" s="31">
        <f>'Miller vs Stavros; STUV'!J121</f>
        <v>354</v>
      </c>
      <c r="M115" s="32">
        <f>'Miller vs Stavros; STUV'!K121</f>
        <v>39</v>
      </c>
      <c r="N115" s="33">
        <f>'Miller vs Stavros; STUV'!L121</f>
        <v>7</v>
      </c>
      <c r="O115" s="72">
        <f t="shared" si="6"/>
        <v>0.2539370079</v>
      </c>
      <c r="P115" s="72">
        <f t="shared" si="7"/>
        <v>0.4855967078</v>
      </c>
      <c r="Q115" s="40">
        <f t="shared" si="8"/>
        <v>0.5159215339</v>
      </c>
      <c r="R115" s="17">
        <f t="shared" si="9"/>
        <v>0.1883328139</v>
      </c>
      <c r="S115" s="72">
        <f t="shared" si="10"/>
        <v>-0.03032482612</v>
      </c>
      <c r="T115" s="40">
        <f t="shared" si="11"/>
        <v>0.1472614104</v>
      </c>
      <c r="U115" s="40">
        <f t="shared" si="12"/>
        <v>0.2235545267</v>
      </c>
      <c r="V115" s="40">
        <f t="shared" si="13"/>
        <v>0.2235545267</v>
      </c>
      <c r="W115" s="72">
        <f t="shared" si="14"/>
        <v>0.1932297005</v>
      </c>
      <c r="X115" s="41">
        <f t="shared" si="15"/>
        <v>0.7764454733</v>
      </c>
      <c r="Y115" s="41">
        <f t="shared" si="16"/>
        <v>0.8067702995</v>
      </c>
      <c r="Z115" s="40">
        <f t="shared" si="17"/>
        <v>508</v>
      </c>
      <c r="AA115" s="40">
        <f t="shared" si="18"/>
        <v>729</v>
      </c>
      <c r="AB115" s="40">
        <f t="shared" si="19"/>
        <v>394</v>
      </c>
      <c r="AC115" s="40">
        <f t="shared" si="20"/>
        <v>114</v>
      </c>
      <c r="AD115" s="40">
        <f t="shared" si="21"/>
        <v>588</v>
      </c>
      <c r="AE115" s="40">
        <f t="shared" si="22"/>
        <v>141</v>
      </c>
      <c r="AF115" s="40">
        <f t="shared" si="23"/>
        <v>1.131578947</v>
      </c>
      <c r="AG115" s="40">
        <f t="shared" si="24"/>
        <v>0.637755102</v>
      </c>
      <c r="AH115" s="40">
        <f t="shared" si="25"/>
        <v>446</v>
      </c>
      <c r="AI115" s="40">
        <f t="shared" ref="AI115:AJ115" si="156">AF115*AC115</f>
        <v>129</v>
      </c>
      <c r="AJ115" s="40">
        <f t="shared" si="156"/>
        <v>375</v>
      </c>
      <c r="AK115" s="40">
        <f t="shared" si="27"/>
        <v>90</v>
      </c>
      <c r="AL115" s="18">
        <f t="shared" si="28"/>
        <v>1424</v>
      </c>
      <c r="AM115" s="40">
        <f t="shared" si="29"/>
        <v>1040</v>
      </c>
      <c r="AN115" s="42">
        <f t="shared" si="30"/>
        <v>0.7303370787</v>
      </c>
      <c r="AO115" s="42">
        <f t="shared" si="31"/>
        <v>0.8686797753</v>
      </c>
      <c r="AP115" s="43">
        <f t="shared" si="32"/>
        <v>0.6095392078</v>
      </c>
      <c r="AQ115" s="43">
        <f t="shared" si="33"/>
        <v>0.5925626516</v>
      </c>
      <c r="AR115" s="43">
        <f t="shared" si="34"/>
        <v>0.4106709782</v>
      </c>
      <c r="AS115" s="43">
        <f t="shared" si="35"/>
        <v>0.7894230769</v>
      </c>
      <c r="AT115" s="43">
        <f t="shared" si="36"/>
        <v>0.5153846154</v>
      </c>
      <c r="AU115" s="43">
        <f t="shared" si="37"/>
        <v>0.5528846154</v>
      </c>
      <c r="AV115" s="44">
        <f t="shared" si="38"/>
        <v>264</v>
      </c>
      <c r="AW115" s="45">
        <f t="shared" si="39"/>
        <v>-67</v>
      </c>
      <c r="AX115" s="45"/>
    </row>
    <row r="116">
      <c r="A116" s="60"/>
      <c r="B116" s="60"/>
      <c r="C116" s="60"/>
      <c r="D116" s="46">
        <v>114.0</v>
      </c>
      <c r="E116" s="25">
        <f>'Miller vs Stavros; STUV'!D122</f>
        <v>114</v>
      </c>
      <c r="F116" s="26">
        <f>'Miller vs Stavros; STUV'!E122</f>
        <v>3727</v>
      </c>
      <c r="G116" s="18">
        <f>'Miller vs Stavros; STUV'!F122</f>
        <v>1455</v>
      </c>
      <c r="H116" s="15">
        <f t="shared" si="5"/>
        <v>1242</v>
      </c>
      <c r="I116" s="28">
        <f>'Miller vs Stavros; STUV'!G122</f>
        <v>380</v>
      </c>
      <c r="J116" s="29">
        <f>'Miller vs Stavros; STUV'!H122</f>
        <v>101</v>
      </c>
      <c r="K116" s="30">
        <f>'Miller vs Stavros; STUV'!I122</f>
        <v>385</v>
      </c>
      <c r="L116" s="31">
        <f>'Miller vs Stavros; STUV'!J122</f>
        <v>325</v>
      </c>
      <c r="M116" s="32">
        <f>'Miller vs Stavros; STUV'!K122</f>
        <v>42</v>
      </c>
      <c r="N116" s="33">
        <f>'Miller vs Stavros; STUV'!L122</f>
        <v>9</v>
      </c>
      <c r="O116" s="72">
        <f t="shared" si="6"/>
        <v>0.2067669173</v>
      </c>
      <c r="P116" s="72">
        <f t="shared" si="7"/>
        <v>0.4577464789</v>
      </c>
      <c r="Q116" s="40">
        <f t="shared" si="8"/>
        <v>0.4704994281</v>
      </c>
      <c r="R116" s="17">
        <f t="shared" si="9"/>
        <v>0.1429107081</v>
      </c>
      <c r="S116" s="72">
        <f t="shared" si="10"/>
        <v>-0.01275294924</v>
      </c>
      <c r="T116" s="40">
        <f t="shared" si="11"/>
        <v>0.1806242399</v>
      </c>
      <c r="U116" s="40">
        <f t="shared" si="12"/>
        <v>0.1777301727</v>
      </c>
      <c r="V116" s="40">
        <f t="shared" si="13"/>
        <v>0.1777301727</v>
      </c>
      <c r="W116" s="72">
        <f t="shared" si="14"/>
        <v>0.1649772235</v>
      </c>
      <c r="X116" s="41">
        <f t="shared" si="15"/>
        <v>0.8222698273</v>
      </c>
      <c r="Y116" s="41">
        <f t="shared" si="16"/>
        <v>0.8350227765</v>
      </c>
      <c r="Z116" s="40">
        <f t="shared" si="17"/>
        <v>532</v>
      </c>
      <c r="AA116" s="40">
        <f t="shared" si="18"/>
        <v>710</v>
      </c>
      <c r="AB116" s="40">
        <f t="shared" si="19"/>
        <v>437</v>
      </c>
      <c r="AC116" s="40">
        <f t="shared" si="20"/>
        <v>95</v>
      </c>
      <c r="AD116" s="40">
        <f t="shared" si="21"/>
        <v>593</v>
      </c>
      <c r="AE116" s="40">
        <f t="shared" si="22"/>
        <v>117</v>
      </c>
      <c r="AF116" s="40">
        <f t="shared" si="23"/>
        <v>1.157894737</v>
      </c>
      <c r="AG116" s="40">
        <f t="shared" si="24"/>
        <v>0.6492411467</v>
      </c>
      <c r="AH116" s="40">
        <f t="shared" si="25"/>
        <v>506</v>
      </c>
      <c r="AI116" s="40">
        <f t="shared" ref="AI116:AJ116" si="157">AF116*AC116</f>
        <v>110</v>
      </c>
      <c r="AJ116" s="40">
        <f t="shared" si="157"/>
        <v>385</v>
      </c>
      <c r="AK116" s="40">
        <f t="shared" si="27"/>
        <v>76</v>
      </c>
      <c r="AL116" s="18">
        <f t="shared" si="28"/>
        <v>1455</v>
      </c>
      <c r="AM116" s="40">
        <f t="shared" si="29"/>
        <v>1077</v>
      </c>
      <c r="AN116" s="42">
        <f t="shared" si="30"/>
        <v>0.7402061856</v>
      </c>
      <c r="AO116" s="42">
        <f t="shared" si="31"/>
        <v>0.8536082474</v>
      </c>
      <c r="AP116" s="43">
        <f t="shared" si="32"/>
        <v>0.6497584541</v>
      </c>
      <c r="AQ116" s="43">
        <f t="shared" si="33"/>
        <v>0.6014492754</v>
      </c>
      <c r="AR116" s="43">
        <f t="shared" si="34"/>
        <v>0.4283413849</v>
      </c>
      <c r="AS116" s="43">
        <f t="shared" si="35"/>
        <v>0.8272980501</v>
      </c>
      <c r="AT116" s="43">
        <f t="shared" si="36"/>
        <v>0.5403899721</v>
      </c>
      <c r="AU116" s="43">
        <f t="shared" si="37"/>
        <v>0.5719591458</v>
      </c>
      <c r="AV116" s="44">
        <f t="shared" si="38"/>
        <v>249</v>
      </c>
      <c r="AW116" s="45">
        <f t="shared" si="39"/>
        <v>-84</v>
      </c>
      <c r="AX116" s="45"/>
    </row>
    <row r="117">
      <c r="A117" s="60"/>
      <c r="B117" s="60"/>
      <c r="C117" s="60"/>
      <c r="D117" s="46">
        <v>115.0</v>
      </c>
      <c r="E117" s="25">
        <f>'Miller vs Stavros; STUV'!D123</f>
        <v>115</v>
      </c>
      <c r="F117" s="26">
        <f>'Miller vs Stavros; STUV'!E123</f>
        <v>3764</v>
      </c>
      <c r="G117" s="18">
        <f>'Miller vs Stavros; STUV'!F123</f>
        <v>1762</v>
      </c>
      <c r="H117" s="15">
        <f t="shared" si="5"/>
        <v>1246</v>
      </c>
      <c r="I117" s="28">
        <f>'Miller vs Stavros; STUV'!G123</f>
        <v>238</v>
      </c>
      <c r="J117" s="29">
        <f>'Miller vs Stavros; STUV'!H123</f>
        <v>260</v>
      </c>
      <c r="K117" s="30">
        <f>'Miller vs Stavros; STUV'!I123</f>
        <v>177</v>
      </c>
      <c r="L117" s="31">
        <f>'Miller vs Stavros; STUV'!J123</f>
        <v>451</v>
      </c>
      <c r="M117" s="32">
        <f>'Miller vs Stavros; STUV'!K123</f>
        <v>61</v>
      </c>
      <c r="N117" s="33">
        <f>'Miller vs Stavros; STUV'!L123</f>
        <v>59</v>
      </c>
      <c r="O117" s="72">
        <f t="shared" si="6"/>
        <v>0.5161812298</v>
      </c>
      <c r="P117" s="72">
        <f t="shared" si="7"/>
        <v>0.7181528662</v>
      </c>
      <c r="Q117" s="40">
        <f t="shared" si="8"/>
        <v>0.7424825274</v>
      </c>
      <c r="R117" s="17">
        <f t="shared" si="9"/>
        <v>0.4148938074</v>
      </c>
      <c r="S117" s="72">
        <f t="shared" si="10"/>
        <v>-0.02432966114</v>
      </c>
      <c r="T117" s="40">
        <f t="shared" si="11"/>
        <v>0.1083593451</v>
      </c>
      <c r="U117" s="40">
        <f t="shared" si="12"/>
        <v>0.4682840662</v>
      </c>
      <c r="V117" s="40">
        <f t="shared" si="13"/>
        <v>0.4682840662</v>
      </c>
      <c r="W117" s="72">
        <f t="shared" si="14"/>
        <v>0.4439544051</v>
      </c>
      <c r="X117" s="41">
        <f t="shared" si="15"/>
        <v>0.5317159338</v>
      </c>
      <c r="Y117" s="41">
        <f t="shared" si="16"/>
        <v>0.5560455949</v>
      </c>
      <c r="Z117" s="40">
        <f t="shared" si="17"/>
        <v>618</v>
      </c>
      <c r="AA117" s="40">
        <f t="shared" si="18"/>
        <v>628</v>
      </c>
      <c r="AB117" s="40">
        <f t="shared" si="19"/>
        <v>329</v>
      </c>
      <c r="AC117" s="40">
        <f t="shared" si="20"/>
        <v>289</v>
      </c>
      <c r="AD117" s="40">
        <f t="shared" si="21"/>
        <v>349</v>
      </c>
      <c r="AE117" s="40">
        <f t="shared" si="22"/>
        <v>279</v>
      </c>
      <c r="AF117" s="40">
        <f t="shared" si="23"/>
        <v>1.103806228</v>
      </c>
      <c r="AG117" s="40">
        <f t="shared" si="24"/>
        <v>0.5071633238</v>
      </c>
      <c r="AH117" s="40">
        <f t="shared" si="25"/>
        <v>363</v>
      </c>
      <c r="AI117" s="40">
        <f t="shared" ref="AI117:AJ117" si="158">AF117*AC117</f>
        <v>319</v>
      </c>
      <c r="AJ117" s="40">
        <f t="shared" si="158"/>
        <v>177</v>
      </c>
      <c r="AK117" s="40">
        <f t="shared" si="27"/>
        <v>141</v>
      </c>
      <c r="AL117" s="18">
        <f t="shared" si="28"/>
        <v>1762</v>
      </c>
      <c r="AM117" s="40">
        <f t="shared" si="29"/>
        <v>1000</v>
      </c>
      <c r="AN117" s="42">
        <f t="shared" si="30"/>
        <v>0.5675368899</v>
      </c>
      <c r="AO117" s="42">
        <f t="shared" si="31"/>
        <v>0.7071509648</v>
      </c>
      <c r="AP117" s="43">
        <f t="shared" si="32"/>
        <v>0.3820224719</v>
      </c>
      <c r="AQ117" s="43">
        <f t="shared" si="33"/>
        <v>0.6019261637</v>
      </c>
      <c r="AR117" s="43">
        <f t="shared" si="34"/>
        <v>0.4959871589</v>
      </c>
      <c r="AS117" s="43">
        <f t="shared" si="35"/>
        <v>0.54</v>
      </c>
      <c r="AT117" s="43">
        <f t="shared" si="36"/>
        <v>0.504</v>
      </c>
      <c r="AU117" s="43">
        <f t="shared" si="37"/>
        <v>0.682</v>
      </c>
      <c r="AV117" s="44">
        <f t="shared" si="38"/>
        <v>310</v>
      </c>
      <c r="AW117" s="45">
        <f t="shared" si="39"/>
        <v>-64</v>
      </c>
      <c r="AX117" s="45"/>
    </row>
    <row r="118">
      <c r="A118" s="60"/>
      <c r="B118" s="60"/>
      <c r="C118" s="60"/>
      <c r="D118" s="46">
        <v>116.0</v>
      </c>
      <c r="E118" s="25">
        <f>'Miller vs Stavros; STUV'!D124</f>
        <v>116</v>
      </c>
      <c r="F118" s="26">
        <f>'Miller vs Stavros; STUV'!E124</f>
        <v>3864</v>
      </c>
      <c r="G118" s="18">
        <f>'Miller vs Stavros; STUV'!F124</f>
        <v>1770</v>
      </c>
      <c r="H118" s="15">
        <f t="shared" si="5"/>
        <v>1246</v>
      </c>
      <c r="I118" s="28">
        <f>'Miller vs Stavros; STUV'!G124</f>
        <v>282</v>
      </c>
      <c r="J118" s="29">
        <f>'Miller vs Stavros; STUV'!H124</f>
        <v>217</v>
      </c>
      <c r="K118" s="30">
        <f>'Miller vs Stavros; STUV'!I124</f>
        <v>177</v>
      </c>
      <c r="L118" s="31">
        <f>'Miller vs Stavros; STUV'!J124</f>
        <v>421</v>
      </c>
      <c r="M118" s="32">
        <f>'Miller vs Stavros; STUV'!K124</f>
        <v>82</v>
      </c>
      <c r="N118" s="33">
        <f>'Miller vs Stavros; STUV'!L124</f>
        <v>67</v>
      </c>
      <c r="O118" s="72">
        <f t="shared" si="6"/>
        <v>0.4382716049</v>
      </c>
      <c r="P118" s="72">
        <f t="shared" si="7"/>
        <v>0.7040133779</v>
      </c>
      <c r="Q118" s="40">
        <f t="shared" si="8"/>
        <v>0.6887241743</v>
      </c>
      <c r="R118" s="17">
        <f t="shared" si="9"/>
        <v>0.3611354543</v>
      </c>
      <c r="S118" s="72">
        <f t="shared" si="10"/>
        <v>0.01528920365</v>
      </c>
      <c r="T118" s="40">
        <f t="shared" si="11"/>
        <v>0.09619390074</v>
      </c>
      <c r="U118" s="40">
        <f t="shared" si="12"/>
        <v>0.4015599681</v>
      </c>
      <c r="V118" s="40">
        <f t="shared" si="13"/>
        <v>0.4015599681</v>
      </c>
      <c r="W118" s="72">
        <f t="shared" si="14"/>
        <v>0.4168491718</v>
      </c>
      <c r="X118" s="41">
        <f t="shared" si="15"/>
        <v>0.5984400319</v>
      </c>
      <c r="Y118" s="41">
        <f t="shared" si="16"/>
        <v>0.5831508282</v>
      </c>
      <c r="Z118" s="40">
        <f t="shared" si="17"/>
        <v>648</v>
      </c>
      <c r="AA118" s="40">
        <f t="shared" si="18"/>
        <v>598</v>
      </c>
      <c r="AB118" s="40">
        <f t="shared" si="19"/>
        <v>388</v>
      </c>
      <c r="AC118" s="40">
        <f t="shared" si="20"/>
        <v>260</v>
      </c>
      <c r="AD118" s="40">
        <f t="shared" si="21"/>
        <v>349</v>
      </c>
      <c r="AE118" s="40">
        <f t="shared" si="22"/>
        <v>249</v>
      </c>
      <c r="AF118" s="40">
        <f t="shared" si="23"/>
        <v>1.092307692</v>
      </c>
      <c r="AG118" s="40">
        <f t="shared" si="24"/>
        <v>0.5071633238</v>
      </c>
      <c r="AH118" s="40">
        <f t="shared" si="25"/>
        <v>424</v>
      </c>
      <c r="AI118" s="40">
        <f t="shared" ref="AI118:AJ118" si="159">AF118*AC118</f>
        <v>284</v>
      </c>
      <c r="AJ118" s="40">
        <f t="shared" si="159"/>
        <v>177</v>
      </c>
      <c r="AK118" s="40">
        <f t="shared" si="27"/>
        <v>126</v>
      </c>
      <c r="AL118" s="18">
        <f t="shared" si="28"/>
        <v>1770</v>
      </c>
      <c r="AM118" s="40">
        <f t="shared" si="29"/>
        <v>1011</v>
      </c>
      <c r="AN118" s="42">
        <f t="shared" si="30"/>
        <v>0.5711864407</v>
      </c>
      <c r="AO118" s="42">
        <f t="shared" si="31"/>
        <v>0.7039548023</v>
      </c>
      <c r="AP118" s="43">
        <f t="shared" si="32"/>
        <v>0.4341894061</v>
      </c>
      <c r="AQ118" s="43">
        <f t="shared" si="33"/>
        <v>0.6300160514</v>
      </c>
      <c r="AR118" s="43">
        <f t="shared" si="34"/>
        <v>0.5200642055</v>
      </c>
      <c r="AS118" s="43">
        <f t="shared" si="35"/>
        <v>0.5944609298</v>
      </c>
      <c r="AT118" s="43">
        <f t="shared" si="36"/>
        <v>0.5440158259</v>
      </c>
      <c r="AU118" s="43">
        <f t="shared" si="37"/>
        <v>0.7002967359</v>
      </c>
      <c r="AV118" s="44">
        <f t="shared" si="38"/>
        <v>295</v>
      </c>
      <c r="AW118" s="45">
        <f t="shared" si="39"/>
        <v>-60</v>
      </c>
      <c r="AX118" s="45"/>
    </row>
    <row r="119">
      <c r="A119" s="60"/>
      <c r="B119" s="60"/>
      <c r="C119" s="60"/>
      <c r="D119" s="46">
        <v>117.0</v>
      </c>
      <c r="E119" s="25">
        <f>'Miller vs Stavros; STUV'!D125</f>
        <v>117</v>
      </c>
      <c r="F119" s="26">
        <f>'Miller vs Stavros; STUV'!E125</f>
        <v>3607</v>
      </c>
      <c r="G119" s="18">
        <f>'Miller vs Stavros; STUV'!F125</f>
        <v>1940</v>
      </c>
      <c r="H119" s="15">
        <f t="shared" si="5"/>
        <v>1270</v>
      </c>
      <c r="I119" s="28">
        <f>'Miller vs Stavros; STUV'!G125</f>
        <v>277</v>
      </c>
      <c r="J119" s="29">
        <f>'Miller vs Stavros; STUV'!H125</f>
        <v>225</v>
      </c>
      <c r="K119" s="30">
        <f>'Miller vs Stavros; STUV'!I125</f>
        <v>182</v>
      </c>
      <c r="L119" s="31">
        <f>'Miller vs Stavros; STUV'!J125</f>
        <v>442</v>
      </c>
      <c r="M119" s="32">
        <f>'Miller vs Stavros; STUV'!K125</f>
        <v>75</v>
      </c>
      <c r="N119" s="33">
        <f>'Miller vs Stavros; STUV'!L125</f>
        <v>69</v>
      </c>
      <c r="O119" s="72">
        <f t="shared" si="6"/>
        <v>0.4551083591</v>
      </c>
      <c r="P119" s="72">
        <f t="shared" si="7"/>
        <v>0.7083333333</v>
      </c>
      <c r="Q119" s="40">
        <f t="shared" si="8"/>
        <v>0.7018690098</v>
      </c>
      <c r="R119" s="17">
        <f t="shared" si="9"/>
        <v>0.3742802898</v>
      </c>
      <c r="S119" s="72">
        <f t="shared" si="10"/>
        <v>0.006464323564</v>
      </c>
      <c r="T119" s="40">
        <f t="shared" si="11"/>
        <v>0.09714821906</v>
      </c>
      <c r="U119" s="40">
        <f t="shared" si="12"/>
        <v>0.4166589456</v>
      </c>
      <c r="V119" s="40">
        <f t="shared" si="13"/>
        <v>0.4166589456</v>
      </c>
      <c r="W119" s="72">
        <f t="shared" si="14"/>
        <v>0.4231232691</v>
      </c>
      <c r="X119" s="41">
        <f t="shared" si="15"/>
        <v>0.5833410544</v>
      </c>
      <c r="Y119" s="41">
        <f t="shared" si="16"/>
        <v>0.5768767309</v>
      </c>
      <c r="Z119" s="40">
        <f t="shared" si="17"/>
        <v>646</v>
      </c>
      <c r="AA119" s="40">
        <f t="shared" si="18"/>
        <v>624</v>
      </c>
      <c r="AB119" s="40">
        <f t="shared" si="19"/>
        <v>377</v>
      </c>
      <c r="AC119" s="40">
        <f t="shared" si="20"/>
        <v>269</v>
      </c>
      <c r="AD119" s="40">
        <f t="shared" si="21"/>
        <v>360</v>
      </c>
      <c r="AE119" s="40">
        <f t="shared" si="22"/>
        <v>264</v>
      </c>
      <c r="AF119" s="40">
        <f t="shared" si="23"/>
        <v>1.092936803</v>
      </c>
      <c r="AG119" s="40">
        <f t="shared" si="24"/>
        <v>0.5055555556</v>
      </c>
      <c r="AH119" s="40">
        <f t="shared" si="25"/>
        <v>412</v>
      </c>
      <c r="AI119" s="40">
        <f t="shared" ref="AI119:AJ119" si="160">AF119*AC119</f>
        <v>294</v>
      </c>
      <c r="AJ119" s="40">
        <f t="shared" si="160"/>
        <v>182</v>
      </c>
      <c r="AK119" s="40">
        <f t="shared" si="27"/>
        <v>133</v>
      </c>
      <c r="AL119" s="18">
        <f t="shared" si="28"/>
        <v>1940</v>
      </c>
      <c r="AM119" s="40">
        <f t="shared" si="29"/>
        <v>1021</v>
      </c>
      <c r="AN119" s="42">
        <f t="shared" si="30"/>
        <v>0.5262886598</v>
      </c>
      <c r="AO119" s="42">
        <f t="shared" si="31"/>
        <v>0.6546391753</v>
      </c>
      <c r="AP119" s="43">
        <f t="shared" si="32"/>
        <v>0.4204724409</v>
      </c>
      <c r="AQ119" s="43">
        <f t="shared" si="33"/>
        <v>0.6251968504</v>
      </c>
      <c r="AR119" s="43">
        <f t="shared" si="34"/>
        <v>0.5086614173</v>
      </c>
      <c r="AS119" s="43">
        <f t="shared" si="35"/>
        <v>0.5817825661</v>
      </c>
      <c r="AT119" s="43">
        <f t="shared" si="36"/>
        <v>0.5337904016</v>
      </c>
      <c r="AU119" s="43">
        <f t="shared" si="37"/>
        <v>0.6914789422</v>
      </c>
      <c r="AV119" s="44">
        <f t="shared" si="38"/>
        <v>309</v>
      </c>
      <c r="AW119" s="45">
        <f t="shared" si="39"/>
        <v>-60</v>
      </c>
      <c r="AX119" s="45"/>
    </row>
    <row r="120">
      <c r="A120" s="60"/>
      <c r="B120" s="60"/>
      <c r="C120" s="60"/>
      <c r="D120" s="46">
        <v>118.0</v>
      </c>
      <c r="E120" s="25">
        <f>'Miller vs Stavros; STUV'!D126</f>
        <v>118</v>
      </c>
      <c r="F120" s="26">
        <f>'Miller vs Stavros; STUV'!E126</f>
        <v>3749</v>
      </c>
      <c r="G120" s="18">
        <f>'Miller vs Stavros; STUV'!F126</f>
        <v>1822</v>
      </c>
      <c r="H120" s="15">
        <f t="shared" si="5"/>
        <v>1288</v>
      </c>
      <c r="I120" s="28">
        <f>'Miller vs Stavros; STUV'!G126</f>
        <v>283</v>
      </c>
      <c r="J120" s="29">
        <f>'Miller vs Stavros; STUV'!H126</f>
        <v>211</v>
      </c>
      <c r="K120" s="30">
        <f>'Miller vs Stavros; STUV'!I126</f>
        <v>204</v>
      </c>
      <c r="L120" s="31">
        <f>'Miller vs Stavros; STUV'!J126</f>
        <v>407</v>
      </c>
      <c r="M120" s="32">
        <f>'Miller vs Stavros; STUV'!K126</f>
        <v>103</v>
      </c>
      <c r="N120" s="33">
        <f>'Miller vs Stavros; STUV'!L126</f>
        <v>80</v>
      </c>
      <c r="O120" s="72">
        <f t="shared" si="6"/>
        <v>0.4298375185</v>
      </c>
      <c r="P120" s="72">
        <f t="shared" si="7"/>
        <v>0.6661211129</v>
      </c>
      <c r="Q120" s="40">
        <f t="shared" si="8"/>
        <v>0.6818724785</v>
      </c>
      <c r="R120" s="17">
        <f t="shared" si="9"/>
        <v>0.3542837585</v>
      </c>
      <c r="S120" s="72">
        <f t="shared" si="10"/>
        <v>-0.0157513656</v>
      </c>
      <c r="T120" s="40">
        <f t="shared" si="11"/>
        <v>0.09605814391</v>
      </c>
      <c r="U120" s="40">
        <f t="shared" si="12"/>
        <v>0.3938764234</v>
      </c>
      <c r="V120" s="40">
        <f t="shared" si="13"/>
        <v>0.3938764234</v>
      </c>
      <c r="W120" s="72">
        <f t="shared" si="14"/>
        <v>0.3781250578</v>
      </c>
      <c r="X120" s="41">
        <f t="shared" si="15"/>
        <v>0.6061235766</v>
      </c>
      <c r="Y120" s="41">
        <f t="shared" si="16"/>
        <v>0.6218749422</v>
      </c>
      <c r="Z120" s="40">
        <f t="shared" si="17"/>
        <v>677</v>
      </c>
      <c r="AA120" s="40">
        <f t="shared" si="18"/>
        <v>611</v>
      </c>
      <c r="AB120" s="40">
        <f t="shared" si="19"/>
        <v>410</v>
      </c>
      <c r="AC120" s="40">
        <f t="shared" si="20"/>
        <v>267</v>
      </c>
      <c r="AD120" s="40">
        <f t="shared" si="21"/>
        <v>380</v>
      </c>
      <c r="AE120" s="40">
        <f t="shared" si="22"/>
        <v>231</v>
      </c>
      <c r="AF120" s="40">
        <f t="shared" si="23"/>
        <v>1.08988764</v>
      </c>
      <c r="AG120" s="40">
        <f t="shared" si="24"/>
        <v>0.5368421053</v>
      </c>
      <c r="AH120" s="40">
        <f t="shared" si="25"/>
        <v>447</v>
      </c>
      <c r="AI120" s="40">
        <f t="shared" ref="AI120:AJ120" si="161">AF120*AC120</f>
        <v>291</v>
      </c>
      <c r="AJ120" s="40">
        <f t="shared" si="161"/>
        <v>204</v>
      </c>
      <c r="AK120" s="40">
        <f t="shared" si="27"/>
        <v>124</v>
      </c>
      <c r="AL120" s="18">
        <f t="shared" si="28"/>
        <v>1822</v>
      </c>
      <c r="AM120" s="40">
        <f t="shared" si="29"/>
        <v>1066</v>
      </c>
      <c r="AN120" s="42">
        <f t="shared" si="30"/>
        <v>0.5850713502</v>
      </c>
      <c r="AO120" s="42">
        <f t="shared" si="31"/>
        <v>0.7069154775</v>
      </c>
      <c r="AP120" s="43">
        <f t="shared" si="32"/>
        <v>0.4580745342</v>
      </c>
      <c r="AQ120" s="43">
        <f t="shared" si="33"/>
        <v>0.6156832298</v>
      </c>
      <c r="AR120" s="43">
        <f t="shared" si="34"/>
        <v>0.525621118</v>
      </c>
      <c r="AS120" s="43">
        <f t="shared" si="35"/>
        <v>0.6106941839</v>
      </c>
      <c r="AT120" s="43">
        <f t="shared" si="36"/>
        <v>0.5356472795</v>
      </c>
      <c r="AU120" s="43">
        <f t="shared" si="37"/>
        <v>0.6923076923</v>
      </c>
      <c r="AV120" s="44">
        <f t="shared" si="38"/>
        <v>283</v>
      </c>
      <c r="AW120" s="45">
        <f t="shared" si="39"/>
        <v>-61</v>
      </c>
      <c r="AX120" s="45"/>
    </row>
    <row r="121">
      <c r="A121" s="60"/>
      <c r="B121" s="60"/>
      <c r="C121" s="60"/>
      <c r="D121" s="46">
        <v>119.0</v>
      </c>
      <c r="E121" s="25">
        <f>'Miller vs Stavros; STUV'!D127</f>
        <v>119</v>
      </c>
      <c r="F121" s="26">
        <f>'Miller vs Stavros; STUV'!E127</f>
        <v>3765</v>
      </c>
      <c r="G121" s="18">
        <f>'Miller vs Stavros; STUV'!F127</f>
        <v>1946</v>
      </c>
      <c r="H121" s="15">
        <f t="shared" si="5"/>
        <v>1288</v>
      </c>
      <c r="I121" s="28">
        <f>'Miller vs Stavros; STUV'!G127</f>
        <v>275</v>
      </c>
      <c r="J121" s="29">
        <f>'Miller vs Stavros; STUV'!H127</f>
        <v>268</v>
      </c>
      <c r="K121" s="30">
        <f>'Miller vs Stavros; STUV'!I127</f>
        <v>144</v>
      </c>
      <c r="L121" s="31">
        <f>'Miller vs Stavros; STUV'!J127</f>
        <v>450</v>
      </c>
      <c r="M121" s="32">
        <f>'Miller vs Stavros; STUV'!K127</f>
        <v>73</v>
      </c>
      <c r="N121" s="33">
        <f>'Miller vs Stavros; STUV'!L127</f>
        <v>78</v>
      </c>
      <c r="O121" s="72">
        <f t="shared" si="6"/>
        <v>0.4985590778</v>
      </c>
      <c r="P121" s="72">
        <f t="shared" si="7"/>
        <v>0.7575757576</v>
      </c>
      <c r="Q121" s="40">
        <f t="shared" si="8"/>
        <v>0.73202542</v>
      </c>
      <c r="R121" s="17">
        <f t="shared" si="9"/>
        <v>0.4044367</v>
      </c>
      <c r="S121" s="72">
        <f t="shared" si="10"/>
        <v>0.02555033762</v>
      </c>
      <c r="T121" s="40">
        <f t="shared" si="11"/>
        <v>0.1038584203</v>
      </c>
      <c r="U121" s="40">
        <f t="shared" si="12"/>
        <v>0.4539439384</v>
      </c>
      <c r="V121" s="40">
        <f t="shared" si="13"/>
        <v>0.4539439384</v>
      </c>
      <c r="W121" s="72">
        <f t="shared" si="14"/>
        <v>0.479494276</v>
      </c>
      <c r="X121" s="41">
        <f t="shared" si="15"/>
        <v>0.5460560616</v>
      </c>
      <c r="Y121" s="41">
        <f t="shared" si="16"/>
        <v>0.520505724</v>
      </c>
      <c r="Z121" s="40">
        <f t="shared" si="17"/>
        <v>694</v>
      </c>
      <c r="AA121" s="40">
        <f t="shared" si="18"/>
        <v>594</v>
      </c>
      <c r="AB121" s="40">
        <f t="shared" si="19"/>
        <v>379</v>
      </c>
      <c r="AC121" s="40">
        <f t="shared" si="20"/>
        <v>315</v>
      </c>
      <c r="AD121" s="40">
        <f t="shared" si="21"/>
        <v>309</v>
      </c>
      <c r="AE121" s="40">
        <f t="shared" si="22"/>
        <v>285</v>
      </c>
      <c r="AF121" s="40">
        <f t="shared" si="23"/>
        <v>1.098412698</v>
      </c>
      <c r="AG121" s="40">
        <f t="shared" si="24"/>
        <v>0.4660194175</v>
      </c>
      <c r="AH121" s="40">
        <f t="shared" si="25"/>
        <v>416</v>
      </c>
      <c r="AI121" s="40">
        <f t="shared" ref="AI121:AJ121" si="162">AF121*AC121</f>
        <v>346</v>
      </c>
      <c r="AJ121" s="40">
        <f t="shared" si="162"/>
        <v>144</v>
      </c>
      <c r="AK121" s="40">
        <f t="shared" si="27"/>
        <v>133</v>
      </c>
      <c r="AL121" s="18">
        <f t="shared" si="28"/>
        <v>1946</v>
      </c>
      <c r="AM121" s="40">
        <f t="shared" si="29"/>
        <v>1039</v>
      </c>
      <c r="AN121" s="42">
        <f t="shared" si="30"/>
        <v>0.5339157246</v>
      </c>
      <c r="AO121" s="42">
        <f t="shared" si="31"/>
        <v>0.6618705036</v>
      </c>
      <c r="AP121" s="43">
        <f t="shared" si="32"/>
        <v>0.3819875776</v>
      </c>
      <c r="AQ121" s="43">
        <f t="shared" si="33"/>
        <v>0.6195652174</v>
      </c>
      <c r="AR121" s="43">
        <f t="shared" si="34"/>
        <v>0.5388198758</v>
      </c>
      <c r="AS121" s="43">
        <f t="shared" si="35"/>
        <v>0.5389797883</v>
      </c>
      <c r="AT121" s="43">
        <f t="shared" si="36"/>
        <v>0.5283926853</v>
      </c>
      <c r="AU121" s="43">
        <f t="shared" si="37"/>
        <v>0.7333974976</v>
      </c>
      <c r="AV121" s="44">
        <f t="shared" si="38"/>
        <v>317</v>
      </c>
      <c r="AW121" s="45">
        <f t="shared" si="39"/>
        <v>-68</v>
      </c>
      <c r="AX121" s="45"/>
    </row>
    <row r="122">
      <c r="A122" s="60"/>
      <c r="B122" s="60"/>
      <c r="C122" s="60"/>
      <c r="D122" s="46">
        <v>120.0</v>
      </c>
      <c r="E122" s="25">
        <f>'Miller vs Stavros; STUV'!D128</f>
        <v>120</v>
      </c>
      <c r="F122" s="26">
        <f>'Miller vs Stavros; STUV'!E128</f>
        <v>3609</v>
      </c>
      <c r="G122" s="18">
        <f>'Miller vs Stavros; STUV'!F128</f>
        <v>1611</v>
      </c>
      <c r="H122" s="15">
        <f t="shared" si="5"/>
        <v>1291</v>
      </c>
      <c r="I122" s="28">
        <f>'Miller vs Stavros; STUV'!G128</f>
        <v>558</v>
      </c>
      <c r="J122" s="29">
        <f>'Miller vs Stavros; STUV'!H128</f>
        <v>180</v>
      </c>
      <c r="K122" s="30">
        <f>'Miller vs Stavros; STUV'!I128</f>
        <v>204</v>
      </c>
      <c r="L122" s="31">
        <f>'Miller vs Stavros; STUV'!J128</f>
        <v>220</v>
      </c>
      <c r="M122" s="32">
        <f>'Miller vs Stavros; STUV'!K128</f>
        <v>94</v>
      </c>
      <c r="N122" s="33">
        <f>'Miller vs Stavros; STUV'!L128</f>
        <v>35</v>
      </c>
      <c r="O122" s="72">
        <f t="shared" si="6"/>
        <v>0.2479815456</v>
      </c>
      <c r="P122" s="72">
        <f t="shared" si="7"/>
        <v>0.5188679245</v>
      </c>
      <c r="Q122" s="40">
        <f t="shared" si="8"/>
        <v>0.5100880056</v>
      </c>
      <c r="R122" s="17">
        <f t="shared" si="9"/>
        <v>0.1824992856</v>
      </c>
      <c r="S122" s="72">
        <f t="shared" si="10"/>
        <v>0.008779918904</v>
      </c>
      <c r="T122" s="40">
        <f t="shared" si="11"/>
        <v>0.1509570096</v>
      </c>
      <c r="U122" s="40">
        <f t="shared" si="12"/>
        <v>0.2177163708</v>
      </c>
      <c r="V122" s="40">
        <f t="shared" si="13"/>
        <v>0.2177163708</v>
      </c>
      <c r="W122" s="72">
        <f t="shared" si="14"/>
        <v>0.2264962897</v>
      </c>
      <c r="X122" s="41">
        <f t="shared" si="15"/>
        <v>0.7822836292</v>
      </c>
      <c r="Y122" s="41">
        <f t="shared" si="16"/>
        <v>0.7735037103</v>
      </c>
      <c r="Z122" s="40">
        <f t="shared" si="17"/>
        <v>867</v>
      </c>
      <c r="AA122" s="40">
        <f t="shared" si="18"/>
        <v>424</v>
      </c>
      <c r="AB122" s="40">
        <f t="shared" si="19"/>
        <v>678</v>
      </c>
      <c r="AC122" s="40">
        <f t="shared" si="20"/>
        <v>189</v>
      </c>
      <c r="AD122" s="40">
        <f t="shared" si="21"/>
        <v>328</v>
      </c>
      <c r="AE122" s="40">
        <f t="shared" si="22"/>
        <v>96</v>
      </c>
      <c r="AF122" s="40">
        <f t="shared" si="23"/>
        <v>1.137566138</v>
      </c>
      <c r="AG122" s="40">
        <f t="shared" si="24"/>
        <v>0.6219512195</v>
      </c>
      <c r="AH122" s="40">
        <f t="shared" si="25"/>
        <v>771</v>
      </c>
      <c r="AI122" s="40">
        <f t="shared" ref="AI122:AJ122" si="163">AF122*AC122</f>
        <v>215</v>
      </c>
      <c r="AJ122" s="40">
        <f t="shared" si="163"/>
        <v>204</v>
      </c>
      <c r="AK122" s="40">
        <f t="shared" si="27"/>
        <v>60</v>
      </c>
      <c r="AL122" s="18">
        <f t="shared" si="28"/>
        <v>1611</v>
      </c>
      <c r="AM122" s="40">
        <f t="shared" si="29"/>
        <v>1250</v>
      </c>
      <c r="AN122" s="42">
        <f t="shared" si="30"/>
        <v>0.7759155804</v>
      </c>
      <c r="AO122" s="42">
        <f t="shared" si="31"/>
        <v>0.8013656114</v>
      </c>
      <c r="AP122" s="43">
        <f t="shared" si="32"/>
        <v>0.6630518978</v>
      </c>
      <c r="AQ122" s="43">
        <f t="shared" si="33"/>
        <v>0.6754453912</v>
      </c>
      <c r="AR122" s="43">
        <f t="shared" si="34"/>
        <v>0.6715724245</v>
      </c>
      <c r="AS122" s="43">
        <f t="shared" si="35"/>
        <v>0.78</v>
      </c>
      <c r="AT122" s="43">
        <f t="shared" si="36"/>
        <v>0.6648</v>
      </c>
      <c r="AU122" s="43">
        <f t="shared" si="37"/>
        <v>0.7888</v>
      </c>
      <c r="AV122" s="44">
        <f t="shared" si="38"/>
        <v>160</v>
      </c>
      <c r="AW122" s="45">
        <f t="shared" si="39"/>
        <v>-119</v>
      </c>
      <c r="AX122" s="45"/>
    </row>
    <row r="123">
      <c r="A123" s="60"/>
      <c r="B123" s="60"/>
      <c r="C123" s="60"/>
      <c r="D123" s="46">
        <v>121.0</v>
      </c>
      <c r="E123" s="25">
        <f>'Miller vs Stavros; STUV'!D129</f>
        <v>121</v>
      </c>
      <c r="F123" s="26">
        <f>'Miller vs Stavros; STUV'!E129</f>
        <v>3734</v>
      </c>
      <c r="G123" s="18">
        <f>'Miller vs Stavros; STUV'!F129</f>
        <v>1680</v>
      </c>
      <c r="H123" s="15">
        <f t="shared" si="5"/>
        <v>1293</v>
      </c>
      <c r="I123" s="28">
        <f>'Miller vs Stavros; STUV'!G129</f>
        <v>411</v>
      </c>
      <c r="J123" s="29">
        <f>'Miller vs Stavros; STUV'!H129</f>
        <v>223</v>
      </c>
      <c r="K123" s="30">
        <f>'Miller vs Stavros; STUV'!I129</f>
        <v>210</v>
      </c>
      <c r="L123" s="31">
        <f>'Miller vs Stavros; STUV'!J129</f>
        <v>292</v>
      </c>
      <c r="M123" s="32">
        <f>'Miller vs Stavros; STUV'!K129</f>
        <v>117</v>
      </c>
      <c r="N123" s="33">
        <f>'Miller vs Stavros; STUV'!L129</f>
        <v>40</v>
      </c>
      <c r="O123" s="72">
        <f t="shared" si="6"/>
        <v>0.3324905183</v>
      </c>
      <c r="P123" s="72">
        <f t="shared" si="7"/>
        <v>0.5816733068</v>
      </c>
      <c r="Q123" s="40">
        <f t="shared" si="8"/>
        <v>0.5932898313</v>
      </c>
      <c r="R123" s="17">
        <f t="shared" si="9"/>
        <v>0.2657011113</v>
      </c>
      <c r="S123" s="72">
        <f t="shared" si="10"/>
        <v>-0.0116165245</v>
      </c>
      <c r="T123" s="40">
        <f t="shared" si="11"/>
        <v>0.1111916723</v>
      </c>
      <c r="U123" s="40">
        <f t="shared" si="12"/>
        <v>0.3009543365</v>
      </c>
      <c r="V123" s="40">
        <f t="shared" si="13"/>
        <v>0.3009543365</v>
      </c>
      <c r="W123" s="72">
        <f t="shared" si="14"/>
        <v>0.289337812</v>
      </c>
      <c r="X123" s="41">
        <f t="shared" si="15"/>
        <v>0.6990456635</v>
      </c>
      <c r="Y123" s="41">
        <f t="shared" si="16"/>
        <v>0.710662188</v>
      </c>
      <c r="Z123" s="40">
        <f t="shared" si="17"/>
        <v>791</v>
      </c>
      <c r="AA123" s="40">
        <f t="shared" si="18"/>
        <v>502</v>
      </c>
      <c r="AB123" s="40">
        <f t="shared" si="19"/>
        <v>553</v>
      </c>
      <c r="AC123" s="40">
        <f t="shared" si="20"/>
        <v>238</v>
      </c>
      <c r="AD123" s="40">
        <f t="shared" si="21"/>
        <v>357</v>
      </c>
      <c r="AE123" s="40">
        <f t="shared" si="22"/>
        <v>145</v>
      </c>
      <c r="AF123" s="40">
        <f t="shared" si="23"/>
        <v>1.105042017</v>
      </c>
      <c r="AG123" s="40">
        <f t="shared" si="24"/>
        <v>0.5882352941</v>
      </c>
      <c r="AH123" s="40">
        <f t="shared" si="25"/>
        <v>611</v>
      </c>
      <c r="AI123" s="40">
        <f t="shared" ref="AI123:AJ123" si="164">AF123*AC123</f>
        <v>263</v>
      </c>
      <c r="AJ123" s="40">
        <f t="shared" si="164"/>
        <v>210</v>
      </c>
      <c r="AK123" s="40">
        <f t="shared" si="27"/>
        <v>85</v>
      </c>
      <c r="AL123" s="18">
        <f t="shared" si="28"/>
        <v>1680</v>
      </c>
      <c r="AM123" s="40">
        <f t="shared" si="29"/>
        <v>1169</v>
      </c>
      <c r="AN123" s="42">
        <f t="shared" si="30"/>
        <v>0.6958333333</v>
      </c>
      <c r="AO123" s="42">
        <f t="shared" si="31"/>
        <v>0.7696428571</v>
      </c>
      <c r="AP123" s="43">
        <f t="shared" si="32"/>
        <v>0.5707656613</v>
      </c>
      <c r="AQ123" s="43">
        <f t="shared" si="33"/>
        <v>0.6341840681</v>
      </c>
      <c r="AR123" s="43">
        <f t="shared" si="34"/>
        <v>0.6117556071</v>
      </c>
      <c r="AS123" s="43">
        <f t="shared" si="35"/>
        <v>0.7023096664</v>
      </c>
      <c r="AT123" s="43">
        <f t="shared" si="36"/>
        <v>0.5953806672</v>
      </c>
      <c r="AU123" s="43">
        <f t="shared" si="37"/>
        <v>0.747647562</v>
      </c>
      <c r="AV123" s="44">
        <f t="shared" si="38"/>
        <v>207</v>
      </c>
      <c r="AW123" s="45">
        <f t="shared" si="39"/>
        <v>-83</v>
      </c>
      <c r="AX123" s="45"/>
    </row>
    <row r="124">
      <c r="A124" s="60"/>
      <c r="B124" s="60"/>
      <c r="C124" s="60"/>
      <c r="D124" s="46">
        <v>122.0</v>
      </c>
      <c r="E124" s="25">
        <f>'Miller vs Stavros; STUV'!D130</f>
        <v>122</v>
      </c>
      <c r="F124" s="26">
        <f>'Miller vs Stavros; STUV'!E130</f>
        <v>3759</v>
      </c>
      <c r="G124" s="18">
        <f>'Miller vs Stavros; STUV'!F130</f>
        <v>1616</v>
      </c>
      <c r="H124" s="15">
        <f t="shared" si="5"/>
        <v>1301</v>
      </c>
      <c r="I124" s="28">
        <f>'Miller vs Stavros; STUV'!G130</f>
        <v>414</v>
      </c>
      <c r="J124" s="29">
        <f>'Miller vs Stavros; STUV'!H130</f>
        <v>206</v>
      </c>
      <c r="K124" s="30">
        <f>'Miller vs Stavros; STUV'!I130</f>
        <v>250</v>
      </c>
      <c r="L124" s="31">
        <f>'Miller vs Stavros; STUV'!J130</f>
        <v>317</v>
      </c>
      <c r="M124" s="32">
        <f>'Miller vs Stavros; STUV'!K130</f>
        <v>79</v>
      </c>
      <c r="N124" s="33">
        <f>'Miller vs Stavros; STUV'!L130</f>
        <v>35</v>
      </c>
      <c r="O124" s="72">
        <f t="shared" si="6"/>
        <v>0.3283378747</v>
      </c>
      <c r="P124" s="72">
        <f t="shared" si="7"/>
        <v>0.5590828924</v>
      </c>
      <c r="Q124" s="40">
        <f t="shared" si="8"/>
        <v>0.5892470173</v>
      </c>
      <c r="R124" s="17">
        <f t="shared" si="9"/>
        <v>0.2616582973</v>
      </c>
      <c r="S124" s="72">
        <f t="shared" si="10"/>
        <v>-0.03016412484</v>
      </c>
      <c r="T124" s="40">
        <f t="shared" si="11"/>
        <v>0.1125394382</v>
      </c>
      <c r="U124" s="40">
        <f t="shared" si="12"/>
        <v>0.296876089</v>
      </c>
      <c r="V124" s="40">
        <f t="shared" si="13"/>
        <v>0.296876089</v>
      </c>
      <c r="W124" s="72">
        <f t="shared" si="14"/>
        <v>0.2667119642</v>
      </c>
      <c r="X124" s="41">
        <f t="shared" si="15"/>
        <v>0.703123911</v>
      </c>
      <c r="Y124" s="41">
        <f t="shared" si="16"/>
        <v>0.7332880358</v>
      </c>
      <c r="Z124" s="40">
        <f t="shared" si="17"/>
        <v>734</v>
      </c>
      <c r="AA124" s="40">
        <f t="shared" si="18"/>
        <v>567</v>
      </c>
      <c r="AB124" s="40">
        <f t="shared" si="19"/>
        <v>516</v>
      </c>
      <c r="AC124" s="40">
        <f t="shared" si="20"/>
        <v>218</v>
      </c>
      <c r="AD124" s="40">
        <f t="shared" si="21"/>
        <v>416</v>
      </c>
      <c r="AE124" s="40">
        <f t="shared" si="22"/>
        <v>151</v>
      </c>
      <c r="AF124" s="40">
        <f t="shared" si="23"/>
        <v>1.105504587</v>
      </c>
      <c r="AG124" s="40">
        <f t="shared" si="24"/>
        <v>0.6009615385</v>
      </c>
      <c r="AH124" s="40">
        <f t="shared" si="25"/>
        <v>570</v>
      </c>
      <c r="AI124" s="40">
        <f t="shared" ref="AI124:AJ124" si="165">AF124*AC124</f>
        <v>241</v>
      </c>
      <c r="AJ124" s="40">
        <f t="shared" si="165"/>
        <v>250</v>
      </c>
      <c r="AK124" s="40">
        <f t="shared" si="27"/>
        <v>91</v>
      </c>
      <c r="AL124" s="18">
        <f t="shared" si="28"/>
        <v>1616</v>
      </c>
      <c r="AM124" s="40">
        <f t="shared" si="29"/>
        <v>1152</v>
      </c>
      <c r="AN124" s="42">
        <f t="shared" si="30"/>
        <v>0.7128712871</v>
      </c>
      <c r="AO124" s="42">
        <f t="shared" si="31"/>
        <v>0.8050742574</v>
      </c>
      <c r="AP124" s="43">
        <f t="shared" si="32"/>
        <v>0.5710991545</v>
      </c>
      <c r="AQ124" s="43">
        <f t="shared" si="33"/>
        <v>0.6225980015</v>
      </c>
      <c r="AR124" s="43">
        <f t="shared" si="34"/>
        <v>0.5641813989</v>
      </c>
      <c r="AS124" s="43">
        <f t="shared" si="35"/>
        <v>0.7118055556</v>
      </c>
      <c r="AT124" s="43">
        <f t="shared" si="36"/>
        <v>0.5737847222</v>
      </c>
      <c r="AU124" s="43">
        <f t="shared" si="37"/>
        <v>0.7039930556</v>
      </c>
      <c r="AV124" s="44">
        <f t="shared" si="38"/>
        <v>226</v>
      </c>
      <c r="AW124" s="45">
        <f t="shared" si="39"/>
        <v>-77</v>
      </c>
      <c r="AX124" s="45"/>
    </row>
    <row r="125">
      <c r="A125" s="60"/>
      <c r="B125" s="60"/>
      <c r="C125" s="60"/>
      <c r="D125" s="46">
        <v>123.0</v>
      </c>
      <c r="E125" s="25">
        <f>'Miller vs Stavros; STUV'!D131</f>
        <v>123</v>
      </c>
      <c r="F125" s="26">
        <f>'Miller vs Stavros; STUV'!E131</f>
        <v>3373</v>
      </c>
      <c r="G125" s="18">
        <f>'Miller vs Stavros; STUV'!F131</f>
        <v>1643</v>
      </c>
      <c r="H125" s="15">
        <f t="shared" si="5"/>
        <v>1321</v>
      </c>
      <c r="I125" s="28">
        <f>'Miller vs Stavros; STUV'!G131</f>
        <v>473</v>
      </c>
      <c r="J125" s="29">
        <f>'Miller vs Stavros; STUV'!H131</f>
        <v>236</v>
      </c>
      <c r="K125" s="30">
        <f>'Miller vs Stavros; STUV'!I131</f>
        <v>216</v>
      </c>
      <c r="L125" s="31">
        <f>'Miller vs Stavros; STUV'!J131</f>
        <v>326</v>
      </c>
      <c r="M125" s="32">
        <f>'Miller vs Stavros; STUV'!K131</f>
        <v>42</v>
      </c>
      <c r="N125" s="33">
        <f>'Miller vs Stavros; STUV'!L131</f>
        <v>28</v>
      </c>
      <c r="O125" s="72">
        <f t="shared" si="6"/>
        <v>0.3388960205</v>
      </c>
      <c r="P125" s="72">
        <f t="shared" si="7"/>
        <v>0.6014760148</v>
      </c>
      <c r="Q125" s="40">
        <f t="shared" si="8"/>
        <v>0.5995001183</v>
      </c>
      <c r="R125" s="17">
        <f t="shared" si="9"/>
        <v>0.2719113983</v>
      </c>
      <c r="S125" s="72">
        <f t="shared" si="10"/>
        <v>0.001975896455</v>
      </c>
      <c r="T125" s="40">
        <f t="shared" si="11"/>
        <v>0.10922921</v>
      </c>
      <c r="U125" s="40">
        <f t="shared" si="12"/>
        <v>0.3072346996</v>
      </c>
      <c r="V125" s="40">
        <f t="shared" si="13"/>
        <v>0.3072346996</v>
      </c>
      <c r="W125" s="72">
        <f t="shared" si="14"/>
        <v>0.309210596</v>
      </c>
      <c r="X125" s="41">
        <f t="shared" si="15"/>
        <v>0.6927653004</v>
      </c>
      <c r="Y125" s="41">
        <f t="shared" si="16"/>
        <v>0.690789404</v>
      </c>
      <c r="Z125" s="40">
        <f t="shared" si="17"/>
        <v>779</v>
      </c>
      <c r="AA125" s="40">
        <f t="shared" si="18"/>
        <v>542</v>
      </c>
      <c r="AB125" s="40">
        <f t="shared" si="19"/>
        <v>540</v>
      </c>
      <c r="AC125" s="40">
        <f t="shared" si="20"/>
        <v>239</v>
      </c>
      <c r="AD125" s="40">
        <f t="shared" si="21"/>
        <v>374</v>
      </c>
      <c r="AE125" s="40">
        <f t="shared" si="22"/>
        <v>168</v>
      </c>
      <c r="AF125" s="40">
        <f t="shared" si="23"/>
        <v>1.10460251</v>
      </c>
      <c r="AG125" s="40">
        <f t="shared" si="24"/>
        <v>0.577540107</v>
      </c>
      <c r="AH125" s="40">
        <f t="shared" si="25"/>
        <v>596</v>
      </c>
      <c r="AI125" s="40">
        <f t="shared" ref="AI125:AJ125" si="166">AF125*AC125</f>
        <v>264</v>
      </c>
      <c r="AJ125" s="40">
        <f t="shared" si="166"/>
        <v>216</v>
      </c>
      <c r="AK125" s="40">
        <f t="shared" si="27"/>
        <v>97</v>
      </c>
      <c r="AL125" s="18">
        <f t="shared" si="28"/>
        <v>1643</v>
      </c>
      <c r="AM125" s="40">
        <f t="shared" si="29"/>
        <v>1173</v>
      </c>
      <c r="AN125" s="42">
        <f t="shared" si="30"/>
        <v>0.7139379184</v>
      </c>
      <c r="AO125" s="42">
        <f t="shared" si="31"/>
        <v>0.804017042</v>
      </c>
      <c r="AP125" s="43">
        <f t="shared" si="32"/>
        <v>0.5533686601</v>
      </c>
      <c r="AQ125" s="43">
        <f t="shared" si="33"/>
        <v>0.6366389099</v>
      </c>
      <c r="AR125" s="43">
        <f t="shared" si="34"/>
        <v>0.5897047691</v>
      </c>
      <c r="AS125" s="43">
        <f t="shared" si="35"/>
        <v>0.6922421142</v>
      </c>
      <c r="AT125" s="43">
        <f t="shared" si="36"/>
        <v>0.5907928389</v>
      </c>
      <c r="AU125" s="43">
        <f t="shared" si="37"/>
        <v>0.7331628303</v>
      </c>
      <c r="AV125" s="44">
        <f t="shared" si="38"/>
        <v>229</v>
      </c>
      <c r="AW125" s="45">
        <f t="shared" si="39"/>
        <v>-81</v>
      </c>
      <c r="AX125" s="45"/>
    </row>
    <row r="126">
      <c r="A126" s="60"/>
      <c r="B126" s="60"/>
      <c r="C126" s="60"/>
      <c r="D126" s="46">
        <v>124.0</v>
      </c>
      <c r="E126" s="25">
        <f>'Miller vs Stavros; STUV'!D132</f>
        <v>124</v>
      </c>
      <c r="F126" s="26">
        <f>'Miller vs Stavros; STUV'!E132</f>
        <v>3435</v>
      </c>
      <c r="G126" s="18">
        <f>'Miller vs Stavros; STUV'!F132</f>
        <v>1808</v>
      </c>
      <c r="H126" s="15">
        <f t="shared" si="5"/>
        <v>1324</v>
      </c>
      <c r="I126" s="28">
        <f>'Miller vs Stavros; STUV'!G132</f>
        <v>360</v>
      </c>
      <c r="J126" s="29">
        <f>'Miller vs Stavros; STUV'!H132</f>
        <v>255</v>
      </c>
      <c r="K126" s="30">
        <f>'Miller vs Stavros; STUV'!I132</f>
        <v>159</v>
      </c>
      <c r="L126" s="31">
        <f>'Miller vs Stavros; STUV'!J132</f>
        <v>400</v>
      </c>
      <c r="M126" s="32">
        <f>'Miller vs Stavros; STUV'!K132</f>
        <v>83</v>
      </c>
      <c r="N126" s="33">
        <f>'Miller vs Stavros; STUV'!L132</f>
        <v>67</v>
      </c>
      <c r="O126" s="72">
        <f t="shared" si="6"/>
        <v>0.4209150327</v>
      </c>
      <c r="P126" s="72">
        <f t="shared" si="7"/>
        <v>0.7155635063</v>
      </c>
      <c r="Q126" s="40">
        <f t="shared" si="8"/>
        <v>0.6744442678</v>
      </c>
      <c r="R126" s="17">
        <f t="shared" si="9"/>
        <v>0.3468555478</v>
      </c>
      <c r="S126" s="72">
        <f t="shared" si="10"/>
        <v>0.04111923848</v>
      </c>
      <c r="T126" s="40">
        <f t="shared" si="11"/>
        <v>0.0961629194</v>
      </c>
      <c r="U126" s="40">
        <f t="shared" si="12"/>
        <v>0.3856671076</v>
      </c>
      <c r="V126" s="40">
        <f t="shared" si="13"/>
        <v>0.3856671076</v>
      </c>
      <c r="W126" s="72">
        <f t="shared" si="14"/>
        <v>0.4267863461</v>
      </c>
      <c r="X126" s="41">
        <f t="shared" si="15"/>
        <v>0.6143328924</v>
      </c>
      <c r="Y126" s="41">
        <f t="shared" si="16"/>
        <v>0.5732136539</v>
      </c>
      <c r="Z126" s="40">
        <f t="shared" si="17"/>
        <v>765</v>
      </c>
      <c r="AA126" s="40">
        <f t="shared" si="18"/>
        <v>559</v>
      </c>
      <c r="AB126" s="40">
        <f t="shared" si="19"/>
        <v>470</v>
      </c>
      <c r="AC126" s="40">
        <f t="shared" si="20"/>
        <v>295</v>
      </c>
      <c r="AD126" s="40">
        <f t="shared" si="21"/>
        <v>320</v>
      </c>
      <c r="AE126" s="40">
        <f t="shared" si="22"/>
        <v>239</v>
      </c>
      <c r="AF126" s="40">
        <f t="shared" si="23"/>
        <v>1.091525424</v>
      </c>
      <c r="AG126" s="40">
        <f t="shared" si="24"/>
        <v>0.496875</v>
      </c>
      <c r="AH126" s="40">
        <f t="shared" si="25"/>
        <v>513</v>
      </c>
      <c r="AI126" s="40">
        <f t="shared" ref="AI126:AJ126" si="167">AF126*AC126</f>
        <v>322</v>
      </c>
      <c r="AJ126" s="40">
        <f t="shared" si="167"/>
        <v>159</v>
      </c>
      <c r="AK126" s="40">
        <f t="shared" si="27"/>
        <v>119</v>
      </c>
      <c r="AL126" s="18">
        <f t="shared" si="28"/>
        <v>1808</v>
      </c>
      <c r="AM126" s="40">
        <f t="shared" si="29"/>
        <v>1113</v>
      </c>
      <c r="AN126" s="42">
        <f t="shared" si="30"/>
        <v>0.6155973451</v>
      </c>
      <c r="AO126" s="42">
        <f t="shared" si="31"/>
        <v>0.732300885</v>
      </c>
      <c r="AP126" s="43">
        <f t="shared" si="32"/>
        <v>0.4546827795</v>
      </c>
      <c r="AQ126" s="43">
        <f t="shared" si="33"/>
        <v>0.6367069486</v>
      </c>
      <c r="AR126" s="43">
        <f t="shared" si="34"/>
        <v>0.5777945619</v>
      </c>
      <c r="AS126" s="43">
        <f t="shared" si="35"/>
        <v>0.6037735849</v>
      </c>
      <c r="AT126" s="43">
        <f t="shared" si="36"/>
        <v>0.567834681</v>
      </c>
      <c r="AU126" s="43">
        <f t="shared" si="37"/>
        <v>0.7502246181</v>
      </c>
      <c r="AV126" s="44">
        <f t="shared" si="38"/>
        <v>281</v>
      </c>
      <c r="AW126" s="45">
        <f t="shared" si="39"/>
        <v>-70</v>
      </c>
      <c r="AX126" s="45"/>
    </row>
    <row r="127">
      <c r="A127" s="60"/>
      <c r="B127" s="60"/>
      <c r="C127" s="60"/>
      <c r="D127" s="46">
        <v>125.0</v>
      </c>
      <c r="E127" s="25">
        <f>'Miller vs Stavros; STUV'!D133</f>
        <v>125</v>
      </c>
      <c r="F127" s="26">
        <f>'Miller vs Stavros; STUV'!E133</f>
        <v>3780</v>
      </c>
      <c r="G127" s="18">
        <f>'Miller vs Stavros; STUV'!F133</f>
        <v>1708</v>
      </c>
      <c r="H127" s="15">
        <f t="shared" si="5"/>
        <v>1341</v>
      </c>
      <c r="I127" s="28">
        <f>'Miller vs Stavros; STUV'!G133</f>
        <v>444</v>
      </c>
      <c r="J127" s="29">
        <f>'Miller vs Stavros; STUV'!H133</f>
        <v>196</v>
      </c>
      <c r="K127" s="30">
        <f>'Miller vs Stavros; STUV'!I133</f>
        <v>202</v>
      </c>
      <c r="L127" s="31">
        <f>'Miller vs Stavros; STUV'!J133</f>
        <v>353</v>
      </c>
      <c r="M127" s="32">
        <f>'Miller vs Stavros; STUV'!K133</f>
        <v>100</v>
      </c>
      <c r="N127" s="33">
        <f>'Miller vs Stavros; STUV'!L133</f>
        <v>46</v>
      </c>
      <c r="O127" s="72">
        <f t="shared" si="6"/>
        <v>0.3078880407</v>
      </c>
      <c r="P127" s="72">
        <f t="shared" si="7"/>
        <v>0.636036036</v>
      </c>
      <c r="Q127" s="40">
        <f t="shared" si="8"/>
        <v>0.5691881164</v>
      </c>
      <c r="R127" s="17">
        <f t="shared" si="9"/>
        <v>0.2415993964</v>
      </c>
      <c r="S127" s="72">
        <f t="shared" si="10"/>
        <v>0.06684791961</v>
      </c>
      <c r="T127" s="40">
        <f t="shared" si="11"/>
        <v>0.1200570662</v>
      </c>
      <c r="U127" s="40">
        <f t="shared" si="12"/>
        <v>0.2767357169</v>
      </c>
      <c r="V127" s="40">
        <f t="shared" si="13"/>
        <v>0.2767357169</v>
      </c>
      <c r="W127" s="72">
        <f t="shared" si="14"/>
        <v>0.3435836365</v>
      </c>
      <c r="X127" s="41">
        <f t="shared" si="15"/>
        <v>0.7232642831</v>
      </c>
      <c r="Y127" s="41">
        <f t="shared" si="16"/>
        <v>0.6564163635</v>
      </c>
      <c r="Z127" s="40">
        <f t="shared" si="17"/>
        <v>786</v>
      </c>
      <c r="AA127" s="40">
        <f t="shared" si="18"/>
        <v>555</v>
      </c>
      <c r="AB127" s="40">
        <f t="shared" si="19"/>
        <v>568</v>
      </c>
      <c r="AC127" s="40">
        <f t="shared" si="20"/>
        <v>218</v>
      </c>
      <c r="AD127" s="40">
        <f t="shared" si="21"/>
        <v>364</v>
      </c>
      <c r="AE127" s="40">
        <f t="shared" si="22"/>
        <v>191</v>
      </c>
      <c r="AF127" s="40">
        <f t="shared" si="23"/>
        <v>1.110091743</v>
      </c>
      <c r="AG127" s="40">
        <f t="shared" si="24"/>
        <v>0.5549450549</v>
      </c>
      <c r="AH127" s="40">
        <f t="shared" si="25"/>
        <v>631</v>
      </c>
      <c r="AI127" s="40">
        <f t="shared" ref="AI127:AJ127" si="168">AF127*AC127</f>
        <v>242</v>
      </c>
      <c r="AJ127" s="40">
        <f t="shared" si="168"/>
        <v>202</v>
      </c>
      <c r="AK127" s="40">
        <f t="shared" si="27"/>
        <v>106</v>
      </c>
      <c r="AL127" s="18">
        <f t="shared" si="28"/>
        <v>1708</v>
      </c>
      <c r="AM127" s="40">
        <f t="shared" si="29"/>
        <v>1181</v>
      </c>
      <c r="AN127" s="42">
        <f t="shared" si="30"/>
        <v>0.6914519906</v>
      </c>
      <c r="AO127" s="42">
        <f t="shared" si="31"/>
        <v>0.7851288056</v>
      </c>
      <c r="AP127" s="43">
        <f t="shared" si="32"/>
        <v>0.5563012677</v>
      </c>
      <c r="AQ127" s="43">
        <f t="shared" si="33"/>
        <v>0.6689038031</v>
      </c>
      <c r="AR127" s="43">
        <f t="shared" si="34"/>
        <v>0.5861297539</v>
      </c>
      <c r="AS127" s="43">
        <f t="shared" si="35"/>
        <v>0.7053344623</v>
      </c>
      <c r="AT127" s="43">
        <f t="shared" si="36"/>
        <v>0.6240474174</v>
      </c>
      <c r="AU127" s="43">
        <f t="shared" si="37"/>
        <v>0.7392040644</v>
      </c>
      <c r="AV127" s="44">
        <f t="shared" si="38"/>
        <v>247</v>
      </c>
      <c r="AW127" s="45">
        <f t="shared" si="39"/>
        <v>-87</v>
      </c>
      <c r="AX127" s="45"/>
    </row>
    <row r="128">
      <c r="A128" s="60"/>
      <c r="B128" s="60"/>
      <c r="C128" s="60"/>
      <c r="D128" s="46">
        <v>126.0</v>
      </c>
      <c r="E128" s="25">
        <f>'Miller vs Stavros; STUV'!D134</f>
        <v>126</v>
      </c>
      <c r="F128" s="26">
        <f>'Miller vs Stavros; STUV'!E134</f>
        <v>3719</v>
      </c>
      <c r="G128" s="18">
        <f>'Miller vs Stavros; STUV'!F134</f>
        <v>1742</v>
      </c>
      <c r="H128" s="15">
        <f t="shared" si="5"/>
        <v>1354</v>
      </c>
      <c r="I128" s="28">
        <f>'Miller vs Stavros; STUV'!G134</f>
        <v>367</v>
      </c>
      <c r="J128" s="29">
        <f>'Miller vs Stavros; STUV'!H134</f>
        <v>236</v>
      </c>
      <c r="K128" s="30">
        <f>'Miller vs Stavros; STUV'!I134</f>
        <v>228</v>
      </c>
      <c r="L128" s="31">
        <f>'Miller vs Stavros; STUV'!J134</f>
        <v>396</v>
      </c>
      <c r="M128" s="32">
        <f>'Miller vs Stavros; STUV'!K134</f>
        <v>89</v>
      </c>
      <c r="N128" s="33">
        <f>'Miller vs Stavros; STUV'!L134</f>
        <v>38</v>
      </c>
      <c r="O128" s="72">
        <f t="shared" si="6"/>
        <v>0.3753424658</v>
      </c>
      <c r="P128" s="72">
        <f t="shared" si="7"/>
        <v>0.6346153846</v>
      </c>
      <c r="Q128" s="40">
        <f t="shared" si="8"/>
        <v>0.6340422504</v>
      </c>
      <c r="R128" s="17">
        <f t="shared" si="9"/>
        <v>0.3064535304</v>
      </c>
      <c r="S128" s="72">
        <f t="shared" si="10"/>
        <v>0.0005731341916</v>
      </c>
      <c r="T128" s="40">
        <f t="shared" si="11"/>
        <v>0.100698638</v>
      </c>
      <c r="U128" s="40">
        <f t="shared" si="12"/>
        <v>0.3426337205</v>
      </c>
      <c r="V128" s="40">
        <f t="shared" si="13"/>
        <v>0.3426337205</v>
      </c>
      <c r="W128" s="72">
        <f t="shared" si="14"/>
        <v>0.3432068547</v>
      </c>
      <c r="X128" s="41">
        <f t="shared" si="15"/>
        <v>0.6573662795</v>
      </c>
      <c r="Y128" s="41">
        <f t="shared" si="16"/>
        <v>0.6567931453</v>
      </c>
      <c r="Z128" s="40">
        <f t="shared" si="17"/>
        <v>730</v>
      </c>
      <c r="AA128" s="40">
        <f t="shared" si="18"/>
        <v>624</v>
      </c>
      <c r="AB128" s="40">
        <f t="shared" si="19"/>
        <v>480</v>
      </c>
      <c r="AC128" s="40">
        <f t="shared" si="20"/>
        <v>250</v>
      </c>
      <c r="AD128" s="40">
        <f t="shared" si="21"/>
        <v>410</v>
      </c>
      <c r="AE128" s="40">
        <f t="shared" si="22"/>
        <v>214</v>
      </c>
      <c r="AF128" s="40">
        <f t="shared" si="23"/>
        <v>1.096</v>
      </c>
      <c r="AG128" s="40">
        <f t="shared" si="24"/>
        <v>0.556097561</v>
      </c>
      <c r="AH128" s="40">
        <f t="shared" si="25"/>
        <v>526</v>
      </c>
      <c r="AI128" s="40">
        <f t="shared" ref="AI128:AJ128" si="169">AF128*AC128</f>
        <v>274</v>
      </c>
      <c r="AJ128" s="40">
        <f t="shared" si="169"/>
        <v>228</v>
      </c>
      <c r="AK128" s="40">
        <f t="shared" si="27"/>
        <v>119</v>
      </c>
      <c r="AL128" s="18">
        <f t="shared" si="28"/>
        <v>1742</v>
      </c>
      <c r="AM128" s="40">
        <f t="shared" si="29"/>
        <v>1147</v>
      </c>
      <c r="AN128" s="42">
        <f t="shared" si="30"/>
        <v>0.6584385763</v>
      </c>
      <c r="AO128" s="42">
        <f t="shared" si="31"/>
        <v>0.7772675086</v>
      </c>
      <c r="AP128" s="43">
        <f t="shared" si="32"/>
        <v>0.5051698671</v>
      </c>
      <c r="AQ128" s="43">
        <f t="shared" si="33"/>
        <v>0.6292466765</v>
      </c>
      <c r="AR128" s="43">
        <f t="shared" si="34"/>
        <v>0.5391432792</v>
      </c>
      <c r="AS128" s="43">
        <f t="shared" si="35"/>
        <v>0.6573670445</v>
      </c>
      <c r="AT128" s="43">
        <f t="shared" si="36"/>
        <v>0.5623365301</v>
      </c>
      <c r="AU128" s="43">
        <f t="shared" si="37"/>
        <v>0.6974716652</v>
      </c>
      <c r="AV128" s="44">
        <f t="shared" si="38"/>
        <v>277</v>
      </c>
      <c r="AW128" s="45">
        <f t="shared" si="39"/>
        <v>-70</v>
      </c>
      <c r="AX128" s="45"/>
    </row>
    <row r="129">
      <c r="A129" s="60"/>
      <c r="B129" s="60"/>
      <c r="C129" s="60"/>
      <c r="D129" s="46">
        <v>127.0</v>
      </c>
      <c r="E129" s="25">
        <f>'Miller vs Stavros; STUV'!D135</f>
        <v>127</v>
      </c>
      <c r="F129" s="26">
        <f>'Miller vs Stavros; STUV'!E135</f>
        <v>3707</v>
      </c>
      <c r="G129" s="18">
        <f>'Miller vs Stavros; STUV'!F135</f>
        <v>1794</v>
      </c>
      <c r="H129" s="15">
        <f t="shared" si="5"/>
        <v>1363</v>
      </c>
      <c r="I129" s="28">
        <f>'Miller vs Stavros; STUV'!G135</f>
        <v>390</v>
      </c>
      <c r="J129" s="29">
        <f>'Miller vs Stavros; STUV'!H135</f>
        <v>232</v>
      </c>
      <c r="K129" s="30">
        <f>'Miller vs Stavros; STUV'!I135</f>
        <v>233</v>
      </c>
      <c r="L129" s="31">
        <f>'Miller vs Stavros; STUV'!J135</f>
        <v>374</v>
      </c>
      <c r="M129" s="32">
        <f>'Miller vs Stavros; STUV'!K135</f>
        <v>95</v>
      </c>
      <c r="N129" s="33">
        <f>'Miller vs Stavros; STUV'!L135</f>
        <v>39</v>
      </c>
      <c r="O129" s="72">
        <f t="shared" si="6"/>
        <v>0.3584656085</v>
      </c>
      <c r="P129" s="72">
        <f t="shared" si="7"/>
        <v>0.6161449753</v>
      </c>
      <c r="Q129" s="40">
        <f t="shared" si="8"/>
        <v>0.618238123</v>
      </c>
      <c r="R129" s="17">
        <f t="shared" si="9"/>
        <v>0.290649403</v>
      </c>
      <c r="S129" s="72">
        <f t="shared" si="10"/>
        <v>-0.002093147691</v>
      </c>
      <c r="T129" s="40">
        <f t="shared" si="11"/>
        <v>0.1040972243</v>
      </c>
      <c r="U129" s="40">
        <f t="shared" si="12"/>
        <v>0.3263239709</v>
      </c>
      <c r="V129" s="40">
        <f t="shared" si="13"/>
        <v>0.3263239709</v>
      </c>
      <c r="W129" s="72">
        <f t="shared" si="14"/>
        <v>0.3242308232</v>
      </c>
      <c r="X129" s="41">
        <f t="shared" si="15"/>
        <v>0.6736760291</v>
      </c>
      <c r="Y129" s="41">
        <f t="shared" si="16"/>
        <v>0.6757691768</v>
      </c>
      <c r="Z129" s="40">
        <f t="shared" si="17"/>
        <v>756</v>
      </c>
      <c r="AA129" s="40">
        <f t="shared" si="18"/>
        <v>607</v>
      </c>
      <c r="AB129" s="40">
        <f t="shared" si="19"/>
        <v>509</v>
      </c>
      <c r="AC129" s="40">
        <f t="shared" si="20"/>
        <v>247</v>
      </c>
      <c r="AD129" s="40">
        <f t="shared" si="21"/>
        <v>410</v>
      </c>
      <c r="AE129" s="40">
        <f t="shared" si="22"/>
        <v>197</v>
      </c>
      <c r="AF129" s="40">
        <f t="shared" si="23"/>
        <v>1.097165992</v>
      </c>
      <c r="AG129" s="40">
        <f t="shared" si="24"/>
        <v>0.5682926829</v>
      </c>
      <c r="AH129" s="40">
        <f t="shared" si="25"/>
        <v>558</v>
      </c>
      <c r="AI129" s="40">
        <f t="shared" ref="AI129:AJ129" si="170">AF129*AC129</f>
        <v>271</v>
      </c>
      <c r="AJ129" s="40">
        <f t="shared" si="170"/>
        <v>233</v>
      </c>
      <c r="AK129" s="40">
        <f t="shared" si="27"/>
        <v>112</v>
      </c>
      <c r="AL129" s="18">
        <f t="shared" si="28"/>
        <v>1794</v>
      </c>
      <c r="AM129" s="40">
        <f t="shared" si="29"/>
        <v>1174</v>
      </c>
      <c r="AN129" s="42">
        <f t="shared" si="30"/>
        <v>0.6544035674</v>
      </c>
      <c r="AO129" s="42">
        <f t="shared" si="31"/>
        <v>0.759754738</v>
      </c>
      <c r="AP129" s="43">
        <f t="shared" si="32"/>
        <v>0.5267791636</v>
      </c>
      <c r="AQ129" s="43">
        <f t="shared" si="33"/>
        <v>0.6302274395</v>
      </c>
      <c r="AR129" s="43">
        <f t="shared" si="34"/>
        <v>0.5546588408</v>
      </c>
      <c r="AS129" s="43">
        <f t="shared" si="35"/>
        <v>0.6737649063</v>
      </c>
      <c r="AT129" s="43">
        <f t="shared" si="36"/>
        <v>0.5706984668</v>
      </c>
      <c r="AU129" s="43">
        <f t="shared" si="37"/>
        <v>0.706132879</v>
      </c>
      <c r="AV129" s="44">
        <f t="shared" si="38"/>
        <v>262</v>
      </c>
      <c r="AW129" s="45">
        <f t="shared" si="39"/>
        <v>-73</v>
      </c>
      <c r="AX129" s="45"/>
    </row>
    <row r="130">
      <c r="A130" s="60"/>
      <c r="B130" s="60"/>
      <c r="C130" s="60"/>
      <c r="D130" s="46">
        <v>128.0</v>
      </c>
      <c r="E130" s="25">
        <f>'Miller vs Stavros; STUV'!D136</f>
        <v>128</v>
      </c>
      <c r="F130" s="26">
        <f>'Miller vs Stavros; STUV'!E136</f>
        <v>3746</v>
      </c>
      <c r="G130" s="18">
        <f>'Miller vs Stavros; STUV'!F136</f>
        <v>1749</v>
      </c>
      <c r="H130" s="15">
        <f t="shared" si="5"/>
        <v>1370</v>
      </c>
      <c r="I130" s="28">
        <f>'Miller vs Stavros; STUV'!G136</f>
        <v>437</v>
      </c>
      <c r="J130" s="29">
        <f>'Miller vs Stavros; STUV'!H136</f>
        <v>242</v>
      </c>
      <c r="K130" s="30">
        <f>'Miller vs Stavros; STUV'!I136</f>
        <v>246</v>
      </c>
      <c r="L130" s="31">
        <f>'Miller vs Stavros; STUV'!J136</f>
        <v>349</v>
      </c>
      <c r="M130" s="32">
        <f>'Miller vs Stavros; STUV'!K136</f>
        <v>70</v>
      </c>
      <c r="N130" s="33">
        <f>'Miller vs Stavros; STUV'!L136</f>
        <v>26</v>
      </c>
      <c r="O130" s="72">
        <f t="shared" si="6"/>
        <v>0.3458064516</v>
      </c>
      <c r="P130" s="72">
        <f t="shared" si="7"/>
        <v>0.5865546218</v>
      </c>
      <c r="Q130" s="40">
        <f t="shared" si="8"/>
        <v>0.6061605104</v>
      </c>
      <c r="R130" s="17">
        <f t="shared" si="9"/>
        <v>0.2785717904</v>
      </c>
      <c r="S130" s="72">
        <f t="shared" si="10"/>
        <v>-0.01960588856</v>
      </c>
      <c r="T130" s="40">
        <f t="shared" si="11"/>
        <v>0.1072692414</v>
      </c>
      <c r="U130" s="40">
        <f t="shared" si="12"/>
        <v>0.3139939047</v>
      </c>
      <c r="V130" s="40">
        <f t="shared" si="13"/>
        <v>0.3139939047</v>
      </c>
      <c r="W130" s="72">
        <f t="shared" si="14"/>
        <v>0.2943880161</v>
      </c>
      <c r="X130" s="41">
        <f t="shared" si="15"/>
        <v>0.6860060953</v>
      </c>
      <c r="Y130" s="41">
        <f t="shared" si="16"/>
        <v>0.7056119839</v>
      </c>
      <c r="Z130" s="40">
        <f t="shared" si="17"/>
        <v>775</v>
      </c>
      <c r="AA130" s="40">
        <f t="shared" si="18"/>
        <v>595</v>
      </c>
      <c r="AB130" s="40">
        <f t="shared" si="19"/>
        <v>532</v>
      </c>
      <c r="AC130" s="40">
        <f t="shared" si="20"/>
        <v>243</v>
      </c>
      <c r="AD130" s="40">
        <f t="shared" si="21"/>
        <v>420</v>
      </c>
      <c r="AE130" s="40">
        <f t="shared" si="22"/>
        <v>175</v>
      </c>
      <c r="AF130" s="40">
        <f t="shared" si="23"/>
        <v>1.102880658</v>
      </c>
      <c r="AG130" s="40">
        <f t="shared" si="24"/>
        <v>0.5857142857</v>
      </c>
      <c r="AH130" s="40">
        <f t="shared" si="25"/>
        <v>587</v>
      </c>
      <c r="AI130" s="40">
        <f t="shared" ref="AI130:AJ130" si="171">AF130*AC130</f>
        <v>268</v>
      </c>
      <c r="AJ130" s="40">
        <f t="shared" si="171"/>
        <v>246</v>
      </c>
      <c r="AK130" s="40">
        <f t="shared" si="27"/>
        <v>103</v>
      </c>
      <c r="AL130" s="18">
        <f t="shared" si="28"/>
        <v>1749</v>
      </c>
      <c r="AM130" s="40">
        <f t="shared" si="29"/>
        <v>1204</v>
      </c>
      <c r="AN130" s="42">
        <f t="shared" si="30"/>
        <v>0.6883933676</v>
      </c>
      <c r="AO130" s="42">
        <f t="shared" si="31"/>
        <v>0.7833047456</v>
      </c>
      <c r="AP130" s="43">
        <f t="shared" si="32"/>
        <v>0.5496350365</v>
      </c>
      <c r="AQ130" s="43">
        <f t="shared" si="33"/>
        <v>0.6248175182</v>
      </c>
      <c r="AR130" s="43">
        <f t="shared" si="34"/>
        <v>0.5656934307</v>
      </c>
      <c r="AS130" s="43">
        <f t="shared" si="35"/>
        <v>0.6918604651</v>
      </c>
      <c r="AT130" s="43">
        <f t="shared" si="36"/>
        <v>0.573089701</v>
      </c>
      <c r="AU130" s="43">
        <f t="shared" si="37"/>
        <v>0.7101328904</v>
      </c>
      <c r="AV130" s="44">
        <f t="shared" si="38"/>
        <v>246</v>
      </c>
      <c r="AW130" s="45">
        <f t="shared" si="39"/>
        <v>-80</v>
      </c>
      <c r="AX130" s="45"/>
    </row>
    <row r="131">
      <c r="A131" s="60"/>
      <c r="B131" s="60"/>
      <c r="C131" s="60"/>
      <c r="D131" s="46">
        <v>129.0</v>
      </c>
      <c r="E131" s="25">
        <f>'Miller vs Stavros; STUV'!D137</f>
        <v>129</v>
      </c>
      <c r="F131" s="26">
        <f>'Miller vs Stavros; STUV'!E137</f>
        <v>3702</v>
      </c>
      <c r="G131" s="18">
        <f>'Miller vs Stavros; STUV'!F137</f>
        <v>1973</v>
      </c>
      <c r="H131" s="15">
        <f t="shared" si="5"/>
        <v>1388</v>
      </c>
      <c r="I131" s="28">
        <f>'Miller vs Stavros; STUV'!G137</f>
        <v>313</v>
      </c>
      <c r="J131" s="29">
        <f>'Miller vs Stavros; STUV'!H137</f>
        <v>227</v>
      </c>
      <c r="K131" s="30">
        <f>'Miller vs Stavros; STUV'!I137</f>
        <v>187</v>
      </c>
      <c r="L131" s="31">
        <f>'Miller vs Stavros; STUV'!J137</f>
        <v>489</v>
      </c>
      <c r="M131" s="32">
        <f>'Miller vs Stavros; STUV'!K137</f>
        <v>81</v>
      </c>
      <c r="N131" s="33">
        <f>'Miller vs Stavros; STUV'!L137</f>
        <v>91</v>
      </c>
      <c r="O131" s="72">
        <f t="shared" si="6"/>
        <v>0.4466292135</v>
      </c>
      <c r="P131" s="72">
        <f t="shared" si="7"/>
        <v>0.7233727811</v>
      </c>
      <c r="Q131" s="40">
        <f t="shared" si="8"/>
        <v>0.6953411324</v>
      </c>
      <c r="R131" s="17">
        <f t="shared" si="9"/>
        <v>0.3677524124</v>
      </c>
      <c r="S131" s="72">
        <f t="shared" si="10"/>
        <v>0.0280316487</v>
      </c>
      <c r="T131" s="40">
        <f t="shared" si="11"/>
        <v>0.09655367159</v>
      </c>
      <c r="U131" s="40">
        <f t="shared" si="12"/>
        <v>0.4090962547</v>
      </c>
      <c r="V131" s="40">
        <f t="shared" si="13"/>
        <v>0.4090962547</v>
      </c>
      <c r="W131" s="72">
        <f t="shared" si="14"/>
        <v>0.4371279033</v>
      </c>
      <c r="X131" s="41">
        <f t="shared" si="15"/>
        <v>0.5909037453</v>
      </c>
      <c r="Y131" s="41">
        <f t="shared" si="16"/>
        <v>0.5628720967</v>
      </c>
      <c r="Z131" s="40">
        <f t="shared" si="17"/>
        <v>712</v>
      </c>
      <c r="AA131" s="40">
        <f t="shared" si="18"/>
        <v>676</v>
      </c>
      <c r="AB131" s="40">
        <f t="shared" si="19"/>
        <v>421</v>
      </c>
      <c r="AC131" s="40">
        <f t="shared" si="20"/>
        <v>291</v>
      </c>
      <c r="AD131" s="40">
        <f t="shared" si="21"/>
        <v>381</v>
      </c>
      <c r="AE131" s="40">
        <f t="shared" si="22"/>
        <v>295</v>
      </c>
      <c r="AF131" s="40">
        <f t="shared" si="23"/>
        <v>1.092783505</v>
      </c>
      <c r="AG131" s="40">
        <f t="shared" si="24"/>
        <v>0.4908136483</v>
      </c>
      <c r="AH131" s="40">
        <f t="shared" si="25"/>
        <v>460</v>
      </c>
      <c r="AI131" s="40">
        <f t="shared" ref="AI131:AJ131" si="172">AF131*AC131</f>
        <v>318</v>
      </c>
      <c r="AJ131" s="40">
        <f t="shared" si="172"/>
        <v>187</v>
      </c>
      <c r="AK131" s="40">
        <f t="shared" si="27"/>
        <v>145</v>
      </c>
      <c r="AL131" s="18">
        <f t="shared" si="28"/>
        <v>1973</v>
      </c>
      <c r="AM131" s="40">
        <f t="shared" si="29"/>
        <v>1110</v>
      </c>
      <c r="AN131" s="42">
        <f t="shared" si="30"/>
        <v>0.5625950329</v>
      </c>
      <c r="AO131" s="42">
        <f t="shared" si="31"/>
        <v>0.7034972124</v>
      </c>
      <c r="AP131" s="43">
        <f t="shared" si="32"/>
        <v>0.4185878963</v>
      </c>
      <c r="AQ131" s="43">
        <f t="shared" si="33"/>
        <v>0.636167147</v>
      </c>
      <c r="AR131" s="43">
        <f t="shared" si="34"/>
        <v>0.5129682997</v>
      </c>
      <c r="AS131" s="43">
        <f t="shared" si="35"/>
        <v>0.5828828829</v>
      </c>
      <c r="AT131" s="43">
        <f t="shared" si="36"/>
        <v>0.545045045</v>
      </c>
      <c r="AU131" s="43">
        <f t="shared" si="37"/>
        <v>0.7009009009</v>
      </c>
      <c r="AV131" s="44">
        <f t="shared" si="38"/>
        <v>344</v>
      </c>
      <c r="AW131" s="45">
        <f t="shared" si="39"/>
        <v>-66</v>
      </c>
      <c r="AX131" s="45"/>
    </row>
    <row r="132">
      <c r="A132" s="60"/>
      <c r="B132" s="60"/>
      <c r="C132" s="60"/>
      <c r="D132" s="46">
        <v>130.0</v>
      </c>
      <c r="E132" s="25">
        <f>'Miller vs Stavros; STUV'!D138</f>
        <v>130</v>
      </c>
      <c r="F132" s="26">
        <f>'Miller vs Stavros; STUV'!E138</f>
        <v>3381</v>
      </c>
      <c r="G132" s="18">
        <f>'Miller vs Stavros; STUV'!F138</f>
        <v>1733</v>
      </c>
      <c r="H132" s="15">
        <f t="shared" si="5"/>
        <v>1394</v>
      </c>
      <c r="I132" s="28">
        <f>'Miller vs Stavros; STUV'!G138</f>
        <v>537</v>
      </c>
      <c r="J132" s="29">
        <f>'Miller vs Stavros; STUV'!H138</f>
        <v>261</v>
      </c>
      <c r="K132" s="30">
        <f>'Miller vs Stavros; STUV'!I138</f>
        <v>187</v>
      </c>
      <c r="L132" s="31">
        <f>'Miller vs Stavros; STUV'!J138</f>
        <v>317</v>
      </c>
      <c r="M132" s="32">
        <f>'Miller vs Stavros; STUV'!K138</f>
        <v>64</v>
      </c>
      <c r="N132" s="33">
        <f>'Miller vs Stavros; STUV'!L138</f>
        <v>28</v>
      </c>
      <c r="O132" s="72">
        <f t="shared" si="6"/>
        <v>0.3247191011</v>
      </c>
      <c r="P132" s="72">
        <f t="shared" si="7"/>
        <v>0.628968254</v>
      </c>
      <c r="Q132" s="40">
        <f t="shared" si="8"/>
        <v>0.5857142981</v>
      </c>
      <c r="R132" s="17">
        <f t="shared" si="9"/>
        <v>0.2581255781</v>
      </c>
      <c r="S132" s="72">
        <f t="shared" si="10"/>
        <v>0.04325395586</v>
      </c>
      <c r="T132" s="40">
        <f t="shared" si="11"/>
        <v>0.113762712</v>
      </c>
      <c r="U132" s="40">
        <f t="shared" si="12"/>
        <v>0.2933183498</v>
      </c>
      <c r="V132" s="40">
        <f t="shared" si="13"/>
        <v>0.2933183498</v>
      </c>
      <c r="W132" s="72">
        <f t="shared" si="14"/>
        <v>0.3365723057</v>
      </c>
      <c r="X132" s="41">
        <f t="shared" si="15"/>
        <v>0.7066816502</v>
      </c>
      <c r="Y132" s="41">
        <f t="shared" si="16"/>
        <v>0.6634276943</v>
      </c>
      <c r="Z132" s="40">
        <f t="shared" si="17"/>
        <v>890</v>
      </c>
      <c r="AA132" s="40">
        <f t="shared" si="18"/>
        <v>504</v>
      </c>
      <c r="AB132" s="40">
        <f t="shared" si="19"/>
        <v>629</v>
      </c>
      <c r="AC132" s="40">
        <f t="shared" si="20"/>
        <v>261</v>
      </c>
      <c r="AD132" s="40">
        <f t="shared" si="21"/>
        <v>334</v>
      </c>
      <c r="AE132" s="40">
        <f t="shared" si="22"/>
        <v>170</v>
      </c>
      <c r="AF132" s="40">
        <f t="shared" si="23"/>
        <v>1.107279693</v>
      </c>
      <c r="AG132" s="40">
        <f t="shared" si="24"/>
        <v>0.5598802395</v>
      </c>
      <c r="AH132" s="40">
        <f t="shared" si="25"/>
        <v>696</v>
      </c>
      <c r="AI132" s="40">
        <f t="shared" ref="AI132:AJ132" si="173">AF132*AC132</f>
        <v>289</v>
      </c>
      <c r="AJ132" s="40">
        <f t="shared" si="173"/>
        <v>187</v>
      </c>
      <c r="AK132" s="40">
        <f t="shared" si="27"/>
        <v>95</v>
      </c>
      <c r="AL132" s="18">
        <f t="shared" si="28"/>
        <v>1733</v>
      </c>
      <c r="AM132" s="40">
        <f t="shared" si="29"/>
        <v>1267</v>
      </c>
      <c r="AN132" s="42">
        <f t="shared" si="30"/>
        <v>0.731102135</v>
      </c>
      <c r="AO132" s="42">
        <f t="shared" si="31"/>
        <v>0.8043854587</v>
      </c>
      <c r="AP132" s="43">
        <f t="shared" si="32"/>
        <v>0.5652797704</v>
      </c>
      <c r="AQ132" s="43">
        <f t="shared" si="33"/>
        <v>0.6585365854</v>
      </c>
      <c r="AR132" s="43">
        <f t="shared" si="34"/>
        <v>0.6384505022</v>
      </c>
      <c r="AS132" s="43">
        <f t="shared" si="35"/>
        <v>0.6969218627</v>
      </c>
      <c r="AT132" s="43">
        <f t="shared" si="36"/>
        <v>0.6243093923</v>
      </c>
      <c r="AU132" s="43">
        <f t="shared" si="37"/>
        <v>0.7774269929</v>
      </c>
      <c r="AV132" s="44">
        <f t="shared" si="38"/>
        <v>222</v>
      </c>
      <c r="AW132" s="45">
        <f t="shared" si="39"/>
        <v>-95</v>
      </c>
      <c r="AX132" s="45"/>
    </row>
    <row r="133">
      <c r="A133" s="60"/>
      <c r="B133" s="60"/>
      <c r="C133" s="60"/>
      <c r="D133" s="46">
        <v>131.0</v>
      </c>
      <c r="E133" s="25">
        <f>'Miller vs Stavros; STUV'!D139</f>
        <v>131</v>
      </c>
      <c r="F133" s="26">
        <f>'Miller vs Stavros; STUV'!E139</f>
        <v>3375</v>
      </c>
      <c r="G133" s="18">
        <f>'Miller vs Stavros; STUV'!F139</f>
        <v>1736</v>
      </c>
      <c r="H133" s="15">
        <f t="shared" si="5"/>
        <v>1397</v>
      </c>
      <c r="I133" s="28">
        <f>'Miller vs Stavros; STUV'!G139</f>
        <v>474</v>
      </c>
      <c r="J133" s="29">
        <f>'Miller vs Stavros; STUV'!H139</f>
        <v>225</v>
      </c>
      <c r="K133" s="30">
        <f>'Miller vs Stavros; STUV'!I139</f>
        <v>250</v>
      </c>
      <c r="L133" s="31">
        <f>'Miller vs Stavros; STUV'!J139</f>
        <v>349</v>
      </c>
      <c r="M133" s="32">
        <f>'Miller vs Stavros; STUV'!K139</f>
        <v>61</v>
      </c>
      <c r="N133" s="33">
        <f>'Miller vs Stavros; STUV'!L139</f>
        <v>38</v>
      </c>
      <c r="O133" s="72">
        <f t="shared" si="6"/>
        <v>0.3295739348</v>
      </c>
      <c r="P133" s="72">
        <f t="shared" si="7"/>
        <v>0.5826377295</v>
      </c>
      <c r="Q133" s="40">
        <f t="shared" si="8"/>
        <v>0.5904516708</v>
      </c>
      <c r="R133" s="17">
        <f t="shared" si="9"/>
        <v>0.2628629508</v>
      </c>
      <c r="S133" s="72">
        <f t="shared" si="10"/>
        <v>-0.007813941263</v>
      </c>
      <c r="T133" s="40">
        <f t="shared" si="11"/>
        <v>0.1121320297</v>
      </c>
      <c r="U133" s="40">
        <f t="shared" si="12"/>
        <v>0.2980905143</v>
      </c>
      <c r="V133" s="40">
        <f t="shared" si="13"/>
        <v>0.2980905143</v>
      </c>
      <c r="W133" s="72">
        <f t="shared" si="14"/>
        <v>0.290276573</v>
      </c>
      <c r="X133" s="41">
        <f t="shared" si="15"/>
        <v>0.7019094857</v>
      </c>
      <c r="Y133" s="41">
        <f t="shared" si="16"/>
        <v>0.709723427</v>
      </c>
      <c r="Z133" s="40">
        <f t="shared" si="17"/>
        <v>798</v>
      </c>
      <c r="AA133" s="40">
        <f t="shared" si="18"/>
        <v>599</v>
      </c>
      <c r="AB133" s="40">
        <f t="shared" si="19"/>
        <v>560</v>
      </c>
      <c r="AC133" s="40">
        <f t="shared" si="20"/>
        <v>238</v>
      </c>
      <c r="AD133" s="40">
        <f t="shared" si="21"/>
        <v>425</v>
      </c>
      <c r="AE133" s="40">
        <f t="shared" si="22"/>
        <v>174</v>
      </c>
      <c r="AF133" s="40">
        <f t="shared" si="23"/>
        <v>1.105042017</v>
      </c>
      <c r="AG133" s="40">
        <f t="shared" si="24"/>
        <v>0.5882352941</v>
      </c>
      <c r="AH133" s="40">
        <f t="shared" si="25"/>
        <v>619</v>
      </c>
      <c r="AI133" s="40">
        <f t="shared" ref="AI133:AJ133" si="174">AF133*AC133</f>
        <v>263</v>
      </c>
      <c r="AJ133" s="40">
        <f t="shared" si="174"/>
        <v>250</v>
      </c>
      <c r="AK133" s="40">
        <f t="shared" si="27"/>
        <v>102</v>
      </c>
      <c r="AL133" s="18">
        <f t="shared" si="28"/>
        <v>1736</v>
      </c>
      <c r="AM133" s="40">
        <f t="shared" si="29"/>
        <v>1234</v>
      </c>
      <c r="AN133" s="42">
        <f t="shared" si="30"/>
        <v>0.7108294931</v>
      </c>
      <c r="AO133" s="42">
        <f t="shared" si="31"/>
        <v>0.8047235023</v>
      </c>
      <c r="AP133" s="43">
        <f t="shared" si="32"/>
        <v>0.5619183966</v>
      </c>
      <c r="AQ133" s="43">
        <f t="shared" si="33"/>
        <v>0.6327845383</v>
      </c>
      <c r="AR133" s="43">
        <f t="shared" si="34"/>
        <v>0.5712240515</v>
      </c>
      <c r="AS133" s="43">
        <f t="shared" si="35"/>
        <v>0.7042139384</v>
      </c>
      <c r="AT133" s="43">
        <f t="shared" si="36"/>
        <v>0.5842787682</v>
      </c>
      <c r="AU133" s="43">
        <f t="shared" si="37"/>
        <v>0.7147487844</v>
      </c>
      <c r="AV133" s="44">
        <f t="shared" si="38"/>
        <v>247</v>
      </c>
      <c r="AW133" s="45">
        <f t="shared" si="39"/>
        <v>-84</v>
      </c>
      <c r="AX133" s="45"/>
    </row>
    <row r="134">
      <c r="A134" s="60"/>
      <c r="B134" s="60"/>
      <c r="C134" s="60"/>
      <c r="D134" s="46">
        <v>132.0</v>
      </c>
      <c r="E134" s="25">
        <f>'Miller vs Stavros; STUV'!D140</f>
        <v>132</v>
      </c>
      <c r="F134" s="26">
        <f>'Miller vs Stavros; STUV'!E140</f>
        <v>3726</v>
      </c>
      <c r="G134" s="18">
        <f>'Miller vs Stavros; STUV'!F140</f>
        <v>1883</v>
      </c>
      <c r="H134" s="15">
        <f t="shared" si="5"/>
        <v>1400</v>
      </c>
      <c r="I134" s="28">
        <f>'Miller vs Stavros; STUV'!G140</f>
        <v>352</v>
      </c>
      <c r="J134" s="29">
        <f>'Miller vs Stavros; STUV'!H140</f>
        <v>243</v>
      </c>
      <c r="K134" s="30">
        <f>'Miller vs Stavros; STUV'!I140</f>
        <v>233</v>
      </c>
      <c r="L134" s="31">
        <f>'Miller vs Stavros; STUV'!J140</f>
        <v>430</v>
      </c>
      <c r="M134" s="32">
        <f>'Miller vs Stavros; STUV'!K140</f>
        <v>85</v>
      </c>
      <c r="N134" s="33">
        <f>'Miller vs Stavros; STUV'!L140</f>
        <v>57</v>
      </c>
      <c r="O134" s="72">
        <f t="shared" si="6"/>
        <v>0.4070556309</v>
      </c>
      <c r="P134" s="72">
        <f t="shared" si="7"/>
        <v>0.6485671192</v>
      </c>
      <c r="Q134" s="40">
        <f t="shared" si="8"/>
        <v>0.6625660076</v>
      </c>
      <c r="R134" s="17">
        <f t="shared" si="9"/>
        <v>0.3349772876</v>
      </c>
      <c r="S134" s="72">
        <f t="shared" si="10"/>
        <v>-0.01399888845</v>
      </c>
      <c r="T134" s="40">
        <f t="shared" si="11"/>
        <v>0.09683252429</v>
      </c>
      <c r="U134" s="40">
        <f t="shared" si="12"/>
        <v>0.3727627059</v>
      </c>
      <c r="V134" s="40">
        <f t="shared" si="13"/>
        <v>0.3727627059</v>
      </c>
      <c r="W134" s="72">
        <f t="shared" si="14"/>
        <v>0.3587638175</v>
      </c>
      <c r="X134" s="41">
        <f t="shared" si="15"/>
        <v>0.6272372941</v>
      </c>
      <c r="Y134" s="41">
        <f t="shared" si="16"/>
        <v>0.6412361825</v>
      </c>
      <c r="Z134" s="40">
        <f t="shared" si="17"/>
        <v>737</v>
      </c>
      <c r="AA134" s="40">
        <f t="shared" si="18"/>
        <v>663</v>
      </c>
      <c r="AB134" s="40">
        <f t="shared" si="19"/>
        <v>462</v>
      </c>
      <c r="AC134" s="40">
        <f t="shared" si="20"/>
        <v>275</v>
      </c>
      <c r="AD134" s="40">
        <f t="shared" si="21"/>
        <v>425</v>
      </c>
      <c r="AE134" s="40">
        <f t="shared" si="22"/>
        <v>238</v>
      </c>
      <c r="AF134" s="40">
        <f t="shared" si="23"/>
        <v>1.090909091</v>
      </c>
      <c r="AG134" s="40">
        <f t="shared" si="24"/>
        <v>0.5482352941</v>
      </c>
      <c r="AH134" s="40">
        <f t="shared" si="25"/>
        <v>504</v>
      </c>
      <c r="AI134" s="40">
        <f t="shared" ref="AI134:AJ134" si="175">AF134*AC134</f>
        <v>300</v>
      </c>
      <c r="AJ134" s="40">
        <f t="shared" si="175"/>
        <v>233</v>
      </c>
      <c r="AK134" s="40">
        <f t="shared" si="27"/>
        <v>130</v>
      </c>
      <c r="AL134" s="18">
        <f t="shared" si="28"/>
        <v>1883</v>
      </c>
      <c r="AM134" s="40">
        <f t="shared" si="29"/>
        <v>1167</v>
      </c>
      <c r="AN134" s="42">
        <f t="shared" si="30"/>
        <v>0.619755709</v>
      </c>
      <c r="AO134" s="42">
        <f t="shared" si="31"/>
        <v>0.7434944238</v>
      </c>
      <c r="AP134" s="43">
        <f t="shared" si="32"/>
        <v>0.4785714286</v>
      </c>
      <c r="AQ134" s="43">
        <f t="shared" si="33"/>
        <v>0.6192857143</v>
      </c>
      <c r="AR134" s="43">
        <f t="shared" si="34"/>
        <v>0.5264285714</v>
      </c>
      <c r="AS134" s="43">
        <f t="shared" si="35"/>
        <v>0.6315338475</v>
      </c>
      <c r="AT134" s="43">
        <f t="shared" si="36"/>
        <v>0.5432733505</v>
      </c>
      <c r="AU134" s="43">
        <f t="shared" si="37"/>
        <v>0.6889460154</v>
      </c>
      <c r="AV134" s="44">
        <f t="shared" si="38"/>
        <v>300</v>
      </c>
      <c r="AW134" s="45">
        <f t="shared" si="39"/>
        <v>-67</v>
      </c>
      <c r="AX134" s="45"/>
    </row>
    <row r="135">
      <c r="A135" s="60"/>
      <c r="B135" s="60"/>
      <c r="C135" s="60"/>
      <c r="D135" s="46">
        <v>133.0</v>
      </c>
      <c r="E135" s="25">
        <f>'Miller vs Stavros; STUV'!D141</f>
        <v>133</v>
      </c>
      <c r="F135" s="26">
        <f>'Miller vs Stavros; STUV'!E141</f>
        <v>3363</v>
      </c>
      <c r="G135" s="18">
        <f>'Miller vs Stavros; STUV'!F141</f>
        <v>1844</v>
      </c>
      <c r="H135" s="15">
        <f t="shared" si="5"/>
        <v>1420</v>
      </c>
      <c r="I135" s="28">
        <f>'Miller vs Stavros; STUV'!G141</f>
        <v>474</v>
      </c>
      <c r="J135" s="29">
        <f>'Miller vs Stavros; STUV'!H141</f>
        <v>182</v>
      </c>
      <c r="K135" s="30">
        <f>'Miller vs Stavros; STUV'!I141</f>
        <v>320</v>
      </c>
      <c r="L135" s="31">
        <f>'Miller vs Stavros; STUV'!J141</f>
        <v>352</v>
      </c>
      <c r="M135" s="32">
        <f>'Miller vs Stavros; STUV'!K141</f>
        <v>60</v>
      </c>
      <c r="N135" s="33">
        <f>'Miller vs Stavros; STUV'!L141</f>
        <v>32</v>
      </c>
      <c r="O135" s="72">
        <f t="shared" si="6"/>
        <v>0.2860962567</v>
      </c>
      <c r="P135" s="72">
        <f t="shared" si="7"/>
        <v>0.5238095238</v>
      </c>
      <c r="Q135" s="40">
        <f t="shared" si="8"/>
        <v>0.5476536311</v>
      </c>
      <c r="R135" s="17">
        <f t="shared" si="9"/>
        <v>0.2200649111</v>
      </c>
      <c r="S135" s="72">
        <f t="shared" si="10"/>
        <v>-0.02384410732</v>
      </c>
      <c r="T135" s="40">
        <f t="shared" si="11"/>
        <v>0.1297225919</v>
      </c>
      <c r="U135" s="40">
        <f t="shared" si="12"/>
        <v>0.2552250313</v>
      </c>
      <c r="V135" s="40">
        <f t="shared" si="13"/>
        <v>0.2552250313</v>
      </c>
      <c r="W135" s="72">
        <f t="shared" si="14"/>
        <v>0.231380924</v>
      </c>
      <c r="X135" s="41">
        <f t="shared" si="15"/>
        <v>0.7447749687</v>
      </c>
      <c r="Y135" s="41">
        <f t="shared" si="16"/>
        <v>0.768619076</v>
      </c>
      <c r="Z135" s="40">
        <f t="shared" si="17"/>
        <v>748</v>
      </c>
      <c r="AA135" s="40">
        <f t="shared" si="18"/>
        <v>672</v>
      </c>
      <c r="AB135" s="40">
        <f t="shared" si="19"/>
        <v>557</v>
      </c>
      <c r="AC135" s="40">
        <f t="shared" si="20"/>
        <v>191</v>
      </c>
      <c r="AD135" s="40">
        <f t="shared" si="21"/>
        <v>517</v>
      </c>
      <c r="AE135" s="40">
        <f t="shared" si="22"/>
        <v>155</v>
      </c>
      <c r="AF135" s="40">
        <f t="shared" si="23"/>
        <v>1.120418848</v>
      </c>
      <c r="AG135" s="40">
        <f t="shared" si="24"/>
        <v>0.6189555126</v>
      </c>
      <c r="AH135" s="40">
        <f t="shared" si="25"/>
        <v>624</v>
      </c>
      <c r="AI135" s="40">
        <f t="shared" ref="AI135:AJ135" si="176">AF135*AC135</f>
        <v>214</v>
      </c>
      <c r="AJ135" s="40">
        <f t="shared" si="176"/>
        <v>320</v>
      </c>
      <c r="AK135" s="40">
        <f t="shared" si="27"/>
        <v>96</v>
      </c>
      <c r="AL135" s="18">
        <f t="shared" si="28"/>
        <v>1844</v>
      </c>
      <c r="AM135" s="40">
        <f t="shared" si="29"/>
        <v>1254</v>
      </c>
      <c r="AN135" s="42">
        <f t="shared" si="30"/>
        <v>0.6800433839</v>
      </c>
      <c r="AO135" s="42">
        <f t="shared" si="31"/>
        <v>0.7700650759</v>
      </c>
      <c r="AP135" s="43">
        <f t="shared" si="32"/>
        <v>0.6014084507</v>
      </c>
      <c r="AQ135" s="43">
        <f t="shared" si="33"/>
        <v>0.623943662</v>
      </c>
      <c r="AR135" s="43">
        <f t="shared" si="34"/>
        <v>0.5267605634</v>
      </c>
      <c r="AS135" s="43">
        <f t="shared" si="35"/>
        <v>0.7527910686</v>
      </c>
      <c r="AT135" s="43">
        <f t="shared" si="36"/>
        <v>0.5741626794</v>
      </c>
      <c r="AU135" s="43">
        <f t="shared" si="37"/>
        <v>0.668261563</v>
      </c>
      <c r="AV135" s="44">
        <f t="shared" si="38"/>
        <v>256</v>
      </c>
      <c r="AW135" s="45">
        <f t="shared" si="39"/>
        <v>-90</v>
      </c>
      <c r="AX135" s="45"/>
    </row>
    <row r="136">
      <c r="A136" s="60"/>
      <c r="B136" s="60"/>
      <c r="C136" s="60"/>
      <c r="D136" s="46">
        <v>134.0</v>
      </c>
      <c r="E136" s="25">
        <f>'Miller vs Stavros; STUV'!D142</f>
        <v>134</v>
      </c>
      <c r="F136" s="26">
        <f>'Miller vs Stavros; STUV'!E142</f>
        <v>3760</v>
      </c>
      <c r="G136" s="18">
        <f>'Miller vs Stavros; STUV'!F142</f>
        <v>2004</v>
      </c>
      <c r="H136" s="15">
        <f t="shared" si="5"/>
        <v>1435</v>
      </c>
      <c r="I136" s="28">
        <f>'Miller vs Stavros; STUV'!G142</f>
        <v>308</v>
      </c>
      <c r="J136" s="29">
        <f>'Miller vs Stavros; STUV'!H142</f>
        <v>301</v>
      </c>
      <c r="K136" s="30">
        <f>'Miller vs Stavros; STUV'!I142</f>
        <v>202</v>
      </c>
      <c r="L136" s="31">
        <f>'Miller vs Stavros; STUV'!J142</f>
        <v>458</v>
      </c>
      <c r="M136" s="32">
        <f>'Miller vs Stavros; STUV'!K142</f>
        <v>89</v>
      </c>
      <c r="N136" s="33">
        <f>'Miller vs Stavros; STUV'!L142</f>
        <v>77</v>
      </c>
      <c r="O136" s="72">
        <f t="shared" si="6"/>
        <v>0.4877419355</v>
      </c>
      <c r="P136" s="72">
        <f t="shared" si="7"/>
        <v>0.6939393939</v>
      </c>
      <c r="Q136" s="40">
        <f t="shared" si="8"/>
        <v>0.725072527</v>
      </c>
      <c r="R136" s="17">
        <f t="shared" si="9"/>
        <v>0.397483807</v>
      </c>
      <c r="S136" s="72">
        <f t="shared" si="10"/>
        <v>-0.03113313307</v>
      </c>
      <c r="T136" s="40">
        <f t="shared" si="11"/>
        <v>0.1016094398</v>
      </c>
      <c r="U136" s="40">
        <f t="shared" si="12"/>
        <v>0.4449076154</v>
      </c>
      <c r="V136" s="40">
        <f t="shared" si="13"/>
        <v>0.4449076154</v>
      </c>
      <c r="W136" s="72">
        <f t="shared" si="14"/>
        <v>0.4137744823</v>
      </c>
      <c r="X136" s="41">
        <f t="shared" si="15"/>
        <v>0.5550923846</v>
      </c>
      <c r="Y136" s="41">
        <f t="shared" si="16"/>
        <v>0.5862255177</v>
      </c>
      <c r="Z136" s="40">
        <f t="shared" si="17"/>
        <v>775</v>
      </c>
      <c r="AA136" s="40">
        <f t="shared" si="18"/>
        <v>660</v>
      </c>
      <c r="AB136" s="40">
        <f t="shared" si="19"/>
        <v>430</v>
      </c>
      <c r="AC136" s="40">
        <f t="shared" si="20"/>
        <v>345</v>
      </c>
      <c r="AD136" s="40">
        <f t="shared" si="21"/>
        <v>387</v>
      </c>
      <c r="AE136" s="40">
        <f t="shared" si="22"/>
        <v>273</v>
      </c>
      <c r="AF136" s="40">
        <f t="shared" si="23"/>
        <v>1.095652174</v>
      </c>
      <c r="AG136" s="40">
        <f t="shared" si="24"/>
        <v>0.5219638243</v>
      </c>
      <c r="AH136" s="40">
        <f t="shared" si="25"/>
        <v>471</v>
      </c>
      <c r="AI136" s="40">
        <f t="shared" ref="AI136:AJ136" si="177">AF136*AC136</f>
        <v>378</v>
      </c>
      <c r="AJ136" s="40">
        <f t="shared" si="177"/>
        <v>202</v>
      </c>
      <c r="AK136" s="40">
        <f t="shared" si="27"/>
        <v>142</v>
      </c>
      <c r="AL136" s="18">
        <f t="shared" si="28"/>
        <v>2004</v>
      </c>
      <c r="AM136" s="40">
        <f t="shared" si="29"/>
        <v>1193</v>
      </c>
      <c r="AN136" s="42">
        <f t="shared" si="30"/>
        <v>0.5953093812</v>
      </c>
      <c r="AO136" s="42">
        <f t="shared" si="31"/>
        <v>0.7160678643</v>
      </c>
      <c r="AP136" s="43">
        <f t="shared" si="32"/>
        <v>0.4174216028</v>
      </c>
      <c r="AQ136" s="43">
        <f t="shared" si="33"/>
        <v>0.5958188153</v>
      </c>
      <c r="AR136" s="43">
        <f t="shared" si="34"/>
        <v>0.5400696864</v>
      </c>
      <c r="AS136" s="43">
        <f t="shared" si="35"/>
        <v>0.564124057</v>
      </c>
      <c r="AT136" s="43">
        <f t="shared" si="36"/>
        <v>0.513830679</v>
      </c>
      <c r="AU136" s="43">
        <f t="shared" si="37"/>
        <v>0.7116512992</v>
      </c>
      <c r="AV136" s="44">
        <f t="shared" si="38"/>
        <v>316</v>
      </c>
      <c r="AW136" s="45">
        <f t="shared" si="39"/>
        <v>-74</v>
      </c>
      <c r="AX136" s="45"/>
    </row>
    <row r="137">
      <c r="A137" s="60"/>
      <c r="B137" s="60"/>
      <c r="C137" s="60"/>
      <c r="D137" s="46">
        <v>135.0</v>
      </c>
      <c r="E137" s="25">
        <f>'Miller vs Stavros; STUV'!D143</f>
        <v>135</v>
      </c>
      <c r="F137" s="26">
        <f>'Miller vs Stavros; STUV'!E143</f>
        <v>3730</v>
      </c>
      <c r="G137" s="18">
        <f>'Miller vs Stavros; STUV'!F143</f>
        <v>1988</v>
      </c>
      <c r="H137" s="15">
        <f t="shared" si="5"/>
        <v>1451</v>
      </c>
      <c r="I137" s="28">
        <f>'Miller vs Stavros; STUV'!G143</f>
        <v>366</v>
      </c>
      <c r="J137" s="29">
        <f>'Miller vs Stavros; STUV'!H143</f>
        <v>277</v>
      </c>
      <c r="K137" s="30">
        <f>'Miller vs Stavros; STUV'!I143</f>
        <v>214</v>
      </c>
      <c r="L137" s="31">
        <f>'Miller vs Stavros; STUV'!J143</f>
        <v>446</v>
      </c>
      <c r="M137" s="32">
        <f>'Miller vs Stavros; STUV'!K143</f>
        <v>99</v>
      </c>
      <c r="N137" s="33">
        <f>'Miller vs Stavros; STUV'!L143</f>
        <v>49</v>
      </c>
      <c r="O137" s="72">
        <f t="shared" si="6"/>
        <v>0.412136536</v>
      </c>
      <c r="P137" s="72">
        <f t="shared" si="7"/>
        <v>0.6757575758</v>
      </c>
      <c r="Q137" s="40">
        <f t="shared" si="8"/>
        <v>0.6669665127</v>
      </c>
      <c r="R137" s="17">
        <f t="shared" si="9"/>
        <v>0.3393777927</v>
      </c>
      <c r="S137" s="72">
        <f t="shared" si="10"/>
        <v>0.008791063034</v>
      </c>
      <c r="T137" s="40">
        <f t="shared" si="11"/>
        <v>0.09651536766</v>
      </c>
      <c r="U137" s="40">
        <f t="shared" si="12"/>
        <v>0.3775141127</v>
      </c>
      <c r="V137" s="40">
        <f t="shared" si="13"/>
        <v>0.3775141127</v>
      </c>
      <c r="W137" s="72">
        <f t="shared" si="14"/>
        <v>0.3863051757</v>
      </c>
      <c r="X137" s="41">
        <f t="shared" si="15"/>
        <v>0.6224858873</v>
      </c>
      <c r="Y137" s="41">
        <f t="shared" si="16"/>
        <v>0.6136948243</v>
      </c>
      <c r="Z137" s="40">
        <f t="shared" si="17"/>
        <v>791</v>
      </c>
      <c r="AA137" s="40">
        <f t="shared" si="18"/>
        <v>660</v>
      </c>
      <c r="AB137" s="40">
        <f t="shared" si="19"/>
        <v>492</v>
      </c>
      <c r="AC137" s="40">
        <f t="shared" si="20"/>
        <v>299</v>
      </c>
      <c r="AD137" s="40">
        <f t="shared" si="21"/>
        <v>405</v>
      </c>
      <c r="AE137" s="40">
        <f t="shared" si="22"/>
        <v>255</v>
      </c>
      <c r="AF137" s="40">
        <f t="shared" si="23"/>
        <v>1.090301003</v>
      </c>
      <c r="AG137" s="40">
        <f t="shared" si="24"/>
        <v>0.5283950617</v>
      </c>
      <c r="AH137" s="40">
        <f t="shared" si="25"/>
        <v>536</v>
      </c>
      <c r="AI137" s="40">
        <f t="shared" ref="AI137:AJ137" si="178">AF137*AC137</f>
        <v>326</v>
      </c>
      <c r="AJ137" s="40">
        <f t="shared" si="178"/>
        <v>214</v>
      </c>
      <c r="AK137" s="40">
        <f t="shared" si="27"/>
        <v>135</v>
      </c>
      <c r="AL137" s="18">
        <f t="shared" si="28"/>
        <v>1988</v>
      </c>
      <c r="AM137" s="40">
        <f t="shared" si="29"/>
        <v>1211</v>
      </c>
      <c r="AN137" s="42">
        <f t="shared" si="30"/>
        <v>0.6091549296</v>
      </c>
      <c r="AO137" s="42">
        <f t="shared" si="31"/>
        <v>0.7298792757</v>
      </c>
      <c r="AP137" s="43">
        <f t="shared" si="32"/>
        <v>0.4679531358</v>
      </c>
      <c r="AQ137" s="43">
        <f t="shared" si="33"/>
        <v>0.627842867</v>
      </c>
      <c r="AR137" s="43">
        <f t="shared" si="34"/>
        <v>0.5451412819</v>
      </c>
      <c r="AS137" s="43">
        <f t="shared" si="35"/>
        <v>0.6193228737</v>
      </c>
      <c r="AT137" s="43">
        <f t="shared" si="36"/>
        <v>0.554087531</v>
      </c>
      <c r="AU137" s="43">
        <f t="shared" si="37"/>
        <v>0.7118084228</v>
      </c>
      <c r="AV137" s="44">
        <f t="shared" si="38"/>
        <v>311</v>
      </c>
      <c r="AW137" s="45">
        <f t="shared" si="39"/>
        <v>-71</v>
      </c>
      <c r="AX137" s="45"/>
    </row>
    <row r="138">
      <c r="A138" s="60"/>
      <c r="B138" s="60"/>
      <c r="C138" s="60"/>
      <c r="D138" s="46">
        <v>136.0</v>
      </c>
      <c r="E138" s="25">
        <f>'Miller vs Stavros; STUV'!D144</f>
        <v>136</v>
      </c>
      <c r="F138" s="26">
        <f>'Miller vs Stavros; STUV'!E144</f>
        <v>3608</v>
      </c>
      <c r="G138" s="18">
        <f>'Miller vs Stavros; STUV'!F144</f>
        <v>1763</v>
      </c>
      <c r="H138" s="15">
        <f t="shared" si="5"/>
        <v>1457</v>
      </c>
      <c r="I138" s="28">
        <f>'Miller vs Stavros; STUV'!G144</f>
        <v>660</v>
      </c>
      <c r="J138" s="29">
        <f>'Miller vs Stavros; STUV'!H144</f>
        <v>194</v>
      </c>
      <c r="K138" s="30">
        <f>'Miller vs Stavros; STUV'!I144</f>
        <v>250</v>
      </c>
      <c r="L138" s="31">
        <f>'Miller vs Stavros; STUV'!J144</f>
        <v>234</v>
      </c>
      <c r="M138" s="32">
        <f>'Miller vs Stavros; STUV'!K144</f>
        <v>93</v>
      </c>
      <c r="N138" s="33">
        <f>'Miller vs Stavros; STUV'!L144</f>
        <v>26</v>
      </c>
      <c r="O138" s="72">
        <f t="shared" si="6"/>
        <v>0.2261048304</v>
      </c>
      <c r="P138" s="72">
        <f t="shared" si="7"/>
        <v>0.4834710744</v>
      </c>
      <c r="Q138" s="40">
        <f t="shared" si="8"/>
        <v>0.488872471</v>
      </c>
      <c r="R138" s="17">
        <f t="shared" si="9"/>
        <v>0.161283751</v>
      </c>
      <c r="S138" s="72">
        <f t="shared" si="10"/>
        <v>-0.005401396643</v>
      </c>
      <c r="T138" s="40">
        <f t="shared" si="11"/>
        <v>0.1657923763</v>
      </c>
      <c r="U138" s="40">
        <f t="shared" si="12"/>
        <v>0.196387172</v>
      </c>
      <c r="V138" s="40">
        <f t="shared" si="13"/>
        <v>0.196387172</v>
      </c>
      <c r="W138" s="72">
        <f t="shared" si="14"/>
        <v>0.1909857754</v>
      </c>
      <c r="X138" s="41">
        <f t="shared" si="15"/>
        <v>0.803612828</v>
      </c>
      <c r="Y138" s="41">
        <f t="shared" si="16"/>
        <v>0.8090142246</v>
      </c>
      <c r="Z138" s="40">
        <f t="shared" si="17"/>
        <v>973</v>
      </c>
      <c r="AA138" s="40">
        <f t="shared" si="18"/>
        <v>484</v>
      </c>
      <c r="AB138" s="40">
        <f t="shared" si="19"/>
        <v>782</v>
      </c>
      <c r="AC138" s="40">
        <f t="shared" si="20"/>
        <v>191</v>
      </c>
      <c r="AD138" s="40">
        <f t="shared" si="21"/>
        <v>392</v>
      </c>
      <c r="AE138" s="40">
        <f t="shared" si="22"/>
        <v>92</v>
      </c>
      <c r="AF138" s="40">
        <f t="shared" si="23"/>
        <v>1.151832461</v>
      </c>
      <c r="AG138" s="40">
        <f t="shared" si="24"/>
        <v>0.637755102</v>
      </c>
      <c r="AH138" s="40">
        <f t="shared" si="25"/>
        <v>901</v>
      </c>
      <c r="AI138" s="40">
        <f t="shared" ref="AI138:AJ138" si="179">AF138*AC138</f>
        <v>220</v>
      </c>
      <c r="AJ138" s="40">
        <f t="shared" si="179"/>
        <v>250</v>
      </c>
      <c r="AK138" s="40">
        <f t="shared" si="27"/>
        <v>59</v>
      </c>
      <c r="AL138" s="18">
        <f t="shared" si="28"/>
        <v>1763</v>
      </c>
      <c r="AM138" s="40">
        <f t="shared" si="29"/>
        <v>1430</v>
      </c>
      <c r="AN138" s="42">
        <f t="shared" si="30"/>
        <v>0.8111174135</v>
      </c>
      <c r="AO138" s="42">
        <f t="shared" si="31"/>
        <v>0.8264322178</v>
      </c>
      <c r="AP138" s="43">
        <f t="shared" si="32"/>
        <v>0.6884008236</v>
      </c>
      <c r="AQ138" s="43">
        <f t="shared" si="33"/>
        <v>0.6774193548</v>
      </c>
      <c r="AR138" s="43">
        <f t="shared" si="34"/>
        <v>0.6678105697</v>
      </c>
      <c r="AS138" s="43">
        <f t="shared" si="35"/>
        <v>0.8048951049</v>
      </c>
      <c r="AT138" s="43">
        <f t="shared" si="36"/>
        <v>0.6713286713</v>
      </c>
      <c r="AU138" s="43">
        <f t="shared" si="37"/>
        <v>0.7839160839</v>
      </c>
      <c r="AV138" s="44">
        <f t="shared" si="38"/>
        <v>175</v>
      </c>
      <c r="AW138" s="45">
        <f t="shared" si="39"/>
        <v>-148</v>
      </c>
      <c r="AX138" s="45"/>
    </row>
    <row r="139">
      <c r="A139" s="60"/>
      <c r="B139" s="60"/>
      <c r="C139" s="60"/>
      <c r="D139" s="46">
        <v>137.0</v>
      </c>
      <c r="E139" s="25">
        <f>'Miller vs Stavros; STUV'!D145</f>
        <v>137</v>
      </c>
      <c r="F139" s="26">
        <f>'Miller vs Stavros; STUV'!E145</f>
        <v>3786</v>
      </c>
      <c r="G139" s="18">
        <f>'Miller vs Stavros; STUV'!F145</f>
        <v>2013</v>
      </c>
      <c r="H139" s="15">
        <f t="shared" si="5"/>
        <v>1481</v>
      </c>
      <c r="I139" s="28">
        <f>'Miller vs Stavros; STUV'!G145</f>
        <v>385</v>
      </c>
      <c r="J139" s="29">
        <f>'Miller vs Stavros; STUV'!H145</f>
        <v>235</v>
      </c>
      <c r="K139" s="30">
        <f>'Miller vs Stavros; STUV'!I145</f>
        <v>218</v>
      </c>
      <c r="L139" s="31">
        <f>'Miller vs Stavros; STUV'!J145</f>
        <v>396</v>
      </c>
      <c r="M139" s="32">
        <f>'Miller vs Stavros; STUV'!K145</f>
        <v>144</v>
      </c>
      <c r="N139" s="33">
        <f>'Miller vs Stavros; STUV'!L145</f>
        <v>103</v>
      </c>
      <c r="O139" s="72">
        <f t="shared" si="6"/>
        <v>0.3898500577</v>
      </c>
      <c r="P139" s="72">
        <f t="shared" si="7"/>
        <v>0.6449511401</v>
      </c>
      <c r="Q139" s="40">
        <f t="shared" si="8"/>
        <v>0.6473020212</v>
      </c>
      <c r="R139" s="17">
        <f t="shared" si="9"/>
        <v>0.3197133012</v>
      </c>
      <c r="S139" s="72">
        <f t="shared" si="10"/>
        <v>-0.002350881178</v>
      </c>
      <c r="T139" s="40">
        <f t="shared" si="11"/>
        <v>0.09852491069</v>
      </c>
      <c r="U139" s="40">
        <f t="shared" si="12"/>
        <v>0.3565106327</v>
      </c>
      <c r="V139" s="40">
        <f t="shared" si="13"/>
        <v>0.3565106327</v>
      </c>
      <c r="W139" s="72">
        <f t="shared" si="14"/>
        <v>0.3541597515</v>
      </c>
      <c r="X139" s="41">
        <f t="shared" si="15"/>
        <v>0.6434893673</v>
      </c>
      <c r="Y139" s="41">
        <f t="shared" si="16"/>
        <v>0.6458402485</v>
      </c>
      <c r="Z139" s="40">
        <f t="shared" si="17"/>
        <v>867</v>
      </c>
      <c r="AA139" s="40">
        <f t="shared" si="18"/>
        <v>614</v>
      </c>
      <c r="AB139" s="40">
        <f t="shared" si="19"/>
        <v>558</v>
      </c>
      <c r="AC139" s="40">
        <f t="shared" si="20"/>
        <v>309</v>
      </c>
      <c r="AD139" s="40">
        <f t="shared" si="21"/>
        <v>397</v>
      </c>
      <c r="AE139" s="40">
        <f t="shared" si="22"/>
        <v>217</v>
      </c>
      <c r="AF139" s="40">
        <f t="shared" si="23"/>
        <v>1.093851133</v>
      </c>
      <c r="AG139" s="40">
        <f t="shared" si="24"/>
        <v>0.5491183879</v>
      </c>
      <c r="AH139" s="40">
        <f t="shared" si="25"/>
        <v>610</v>
      </c>
      <c r="AI139" s="40">
        <f t="shared" ref="AI139:AJ139" si="180">AF139*AC139</f>
        <v>338</v>
      </c>
      <c r="AJ139" s="40">
        <f t="shared" si="180"/>
        <v>218</v>
      </c>
      <c r="AK139" s="40">
        <f t="shared" si="27"/>
        <v>119</v>
      </c>
      <c r="AL139" s="18">
        <f t="shared" si="28"/>
        <v>2013</v>
      </c>
      <c r="AM139" s="40">
        <f t="shared" si="29"/>
        <v>1285</v>
      </c>
      <c r="AN139" s="42">
        <f t="shared" si="30"/>
        <v>0.6383507203</v>
      </c>
      <c r="AO139" s="42">
        <f t="shared" si="31"/>
        <v>0.7357178341</v>
      </c>
      <c r="AP139" s="43">
        <f t="shared" si="32"/>
        <v>0.5043889264</v>
      </c>
      <c r="AQ139" s="43">
        <f t="shared" si="33"/>
        <v>0.6245779878</v>
      </c>
      <c r="AR139" s="43">
        <f t="shared" si="34"/>
        <v>0.58541526</v>
      </c>
      <c r="AS139" s="43">
        <f t="shared" si="35"/>
        <v>0.6443579767</v>
      </c>
      <c r="AT139" s="43">
        <f t="shared" si="36"/>
        <v>0.5673151751</v>
      </c>
      <c r="AU139" s="43">
        <f t="shared" si="37"/>
        <v>0.7377431907</v>
      </c>
      <c r="AV139" s="44">
        <f t="shared" si="38"/>
        <v>277</v>
      </c>
      <c r="AW139" s="45">
        <f t="shared" si="39"/>
        <v>-81</v>
      </c>
      <c r="AX139" s="45"/>
    </row>
    <row r="140">
      <c r="A140" s="60"/>
      <c r="B140" s="60"/>
      <c r="C140" s="60"/>
      <c r="D140" s="46">
        <v>138.0</v>
      </c>
      <c r="E140" s="25">
        <f>'Miller vs Stavros; STUV'!D146</f>
        <v>138</v>
      </c>
      <c r="F140" s="26">
        <f>'Miller vs Stavros; STUV'!E146</f>
        <v>3217</v>
      </c>
      <c r="G140" s="18">
        <f>'Miller vs Stavros; STUV'!F146</f>
        <v>1922</v>
      </c>
      <c r="H140" s="15">
        <f t="shared" si="5"/>
        <v>1492</v>
      </c>
      <c r="I140" s="28">
        <f>'Miller vs Stavros; STUV'!G146</f>
        <v>428</v>
      </c>
      <c r="J140" s="29">
        <f>'Miller vs Stavros; STUV'!H146</f>
        <v>309</v>
      </c>
      <c r="K140" s="30">
        <f>'Miller vs Stavros; STUV'!I146</f>
        <v>198</v>
      </c>
      <c r="L140" s="31">
        <f>'Miller vs Stavros; STUV'!J146</f>
        <v>395</v>
      </c>
      <c r="M140" s="32">
        <f>'Miller vs Stavros; STUV'!K146</f>
        <v>103</v>
      </c>
      <c r="N140" s="33">
        <f>'Miller vs Stavros; STUV'!L146</f>
        <v>59</v>
      </c>
      <c r="O140" s="72">
        <f t="shared" si="6"/>
        <v>0.4093437152</v>
      </c>
      <c r="P140" s="72">
        <f t="shared" si="7"/>
        <v>0.6661045531</v>
      </c>
      <c r="Q140" s="40">
        <f t="shared" si="8"/>
        <v>0.6645540633</v>
      </c>
      <c r="R140" s="17">
        <f t="shared" si="9"/>
        <v>0.3369653433</v>
      </c>
      <c r="S140" s="72">
        <f t="shared" si="10"/>
        <v>0.001550489793</v>
      </c>
      <c r="T140" s="40">
        <f t="shared" si="11"/>
        <v>0.09667941951</v>
      </c>
      <c r="U140" s="40">
        <f t="shared" si="12"/>
        <v>0.3749052679</v>
      </c>
      <c r="V140" s="40">
        <f t="shared" si="13"/>
        <v>0.3749052679</v>
      </c>
      <c r="W140" s="72">
        <f t="shared" si="14"/>
        <v>0.3764557577</v>
      </c>
      <c r="X140" s="41">
        <f t="shared" si="15"/>
        <v>0.6250947321</v>
      </c>
      <c r="Y140" s="41">
        <f t="shared" si="16"/>
        <v>0.6235442423</v>
      </c>
      <c r="Z140" s="40">
        <f t="shared" si="17"/>
        <v>899</v>
      </c>
      <c r="AA140" s="40">
        <f t="shared" si="18"/>
        <v>593</v>
      </c>
      <c r="AB140" s="40">
        <f t="shared" si="19"/>
        <v>562</v>
      </c>
      <c r="AC140" s="40">
        <f t="shared" si="20"/>
        <v>337</v>
      </c>
      <c r="AD140" s="40">
        <f t="shared" si="21"/>
        <v>370</v>
      </c>
      <c r="AE140" s="40">
        <f t="shared" si="22"/>
        <v>223</v>
      </c>
      <c r="AF140" s="40">
        <f t="shared" si="23"/>
        <v>1.091988131</v>
      </c>
      <c r="AG140" s="40">
        <f t="shared" si="24"/>
        <v>0.5351351351</v>
      </c>
      <c r="AH140" s="40">
        <f t="shared" si="25"/>
        <v>614</v>
      </c>
      <c r="AI140" s="40">
        <f t="shared" ref="AI140:AJ140" si="181">AF140*AC140</f>
        <v>368</v>
      </c>
      <c r="AJ140" s="40">
        <f t="shared" si="181"/>
        <v>198</v>
      </c>
      <c r="AK140" s="40">
        <f t="shared" si="27"/>
        <v>119</v>
      </c>
      <c r="AL140" s="18">
        <f t="shared" si="28"/>
        <v>1922</v>
      </c>
      <c r="AM140" s="40">
        <f t="shared" si="29"/>
        <v>1299</v>
      </c>
      <c r="AN140" s="42">
        <f t="shared" si="30"/>
        <v>0.6758584807</v>
      </c>
      <c r="AO140" s="42">
        <f t="shared" si="31"/>
        <v>0.7762747138</v>
      </c>
      <c r="AP140" s="43">
        <f t="shared" si="32"/>
        <v>0.4886058981</v>
      </c>
      <c r="AQ140" s="43">
        <f t="shared" si="33"/>
        <v>0.6206434316</v>
      </c>
      <c r="AR140" s="43">
        <f t="shared" si="34"/>
        <v>0.6025469169</v>
      </c>
      <c r="AS140" s="43">
        <f t="shared" si="35"/>
        <v>0.6250962279</v>
      </c>
      <c r="AT140" s="43">
        <f t="shared" si="36"/>
        <v>0.5642802156</v>
      </c>
      <c r="AU140" s="43">
        <f t="shared" si="37"/>
        <v>0.7559661278</v>
      </c>
      <c r="AV140" s="44">
        <f t="shared" si="38"/>
        <v>276</v>
      </c>
      <c r="AW140" s="45">
        <f t="shared" si="39"/>
        <v>-83</v>
      </c>
      <c r="AX140" s="45"/>
    </row>
    <row r="141">
      <c r="A141" s="60"/>
      <c r="B141" s="60"/>
      <c r="C141" s="60"/>
      <c r="D141" s="46">
        <v>139.0</v>
      </c>
      <c r="E141" s="25">
        <f>'Miller vs Stavros; STUV'!D147</f>
        <v>139</v>
      </c>
      <c r="F141" s="26">
        <f>'Miller vs Stavros; STUV'!E147</f>
        <v>3364</v>
      </c>
      <c r="G141" s="18">
        <f>'Miller vs Stavros; STUV'!F147</f>
        <v>1897</v>
      </c>
      <c r="H141" s="15">
        <f t="shared" si="5"/>
        <v>1516</v>
      </c>
      <c r="I141" s="28">
        <f>'Miller vs Stavros; STUV'!G147</f>
        <v>509</v>
      </c>
      <c r="J141" s="29">
        <f>'Miller vs Stavros; STUV'!H147</f>
        <v>228</v>
      </c>
      <c r="K141" s="30">
        <f>'Miller vs Stavros; STUV'!I147</f>
        <v>402</v>
      </c>
      <c r="L141" s="31">
        <f>'Miller vs Stavros; STUV'!J147</f>
        <v>298</v>
      </c>
      <c r="M141" s="32">
        <f>'Miller vs Stavros; STUV'!K147</f>
        <v>60</v>
      </c>
      <c r="N141" s="33">
        <f>'Miller vs Stavros; STUV'!L147</f>
        <v>19</v>
      </c>
      <c r="O141" s="72">
        <f t="shared" si="6"/>
        <v>0.3026960784</v>
      </c>
      <c r="P141" s="72">
        <f t="shared" si="7"/>
        <v>0.4257142857</v>
      </c>
      <c r="Q141" s="40">
        <f t="shared" si="8"/>
        <v>0.5640664179</v>
      </c>
      <c r="R141" s="17">
        <f t="shared" si="9"/>
        <v>0.2364776979</v>
      </c>
      <c r="S141" s="72">
        <f t="shared" si="10"/>
        <v>-0.1383521322</v>
      </c>
      <c r="T141" s="40">
        <f t="shared" si="11"/>
        <v>0.1222025835</v>
      </c>
      <c r="U141" s="40">
        <f t="shared" si="12"/>
        <v>0.2716124238</v>
      </c>
      <c r="V141" s="40">
        <f t="shared" si="13"/>
        <v>0.2716124238</v>
      </c>
      <c r="W141" s="72">
        <f t="shared" si="14"/>
        <v>0.1332602916</v>
      </c>
      <c r="X141" s="41">
        <f t="shared" si="15"/>
        <v>0.7283875762</v>
      </c>
      <c r="Y141" s="41">
        <f t="shared" si="16"/>
        <v>0.8667397084</v>
      </c>
      <c r="Z141" s="40">
        <f t="shared" si="17"/>
        <v>816</v>
      </c>
      <c r="AA141" s="40">
        <f t="shared" si="18"/>
        <v>700</v>
      </c>
      <c r="AB141" s="40">
        <f t="shared" si="19"/>
        <v>594</v>
      </c>
      <c r="AC141" s="40">
        <f t="shared" si="20"/>
        <v>222</v>
      </c>
      <c r="AD141" s="40">
        <f t="shared" si="21"/>
        <v>607</v>
      </c>
      <c r="AE141" s="40">
        <f t="shared" si="22"/>
        <v>93</v>
      </c>
      <c r="AF141" s="40">
        <f t="shared" si="23"/>
        <v>1.112612613</v>
      </c>
      <c r="AG141" s="40">
        <f t="shared" si="24"/>
        <v>0.6622734761</v>
      </c>
      <c r="AH141" s="40">
        <f t="shared" si="25"/>
        <v>661</v>
      </c>
      <c r="AI141" s="40">
        <f t="shared" ref="AI141:AJ141" si="182">AF141*AC141</f>
        <v>247</v>
      </c>
      <c r="AJ141" s="40">
        <f t="shared" si="182"/>
        <v>402</v>
      </c>
      <c r="AK141" s="40">
        <f t="shared" si="27"/>
        <v>62</v>
      </c>
      <c r="AL141" s="18">
        <f t="shared" si="28"/>
        <v>1897</v>
      </c>
      <c r="AM141" s="40">
        <f t="shared" si="29"/>
        <v>1372</v>
      </c>
      <c r="AN141" s="42">
        <f t="shared" si="30"/>
        <v>0.7232472325</v>
      </c>
      <c r="AO141" s="42">
        <f t="shared" si="31"/>
        <v>0.799156563</v>
      </c>
      <c r="AP141" s="43">
        <f t="shared" si="32"/>
        <v>0.6405013193</v>
      </c>
      <c r="AQ141" s="43">
        <f t="shared" si="33"/>
        <v>0.5718997361</v>
      </c>
      <c r="AR141" s="43">
        <f t="shared" si="34"/>
        <v>0.5382585752</v>
      </c>
      <c r="AS141" s="43">
        <f t="shared" si="35"/>
        <v>0.7747813411</v>
      </c>
      <c r="AT141" s="43">
        <f t="shared" si="36"/>
        <v>0.52696793</v>
      </c>
      <c r="AU141" s="43">
        <f t="shared" si="37"/>
        <v>0.6618075802</v>
      </c>
      <c r="AV141" s="44">
        <f t="shared" si="38"/>
        <v>236</v>
      </c>
      <c r="AW141" s="45">
        <f t="shared" si="39"/>
        <v>-92</v>
      </c>
      <c r="AX141" s="45"/>
    </row>
    <row r="142">
      <c r="A142" s="60"/>
      <c r="B142" s="60"/>
      <c r="C142" s="60"/>
      <c r="D142" s="46">
        <v>140.0</v>
      </c>
      <c r="E142" s="25">
        <f>'Miller vs Stavros; STUV'!D148</f>
        <v>140</v>
      </c>
      <c r="F142" s="26">
        <f>'Miller vs Stavros; STUV'!E148</f>
        <v>3385</v>
      </c>
      <c r="G142" s="18">
        <f>'Miller vs Stavros; STUV'!F148</f>
        <v>1931</v>
      </c>
      <c r="H142" s="15">
        <f t="shared" si="5"/>
        <v>1572</v>
      </c>
      <c r="I142" s="28">
        <f>'Miller vs Stavros; STUV'!G148</f>
        <v>474</v>
      </c>
      <c r="J142" s="29">
        <f>'Miller vs Stavros; STUV'!H148</f>
        <v>250</v>
      </c>
      <c r="K142" s="30">
        <f>'Miller vs Stavros; STUV'!I148</f>
        <v>301</v>
      </c>
      <c r="L142" s="31">
        <f>'Miller vs Stavros; STUV'!J148</f>
        <v>454</v>
      </c>
      <c r="M142" s="32">
        <f>'Miller vs Stavros; STUV'!K148</f>
        <v>60</v>
      </c>
      <c r="N142" s="33">
        <f>'Miller vs Stavros; STUV'!L148</f>
        <v>33</v>
      </c>
      <c r="O142" s="72">
        <f t="shared" si="6"/>
        <v>0.3463892289</v>
      </c>
      <c r="P142" s="72">
        <f t="shared" si="7"/>
        <v>0.6013245033</v>
      </c>
      <c r="Q142" s="40">
        <f t="shared" si="8"/>
        <v>0.6067201662</v>
      </c>
      <c r="R142" s="17">
        <f t="shared" si="9"/>
        <v>0.2791314462</v>
      </c>
      <c r="S142" s="72">
        <f t="shared" si="10"/>
        <v>-0.005395662911</v>
      </c>
      <c r="T142" s="40">
        <f t="shared" si="11"/>
        <v>0.1071113645</v>
      </c>
      <c r="U142" s="40">
        <f t="shared" si="12"/>
        <v>0.3145630797</v>
      </c>
      <c r="V142" s="40">
        <f t="shared" si="13"/>
        <v>0.3145630797</v>
      </c>
      <c r="W142" s="72">
        <f t="shared" si="14"/>
        <v>0.3091674167</v>
      </c>
      <c r="X142" s="41">
        <f t="shared" si="15"/>
        <v>0.6854369203</v>
      </c>
      <c r="Y142" s="41">
        <f t="shared" si="16"/>
        <v>0.6908325833</v>
      </c>
      <c r="Z142" s="40">
        <f t="shared" si="17"/>
        <v>817</v>
      </c>
      <c r="AA142" s="40">
        <f t="shared" si="18"/>
        <v>755</v>
      </c>
      <c r="AB142" s="40">
        <f t="shared" si="19"/>
        <v>560</v>
      </c>
      <c r="AC142" s="40">
        <f t="shared" si="20"/>
        <v>257</v>
      </c>
      <c r="AD142" s="40">
        <f t="shared" si="21"/>
        <v>522</v>
      </c>
      <c r="AE142" s="40">
        <f t="shared" si="22"/>
        <v>233</v>
      </c>
      <c r="AF142" s="40">
        <f t="shared" si="23"/>
        <v>1.101167315</v>
      </c>
      <c r="AG142" s="40">
        <f t="shared" si="24"/>
        <v>0.5766283525</v>
      </c>
      <c r="AH142" s="40">
        <f t="shared" si="25"/>
        <v>617</v>
      </c>
      <c r="AI142" s="40">
        <f t="shared" ref="AI142:AJ142" si="183">AF142*AC142</f>
        <v>283</v>
      </c>
      <c r="AJ142" s="40">
        <f t="shared" si="183"/>
        <v>301</v>
      </c>
      <c r="AK142" s="40">
        <f t="shared" si="27"/>
        <v>134</v>
      </c>
      <c r="AL142" s="18">
        <f t="shared" si="28"/>
        <v>1931</v>
      </c>
      <c r="AM142" s="40">
        <f t="shared" si="29"/>
        <v>1335</v>
      </c>
      <c r="AN142" s="42">
        <f t="shared" si="30"/>
        <v>0.6913516313</v>
      </c>
      <c r="AO142" s="42">
        <f t="shared" si="31"/>
        <v>0.8140859658</v>
      </c>
      <c r="AP142" s="43">
        <f t="shared" si="32"/>
        <v>0.5311704835</v>
      </c>
      <c r="AQ142" s="43">
        <f t="shared" si="33"/>
        <v>0.6284987277</v>
      </c>
      <c r="AR142" s="43">
        <f t="shared" si="34"/>
        <v>0.5197201018</v>
      </c>
      <c r="AS142" s="43">
        <f t="shared" si="35"/>
        <v>0.6876404494</v>
      </c>
      <c r="AT142" s="43">
        <f t="shared" si="36"/>
        <v>0.5625468165</v>
      </c>
      <c r="AU142" s="43">
        <f t="shared" si="37"/>
        <v>0.6741573034</v>
      </c>
      <c r="AV142" s="44">
        <f t="shared" si="38"/>
        <v>320</v>
      </c>
      <c r="AW142" s="45">
        <f t="shared" si="39"/>
        <v>-83</v>
      </c>
      <c r="AX142" s="45"/>
    </row>
    <row r="143">
      <c r="A143" s="60"/>
      <c r="B143" s="60"/>
      <c r="C143" s="60"/>
      <c r="D143" s="46">
        <v>141.0</v>
      </c>
      <c r="E143" s="25">
        <f>'Miller vs Stavros; STUV'!D149</f>
        <v>141</v>
      </c>
      <c r="F143" s="26">
        <f>'Miller vs Stavros; STUV'!E149</f>
        <v>3754</v>
      </c>
      <c r="G143" s="18">
        <f>'Miller vs Stavros; STUV'!F149</f>
        <v>2255</v>
      </c>
      <c r="H143" s="15">
        <f t="shared" si="5"/>
        <v>1581</v>
      </c>
      <c r="I143" s="28">
        <f>'Miller vs Stavros; STUV'!G149</f>
        <v>313</v>
      </c>
      <c r="J143" s="29">
        <f>'Miller vs Stavros; STUV'!H149</f>
        <v>354</v>
      </c>
      <c r="K143" s="30">
        <f>'Miller vs Stavros; STUV'!I149</f>
        <v>177</v>
      </c>
      <c r="L143" s="31">
        <f>'Miller vs Stavros; STUV'!J149</f>
        <v>592</v>
      </c>
      <c r="M143" s="32">
        <f>'Miller vs Stavros; STUV'!K149</f>
        <v>77</v>
      </c>
      <c r="N143" s="33">
        <f>'Miller vs Stavros; STUV'!L149</f>
        <v>68</v>
      </c>
      <c r="O143" s="72">
        <f t="shared" si="6"/>
        <v>0.5197044335</v>
      </c>
      <c r="P143" s="72">
        <f t="shared" si="7"/>
        <v>0.7698309493</v>
      </c>
      <c r="Q143" s="40">
        <f t="shared" si="8"/>
        <v>0.7444375066</v>
      </c>
      <c r="R143" s="17">
        <f t="shared" si="9"/>
        <v>0.4168487866</v>
      </c>
      <c r="S143" s="72">
        <f t="shared" si="10"/>
        <v>0.02539344269</v>
      </c>
      <c r="T143" s="40">
        <f t="shared" si="11"/>
        <v>0.1093852331</v>
      </c>
      <c r="U143" s="40">
        <f t="shared" si="12"/>
        <v>0.4710921402</v>
      </c>
      <c r="V143" s="40">
        <f t="shared" si="13"/>
        <v>0.4710921402</v>
      </c>
      <c r="W143" s="72">
        <f t="shared" si="14"/>
        <v>0.4964855829</v>
      </c>
      <c r="X143" s="41">
        <f t="shared" si="15"/>
        <v>0.5289078598</v>
      </c>
      <c r="Y143" s="41">
        <f t="shared" si="16"/>
        <v>0.5035144171</v>
      </c>
      <c r="Z143" s="40">
        <f t="shared" si="17"/>
        <v>812</v>
      </c>
      <c r="AA143" s="40">
        <f t="shared" si="18"/>
        <v>769</v>
      </c>
      <c r="AB143" s="40">
        <f t="shared" si="19"/>
        <v>429</v>
      </c>
      <c r="AC143" s="40">
        <f t="shared" si="20"/>
        <v>383</v>
      </c>
      <c r="AD143" s="40">
        <f t="shared" si="21"/>
        <v>387</v>
      </c>
      <c r="AE143" s="40">
        <f t="shared" si="22"/>
        <v>382</v>
      </c>
      <c r="AF143" s="40">
        <f t="shared" si="23"/>
        <v>1.101827676</v>
      </c>
      <c r="AG143" s="40">
        <f t="shared" si="24"/>
        <v>0.4573643411</v>
      </c>
      <c r="AH143" s="40">
        <f t="shared" si="25"/>
        <v>473</v>
      </c>
      <c r="AI143" s="40">
        <f t="shared" ref="AI143:AJ143" si="184">AF143*AC143</f>
        <v>422</v>
      </c>
      <c r="AJ143" s="40">
        <f t="shared" si="184"/>
        <v>177</v>
      </c>
      <c r="AK143" s="40">
        <f t="shared" si="27"/>
        <v>175</v>
      </c>
      <c r="AL143" s="18">
        <f t="shared" si="28"/>
        <v>2255</v>
      </c>
      <c r="AM143" s="40">
        <f t="shared" si="29"/>
        <v>1247</v>
      </c>
      <c r="AN143" s="42">
        <f t="shared" si="30"/>
        <v>0.5529933481</v>
      </c>
      <c r="AO143" s="42">
        <f t="shared" si="31"/>
        <v>0.7011086475</v>
      </c>
      <c r="AP143" s="43">
        <f t="shared" si="32"/>
        <v>0.3586337761</v>
      </c>
      <c r="AQ143" s="43">
        <f t="shared" si="33"/>
        <v>0.6211258697</v>
      </c>
      <c r="AR143" s="43">
        <f t="shared" si="34"/>
        <v>0.513598988</v>
      </c>
      <c r="AS143" s="43">
        <f t="shared" si="35"/>
        <v>0.5212510024</v>
      </c>
      <c r="AT143" s="43">
        <f t="shared" si="36"/>
        <v>0.5196471532</v>
      </c>
      <c r="AU143" s="43">
        <f t="shared" si="37"/>
        <v>0.7177225341</v>
      </c>
      <c r="AV143" s="44">
        <f t="shared" si="38"/>
        <v>417</v>
      </c>
      <c r="AW143" s="45">
        <f t="shared" si="39"/>
        <v>-83</v>
      </c>
      <c r="AX143" s="45"/>
    </row>
    <row r="144">
      <c r="A144" s="60"/>
      <c r="B144" s="60"/>
      <c r="C144" s="60"/>
      <c r="D144" s="46">
        <v>142.0</v>
      </c>
      <c r="E144" s="25">
        <f>'Miller vs Stavros; STUV'!D150</f>
        <v>142</v>
      </c>
      <c r="F144" s="26">
        <f>'Miller vs Stavros; STUV'!E150</f>
        <v>3557</v>
      </c>
      <c r="G144" s="18">
        <f>'Miller vs Stavros; STUV'!F150</f>
        <v>2182</v>
      </c>
      <c r="H144" s="15">
        <f t="shared" si="5"/>
        <v>1693</v>
      </c>
      <c r="I144" s="28">
        <f>'Miller vs Stavros; STUV'!G150</f>
        <v>522</v>
      </c>
      <c r="J144" s="29">
        <f>'Miller vs Stavros; STUV'!H150</f>
        <v>317</v>
      </c>
      <c r="K144" s="30">
        <f>'Miller vs Stavros; STUV'!I150</f>
        <v>253</v>
      </c>
      <c r="L144" s="31">
        <f>'Miller vs Stavros; STUV'!J150</f>
        <v>463</v>
      </c>
      <c r="M144" s="32">
        <f>'Miller vs Stavros; STUV'!K150</f>
        <v>86</v>
      </c>
      <c r="N144" s="33">
        <f>'Miller vs Stavros; STUV'!L150</f>
        <v>52</v>
      </c>
      <c r="O144" s="72">
        <f t="shared" si="6"/>
        <v>0.3776867963</v>
      </c>
      <c r="P144" s="72">
        <f t="shared" si="7"/>
        <v>0.6466480447</v>
      </c>
      <c r="Q144" s="40">
        <f t="shared" si="8"/>
        <v>0.6362068142</v>
      </c>
      <c r="R144" s="17">
        <f t="shared" si="9"/>
        <v>0.3086180942</v>
      </c>
      <c r="S144" s="72">
        <f t="shared" si="10"/>
        <v>0.01044123047</v>
      </c>
      <c r="T144" s="40">
        <f t="shared" si="11"/>
        <v>0.1003008013</v>
      </c>
      <c r="U144" s="40">
        <f t="shared" si="12"/>
        <v>0.3448858102</v>
      </c>
      <c r="V144" s="40">
        <f t="shared" si="13"/>
        <v>0.3448858102</v>
      </c>
      <c r="W144" s="72">
        <f t="shared" si="14"/>
        <v>0.3553270407</v>
      </c>
      <c r="X144" s="41">
        <f t="shared" si="15"/>
        <v>0.6551141898</v>
      </c>
      <c r="Y144" s="41">
        <f t="shared" si="16"/>
        <v>0.6446729593</v>
      </c>
      <c r="Z144" s="40">
        <f t="shared" si="17"/>
        <v>977</v>
      </c>
      <c r="AA144" s="40">
        <f t="shared" si="18"/>
        <v>716</v>
      </c>
      <c r="AB144" s="40">
        <f t="shared" si="19"/>
        <v>640</v>
      </c>
      <c r="AC144" s="40">
        <f t="shared" si="20"/>
        <v>337</v>
      </c>
      <c r="AD144" s="40">
        <f t="shared" si="21"/>
        <v>462</v>
      </c>
      <c r="AE144" s="40">
        <f t="shared" si="22"/>
        <v>254</v>
      </c>
      <c r="AF144" s="40">
        <f t="shared" si="23"/>
        <v>1.09495549</v>
      </c>
      <c r="AG144" s="40">
        <f t="shared" si="24"/>
        <v>0.5476190476</v>
      </c>
      <c r="AH144" s="40">
        <f t="shared" si="25"/>
        <v>701</v>
      </c>
      <c r="AI144" s="40">
        <f t="shared" ref="AI144:AJ144" si="185">AF144*AC144</f>
        <v>369</v>
      </c>
      <c r="AJ144" s="40">
        <f t="shared" si="185"/>
        <v>253</v>
      </c>
      <c r="AK144" s="40">
        <f t="shared" si="27"/>
        <v>139</v>
      </c>
      <c r="AL144" s="18">
        <f t="shared" si="28"/>
        <v>2182</v>
      </c>
      <c r="AM144" s="40">
        <f t="shared" si="29"/>
        <v>1462</v>
      </c>
      <c r="AN144" s="42">
        <f t="shared" si="30"/>
        <v>0.6700274977</v>
      </c>
      <c r="AO144" s="42">
        <f t="shared" si="31"/>
        <v>0.7758936755</v>
      </c>
      <c r="AP144" s="43">
        <f t="shared" si="32"/>
        <v>0.5085646781</v>
      </c>
      <c r="AQ144" s="43">
        <f t="shared" si="33"/>
        <v>0.6326048435</v>
      </c>
      <c r="AR144" s="43">
        <f t="shared" si="34"/>
        <v>0.5770821028</v>
      </c>
      <c r="AS144" s="43">
        <f t="shared" si="35"/>
        <v>0.6525307798</v>
      </c>
      <c r="AT144" s="43">
        <f t="shared" si="36"/>
        <v>0.5745554036</v>
      </c>
      <c r="AU144" s="43">
        <f t="shared" si="37"/>
        <v>0.731874145</v>
      </c>
      <c r="AV144" s="44">
        <f t="shared" si="38"/>
        <v>324</v>
      </c>
      <c r="AW144" s="45">
        <f t="shared" si="39"/>
        <v>-93</v>
      </c>
      <c r="AX144" s="45"/>
    </row>
    <row r="145">
      <c r="A145" s="60"/>
      <c r="B145" s="60"/>
      <c r="C145" s="60"/>
      <c r="D145" s="46">
        <v>143.0</v>
      </c>
      <c r="E145" s="25">
        <f>'Miller vs Stavros; STUV'!D151</f>
        <v>143</v>
      </c>
      <c r="F145" s="26">
        <f>'Miller vs Stavros; STUV'!E151</f>
        <v>3547</v>
      </c>
      <c r="G145" s="18">
        <f>'Miller vs Stavros; STUV'!F151</f>
        <v>2228</v>
      </c>
      <c r="H145" s="15">
        <f t="shared" si="5"/>
        <v>1759</v>
      </c>
      <c r="I145" s="28">
        <f>'Miller vs Stavros; STUV'!G151</f>
        <v>615</v>
      </c>
      <c r="J145" s="29">
        <f>'Miller vs Stavros; STUV'!H151</f>
        <v>266</v>
      </c>
      <c r="K145" s="30">
        <f>'Miller vs Stavros; STUV'!I151</f>
        <v>299</v>
      </c>
      <c r="L145" s="31">
        <f>'Miller vs Stavros; STUV'!J151</f>
        <v>430</v>
      </c>
      <c r="M145" s="32">
        <f>'Miller vs Stavros; STUV'!K151</f>
        <v>95</v>
      </c>
      <c r="N145" s="33">
        <f>'Miller vs Stavros; STUV'!L151</f>
        <v>54</v>
      </c>
      <c r="O145" s="72">
        <f t="shared" si="6"/>
        <v>0.3106796117</v>
      </c>
      <c r="P145" s="72">
        <f t="shared" si="7"/>
        <v>0.5898491084</v>
      </c>
      <c r="Q145" s="40">
        <f t="shared" si="8"/>
        <v>0.5719381155</v>
      </c>
      <c r="R145" s="17">
        <f t="shared" si="9"/>
        <v>0.2443493955</v>
      </c>
      <c r="S145" s="72">
        <f t="shared" si="10"/>
        <v>0.01791099283</v>
      </c>
      <c r="T145" s="40">
        <f t="shared" si="11"/>
        <v>0.1189435437</v>
      </c>
      <c r="U145" s="40">
        <f t="shared" si="12"/>
        <v>0.27948922</v>
      </c>
      <c r="V145" s="40">
        <f t="shared" si="13"/>
        <v>0.27948922</v>
      </c>
      <c r="W145" s="72">
        <f t="shared" si="14"/>
        <v>0.2974002128</v>
      </c>
      <c r="X145" s="41">
        <f t="shared" si="15"/>
        <v>0.72051078</v>
      </c>
      <c r="Y145" s="41">
        <f t="shared" si="16"/>
        <v>0.7025997872</v>
      </c>
      <c r="Z145" s="40">
        <f t="shared" si="17"/>
        <v>1030</v>
      </c>
      <c r="AA145" s="40">
        <f t="shared" si="18"/>
        <v>729</v>
      </c>
      <c r="AB145" s="40">
        <f t="shared" si="19"/>
        <v>742</v>
      </c>
      <c r="AC145" s="40">
        <f t="shared" si="20"/>
        <v>288</v>
      </c>
      <c r="AD145" s="40">
        <f t="shared" si="21"/>
        <v>512</v>
      </c>
      <c r="AE145" s="40">
        <f t="shared" si="22"/>
        <v>217</v>
      </c>
      <c r="AF145" s="40">
        <f t="shared" si="23"/>
        <v>1.111111111</v>
      </c>
      <c r="AG145" s="40">
        <f t="shared" si="24"/>
        <v>0.583984375</v>
      </c>
      <c r="AH145" s="40">
        <f t="shared" si="25"/>
        <v>824</v>
      </c>
      <c r="AI145" s="40">
        <f t="shared" ref="AI145:AJ145" si="186">AF145*AC145</f>
        <v>320</v>
      </c>
      <c r="AJ145" s="40">
        <f t="shared" si="186"/>
        <v>299</v>
      </c>
      <c r="AK145" s="40">
        <f t="shared" si="27"/>
        <v>127</v>
      </c>
      <c r="AL145" s="18">
        <f t="shared" si="28"/>
        <v>2228</v>
      </c>
      <c r="AM145" s="40">
        <f t="shared" si="29"/>
        <v>1570</v>
      </c>
      <c r="AN145" s="42">
        <f t="shared" si="30"/>
        <v>0.7046678636</v>
      </c>
      <c r="AO145" s="42">
        <f t="shared" si="31"/>
        <v>0.789497307</v>
      </c>
      <c r="AP145" s="43">
        <f t="shared" si="32"/>
        <v>0.5736213758</v>
      </c>
      <c r="AQ145" s="43">
        <f t="shared" si="33"/>
        <v>0.6480955088</v>
      </c>
      <c r="AR145" s="43">
        <f t="shared" si="34"/>
        <v>0.5855599773</v>
      </c>
      <c r="AS145" s="43">
        <f t="shared" si="35"/>
        <v>0.7152866242</v>
      </c>
      <c r="AT145" s="43">
        <f t="shared" si="36"/>
        <v>0.6057324841</v>
      </c>
      <c r="AU145" s="43">
        <f t="shared" si="37"/>
        <v>0.7286624204</v>
      </c>
      <c r="AV145" s="44">
        <f t="shared" si="38"/>
        <v>303</v>
      </c>
      <c r="AW145" s="45">
        <f t="shared" si="39"/>
        <v>-114</v>
      </c>
      <c r="AX145" s="45"/>
    </row>
    <row r="146">
      <c r="A146" s="60"/>
      <c r="B146" s="60"/>
      <c r="C146" s="60"/>
      <c r="D146" s="46">
        <v>144.0</v>
      </c>
      <c r="E146" s="25">
        <f>'Miller vs Stavros; STUV'!D152</f>
        <v>144</v>
      </c>
      <c r="F146" s="26">
        <f>'Miller vs Stavros; STUV'!E152</f>
        <v>3417</v>
      </c>
      <c r="G146" s="18">
        <f>'Miller vs Stavros; STUV'!F152</f>
        <v>2313</v>
      </c>
      <c r="H146" s="15">
        <f t="shared" si="5"/>
        <v>1781</v>
      </c>
      <c r="I146" s="28">
        <f>'Miller vs Stavros; STUV'!G152</f>
        <v>404</v>
      </c>
      <c r="J146" s="29">
        <f>'Miller vs Stavros; STUV'!H152</f>
        <v>319</v>
      </c>
      <c r="K146" s="30">
        <f>'Miller vs Stavros; STUV'!I152</f>
        <v>282</v>
      </c>
      <c r="L146" s="31">
        <f>'Miller vs Stavros; STUV'!J152</f>
        <v>542</v>
      </c>
      <c r="M146" s="32">
        <f>'Miller vs Stavros; STUV'!K152</f>
        <v>133</v>
      </c>
      <c r="N146" s="33">
        <f>'Miller vs Stavros; STUV'!L152</f>
        <v>101</v>
      </c>
      <c r="O146" s="72">
        <f t="shared" si="6"/>
        <v>0.4388714734</v>
      </c>
      <c r="P146" s="72">
        <f t="shared" si="7"/>
        <v>0.6577669903</v>
      </c>
      <c r="Q146" s="40">
        <f t="shared" si="8"/>
        <v>0.6892049442</v>
      </c>
      <c r="R146" s="17">
        <f t="shared" si="9"/>
        <v>0.3616162242</v>
      </c>
      <c r="S146" s="72">
        <f t="shared" si="10"/>
        <v>-0.03143795392</v>
      </c>
      <c r="T146" s="40">
        <f t="shared" si="11"/>
        <v>0.09621225087</v>
      </c>
      <c r="U146" s="40">
        <f t="shared" si="12"/>
        <v>0.4021035089</v>
      </c>
      <c r="V146" s="40">
        <f t="shared" si="13"/>
        <v>0.4021035089</v>
      </c>
      <c r="W146" s="72">
        <f t="shared" si="14"/>
        <v>0.370665555</v>
      </c>
      <c r="X146" s="41">
        <f t="shared" si="15"/>
        <v>0.5978964911</v>
      </c>
      <c r="Y146" s="41">
        <f t="shared" si="16"/>
        <v>0.629334445</v>
      </c>
      <c r="Z146" s="40">
        <f t="shared" si="17"/>
        <v>957</v>
      </c>
      <c r="AA146" s="40">
        <f t="shared" si="18"/>
        <v>824</v>
      </c>
      <c r="AB146" s="40">
        <f t="shared" si="19"/>
        <v>572</v>
      </c>
      <c r="AC146" s="40">
        <f t="shared" si="20"/>
        <v>385</v>
      </c>
      <c r="AD146" s="40">
        <f t="shared" si="21"/>
        <v>519</v>
      </c>
      <c r="AE146" s="40">
        <f t="shared" si="22"/>
        <v>305</v>
      </c>
      <c r="AF146" s="40">
        <f t="shared" si="23"/>
        <v>1.090909091</v>
      </c>
      <c r="AG146" s="40">
        <f t="shared" si="24"/>
        <v>0.5433526012</v>
      </c>
      <c r="AH146" s="40">
        <f t="shared" si="25"/>
        <v>624</v>
      </c>
      <c r="AI146" s="40">
        <f t="shared" ref="AI146:AJ146" si="187">AF146*AC146</f>
        <v>420</v>
      </c>
      <c r="AJ146" s="40">
        <f t="shared" si="187"/>
        <v>282</v>
      </c>
      <c r="AK146" s="40">
        <f t="shared" si="27"/>
        <v>166</v>
      </c>
      <c r="AL146" s="18">
        <f t="shared" si="28"/>
        <v>2313</v>
      </c>
      <c r="AM146" s="40">
        <f t="shared" si="29"/>
        <v>1492</v>
      </c>
      <c r="AN146" s="42">
        <f t="shared" si="30"/>
        <v>0.645049719</v>
      </c>
      <c r="AO146" s="42">
        <f t="shared" si="31"/>
        <v>0.7699956766</v>
      </c>
      <c r="AP146" s="43">
        <f t="shared" si="32"/>
        <v>0.4598540146</v>
      </c>
      <c r="AQ146" s="43">
        <f t="shared" si="33"/>
        <v>0.6058394161</v>
      </c>
      <c r="AR146" s="43">
        <f t="shared" si="34"/>
        <v>0.5373385738</v>
      </c>
      <c r="AS146" s="43">
        <f t="shared" si="35"/>
        <v>0.6072386059</v>
      </c>
      <c r="AT146" s="43">
        <f t="shared" si="36"/>
        <v>0.5294906166</v>
      </c>
      <c r="AU146" s="43">
        <f t="shared" si="37"/>
        <v>0.6997319035</v>
      </c>
      <c r="AV146" s="44">
        <f t="shared" si="38"/>
        <v>376</v>
      </c>
      <c r="AW146" s="45">
        <f t="shared" si="39"/>
        <v>-87</v>
      </c>
      <c r="AX146" s="45"/>
    </row>
    <row r="147">
      <c r="A147" s="60"/>
      <c r="B147" s="60"/>
      <c r="C147" s="60"/>
      <c r="D147" s="46">
        <v>145.0</v>
      </c>
      <c r="E147" s="25">
        <f>'Miller vs Stavros; STUV'!D153</f>
        <v>145</v>
      </c>
      <c r="F147" s="26">
        <f>'Miller vs Stavros; STUV'!E153</f>
        <v>3602</v>
      </c>
      <c r="G147" s="18">
        <f>'Miller vs Stavros; STUV'!F153</f>
        <v>2350</v>
      </c>
      <c r="H147" s="15">
        <f t="shared" si="5"/>
        <v>1816</v>
      </c>
      <c r="I147" s="28">
        <f>'Miller vs Stavros; STUV'!G153</f>
        <v>530</v>
      </c>
      <c r="J147" s="29">
        <f>'Miller vs Stavros; STUV'!H153</f>
        <v>328</v>
      </c>
      <c r="K147" s="30">
        <f>'Miller vs Stavros; STUV'!I153</f>
        <v>320</v>
      </c>
      <c r="L147" s="31">
        <f>'Miller vs Stavros; STUV'!J153</f>
        <v>469</v>
      </c>
      <c r="M147" s="32">
        <f>'Miller vs Stavros; STUV'!K153</f>
        <v>106</v>
      </c>
      <c r="N147" s="33">
        <f>'Miller vs Stavros; STUV'!L153</f>
        <v>63</v>
      </c>
      <c r="O147" s="72">
        <f t="shared" si="6"/>
        <v>0.3807205453</v>
      </c>
      <c r="P147" s="72">
        <f t="shared" si="7"/>
        <v>0.5944233207</v>
      </c>
      <c r="Q147" s="40">
        <f t="shared" si="8"/>
        <v>0.6389958166</v>
      </c>
      <c r="R147" s="17">
        <f t="shared" si="9"/>
        <v>0.3114070966</v>
      </c>
      <c r="S147" s="72">
        <f t="shared" si="10"/>
        <v>-0.04457249596</v>
      </c>
      <c r="T147" s="40">
        <f t="shared" si="11"/>
        <v>0.09981268106</v>
      </c>
      <c r="U147" s="40">
        <f t="shared" si="12"/>
        <v>0.3477948486</v>
      </c>
      <c r="V147" s="40">
        <f t="shared" si="13"/>
        <v>0.3477948486</v>
      </c>
      <c r="W147" s="72">
        <f t="shared" si="14"/>
        <v>0.3032223526</v>
      </c>
      <c r="X147" s="41">
        <f t="shared" si="15"/>
        <v>0.6522051514</v>
      </c>
      <c r="Y147" s="41">
        <f t="shared" si="16"/>
        <v>0.6967776474</v>
      </c>
      <c r="Z147" s="40">
        <f t="shared" si="17"/>
        <v>1027</v>
      </c>
      <c r="AA147" s="40">
        <f t="shared" si="18"/>
        <v>789</v>
      </c>
      <c r="AB147" s="40">
        <f t="shared" si="19"/>
        <v>670</v>
      </c>
      <c r="AC147" s="40">
        <f t="shared" si="20"/>
        <v>357</v>
      </c>
      <c r="AD147" s="40">
        <f t="shared" si="21"/>
        <v>550</v>
      </c>
      <c r="AE147" s="40">
        <f t="shared" si="22"/>
        <v>239</v>
      </c>
      <c r="AF147" s="40">
        <f t="shared" si="23"/>
        <v>1.095238095</v>
      </c>
      <c r="AG147" s="40">
        <f t="shared" si="24"/>
        <v>0.5818181818</v>
      </c>
      <c r="AH147" s="40">
        <f t="shared" si="25"/>
        <v>734</v>
      </c>
      <c r="AI147" s="40">
        <f t="shared" ref="AI147:AJ147" si="188">AF147*AC147</f>
        <v>391</v>
      </c>
      <c r="AJ147" s="40">
        <f t="shared" si="188"/>
        <v>320</v>
      </c>
      <c r="AK147" s="40">
        <f t="shared" si="27"/>
        <v>139</v>
      </c>
      <c r="AL147" s="18">
        <f t="shared" si="28"/>
        <v>2350</v>
      </c>
      <c r="AM147" s="40">
        <f t="shared" si="29"/>
        <v>1584</v>
      </c>
      <c r="AN147" s="42">
        <f t="shared" si="30"/>
        <v>0.6740425532</v>
      </c>
      <c r="AO147" s="42">
        <f t="shared" si="31"/>
        <v>0.7727659574</v>
      </c>
      <c r="AP147" s="43">
        <f t="shared" si="32"/>
        <v>0.5264317181</v>
      </c>
      <c r="AQ147" s="43">
        <f t="shared" si="33"/>
        <v>0.6084801762</v>
      </c>
      <c r="AR147" s="43">
        <f t="shared" si="34"/>
        <v>0.5655286344</v>
      </c>
      <c r="AS147" s="43">
        <f t="shared" si="35"/>
        <v>0.6654040404</v>
      </c>
      <c r="AT147" s="43">
        <f t="shared" si="36"/>
        <v>0.5511363636</v>
      </c>
      <c r="AU147" s="43">
        <f t="shared" si="37"/>
        <v>0.7102272727</v>
      </c>
      <c r="AV147" s="44">
        <f t="shared" si="38"/>
        <v>330</v>
      </c>
      <c r="AW147" s="45">
        <f t="shared" si="39"/>
        <v>-98</v>
      </c>
      <c r="AX147" s="45"/>
    </row>
    <row r="148">
      <c r="A148" s="60"/>
      <c r="B148" s="60"/>
      <c r="C148" s="60"/>
      <c r="D148" s="46">
        <v>146.0</v>
      </c>
      <c r="E148" s="25">
        <f>'Miller vs Stavros; STUV'!D154</f>
        <v>146</v>
      </c>
      <c r="F148" s="26">
        <f>'Miller vs Stavros; STUV'!E154</f>
        <v>3709</v>
      </c>
      <c r="G148" s="18">
        <f>'Miller vs Stavros; STUV'!F154</f>
        <v>2552</v>
      </c>
      <c r="H148" s="15">
        <f t="shared" si="5"/>
        <v>1892</v>
      </c>
      <c r="I148" s="28">
        <f>'Miller vs Stavros; STUV'!G154</f>
        <v>549</v>
      </c>
      <c r="J148" s="29">
        <f>'Miller vs Stavros; STUV'!H154</f>
        <v>334</v>
      </c>
      <c r="K148" s="30">
        <f>'Miller vs Stavros; STUV'!I154</f>
        <v>279</v>
      </c>
      <c r="L148" s="31">
        <f>'Miller vs Stavros; STUV'!J154</f>
        <v>560</v>
      </c>
      <c r="M148" s="32">
        <f>'Miller vs Stavros; STUV'!K154</f>
        <v>102</v>
      </c>
      <c r="N148" s="33">
        <f>'Miller vs Stavros; STUV'!L154</f>
        <v>68</v>
      </c>
      <c r="O148" s="72">
        <f t="shared" si="6"/>
        <v>0.3817663818</v>
      </c>
      <c r="P148" s="72">
        <f t="shared" si="7"/>
        <v>0.6674612634</v>
      </c>
      <c r="Q148" s="40">
        <f t="shared" si="8"/>
        <v>0.639954039</v>
      </c>
      <c r="R148" s="17">
        <f t="shared" si="9"/>
        <v>0.312365319</v>
      </c>
      <c r="S148" s="72">
        <f t="shared" si="10"/>
        <v>0.02750722445</v>
      </c>
      <c r="T148" s="40">
        <f t="shared" si="11"/>
        <v>0.09965138284</v>
      </c>
      <c r="U148" s="40">
        <f t="shared" si="12"/>
        <v>0.3487962605</v>
      </c>
      <c r="V148" s="40">
        <f t="shared" si="13"/>
        <v>0.3487962605</v>
      </c>
      <c r="W148" s="72">
        <f t="shared" si="14"/>
        <v>0.376303485</v>
      </c>
      <c r="X148" s="41">
        <f t="shared" si="15"/>
        <v>0.6512037395</v>
      </c>
      <c r="Y148" s="41">
        <f t="shared" si="16"/>
        <v>0.623696515</v>
      </c>
      <c r="Z148" s="40">
        <f t="shared" si="17"/>
        <v>1053</v>
      </c>
      <c r="AA148" s="40">
        <f t="shared" si="18"/>
        <v>839</v>
      </c>
      <c r="AB148" s="40">
        <f t="shared" si="19"/>
        <v>686</v>
      </c>
      <c r="AC148" s="40">
        <f t="shared" si="20"/>
        <v>367</v>
      </c>
      <c r="AD148" s="40">
        <f t="shared" si="21"/>
        <v>523</v>
      </c>
      <c r="AE148" s="40">
        <f t="shared" si="22"/>
        <v>316</v>
      </c>
      <c r="AF148" s="40">
        <f t="shared" si="23"/>
        <v>1.095367847</v>
      </c>
      <c r="AG148" s="40">
        <f t="shared" si="24"/>
        <v>0.5334608031</v>
      </c>
      <c r="AH148" s="40">
        <f t="shared" si="25"/>
        <v>751</v>
      </c>
      <c r="AI148" s="40">
        <f t="shared" ref="AI148:AJ148" si="189">AF148*AC148</f>
        <v>402</v>
      </c>
      <c r="AJ148" s="40">
        <f t="shared" si="189"/>
        <v>279</v>
      </c>
      <c r="AK148" s="40">
        <f t="shared" si="27"/>
        <v>169</v>
      </c>
      <c r="AL148" s="18">
        <f t="shared" si="28"/>
        <v>2552</v>
      </c>
      <c r="AM148" s="40">
        <f t="shared" si="29"/>
        <v>1601</v>
      </c>
      <c r="AN148" s="42">
        <f t="shared" si="30"/>
        <v>0.6273510972</v>
      </c>
      <c r="AO148" s="42">
        <f t="shared" si="31"/>
        <v>0.7413793103</v>
      </c>
      <c r="AP148" s="43">
        <f t="shared" si="32"/>
        <v>0.4915433404</v>
      </c>
      <c r="AQ148" s="43">
        <f t="shared" si="33"/>
        <v>0.6400634249</v>
      </c>
      <c r="AR148" s="43">
        <f t="shared" si="34"/>
        <v>0.5565539112</v>
      </c>
      <c r="AS148" s="43">
        <f t="shared" si="35"/>
        <v>0.6433479076</v>
      </c>
      <c r="AT148" s="43">
        <f t="shared" si="36"/>
        <v>0.5746408495</v>
      </c>
      <c r="AU148" s="43">
        <f t="shared" si="37"/>
        <v>0.7201748907</v>
      </c>
      <c r="AV148" s="44">
        <f t="shared" si="38"/>
        <v>391</v>
      </c>
      <c r="AW148" s="45">
        <f t="shared" si="39"/>
        <v>-100</v>
      </c>
      <c r="AX148" s="45"/>
    </row>
    <row r="149">
      <c r="A149" s="60"/>
      <c r="B149" s="60"/>
      <c r="C149" s="60"/>
      <c r="D149" s="46">
        <v>147.0</v>
      </c>
      <c r="E149" s="25">
        <f>'Miller vs Stavros; STUV'!D155</f>
        <v>147</v>
      </c>
      <c r="F149" s="26">
        <f>'Miller vs Stavros; STUV'!E155</f>
        <v>3604</v>
      </c>
      <c r="G149" s="18">
        <f>'Miller vs Stavros; STUV'!F155</f>
        <v>2741</v>
      </c>
      <c r="H149" s="15">
        <f t="shared" si="5"/>
        <v>1903</v>
      </c>
      <c r="I149" s="28">
        <f>'Miller vs Stavros; STUV'!G155</f>
        <v>447</v>
      </c>
      <c r="J149" s="29">
        <f>'Miller vs Stavros; STUV'!H155</f>
        <v>390</v>
      </c>
      <c r="K149" s="30">
        <f>'Miller vs Stavros; STUV'!I155</f>
        <v>226</v>
      </c>
      <c r="L149" s="31">
        <f>'Miller vs Stavros; STUV'!J155</f>
        <v>608</v>
      </c>
      <c r="M149" s="32">
        <f>'Miller vs Stavros; STUV'!K155</f>
        <v>132</v>
      </c>
      <c r="N149" s="33">
        <f>'Miller vs Stavros; STUV'!L155</f>
        <v>100</v>
      </c>
      <c r="O149" s="72">
        <f t="shared" si="6"/>
        <v>0.4583723106</v>
      </c>
      <c r="P149" s="72">
        <f t="shared" si="7"/>
        <v>0.7290167866</v>
      </c>
      <c r="Q149" s="40">
        <f t="shared" si="8"/>
        <v>0.7043300163</v>
      </c>
      <c r="R149" s="17">
        <f t="shared" si="9"/>
        <v>0.3767412963</v>
      </c>
      <c r="S149" s="72">
        <f t="shared" si="10"/>
        <v>0.02468677026</v>
      </c>
      <c r="T149" s="40">
        <f t="shared" si="11"/>
        <v>0.09743884667</v>
      </c>
      <c r="U149" s="40">
        <f t="shared" si="12"/>
        <v>0.4195468862</v>
      </c>
      <c r="V149" s="40">
        <f t="shared" si="13"/>
        <v>0.4195468862</v>
      </c>
      <c r="W149" s="72">
        <f t="shared" si="14"/>
        <v>0.4442336565</v>
      </c>
      <c r="X149" s="41">
        <f t="shared" si="15"/>
        <v>0.5804531138</v>
      </c>
      <c r="Y149" s="41">
        <f t="shared" si="16"/>
        <v>0.5557663435</v>
      </c>
      <c r="Z149" s="40">
        <f t="shared" si="17"/>
        <v>1069</v>
      </c>
      <c r="AA149" s="40">
        <f t="shared" si="18"/>
        <v>834</v>
      </c>
      <c r="AB149" s="40">
        <f t="shared" si="19"/>
        <v>621</v>
      </c>
      <c r="AC149" s="40">
        <f t="shared" si="20"/>
        <v>448</v>
      </c>
      <c r="AD149" s="40">
        <f t="shared" si="21"/>
        <v>464</v>
      </c>
      <c r="AE149" s="40">
        <f t="shared" si="22"/>
        <v>370</v>
      </c>
      <c r="AF149" s="40">
        <f t="shared" si="23"/>
        <v>1.09375</v>
      </c>
      <c r="AG149" s="40">
        <f t="shared" si="24"/>
        <v>0.4870689655</v>
      </c>
      <c r="AH149" s="40">
        <f t="shared" si="25"/>
        <v>679</v>
      </c>
      <c r="AI149" s="40">
        <f t="shared" ref="AI149:AJ149" si="190">AF149*AC149</f>
        <v>490</v>
      </c>
      <c r="AJ149" s="40">
        <f t="shared" si="190"/>
        <v>226</v>
      </c>
      <c r="AK149" s="40">
        <f t="shared" si="27"/>
        <v>180</v>
      </c>
      <c r="AL149" s="18">
        <f t="shared" si="28"/>
        <v>2741</v>
      </c>
      <c r="AM149" s="40">
        <f t="shared" si="29"/>
        <v>1575</v>
      </c>
      <c r="AN149" s="42">
        <f t="shared" si="30"/>
        <v>0.5746078074</v>
      </c>
      <c r="AO149" s="42">
        <f t="shared" si="31"/>
        <v>0.6942721634</v>
      </c>
      <c r="AP149" s="43">
        <f t="shared" si="32"/>
        <v>0.4230162901</v>
      </c>
      <c r="AQ149" s="43">
        <f t="shared" si="33"/>
        <v>0.6237519706</v>
      </c>
      <c r="AR149" s="43">
        <f t="shared" si="34"/>
        <v>0.5617446138</v>
      </c>
      <c r="AS149" s="43">
        <f t="shared" si="35"/>
        <v>0.5746031746</v>
      </c>
      <c r="AT149" s="43">
        <f t="shared" si="36"/>
        <v>0.5453968254</v>
      </c>
      <c r="AU149" s="43">
        <f t="shared" si="37"/>
        <v>0.7422222222</v>
      </c>
      <c r="AV149" s="44">
        <f t="shared" si="38"/>
        <v>428</v>
      </c>
      <c r="AW149" s="45">
        <f t="shared" si="39"/>
        <v>-100</v>
      </c>
      <c r="AX149" s="45"/>
    </row>
    <row r="150">
      <c r="A150" s="60"/>
      <c r="B150" s="60"/>
      <c r="C150" s="60"/>
      <c r="D150" s="46">
        <v>148.0</v>
      </c>
      <c r="E150" s="25">
        <f>'Miller vs Stavros; STUV'!D156</f>
        <v>148</v>
      </c>
      <c r="F150" s="26">
        <f>'Miller vs Stavros; STUV'!E156</f>
        <v>3546</v>
      </c>
      <c r="G150" s="18">
        <f>'Miller vs Stavros; STUV'!F156</f>
        <v>3279</v>
      </c>
      <c r="H150" s="15">
        <f t="shared" si="5"/>
        <v>2457</v>
      </c>
      <c r="I150" s="28">
        <f>'Miller vs Stavros; STUV'!G156</f>
        <v>699</v>
      </c>
      <c r="J150" s="29">
        <f>'Miller vs Stavros; STUV'!H156</f>
        <v>389</v>
      </c>
      <c r="K150" s="30">
        <f>'Miller vs Stavros; STUV'!I156</f>
        <v>437</v>
      </c>
      <c r="L150" s="31">
        <f>'Miller vs Stavros; STUV'!J156</f>
        <v>693</v>
      </c>
      <c r="M150" s="32">
        <f>'Miller vs Stavros; STUV'!K156</f>
        <v>143</v>
      </c>
      <c r="N150" s="33">
        <f>'Miller vs Stavros; STUV'!L156</f>
        <v>96</v>
      </c>
      <c r="O150" s="72">
        <f t="shared" si="6"/>
        <v>0.3654860588</v>
      </c>
      <c r="P150" s="72">
        <f t="shared" si="7"/>
        <v>0.6132743363</v>
      </c>
      <c r="Q150" s="40">
        <f t="shared" si="8"/>
        <v>0.6248572939</v>
      </c>
      <c r="R150" s="17">
        <f t="shared" si="9"/>
        <v>0.2972685739</v>
      </c>
      <c r="S150" s="72">
        <f t="shared" si="10"/>
        <v>-0.01158295766</v>
      </c>
      <c r="T150" s="40">
        <f t="shared" si="11"/>
        <v>0.1025690178</v>
      </c>
      <c r="U150" s="40">
        <f t="shared" si="12"/>
        <v>0.3331281016</v>
      </c>
      <c r="V150" s="40">
        <f t="shared" si="13"/>
        <v>0.3331281016</v>
      </c>
      <c r="W150" s="72">
        <f t="shared" si="14"/>
        <v>0.321545144</v>
      </c>
      <c r="X150" s="41">
        <f t="shared" si="15"/>
        <v>0.6668718984</v>
      </c>
      <c r="Y150" s="41">
        <f t="shared" si="16"/>
        <v>0.678454856</v>
      </c>
      <c r="Z150" s="40">
        <f t="shared" si="17"/>
        <v>1327</v>
      </c>
      <c r="AA150" s="40">
        <f t="shared" si="18"/>
        <v>1130</v>
      </c>
      <c r="AB150" s="40">
        <f t="shared" si="19"/>
        <v>885</v>
      </c>
      <c r="AC150" s="40">
        <f t="shared" si="20"/>
        <v>442</v>
      </c>
      <c r="AD150" s="40">
        <f t="shared" si="21"/>
        <v>767</v>
      </c>
      <c r="AE150" s="40">
        <f t="shared" si="22"/>
        <v>363</v>
      </c>
      <c r="AF150" s="40">
        <f t="shared" si="23"/>
        <v>1.097285068</v>
      </c>
      <c r="AG150" s="40">
        <f t="shared" si="24"/>
        <v>0.5697522816</v>
      </c>
      <c r="AH150" s="40">
        <f t="shared" si="25"/>
        <v>971</v>
      </c>
      <c r="AI150" s="40">
        <f t="shared" ref="AI150:AJ150" si="191">AF150*AC150</f>
        <v>485</v>
      </c>
      <c r="AJ150" s="40">
        <f t="shared" si="191"/>
        <v>437</v>
      </c>
      <c r="AK150" s="40">
        <f t="shared" si="27"/>
        <v>207</v>
      </c>
      <c r="AL150" s="18">
        <f t="shared" si="28"/>
        <v>3279</v>
      </c>
      <c r="AM150" s="40">
        <f t="shared" si="29"/>
        <v>2100</v>
      </c>
      <c r="AN150" s="42">
        <f t="shared" si="30"/>
        <v>0.6404391583</v>
      </c>
      <c r="AO150" s="42">
        <f t="shared" si="31"/>
        <v>0.7493138152</v>
      </c>
      <c r="AP150" s="43">
        <f t="shared" si="32"/>
        <v>0.5205535206</v>
      </c>
      <c r="AQ150" s="43">
        <f t="shared" si="33"/>
        <v>0.6247456247</v>
      </c>
      <c r="AR150" s="43">
        <f t="shared" si="34"/>
        <v>0.5400895401</v>
      </c>
      <c r="AS150" s="43">
        <f t="shared" si="35"/>
        <v>0.6704761905</v>
      </c>
      <c r="AT150" s="43">
        <f t="shared" si="36"/>
        <v>0.560952381</v>
      </c>
      <c r="AU150" s="43">
        <f t="shared" si="37"/>
        <v>0.6933333333</v>
      </c>
      <c r="AV150" s="44">
        <f t="shared" si="38"/>
        <v>486</v>
      </c>
      <c r="AW150" s="45">
        <f t="shared" si="39"/>
        <v>-129</v>
      </c>
      <c r="AX150" s="45"/>
    </row>
    <row r="151">
      <c r="A151" s="60"/>
      <c r="B151" s="60"/>
      <c r="C151" s="60"/>
      <c r="D151" s="46">
        <v>149.0</v>
      </c>
      <c r="E151" s="25">
        <f>'Miller vs Stavros; STUV'!D157</f>
        <v>149</v>
      </c>
      <c r="F151" s="26">
        <f>'Miller vs Stavros; STUV'!E157</f>
        <v>3706</v>
      </c>
      <c r="G151" s="18">
        <f>'Miller vs Stavros; STUV'!F157</f>
        <v>3708</v>
      </c>
      <c r="H151" s="15">
        <f t="shared" si="5"/>
        <v>2896</v>
      </c>
      <c r="I151" s="28">
        <f>'Miller vs Stavros; STUV'!G157</f>
        <v>795</v>
      </c>
      <c r="J151" s="29">
        <f>'Miller vs Stavros; STUV'!H157</f>
        <v>531</v>
      </c>
      <c r="K151" s="30">
        <f>'Miller vs Stavros; STUV'!I157</f>
        <v>487</v>
      </c>
      <c r="L151" s="31">
        <f>'Miller vs Stavros; STUV'!J157</f>
        <v>796</v>
      </c>
      <c r="M151" s="32">
        <f>'Miller vs Stavros; STUV'!K157</f>
        <v>189</v>
      </c>
      <c r="N151" s="33">
        <f>'Miller vs Stavros; STUV'!L157</f>
        <v>98</v>
      </c>
      <c r="O151" s="72">
        <f t="shared" si="6"/>
        <v>0.3899566026</v>
      </c>
      <c r="P151" s="72">
        <f t="shared" si="7"/>
        <v>0.6204208885</v>
      </c>
      <c r="Q151" s="40">
        <f t="shared" si="8"/>
        <v>0.6473981562</v>
      </c>
      <c r="R151" s="17">
        <f t="shared" si="9"/>
        <v>0.3198094362</v>
      </c>
      <c r="S151" s="72">
        <f t="shared" si="10"/>
        <v>-0.0269772677</v>
      </c>
      <c r="T151" s="40">
        <f t="shared" si="11"/>
        <v>0.09851148254</v>
      </c>
      <c r="U151" s="40">
        <f t="shared" si="12"/>
        <v>0.3566119932</v>
      </c>
      <c r="V151" s="40">
        <f t="shared" si="13"/>
        <v>0.3566119932</v>
      </c>
      <c r="W151" s="72">
        <f t="shared" si="14"/>
        <v>0.3296347255</v>
      </c>
      <c r="X151" s="41">
        <f t="shared" si="15"/>
        <v>0.6433880068</v>
      </c>
      <c r="Y151" s="41">
        <f t="shared" si="16"/>
        <v>0.6703652745</v>
      </c>
      <c r="Z151" s="40">
        <f t="shared" si="17"/>
        <v>1613</v>
      </c>
      <c r="AA151" s="40">
        <f t="shared" si="18"/>
        <v>1283</v>
      </c>
      <c r="AB151" s="40">
        <f t="shared" si="19"/>
        <v>1038</v>
      </c>
      <c r="AC151" s="40">
        <f t="shared" si="20"/>
        <v>575</v>
      </c>
      <c r="AD151" s="40">
        <f t="shared" si="21"/>
        <v>860</v>
      </c>
      <c r="AE151" s="40">
        <f t="shared" si="22"/>
        <v>423</v>
      </c>
      <c r="AF151" s="40">
        <f t="shared" si="23"/>
        <v>1.093913043</v>
      </c>
      <c r="AG151" s="40">
        <f t="shared" si="24"/>
        <v>0.5662790698</v>
      </c>
      <c r="AH151" s="40">
        <f t="shared" si="25"/>
        <v>1135</v>
      </c>
      <c r="AI151" s="40">
        <f t="shared" ref="AI151:AJ151" si="192">AF151*AC151</f>
        <v>629</v>
      </c>
      <c r="AJ151" s="40">
        <f t="shared" si="192"/>
        <v>487</v>
      </c>
      <c r="AK151" s="40">
        <f t="shared" si="27"/>
        <v>240</v>
      </c>
      <c r="AL151" s="18">
        <f t="shared" si="28"/>
        <v>3708</v>
      </c>
      <c r="AM151" s="40">
        <f t="shared" si="29"/>
        <v>2491</v>
      </c>
      <c r="AN151" s="42">
        <f t="shared" si="30"/>
        <v>0.6717907228</v>
      </c>
      <c r="AO151" s="42">
        <f t="shared" si="31"/>
        <v>0.7810140237</v>
      </c>
      <c r="AP151" s="43">
        <f t="shared" si="32"/>
        <v>0.507941989</v>
      </c>
      <c r="AQ151" s="43">
        <f t="shared" si="33"/>
        <v>0.614640884</v>
      </c>
      <c r="AR151" s="43">
        <f t="shared" si="34"/>
        <v>0.5569751381</v>
      </c>
      <c r="AS151" s="43">
        <f t="shared" si="35"/>
        <v>0.6511441188</v>
      </c>
      <c r="AT151" s="43">
        <f t="shared" si="36"/>
        <v>0.5519871538</v>
      </c>
      <c r="AU151" s="43">
        <f t="shared" si="37"/>
        <v>0.7081493376</v>
      </c>
      <c r="AV151" s="44">
        <f t="shared" si="38"/>
        <v>556</v>
      </c>
      <c r="AW151" s="45">
        <f t="shared" si="39"/>
        <v>-151</v>
      </c>
      <c r="AX151" s="45"/>
    </row>
    <row r="152">
      <c r="A152" s="60"/>
      <c r="B152" s="60"/>
      <c r="C152" s="60"/>
      <c r="D152" s="46">
        <v>150.0</v>
      </c>
      <c r="E152" s="25">
        <f>'Miller vs Stavros; STUV'!D158</f>
        <v>150</v>
      </c>
      <c r="F152" s="26">
        <f>'Miller vs Stavros; STUV'!E158</f>
        <v>3740</v>
      </c>
      <c r="G152" s="18">
        <f>'Miller vs Stavros; STUV'!F158</f>
        <v>4157</v>
      </c>
      <c r="H152" s="15">
        <f t="shared" si="5"/>
        <v>3407</v>
      </c>
      <c r="I152" s="28">
        <f>'Miller vs Stavros; STUV'!G158</f>
        <v>1132</v>
      </c>
      <c r="J152" s="29">
        <f>'Miller vs Stavros; STUV'!H158</f>
        <v>601</v>
      </c>
      <c r="K152" s="30">
        <f>'Miller vs Stavros; STUV'!I158</f>
        <v>584</v>
      </c>
      <c r="L152" s="31">
        <f>'Miller vs Stavros; STUV'!J158</f>
        <v>852</v>
      </c>
      <c r="M152" s="32">
        <f>'Miller vs Stavros; STUV'!K158</f>
        <v>168</v>
      </c>
      <c r="N152" s="33">
        <f>'Miller vs Stavros; STUV'!L158</f>
        <v>70</v>
      </c>
      <c r="O152" s="72">
        <f t="shared" si="6"/>
        <v>0.3404363267</v>
      </c>
      <c r="P152" s="72">
        <f t="shared" si="7"/>
        <v>0.5933147632</v>
      </c>
      <c r="Q152" s="40">
        <f t="shared" si="8"/>
        <v>0.6009884138</v>
      </c>
      <c r="R152" s="17">
        <f t="shared" si="9"/>
        <v>0.2733996938</v>
      </c>
      <c r="S152" s="72">
        <f t="shared" si="10"/>
        <v>-0.007673650533</v>
      </c>
      <c r="T152" s="40">
        <f t="shared" si="11"/>
        <v>0.1087782626</v>
      </c>
      <c r="U152" s="40">
        <f t="shared" si="12"/>
        <v>0.3087428421</v>
      </c>
      <c r="V152" s="40">
        <f t="shared" si="13"/>
        <v>0.3087428421</v>
      </c>
      <c r="W152" s="72">
        <f t="shared" si="14"/>
        <v>0.3010691916</v>
      </c>
      <c r="X152" s="41">
        <f t="shared" si="15"/>
        <v>0.6912571579</v>
      </c>
      <c r="Y152" s="41">
        <f t="shared" si="16"/>
        <v>0.6989308084</v>
      </c>
      <c r="Z152" s="40">
        <f t="shared" si="17"/>
        <v>1971</v>
      </c>
      <c r="AA152" s="40">
        <f t="shared" si="18"/>
        <v>1436</v>
      </c>
      <c r="AB152" s="40">
        <f t="shared" si="19"/>
        <v>1362</v>
      </c>
      <c r="AC152" s="40">
        <f t="shared" si="20"/>
        <v>609</v>
      </c>
      <c r="AD152" s="40">
        <f t="shared" si="21"/>
        <v>1004</v>
      </c>
      <c r="AE152" s="40">
        <f t="shared" si="22"/>
        <v>432</v>
      </c>
      <c r="AF152" s="40">
        <f t="shared" si="23"/>
        <v>1.10180624</v>
      </c>
      <c r="AG152" s="40">
        <f t="shared" si="24"/>
        <v>0.5816733068</v>
      </c>
      <c r="AH152" s="40">
        <f t="shared" si="25"/>
        <v>1501</v>
      </c>
      <c r="AI152" s="40">
        <f t="shared" ref="AI152:AJ152" si="193">AF152*AC152</f>
        <v>671</v>
      </c>
      <c r="AJ152" s="40">
        <f t="shared" si="193"/>
        <v>584</v>
      </c>
      <c r="AK152" s="40">
        <f t="shared" si="27"/>
        <v>251</v>
      </c>
      <c r="AL152" s="18">
        <f t="shared" si="28"/>
        <v>4157</v>
      </c>
      <c r="AM152" s="40">
        <f t="shared" si="29"/>
        <v>3007</v>
      </c>
      <c r="AN152" s="42">
        <f t="shared" si="30"/>
        <v>0.723358191</v>
      </c>
      <c r="AO152" s="42">
        <f t="shared" si="31"/>
        <v>0.8195814289</v>
      </c>
      <c r="AP152" s="43">
        <f t="shared" si="32"/>
        <v>0.5529791606</v>
      </c>
      <c r="AQ152" s="43">
        <f t="shared" si="33"/>
        <v>0.6316407397</v>
      </c>
      <c r="AR152" s="43">
        <f t="shared" si="34"/>
        <v>0.5785148224</v>
      </c>
      <c r="AS152" s="43">
        <f t="shared" si="35"/>
        <v>0.6933821084</v>
      </c>
      <c r="AT152" s="43">
        <f t="shared" si="36"/>
        <v>0.5826405055</v>
      </c>
      <c r="AU152" s="43">
        <f t="shared" si="37"/>
        <v>0.7223145993</v>
      </c>
      <c r="AV152" s="44">
        <f t="shared" si="38"/>
        <v>601</v>
      </c>
      <c r="AW152" s="45">
        <f t="shared" si="39"/>
        <v>-201</v>
      </c>
      <c r="AX152" s="4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0.13"/>
    <col customWidth="1" min="30" max="30" width="14.38"/>
    <col customWidth="1" min="31" max="31" width="14.5"/>
  </cols>
  <sheetData>
    <row r="1">
      <c r="A1" s="73" t="s">
        <v>108</v>
      </c>
      <c r="B1" s="73" t="s">
        <v>16</v>
      </c>
      <c r="C1" s="73" t="s">
        <v>79</v>
      </c>
      <c r="D1" s="74" t="s">
        <v>109</v>
      </c>
      <c r="E1" s="75">
        <f t="shared" ref="E1:H1" si="1">SUM(E3:E72)</f>
        <v>10769</v>
      </c>
      <c r="F1" s="75">
        <f t="shared" si="1"/>
        <v>8883</v>
      </c>
      <c r="G1" s="75">
        <f t="shared" si="1"/>
        <v>10169</v>
      </c>
      <c r="H1" s="75">
        <f t="shared" si="1"/>
        <v>18442</v>
      </c>
      <c r="I1" s="76" t="s">
        <v>31</v>
      </c>
      <c r="J1" s="77" t="s">
        <v>31</v>
      </c>
      <c r="K1" s="78">
        <f t="shared" ref="K1:O1" si="2">SUM(K3:K72)</f>
        <v>69</v>
      </c>
      <c r="L1" s="78">
        <f t="shared" si="2"/>
        <v>31.19454813</v>
      </c>
      <c r="M1" s="78">
        <f t="shared" si="2"/>
        <v>14.62481565</v>
      </c>
      <c r="N1" s="78">
        <f t="shared" si="2"/>
        <v>44.27912549</v>
      </c>
      <c r="O1" s="78">
        <f t="shared" si="2"/>
        <v>20.43139948</v>
      </c>
      <c r="P1" s="79" t="s">
        <v>110</v>
      </c>
      <c r="Q1" s="79">
        <v>0.0</v>
      </c>
      <c r="R1" s="79">
        <v>1.0</v>
      </c>
      <c r="S1" s="80" t="s">
        <v>111</v>
      </c>
      <c r="T1" s="76" t="s">
        <v>31</v>
      </c>
      <c r="U1" s="77" t="s">
        <v>31</v>
      </c>
      <c r="V1" s="76" t="s">
        <v>31</v>
      </c>
      <c r="W1" s="77" t="s">
        <v>31</v>
      </c>
      <c r="X1" s="77" t="s">
        <v>31</v>
      </c>
      <c r="Y1" s="77" t="s">
        <v>31</v>
      </c>
      <c r="Z1" s="77" t="s">
        <v>31</v>
      </c>
      <c r="AA1" s="77" t="s">
        <v>31</v>
      </c>
      <c r="AB1" s="77" t="s">
        <v>31</v>
      </c>
      <c r="AC1" s="77" t="s">
        <v>31</v>
      </c>
      <c r="AD1" s="77" t="s">
        <v>31</v>
      </c>
      <c r="AE1" s="77" t="s">
        <v>31</v>
      </c>
      <c r="AF1" s="75">
        <f t="shared" ref="AF1:AK1" si="3">SUM(AF3:AF72)</f>
        <v>12903</v>
      </c>
      <c r="AG1" s="75">
        <f t="shared" si="3"/>
        <v>8881</v>
      </c>
      <c r="AH1" s="75">
        <f t="shared" si="3"/>
        <v>10155</v>
      </c>
      <c r="AI1" s="75">
        <f t="shared" si="3"/>
        <v>6831</v>
      </c>
      <c r="AJ1" s="81">
        <f t="shared" si="3"/>
        <v>2545</v>
      </c>
      <c r="AK1" s="81">
        <f t="shared" si="3"/>
        <v>1605</v>
      </c>
      <c r="AL1" s="40"/>
      <c r="AM1" s="82">
        <f t="shared" ref="AM1:AN1" si="4">AF1+AH1+AJ1</f>
        <v>25603</v>
      </c>
      <c r="AN1" s="82">
        <f t="shared" si="4"/>
        <v>17317</v>
      </c>
      <c r="AO1" s="82"/>
      <c r="AP1" s="83"/>
      <c r="AQ1" s="40"/>
      <c r="AR1" s="40"/>
      <c r="AS1" s="40"/>
      <c r="AT1" s="40"/>
      <c r="AU1" s="40"/>
      <c r="AV1" s="40"/>
      <c r="AW1" s="40"/>
      <c r="AX1" s="40"/>
    </row>
    <row r="2">
      <c r="A2" s="73" t="s">
        <v>112</v>
      </c>
      <c r="B2" s="78" t="s">
        <v>113</v>
      </c>
      <c r="C2" s="73" t="s">
        <v>14</v>
      </c>
      <c r="D2" s="74" t="s">
        <v>114</v>
      </c>
      <c r="E2" s="84" t="str">
        <f>'CountyCom1; STUV'!G8</f>
        <v>Berkbigler Adv</v>
      </c>
      <c r="F2" s="84" t="str">
        <f>'CountyCom1; STUV'!H8</f>
        <v>Hill Adv</v>
      </c>
      <c r="G2" s="85" t="str">
        <f>'CountyCom1; STUV'!I8</f>
        <v>Berkbigler MiV</v>
      </c>
      <c r="H2" s="85" t="str">
        <f>'CountyCom1; STUV'!J8</f>
        <v>Hill MiV</v>
      </c>
      <c r="I2" s="86" t="s">
        <v>115</v>
      </c>
      <c r="J2" s="86" t="s">
        <v>116</v>
      </c>
      <c r="K2" s="73">
        <v>0.0</v>
      </c>
      <c r="L2" s="73">
        <v>1.0</v>
      </c>
      <c r="M2" s="73">
        <v>2.0</v>
      </c>
      <c r="N2" s="73">
        <v>0.0</v>
      </c>
      <c r="O2" s="73">
        <v>1.0</v>
      </c>
      <c r="P2" s="79">
        <v>0.0</v>
      </c>
      <c r="Q2" s="87">
        <f t="shared" ref="Q2:R2" si="5">K1</f>
        <v>69</v>
      </c>
      <c r="R2" s="87">
        <f t="shared" si="5"/>
        <v>31.19454813</v>
      </c>
      <c r="S2" s="88">
        <f>N1</f>
        <v>44.27912549</v>
      </c>
      <c r="T2" s="84" t="s">
        <v>117</v>
      </c>
      <c r="U2" s="86" t="s">
        <v>118</v>
      </c>
      <c r="V2" s="89" t="s">
        <v>119</v>
      </c>
      <c r="W2" s="90" t="s">
        <v>120</v>
      </c>
      <c r="X2" s="17" t="s">
        <v>121</v>
      </c>
      <c r="Y2" s="17" t="s">
        <v>122</v>
      </c>
      <c r="Z2" s="17" t="s">
        <v>123</v>
      </c>
      <c r="AA2" s="17" t="s">
        <v>124</v>
      </c>
      <c r="AB2" s="17" t="s">
        <v>125</v>
      </c>
      <c r="AC2" s="17" t="s">
        <v>126</v>
      </c>
      <c r="AD2" s="17" t="s">
        <v>127</v>
      </c>
      <c r="AE2" s="17" t="s">
        <v>127</v>
      </c>
      <c r="AF2" s="79" t="s">
        <v>128</v>
      </c>
      <c r="AG2" s="79" t="s">
        <v>129</v>
      </c>
      <c r="AH2" s="79" t="s">
        <v>130</v>
      </c>
      <c r="AI2" s="79" t="s">
        <v>131</v>
      </c>
      <c r="AJ2" s="91" t="s">
        <v>132</v>
      </c>
      <c r="AK2" s="92" t="s">
        <v>133</v>
      </c>
      <c r="AL2" s="17" t="str">
        <f>'CountyCom1; STUV'!F8</f>
        <v>Registered</v>
      </c>
      <c r="AM2" s="93" t="s">
        <v>134</v>
      </c>
      <c r="AN2" s="93" t="s">
        <v>135</v>
      </c>
      <c r="AO2" s="93" t="s">
        <v>33</v>
      </c>
      <c r="AP2" s="17" t="s">
        <v>136</v>
      </c>
      <c r="AQ2" s="17" t="s">
        <v>61</v>
      </c>
      <c r="AR2" s="17" t="s">
        <v>62</v>
      </c>
      <c r="AS2" s="17" t="s">
        <v>64</v>
      </c>
      <c r="AT2" s="17" t="s">
        <v>65</v>
      </c>
      <c r="AU2" s="40" t="str">
        <f t="shared" ref="AU2:AU72" si="11">AQ2</f>
        <v>Old Alpha</v>
      </c>
      <c r="AV2" s="17" t="s">
        <v>63</v>
      </c>
      <c r="AW2" s="17" t="s">
        <v>64</v>
      </c>
      <c r="AX2" s="17" t="s">
        <v>66</v>
      </c>
    </row>
    <row r="3">
      <c r="A3" s="73"/>
      <c r="B3" s="73"/>
      <c r="C3" s="73"/>
      <c r="D3" s="74">
        <f t="shared" ref="D3:D71" si="12">IF(E3="",0,1)</f>
        <v>1</v>
      </c>
      <c r="E3" s="84">
        <f>'CountyCom1; STUV'!G9</f>
        <v>136</v>
      </c>
      <c r="F3" s="84">
        <f>'CountyCom1; STUV'!H9</f>
        <v>97</v>
      </c>
      <c r="G3" s="85">
        <f>'CountyCom1; STUV'!I9</f>
        <v>139</v>
      </c>
      <c r="H3" s="85">
        <f>'CountyCom1; STUV'!J9</f>
        <v>155</v>
      </c>
      <c r="I3" s="94">
        <f t="shared" ref="I3:I72" si="13">IF(D3=0,"",1-(E3/(E3+F3)))</f>
        <v>0.4163090129</v>
      </c>
      <c r="J3" s="95">
        <f t="shared" ref="J3:J72" si="14">IF(D3=0,"",1-(G3/(G3+H3)))</f>
        <v>0.5272108844</v>
      </c>
      <c r="K3" s="96">
        <f t="shared" ref="K3:M3" si="6">IF($D3=0,"",POWER($I3,K$2))</f>
        <v>1</v>
      </c>
      <c r="L3" s="96">
        <f t="shared" si="6"/>
        <v>0.4163090129</v>
      </c>
      <c r="M3" s="96">
        <f t="shared" si="6"/>
        <v>0.1733131942</v>
      </c>
      <c r="N3" s="97">
        <f t="shared" ref="N3:O3" si="7">IF($D3=0,"",$J3*K3)</f>
        <v>0.5272108844</v>
      </c>
      <c r="O3" s="97">
        <f t="shared" si="7"/>
        <v>0.2194826428</v>
      </c>
      <c r="P3" s="79">
        <v>1.0</v>
      </c>
      <c r="Q3" s="87">
        <f t="shared" ref="Q3:R3" si="8">L1</f>
        <v>31.19454813</v>
      </c>
      <c r="R3" s="87">
        <f t="shared" si="8"/>
        <v>14.62481565</v>
      </c>
      <c r="S3" s="88">
        <f>O1</f>
        <v>20.43139948</v>
      </c>
      <c r="T3" s="94">
        <f t="shared" ref="T3:T72" si="17">IF(D3=0,"",I3)</f>
        <v>0.4163090129</v>
      </c>
      <c r="U3" s="94">
        <f t="shared" ref="U3:U72" si="18">IF(D3=0,"",J3-$S$6)</f>
        <v>0.2432598045</v>
      </c>
      <c r="V3" s="98">
        <f t="shared" ref="V3:V72" si="19">IF($D3=0,"",1-($S$13*T3-$S$14*U3))</f>
        <v>0.6146263425</v>
      </c>
      <c r="W3" s="98">
        <f t="shared" ref="W3:W72" si="20">IF($D3=0,"",1-($S$14*T3+$S$13*U3))</f>
        <v>0.71021444</v>
      </c>
      <c r="X3" s="40">
        <f t="shared" ref="X3:X72" si="21">IF($D3=0,"",E3+F3)</f>
        <v>233</v>
      </c>
      <c r="Y3" s="40">
        <f t="shared" ref="Y3:Y72" si="22">IF($D3=0,"",G3+H3)</f>
        <v>294</v>
      </c>
      <c r="Z3" s="40">
        <f t="shared" ref="Z3:Z72" si="23">IF($D3=0,"",X3*V3)</f>
        <v>143.2079378</v>
      </c>
      <c r="AA3" s="40">
        <f t="shared" ref="AA3:AA72" si="24">IF($D3=0,"",X3-Z3)</f>
        <v>89.7920622</v>
      </c>
      <c r="AB3" s="40">
        <f t="shared" ref="AB3:AB72" si="25">IF($D3=0,"",Y3*W3)</f>
        <v>208.8030454</v>
      </c>
      <c r="AC3" s="40">
        <f t="shared" ref="AC3:AC72" si="26">IF($D3=0,"",Y3-AB3)</f>
        <v>85.19695464</v>
      </c>
      <c r="AD3" s="40">
        <f t="shared" ref="AD3:AE3" si="9">IF($D3=0,"",IFERROR(F3/AA3,0.5))</f>
        <v>1.080273664</v>
      </c>
      <c r="AE3" s="40">
        <f t="shared" si="9"/>
        <v>0.665699103</v>
      </c>
      <c r="AF3" s="34">
        <f t="shared" ref="AF3:AF72" si="28">IF($D3=0,"",ROUND(Z3*AD3,0))</f>
        <v>155</v>
      </c>
      <c r="AG3" s="34">
        <f t="shared" ref="AG3:AH3" si="10">IF($D3=0,"",ROUND(AA3*AD3,0))</f>
        <v>97</v>
      </c>
      <c r="AH3" s="34">
        <f t="shared" si="10"/>
        <v>139</v>
      </c>
      <c r="AI3" s="34">
        <f t="shared" ref="AI3:AI72" si="30">IF($D3=0,"",ROUND(AC3*AE3,0))</f>
        <v>57</v>
      </c>
      <c r="AJ3" s="80">
        <f>'CountyCom1; STUV'!K9</f>
        <v>31</v>
      </c>
      <c r="AK3" s="99">
        <f>'CountyCom1; STUV'!L9</f>
        <v>13</v>
      </c>
      <c r="AL3" s="17">
        <f>'CountyCom1; STUV'!F9</f>
        <v>710</v>
      </c>
      <c r="AM3" s="100">
        <f t="shared" ref="AM3:AM72" si="31">IF(D3=0,"",E3+F3+G3+H3)</f>
        <v>527</v>
      </c>
      <c r="AN3" s="43">
        <f t="shared" ref="AN3:AN72" si="32">IF(D3=0,"",AM3/AL3)</f>
        <v>0.7422535211</v>
      </c>
      <c r="AO3" s="100">
        <f t="shared" ref="AO3:AO72" si="33">IF(D3=0,"",AF3+AG3+AH3+AI3)</f>
        <v>448</v>
      </c>
      <c r="AP3" s="42">
        <f t="shared" ref="AP3:AP72" si="34">IF(D3=0,"",AO3/AL3)</f>
        <v>0.6309859155</v>
      </c>
      <c r="AQ3" s="39">
        <f t="shared" ref="AQ3:AQ72" si="35">IF(D3=0,"",(E3+G3)/(E3+F3+G3+H3))</f>
        <v>0.5218216319</v>
      </c>
      <c r="AR3" s="39">
        <f t="shared" ref="AR3:AR72" si="36">IF(D3=0,"",(E3+H3)/(E3+F3+G3+H3))</f>
        <v>0.5521821632</v>
      </c>
      <c r="AS3" s="39">
        <f t="shared" ref="AS3:AS72" si="37">IF(D3=0,"",(AF3+AH3)/(AF3+AG3+AH3+AI3))</f>
        <v>0.65625</v>
      </c>
      <c r="AT3" s="39">
        <f t="shared" ref="AT3:AT72" si="38">IF(D3=0,"",(AF3+AI3)/(AF3+AG3+AH3+AI3))</f>
        <v>0.4732142857</v>
      </c>
      <c r="AU3" s="39">
        <f t="shared" si="11"/>
        <v>0.5218216319</v>
      </c>
      <c r="AV3" s="39">
        <f t="shared" ref="AV3:AV72" si="39">IF(D3=0,"",(E3+F3)/(E3+F3+G3+H3))</f>
        <v>0.4421252372</v>
      </c>
      <c r="AW3" s="39">
        <f t="shared" ref="AW3:AW72" si="40">AS3</f>
        <v>0.65625</v>
      </c>
      <c r="AX3" s="39">
        <f t="shared" ref="AX3:AX72" si="41">IF(D3=0,"",(AF3+AG3)/(AF3+AG3+AH3+AI3))</f>
        <v>0.5625</v>
      </c>
    </row>
    <row r="4">
      <c r="A4" s="73"/>
      <c r="B4" s="73"/>
      <c r="C4" s="73"/>
      <c r="D4" s="74">
        <f t="shared" si="12"/>
        <v>1</v>
      </c>
      <c r="E4" s="84">
        <f>'CountyCom1; STUV'!G10</f>
        <v>154</v>
      </c>
      <c r="F4" s="84">
        <f>'CountyCom1; STUV'!H10</f>
        <v>128</v>
      </c>
      <c r="G4" s="85">
        <f>'CountyCom1; STUV'!I10</f>
        <v>160</v>
      </c>
      <c r="H4" s="85">
        <f>'CountyCom1; STUV'!J10</f>
        <v>188</v>
      </c>
      <c r="I4" s="94">
        <f t="shared" si="13"/>
        <v>0.4539007092</v>
      </c>
      <c r="J4" s="95">
        <f t="shared" si="14"/>
        <v>0.5402298851</v>
      </c>
      <c r="K4" s="96">
        <f t="shared" ref="K4:M4" si="15">IF($D4=0,"",POWER($I4,K$2))</f>
        <v>1</v>
      </c>
      <c r="L4" s="96">
        <f t="shared" si="15"/>
        <v>0.4539007092</v>
      </c>
      <c r="M4" s="96">
        <f t="shared" si="15"/>
        <v>0.2060258538</v>
      </c>
      <c r="N4" s="97">
        <f t="shared" ref="N4:O4" si="16">IF($D4=0,"",$J4*K4)</f>
        <v>0.5402298851</v>
      </c>
      <c r="O4" s="97">
        <f t="shared" si="16"/>
        <v>0.245210728</v>
      </c>
      <c r="P4" s="77" t="s">
        <v>31</v>
      </c>
      <c r="Q4" s="77" t="s">
        <v>31</v>
      </c>
      <c r="R4" s="77" t="s">
        <v>31</v>
      </c>
      <c r="S4" s="77" t="s">
        <v>31</v>
      </c>
      <c r="T4" s="94">
        <f t="shared" si="17"/>
        <v>0.4539007092</v>
      </c>
      <c r="U4" s="94">
        <f t="shared" si="18"/>
        <v>0.2562788052</v>
      </c>
      <c r="V4" s="98">
        <f t="shared" si="19"/>
        <v>0.5787930658</v>
      </c>
      <c r="W4" s="98">
        <f t="shared" si="20"/>
        <v>0.6929342117</v>
      </c>
      <c r="X4" s="40">
        <f t="shared" si="21"/>
        <v>282</v>
      </c>
      <c r="Y4" s="40">
        <f t="shared" si="22"/>
        <v>348</v>
      </c>
      <c r="Z4" s="40">
        <f t="shared" si="23"/>
        <v>163.2196445</v>
      </c>
      <c r="AA4" s="40">
        <f t="shared" si="24"/>
        <v>118.7803555</v>
      </c>
      <c r="AB4" s="40">
        <f t="shared" si="25"/>
        <v>241.1411057</v>
      </c>
      <c r="AC4" s="40">
        <f t="shared" si="26"/>
        <v>106.8588943</v>
      </c>
      <c r="AD4" s="40">
        <f t="shared" ref="AD4:AE4" si="27">IF($D4=0,"",IFERROR(F4/AA4,0.5))</f>
        <v>1.077619271</v>
      </c>
      <c r="AE4" s="40">
        <f t="shared" si="27"/>
        <v>0.6635119283</v>
      </c>
      <c r="AF4" s="34">
        <f t="shared" si="28"/>
        <v>176</v>
      </c>
      <c r="AG4" s="34">
        <f t="shared" ref="AG4:AH4" si="29">IF($D4=0,"",ROUND(AA4*AD4,0))</f>
        <v>128</v>
      </c>
      <c r="AH4" s="34">
        <f t="shared" si="29"/>
        <v>160</v>
      </c>
      <c r="AI4" s="34">
        <f t="shared" si="30"/>
        <v>71</v>
      </c>
      <c r="AJ4" s="80">
        <f>'CountyCom1; STUV'!K10</f>
        <v>45</v>
      </c>
      <c r="AK4" s="99">
        <f>'CountyCom1; STUV'!L10</f>
        <v>20</v>
      </c>
      <c r="AL4" s="17">
        <f>'CountyCom1; STUV'!F10</f>
        <v>817</v>
      </c>
      <c r="AM4" s="100">
        <f t="shared" si="31"/>
        <v>630</v>
      </c>
      <c r="AN4" s="43">
        <f t="shared" si="32"/>
        <v>0.7711138311</v>
      </c>
      <c r="AO4" s="100">
        <f t="shared" si="33"/>
        <v>535</v>
      </c>
      <c r="AP4" s="42">
        <f t="shared" si="34"/>
        <v>0.6548347613</v>
      </c>
      <c r="AQ4" s="39">
        <f t="shared" si="35"/>
        <v>0.4984126984</v>
      </c>
      <c r="AR4" s="39">
        <f t="shared" si="36"/>
        <v>0.5428571429</v>
      </c>
      <c r="AS4" s="39">
        <f t="shared" si="37"/>
        <v>0.6280373832</v>
      </c>
      <c r="AT4" s="39">
        <f t="shared" si="38"/>
        <v>0.461682243</v>
      </c>
      <c r="AU4" s="39">
        <f t="shared" si="11"/>
        <v>0.4984126984</v>
      </c>
      <c r="AV4" s="39">
        <f t="shared" si="39"/>
        <v>0.4476190476</v>
      </c>
      <c r="AW4" s="39">
        <f t="shared" si="40"/>
        <v>0.6280373832</v>
      </c>
      <c r="AX4" s="39">
        <f t="shared" si="41"/>
        <v>0.5682242991</v>
      </c>
    </row>
    <row r="5">
      <c r="A5" s="101" t="s">
        <v>70</v>
      </c>
      <c r="B5" s="101" t="str">
        <f>TEXTJOIN("",TRUE,A1," ",C1)</f>
        <v>Berkbigler Early</v>
      </c>
      <c r="C5" s="101">
        <f t="array" ref="C5:C8">TRANSPOSE(E1:H1)</f>
        <v>10769</v>
      </c>
      <c r="D5" s="74">
        <f t="shared" si="12"/>
        <v>1</v>
      </c>
      <c r="E5" s="84">
        <f>'CountyCom1; STUV'!G11</f>
        <v>212</v>
      </c>
      <c r="F5" s="84">
        <f>'CountyCom1; STUV'!H11</f>
        <v>170</v>
      </c>
      <c r="G5" s="85">
        <f>'CountyCom1; STUV'!I11</f>
        <v>162</v>
      </c>
      <c r="H5" s="85">
        <f>'CountyCom1; STUV'!J11</f>
        <v>228</v>
      </c>
      <c r="I5" s="94">
        <f t="shared" si="13"/>
        <v>0.445026178</v>
      </c>
      <c r="J5" s="95">
        <f t="shared" si="14"/>
        <v>0.5846153846</v>
      </c>
      <c r="K5" s="96">
        <f t="shared" ref="K5:M5" si="42">IF($D5=0,"",POWER($I5,K$2))</f>
        <v>1</v>
      </c>
      <c r="L5" s="96">
        <f t="shared" si="42"/>
        <v>0.445026178</v>
      </c>
      <c r="M5" s="96">
        <f t="shared" si="42"/>
        <v>0.1980482991</v>
      </c>
      <c r="N5" s="97">
        <f t="shared" ref="N5:O5" si="43">IF($D5=0,"",$J5*K5)</f>
        <v>0.5846153846</v>
      </c>
      <c r="O5" s="97">
        <f t="shared" si="43"/>
        <v>0.2601691502</v>
      </c>
      <c r="P5" s="79" t="s">
        <v>110</v>
      </c>
      <c r="Q5" s="79">
        <v>0.0</v>
      </c>
      <c r="R5" s="79">
        <v>1.0</v>
      </c>
      <c r="S5" s="102" t="s">
        <v>137</v>
      </c>
      <c r="T5" s="94">
        <f t="shared" si="17"/>
        <v>0.445026178</v>
      </c>
      <c r="U5" s="94">
        <f t="shared" si="18"/>
        <v>0.3006643047</v>
      </c>
      <c r="V5" s="98">
        <f t="shared" si="19"/>
        <v>0.5927425601</v>
      </c>
      <c r="W5" s="98">
        <f t="shared" si="20"/>
        <v>0.6498733073</v>
      </c>
      <c r="X5" s="40">
        <f t="shared" si="21"/>
        <v>382</v>
      </c>
      <c r="Y5" s="40">
        <f t="shared" si="22"/>
        <v>390</v>
      </c>
      <c r="Z5" s="40">
        <f t="shared" si="23"/>
        <v>226.427658</v>
      </c>
      <c r="AA5" s="40">
        <f t="shared" si="24"/>
        <v>155.572342</v>
      </c>
      <c r="AB5" s="40">
        <f t="shared" si="25"/>
        <v>253.4505899</v>
      </c>
      <c r="AC5" s="40">
        <f t="shared" si="26"/>
        <v>136.5494101</v>
      </c>
      <c r="AD5" s="40">
        <f t="shared" ref="AD5:AE5" si="44">IF($D5=0,"",IFERROR(F5/AA5,0.5))</f>
        <v>1.092739222</v>
      </c>
      <c r="AE5" s="40">
        <f t="shared" si="44"/>
        <v>0.6391778377</v>
      </c>
      <c r="AF5" s="34">
        <f t="shared" si="28"/>
        <v>247</v>
      </c>
      <c r="AG5" s="34">
        <f t="shared" ref="AG5:AH5" si="45">IF($D5=0,"",ROUND(AA5*AD5,0))</f>
        <v>170</v>
      </c>
      <c r="AH5" s="34">
        <f t="shared" si="45"/>
        <v>162</v>
      </c>
      <c r="AI5" s="34">
        <f t="shared" si="30"/>
        <v>87</v>
      </c>
      <c r="AJ5" s="80">
        <f>'CountyCom1; STUV'!K11</f>
        <v>43</v>
      </c>
      <c r="AK5" s="99">
        <f>'CountyCom1; STUV'!L11</f>
        <v>21</v>
      </c>
      <c r="AL5" s="17">
        <f>'CountyCom1; STUV'!F11</f>
        <v>955</v>
      </c>
      <c r="AM5" s="100">
        <f t="shared" si="31"/>
        <v>772</v>
      </c>
      <c r="AN5" s="43">
        <f t="shared" si="32"/>
        <v>0.8083769634</v>
      </c>
      <c r="AO5" s="100">
        <f t="shared" si="33"/>
        <v>666</v>
      </c>
      <c r="AP5" s="42">
        <f t="shared" si="34"/>
        <v>0.697382199</v>
      </c>
      <c r="AQ5" s="39">
        <f t="shared" si="35"/>
        <v>0.4844559585</v>
      </c>
      <c r="AR5" s="39">
        <f t="shared" si="36"/>
        <v>0.5699481865</v>
      </c>
      <c r="AS5" s="39">
        <f t="shared" si="37"/>
        <v>0.6141141141</v>
      </c>
      <c r="AT5" s="39">
        <f t="shared" si="38"/>
        <v>0.5015015015</v>
      </c>
      <c r="AU5" s="39">
        <f t="shared" si="11"/>
        <v>0.4844559585</v>
      </c>
      <c r="AV5" s="39">
        <f t="shared" si="39"/>
        <v>0.4948186528</v>
      </c>
      <c r="AW5" s="39">
        <f t="shared" si="40"/>
        <v>0.6141141141</v>
      </c>
      <c r="AX5" s="39">
        <f t="shared" si="41"/>
        <v>0.6261261261</v>
      </c>
    </row>
    <row r="6">
      <c r="A6" s="101" t="s">
        <v>70</v>
      </c>
      <c r="B6" s="101" t="str">
        <f>TEXTJOIN("",TRUE,A2," ",C1)</f>
        <v>Hill Early</v>
      </c>
      <c r="C6" s="101">
        <v>8883.0</v>
      </c>
      <c r="D6" s="74">
        <f t="shared" si="12"/>
        <v>1</v>
      </c>
      <c r="E6" s="84">
        <f>'CountyCom1; STUV'!G12</f>
        <v>181</v>
      </c>
      <c r="F6" s="84">
        <f>'CountyCom1; STUV'!H12</f>
        <v>134</v>
      </c>
      <c r="G6" s="85">
        <f>'CountyCom1; STUV'!I12</f>
        <v>264</v>
      </c>
      <c r="H6" s="85">
        <f>'CountyCom1; STUV'!J12</f>
        <v>219</v>
      </c>
      <c r="I6" s="94">
        <f t="shared" si="13"/>
        <v>0.4253968254</v>
      </c>
      <c r="J6" s="95">
        <f t="shared" si="14"/>
        <v>0.4534161491</v>
      </c>
      <c r="K6" s="96">
        <f t="shared" ref="K6:M6" si="46">IF($D6=0,"",POWER($I6,K$2))</f>
        <v>1</v>
      </c>
      <c r="L6" s="96">
        <f t="shared" si="46"/>
        <v>0.4253968254</v>
      </c>
      <c r="M6" s="96">
        <f t="shared" si="46"/>
        <v>0.1809624591</v>
      </c>
      <c r="N6" s="97">
        <f t="shared" ref="N6:O6" si="47">IF($D6=0,"",$J6*K6)</f>
        <v>0.4534161491</v>
      </c>
      <c r="O6" s="97">
        <f t="shared" si="47"/>
        <v>0.1928817904</v>
      </c>
      <c r="P6" s="79">
        <v>0.0</v>
      </c>
      <c r="Q6" s="87">
        <f t="array" ref="Q6:R7">MINVERSE(Q2:R3)</f>
        <v>0.4061044738</v>
      </c>
      <c r="R6" s="87">
        <v>-0.8662157430860367</v>
      </c>
      <c r="S6" s="103">
        <f t="array" ref="S6:S7">MMULT(Q6:R7,S2:S3)</f>
        <v>0.2839510799</v>
      </c>
      <c r="T6" s="94">
        <f t="shared" si="17"/>
        <v>0.4253968254</v>
      </c>
      <c r="U6" s="94">
        <f t="shared" si="18"/>
        <v>0.1694650692</v>
      </c>
      <c r="V6" s="98">
        <f t="shared" si="19"/>
        <v>0.5970629197</v>
      </c>
      <c r="W6" s="98">
        <f t="shared" si="20"/>
        <v>0.7824624675</v>
      </c>
      <c r="X6" s="40">
        <f t="shared" si="21"/>
        <v>315</v>
      </c>
      <c r="Y6" s="40">
        <f t="shared" si="22"/>
        <v>483</v>
      </c>
      <c r="Z6" s="40">
        <f t="shared" si="23"/>
        <v>188.0748197</v>
      </c>
      <c r="AA6" s="40">
        <f t="shared" si="24"/>
        <v>126.9251803</v>
      </c>
      <c r="AB6" s="40">
        <f t="shared" si="25"/>
        <v>377.9293718</v>
      </c>
      <c r="AC6" s="40">
        <f t="shared" si="26"/>
        <v>105.0706282</v>
      </c>
      <c r="AD6" s="40">
        <f t="shared" ref="AD6:AE6" si="48">IF($D6=0,"",IFERROR(F6/AA6,0.5))</f>
        <v>1.05574008</v>
      </c>
      <c r="AE6" s="40">
        <f t="shared" si="48"/>
        <v>0.6985432192</v>
      </c>
      <c r="AF6" s="34">
        <f t="shared" si="28"/>
        <v>199</v>
      </c>
      <c r="AG6" s="34">
        <f t="shared" ref="AG6:AH6" si="49">IF($D6=0,"",ROUND(AA6*AD6,0))</f>
        <v>134</v>
      </c>
      <c r="AH6" s="34">
        <f t="shared" si="49"/>
        <v>264</v>
      </c>
      <c r="AI6" s="34">
        <f t="shared" si="30"/>
        <v>73</v>
      </c>
      <c r="AJ6" s="80">
        <f>'CountyCom1; STUV'!K12</f>
        <v>46</v>
      </c>
      <c r="AK6" s="99">
        <f>'CountyCom1; STUV'!L12</f>
        <v>36</v>
      </c>
      <c r="AL6" s="17">
        <f>'CountyCom1; STUV'!F12</f>
        <v>1145</v>
      </c>
      <c r="AM6" s="100">
        <f t="shared" si="31"/>
        <v>798</v>
      </c>
      <c r="AN6" s="43">
        <f t="shared" si="32"/>
        <v>0.6969432314</v>
      </c>
      <c r="AO6" s="100">
        <f t="shared" si="33"/>
        <v>670</v>
      </c>
      <c r="AP6" s="42">
        <f t="shared" si="34"/>
        <v>0.5851528384</v>
      </c>
      <c r="AQ6" s="39">
        <f t="shared" si="35"/>
        <v>0.5576441103</v>
      </c>
      <c r="AR6" s="39">
        <f t="shared" si="36"/>
        <v>0.5012531328</v>
      </c>
      <c r="AS6" s="39">
        <f t="shared" si="37"/>
        <v>0.6910447761</v>
      </c>
      <c r="AT6" s="39">
        <f t="shared" si="38"/>
        <v>0.4059701493</v>
      </c>
      <c r="AU6" s="39">
        <f t="shared" si="11"/>
        <v>0.5576441103</v>
      </c>
      <c r="AV6" s="39">
        <f t="shared" si="39"/>
        <v>0.3947368421</v>
      </c>
      <c r="AW6" s="39">
        <f t="shared" si="40"/>
        <v>0.6910447761</v>
      </c>
      <c r="AX6" s="39">
        <f t="shared" si="41"/>
        <v>0.4970149254</v>
      </c>
    </row>
    <row r="7">
      <c r="A7" s="101" t="s">
        <v>70</v>
      </c>
      <c r="B7" s="101" t="str">
        <f>TEXTJOIN("",TRUE,A1," ",C2)</f>
        <v>Berkbigler Mail</v>
      </c>
      <c r="C7" s="101">
        <v>10169.0</v>
      </c>
      <c r="D7" s="74">
        <f t="shared" si="12"/>
        <v>1</v>
      </c>
      <c r="E7" s="84">
        <f>'CountyCom1; STUV'!G13</f>
        <v>195</v>
      </c>
      <c r="F7" s="84">
        <f>'CountyCom1; STUV'!H13</f>
        <v>145</v>
      </c>
      <c r="G7" s="85">
        <f>'CountyCom1; STUV'!I13</f>
        <v>183</v>
      </c>
      <c r="H7" s="85">
        <f>'CountyCom1; STUV'!J13</f>
        <v>226</v>
      </c>
      <c r="I7" s="94">
        <f t="shared" si="13"/>
        <v>0.4264705882</v>
      </c>
      <c r="J7" s="95">
        <f t="shared" si="14"/>
        <v>0.5525672372</v>
      </c>
      <c r="K7" s="96">
        <f t="shared" ref="K7:M7" si="50">IF($D7=0,"",POWER($I7,K$2))</f>
        <v>1</v>
      </c>
      <c r="L7" s="96">
        <f t="shared" si="50"/>
        <v>0.4264705882</v>
      </c>
      <c r="M7" s="96">
        <f t="shared" si="50"/>
        <v>0.1818771626</v>
      </c>
      <c r="N7" s="97">
        <f t="shared" ref="N7:O7" si="51">IF($D7=0,"",$J7*K7)</f>
        <v>0.5525672372</v>
      </c>
      <c r="O7" s="97">
        <f t="shared" si="51"/>
        <v>0.2356536747</v>
      </c>
      <c r="P7" s="79">
        <v>1.0</v>
      </c>
      <c r="Q7" s="87">
        <v>-0.8662157430860365</v>
      </c>
      <c r="R7" s="87">
        <v>1.9160042330206732</v>
      </c>
      <c r="S7" s="103">
        <v>0.7913722896262954</v>
      </c>
      <c r="T7" s="94">
        <f t="shared" si="17"/>
        <v>0.4264705882</v>
      </c>
      <c r="U7" s="94">
        <f t="shared" si="18"/>
        <v>0.2686161573</v>
      </c>
      <c r="V7" s="98">
        <f t="shared" si="19"/>
        <v>0.6074662262</v>
      </c>
      <c r="W7" s="98">
        <f t="shared" si="20"/>
        <v>0.6838528206</v>
      </c>
      <c r="X7" s="40">
        <f t="shared" si="21"/>
        <v>340</v>
      </c>
      <c r="Y7" s="40">
        <f t="shared" si="22"/>
        <v>409</v>
      </c>
      <c r="Z7" s="40">
        <f t="shared" si="23"/>
        <v>206.5385169</v>
      </c>
      <c r="AA7" s="40">
        <f t="shared" si="24"/>
        <v>133.4614831</v>
      </c>
      <c r="AB7" s="40">
        <f t="shared" si="25"/>
        <v>279.6958036</v>
      </c>
      <c r="AC7" s="40">
        <f t="shared" si="26"/>
        <v>129.3041964</v>
      </c>
      <c r="AD7" s="40">
        <f t="shared" ref="AD7:AE7" si="52">IF($D7=0,"",IFERROR(F7/AA7,0.5))</f>
        <v>1.086455782</v>
      </c>
      <c r="AE7" s="40">
        <f t="shared" si="52"/>
        <v>0.654282251</v>
      </c>
      <c r="AF7" s="34">
        <f t="shared" si="28"/>
        <v>224</v>
      </c>
      <c r="AG7" s="34">
        <f t="shared" ref="AG7:AH7" si="53">IF($D7=0,"",ROUND(AA7*AD7,0))</f>
        <v>145</v>
      </c>
      <c r="AH7" s="34">
        <f t="shared" si="53"/>
        <v>183</v>
      </c>
      <c r="AI7" s="34">
        <f t="shared" si="30"/>
        <v>85</v>
      </c>
      <c r="AJ7" s="80">
        <f>'CountyCom1; STUV'!K13</f>
        <v>30</v>
      </c>
      <c r="AK7" s="99">
        <f>'CountyCom1; STUV'!L13</f>
        <v>13</v>
      </c>
      <c r="AL7" s="17">
        <f>'CountyCom1; STUV'!F13</f>
        <v>936</v>
      </c>
      <c r="AM7" s="100">
        <f t="shared" si="31"/>
        <v>749</v>
      </c>
      <c r="AN7" s="43">
        <f t="shared" si="32"/>
        <v>0.8002136752</v>
      </c>
      <c r="AO7" s="100">
        <f t="shared" si="33"/>
        <v>637</v>
      </c>
      <c r="AP7" s="42">
        <f t="shared" si="34"/>
        <v>0.6805555556</v>
      </c>
      <c r="AQ7" s="39">
        <f t="shared" si="35"/>
        <v>0.5046728972</v>
      </c>
      <c r="AR7" s="39">
        <f t="shared" si="36"/>
        <v>0.562082777</v>
      </c>
      <c r="AS7" s="39">
        <f t="shared" si="37"/>
        <v>0.6389324961</v>
      </c>
      <c r="AT7" s="39">
        <f t="shared" si="38"/>
        <v>0.4850863422</v>
      </c>
      <c r="AU7" s="39">
        <f t="shared" si="11"/>
        <v>0.5046728972</v>
      </c>
      <c r="AV7" s="39">
        <f t="shared" si="39"/>
        <v>0.4539385848</v>
      </c>
      <c r="AW7" s="39">
        <f t="shared" si="40"/>
        <v>0.6389324961</v>
      </c>
      <c r="AX7" s="39">
        <f t="shared" si="41"/>
        <v>0.579277865</v>
      </c>
    </row>
    <row r="8">
      <c r="A8" s="101" t="s">
        <v>70</v>
      </c>
      <c r="B8" s="101" t="str">
        <f>TEXTJOIN("",TRUE,A2," ",C2)</f>
        <v>Hill Mail</v>
      </c>
      <c r="C8" s="101">
        <v>18442.0</v>
      </c>
      <c r="D8" s="74">
        <f t="shared" si="12"/>
        <v>1</v>
      </c>
      <c r="E8" s="84">
        <f>'CountyCom1; STUV'!G14</f>
        <v>278</v>
      </c>
      <c r="F8" s="84">
        <f>'CountyCom1; STUV'!H14</f>
        <v>180</v>
      </c>
      <c r="G8" s="85">
        <f>'CountyCom1; STUV'!I14</f>
        <v>276</v>
      </c>
      <c r="H8" s="85">
        <f>'CountyCom1; STUV'!J14</f>
        <v>217</v>
      </c>
      <c r="I8" s="94">
        <f t="shared" si="13"/>
        <v>0.3930131004</v>
      </c>
      <c r="J8" s="95">
        <f t="shared" si="14"/>
        <v>0.4401622718</v>
      </c>
      <c r="K8" s="96">
        <f t="shared" ref="K8:M8" si="54">IF($D8=0,"",POWER($I8,K$2))</f>
        <v>1</v>
      </c>
      <c r="L8" s="96">
        <f t="shared" si="54"/>
        <v>0.3930131004</v>
      </c>
      <c r="M8" s="96">
        <f t="shared" si="54"/>
        <v>0.1544592971</v>
      </c>
      <c r="N8" s="97">
        <f t="shared" ref="N8:O8" si="55">IF($D8=0,"",$J8*K8)</f>
        <v>0.4401622718</v>
      </c>
      <c r="O8" s="97">
        <f t="shared" si="55"/>
        <v>0.1729895391</v>
      </c>
      <c r="P8" s="40"/>
      <c r="Q8" s="40"/>
      <c r="R8" s="40"/>
      <c r="S8" s="40"/>
      <c r="T8" s="94">
        <f t="shared" si="17"/>
        <v>0.3930131004</v>
      </c>
      <c r="U8" s="94">
        <f t="shared" si="18"/>
        <v>0.1562111919</v>
      </c>
      <c r="V8" s="98">
        <f t="shared" si="19"/>
        <v>0.6276960183</v>
      </c>
      <c r="W8" s="98">
        <f t="shared" si="20"/>
        <v>0.7993735341</v>
      </c>
      <c r="X8" s="40">
        <f t="shared" si="21"/>
        <v>458</v>
      </c>
      <c r="Y8" s="40">
        <f t="shared" si="22"/>
        <v>493</v>
      </c>
      <c r="Z8" s="40">
        <f t="shared" si="23"/>
        <v>287.4847764</v>
      </c>
      <c r="AA8" s="40">
        <f t="shared" si="24"/>
        <v>170.5152236</v>
      </c>
      <c r="AB8" s="40">
        <f t="shared" si="25"/>
        <v>394.0911523</v>
      </c>
      <c r="AC8" s="40">
        <f t="shared" si="26"/>
        <v>98.9088477</v>
      </c>
      <c r="AD8" s="40">
        <f t="shared" ref="AD8:AE8" si="56">IF($D8=0,"",IFERROR(F8/AA8,0.5))</f>
        <v>1.05562422</v>
      </c>
      <c r="AE8" s="40">
        <f t="shared" si="56"/>
        <v>0.7003455886</v>
      </c>
      <c r="AF8" s="34">
        <f t="shared" si="28"/>
        <v>303</v>
      </c>
      <c r="AG8" s="34">
        <f t="shared" ref="AG8:AH8" si="57">IF($D8=0,"",ROUND(AA8*AD8,0))</f>
        <v>180</v>
      </c>
      <c r="AH8" s="34">
        <f t="shared" si="57"/>
        <v>276</v>
      </c>
      <c r="AI8" s="34">
        <f t="shared" si="30"/>
        <v>69</v>
      </c>
      <c r="AJ8" s="80">
        <f>'CountyCom1; STUV'!K14</f>
        <v>58</v>
      </c>
      <c r="AK8" s="99">
        <f>'CountyCom1; STUV'!L14</f>
        <v>21</v>
      </c>
      <c r="AL8" s="17">
        <f>'CountyCom1; STUV'!F14</f>
        <v>1226</v>
      </c>
      <c r="AM8" s="100">
        <f t="shared" si="31"/>
        <v>951</v>
      </c>
      <c r="AN8" s="43">
        <f t="shared" si="32"/>
        <v>0.7756933116</v>
      </c>
      <c r="AO8" s="100">
        <f t="shared" si="33"/>
        <v>828</v>
      </c>
      <c r="AP8" s="42">
        <f t="shared" si="34"/>
        <v>0.6753670473</v>
      </c>
      <c r="AQ8" s="39">
        <f t="shared" si="35"/>
        <v>0.5825446898</v>
      </c>
      <c r="AR8" s="39">
        <f t="shared" si="36"/>
        <v>0.5205047319</v>
      </c>
      <c r="AS8" s="39">
        <f t="shared" si="37"/>
        <v>0.6992753623</v>
      </c>
      <c r="AT8" s="39">
        <f t="shared" si="38"/>
        <v>0.4492753623</v>
      </c>
      <c r="AU8" s="39">
        <f t="shared" si="11"/>
        <v>0.5825446898</v>
      </c>
      <c r="AV8" s="39">
        <f t="shared" si="39"/>
        <v>0.4815983176</v>
      </c>
      <c r="AW8" s="39">
        <f t="shared" si="40"/>
        <v>0.6992753623</v>
      </c>
      <c r="AX8" s="39">
        <f t="shared" si="41"/>
        <v>0.5833333333</v>
      </c>
    </row>
    <row r="9">
      <c r="A9" s="104" t="s">
        <v>70</v>
      </c>
      <c r="B9" s="104" t="str">
        <f t="shared" ref="B9:B10" si="62">TEXTJOIN("",TRUE,A1," Grand Total")</f>
        <v>Berkbigler Grand Total</v>
      </c>
      <c r="C9" s="104">
        <f t="shared" ref="C9:C10" si="63">C5+C7</f>
        <v>20938</v>
      </c>
      <c r="D9" s="74">
        <f t="shared" si="12"/>
        <v>1</v>
      </c>
      <c r="E9" s="84">
        <f>'CountyCom1; STUV'!G15</f>
        <v>44</v>
      </c>
      <c r="F9" s="84">
        <f>'CountyCom1; STUV'!H15</f>
        <v>46</v>
      </c>
      <c r="G9" s="85">
        <f>'CountyCom1; STUV'!I15</f>
        <v>86</v>
      </c>
      <c r="H9" s="85">
        <f>'CountyCom1; STUV'!J15</f>
        <v>92</v>
      </c>
      <c r="I9" s="94">
        <f t="shared" si="13"/>
        <v>0.5111111111</v>
      </c>
      <c r="J9" s="95">
        <f t="shared" si="14"/>
        <v>0.5168539326</v>
      </c>
      <c r="K9" s="96">
        <f t="shared" ref="K9:M9" si="58">IF($D9=0,"",POWER($I9,K$2))</f>
        <v>1</v>
      </c>
      <c r="L9" s="96">
        <f t="shared" si="58"/>
        <v>0.5111111111</v>
      </c>
      <c r="M9" s="96">
        <f t="shared" si="58"/>
        <v>0.2612345679</v>
      </c>
      <c r="N9" s="97">
        <f t="shared" ref="N9:O9" si="59">IF($D9=0,"",$J9*K9)</f>
        <v>0.5168539326</v>
      </c>
      <c r="O9" s="97">
        <f t="shared" si="59"/>
        <v>0.2641697878</v>
      </c>
      <c r="P9" s="40"/>
      <c r="Q9" s="40"/>
      <c r="R9" s="14" t="s">
        <v>138</v>
      </c>
      <c r="S9" s="105">
        <f>ATAN(S7)</f>
        <v>0.669457958</v>
      </c>
      <c r="T9" s="94">
        <f t="shared" si="17"/>
        <v>0.5111111111</v>
      </c>
      <c r="U9" s="94">
        <f t="shared" si="18"/>
        <v>0.2329028527</v>
      </c>
      <c r="V9" s="98">
        <f t="shared" si="19"/>
        <v>0.5192626032</v>
      </c>
      <c r="W9" s="98">
        <f t="shared" si="20"/>
        <v>0.7095350932</v>
      </c>
      <c r="X9" s="40">
        <f t="shared" si="21"/>
        <v>90</v>
      </c>
      <c r="Y9" s="40">
        <f t="shared" si="22"/>
        <v>178</v>
      </c>
      <c r="Z9" s="40">
        <f t="shared" si="23"/>
        <v>46.73363429</v>
      </c>
      <c r="AA9" s="40">
        <f t="shared" si="24"/>
        <v>43.26636571</v>
      </c>
      <c r="AB9" s="40">
        <f t="shared" si="25"/>
        <v>126.2972466</v>
      </c>
      <c r="AC9" s="40">
        <f t="shared" si="26"/>
        <v>51.7027534</v>
      </c>
      <c r="AD9" s="40">
        <f t="shared" ref="AD9:AE9" si="60">IF($D9=0,"",IFERROR(F9/AA9,0.5))</f>
        <v>1.063181509</v>
      </c>
      <c r="AE9" s="40">
        <f t="shared" si="60"/>
        <v>0.6809332928</v>
      </c>
      <c r="AF9" s="34">
        <f t="shared" si="28"/>
        <v>50</v>
      </c>
      <c r="AG9" s="34">
        <f t="shared" ref="AG9:AH9" si="61">IF($D9=0,"",ROUND(AA9*AD9,0))</f>
        <v>46</v>
      </c>
      <c r="AH9" s="34">
        <f t="shared" si="61"/>
        <v>86</v>
      </c>
      <c r="AI9" s="34">
        <f t="shared" si="30"/>
        <v>35</v>
      </c>
      <c r="AJ9" s="80">
        <f>'CountyCom1; STUV'!K15</f>
        <v>10</v>
      </c>
      <c r="AK9" s="99">
        <f>'CountyCom1; STUV'!L15</f>
        <v>7</v>
      </c>
      <c r="AL9" s="17">
        <f>'CountyCom1; STUV'!F15</f>
        <v>345</v>
      </c>
      <c r="AM9" s="100">
        <f t="shared" si="31"/>
        <v>268</v>
      </c>
      <c r="AN9" s="43">
        <f t="shared" si="32"/>
        <v>0.7768115942</v>
      </c>
      <c r="AO9" s="100">
        <f t="shared" si="33"/>
        <v>217</v>
      </c>
      <c r="AP9" s="42">
        <f t="shared" si="34"/>
        <v>0.6289855072</v>
      </c>
      <c r="AQ9" s="39">
        <f t="shared" si="35"/>
        <v>0.4850746269</v>
      </c>
      <c r="AR9" s="39">
        <f t="shared" si="36"/>
        <v>0.5074626866</v>
      </c>
      <c r="AS9" s="39">
        <f t="shared" si="37"/>
        <v>0.6267281106</v>
      </c>
      <c r="AT9" s="39">
        <f t="shared" si="38"/>
        <v>0.3917050691</v>
      </c>
      <c r="AU9" s="39">
        <f t="shared" si="11"/>
        <v>0.4850746269</v>
      </c>
      <c r="AV9" s="39">
        <f t="shared" si="39"/>
        <v>0.3358208955</v>
      </c>
      <c r="AW9" s="39">
        <f t="shared" si="40"/>
        <v>0.6267281106</v>
      </c>
      <c r="AX9" s="39">
        <f t="shared" si="41"/>
        <v>0.4423963134</v>
      </c>
    </row>
    <row r="10">
      <c r="A10" s="104" t="s">
        <v>70</v>
      </c>
      <c r="B10" s="104" t="str">
        <f t="shared" si="62"/>
        <v>Hill Grand Total</v>
      </c>
      <c r="C10" s="104">
        <f t="shared" si="63"/>
        <v>27325</v>
      </c>
      <c r="D10" s="74">
        <f t="shared" si="12"/>
        <v>1</v>
      </c>
      <c r="E10" s="84">
        <f>'CountyCom1; STUV'!G16</f>
        <v>199</v>
      </c>
      <c r="F10" s="84">
        <f>'CountyCom1; STUV'!H16</f>
        <v>171</v>
      </c>
      <c r="G10" s="85">
        <f>'CountyCom1; STUV'!I16</f>
        <v>199</v>
      </c>
      <c r="H10" s="85">
        <f>'CountyCom1; STUV'!J16</f>
        <v>287</v>
      </c>
      <c r="I10" s="94">
        <f t="shared" si="13"/>
        <v>0.4621621622</v>
      </c>
      <c r="J10" s="95">
        <f t="shared" si="14"/>
        <v>0.5905349794</v>
      </c>
      <c r="K10" s="96">
        <f t="shared" ref="K10:M10" si="64">IF($D10=0,"",POWER($I10,K$2))</f>
        <v>1</v>
      </c>
      <c r="L10" s="96">
        <f t="shared" si="64"/>
        <v>0.4621621622</v>
      </c>
      <c r="M10" s="96">
        <f t="shared" si="64"/>
        <v>0.2135938641</v>
      </c>
      <c r="N10" s="97">
        <f t="shared" ref="N10:O10" si="65">IF($D10=0,"",$J10*K10)</f>
        <v>0.5905349794</v>
      </c>
      <c r="O10" s="97">
        <f t="shared" si="65"/>
        <v>0.2729229229</v>
      </c>
      <c r="P10" s="106"/>
      <c r="Q10" s="40"/>
      <c r="R10" s="107" t="s">
        <v>139</v>
      </c>
      <c r="S10" s="108">
        <f>DEGREES(S9)</f>
        <v>38.35711555</v>
      </c>
      <c r="T10" s="94">
        <f t="shared" si="17"/>
        <v>0.4621621622</v>
      </c>
      <c r="U10" s="94">
        <f t="shared" si="18"/>
        <v>0.3065838995</v>
      </c>
      <c r="V10" s="98">
        <f t="shared" si="19"/>
        <v>0.5764064016</v>
      </c>
      <c r="W10" s="98">
        <f t="shared" si="20"/>
        <v>0.6420111525</v>
      </c>
      <c r="X10" s="40">
        <f t="shared" si="21"/>
        <v>370</v>
      </c>
      <c r="Y10" s="40">
        <f t="shared" si="22"/>
        <v>486</v>
      </c>
      <c r="Z10" s="40">
        <f t="shared" si="23"/>
        <v>213.2703686</v>
      </c>
      <c r="AA10" s="40">
        <f t="shared" si="24"/>
        <v>156.7296314</v>
      </c>
      <c r="AB10" s="40">
        <f t="shared" si="25"/>
        <v>312.0174201</v>
      </c>
      <c r="AC10" s="40">
        <f t="shared" si="26"/>
        <v>173.9825799</v>
      </c>
      <c r="AD10" s="40">
        <f t="shared" ref="AD10:AE10" si="66">IF($D10=0,"",IFERROR(F10/AA10,0.5))</f>
        <v>1.091050865</v>
      </c>
      <c r="AE10" s="40">
        <f t="shared" si="66"/>
        <v>0.637784903</v>
      </c>
      <c r="AF10" s="34">
        <f t="shared" si="28"/>
        <v>233</v>
      </c>
      <c r="AG10" s="34">
        <f t="shared" ref="AG10:AH10" si="67">IF($D10=0,"",ROUND(AA10*AD10,0))</f>
        <v>171</v>
      </c>
      <c r="AH10" s="34">
        <f t="shared" si="67"/>
        <v>199</v>
      </c>
      <c r="AI10" s="34">
        <f t="shared" si="30"/>
        <v>111</v>
      </c>
      <c r="AJ10" s="80">
        <f>'CountyCom1; STUV'!K16</f>
        <v>66</v>
      </c>
      <c r="AK10" s="99">
        <f>'CountyCom1; STUV'!L16</f>
        <v>45</v>
      </c>
      <c r="AL10" s="17">
        <f>'CountyCom1; STUV'!F16</f>
        <v>1185</v>
      </c>
      <c r="AM10" s="100">
        <f t="shared" si="31"/>
        <v>856</v>
      </c>
      <c r="AN10" s="43">
        <f t="shared" si="32"/>
        <v>0.7223628692</v>
      </c>
      <c r="AO10" s="100">
        <f t="shared" si="33"/>
        <v>714</v>
      </c>
      <c r="AP10" s="42">
        <f t="shared" si="34"/>
        <v>0.6025316456</v>
      </c>
      <c r="AQ10" s="39">
        <f t="shared" si="35"/>
        <v>0.464953271</v>
      </c>
      <c r="AR10" s="39">
        <f t="shared" si="36"/>
        <v>0.5677570093</v>
      </c>
      <c r="AS10" s="39">
        <f t="shared" si="37"/>
        <v>0.6050420168</v>
      </c>
      <c r="AT10" s="39">
        <f t="shared" si="38"/>
        <v>0.4817927171</v>
      </c>
      <c r="AU10" s="39">
        <f t="shared" si="11"/>
        <v>0.464953271</v>
      </c>
      <c r="AV10" s="39">
        <f t="shared" si="39"/>
        <v>0.4322429907</v>
      </c>
      <c r="AW10" s="39">
        <f t="shared" si="40"/>
        <v>0.6050420168</v>
      </c>
      <c r="AX10" s="39">
        <f t="shared" si="41"/>
        <v>0.5658263305</v>
      </c>
    </row>
    <row r="11">
      <c r="A11" s="73"/>
      <c r="B11" s="73"/>
      <c r="C11" s="73"/>
      <c r="D11" s="74">
        <f t="shared" si="12"/>
        <v>1</v>
      </c>
      <c r="E11" s="84">
        <f>'CountyCom1; STUV'!G17</f>
        <v>176</v>
      </c>
      <c r="F11" s="84">
        <f>'CountyCom1; STUV'!H17</f>
        <v>131</v>
      </c>
      <c r="G11" s="85">
        <f>'CountyCom1; STUV'!I17</f>
        <v>212</v>
      </c>
      <c r="H11" s="85">
        <f>'CountyCom1; STUV'!J17</f>
        <v>210</v>
      </c>
      <c r="I11" s="94">
        <f t="shared" si="13"/>
        <v>0.4267100977</v>
      </c>
      <c r="J11" s="95">
        <f t="shared" si="14"/>
        <v>0.4976303318</v>
      </c>
      <c r="K11" s="96">
        <f t="shared" ref="K11:M11" si="68">IF($D11=0,"",POWER($I11,K$2))</f>
        <v>1</v>
      </c>
      <c r="L11" s="96">
        <f t="shared" si="68"/>
        <v>0.4267100977</v>
      </c>
      <c r="M11" s="96">
        <f t="shared" si="68"/>
        <v>0.1820815075</v>
      </c>
      <c r="N11" s="97">
        <f t="shared" ref="N11:O11" si="69">IF($D11=0,"",$J11*K11)</f>
        <v>0.4976303318</v>
      </c>
      <c r="O11" s="97">
        <f t="shared" si="69"/>
        <v>0.2123438875</v>
      </c>
      <c r="P11" s="106"/>
      <c r="Q11" s="40"/>
      <c r="R11" s="109" t="s">
        <v>140</v>
      </c>
      <c r="S11" s="110">
        <f>PI()/4</f>
        <v>0.7853981634</v>
      </c>
      <c r="T11" s="94">
        <f t="shared" si="17"/>
        <v>0.4267100977</v>
      </c>
      <c r="U11" s="94">
        <f t="shared" si="18"/>
        <v>0.2136792519</v>
      </c>
      <c r="V11" s="98">
        <f t="shared" si="19"/>
        <v>0.6008731887</v>
      </c>
      <c r="W11" s="98">
        <f t="shared" si="20"/>
        <v>0.7383931983</v>
      </c>
      <c r="X11" s="40">
        <f t="shared" si="21"/>
        <v>307</v>
      </c>
      <c r="Y11" s="40">
        <f t="shared" si="22"/>
        <v>422</v>
      </c>
      <c r="Z11" s="40">
        <f t="shared" si="23"/>
        <v>184.4680689</v>
      </c>
      <c r="AA11" s="40">
        <f t="shared" si="24"/>
        <v>122.5319311</v>
      </c>
      <c r="AB11" s="40">
        <f t="shared" si="25"/>
        <v>311.6019297</v>
      </c>
      <c r="AC11" s="40">
        <f t="shared" si="26"/>
        <v>110.3980703</v>
      </c>
      <c r="AD11" s="40">
        <f t="shared" ref="AD11:AE11" si="70">IF($D11=0,"",IFERROR(F11/AA11,0.5))</f>
        <v>1.069109079</v>
      </c>
      <c r="AE11" s="40">
        <f t="shared" si="70"/>
        <v>0.6803552219</v>
      </c>
      <c r="AF11" s="34">
        <f t="shared" si="28"/>
        <v>197</v>
      </c>
      <c r="AG11" s="34">
        <f t="shared" ref="AG11:AH11" si="71">IF($D11=0,"",ROUND(AA11*AD11,0))</f>
        <v>131</v>
      </c>
      <c r="AH11" s="34">
        <f t="shared" si="71"/>
        <v>212</v>
      </c>
      <c r="AI11" s="34">
        <f t="shared" si="30"/>
        <v>75</v>
      </c>
      <c r="AJ11" s="80">
        <f>'CountyCom1; STUV'!K17</f>
        <v>30</v>
      </c>
      <c r="AK11" s="99">
        <f>'CountyCom1; STUV'!L17</f>
        <v>19</v>
      </c>
      <c r="AL11" s="17">
        <f>'CountyCom1; STUV'!F17</f>
        <v>927</v>
      </c>
      <c r="AM11" s="100">
        <f t="shared" si="31"/>
        <v>729</v>
      </c>
      <c r="AN11" s="43">
        <f t="shared" si="32"/>
        <v>0.786407767</v>
      </c>
      <c r="AO11" s="100">
        <f t="shared" si="33"/>
        <v>615</v>
      </c>
      <c r="AP11" s="42">
        <f t="shared" si="34"/>
        <v>0.6634304207</v>
      </c>
      <c r="AQ11" s="39">
        <f t="shared" si="35"/>
        <v>0.5322359396</v>
      </c>
      <c r="AR11" s="39">
        <f t="shared" si="36"/>
        <v>0.5294924554</v>
      </c>
      <c r="AS11" s="39">
        <f t="shared" si="37"/>
        <v>0.6650406504</v>
      </c>
      <c r="AT11" s="39">
        <f t="shared" si="38"/>
        <v>0.4422764228</v>
      </c>
      <c r="AU11" s="39">
        <f t="shared" si="11"/>
        <v>0.5322359396</v>
      </c>
      <c r="AV11" s="39">
        <f t="shared" si="39"/>
        <v>0.4211248285</v>
      </c>
      <c r="AW11" s="39">
        <f t="shared" si="40"/>
        <v>0.6650406504</v>
      </c>
      <c r="AX11" s="39">
        <f t="shared" si="41"/>
        <v>0.5333333333</v>
      </c>
    </row>
    <row r="12">
      <c r="A12" s="73"/>
      <c r="B12" s="73"/>
      <c r="C12" s="73"/>
      <c r="D12" s="74">
        <f t="shared" si="12"/>
        <v>1</v>
      </c>
      <c r="E12" s="84">
        <f>'CountyCom1; STUV'!G18</f>
        <v>102</v>
      </c>
      <c r="F12" s="84">
        <f>'CountyCom1; STUV'!H18</f>
        <v>136</v>
      </c>
      <c r="G12" s="85">
        <f>'CountyCom1; STUV'!I18</f>
        <v>68</v>
      </c>
      <c r="H12" s="85">
        <f>'CountyCom1; STUV'!J18</f>
        <v>214</v>
      </c>
      <c r="I12" s="94">
        <f t="shared" si="13"/>
        <v>0.5714285714</v>
      </c>
      <c r="J12" s="95">
        <f t="shared" si="14"/>
        <v>0.7588652482</v>
      </c>
      <c r="K12" s="96">
        <f t="shared" ref="K12:M12" si="72">IF($D12=0,"",POWER($I12,K$2))</f>
        <v>1</v>
      </c>
      <c r="L12" s="96">
        <f t="shared" si="72"/>
        <v>0.5714285714</v>
      </c>
      <c r="M12" s="96">
        <f t="shared" si="72"/>
        <v>0.3265306122</v>
      </c>
      <c r="N12" s="97">
        <f t="shared" ref="N12:O12" si="73">IF($D12=0,"",$J12*K12)</f>
        <v>0.7588652482</v>
      </c>
      <c r="O12" s="97">
        <f t="shared" si="73"/>
        <v>0.4336372847</v>
      </c>
      <c r="P12" s="40"/>
      <c r="Q12" s="40"/>
      <c r="R12" s="111" t="s">
        <v>141</v>
      </c>
      <c r="S12" s="112">
        <f>S11-S9</f>
        <v>0.1159402054</v>
      </c>
      <c r="T12" s="94">
        <f t="shared" si="17"/>
        <v>0.5714285714</v>
      </c>
      <c r="U12" s="94">
        <f t="shared" si="18"/>
        <v>0.4749141683</v>
      </c>
      <c r="V12" s="98">
        <f t="shared" si="19"/>
        <v>0.4873461087</v>
      </c>
      <c r="W12" s="98">
        <f t="shared" si="20"/>
        <v>0.4621709683</v>
      </c>
      <c r="X12" s="40">
        <f t="shared" si="21"/>
        <v>238</v>
      </c>
      <c r="Y12" s="40">
        <f t="shared" si="22"/>
        <v>282</v>
      </c>
      <c r="Z12" s="40">
        <f t="shared" si="23"/>
        <v>115.9883739</v>
      </c>
      <c r="AA12" s="40">
        <f t="shared" si="24"/>
        <v>122.0116261</v>
      </c>
      <c r="AB12" s="40">
        <f t="shared" si="25"/>
        <v>130.3322131</v>
      </c>
      <c r="AC12" s="40">
        <f t="shared" si="26"/>
        <v>151.6677869</v>
      </c>
      <c r="AD12" s="40">
        <f t="shared" ref="AD12:AE12" si="74">IF($D12=0,"",IFERROR(F12/AA12,0.5))</f>
        <v>1.114647877</v>
      </c>
      <c r="AE12" s="40">
        <f t="shared" si="74"/>
        <v>0.521743615</v>
      </c>
      <c r="AF12" s="34">
        <f t="shared" si="28"/>
        <v>129</v>
      </c>
      <c r="AG12" s="34">
        <f t="shared" ref="AG12:AH12" si="75">IF($D12=0,"",ROUND(AA12*AD12,0))</f>
        <v>136</v>
      </c>
      <c r="AH12" s="34">
        <f t="shared" si="75"/>
        <v>68</v>
      </c>
      <c r="AI12" s="34">
        <f t="shared" si="30"/>
        <v>79</v>
      </c>
      <c r="AJ12" s="80">
        <f>'CountyCom1; STUV'!K18</f>
        <v>15</v>
      </c>
      <c r="AK12" s="99">
        <f>'CountyCom1; STUV'!L18</f>
        <v>14</v>
      </c>
      <c r="AL12" s="17">
        <f>'CountyCom1; STUV'!F18</f>
        <v>648</v>
      </c>
      <c r="AM12" s="100">
        <f t="shared" si="31"/>
        <v>520</v>
      </c>
      <c r="AN12" s="43">
        <f t="shared" si="32"/>
        <v>0.8024691358</v>
      </c>
      <c r="AO12" s="100">
        <f t="shared" si="33"/>
        <v>412</v>
      </c>
      <c r="AP12" s="42">
        <f t="shared" si="34"/>
        <v>0.6358024691</v>
      </c>
      <c r="AQ12" s="39">
        <f t="shared" si="35"/>
        <v>0.3269230769</v>
      </c>
      <c r="AR12" s="39">
        <f t="shared" si="36"/>
        <v>0.6076923077</v>
      </c>
      <c r="AS12" s="39">
        <f t="shared" si="37"/>
        <v>0.4781553398</v>
      </c>
      <c r="AT12" s="39">
        <f t="shared" si="38"/>
        <v>0.5048543689</v>
      </c>
      <c r="AU12" s="39">
        <f t="shared" si="11"/>
        <v>0.3269230769</v>
      </c>
      <c r="AV12" s="39">
        <f t="shared" si="39"/>
        <v>0.4576923077</v>
      </c>
      <c r="AW12" s="39">
        <f t="shared" si="40"/>
        <v>0.4781553398</v>
      </c>
      <c r="AX12" s="39">
        <f t="shared" si="41"/>
        <v>0.6432038835</v>
      </c>
    </row>
    <row r="13">
      <c r="A13" s="113" t="s">
        <v>73</v>
      </c>
      <c r="B13" s="113" t="str">
        <f t="shared" ref="B13:B18" si="80">B5</f>
        <v>Berkbigler Early</v>
      </c>
      <c r="C13" s="113">
        <f t="array" ref="C13:C16">TRANSPOSE(AF1:AI1)</f>
        <v>12903</v>
      </c>
      <c r="D13" s="74">
        <f t="shared" si="12"/>
        <v>1</v>
      </c>
      <c r="E13" s="84">
        <f>'CountyCom1; STUV'!G19</f>
        <v>108</v>
      </c>
      <c r="F13" s="84">
        <f>'CountyCom1; STUV'!H19</f>
        <v>116</v>
      </c>
      <c r="G13" s="85">
        <f>'CountyCom1; STUV'!I19</f>
        <v>137</v>
      </c>
      <c r="H13" s="85">
        <f>'CountyCom1; STUV'!J19</f>
        <v>319</v>
      </c>
      <c r="I13" s="94">
        <f t="shared" si="13"/>
        <v>0.5178571429</v>
      </c>
      <c r="J13" s="95">
        <f t="shared" si="14"/>
        <v>0.6995614035</v>
      </c>
      <c r="K13" s="96">
        <f t="shared" ref="K13:M13" si="76">IF($D13=0,"",POWER($I13,K$2))</f>
        <v>1</v>
      </c>
      <c r="L13" s="96">
        <f t="shared" si="76"/>
        <v>0.5178571429</v>
      </c>
      <c r="M13" s="96">
        <f t="shared" si="76"/>
        <v>0.2681760204</v>
      </c>
      <c r="N13" s="97">
        <f t="shared" ref="N13:O13" si="77">IF($D13=0,"",$J13*K13)</f>
        <v>0.6995614035</v>
      </c>
      <c r="O13" s="97">
        <f t="shared" si="77"/>
        <v>0.3622728697</v>
      </c>
      <c r="P13" s="106"/>
      <c r="Q13" s="40"/>
      <c r="R13" s="114" t="s">
        <v>142</v>
      </c>
      <c r="S13" s="115">
        <f>COS($S$12)</f>
        <v>0.9932864598</v>
      </c>
      <c r="T13" s="94">
        <f t="shared" si="17"/>
        <v>0.5178571429</v>
      </c>
      <c r="U13" s="94">
        <f t="shared" si="18"/>
        <v>0.4156103236</v>
      </c>
      <c r="V13" s="98">
        <f t="shared" si="19"/>
        <v>0.5336975771</v>
      </c>
      <c r="W13" s="98">
        <f t="shared" si="20"/>
        <v>0.5272738511</v>
      </c>
      <c r="X13" s="40">
        <f t="shared" si="21"/>
        <v>224</v>
      </c>
      <c r="Y13" s="40">
        <f t="shared" si="22"/>
        <v>456</v>
      </c>
      <c r="Z13" s="40">
        <f t="shared" si="23"/>
        <v>119.5482573</v>
      </c>
      <c r="AA13" s="40">
        <f t="shared" si="24"/>
        <v>104.4517427</v>
      </c>
      <c r="AB13" s="40">
        <f t="shared" si="25"/>
        <v>240.4368761</v>
      </c>
      <c r="AC13" s="40">
        <f t="shared" si="26"/>
        <v>215.5631239</v>
      </c>
      <c r="AD13" s="40">
        <f t="shared" ref="AD13:AE13" si="78">IF($D13=0,"",IFERROR(F13/AA13,0.5))</f>
        <v>1.110560695</v>
      </c>
      <c r="AE13" s="40">
        <f t="shared" si="78"/>
        <v>0.5697961238</v>
      </c>
      <c r="AF13" s="34">
        <f t="shared" si="28"/>
        <v>133</v>
      </c>
      <c r="AG13" s="34">
        <f t="shared" ref="AG13:AH13" si="79">IF($D13=0,"",ROUND(AA13*AD13,0))</f>
        <v>116</v>
      </c>
      <c r="AH13" s="34">
        <f t="shared" si="79"/>
        <v>137</v>
      </c>
      <c r="AI13" s="34">
        <f t="shared" si="30"/>
        <v>123</v>
      </c>
      <c r="AJ13" s="80">
        <f>'CountyCom1; STUV'!K19</f>
        <v>53</v>
      </c>
      <c r="AK13" s="99">
        <f>'CountyCom1; STUV'!L19</f>
        <v>48</v>
      </c>
      <c r="AL13" s="17">
        <f>'CountyCom1; STUV'!F19</f>
        <v>1058</v>
      </c>
      <c r="AM13" s="100">
        <f t="shared" si="31"/>
        <v>680</v>
      </c>
      <c r="AN13" s="43">
        <f t="shared" si="32"/>
        <v>0.6427221172</v>
      </c>
      <c r="AO13" s="100">
        <f t="shared" si="33"/>
        <v>509</v>
      </c>
      <c r="AP13" s="42">
        <f t="shared" si="34"/>
        <v>0.4810964083</v>
      </c>
      <c r="AQ13" s="39">
        <f t="shared" si="35"/>
        <v>0.3602941176</v>
      </c>
      <c r="AR13" s="39">
        <f t="shared" si="36"/>
        <v>0.6279411765</v>
      </c>
      <c r="AS13" s="39">
        <f t="shared" si="37"/>
        <v>0.5304518664</v>
      </c>
      <c r="AT13" s="39">
        <f t="shared" si="38"/>
        <v>0.5029469548</v>
      </c>
      <c r="AU13" s="39">
        <f t="shared" si="11"/>
        <v>0.3602941176</v>
      </c>
      <c r="AV13" s="39">
        <f t="shared" si="39"/>
        <v>0.3294117647</v>
      </c>
      <c r="AW13" s="39">
        <f t="shared" si="40"/>
        <v>0.5304518664</v>
      </c>
      <c r="AX13" s="39">
        <f t="shared" si="41"/>
        <v>0.489194499</v>
      </c>
    </row>
    <row r="14">
      <c r="A14" s="113" t="s">
        <v>73</v>
      </c>
      <c r="B14" s="113" t="str">
        <f t="shared" si="80"/>
        <v>Hill Early</v>
      </c>
      <c r="C14" s="113">
        <v>8881.0</v>
      </c>
      <c r="D14" s="74">
        <f t="shared" si="12"/>
        <v>1</v>
      </c>
      <c r="E14" s="84">
        <f>'CountyCom1; STUV'!G20</f>
        <v>178</v>
      </c>
      <c r="F14" s="84">
        <f>'CountyCom1; STUV'!H20</f>
        <v>239</v>
      </c>
      <c r="G14" s="85">
        <f>'CountyCom1; STUV'!I20</f>
        <v>162</v>
      </c>
      <c r="H14" s="85">
        <f>'CountyCom1; STUV'!J20</f>
        <v>533</v>
      </c>
      <c r="I14" s="94">
        <f t="shared" si="13"/>
        <v>0.5731414868</v>
      </c>
      <c r="J14" s="95">
        <f t="shared" si="14"/>
        <v>0.7669064748</v>
      </c>
      <c r="K14" s="96">
        <f t="shared" ref="K14:M14" si="81">IF($D14=0,"",POWER($I14,K$2))</f>
        <v>1</v>
      </c>
      <c r="L14" s="96">
        <f t="shared" si="81"/>
        <v>0.5731414868</v>
      </c>
      <c r="M14" s="96">
        <f t="shared" si="81"/>
        <v>0.3284911639</v>
      </c>
      <c r="N14" s="97">
        <f t="shared" ref="N14:O14" si="82">IF($D14=0,"",$J14*K14)</f>
        <v>0.7669064748</v>
      </c>
      <c r="O14" s="97">
        <f t="shared" si="82"/>
        <v>0.4395459172</v>
      </c>
      <c r="P14" s="106"/>
      <c r="Q14" s="40"/>
      <c r="R14" s="114" t="s">
        <v>143</v>
      </c>
      <c r="S14" s="115">
        <f>SIN($S$12)</f>
        <v>0.1156806327</v>
      </c>
      <c r="T14" s="94">
        <f t="shared" si="17"/>
        <v>0.5731414868</v>
      </c>
      <c r="U14" s="94">
        <f t="shared" si="18"/>
        <v>0.4829553949</v>
      </c>
      <c r="V14" s="98">
        <f t="shared" si="19"/>
        <v>0.4865749073</v>
      </c>
      <c r="W14" s="98">
        <f t="shared" si="20"/>
        <v>0.4539855757</v>
      </c>
      <c r="X14" s="40">
        <f t="shared" si="21"/>
        <v>417</v>
      </c>
      <c r="Y14" s="40">
        <f t="shared" si="22"/>
        <v>695</v>
      </c>
      <c r="Z14" s="40">
        <f t="shared" si="23"/>
        <v>202.9017363</v>
      </c>
      <c r="AA14" s="40">
        <f t="shared" si="24"/>
        <v>214.0982637</v>
      </c>
      <c r="AB14" s="40">
        <f t="shared" si="25"/>
        <v>315.5199751</v>
      </c>
      <c r="AC14" s="40">
        <f t="shared" si="26"/>
        <v>379.4800249</v>
      </c>
      <c r="AD14" s="40">
        <f t="shared" ref="AD14:AE14" si="83">IF($D14=0,"",IFERROR(F14/AA14,0.5))</f>
        <v>1.116309847</v>
      </c>
      <c r="AE14" s="40">
        <f t="shared" si="83"/>
        <v>0.5134381744</v>
      </c>
      <c r="AF14" s="34">
        <f t="shared" si="28"/>
        <v>227</v>
      </c>
      <c r="AG14" s="34">
        <f t="shared" ref="AG14:AH14" si="84">IF($D14=0,"",ROUND(AA14*AD14,0))</f>
        <v>239</v>
      </c>
      <c r="AH14" s="34">
        <f t="shared" si="84"/>
        <v>162</v>
      </c>
      <c r="AI14" s="34">
        <f t="shared" si="30"/>
        <v>195</v>
      </c>
      <c r="AJ14" s="80">
        <f>'CountyCom1; STUV'!K20</f>
        <v>71</v>
      </c>
      <c r="AK14" s="99">
        <f>'CountyCom1; STUV'!L20</f>
        <v>53</v>
      </c>
      <c r="AL14" s="17">
        <f>'CountyCom1; STUV'!F20</f>
        <v>1598</v>
      </c>
      <c r="AM14" s="100">
        <f t="shared" si="31"/>
        <v>1112</v>
      </c>
      <c r="AN14" s="43">
        <f t="shared" si="32"/>
        <v>0.6958698373</v>
      </c>
      <c r="AO14" s="100">
        <f t="shared" si="33"/>
        <v>823</v>
      </c>
      <c r="AP14" s="42">
        <f t="shared" si="34"/>
        <v>0.5150187735</v>
      </c>
      <c r="AQ14" s="39">
        <f t="shared" si="35"/>
        <v>0.3057553957</v>
      </c>
      <c r="AR14" s="39">
        <f t="shared" si="36"/>
        <v>0.6393884892</v>
      </c>
      <c r="AS14" s="39">
        <f t="shared" si="37"/>
        <v>0.4726609964</v>
      </c>
      <c r="AT14" s="39">
        <f t="shared" si="38"/>
        <v>0.5127582017</v>
      </c>
      <c r="AU14" s="39">
        <f t="shared" si="11"/>
        <v>0.3057553957</v>
      </c>
      <c r="AV14" s="39">
        <f t="shared" si="39"/>
        <v>0.375</v>
      </c>
      <c r="AW14" s="39">
        <f t="shared" si="40"/>
        <v>0.4726609964</v>
      </c>
      <c r="AX14" s="39">
        <f t="shared" si="41"/>
        <v>0.5662211422</v>
      </c>
    </row>
    <row r="15">
      <c r="A15" s="113" t="s">
        <v>73</v>
      </c>
      <c r="B15" s="113" t="str">
        <f t="shared" si="80"/>
        <v>Berkbigler Mail</v>
      </c>
      <c r="C15" s="113">
        <v>10155.0</v>
      </c>
      <c r="D15" s="74">
        <f t="shared" si="12"/>
        <v>1</v>
      </c>
      <c r="E15" s="84">
        <f>'CountyCom1; STUV'!G21</f>
        <v>40</v>
      </c>
      <c r="F15" s="84">
        <f>'CountyCom1; STUV'!H21</f>
        <v>82</v>
      </c>
      <c r="G15" s="85">
        <f>'CountyCom1; STUV'!I21</f>
        <v>61</v>
      </c>
      <c r="H15" s="85">
        <f>'CountyCom1; STUV'!J21</f>
        <v>143</v>
      </c>
      <c r="I15" s="94">
        <f t="shared" si="13"/>
        <v>0.6721311475</v>
      </c>
      <c r="J15" s="95">
        <f t="shared" si="14"/>
        <v>0.7009803922</v>
      </c>
      <c r="K15" s="96">
        <f t="shared" ref="K15:M15" si="85">IF($D15=0,"",POWER($I15,K$2))</f>
        <v>1</v>
      </c>
      <c r="L15" s="96">
        <f t="shared" si="85"/>
        <v>0.6721311475</v>
      </c>
      <c r="M15" s="96">
        <f t="shared" si="85"/>
        <v>0.4517602795</v>
      </c>
      <c r="N15" s="97">
        <f t="shared" ref="N15:O15" si="86">IF($D15=0,"",$J15*K15)</f>
        <v>0.7009803922</v>
      </c>
      <c r="O15" s="97">
        <f t="shared" si="86"/>
        <v>0.4711507554</v>
      </c>
      <c r="P15" s="40"/>
      <c r="Q15" s="40"/>
      <c r="R15" s="40"/>
      <c r="S15" s="40"/>
      <c r="T15" s="94">
        <f t="shared" si="17"/>
        <v>0.6721311475</v>
      </c>
      <c r="U15" s="94">
        <f t="shared" si="18"/>
        <v>0.4170293123</v>
      </c>
      <c r="V15" s="98">
        <f t="shared" si="19"/>
        <v>0.3806234466</v>
      </c>
      <c r="W15" s="98">
        <f t="shared" si="20"/>
        <v>0.5080178744</v>
      </c>
      <c r="X15" s="40">
        <f t="shared" si="21"/>
        <v>122</v>
      </c>
      <c r="Y15" s="40">
        <f t="shared" si="22"/>
        <v>204</v>
      </c>
      <c r="Z15" s="40">
        <f t="shared" si="23"/>
        <v>46.43606049</v>
      </c>
      <c r="AA15" s="40">
        <f t="shared" si="24"/>
        <v>75.56393951</v>
      </c>
      <c r="AB15" s="40">
        <f t="shared" si="25"/>
        <v>103.6356464</v>
      </c>
      <c r="AC15" s="40">
        <f t="shared" si="26"/>
        <v>100.3643536</v>
      </c>
      <c r="AD15" s="40">
        <f t="shared" ref="AD15:AE15" si="87">IF($D15=0,"",IFERROR(F15/AA15,0.5))</f>
        <v>1.085173702</v>
      </c>
      <c r="AE15" s="40">
        <f t="shared" si="87"/>
        <v>0.5886005649</v>
      </c>
      <c r="AF15" s="34">
        <f t="shared" si="28"/>
        <v>50</v>
      </c>
      <c r="AG15" s="34">
        <f t="shared" ref="AG15:AH15" si="88">IF($D15=0,"",ROUND(AA15*AD15,0))</f>
        <v>82</v>
      </c>
      <c r="AH15" s="34">
        <f t="shared" si="88"/>
        <v>61</v>
      </c>
      <c r="AI15" s="34">
        <f t="shared" si="30"/>
        <v>59</v>
      </c>
      <c r="AJ15" s="80">
        <f>'CountyCom1; STUV'!K21</f>
        <v>12</v>
      </c>
      <c r="AK15" s="99">
        <f>'CountyCom1; STUV'!L21</f>
        <v>5</v>
      </c>
      <c r="AL15" s="17">
        <f>'CountyCom1; STUV'!F21</f>
        <v>400</v>
      </c>
      <c r="AM15" s="100">
        <f t="shared" si="31"/>
        <v>326</v>
      </c>
      <c r="AN15" s="43">
        <f t="shared" si="32"/>
        <v>0.815</v>
      </c>
      <c r="AO15" s="100">
        <f t="shared" si="33"/>
        <v>252</v>
      </c>
      <c r="AP15" s="42">
        <f t="shared" si="34"/>
        <v>0.63</v>
      </c>
      <c r="AQ15" s="39">
        <f t="shared" si="35"/>
        <v>0.3098159509</v>
      </c>
      <c r="AR15" s="39">
        <f t="shared" si="36"/>
        <v>0.5613496933</v>
      </c>
      <c r="AS15" s="39">
        <f t="shared" si="37"/>
        <v>0.4404761905</v>
      </c>
      <c r="AT15" s="39">
        <f t="shared" si="38"/>
        <v>0.4325396825</v>
      </c>
      <c r="AU15" s="39">
        <f t="shared" si="11"/>
        <v>0.3098159509</v>
      </c>
      <c r="AV15" s="39">
        <f t="shared" si="39"/>
        <v>0.3742331288</v>
      </c>
      <c r="AW15" s="39">
        <f t="shared" si="40"/>
        <v>0.4404761905</v>
      </c>
      <c r="AX15" s="39">
        <f t="shared" si="41"/>
        <v>0.5238095238</v>
      </c>
    </row>
    <row r="16">
      <c r="A16" s="113" t="s">
        <v>73</v>
      </c>
      <c r="B16" s="113" t="str">
        <f t="shared" si="80"/>
        <v>Hill Mail</v>
      </c>
      <c r="C16" s="113">
        <v>6831.0</v>
      </c>
      <c r="D16" s="74">
        <f t="shared" si="12"/>
        <v>1</v>
      </c>
      <c r="E16" s="84">
        <f>'CountyCom1; STUV'!G22</f>
        <v>263</v>
      </c>
      <c r="F16" s="84">
        <f>'CountyCom1; STUV'!H22</f>
        <v>144</v>
      </c>
      <c r="G16" s="85">
        <f>'CountyCom1; STUV'!I22</f>
        <v>302</v>
      </c>
      <c r="H16" s="85">
        <f>'CountyCom1; STUV'!J22</f>
        <v>433</v>
      </c>
      <c r="I16" s="94">
        <f t="shared" si="13"/>
        <v>0.3538083538</v>
      </c>
      <c r="J16" s="95">
        <f t="shared" si="14"/>
        <v>0.5891156463</v>
      </c>
      <c r="K16" s="96">
        <f t="shared" ref="K16:M16" si="89">IF($D16=0,"",POWER($I16,K$2))</f>
        <v>1</v>
      </c>
      <c r="L16" s="96">
        <f t="shared" si="89"/>
        <v>0.3538083538</v>
      </c>
      <c r="M16" s="96">
        <f t="shared" si="89"/>
        <v>0.1251803512</v>
      </c>
      <c r="N16" s="97">
        <f t="shared" ref="N16:O16" si="90">IF($D16=0,"",$J16*K16)</f>
        <v>0.5891156463</v>
      </c>
      <c r="O16" s="97">
        <f t="shared" si="90"/>
        <v>0.208434037</v>
      </c>
      <c r="P16" s="40"/>
      <c r="Q16" s="40"/>
      <c r="R16" s="40"/>
      <c r="S16" s="40"/>
      <c r="T16" s="94">
        <f t="shared" si="17"/>
        <v>0.3538083538</v>
      </c>
      <c r="U16" s="94">
        <f t="shared" si="18"/>
        <v>0.3051645664</v>
      </c>
      <c r="V16" s="98">
        <f t="shared" si="19"/>
        <v>0.6838685829</v>
      </c>
      <c r="W16" s="98">
        <f t="shared" si="20"/>
        <v>0.655955394</v>
      </c>
      <c r="X16" s="40">
        <f t="shared" si="21"/>
        <v>407</v>
      </c>
      <c r="Y16" s="40">
        <f t="shared" si="22"/>
        <v>735</v>
      </c>
      <c r="Z16" s="40">
        <f t="shared" si="23"/>
        <v>278.3345132</v>
      </c>
      <c r="AA16" s="40">
        <f t="shared" si="24"/>
        <v>128.6654868</v>
      </c>
      <c r="AB16" s="40">
        <f t="shared" si="25"/>
        <v>482.1272146</v>
      </c>
      <c r="AC16" s="40">
        <f t="shared" si="26"/>
        <v>252.8727854</v>
      </c>
      <c r="AD16" s="40">
        <f t="shared" ref="AD16:AE16" si="91">IF($D16=0,"",IFERROR(F16/AA16,0.5))</f>
        <v>1.119181248</v>
      </c>
      <c r="AE16" s="40">
        <f t="shared" si="91"/>
        <v>0.6263906929</v>
      </c>
      <c r="AF16" s="34">
        <f t="shared" si="28"/>
        <v>312</v>
      </c>
      <c r="AG16" s="34">
        <f t="shared" ref="AG16:AH16" si="92">IF($D16=0,"",ROUND(AA16*AD16,0))</f>
        <v>144</v>
      </c>
      <c r="AH16" s="34">
        <f t="shared" si="92"/>
        <v>302</v>
      </c>
      <c r="AI16" s="34">
        <f t="shared" si="30"/>
        <v>158</v>
      </c>
      <c r="AJ16" s="80">
        <f>'CountyCom1; STUV'!K22</f>
        <v>37</v>
      </c>
      <c r="AK16" s="99">
        <f>'CountyCom1; STUV'!L22</f>
        <v>18</v>
      </c>
      <c r="AL16" s="17">
        <f>'CountyCom1; STUV'!F22</f>
        <v>1368</v>
      </c>
      <c r="AM16" s="100">
        <f t="shared" si="31"/>
        <v>1142</v>
      </c>
      <c r="AN16" s="43">
        <f t="shared" si="32"/>
        <v>0.8347953216</v>
      </c>
      <c r="AO16" s="100">
        <f t="shared" si="33"/>
        <v>916</v>
      </c>
      <c r="AP16" s="42">
        <f t="shared" si="34"/>
        <v>0.6695906433</v>
      </c>
      <c r="AQ16" s="39">
        <f t="shared" si="35"/>
        <v>0.4947460595</v>
      </c>
      <c r="AR16" s="39">
        <f t="shared" si="36"/>
        <v>0.6094570928</v>
      </c>
      <c r="AS16" s="39">
        <f t="shared" si="37"/>
        <v>0.6703056769</v>
      </c>
      <c r="AT16" s="39">
        <f t="shared" si="38"/>
        <v>0.5131004367</v>
      </c>
      <c r="AU16" s="39">
        <f t="shared" si="11"/>
        <v>0.4947460595</v>
      </c>
      <c r="AV16" s="39">
        <f t="shared" si="39"/>
        <v>0.3563922942</v>
      </c>
      <c r="AW16" s="39">
        <f t="shared" si="40"/>
        <v>0.6703056769</v>
      </c>
      <c r="AX16" s="39">
        <f t="shared" si="41"/>
        <v>0.4978165939</v>
      </c>
    </row>
    <row r="17">
      <c r="A17" s="116" t="s">
        <v>70</v>
      </c>
      <c r="B17" s="116" t="str">
        <f t="shared" si="80"/>
        <v>Berkbigler Grand Total</v>
      </c>
      <c r="C17" s="116">
        <f t="shared" ref="C17:C18" si="97">C13+C15</f>
        <v>23058</v>
      </c>
      <c r="D17" s="74">
        <f t="shared" si="12"/>
        <v>1</v>
      </c>
      <c r="E17" s="84">
        <f>'CountyCom1; STUV'!G23</f>
        <v>57</v>
      </c>
      <c r="F17" s="84">
        <f>'CountyCom1; STUV'!H23</f>
        <v>65</v>
      </c>
      <c r="G17" s="85">
        <f>'CountyCom1; STUV'!I23</f>
        <v>53</v>
      </c>
      <c r="H17" s="85">
        <f>'CountyCom1; STUV'!J23</f>
        <v>161</v>
      </c>
      <c r="I17" s="94">
        <f t="shared" si="13"/>
        <v>0.5327868852</v>
      </c>
      <c r="J17" s="95">
        <f t="shared" si="14"/>
        <v>0.7523364486</v>
      </c>
      <c r="K17" s="96">
        <f t="shared" ref="K17:M17" si="93">IF($D17=0,"",POWER($I17,K$2))</f>
        <v>1</v>
      </c>
      <c r="L17" s="96">
        <f t="shared" si="93"/>
        <v>0.5327868852</v>
      </c>
      <c r="M17" s="96">
        <f t="shared" si="93"/>
        <v>0.2838618651</v>
      </c>
      <c r="N17" s="97">
        <f t="shared" ref="N17:O17" si="94">IF($D17=0,"",$J17*K17)</f>
        <v>0.7523364486</v>
      </c>
      <c r="O17" s="97">
        <f t="shared" si="94"/>
        <v>0.4008349931</v>
      </c>
      <c r="P17" s="40"/>
      <c r="Q17" s="40"/>
      <c r="R17" s="40"/>
      <c r="S17" s="40"/>
      <c r="T17" s="94">
        <f t="shared" si="17"/>
        <v>0.5327868852</v>
      </c>
      <c r="U17" s="94">
        <f t="shared" si="18"/>
        <v>0.4683853687</v>
      </c>
      <c r="V17" s="98">
        <f t="shared" si="19"/>
        <v>0.5249731167</v>
      </c>
      <c r="W17" s="98">
        <f t="shared" si="20"/>
        <v>0.4731260313</v>
      </c>
      <c r="X17" s="40">
        <f t="shared" si="21"/>
        <v>122</v>
      </c>
      <c r="Y17" s="40">
        <f t="shared" si="22"/>
        <v>214</v>
      </c>
      <c r="Z17" s="40">
        <f t="shared" si="23"/>
        <v>64.04672024</v>
      </c>
      <c r="AA17" s="40">
        <f t="shared" si="24"/>
        <v>57.95327976</v>
      </c>
      <c r="AB17" s="40">
        <f t="shared" si="25"/>
        <v>101.2489707</v>
      </c>
      <c r="AC17" s="40">
        <f t="shared" si="26"/>
        <v>112.7510293</v>
      </c>
      <c r="AD17" s="40">
        <f t="shared" ref="AD17:AE17" si="95">IF($D17=0,"",IFERROR(F17/AA17,0.5))</f>
        <v>1.121593122</v>
      </c>
      <c r="AE17" s="40">
        <f t="shared" si="95"/>
        <v>0.5234621116</v>
      </c>
      <c r="AF17" s="34">
        <f t="shared" si="28"/>
        <v>72</v>
      </c>
      <c r="AG17" s="34">
        <f t="shared" ref="AG17:AH17" si="96">IF($D17=0,"",ROUND(AA17*AD17,0))</f>
        <v>65</v>
      </c>
      <c r="AH17" s="34">
        <f t="shared" si="96"/>
        <v>53</v>
      </c>
      <c r="AI17" s="34">
        <f t="shared" si="30"/>
        <v>59</v>
      </c>
      <c r="AJ17" s="80">
        <f>'CountyCom1; STUV'!K23</f>
        <v>15</v>
      </c>
      <c r="AK17" s="99">
        <f>'CountyCom1; STUV'!L23</f>
        <v>12</v>
      </c>
      <c r="AL17" s="17">
        <f>'CountyCom1; STUV'!F23</f>
        <v>477</v>
      </c>
      <c r="AM17" s="100">
        <f t="shared" si="31"/>
        <v>336</v>
      </c>
      <c r="AN17" s="43">
        <f t="shared" si="32"/>
        <v>0.7044025157</v>
      </c>
      <c r="AO17" s="100">
        <f t="shared" si="33"/>
        <v>249</v>
      </c>
      <c r="AP17" s="42">
        <f t="shared" si="34"/>
        <v>0.5220125786</v>
      </c>
      <c r="AQ17" s="39">
        <f t="shared" si="35"/>
        <v>0.3273809524</v>
      </c>
      <c r="AR17" s="39">
        <f t="shared" si="36"/>
        <v>0.6488095238</v>
      </c>
      <c r="AS17" s="39">
        <f t="shared" si="37"/>
        <v>0.5020080321</v>
      </c>
      <c r="AT17" s="39">
        <f t="shared" si="38"/>
        <v>0.5261044177</v>
      </c>
      <c r="AU17" s="39">
        <f t="shared" si="11"/>
        <v>0.3273809524</v>
      </c>
      <c r="AV17" s="39">
        <f t="shared" si="39"/>
        <v>0.3630952381</v>
      </c>
      <c r="AW17" s="39">
        <f t="shared" si="40"/>
        <v>0.5020080321</v>
      </c>
      <c r="AX17" s="39">
        <f t="shared" si="41"/>
        <v>0.5502008032</v>
      </c>
    </row>
    <row r="18">
      <c r="A18" s="116" t="s">
        <v>70</v>
      </c>
      <c r="B18" s="116" t="str">
        <f t="shared" si="80"/>
        <v>Hill Grand Total</v>
      </c>
      <c r="C18" s="116">
        <f t="shared" si="97"/>
        <v>15712</v>
      </c>
      <c r="D18" s="74">
        <f t="shared" si="12"/>
        <v>1</v>
      </c>
      <c r="E18" s="84">
        <f>'CountyCom1; STUV'!G24</f>
        <v>243</v>
      </c>
      <c r="F18" s="84">
        <f>'CountyCom1; STUV'!H24</f>
        <v>199</v>
      </c>
      <c r="G18" s="85">
        <f>'CountyCom1; STUV'!I24</f>
        <v>202</v>
      </c>
      <c r="H18" s="85">
        <f>'CountyCom1; STUV'!J24</f>
        <v>454</v>
      </c>
      <c r="I18" s="94">
        <f t="shared" si="13"/>
        <v>0.4502262443</v>
      </c>
      <c r="J18" s="95">
        <f t="shared" si="14"/>
        <v>0.6920731707</v>
      </c>
      <c r="K18" s="96">
        <f t="shared" ref="K18:M18" si="98">IF($D18=0,"",POWER($I18,K$2))</f>
        <v>1</v>
      </c>
      <c r="L18" s="96">
        <f t="shared" si="98"/>
        <v>0.4502262443</v>
      </c>
      <c r="M18" s="96">
        <f t="shared" si="98"/>
        <v>0.2027036711</v>
      </c>
      <c r="N18" s="97">
        <f t="shared" ref="N18:O18" si="99">IF($D18=0,"",$J18*K18)</f>
        <v>0.6920731707</v>
      </c>
      <c r="O18" s="97">
        <f t="shared" si="99"/>
        <v>0.3115895045</v>
      </c>
      <c r="P18" s="40"/>
      <c r="Q18" s="40"/>
      <c r="R18" s="40"/>
      <c r="S18" s="40"/>
      <c r="T18" s="94">
        <f t="shared" si="17"/>
        <v>0.4502262443</v>
      </c>
      <c r="U18" s="94">
        <f t="shared" si="18"/>
        <v>0.4081220909</v>
      </c>
      <c r="V18" s="98">
        <f t="shared" si="19"/>
        <v>0.6000081893</v>
      </c>
      <c r="W18" s="98">
        <f t="shared" si="20"/>
        <v>0.5425353964</v>
      </c>
      <c r="X18" s="40">
        <f t="shared" si="21"/>
        <v>442</v>
      </c>
      <c r="Y18" s="40">
        <f t="shared" si="22"/>
        <v>656</v>
      </c>
      <c r="Z18" s="40">
        <f t="shared" si="23"/>
        <v>265.2036197</v>
      </c>
      <c r="AA18" s="40">
        <f t="shared" si="24"/>
        <v>176.7963803</v>
      </c>
      <c r="AB18" s="40">
        <f t="shared" si="25"/>
        <v>355.90322</v>
      </c>
      <c r="AC18" s="40">
        <f t="shared" si="26"/>
        <v>300.09678</v>
      </c>
      <c r="AD18" s="40">
        <f t="shared" ref="AD18:AE18" si="100">IF($D18=0,"",IFERROR(F18/AA18,0.5))</f>
        <v>1.125588655</v>
      </c>
      <c r="AE18" s="40">
        <f t="shared" si="100"/>
        <v>0.5675700264</v>
      </c>
      <c r="AF18" s="34">
        <f t="shared" si="28"/>
        <v>299</v>
      </c>
      <c r="AG18" s="34">
        <f t="shared" ref="AG18:AH18" si="101">IF($D18=0,"",ROUND(AA18*AD18,0))</f>
        <v>199</v>
      </c>
      <c r="AH18" s="34">
        <f t="shared" si="101"/>
        <v>202</v>
      </c>
      <c r="AI18" s="34">
        <f t="shared" si="30"/>
        <v>170</v>
      </c>
      <c r="AJ18" s="80">
        <f>'CountyCom1; STUV'!K24</f>
        <v>53</v>
      </c>
      <c r="AK18" s="99">
        <f>'CountyCom1; STUV'!L24</f>
        <v>20</v>
      </c>
      <c r="AL18" s="17">
        <f>'CountyCom1; STUV'!F24</f>
        <v>1339</v>
      </c>
      <c r="AM18" s="100">
        <f t="shared" si="31"/>
        <v>1098</v>
      </c>
      <c r="AN18" s="43">
        <f t="shared" si="32"/>
        <v>0.8200149365</v>
      </c>
      <c r="AO18" s="100">
        <f t="shared" si="33"/>
        <v>870</v>
      </c>
      <c r="AP18" s="42">
        <f t="shared" si="34"/>
        <v>0.6497386109</v>
      </c>
      <c r="AQ18" s="39">
        <f t="shared" si="35"/>
        <v>0.4052823315</v>
      </c>
      <c r="AR18" s="39">
        <f t="shared" si="36"/>
        <v>0.6347905282</v>
      </c>
      <c r="AS18" s="39">
        <f t="shared" si="37"/>
        <v>0.575862069</v>
      </c>
      <c r="AT18" s="39">
        <f t="shared" si="38"/>
        <v>0.5390804598</v>
      </c>
      <c r="AU18" s="39">
        <f t="shared" si="11"/>
        <v>0.4052823315</v>
      </c>
      <c r="AV18" s="39">
        <f t="shared" si="39"/>
        <v>0.4025500911</v>
      </c>
      <c r="AW18" s="39">
        <f t="shared" si="40"/>
        <v>0.575862069</v>
      </c>
      <c r="AX18" s="39">
        <f t="shared" si="41"/>
        <v>0.5724137931</v>
      </c>
    </row>
    <row r="19">
      <c r="A19" s="73"/>
      <c r="B19" s="73"/>
      <c r="C19" s="73"/>
      <c r="D19" s="74">
        <f t="shared" si="12"/>
        <v>1</v>
      </c>
      <c r="E19" s="84">
        <f>'CountyCom1; STUV'!G25</f>
        <v>62</v>
      </c>
      <c r="F19" s="84">
        <f>'CountyCom1; STUV'!H25</f>
        <v>65</v>
      </c>
      <c r="G19" s="85">
        <f>'CountyCom1; STUV'!I25</f>
        <v>92</v>
      </c>
      <c r="H19" s="85">
        <f>'CountyCom1; STUV'!J25</f>
        <v>156</v>
      </c>
      <c r="I19" s="94">
        <f t="shared" si="13"/>
        <v>0.5118110236</v>
      </c>
      <c r="J19" s="95">
        <f t="shared" si="14"/>
        <v>0.6290322581</v>
      </c>
      <c r="K19" s="96">
        <f t="shared" ref="K19:M19" si="102">IF($D19=0,"",POWER($I19,K$2))</f>
        <v>1</v>
      </c>
      <c r="L19" s="96">
        <f t="shared" si="102"/>
        <v>0.5118110236</v>
      </c>
      <c r="M19" s="96">
        <f t="shared" si="102"/>
        <v>0.2619505239</v>
      </c>
      <c r="N19" s="97">
        <f t="shared" ref="N19:O19" si="103">IF($D19=0,"",$J19*K19)</f>
        <v>0.6290322581</v>
      </c>
      <c r="O19" s="97">
        <f t="shared" si="103"/>
        <v>0.3219456439</v>
      </c>
      <c r="P19" s="40"/>
      <c r="Q19" s="40"/>
      <c r="R19" s="40"/>
      <c r="S19" s="40"/>
      <c r="T19" s="94">
        <f t="shared" si="17"/>
        <v>0.5118110236</v>
      </c>
      <c r="U19" s="94">
        <f t="shared" si="18"/>
        <v>0.3450811782</v>
      </c>
      <c r="V19" s="98">
        <f t="shared" si="19"/>
        <v>0.5315442493</v>
      </c>
      <c r="W19" s="98">
        <f t="shared" si="20"/>
        <v>0.5980289151</v>
      </c>
      <c r="X19" s="40">
        <f t="shared" si="21"/>
        <v>127</v>
      </c>
      <c r="Y19" s="40">
        <f t="shared" si="22"/>
        <v>248</v>
      </c>
      <c r="Z19" s="40">
        <f t="shared" si="23"/>
        <v>67.50611966</v>
      </c>
      <c r="AA19" s="40">
        <f t="shared" si="24"/>
        <v>59.49388034</v>
      </c>
      <c r="AB19" s="40">
        <f t="shared" si="25"/>
        <v>148.311171</v>
      </c>
      <c r="AC19" s="40">
        <f t="shared" si="26"/>
        <v>99.68882904</v>
      </c>
      <c r="AD19" s="40">
        <f t="shared" ref="AD19:AE19" si="104">IF($D19=0,"",IFERROR(F19/AA19,0.5))</f>
        <v>1.092549345</v>
      </c>
      <c r="AE19" s="40">
        <f t="shared" si="104"/>
        <v>0.6203174003</v>
      </c>
      <c r="AF19" s="34">
        <f t="shared" si="28"/>
        <v>74</v>
      </c>
      <c r="AG19" s="34">
        <f t="shared" ref="AG19:AH19" si="105">IF($D19=0,"",ROUND(AA19*AD19,0))</f>
        <v>65</v>
      </c>
      <c r="AH19" s="34">
        <f t="shared" si="105"/>
        <v>92</v>
      </c>
      <c r="AI19" s="34">
        <f t="shared" si="30"/>
        <v>62</v>
      </c>
      <c r="AJ19" s="80">
        <f>'CountyCom1; STUV'!K25</f>
        <v>21</v>
      </c>
      <c r="AK19" s="99">
        <f>'CountyCom1; STUV'!L25</f>
        <v>19</v>
      </c>
      <c r="AL19" s="17">
        <f>'CountyCom1; STUV'!F25</f>
        <v>526</v>
      </c>
      <c r="AM19" s="100">
        <f t="shared" si="31"/>
        <v>375</v>
      </c>
      <c r="AN19" s="43">
        <f t="shared" si="32"/>
        <v>0.7129277567</v>
      </c>
      <c r="AO19" s="100">
        <f t="shared" si="33"/>
        <v>293</v>
      </c>
      <c r="AP19" s="42">
        <f t="shared" si="34"/>
        <v>0.5570342205</v>
      </c>
      <c r="AQ19" s="39">
        <f t="shared" si="35"/>
        <v>0.4106666667</v>
      </c>
      <c r="AR19" s="39">
        <f t="shared" si="36"/>
        <v>0.5813333333</v>
      </c>
      <c r="AS19" s="39">
        <f t="shared" si="37"/>
        <v>0.566552901</v>
      </c>
      <c r="AT19" s="39">
        <f t="shared" si="38"/>
        <v>0.4641638225</v>
      </c>
      <c r="AU19" s="39">
        <f t="shared" si="11"/>
        <v>0.4106666667</v>
      </c>
      <c r="AV19" s="39">
        <f t="shared" si="39"/>
        <v>0.3386666667</v>
      </c>
      <c r="AW19" s="39">
        <f t="shared" si="40"/>
        <v>0.566552901</v>
      </c>
      <c r="AX19" s="39">
        <f t="shared" si="41"/>
        <v>0.4744027304</v>
      </c>
    </row>
    <row r="20">
      <c r="A20" s="73"/>
      <c r="B20" s="73"/>
      <c r="C20" s="73"/>
      <c r="D20" s="74">
        <f t="shared" si="12"/>
        <v>1</v>
      </c>
      <c r="E20" s="84">
        <f>'CountyCom1; STUV'!G26</f>
        <v>239</v>
      </c>
      <c r="F20" s="84">
        <f>'CountyCom1; STUV'!H26</f>
        <v>190</v>
      </c>
      <c r="G20" s="85">
        <f>'CountyCom1; STUV'!I26</f>
        <v>218</v>
      </c>
      <c r="H20" s="85">
        <f>'CountyCom1; STUV'!J26</f>
        <v>450</v>
      </c>
      <c r="I20" s="94">
        <f t="shared" si="13"/>
        <v>0.4428904429</v>
      </c>
      <c r="J20" s="95">
        <f t="shared" si="14"/>
        <v>0.6736526946</v>
      </c>
      <c r="K20" s="96">
        <f t="shared" ref="K20:M20" si="106">IF($D20=0,"",POWER($I20,K$2))</f>
        <v>1</v>
      </c>
      <c r="L20" s="96">
        <f t="shared" si="106"/>
        <v>0.4428904429</v>
      </c>
      <c r="M20" s="96">
        <f t="shared" si="106"/>
        <v>0.1961519444</v>
      </c>
      <c r="N20" s="97">
        <f t="shared" ref="N20:O20" si="107">IF($D20=0,"",$J20*K20)</f>
        <v>0.6736526946</v>
      </c>
      <c r="O20" s="97">
        <f t="shared" si="107"/>
        <v>0.2983543403</v>
      </c>
      <c r="P20" s="40"/>
      <c r="Q20" s="40"/>
      <c r="R20" s="40"/>
      <c r="S20" s="40"/>
      <c r="T20" s="94">
        <f t="shared" si="17"/>
        <v>0.4428904429</v>
      </c>
      <c r="U20" s="94">
        <f t="shared" si="18"/>
        <v>0.3897016147</v>
      </c>
      <c r="V20" s="98">
        <f t="shared" si="19"/>
        <v>0.6051638493</v>
      </c>
      <c r="W20" s="98">
        <f t="shared" si="20"/>
        <v>0.5616808161</v>
      </c>
      <c r="X20" s="40">
        <f t="shared" si="21"/>
        <v>429</v>
      </c>
      <c r="Y20" s="40">
        <f t="shared" si="22"/>
        <v>668</v>
      </c>
      <c r="Z20" s="40">
        <f t="shared" si="23"/>
        <v>259.6152913</v>
      </c>
      <c r="AA20" s="40">
        <f t="shared" si="24"/>
        <v>169.3847087</v>
      </c>
      <c r="AB20" s="40">
        <f t="shared" si="25"/>
        <v>375.2027851</v>
      </c>
      <c r="AC20" s="40">
        <f t="shared" si="26"/>
        <v>292.7972149</v>
      </c>
      <c r="AD20" s="40">
        <f t="shared" ref="AD20:AE20" si="108">IF($D20=0,"",IFERROR(F20/AA20,0.5))</f>
        <v>1.121706921</v>
      </c>
      <c r="AE20" s="40">
        <f t="shared" si="108"/>
        <v>0.5810191412</v>
      </c>
      <c r="AF20" s="34">
        <f t="shared" si="28"/>
        <v>291</v>
      </c>
      <c r="AG20" s="34">
        <f t="shared" ref="AG20:AH20" si="109">IF($D20=0,"",ROUND(AA20*AD20,0))</f>
        <v>190</v>
      </c>
      <c r="AH20" s="34">
        <f t="shared" si="109"/>
        <v>218</v>
      </c>
      <c r="AI20" s="34">
        <f t="shared" si="30"/>
        <v>170</v>
      </c>
      <c r="AJ20" s="80">
        <f>'CountyCom1; STUV'!K26</f>
        <v>46</v>
      </c>
      <c r="AK20" s="99">
        <f>'CountyCom1; STUV'!L26</f>
        <v>25</v>
      </c>
      <c r="AL20" s="17">
        <f>'CountyCom1; STUV'!F26</f>
        <v>1330</v>
      </c>
      <c r="AM20" s="100">
        <f t="shared" si="31"/>
        <v>1097</v>
      </c>
      <c r="AN20" s="43">
        <f t="shared" si="32"/>
        <v>0.8248120301</v>
      </c>
      <c r="AO20" s="100">
        <f t="shared" si="33"/>
        <v>869</v>
      </c>
      <c r="AP20" s="42">
        <f t="shared" si="34"/>
        <v>0.6533834586</v>
      </c>
      <c r="AQ20" s="39">
        <f t="shared" si="35"/>
        <v>0.4165907019</v>
      </c>
      <c r="AR20" s="39">
        <f t="shared" si="36"/>
        <v>0.6280765725</v>
      </c>
      <c r="AS20" s="39">
        <f t="shared" si="37"/>
        <v>0.585730725</v>
      </c>
      <c r="AT20" s="39">
        <f t="shared" si="38"/>
        <v>0.5304948216</v>
      </c>
      <c r="AU20" s="39">
        <f t="shared" si="11"/>
        <v>0.4165907019</v>
      </c>
      <c r="AV20" s="39">
        <f t="shared" si="39"/>
        <v>0.3910665451</v>
      </c>
      <c r="AW20" s="39">
        <f t="shared" si="40"/>
        <v>0.585730725</v>
      </c>
      <c r="AX20" s="39">
        <f t="shared" si="41"/>
        <v>0.5535097814</v>
      </c>
    </row>
    <row r="21">
      <c r="A21" s="117" t="s">
        <v>75</v>
      </c>
      <c r="B21" s="117" t="str">
        <f t="shared" ref="B21:B26" si="114">B13</f>
        <v>Berkbigler Early</v>
      </c>
      <c r="C21" s="118">
        <f t="shared" ref="C21:C26" si="115">C13-C5</f>
        <v>2134</v>
      </c>
      <c r="D21" s="74">
        <f t="shared" si="12"/>
        <v>1</v>
      </c>
      <c r="E21" s="84">
        <f>'CountyCom1; STUV'!G27</f>
        <v>148</v>
      </c>
      <c r="F21" s="84">
        <f>'CountyCom1; STUV'!H27</f>
        <v>168</v>
      </c>
      <c r="G21" s="85">
        <f>'CountyCom1; STUV'!I27</f>
        <v>162</v>
      </c>
      <c r="H21" s="85">
        <f>'CountyCom1; STUV'!J27</f>
        <v>313</v>
      </c>
      <c r="I21" s="94">
        <f t="shared" si="13"/>
        <v>0.5316455696</v>
      </c>
      <c r="J21" s="95">
        <f t="shared" si="14"/>
        <v>0.6589473684</v>
      </c>
      <c r="K21" s="96">
        <f t="shared" ref="K21:M21" si="110">IF($D21=0,"",POWER($I21,K$2))</f>
        <v>1</v>
      </c>
      <c r="L21" s="96">
        <f t="shared" si="110"/>
        <v>0.5316455696</v>
      </c>
      <c r="M21" s="96">
        <f t="shared" si="110"/>
        <v>0.2826470117</v>
      </c>
      <c r="N21" s="97">
        <f t="shared" ref="N21:O21" si="111">IF($D21=0,"",$J21*K21)</f>
        <v>0.6589473684</v>
      </c>
      <c r="O21" s="97">
        <f t="shared" si="111"/>
        <v>0.350326449</v>
      </c>
      <c r="P21" s="40"/>
      <c r="Q21" s="40"/>
      <c r="R21" s="40"/>
      <c r="S21" s="40"/>
      <c r="T21" s="94">
        <f t="shared" si="17"/>
        <v>0.5316455696</v>
      </c>
      <c r="U21" s="94">
        <f t="shared" si="18"/>
        <v>0.3749962885</v>
      </c>
      <c r="V21" s="98">
        <f t="shared" si="19"/>
        <v>0.5153034622</v>
      </c>
      <c r="W21" s="98">
        <f t="shared" si="20"/>
        <v>0.5660201683</v>
      </c>
      <c r="X21" s="40">
        <f t="shared" si="21"/>
        <v>316</v>
      </c>
      <c r="Y21" s="40">
        <f t="shared" si="22"/>
        <v>475</v>
      </c>
      <c r="Z21" s="40">
        <f t="shared" si="23"/>
        <v>162.8358941</v>
      </c>
      <c r="AA21" s="40">
        <f t="shared" si="24"/>
        <v>153.1641059</v>
      </c>
      <c r="AB21" s="40">
        <f t="shared" si="25"/>
        <v>268.8595799</v>
      </c>
      <c r="AC21" s="40">
        <f t="shared" si="26"/>
        <v>206.1404201</v>
      </c>
      <c r="AD21" s="40">
        <f t="shared" ref="AD21:AE21" si="112">IF($D21=0,"",IFERROR(F21/AA21,0.5))</f>
        <v>1.096862734</v>
      </c>
      <c r="AE21" s="40">
        <f t="shared" si="112"/>
        <v>0.6025450164</v>
      </c>
      <c r="AF21" s="34">
        <f t="shared" si="28"/>
        <v>179</v>
      </c>
      <c r="AG21" s="34">
        <f t="shared" ref="AG21:AH21" si="113">IF($D21=0,"",ROUND(AA21*AD21,0))</f>
        <v>168</v>
      </c>
      <c r="AH21" s="34">
        <f t="shared" si="113"/>
        <v>162</v>
      </c>
      <c r="AI21" s="34">
        <f t="shared" si="30"/>
        <v>124</v>
      </c>
      <c r="AJ21" s="80">
        <f>'CountyCom1; STUV'!K27</f>
        <v>76</v>
      </c>
      <c r="AK21" s="99">
        <f>'CountyCom1; STUV'!L27</f>
        <v>69</v>
      </c>
      <c r="AL21" s="17">
        <f>'CountyCom1; STUV'!F27</f>
        <v>1338</v>
      </c>
      <c r="AM21" s="100">
        <f t="shared" si="31"/>
        <v>791</v>
      </c>
      <c r="AN21" s="43">
        <f t="shared" si="32"/>
        <v>0.591180867</v>
      </c>
      <c r="AO21" s="100">
        <f t="shared" si="33"/>
        <v>633</v>
      </c>
      <c r="AP21" s="42">
        <f t="shared" si="34"/>
        <v>0.4730941704</v>
      </c>
      <c r="AQ21" s="39">
        <f t="shared" si="35"/>
        <v>0.391908976</v>
      </c>
      <c r="AR21" s="39">
        <f t="shared" si="36"/>
        <v>0.582806574</v>
      </c>
      <c r="AS21" s="39">
        <f t="shared" si="37"/>
        <v>0.5387045814</v>
      </c>
      <c r="AT21" s="39">
        <f t="shared" si="38"/>
        <v>0.4786729858</v>
      </c>
      <c r="AU21" s="39">
        <f t="shared" si="11"/>
        <v>0.391908976</v>
      </c>
      <c r="AV21" s="39">
        <f t="shared" si="39"/>
        <v>0.399494311</v>
      </c>
      <c r="AW21" s="39">
        <f t="shared" si="40"/>
        <v>0.5387045814</v>
      </c>
      <c r="AX21" s="39">
        <f t="shared" si="41"/>
        <v>0.5481832543</v>
      </c>
    </row>
    <row r="22">
      <c r="A22" s="117" t="s">
        <v>75</v>
      </c>
      <c r="B22" s="117" t="str">
        <f t="shared" si="114"/>
        <v>Hill Early</v>
      </c>
      <c r="C22" s="118">
        <f t="shared" si="115"/>
        <v>-2</v>
      </c>
      <c r="D22" s="74">
        <f t="shared" si="12"/>
        <v>1</v>
      </c>
      <c r="E22" s="84">
        <f>'CountyCom1; STUV'!G28</f>
        <v>109</v>
      </c>
      <c r="F22" s="84">
        <f>'CountyCom1; STUV'!H28</f>
        <v>242</v>
      </c>
      <c r="G22" s="85">
        <f>'CountyCom1; STUV'!I28</f>
        <v>90</v>
      </c>
      <c r="H22" s="85">
        <f>'CountyCom1; STUV'!J28</f>
        <v>381</v>
      </c>
      <c r="I22" s="94">
        <f t="shared" si="13"/>
        <v>0.6894586895</v>
      </c>
      <c r="J22" s="95">
        <f t="shared" si="14"/>
        <v>0.8089171975</v>
      </c>
      <c r="K22" s="96">
        <f t="shared" ref="K22:M22" si="116">IF($D22=0,"",POWER($I22,K$2))</f>
        <v>1</v>
      </c>
      <c r="L22" s="96">
        <f t="shared" si="116"/>
        <v>0.6894586895</v>
      </c>
      <c r="M22" s="96">
        <f t="shared" si="116"/>
        <v>0.4753532845</v>
      </c>
      <c r="N22" s="97">
        <f t="shared" ref="N22:O22" si="117">IF($D22=0,"",$J22*K22)</f>
        <v>0.8089171975</v>
      </c>
      <c r="O22" s="97">
        <f t="shared" si="117"/>
        <v>0.5577149908</v>
      </c>
      <c r="P22" s="40"/>
      <c r="Q22" s="40"/>
      <c r="R22" s="40"/>
      <c r="S22" s="40"/>
      <c r="T22" s="94">
        <f t="shared" si="17"/>
        <v>0.6894586895</v>
      </c>
      <c r="U22" s="94">
        <f t="shared" si="18"/>
        <v>0.5249661176</v>
      </c>
      <c r="V22" s="98">
        <f t="shared" si="19"/>
        <v>0.3758984318</v>
      </c>
      <c r="W22" s="98">
        <f t="shared" si="20"/>
        <v>0.3988012461</v>
      </c>
      <c r="X22" s="40">
        <f t="shared" si="21"/>
        <v>351</v>
      </c>
      <c r="Y22" s="40">
        <f t="shared" si="22"/>
        <v>471</v>
      </c>
      <c r="Z22" s="40">
        <f t="shared" si="23"/>
        <v>131.9403496</v>
      </c>
      <c r="AA22" s="40">
        <f t="shared" si="24"/>
        <v>219.0596504</v>
      </c>
      <c r="AB22" s="40">
        <f t="shared" si="25"/>
        <v>187.8353869</v>
      </c>
      <c r="AC22" s="40">
        <f t="shared" si="26"/>
        <v>283.1646131</v>
      </c>
      <c r="AD22" s="40">
        <f t="shared" ref="AD22:AE22" si="118">IF($D22=0,"",IFERROR(F22/AA22,0.5))</f>
        <v>1.104721931</v>
      </c>
      <c r="AE22" s="40">
        <f t="shared" si="118"/>
        <v>0.4791429425</v>
      </c>
      <c r="AF22" s="34">
        <f t="shared" si="28"/>
        <v>146</v>
      </c>
      <c r="AG22" s="34">
        <f t="shared" ref="AG22:AH22" si="119">IF($D22=0,"",ROUND(AA22*AD22,0))</f>
        <v>242</v>
      </c>
      <c r="AH22" s="34">
        <f t="shared" si="119"/>
        <v>90</v>
      </c>
      <c r="AI22" s="34">
        <f t="shared" si="30"/>
        <v>136</v>
      </c>
      <c r="AJ22" s="80">
        <f>'CountyCom1; STUV'!K28</f>
        <v>58</v>
      </c>
      <c r="AK22" s="99">
        <f>'CountyCom1; STUV'!L28</f>
        <v>63</v>
      </c>
      <c r="AL22" s="17">
        <f>'CountyCom1; STUV'!F28</f>
        <v>1246</v>
      </c>
      <c r="AM22" s="100">
        <f t="shared" si="31"/>
        <v>822</v>
      </c>
      <c r="AN22" s="43">
        <f t="shared" si="32"/>
        <v>0.6597110754</v>
      </c>
      <c r="AO22" s="100">
        <f t="shared" si="33"/>
        <v>614</v>
      </c>
      <c r="AP22" s="42">
        <f t="shared" si="34"/>
        <v>0.492776886</v>
      </c>
      <c r="AQ22" s="39">
        <f t="shared" si="35"/>
        <v>0.2420924574</v>
      </c>
      <c r="AR22" s="39">
        <f t="shared" si="36"/>
        <v>0.596107056</v>
      </c>
      <c r="AS22" s="39">
        <f t="shared" si="37"/>
        <v>0.3843648208</v>
      </c>
      <c r="AT22" s="39">
        <f t="shared" si="38"/>
        <v>0.4592833876</v>
      </c>
      <c r="AU22" s="39">
        <f t="shared" si="11"/>
        <v>0.2420924574</v>
      </c>
      <c r="AV22" s="39">
        <f t="shared" si="39"/>
        <v>0.4270072993</v>
      </c>
      <c r="AW22" s="39">
        <f t="shared" si="40"/>
        <v>0.3843648208</v>
      </c>
      <c r="AX22" s="39">
        <f t="shared" si="41"/>
        <v>0.6319218241</v>
      </c>
    </row>
    <row r="23">
      <c r="A23" s="117" t="s">
        <v>75</v>
      </c>
      <c r="B23" s="117" t="str">
        <f t="shared" si="114"/>
        <v>Berkbigler Mail</v>
      </c>
      <c r="C23" s="118">
        <f t="shared" si="115"/>
        <v>-14</v>
      </c>
      <c r="D23" s="74">
        <f t="shared" si="12"/>
        <v>1</v>
      </c>
      <c r="E23" s="84">
        <f>'CountyCom1; STUV'!G29</f>
        <v>229</v>
      </c>
      <c r="F23" s="84">
        <f>'CountyCom1; STUV'!H29</f>
        <v>177</v>
      </c>
      <c r="G23" s="85">
        <f>'CountyCom1; STUV'!I29</f>
        <v>212</v>
      </c>
      <c r="H23" s="85">
        <f>'CountyCom1; STUV'!J29</f>
        <v>353</v>
      </c>
      <c r="I23" s="94">
        <f t="shared" si="13"/>
        <v>0.4359605911</v>
      </c>
      <c r="J23" s="95">
        <f t="shared" si="14"/>
        <v>0.6247787611</v>
      </c>
      <c r="K23" s="96">
        <f t="shared" ref="K23:M23" si="120">IF($D23=0,"",POWER($I23,K$2))</f>
        <v>1</v>
      </c>
      <c r="L23" s="96">
        <f t="shared" si="120"/>
        <v>0.4359605911</v>
      </c>
      <c r="M23" s="96">
        <f t="shared" si="120"/>
        <v>0.190061637</v>
      </c>
      <c r="N23" s="97">
        <f t="shared" ref="N23:O23" si="121">IF($D23=0,"",$J23*K23)</f>
        <v>0.6247787611</v>
      </c>
      <c r="O23" s="97">
        <f t="shared" si="121"/>
        <v>0.272378918</v>
      </c>
      <c r="P23" s="40"/>
      <c r="Q23" s="40"/>
      <c r="R23" s="40"/>
      <c r="S23" s="40"/>
      <c r="T23" s="94">
        <f t="shared" si="17"/>
        <v>0.4359605911</v>
      </c>
      <c r="U23" s="94">
        <f t="shared" si="18"/>
        <v>0.3408276812</v>
      </c>
      <c r="V23" s="98">
        <f t="shared" si="19"/>
        <v>0.6063934096</v>
      </c>
      <c r="W23" s="98">
        <f t="shared" si="20"/>
        <v>0.6110282821</v>
      </c>
      <c r="X23" s="40">
        <f t="shared" si="21"/>
        <v>406</v>
      </c>
      <c r="Y23" s="40">
        <f t="shared" si="22"/>
        <v>565</v>
      </c>
      <c r="Z23" s="40">
        <f t="shared" si="23"/>
        <v>246.1957243</v>
      </c>
      <c r="AA23" s="40">
        <f t="shared" si="24"/>
        <v>159.8042757</v>
      </c>
      <c r="AB23" s="40">
        <f t="shared" si="25"/>
        <v>345.2309794</v>
      </c>
      <c r="AC23" s="40">
        <f t="shared" si="26"/>
        <v>219.7690206</v>
      </c>
      <c r="AD23" s="40">
        <f t="shared" ref="AD23:AE23" si="122">IF($D23=0,"",IFERROR(F23/AA23,0.5))</f>
        <v>1.107604908</v>
      </c>
      <c r="AE23" s="40">
        <f t="shared" si="122"/>
        <v>0.6140816226</v>
      </c>
      <c r="AF23" s="34">
        <f t="shared" si="28"/>
        <v>273</v>
      </c>
      <c r="AG23" s="34">
        <f t="shared" ref="AG23:AH23" si="123">IF($D23=0,"",ROUND(AA23*AD23,0))</f>
        <v>177</v>
      </c>
      <c r="AH23" s="34">
        <f t="shared" si="123"/>
        <v>212</v>
      </c>
      <c r="AI23" s="34">
        <f t="shared" si="30"/>
        <v>135</v>
      </c>
      <c r="AJ23" s="80">
        <f>'CountyCom1; STUV'!K29</f>
        <v>47</v>
      </c>
      <c r="AK23" s="99">
        <f>'CountyCom1; STUV'!L29</f>
        <v>16</v>
      </c>
      <c r="AL23" s="17">
        <f>'CountyCom1; STUV'!F29</f>
        <v>1155</v>
      </c>
      <c r="AM23" s="100">
        <f t="shared" si="31"/>
        <v>971</v>
      </c>
      <c r="AN23" s="43">
        <f t="shared" si="32"/>
        <v>0.8406926407</v>
      </c>
      <c r="AO23" s="100">
        <f t="shared" si="33"/>
        <v>797</v>
      </c>
      <c r="AP23" s="42">
        <f t="shared" si="34"/>
        <v>0.69004329</v>
      </c>
      <c r="AQ23" s="39">
        <f t="shared" si="35"/>
        <v>0.4541709578</v>
      </c>
      <c r="AR23" s="39">
        <f t="shared" si="36"/>
        <v>0.5993820803</v>
      </c>
      <c r="AS23" s="39">
        <f t="shared" si="37"/>
        <v>0.608531995</v>
      </c>
      <c r="AT23" s="39">
        <f t="shared" si="38"/>
        <v>0.5119196989</v>
      </c>
      <c r="AU23" s="39">
        <f t="shared" si="11"/>
        <v>0.4541709578</v>
      </c>
      <c r="AV23" s="39">
        <f t="shared" si="39"/>
        <v>0.4181256437</v>
      </c>
      <c r="AW23" s="39">
        <f t="shared" si="40"/>
        <v>0.608531995</v>
      </c>
      <c r="AX23" s="39">
        <f t="shared" si="41"/>
        <v>0.5646173149</v>
      </c>
    </row>
    <row r="24">
      <c r="A24" s="117" t="s">
        <v>75</v>
      </c>
      <c r="B24" s="117" t="str">
        <f t="shared" si="114"/>
        <v>Hill Mail</v>
      </c>
      <c r="C24" s="118">
        <f t="shared" si="115"/>
        <v>-11611</v>
      </c>
      <c r="D24" s="74">
        <f t="shared" si="12"/>
        <v>1</v>
      </c>
      <c r="E24" s="84">
        <f>'CountyCom1; STUV'!G30</f>
        <v>167</v>
      </c>
      <c r="F24" s="84">
        <f>'CountyCom1; STUV'!H30</f>
        <v>113</v>
      </c>
      <c r="G24" s="85">
        <f>'CountyCom1; STUV'!I30</f>
        <v>247</v>
      </c>
      <c r="H24" s="85">
        <f>'CountyCom1; STUV'!J30</f>
        <v>353</v>
      </c>
      <c r="I24" s="94">
        <f t="shared" si="13"/>
        <v>0.4035714286</v>
      </c>
      <c r="J24" s="95">
        <f t="shared" si="14"/>
        <v>0.5883333333</v>
      </c>
      <c r="K24" s="96">
        <f t="shared" ref="K24:M24" si="124">IF($D24=0,"",POWER($I24,K$2))</f>
        <v>1</v>
      </c>
      <c r="L24" s="96">
        <f t="shared" si="124"/>
        <v>0.4035714286</v>
      </c>
      <c r="M24" s="96">
        <f t="shared" si="124"/>
        <v>0.162869898</v>
      </c>
      <c r="N24" s="97">
        <f t="shared" ref="N24:O24" si="125">IF($D24=0,"",$J24*K24)</f>
        <v>0.5883333333</v>
      </c>
      <c r="O24" s="97">
        <f t="shared" si="125"/>
        <v>0.2374345238</v>
      </c>
      <c r="P24" s="40"/>
      <c r="Q24" s="40"/>
      <c r="R24" s="40"/>
      <c r="S24" s="40"/>
      <c r="T24" s="94">
        <f t="shared" si="17"/>
        <v>0.4035714286</v>
      </c>
      <c r="U24" s="94">
        <f t="shared" si="18"/>
        <v>0.3043822535</v>
      </c>
      <c r="V24" s="98">
        <f t="shared" si="19"/>
        <v>0.6343490961</v>
      </c>
      <c r="W24" s="98">
        <f t="shared" si="20"/>
        <v>0.6509758308</v>
      </c>
      <c r="X24" s="40">
        <f t="shared" si="21"/>
        <v>280</v>
      </c>
      <c r="Y24" s="40">
        <f t="shared" si="22"/>
        <v>600</v>
      </c>
      <c r="Z24" s="40">
        <f t="shared" si="23"/>
        <v>177.6177469</v>
      </c>
      <c r="AA24" s="40">
        <f t="shared" si="24"/>
        <v>102.3822531</v>
      </c>
      <c r="AB24" s="40">
        <f t="shared" si="25"/>
        <v>390.5854985</v>
      </c>
      <c r="AC24" s="40">
        <f t="shared" si="26"/>
        <v>209.4145015</v>
      </c>
      <c r="AD24" s="40">
        <f t="shared" ref="AD24:AE24" si="126">IF($D24=0,"",IFERROR(F24/AA24,0.5))</f>
        <v>1.103706908</v>
      </c>
      <c r="AE24" s="40">
        <f t="shared" si="126"/>
        <v>0.6323839491</v>
      </c>
      <c r="AF24" s="34">
        <f t="shared" si="28"/>
        <v>196</v>
      </c>
      <c r="AG24" s="34">
        <f t="shared" ref="AG24:AH24" si="127">IF($D24=0,"",ROUND(AA24*AD24,0))</f>
        <v>113</v>
      </c>
      <c r="AH24" s="34">
        <f t="shared" si="127"/>
        <v>247</v>
      </c>
      <c r="AI24" s="34">
        <f t="shared" si="30"/>
        <v>132</v>
      </c>
      <c r="AJ24" s="80">
        <f>'CountyCom1; STUV'!K30</f>
        <v>35</v>
      </c>
      <c r="AK24" s="99">
        <f>'CountyCom1; STUV'!L30</f>
        <v>7</v>
      </c>
      <c r="AL24" s="17">
        <f>'CountyCom1; STUV'!F30</f>
        <v>1018</v>
      </c>
      <c r="AM24" s="100">
        <f t="shared" si="31"/>
        <v>880</v>
      </c>
      <c r="AN24" s="43">
        <f t="shared" si="32"/>
        <v>0.8644400786</v>
      </c>
      <c r="AO24" s="100">
        <f t="shared" si="33"/>
        <v>688</v>
      </c>
      <c r="AP24" s="42">
        <f t="shared" si="34"/>
        <v>0.6758349705</v>
      </c>
      <c r="AQ24" s="39">
        <f t="shared" si="35"/>
        <v>0.4704545455</v>
      </c>
      <c r="AR24" s="39">
        <f t="shared" si="36"/>
        <v>0.5909090909</v>
      </c>
      <c r="AS24" s="39">
        <f t="shared" si="37"/>
        <v>0.6438953488</v>
      </c>
      <c r="AT24" s="39">
        <f t="shared" si="38"/>
        <v>0.476744186</v>
      </c>
      <c r="AU24" s="39">
        <f t="shared" si="11"/>
        <v>0.4704545455</v>
      </c>
      <c r="AV24" s="39">
        <f t="shared" si="39"/>
        <v>0.3181818182</v>
      </c>
      <c r="AW24" s="39">
        <f t="shared" si="40"/>
        <v>0.6438953488</v>
      </c>
      <c r="AX24" s="39">
        <f t="shared" si="41"/>
        <v>0.449127907</v>
      </c>
    </row>
    <row r="25">
      <c r="A25" s="119" t="s">
        <v>75</v>
      </c>
      <c r="B25" s="119" t="str">
        <f t="shared" si="114"/>
        <v>Berkbigler Grand Total</v>
      </c>
      <c r="C25" s="119">
        <f t="shared" si="115"/>
        <v>2120</v>
      </c>
      <c r="D25" s="74">
        <f t="shared" si="12"/>
        <v>1</v>
      </c>
      <c r="E25" s="84">
        <f>'CountyCom1; STUV'!G31</f>
        <v>145</v>
      </c>
      <c r="F25" s="84">
        <f>'CountyCom1; STUV'!H31</f>
        <v>83</v>
      </c>
      <c r="G25" s="85">
        <f>'CountyCom1; STUV'!I31</f>
        <v>189</v>
      </c>
      <c r="H25" s="85">
        <f>'CountyCom1; STUV'!J31</f>
        <v>235</v>
      </c>
      <c r="I25" s="94">
        <f t="shared" si="13"/>
        <v>0.3640350877</v>
      </c>
      <c r="J25" s="95">
        <f t="shared" si="14"/>
        <v>0.554245283</v>
      </c>
      <c r="K25" s="96">
        <f t="shared" ref="K25:M25" si="128">IF($D25=0,"",POWER($I25,K$2))</f>
        <v>1</v>
      </c>
      <c r="L25" s="96">
        <f t="shared" si="128"/>
        <v>0.3640350877</v>
      </c>
      <c r="M25" s="96">
        <f t="shared" si="128"/>
        <v>0.1325215451</v>
      </c>
      <c r="N25" s="97">
        <f t="shared" ref="N25:O25" si="129">IF($D25=0,"",$J25*K25)</f>
        <v>0.554245283</v>
      </c>
      <c r="O25" s="97">
        <f t="shared" si="129"/>
        <v>0.2017647302</v>
      </c>
      <c r="P25" s="40"/>
      <c r="Q25" s="40"/>
      <c r="R25" s="40"/>
      <c r="S25" s="40"/>
      <c r="T25" s="94">
        <f t="shared" si="17"/>
        <v>0.3640350877</v>
      </c>
      <c r="U25" s="94">
        <f t="shared" si="18"/>
        <v>0.2702942031</v>
      </c>
      <c r="V25" s="98">
        <f t="shared" si="19"/>
        <v>0.6696766809</v>
      </c>
      <c r="W25" s="98">
        <f t="shared" si="20"/>
        <v>0.6894086186</v>
      </c>
      <c r="X25" s="40">
        <f t="shared" si="21"/>
        <v>228</v>
      </c>
      <c r="Y25" s="40">
        <f t="shared" si="22"/>
        <v>424</v>
      </c>
      <c r="Z25" s="40">
        <f t="shared" si="23"/>
        <v>152.6862832</v>
      </c>
      <c r="AA25" s="40">
        <f t="shared" si="24"/>
        <v>75.31371675</v>
      </c>
      <c r="AB25" s="40">
        <f t="shared" si="25"/>
        <v>292.3092543</v>
      </c>
      <c r="AC25" s="40">
        <f t="shared" si="26"/>
        <v>131.6907457</v>
      </c>
      <c r="AD25" s="40">
        <f t="shared" ref="AD25:AE25" si="130">IF($D25=0,"",IFERROR(F25/AA25,0.5))</f>
        <v>1.102056884</v>
      </c>
      <c r="AE25" s="40">
        <f t="shared" si="130"/>
        <v>0.6465754923</v>
      </c>
      <c r="AF25" s="34">
        <f t="shared" si="28"/>
        <v>168</v>
      </c>
      <c r="AG25" s="34">
        <f t="shared" ref="AG25:AH25" si="131">IF($D25=0,"",ROUND(AA25*AD25,0))</f>
        <v>83</v>
      </c>
      <c r="AH25" s="34">
        <f t="shared" si="131"/>
        <v>189</v>
      </c>
      <c r="AI25" s="34">
        <f t="shared" si="30"/>
        <v>85</v>
      </c>
      <c r="AJ25" s="80">
        <f>'CountyCom1; STUV'!K31</f>
        <v>11</v>
      </c>
      <c r="AK25" s="99">
        <f>'CountyCom1; STUV'!L31</f>
        <v>3</v>
      </c>
      <c r="AL25" s="17">
        <f>'CountyCom1; STUV'!F31</f>
        <v>755</v>
      </c>
      <c r="AM25" s="100">
        <f t="shared" si="31"/>
        <v>652</v>
      </c>
      <c r="AN25" s="43">
        <f t="shared" si="32"/>
        <v>0.8635761589</v>
      </c>
      <c r="AO25" s="100">
        <f t="shared" si="33"/>
        <v>525</v>
      </c>
      <c r="AP25" s="42">
        <f t="shared" si="34"/>
        <v>0.6953642384</v>
      </c>
      <c r="AQ25" s="39">
        <f t="shared" si="35"/>
        <v>0.5122699387</v>
      </c>
      <c r="AR25" s="39">
        <f t="shared" si="36"/>
        <v>0.5828220859</v>
      </c>
      <c r="AS25" s="39">
        <f t="shared" si="37"/>
        <v>0.68</v>
      </c>
      <c r="AT25" s="39">
        <f t="shared" si="38"/>
        <v>0.4819047619</v>
      </c>
      <c r="AU25" s="39">
        <f t="shared" si="11"/>
        <v>0.5122699387</v>
      </c>
      <c r="AV25" s="39">
        <f t="shared" si="39"/>
        <v>0.3496932515</v>
      </c>
      <c r="AW25" s="39">
        <f t="shared" si="40"/>
        <v>0.68</v>
      </c>
      <c r="AX25" s="39">
        <f t="shared" si="41"/>
        <v>0.4780952381</v>
      </c>
    </row>
    <row r="26">
      <c r="A26" s="119" t="s">
        <v>75</v>
      </c>
      <c r="B26" s="119" t="str">
        <f t="shared" si="114"/>
        <v>Hill Grand Total</v>
      </c>
      <c r="C26" s="119">
        <f t="shared" si="115"/>
        <v>-11613</v>
      </c>
      <c r="D26" s="74">
        <f t="shared" si="12"/>
        <v>1</v>
      </c>
      <c r="E26" s="84">
        <f>'CountyCom1; STUV'!G32</f>
        <v>304</v>
      </c>
      <c r="F26" s="84">
        <f>'CountyCom1; STUV'!H32</f>
        <v>215</v>
      </c>
      <c r="G26" s="85">
        <f>'CountyCom1; STUV'!I32</f>
        <v>268</v>
      </c>
      <c r="H26" s="85">
        <f>'CountyCom1; STUV'!J32</f>
        <v>415</v>
      </c>
      <c r="I26" s="94">
        <f t="shared" si="13"/>
        <v>0.4142581888</v>
      </c>
      <c r="J26" s="95">
        <f t="shared" si="14"/>
        <v>0.60761347</v>
      </c>
      <c r="K26" s="96">
        <f t="shared" ref="K26:M26" si="132">IF($D26=0,"",POWER($I26,K$2))</f>
        <v>1</v>
      </c>
      <c r="L26" s="96">
        <f t="shared" si="132"/>
        <v>0.4142581888</v>
      </c>
      <c r="M26" s="96">
        <f t="shared" si="132"/>
        <v>0.171609847</v>
      </c>
      <c r="N26" s="97">
        <f t="shared" ref="N26:O26" si="133">IF($D26=0,"",$J26*K26)</f>
        <v>0.60761347</v>
      </c>
      <c r="O26" s="97">
        <f t="shared" si="133"/>
        <v>0.2517088556</v>
      </c>
      <c r="P26" s="40"/>
      <c r="Q26" s="40"/>
      <c r="R26" s="40"/>
      <c r="S26" s="40"/>
      <c r="T26" s="94">
        <f t="shared" si="17"/>
        <v>0.4142581888</v>
      </c>
      <c r="U26" s="94">
        <f t="shared" si="18"/>
        <v>0.3236623901</v>
      </c>
      <c r="V26" s="98">
        <f t="shared" si="19"/>
        <v>0.6259644202</v>
      </c>
      <c r="W26" s="98">
        <f t="shared" si="20"/>
        <v>0.630588881</v>
      </c>
      <c r="X26" s="40">
        <f t="shared" si="21"/>
        <v>519</v>
      </c>
      <c r="Y26" s="40">
        <f t="shared" si="22"/>
        <v>683</v>
      </c>
      <c r="Z26" s="40">
        <f t="shared" si="23"/>
        <v>324.8755341</v>
      </c>
      <c r="AA26" s="40">
        <f t="shared" si="24"/>
        <v>194.1244659</v>
      </c>
      <c r="AB26" s="40">
        <f t="shared" si="25"/>
        <v>430.6922057</v>
      </c>
      <c r="AC26" s="40">
        <f t="shared" si="26"/>
        <v>252.3077943</v>
      </c>
      <c r="AD26" s="40">
        <f t="shared" ref="AD26:AE26" si="134">IF($D26=0,"",IFERROR(F26/AA26,0.5))</f>
        <v>1.107536853</v>
      </c>
      <c r="AE26" s="40">
        <f t="shared" si="134"/>
        <v>0.6222541213</v>
      </c>
      <c r="AF26" s="34">
        <f t="shared" si="28"/>
        <v>360</v>
      </c>
      <c r="AG26" s="34">
        <f t="shared" ref="AG26:AH26" si="135">IF($D26=0,"",ROUND(AA26*AD26,0))</f>
        <v>215</v>
      </c>
      <c r="AH26" s="34">
        <f t="shared" si="135"/>
        <v>268</v>
      </c>
      <c r="AI26" s="34">
        <f t="shared" si="30"/>
        <v>157</v>
      </c>
      <c r="AJ26" s="80">
        <f>'CountyCom1; STUV'!K32</f>
        <v>45</v>
      </c>
      <c r="AK26" s="99">
        <f>'CountyCom1; STUV'!L32</f>
        <v>22</v>
      </c>
      <c r="AL26" s="17">
        <f>'CountyCom1; STUV'!F32</f>
        <v>1429</v>
      </c>
      <c r="AM26" s="100">
        <f t="shared" si="31"/>
        <v>1202</v>
      </c>
      <c r="AN26" s="43">
        <f t="shared" si="32"/>
        <v>0.8411476557</v>
      </c>
      <c r="AO26" s="100">
        <f t="shared" si="33"/>
        <v>1000</v>
      </c>
      <c r="AP26" s="42">
        <f t="shared" si="34"/>
        <v>0.699790063</v>
      </c>
      <c r="AQ26" s="39">
        <f t="shared" si="35"/>
        <v>0.4758735441</v>
      </c>
      <c r="AR26" s="39">
        <f t="shared" si="36"/>
        <v>0.5981697171</v>
      </c>
      <c r="AS26" s="39">
        <f t="shared" si="37"/>
        <v>0.628</v>
      </c>
      <c r="AT26" s="39">
        <f t="shared" si="38"/>
        <v>0.517</v>
      </c>
      <c r="AU26" s="39">
        <f t="shared" si="11"/>
        <v>0.4758735441</v>
      </c>
      <c r="AV26" s="39">
        <f t="shared" si="39"/>
        <v>0.4317803661</v>
      </c>
      <c r="AW26" s="39">
        <f t="shared" si="40"/>
        <v>0.628</v>
      </c>
      <c r="AX26" s="39">
        <f t="shared" si="41"/>
        <v>0.575</v>
      </c>
    </row>
    <row r="27">
      <c r="A27" s="73"/>
      <c r="B27" s="73"/>
      <c r="C27" s="73"/>
      <c r="D27" s="74">
        <f t="shared" si="12"/>
        <v>1</v>
      </c>
      <c r="E27" s="84">
        <f>'CountyCom1; STUV'!G33</f>
        <v>169</v>
      </c>
      <c r="F27" s="84">
        <f>'CountyCom1; STUV'!H33</f>
        <v>130</v>
      </c>
      <c r="G27" s="85">
        <f>'CountyCom1; STUV'!I33</f>
        <v>138</v>
      </c>
      <c r="H27" s="85">
        <f>'CountyCom1; STUV'!J33</f>
        <v>259</v>
      </c>
      <c r="I27" s="94">
        <f t="shared" si="13"/>
        <v>0.4347826087</v>
      </c>
      <c r="J27" s="95">
        <f t="shared" si="14"/>
        <v>0.6523929471</v>
      </c>
      <c r="K27" s="96">
        <f t="shared" ref="K27:M27" si="136">IF($D27=0,"",POWER($I27,K$2))</f>
        <v>1</v>
      </c>
      <c r="L27" s="96">
        <f t="shared" si="136"/>
        <v>0.4347826087</v>
      </c>
      <c r="M27" s="96">
        <f t="shared" si="136"/>
        <v>0.1890359168</v>
      </c>
      <c r="N27" s="97">
        <f t="shared" ref="N27:O27" si="137">IF($D27=0,"",$J27*K27)</f>
        <v>0.6523929471</v>
      </c>
      <c r="O27" s="97">
        <f t="shared" si="137"/>
        <v>0.2836491074</v>
      </c>
      <c r="P27" s="40"/>
      <c r="Q27" s="40"/>
      <c r="R27" s="40"/>
      <c r="S27" s="40"/>
      <c r="T27" s="94">
        <f t="shared" si="17"/>
        <v>0.4347826087</v>
      </c>
      <c r="U27" s="94">
        <f t="shared" si="18"/>
        <v>0.3684418672</v>
      </c>
      <c r="V27" s="98">
        <f t="shared" si="19"/>
        <v>0.6107579101</v>
      </c>
      <c r="W27" s="98">
        <f t="shared" si="20"/>
        <v>0.5837357548</v>
      </c>
      <c r="X27" s="40">
        <f t="shared" si="21"/>
        <v>299</v>
      </c>
      <c r="Y27" s="40">
        <f t="shared" si="22"/>
        <v>397</v>
      </c>
      <c r="Z27" s="40">
        <f t="shared" si="23"/>
        <v>182.6166151</v>
      </c>
      <c r="AA27" s="40">
        <f t="shared" si="24"/>
        <v>116.3833849</v>
      </c>
      <c r="AB27" s="40">
        <f t="shared" si="25"/>
        <v>231.7430947</v>
      </c>
      <c r="AC27" s="40">
        <f t="shared" si="26"/>
        <v>165.2569053</v>
      </c>
      <c r="AD27" s="40">
        <f t="shared" ref="AD27:AE27" si="138">IF($D27=0,"",IFERROR(F27/AA27,0.5))</f>
        <v>1.11699793</v>
      </c>
      <c r="AE27" s="40">
        <f t="shared" si="138"/>
        <v>0.5954869991</v>
      </c>
      <c r="AF27" s="34">
        <f t="shared" si="28"/>
        <v>204</v>
      </c>
      <c r="AG27" s="34">
        <f t="shared" ref="AG27:AH27" si="139">IF($D27=0,"",ROUND(AA27*AD27,0))</f>
        <v>130</v>
      </c>
      <c r="AH27" s="34">
        <f t="shared" si="139"/>
        <v>138</v>
      </c>
      <c r="AI27" s="34">
        <f t="shared" si="30"/>
        <v>98</v>
      </c>
      <c r="AJ27" s="80">
        <f>'CountyCom1; STUV'!K33</f>
        <v>27</v>
      </c>
      <c r="AK27" s="99">
        <f>'CountyCom1; STUV'!L33</f>
        <v>11</v>
      </c>
      <c r="AL27" s="17">
        <f>'CountyCom1; STUV'!F33</f>
        <v>831</v>
      </c>
      <c r="AM27" s="100">
        <f t="shared" si="31"/>
        <v>696</v>
      </c>
      <c r="AN27" s="43">
        <f t="shared" si="32"/>
        <v>0.8375451264</v>
      </c>
      <c r="AO27" s="100">
        <f t="shared" si="33"/>
        <v>570</v>
      </c>
      <c r="AP27" s="42">
        <f t="shared" si="34"/>
        <v>0.6859205776</v>
      </c>
      <c r="AQ27" s="39">
        <f t="shared" si="35"/>
        <v>0.441091954</v>
      </c>
      <c r="AR27" s="39">
        <f t="shared" si="36"/>
        <v>0.6149425287</v>
      </c>
      <c r="AS27" s="39">
        <f t="shared" si="37"/>
        <v>0.6</v>
      </c>
      <c r="AT27" s="39">
        <f t="shared" si="38"/>
        <v>0.5298245614</v>
      </c>
      <c r="AU27" s="39">
        <f t="shared" si="11"/>
        <v>0.441091954</v>
      </c>
      <c r="AV27" s="39">
        <f t="shared" si="39"/>
        <v>0.4295977011</v>
      </c>
      <c r="AW27" s="39">
        <f t="shared" si="40"/>
        <v>0.6</v>
      </c>
      <c r="AX27" s="39">
        <f t="shared" si="41"/>
        <v>0.5859649123</v>
      </c>
    </row>
    <row r="28">
      <c r="A28" s="73"/>
      <c r="B28" s="73"/>
      <c r="C28" s="73"/>
      <c r="D28" s="74">
        <f t="shared" si="12"/>
        <v>1</v>
      </c>
      <c r="E28" s="84">
        <f>'CountyCom1; STUV'!G34</f>
        <v>80</v>
      </c>
      <c r="F28" s="84">
        <f>'CountyCom1; STUV'!H34</f>
        <v>55</v>
      </c>
      <c r="G28" s="85">
        <f>'CountyCom1; STUV'!I34</f>
        <v>71</v>
      </c>
      <c r="H28" s="85">
        <f>'CountyCom1; STUV'!J34</f>
        <v>151</v>
      </c>
      <c r="I28" s="94">
        <f t="shared" si="13"/>
        <v>0.4074074074</v>
      </c>
      <c r="J28" s="95">
        <f t="shared" si="14"/>
        <v>0.6801801802</v>
      </c>
      <c r="K28" s="96">
        <f t="shared" ref="K28:M28" si="140">IF($D28=0,"",POWER($I28,K$2))</f>
        <v>1</v>
      </c>
      <c r="L28" s="96">
        <f t="shared" si="140"/>
        <v>0.4074074074</v>
      </c>
      <c r="M28" s="96">
        <f t="shared" si="140"/>
        <v>0.1659807956</v>
      </c>
      <c r="N28" s="97">
        <f t="shared" ref="N28:O28" si="141">IF($D28=0,"",$J28*K28)</f>
        <v>0.6801801802</v>
      </c>
      <c r="O28" s="97">
        <f t="shared" si="141"/>
        <v>0.2771104438</v>
      </c>
      <c r="P28" s="40"/>
      <c r="Q28" s="40"/>
      <c r="R28" s="40"/>
      <c r="S28" s="40"/>
      <c r="T28" s="94">
        <f t="shared" si="17"/>
        <v>0.4074074074</v>
      </c>
      <c r="U28" s="94">
        <f t="shared" si="18"/>
        <v>0.3962291003</v>
      </c>
      <c r="V28" s="98">
        <f t="shared" si="19"/>
        <v>0.6411637716</v>
      </c>
      <c r="W28" s="98">
        <f t="shared" si="20"/>
        <v>0.559301853</v>
      </c>
      <c r="X28" s="40">
        <f t="shared" si="21"/>
        <v>135</v>
      </c>
      <c r="Y28" s="40">
        <f t="shared" si="22"/>
        <v>222</v>
      </c>
      <c r="Z28" s="40">
        <f t="shared" si="23"/>
        <v>86.55710917</v>
      </c>
      <c r="AA28" s="40">
        <f t="shared" si="24"/>
        <v>48.44289083</v>
      </c>
      <c r="AB28" s="40">
        <f t="shared" si="25"/>
        <v>124.1650114</v>
      </c>
      <c r="AC28" s="40">
        <f t="shared" si="26"/>
        <v>97.83498863</v>
      </c>
      <c r="AD28" s="40">
        <f t="shared" ref="AD28:AE28" si="142">IF($D28=0,"",IFERROR(F28/AA28,0.5))</f>
        <v>1.135357512</v>
      </c>
      <c r="AE28" s="40">
        <f t="shared" si="142"/>
        <v>0.5718197036</v>
      </c>
      <c r="AF28" s="34">
        <f t="shared" si="28"/>
        <v>98</v>
      </c>
      <c r="AG28" s="34">
        <f t="shared" ref="AG28:AH28" si="143">IF($D28=0,"",ROUND(AA28*AD28,0))</f>
        <v>55</v>
      </c>
      <c r="AH28" s="34">
        <f t="shared" si="143"/>
        <v>71</v>
      </c>
      <c r="AI28" s="34">
        <f t="shared" si="30"/>
        <v>56</v>
      </c>
      <c r="AJ28" s="80">
        <f>'CountyCom1; STUV'!K34</f>
        <v>9</v>
      </c>
      <c r="AK28" s="99">
        <f>'CountyCom1; STUV'!L34</f>
        <v>6</v>
      </c>
      <c r="AL28" s="17">
        <f>'CountyCom1; STUV'!F34</f>
        <v>424</v>
      </c>
      <c r="AM28" s="100">
        <f t="shared" si="31"/>
        <v>357</v>
      </c>
      <c r="AN28" s="43">
        <f t="shared" si="32"/>
        <v>0.8419811321</v>
      </c>
      <c r="AO28" s="100">
        <f t="shared" si="33"/>
        <v>280</v>
      </c>
      <c r="AP28" s="42">
        <f t="shared" si="34"/>
        <v>0.6603773585</v>
      </c>
      <c r="AQ28" s="39">
        <f t="shared" si="35"/>
        <v>0.4229691877</v>
      </c>
      <c r="AR28" s="39">
        <f t="shared" si="36"/>
        <v>0.6470588235</v>
      </c>
      <c r="AS28" s="39">
        <f t="shared" si="37"/>
        <v>0.6035714286</v>
      </c>
      <c r="AT28" s="39">
        <f t="shared" si="38"/>
        <v>0.55</v>
      </c>
      <c r="AU28" s="39">
        <f t="shared" si="11"/>
        <v>0.4229691877</v>
      </c>
      <c r="AV28" s="39">
        <f t="shared" si="39"/>
        <v>0.3781512605</v>
      </c>
      <c r="AW28" s="39">
        <f t="shared" si="40"/>
        <v>0.6035714286</v>
      </c>
      <c r="AX28" s="39">
        <f t="shared" si="41"/>
        <v>0.5464285714</v>
      </c>
    </row>
    <row r="29">
      <c r="A29" s="120" t="s">
        <v>70</v>
      </c>
      <c r="B29" s="120" t="str">
        <f>TEXTJOIN("",TRUE,A1," Margin")</f>
        <v>Berkbigler Margin</v>
      </c>
      <c r="C29" s="120">
        <f>C9-C10</f>
        <v>-6387</v>
      </c>
      <c r="D29" s="74">
        <f t="shared" si="12"/>
        <v>1</v>
      </c>
      <c r="E29" s="84">
        <f>'CountyCom1; STUV'!G35</f>
        <v>317</v>
      </c>
      <c r="F29" s="84">
        <f>'CountyCom1; STUV'!H35</f>
        <v>158</v>
      </c>
      <c r="G29" s="85">
        <f>'CountyCom1; STUV'!I35</f>
        <v>279</v>
      </c>
      <c r="H29" s="85">
        <f>'CountyCom1; STUV'!J35</f>
        <v>462</v>
      </c>
      <c r="I29" s="94">
        <f t="shared" si="13"/>
        <v>0.3326315789</v>
      </c>
      <c r="J29" s="95">
        <f t="shared" si="14"/>
        <v>0.6234817814</v>
      </c>
      <c r="K29" s="96">
        <f t="shared" ref="K29:M29" si="144">IF($D29=0,"",POWER($I29,K$2))</f>
        <v>1</v>
      </c>
      <c r="L29" s="96">
        <f t="shared" si="144"/>
        <v>0.3326315789</v>
      </c>
      <c r="M29" s="96">
        <f t="shared" si="144"/>
        <v>0.1106437673</v>
      </c>
      <c r="N29" s="97">
        <f t="shared" ref="N29:O29" si="145">IF($D29=0,"",$J29*K29)</f>
        <v>0.6234817814</v>
      </c>
      <c r="O29" s="97">
        <f t="shared" si="145"/>
        <v>0.2073897294</v>
      </c>
      <c r="P29" s="40"/>
      <c r="Q29" s="40"/>
      <c r="R29" s="40"/>
      <c r="S29" s="40"/>
      <c r="T29" s="94">
        <f t="shared" si="17"/>
        <v>0.3326315789</v>
      </c>
      <c r="U29" s="94">
        <f t="shared" si="18"/>
        <v>0.3395307015</v>
      </c>
      <c r="V29" s="98">
        <f t="shared" si="19"/>
        <v>0.7088786829</v>
      </c>
      <c r="W29" s="98">
        <f t="shared" si="20"/>
        <v>0.62426972</v>
      </c>
      <c r="X29" s="40">
        <f t="shared" si="21"/>
        <v>475</v>
      </c>
      <c r="Y29" s="40">
        <f t="shared" si="22"/>
        <v>741</v>
      </c>
      <c r="Z29" s="40">
        <f t="shared" si="23"/>
        <v>336.7173744</v>
      </c>
      <c r="AA29" s="40">
        <f t="shared" si="24"/>
        <v>138.2826256</v>
      </c>
      <c r="AB29" s="40">
        <f t="shared" si="25"/>
        <v>462.5838625</v>
      </c>
      <c r="AC29" s="40">
        <f t="shared" si="26"/>
        <v>278.4161375</v>
      </c>
      <c r="AD29" s="40">
        <f t="shared" ref="AD29:AE29" si="146">IF($D29=0,"",IFERROR(F29/AA29,0.5))</f>
        <v>1.142587504</v>
      </c>
      <c r="AE29" s="40">
        <f t="shared" si="146"/>
        <v>0.6031338804</v>
      </c>
      <c r="AF29" s="34">
        <f t="shared" si="28"/>
        <v>385</v>
      </c>
      <c r="AG29" s="34">
        <f t="shared" ref="AG29:AH29" si="147">IF($D29=0,"",ROUND(AA29*AD29,0))</f>
        <v>158</v>
      </c>
      <c r="AH29" s="34">
        <f t="shared" si="147"/>
        <v>279</v>
      </c>
      <c r="AI29" s="34">
        <f t="shared" si="30"/>
        <v>168</v>
      </c>
      <c r="AJ29" s="80">
        <f>'CountyCom1; STUV'!K35</f>
        <v>56</v>
      </c>
      <c r="AK29" s="99">
        <f>'CountyCom1; STUV'!L35</f>
        <v>21</v>
      </c>
      <c r="AL29" s="17">
        <f>'CountyCom1; STUV'!F35</f>
        <v>1538</v>
      </c>
      <c r="AM29" s="100">
        <f t="shared" si="31"/>
        <v>1216</v>
      </c>
      <c r="AN29" s="43">
        <f t="shared" si="32"/>
        <v>0.7906371912</v>
      </c>
      <c r="AO29" s="100">
        <f t="shared" si="33"/>
        <v>990</v>
      </c>
      <c r="AP29" s="42">
        <f t="shared" si="34"/>
        <v>0.6436931079</v>
      </c>
      <c r="AQ29" s="39">
        <f t="shared" si="35"/>
        <v>0.4901315789</v>
      </c>
      <c r="AR29" s="39">
        <f t="shared" si="36"/>
        <v>0.640625</v>
      </c>
      <c r="AS29" s="39">
        <f t="shared" si="37"/>
        <v>0.6707070707</v>
      </c>
      <c r="AT29" s="39">
        <f t="shared" si="38"/>
        <v>0.5585858586</v>
      </c>
      <c r="AU29" s="39">
        <f t="shared" si="11"/>
        <v>0.4901315789</v>
      </c>
      <c r="AV29" s="39">
        <f t="shared" si="39"/>
        <v>0.390625</v>
      </c>
      <c r="AW29" s="39">
        <f t="shared" si="40"/>
        <v>0.6707070707</v>
      </c>
      <c r="AX29" s="39">
        <f t="shared" si="41"/>
        <v>0.5484848485</v>
      </c>
    </row>
    <row r="30">
      <c r="A30" s="120" t="s">
        <v>73</v>
      </c>
      <c r="B30" s="120" t="str">
        <f>B29</f>
        <v>Berkbigler Margin</v>
      </c>
      <c r="C30" s="120">
        <f>C17-C18</f>
        <v>7346</v>
      </c>
      <c r="D30" s="74">
        <f t="shared" si="12"/>
        <v>1</v>
      </c>
      <c r="E30" s="84">
        <f>'CountyCom1; STUV'!G36</f>
        <v>154</v>
      </c>
      <c r="F30" s="84">
        <f>'CountyCom1; STUV'!H36</f>
        <v>119</v>
      </c>
      <c r="G30" s="85">
        <f>'CountyCom1; STUV'!I36</f>
        <v>121</v>
      </c>
      <c r="H30" s="85">
        <f>'CountyCom1; STUV'!J36</f>
        <v>205</v>
      </c>
      <c r="I30" s="94">
        <f t="shared" si="13"/>
        <v>0.4358974359</v>
      </c>
      <c r="J30" s="95">
        <f t="shared" si="14"/>
        <v>0.6288343558</v>
      </c>
      <c r="K30" s="96">
        <f t="shared" ref="K30:M30" si="148">IF($D30=0,"",POWER($I30,K$2))</f>
        <v>1</v>
      </c>
      <c r="L30" s="96">
        <f t="shared" si="148"/>
        <v>0.4358974359</v>
      </c>
      <c r="M30" s="96">
        <f t="shared" si="148"/>
        <v>0.1900065746</v>
      </c>
      <c r="N30" s="97">
        <f t="shared" ref="N30:O30" si="149">IF($D30=0,"",$J30*K30)</f>
        <v>0.6288343558</v>
      </c>
      <c r="O30" s="97">
        <f t="shared" si="149"/>
        <v>0.2741072833</v>
      </c>
      <c r="P30" s="40"/>
      <c r="Q30" s="40"/>
      <c r="R30" s="40"/>
      <c r="S30" s="40"/>
      <c r="T30" s="94">
        <f t="shared" si="17"/>
        <v>0.4358974359</v>
      </c>
      <c r="U30" s="94">
        <f t="shared" si="18"/>
        <v>0.344883276</v>
      </c>
      <c r="V30" s="98">
        <f t="shared" si="19"/>
        <v>0.6069252946</v>
      </c>
      <c r="W30" s="98">
        <f t="shared" si="20"/>
        <v>0.6070072206</v>
      </c>
      <c r="X30" s="40">
        <f t="shared" si="21"/>
        <v>273</v>
      </c>
      <c r="Y30" s="40">
        <f t="shared" si="22"/>
        <v>326</v>
      </c>
      <c r="Z30" s="40">
        <f t="shared" si="23"/>
        <v>165.6906054</v>
      </c>
      <c r="AA30" s="40">
        <f t="shared" si="24"/>
        <v>107.3093946</v>
      </c>
      <c r="AB30" s="40">
        <f t="shared" si="25"/>
        <v>197.8843539</v>
      </c>
      <c r="AC30" s="40">
        <f t="shared" si="26"/>
        <v>128.1156461</v>
      </c>
      <c r="AD30" s="40">
        <f t="shared" ref="AD30:AE30" si="150">IF($D30=0,"",IFERROR(F30/AA30,0.5))</f>
        <v>1.108942982</v>
      </c>
      <c r="AE30" s="40">
        <f t="shared" si="150"/>
        <v>0.6114682521</v>
      </c>
      <c r="AF30" s="34">
        <f t="shared" si="28"/>
        <v>184</v>
      </c>
      <c r="AG30" s="34">
        <f t="shared" ref="AG30:AH30" si="151">IF($D30=0,"",ROUND(AA30*AD30,0))</f>
        <v>119</v>
      </c>
      <c r="AH30" s="34">
        <f t="shared" si="151"/>
        <v>121</v>
      </c>
      <c r="AI30" s="34">
        <f t="shared" si="30"/>
        <v>78</v>
      </c>
      <c r="AJ30" s="80">
        <f>'CountyCom1; STUV'!K36</f>
        <v>20</v>
      </c>
      <c r="AK30" s="99">
        <f>'CountyCom1; STUV'!L36</f>
        <v>16</v>
      </c>
      <c r="AL30" s="17">
        <f>'CountyCom1; STUV'!F36</f>
        <v>724</v>
      </c>
      <c r="AM30" s="100">
        <f t="shared" si="31"/>
        <v>599</v>
      </c>
      <c r="AN30" s="43">
        <f t="shared" si="32"/>
        <v>0.8273480663</v>
      </c>
      <c r="AO30" s="100">
        <f t="shared" si="33"/>
        <v>502</v>
      </c>
      <c r="AP30" s="42">
        <f t="shared" si="34"/>
        <v>0.6933701657</v>
      </c>
      <c r="AQ30" s="39">
        <f t="shared" si="35"/>
        <v>0.4590984975</v>
      </c>
      <c r="AR30" s="39">
        <f t="shared" si="36"/>
        <v>0.5993322204</v>
      </c>
      <c r="AS30" s="39">
        <f t="shared" si="37"/>
        <v>0.6075697211</v>
      </c>
      <c r="AT30" s="39">
        <f t="shared" si="38"/>
        <v>0.5219123506</v>
      </c>
      <c r="AU30" s="39">
        <f t="shared" si="11"/>
        <v>0.4590984975</v>
      </c>
      <c r="AV30" s="39">
        <f t="shared" si="39"/>
        <v>0.4557595993</v>
      </c>
      <c r="AW30" s="39">
        <f t="shared" si="40"/>
        <v>0.6075697211</v>
      </c>
      <c r="AX30" s="39">
        <f t="shared" si="41"/>
        <v>0.6035856574</v>
      </c>
    </row>
    <row r="31">
      <c r="A31" s="73"/>
      <c r="B31" s="73"/>
      <c r="C31" s="73"/>
      <c r="D31" s="74">
        <f t="shared" si="12"/>
        <v>1</v>
      </c>
      <c r="E31" s="84">
        <f>'CountyCom1; STUV'!G37</f>
        <v>98</v>
      </c>
      <c r="F31" s="84">
        <f>'CountyCom1; STUV'!H37</f>
        <v>88</v>
      </c>
      <c r="G31" s="85">
        <f>'CountyCom1; STUV'!I37</f>
        <v>120</v>
      </c>
      <c r="H31" s="85">
        <f>'CountyCom1; STUV'!J37</f>
        <v>207</v>
      </c>
      <c r="I31" s="94">
        <f t="shared" si="13"/>
        <v>0.4731182796</v>
      </c>
      <c r="J31" s="95">
        <f t="shared" si="14"/>
        <v>0.6330275229</v>
      </c>
      <c r="K31" s="96">
        <f t="shared" ref="K31:M31" si="152">IF($D31=0,"",POWER($I31,K$2))</f>
        <v>1</v>
      </c>
      <c r="L31" s="96">
        <f t="shared" si="152"/>
        <v>0.4731182796</v>
      </c>
      <c r="M31" s="96">
        <f t="shared" si="152"/>
        <v>0.2238409065</v>
      </c>
      <c r="N31" s="97">
        <f t="shared" ref="N31:O31" si="153">IF($D31=0,"",$J31*K31)</f>
        <v>0.6330275229</v>
      </c>
      <c r="O31" s="97">
        <f t="shared" si="153"/>
        <v>0.2994968926</v>
      </c>
      <c r="P31" s="40"/>
      <c r="Q31" s="40"/>
      <c r="R31" s="40"/>
      <c r="S31" s="40"/>
      <c r="T31" s="94">
        <f t="shared" si="17"/>
        <v>0.4731182796</v>
      </c>
      <c r="U31" s="94">
        <f t="shared" si="18"/>
        <v>0.3490764431</v>
      </c>
      <c r="V31" s="98">
        <f t="shared" si="19"/>
        <v>0.5704394028</v>
      </c>
      <c r="W31" s="98">
        <f t="shared" si="20"/>
        <v>0.5985364738</v>
      </c>
      <c r="X31" s="40">
        <f t="shared" si="21"/>
        <v>186</v>
      </c>
      <c r="Y31" s="40">
        <f t="shared" si="22"/>
        <v>327</v>
      </c>
      <c r="Z31" s="40">
        <f t="shared" si="23"/>
        <v>106.1017289</v>
      </c>
      <c r="AA31" s="40">
        <f t="shared" si="24"/>
        <v>79.89827108</v>
      </c>
      <c r="AB31" s="40">
        <f t="shared" si="25"/>
        <v>195.7214269</v>
      </c>
      <c r="AC31" s="40">
        <f t="shared" si="26"/>
        <v>131.2785731</v>
      </c>
      <c r="AD31" s="40">
        <f t="shared" ref="AD31:AE31" si="154">IF($D31=0,"",IFERROR(F31/AA31,0.5))</f>
        <v>1.101400554</v>
      </c>
      <c r="AE31" s="40">
        <f t="shared" si="154"/>
        <v>0.6131163148</v>
      </c>
      <c r="AF31" s="34">
        <f t="shared" si="28"/>
        <v>117</v>
      </c>
      <c r="AG31" s="34">
        <f t="shared" ref="AG31:AH31" si="155">IF($D31=0,"",ROUND(AA31*AD31,0))</f>
        <v>88</v>
      </c>
      <c r="AH31" s="34">
        <f t="shared" si="155"/>
        <v>120</v>
      </c>
      <c r="AI31" s="34">
        <f t="shared" si="30"/>
        <v>80</v>
      </c>
      <c r="AJ31" s="80">
        <f>'CountyCom1; STUV'!K37</f>
        <v>30</v>
      </c>
      <c r="AK31" s="99">
        <f>'CountyCom1; STUV'!L37</f>
        <v>10</v>
      </c>
      <c r="AL31" s="17">
        <f>'CountyCom1; STUV'!F37</f>
        <v>627</v>
      </c>
      <c r="AM31" s="100">
        <f t="shared" si="31"/>
        <v>513</v>
      </c>
      <c r="AN31" s="43">
        <f t="shared" si="32"/>
        <v>0.8181818182</v>
      </c>
      <c r="AO31" s="100">
        <f t="shared" si="33"/>
        <v>405</v>
      </c>
      <c r="AP31" s="42">
        <f t="shared" si="34"/>
        <v>0.6459330144</v>
      </c>
      <c r="AQ31" s="39">
        <f t="shared" si="35"/>
        <v>0.4249512671</v>
      </c>
      <c r="AR31" s="39">
        <f t="shared" si="36"/>
        <v>0.5945419103</v>
      </c>
      <c r="AS31" s="39">
        <f t="shared" si="37"/>
        <v>0.5851851852</v>
      </c>
      <c r="AT31" s="39">
        <f t="shared" si="38"/>
        <v>0.4864197531</v>
      </c>
      <c r="AU31" s="39">
        <f t="shared" si="11"/>
        <v>0.4249512671</v>
      </c>
      <c r="AV31" s="39">
        <f t="shared" si="39"/>
        <v>0.3625730994</v>
      </c>
      <c r="AW31" s="39">
        <f t="shared" si="40"/>
        <v>0.5851851852</v>
      </c>
      <c r="AX31" s="39">
        <f t="shared" si="41"/>
        <v>0.5061728395</v>
      </c>
    </row>
    <row r="32">
      <c r="A32" s="121" t="s">
        <v>144</v>
      </c>
      <c r="B32" s="121" t="str">
        <f>TEXTJOIN("",TRUE,A1," with EDV")</f>
        <v>Berkbigler with EDV</v>
      </c>
      <c r="C32" s="121">
        <f>(E1-F1)+(G1-H1)+(AJ1-AK1)</f>
        <v>-5447</v>
      </c>
      <c r="D32" s="74">
        <f t="shared" si="12"/>
        <v>1</v>
      </c>
      <c r="E32" s="84">
        <f>'CountyCom1; STUV'!G38</f>
        <v>180</v>
      </c>
      <c r="F32" s="84">
        <f>'CountyCom1; STUV'!H38</f>
        <v>164</v>
      </c>
      <c r="G32" s="85">
        <f>'CountyCom1; STUV'!I38</f>
        <v>150</v>
      </c>
      <c r="H32" s="85">
        <f>'CountyCom1; STUV'!J38</f>
        <v>382</v>
      </c>
      <c r="I32" s="94">
        <f t="shared" si="13"/>
        <v>0.476744186</v>
      </c>
      <c r="J32" s="95">
        <f t="shared" si="14"/>
        <v>0.7180451128</v>
      </c>
      <c r="K32" s="96">
        <f t="shared" ref="K32:M32" si="156">IF($D32=0,"",POWER($I32,K$2))</f>
        <v>1</v>
      </c>
      <c r="L32" s="96">
        <f t="shared" si="156"/>
        <v>0.476744186</v>
      </c>
      <c r="M32" s="96">
        <f t="shared" si="156"/>
        <v>0.2272850189</v>
      </c>
      <c r="N32" s="97">
        <f t="shared" ref="N32:O32" si="157">IF($D32=0,"",$J32*K32)</f>
        <v>0.7180451128</v>
      </c>
      <c r="O32" s="97">
        <f t="shared" si="157"/>
        <v>0.3423238328</v>
      </c>
      <c r="P32" s="40"/>
      <c r="Q32" s="40"/>
      <c r="R32" s="40"/>
      <c r="S32" s="40"/>
      <c r="T32" s="94">
        <f t="shared" si="17"/>
        <v>0.476744186</v>
      </c>
      <c r="U32" s="94">
        <f t="shared" si="18"/>
        <v>0.4340940329</v>
      </c>
      <c r="V32" s="98">
        <f t="shared" si="19"/>
        <v>0.5766727276</v>
      </c>
      <c r="W32" s="98">
        <f t="shared" si="20"/>
        <v>0.5136702058</v>
      </c>
      <c r="X32" s="40">
        <f t="shared" si="21"/>
        <v>344</v>
      </c>
      <c r="Y32" s="40">
        <f t="shared" si="22"/>
        <v>532</v>
      </c>
      <c r="Z32" s="40">
        <f t="shared" si="23"/>
        <v>198.3754183</v>
      </c>
      <c r="AA32" s="40">
        <f t="shared" si="24"/>
        <v>145.6245817</v>
      </c>
      <c r="AB32" s="40">
        <f t="shared" si="25"/>
        <v>273.2725495</v>
      </c>
      <c r="AC32" s="40">
        <f t="shared" si="26"/>
        <v>258.7274505</v>
      </c>
      <c r="AD32" s="40">
        <f t="shared" ref="AD32:AE32" si="158">IF($D32=0,"",IFERROR(F32/AA32,0.5))</f>
        <v>1.126183492</v>
      </c>
      <c r="AE32" s="40">
        <f t="shared" si="158"/>
        <v>0.5489025528</v>
      </c>
      <c r="AF32" s="34">
        <f t="shared" si="28"/>
        <v>223</v>
      </c>
      <c r="AG32" s="34">
        <f t="shared" ref="AG32:AH32" si="159">IF($D32=0,"",ROUND(AA32*AD32,0))</f>
        <v>164</v>
      </c>
      <c r="AH32" s="34">
        <f t="shared" si="159"/>
        <v>150</v>
      </c>
      <c r="AI32" s="34">
        <f t="shared" si="30"/>
        <v>142</v>
      </c>
      <c r="AJ32" s="80">
        <f>'CountyCom1; STUV'!K38</f>
        <v>31</v>
      </c>
      <c r="AK32" s="99">
        <f>'CountyCom1; STUV'!L38</f>
        <v>32</v>
      </c>
      <c r="AL32" s="17">
        <f>'CountyCom1; STUV'!F38</f>
        <v>1085</v>
      </c>
      <c r="AM32" s="100">
        <f t="shared" si="31"/>
        <v>876</v>
      </c>
      <c r="AN32" s="43">
        <f t="shared" si="32"/>
        <v>0.8073732719</v>
      </c>
      <c r="AO32" s="100">
        <f t="shared" si="33"/>
        <v>679</v>
      </c>
      <c r="AP32" s="42">
        <f t="shared" si="34"/>
        <v>0.6258064516</v>
      </c>
      <c r="AQ32" s="39">
        <f t="shared" si="35"/>
        <v>0.3767123288</v>
      </c>
      <c r="AR32" s="39">
        <f t="shared" si="36"/>
        <v>0.6415525114</v>
      </c>
      <c r="AS32" s="39">
        <f t="shared" si="37"/>
        <v>0.5493372607</v>
      </c>
      <c r="AT32" s="39">
        <f t="shared" si="38"/>
        <v>0.5375552283</v>
      </c>
      <c r="AU32" s="39">
        <f t="shared" si="11"/>
        <v>0.3767123288</v>
      </c>
      <c r="AV32" s="39">
        <f t="shared" si="39"/>
        <v>0.3926940639</v>
      </c>
      <c r="AW32" s="39">
        <f t="shared" si="40"/>
        <v>0.5493372607</v>
      </c>
      <c r="AX32" s="39">
        <f t="shared" si="41"/>
        <v>0.5699558174</v>
      </c>
    </row>
    <row r="33">
      <c r="A33" s="121" t="s">
        <v>145</v>
      </c>
      <c r="B33" s="121" t="str">
        <f>B32</f>
        <v>Berkbigler with EDV</v>
      </c>
      <c r="C33" s="121">
        <f>AM1-AN1</f>
        <v>8286</v>
      </c>
      <c r="D33" s="74">
        <f t="shared" si="12"/>
        <v>1</v>
      </c>
      <c r="E33" s="84">
        <f>'CountyCom1; STUV'!G39</f>
        <v>58</v>
      </c>
      <c r="F33" s="84">
        <f>'CountyCom1; STUV'!H39</f>
        <v>106</v>
      </c>
      <c r="G33" s="85">
        <f>'CountyCom1; STUV'!I39</f>
        <v>38</v>
      </c>
      <c r="H33" s="85">
        <f>'CountyCom1; STUV'!J39</f>
        <v>213</v>
      </c>
      <c r="I33" s="94">
        <f t="shared" si="13"/>
        <v>0.6463414634</v>
      </c>
      <c r="J33" s="95">
        <f t="shared" si="14"/>
        <v>0.8486055777</v>
      </c>
      <c r="K33" s="96">
        <f t="shared" ref="K33:M33" si="160">IF($D33=0,"",POWER($I33,K$2))</f>
        <v>1</v>
      </c>
      <c r="L33" s="96">
        <f t="shared" si="160"/>
        <v>0.6463414634</v>
      </c>
      <c r="M33" s="96">
        <f t="shared" si="160"/>
        <v>0.4177572873</v>
      </c>
      <c r="N33" s="97">
        <f t="shared" ref="N33:O33" si="161">IF($D33=0,"",$J33*K33)</f>
        <v>0.8486055777</v>
      </c>
      <c r="O33" s="97">
        <f t="shared" si="161"/>
        <v>0.5484889709</v>
      </c>
      <c r="P33" s="40"/>
      <c r="Q33" s="40"/>
      <c r="R33" s="40"/>
      <c r="S33" s="40"/>
      <c r="T33" s="94">
        <f t="shared" si="17"/>
        <v>0.6463414634</v>
      </c>
      <c r="U33" s="94">
        <f t="shared" si="18"/>
        <v>0.5646544978</v>
      </c>
      <c r="V33" s="98">
        <f t="shared" si="19"/>
        <v>0.4233173655</v>
      </c>
      <c r="W33" s="98">
        <f t="shared" si="20"/>
        <v>0.3643671434</v>
      </c>
      <c r="X33" s="40">
        <f t="shared" si="21"/>
        <v>164</v>
      </c>
      <c r="Y33" s="40">
        <f t="shared" si="22"/>
        <v>251</v>
      </c>
      <c r="Z33" s="40">
        <f t="shared" si="23"/>
        <v>69.42404795</v>
      </c>
      <c r="AA33" s="40">
        <f t="shared" si="24"/>
        <v>94.57595205</v>
      </c>
      <c r="AB33" s="40">
        <f t="shared" si="25"/>
        <v>91.456153</v>
      </c>
      <c r="AC33" s="40">
        <f t="shared" si="26"/>
        <v>159.543847</v>
      </c>
      <c r="AD33" s="40">
        <f t="shared" ref="AD33:AE33" si="162">IF($D33=0,"",IFERROR(F33/AA33,0.5))</f>
        <v>1.120792312</v>
      </c>
      <c r="AE33" s="40">
        <f t="shared" si="162"/>
        <v>0.4154996548</v>
      </c>
      <c r="AF33" s="34">
        <f t="shared" si="28"/>
        <v>78</v>
      </c>
      <c r="AG33" s="34">
        <f t="shared" ref="AG33:AH33" si="163">IF($D33=0,"",ROUND(AA33*AD33,0))</f>
        <v>106</v>
      </c>
      <c r="AH33" s="34">
        <f t="shared" si="163"/>
        <v>38</v>
      </c>
      <c r="AI33" s="34">
        <f t="shared" si="30"/>
        <v>66</v>
      </c>
      <c r="AJ33" s="80">
        <f>'CountyCom1; STUV'!K39</f>
        <v>28</v>
      </c>
      <c r="AK33" s="99">
        <f>'CountyCom1; STUV'!L39</f>
        <v>18</v>
      </c>
      <c r="AL33" s="17">
        <f>'CountyCom1; STUV'!F39</f>
        <v>564</v>
      </c>
      <c r="AM33" s="100">
        <f t="shared" si="31"/>
        <v>415</v>
      </c>
      <c r="AN33" s="43">
        <f t="shared" si="32"/>
        <v>0.7358156028</v>
      </c>
      <c r="AO33" s="100">
        <f t="shared" si="33"/>
        <v>288</v>
      </c>
      <c r="AP33" s="42">
        <f t="shared" si="34"/>
        <v>0.5106382979</v>
      </c>
      <c r="AQ33" s="39">
        <f t="shared" si="35"/>
        <v>0.2313253012</v>
      </c>
      <c r="AR33" s="39">
        <f t="shared" si="36"/>
        <v>0.6530120482</v>
      </c>
      <c r="AS33" s="39">
        <f t="shared" si="37"/>
        <v>0.4027777778</v>
      </c>
      <c r="AT33" s="39">
        <f t="shared" si="38"/>
        <v>0.5</v>
      </c>
      <c r="AU33" s="39">
        <f t="shared" si="11"/>
        <v>0.2313253012</v>
      </c>
      <c r="AV33" s="39">
        <f t="shared" si="39"/>
        <v>0.3951807229</v>
      </c>
      <c r="AW33" s="39">
        <f t="shared" si="40"/>
        <v>0.4027777778</v>
      </c>
      <c r="AX33" s="39">
        <f t="shared" si="41"/>
        <v>0.6388888889</v>
      </c>
    </row>
    <row r="34">
      <c r="A34" s="73"/>
      <c r="B34" s="73"/>
      <c r="C34" s="73"/>
      <c r="D34" s="74">
        <f t="shared" si="12"/>
        <v>1</v>
      </c>
      <c r="E34" s="84">
        <f>'CountyCom1; STUV'!G40</f>
        <v>93</v>
      </c>
      <c r="F34" s="84">
        <f>'CountyCom1; STUV'!H40</f>
        <v>126</v>
      </c>
      <c r="G34" s="85">
        <f>'CountyCom1; STUV'!I40</f>
        <v>73</v>
      </c>
      <c r="H34" s="85">
        <f>'CountyCom1; STUV'!J40</f>
        <v>280</v>
      </c>
      <c r="I34" s="94">
        <f t="shared" si="13"/>
        <v>0.5753424658</v>
      </c>
      <c r="J34" s="95">
        <f t="shared" si="14"/>
        <v>0.7932011331</v>
      </c>
      <c r="K34" s="96">
        <f t="shared" ref="K34:M34" si="164">IF($D34=0,"",POWER($I34,K$2))</f>
        <v>1</v>
      </c>
      <c r="L34" s="96">
        <f t="shared" si="164"/>
        <v>0.5753424658</v>
      </c>
      <c r="M34" s="96">
        <f t="shared" si="164"/>
        <v>0.3310189529</v>
      </c>
      <c r="N34" s="97">
        <f t="shared" ref="N34:O34" si="165">IF($D34=0,"",$J34*K34)</f>
        <v>0.7932011331</v>
      </c>
      <c r="O34" s="97">
        <f t="shared" si="165"/>
        <v>0.4563622958</v>
      </c>
      <c r="P34" s="40"/>
      <c r="Q34" s="40"/>
      <c r="R34" s="40"/>
      <c r="S34" s="40"/>
      <c r="T34" s="94">
        <f t="shared" si="17"/>
        <v>0.5753424658</v>
      </c>
      <c r="U34" s="94">
        <f t="shared" si="18"/>
        <v>0.5092500533</v>
      </c>
      <c r="V34" s="98">
        <f t="shared" si="19"/>
        <v>0.4874304874</v>
      </c>
      <c r="W34" s="98">
        <f t="shared" si="20"/>
        <v>0.427612837</v>
      </c>
      <c r="X34" s="40">
        <f t="shared" si="21"/>
        <v>219</v>
      </c>
      <c r="Y34" s="40">
        <f t="shared" si="22"/>
        <v>353</v>
      </c>
      <c r="Z34" s="40">
        <f t="shared" si="23"/>
        <v>106.7472767</v>
      </c>
      <c r="AA34" s="40">
        <f t="shared" si="24"/>
        <v>112.2527233</v>
      </c>
      <c r="AB34" s="40">
        <f t="shared" si="25"/>
        <v>150.9473315</v>
      </c>
      <c r="AC34" s="40">
        <f t="shared" si="26"/>
        <v>202.0526685</v>
      </c>
      <c r="AD34" s="40">
        <f t="shared" ref="AD34:AE34" si="166">IF($D34=0,"",IFERROR(F34/AA34,0.5))</f>
        <v>1.1224672</v>
      </c>
      <c r="AE34" s="40">
        <f t="shared" si="166"/>
        <v>0.4836123918</v>
      </c>
      <c r="AF34" s="34">
        <f t="shared" si="28"/>
        <v>120</v>
      </c>
      <c r="AG34" s="34">
        <f t="shared" ref="AG34:AH34" si="167">IF($D34=0,"",ROUND(AA34*AD34,0))</f>
        <v>126</v>
      </c>
      <c r="AH34" s="34">
        <f t="shared" si="167"/>
        <v>73</v>
      </c>
      <c r="AI34" s="34">
        <f t="shared" si="30"/>
        <v>98</v>
      </c>
      <c r="AJ34" s="80">
        <f>'CountyCom1; STUV'!K40</f>
        <v>25</v>
      </c>
      <c r="AK34" s="99">
        <f>'CountyCom1; STUV'!L40</f>
        <v>26</v>
      </c>
      <c r="AL34" s="17">
        <f>'CountyCom1; STUV'!F40</f>
        <v>768</v>
      </c>
      <c r="AM34" s="100">
        <f t="shared" si="31"/>
        <v>572</v>
      </c>
      <c r="AN34" s="43">
        <f t="shared" si="32"/>
        <v>0.7447916667</v>
      </c>
      <c r="AO34" s="100">
        <f t="shared" si="33"/>
        <v>417</v>
      </c>
      <c r="AP34" s="42">
        <f t="shared" si="34"/>
        <v>0.54296875</v>
      </c>
      <c r="AQ34" s="39">
        <f t="shared" si="35"/>
        <v>0.2902097902</v>
      </c>
      <c r="AR34" s="39">
        <f t="shared" si="36"/>
        <v>0.6520979021</v>
      </c>
      <c r="AS34" s="39">
        <f t="shared" si="37"/>
        <v>0.4628297362</v>
      </c>
      <c r="AT34" s="39">
        <f t="shared" si="38"/>
        <v>0.5227817746</v>
      </c>
      <c r="AU34" s="39">
        <f t="shared" si="11"/>
        <v>0.2902097902</v>
      </c>
      <c r="AV34" s="39">
        <f t="shared" si="39"/>
        <v>0.3828671329</v>
      </c>
      <c r="AW34" s="39">
        <f t="shared" si="40"/>
        <v>0.4628297362</v>
      </c>
      <c r="AX34" s="39">
        <f t="shared" si="41"/>
        <v>0.5899280576</v>
      </c>
    </row>
    <row r="35">
      <c r="A35" s="73"/>
      <c r="B35" s="73"/>
      <c r="C35" s="73"/>
      <c r="D35" s="74">
        <f t="shared" si="12"/>
        <v>1</v>
      </c>
      <c r="E35" s="84">
        <f>'CountyCom1; STUV'!G41</f>
        <v>98</v>
      </c>
      <c r="F35" s="84">
        <f>'CountyCom1; STUV'!H41</f>
        <v>78</v>
      </c>
      <c r="G35" s="85">
        <f>'CountyCom1; STUV'!I41</f>
        <v>65</v>
      </c>
      <c r="H35" s="85">
        <f>'CountyCom1; STUV'!J41</f>
        <v>175</v>
      </c>
      <c r="I35" s="94">
        <f t="shared" si="13"/>
        <v>0.4431818182</v>
      </c>
      <c r="J35" s="95">
        <f t="shared" si="14"/>
        <v>0.7291666667</v>
      </c>
      <c r="K35" s="96">
        <f t="shared" ref="K35:M35" si="168">IF($D35=0,"",POWER($I35,K$2))</f>
        <v>1</v>
      </c>
      <c r="L35" s="96">
        <f t="shared" si="168"/>
        <v>0.4431818182</v>
      </c>
      <c r="M35" s="96">
        <f t="shared" si="168"/>
        <v>0.196410124</v>
      </c>
      <c r="N35" s="97">
        <f t="shared" ref="N35:O35" si="169">IF($D35=0,"",$J35*K35)</f>
        <v>0.7291666667</v>
      </c>
      <c r="O35" s="97">
        <f t="shared" si="169"/>
        <v>0.3231534091</v>
      </c>
      <c r="P35" s="40"/>
      <c r="Q35" s="40"/>
      <c r="R35" s="40"/>
      <c r="S35" s="40"/>
      <c r="T35" s="94">
        <f t="shared" si="17"/>
        <v>0.4431818182</v>
      </c>
      <c r="U35" s="94">
        <f t="shared" si="18"/>
        <v>0.4452155868</v>
      </c>
      <c r="V35" s="98">
        <f t="shared" si="19"/>
        <v>0.6112963215</v>
      </c>
      <c r="W35" s="98">
        <f t="shared" si="20"/>
        <v>0.5065058328</v>
      </c>
      <c r="X35" s="40">
        <f t="shared" si="21"/>
        <v>176</v>
      </c>
      <c r="Y35" s="40">
        <f t="shared" si="22"/>
        <v>240</v>
      </c>
      <c r="Z35" s="40">
        <f t="shared" si="23"/>
        <v>107.5881526</v>
      </c>
      <c r="AA35" s="40">
        <f t="shared" si="24"/>
        <v>68.41184741</v>
      </c>
      <c r="AB35" s="40">
        <f t="shared" si="25"/>
        <v>121.5613999</v>
      </c>
      <c r="AC35" s="40">
        <f t="shared" si="26"/>
        <v>118.4386001</v>
      </c>
      <c r="AD35" s="40">
        <f t="shared" ref="AD35:AE35" si="170">IF($D35=0,"",IFERROR(F35/AA35,0.5))</f>
        <v>1.140153394</v>
      </c>
      <c r="AE35" s="40">
        <f t="shared" si="170"/>
        <v>0.5347092092</v>
      </c>
      <c r="AF35" s="34">
        <f t="shared" si="28"/>
        <v>123</v>
      </c>
      <c r="AG35" s="34">
        <f t="shared" ref="AG35:AH35" si="171">IF($D35=0,"",ROUND(AA35*AD35,0))</f>
        <v>78</v>
      </c>
      <c r="AH35" s="34">
        <f t="shared" si="171"/>
        <v>65</v>
      </c>
      <c r="AI35" s="34">
        <f t="shared" si="30"/>
        <v>63</v>
      </c>
      <c r="AJ35" s="80">
        <f>'CountyCom1; STUV'!K41</f>
        <v>16</v>
      </c>
      <c r="AK35" s="99">
        <f>'CountyCom1; STUV'!L41</f>
        <v>3</v>
      </c>
      <c r="AL35" s="17">
        <f>'CountyCom1; STUV'!F41</f>
        <v>484</v>
      </c>
      <c r="AM35" s="100">
        <f t="shared" si="31"/>
        <v>416</v>
      </c>
      <c r="AN35" s="43">
        <f t="shared" si="32"/>
        <v>0.8595041322</v>
      </c>
      <c r="AO35" s="100">
        <f t="shared" si="33"/>
        <v>329</v>
      </c>
      <c r="AP35" s="42">
        <f t="shared" si="34"/>
        <v>0.6797520661</v>
      </c>
      <c r="AQ35" s="39">
        <f t="shared" si="35"/>
        <v>0.3918269231</v>
      </c>
      <c r="AR35" s="39">
        <f t="shared" si="36"/>
        <v>0.65625</v>
      </c>
      <c r="AS35" s="39">
        <f t="shared" si="37"/>
        <v>0.5714285714</v>
      </c>
      <c r="AT35" s="39">
        <f t="shared" si="38"/>
        <v>0.5653495441</v>
      </c>
      <c r="AU35" s="39">
        <f t="shared" si="11"/>
        <v>0.3918269231</v>
      </c>
      <c r="AV35" s="39">
        <f t="shared" si="39"/>
        <v>0.4230769231</v>
      </c>
      <c r="AW35" s="39">
        <f t="shared" si="40"/>
        <v>0.5714285714</v>
      </c>
      <c r="AX35" s="39">
        <f t="shared" si="41"/>
        <v>0.6109422492</v>
      </c>
    </row>
    <row r="36">
      <c r="A36" s="73"/>
      <c r="B36" s="73"/>
      <c r="C36" s="73"/>
      <c r="D36" s="74">
        <f t="shared" si="12"/>
        <v>1</v>
      </c>
      <c r="E36" s="84">
        <f>'CountyCom1; STUV'!G42</f>
        <v>126</v>
      </c>
      <c r="F36" s="84">
        <f>'CountyCom1; STUV'!H42</f>
        <v>128</v>
      </c>
      <c r="G36" s="85">
        <f>'CountyCom1; STUV'!I42</f>
        <v>136</v>
      </c>
      <c r="H36" s="85">
        <f>'CountyCom1; STUV'!J42</f>
        <v>296</v>
      </c>
      <c r="I36" s="94">
        <f t="shared" si="13"/>
        <v>0.5039370079</v>
      </c>
      <c r="J36" s="95">
        <f t="shared" si="14"/>
        <v>0.6851851852</v>
      </c>
      <c r="K36" s="96">
        <f t="shared" ref="K36:M36" si="172">IF($D36=0,"",POWER($I36,K$2))</f>
        <v>1</v>
      </c>
      <c r="L36" s="96">
        <f t="shared" si="172"/>
        <v>0.5039370079</v>
      </c>
      <c r="M36" s="96">
        <f t="shared" si="172"/>
        <v>0.2539525079</v>
      </c>
      <c r="N36" s="97">
        <f t="shared" ref="N36:O36" si="173">IF($D36=0,"",$J36*K36)</f>
        <v>0.6851851852</v>
      </c>
      <c r="O36" s="97">
        <f t="shared" si="173"/>
        <v>0.3452901721</v>
      </c>
      <c r="P36" s="40"/>
      <c r="Q36" s="40"/>
      <c r="R36" s="40"/>
      <c r="S36" s="40"/>
      <c r="T36" s="94">
        <f t="shared" si="17"/>
        <v>0.5039370079</v>
      </c>
      <c r="U36" s="94">
        <f t="shared" si="18"/>
        <v>0.4012341053</v>
      </c>
      <c r="V36" s="98">
        <f t="shared" si="19"/>
        <v>0.5458612086</v>
      </c>
      <c r="W36" s="98">
        <f t="shared" si="20"/>
        <v>0.5431638441</v>
      </c>
      <c r="X36" s="40">
        <f t="shared" si="21"/>
        <v>254</v>
      </c>
      <c r="Y36" s="40">
        <f t="shared" si="22"/>
        <v>432</v>
      </c>
      <c r="Z36" s="40">
        <f t="shared" si="23"/>
        <v>138.648747</v>
      </c>
      <c r="AA36" s="40">
        <f t="shared" si="24"/>
        <v>115.351253</v>
      </c>
      <c r="AB36" s="40">
        <f t="shared" si="25"/>
        <v>234.6467806</v>
      </c>
      <c r="AC36" s="40">
        <f t="shared" si="26"/>
        <v>197.3532194</v>
      </c>
      <c r="AD36" s="40">
        <f t="shared" ref="AD36:AE36" si="174">IF($D36=0,"",IFERROR(F36/AA36,0.5))</f>
        <v>1.109654179</v>
      </c>
      <c r="AE36" s="40">
        <f t="shared" si="174"/>
        <v>0.5795945703</v>
      </c>
      <c r="AF36" s="34">
        <f t="shared" si="28"/>
        <v>154</v>
      </c>
      <c r="AG36" s="34">
        <f t="shared" ref="AG36:AH36" si="175">IF($D36=0,"",ROUND(AA36*AD36,0))</f>
        <v>128</v>
      </c>
      <c r="AH36" s="34">
        <f t="shared" si="175"/>
        <v>136</v>
      </c>
      <c r="AI36" s="34">
        <f t="shared" si="30"/>
        <v>114</v>
      </c>
      <c r="AJ36" s="80">
        <f>'CountyCom1; STUV'!K42</f>
        <v>44</v>
      </c>
      <c r="AK36" s="99">
        <f>'CountyCom1; STUV'!L42</f>
        <v>41</v>
      </c>
      <c r="AL36" s="17">
        <f>'CountyCom1; STUV'!F42</f>
        <v>1035</v>
      </c>
      <c r="AM36" s="100">
        <f t="shared" si="31"/>
        <v>686</v>
      </c>
      <c r="AN36" s="43">
        <f t="shared" si="32"/>
        <v>0.6628019324</v>
      </c>
      <c r="AO36" s="100">
        <f t="shared" si="33"/>
        <v>532</v>
      </c>
      <c r="AP36" s="42">
        <f t="shared" si="34"/>
        <v>0.5140096618</v>
      </c>
      <c r="AQ36" s="39">
        <f t="shared" si="35"/>
        <v>0.3819241983</v>
      </c>
      <c r="AR36" s="39">
        <f t="shared" si="36"/>
        <v>0.6151603499</v>
      </c>
      <c r="AS36" s="39">
        <f t="shared" si="37"/>
        <v>0.545112782</v>
      </c>
      <c r="AT36" s="39">
        <f t="shared" si="38"/>
        <v>0.5037593985</v>
      </c>
      <c r="AU36" s="39">
        <f t="shared" si="11"/>
        <v>0.3819241983</v>
      </c>
      <c r="AV36" s="39">
        <f t="shared" si="39"/>
        <v>0.3702623907</v>
      </c>
      <c r="AW36" s="39">
        <f t="shared" si="40"/>
        <v>0.545112782</v>
      </c>
      <c r="AX36" s="39">
        <f t="shared" si="41"/>
        <v>0.530075188</v>
      </c>
    </row>
    <row r="37">
      <c r="A37" s="73"/>
      <c r="B37" s="73"/>
      <c r="C37" s="73"/>
      <c r="D37" s="74">
        <f t="shared" si="12"/>
        <v>1</v>
      </c>
      <c r="E37" s="84">
        <f>'CountyCom1; STUV'!G43</f>
        <v>240</v>
      </c>
      <c r="F37" s="84">
        <f>'CountyCom1; STUV'!H43</f>
        <v>174</v>
      </c>
      <c r="G37" s="85">
        <f>'CountyCom1; STUV'!I43</f>
        <v>228</v>
      </c>
      <c r="H37" s="85">
        <f>'CountyCom1; STUV'!J43</f>
        <v>402</v>
      </c>
      <c r="I37" s="94">
        <f t="shared" si="13"/>
        <v>0.4202898551</v>
      </c>
      <c r="J37" s="95">
        <f t="shared" si="14"/>
        <v>0.6380952381</v>
      </c>
      <c r="K37" s="96">
        <f t="shared" ref="K37:M37" si="176">IF($D37=0,"",POWER($I37,K$2))</f>
        <v>1</v>
      </c>
      <c r="L37" s="96">
        <f t="shared" si="176"/>
        <v>0.4202898551</v>
      </c>
      <c r="M37" s="96">
        <f t="shared" si="176"/>
        <v>0.1766435623</v>
      </c>
      <c r="N37" s="97">
        <f t="shared" ref="N37:O37" si="177">IF($D37=0,"",$J37*K37)</f>
        <v>0.6380952381</v>
      </c>
      <c r="O37" s="97">
        <f t="shared" si="177"/>
        <v>0.2681849551</v>
      </c>
      <c r="P37" s="40"/>
      <c r="Q37" s="40"/>
      <c r="R37" s="40"/>
      <c r="S37" s="40"/>
      <c r="T37" s="94">
        <f t="shared" si="17"/>
        <v>0.4202898551</v>
      </c>
      <c r="U37" s="94">
        <f t="shared" si="18"/>
        <v>0.3541441582</v>
      </c>
      <c r="V37" s="98">
        <f t="shared" si="19"/>
        <v>0.6234993981</v>
      </c>
      <c r="W37" s="98">
        <f t="shared" si="20"/>
        <v>0.5996140065</v>
      </c>
      <c r="X37" s="40">
        <f t="shared" si="21"/>
        <v>414</v>
      </c>
      <c r="Y37" s="40">
        <f t="shared" si="22"/>
        <v>630</v>
      </c>
      <c r="Z37" s="40">
        <f t="shared" si="23"/>
        <v>258.1287508</v>
      </c>
      <c r="AA37" s="40">
        <f t="shared" si="24"/>
        <v>155.8712492</v>
      </c>
      <c r="AB37" s="40">
        <f t="shared" si="25"/>
        <v>377.7568241</v>
      </c>
      <c r="AC37" s="40">
        <f t="shared" si="26"/>
        <v>252.2431759</v>
      </c>
      <c r="AD37" s="40">
        <f t="shared" ref="AD37:AE37" si="178">IF($D37=0,"",IFERROR(F37/AA37,0.5))</f>
        <v>1.116305931</v>
      </c>
      <c r="AE37" s="40">
        <f t="shared" si="178"/>
        <v>0.6035628888</v>
      </c>
      <c r="AF37" s="34">
        <f t="shared" si="28"/>
        <v>288</v>
      </c>
      <c r="AG37" s="34">
        <f t="shared" ref="AG37:AH37" si="179">IF($D37=0,"",ROUND(AA37*AD37,0))</f>
        <v>174</v>
      </c>
      <c r="AH37" s="34">
        <f t="shared" si="179"/>
        <v>228</v>
      </c>
      <c r="AI37" s="34">
        <f t="shared" si="30"/>
        <v>152</v>
      </c>
      <c r="AJ37" s="80">
        <f>'CountyCom1; STUV'!K43</f>
        <v>94</v>
      </c>
      <c r="AK37" s="99">
        <f>'CountyCom1; STUV'!L43</f>
        <v>59</v>
      </c>
      <c r="AL37" s="17">
        <f>'CountyCom1; STUV'!F43</f>
        <v>1539</v>
      </c>
      <c r="AM37" s="100">
        <f t="shared" si="31"/>
        <v>1044</v>
      </c>
      <c r="AN37" s="43">
        <f t="shared" si="32"/>
        <v>0.6783625731</v>
      </c>
      <c r="AO37" s="100">
        <f t="shared" si="33"/>
        <v>842</v>
      </c>
      <c r="AP37" s="42">
        <f t="shared" si="34"/>
        <v>0.547108512</v>
      </c>
      <c r="AQ37" s="39">
        <f t="shared" si="35"/>
        <v>0.4482758621</v>
      </c>
      <c r="AR37" s="39">
        <f t="shared" si="36"/>
        <v>0.6149425287</v>
      </c>
      <c r="AS37" s="39">
        <f t="shared" si="37"/>
        <v>0.6128266033</v>
      </c>
      <c r="AT37" s="39">
        <f t="shared" si="38"/>
        <v>0.5225653207</v>
      </c>
      <c r="AU37" s="39">
        <f t="shared" si="11"/>
        <v>0.4482758621</v>
      </c>
      <c r="AV37" s="39">
        <f t="shared" si="39"/>
        <v>0.3965517241</v>
      </c>
      <c r="AW37" s="39">
        <f t="shared" si="40"/>
        <v>0.6128266033</v>
      </c>
      <c r="AX37" s="39">
        <f t="shared" si="41"/>
        <v>0.5486935867</v>
      </c>
    </row>
    <row r="38">
      <c r="A38" s="73"/>
      <c r="B38" s="73"/>
      <c r="C38" s="73"/>
      <c r="D38" s="74">
        <f t="shared" si="12"/>
        <v>1</v>
      </c>
      <c r="E38" s="84">
        <f>'CountyCom1; STUV'!G44</f>
        <v>102</v>
      </c>
      <c r="F38" s="84">
        <f>'CountyCom1; STUV'!H44</f>
        <v>60</v>
      </c>
      <c r="G38" s="85">
        <f>'CountyCom1; STUV'!I44</f>
        <v>109</v>
      </c>
      <c r="H38" s="85">
        <f>'CountyCom1; STUV'!J44</f>
        <v>176</v>
      </c>
      <c r="I38" s="94">
        <f t="shared" si="13"/>
        <v>0.3703703704</v>
      </c>
      <c r="J38" s="95">
        <f t="shared" si="14"/>
        <v>0.6175438596</v>
      </c>
      <c r="K38" s="96">
        <f t="shared" ref="K38:M38" si="180">IF($D38=0,"",POWER($I38,K$2))</f>
        <v>1</v>
      </c>
      <c r="L38" s="96">
        <f t="shared" si="180"/>
        <v>0.3703703704</v>
      </c>
      <c r="M38" s="96">
        <f t="shared" si="180"/>
        <v>0.1371742112</v>
      </c>
      <c r="N38" s="97">
        <f t="shared" ref="N38:O38" si="181">IF($D38=0,"",$J38*K38)</f>
        <v>0.6175438596</v>
      </c>
      <c r="O38" s="97">
        <f t="shared" si="181"/>
        <v>0.228719948</v>
      </c>
      <c r="P38" s="40"/>
      <c r="Q38" s="40"/>
      <c r="R38" s="40"/>
      <c r="S38" s="40"/>
      <c r="T38" s="94">
        <f t="shared" si="17"/>
        <v>0.3703703704</v>
      </c>
      <c r="U38" s="94">
        <f t="shared" si="18"/>
        <v>0.3335927798</v>
      </c>
      <c r="V38" s="98">
        <f t="shared" si="19"/>
        <v>0.6707063498</v>
      </c>
      <c r="W38" s="98">
        <f t="shared" si="20"/>
        <v>0.62580213</v>
      </c>
      <c r="X38" s="40">
        <f t="shared" si="21"/>
        <v>162</v>
      </c>
      <c r="Y38" s="40">
        <f t="shared" si="22"/>
        <v>285</v>
      </c>
      <c r="Z38" s="40">
        <f t="shared" si="23"/>
        <v>108.6544287</v>
      </c>
      <c r="AA38" s="40">
        <f t="shared" si="24"/>
        <v>53.34557133</v>
      </c>
      <c r="AB38" s="40">
        <f t="shared" si="25"/>
        <v>178.353607</v>
      </c>
      <c r="AC38" s="40">
        <f t="shared" si="26"/>
        <v>106.646393</v>
      </c>
      <c r="AD38" s="40">
        <f t="shared" ref="AD38:AE38" si="182">IF($D38=0,"",IFERROR(F38/AA38,0.5))</f>
        <v>1.124741914</v>
      </c>
      <c r="AE38" s="40">
        <f t="shared" si="182"/>
        <v>0.6111454756</v>
      </c>
      <c r="AF38" s="34">
        <f t="shared" si="28"/>
        <v>122</v>
      </c>
      <c r="AG38" s="34">
        <f t="shared" ref="AG38:AH38" si="183">IF($D38=0,"",ROUND(AA38*AD38,0))</f>
        <v>60</v>
      </c>
      <c r="AH38" s="34">
        <f t="shared" si="183"/>
        <v>109</v>
      </c>
      <c r="AI38" s="34">
        <f t="shared" si="30"/>
        <v>65</v>
      </c>
      <c r="AJ38" s="80">
        <f>'CountyCom1; STUV'!K44</f>
        <v>43</v>
      </c>
      <c r="AK38" s="99">
        <f>'CountyCom1; STUV'!L44</f>
        <v>17</v>
      </c>
      <c r="AL38" s="17">
        <f>'CountyCom1; STUV'!F44</f>
        <v>705</v>
      </c>
      <c r="AM38" s="100">
        <f t="shared" si="31"/>
        <v>447</v>
      </c>
      <c r="AN38" s="43">
        <f t="shared" si="32"/>
        <v>0.6340425532</v>
      </c>
      <c r="AO38" s="100">
        <f t="shared" si="33"/>
        <v>356</v>
      </c>
      <c r="AP38" s="42">
        <f t="shared" si="34"/>
        <v>0.504964539</v>
      </c>
      <c r="AQ38" s="39">
        <f t="shared" si="35"/>
        <v>0.4720357942</v>
      </c>
      <c r="AR38" s="39">
        <f t="shared" si="36"/>
        <v>0.6219239374</v>
      </c>
      <c r="AS38" s="39">
        <f t="shared" si="37"/>
        <v>0.6488764045</v>
      </c>
      <c r="AT38" s="39">
        <f t="shared" si="38"/>
        <v>0.5252808989</v>
      </c>
      <c r="AU38" s="39">
        <f t="shared" si="11"/>
        <v>0.4720357942</v>
      </c>
      <c r="AV38" s="39">
        <f t="shared" si="39"/>
        <v>0.3624161074</v>
      </c>
      <c r="AW38" s="39">
        <f t="shared" si="40"/>
        <v>0.6488764045</v>
      </c>
      <c r="AX38" s="39">
        <f t="shared" si="41"/>
        <v>0.5112359551</v>
      </c>
    </row>
    <row r="39">
      <c r="A39" s="73"/>
      <c r="B39" s="73"/>
      <c r="C39" s="73"/>
      <c r="D39" s="74">
        <f t="shared" si="12"/>
        <v>1</v>
      </c>
      <c r="E39" s="84">
        <f>'CountyCom1; STUV'!G45</f>
        <v>33</v>
      </c>
      <c r="F39" s="84">
        <f>'CountyCom1; STUV'!H45</f>
        <v>19</v>
      </c>
      <c r="G39" s="85">
        <f>'CountyCom1; STUV'!I45</f>
        <v>24</v>
      </c>
      <c r="H39" s="85">
        <f>'CountyCom1; STUV'!J45</f>
        <v>55</v>
      </c>
      <c r="I39" s="94">
        <f t="shared" si="13"/>
        <v>0.3653846154</v>
      </c>
      <c r="J39" s="95">
        <f t="shared" si="14"/>
        <v>0.6962025316</v>
      </c>
      <c r="K39" s="96">
        <f t="shared" ref="K39:M39" si="184">IF($D39=0,"",POWER($I39,K$2))</f>
        <v>1</v>
      </c>
      <c r="L39" s="96">
        <f t="shared" si="184"/>
        <v>0.3653846154</v>
      </c>
      <c r="M39" s="96">
        <f t="shared" si="184"/>
        <v>0.1335059172</v>
      </c>
      <c r="N39" s="97">
        <f t="shared" ref="N39:O39" si="185">IF($D39=0,"",$J39*K39)</f>
        <v>0.6962025316</v>
      </c>
      <c r="O39" s="97">
        <f t="shared" si="185"/>
        <v>0.2543816943</v>
      </c>
      <c r="P39" s="40"/>
      <c r="Q39" s="40"/>
      <c r="R39" s="40"/>
      <c r="S39" s="40"/>
      <c r="T39" s="94">
        <f t="shared" si="17"/>
        <v>0.3653846154</v>
      </c>
      <c r="U39" s="94">
        <f t="shared" si="18"/>
        <v>0.4122514518</v>
      </c>
      <c r="V39" s="98">
        <f t="shared" si="19"/>
        <v>0.6847579177</v>
      </c>
      <c r="W39" s="98">
        <f t="shared" si="20"/>
        <v>0.5482482914</v>
      </c>
      <c r="X39" s="40">
        <f t="shared" si="21"/>
        <v>52</v>
      </c>
      <c r="Y39" s="40">
        <f t="shared" si="22"/>
        <v>79</v>
      </c>
      <c r="Z39" s="40">
        <f t="shared" si="23"/>
        <v>35.60741172</v>
      </c>
      <c r="AA39" s="40">
        <f t="shared" si="24"/>
        <v>16.39258828</v>
      </c>
      <c r="AB39" s="40">
        <f t="shared" si="25"/>
        <v>43.31161502</v>
      </c>
      <c r="AC39" s="40">
        <f t="shared" si="26"/>
        <v>35.68838498</v>
      </c>
      <c r="AD39" s="40">
        <f t="shared" ref="AD39:AE39" si="186">IF($D39=0,"",IFERROR(F39/AA39,0.5))</f>
        <v>1.159060404</v>
      </c>
      <c r="AE39" s="40">
        <f t="shared" si="186"/>
        <v>0.5541238762</v>
      </c>
      <c r="AF39" s="34">
        <f t="shared" si="28"/>
        <v>41</v>
      </c>
      <c r="AG39" s="34">
        <f t="shared" ref="AG39:AH39" si="187">IF($D39=0,"",ROUND(AA39*AD39,0))</f>
        <v>19</v>
      </c>
      <c r="AH39" s="34">
        <f t="shared" si="187"/>
        <v>24</v>
      </c>
      <c r="AI39" s="34">
        <f t="shared" si="30"/>
        <v>20</v>
      </c>
      <c r="AJ39" s="80">
        <f>'CountyCom1; STUV'!K45</f>
        <v>7</v>
      </c>
      <c r="AK39" s="99">
        <f>'CountyCom1; STUV'!L45</f>
        <v>8</v>
      </c>
      <c r="AL39" s="17">
        <f>'CountyCom1; STUV'!F45</f>
        <v>177</v>
      </c>
      <c r="AM39" s="100">
        <f t="shared" si="31"/>
        <v>131</v>
      </c>
      <c r="AN39" s="43">
        <f t="shared" si="32"/>
        <v>0.7401129944</v>
      </c>
      <c r="AO39" s="100">
        <f t="shared" si="33"/>
        <v>104</v>
      </c>
      <c r="AP39" s="42">
        <f t="shared" si="34"/>
        <v>0.5875706215</v>
      </c>
      <c r="AQ39" s="39">
        <f t="shared" si="35"/>
        <v>0.4351145038</v>
      </c>
      <c r="AR39" s="39">
        <f t="shared" si="36"/>
        <v>0.6717557252</v>
      </c>
      <c r="AS39" s="39">
        <f t="shared" si="37"/>
        <v>0.625</v>
      </c>
      <c r="AT39" s="39">
        <f t="shared" si="38"/>
        <v>0.5865384615</v>
      </c>
      <c r="AU39" s="39">
        <f t="shared" si="11"/>
        <v>0.4351145038</v>
      </c>
      <c r="AV39" s="39">
        <f t="shared" si="39"/>
        <v>0.3969465649</v>
      </c>
      <c r="AW39" s="39">
        <f t="shared" si="40"/>
        <v>0.625</v>
      </c>
      <c r="AX39" s="39">
        <f t="shared" si="41"/>
        <v>0.5769230769</v>
      </c>
    </row>
    <row r="40">
      <c r="A40" s="73"/>
      <c r="B40" s="73"/>
      <c r="C40" s="73"/>
      <c r="D40" s="74">
        <f t="shared" si="12"/>
        <v>1</v>
      </c>
      <c r="E40" s="84">
        <f>'CountyCom1; STUV'!G46</f>
        <v>96</v>
      </c>
      <c r="F40" s="84">
        <f>'CountyCom1; STUV'!H46</f>
        <v>34</v>
      </c>
      <c r="G40" s="85">
        <f>'CountyCom1; STUV'!I46</f>
        <v>90</v>
      </c>
      <c r="H40" s="85">
        <f>'CountyCom1; STUV'!J46</f>
        <v>61</v>
      </c>
      <c r="I40" s="94">
        <f t="shared" si="13"/>
        <v>0.2615384615</v>
      </c>
      <c r="J40" s="95">
        <f t="shared" si="14"/>
        <v>0.4039735099</v>
      </c>
      <c r="K40" s="96">
        <f t="shared" ref="K40:M40" si="188">IF($D40=0,"",POWER($I40,K$2))</f>
        <v>1</v>
      </c>
      <c r="L40" s="96">
        <f t="shared" si="188"/>
        <v>0.2615384615</v>
      </c>
      <c r="M40" s="96">
        <f t="shared" si="188"/>
        <v>0.06840236686</v>
      </c>
      <c r="N40" s="97">
        <f t="shared" ref="N40:O40" si="189">IF($D40=0,"",$J40*K40)</f>
        <v>0.4039735099</v>
      </c>
      <c r="O40" s="97">
        <f t="shared" si="189"/>
        <v>0.1056546103</v>
      </c>
      <c r="P40" s="40"/>
      <c r="Q40" s="40"/>
      <c r="R40" s="40"/>
      <c r="S40" s="40"/>
      <c r="T40" s="94">
        <f t="shared" si="17"/>
        <v>0.2615384615</v>
      </c>
      <c r="U40" s="94">
        <f t="shared" si="18"/>
        <v>0.1200224301</v>
      </c>
      <c r="V40" s="98">
        <f t="shared" si="19"/>
        <v>0.7541016581</v>
      </c>
      <c r="W40" s="98">
        <f t="shared" si="20"/>
        <v>0.8505284106</v>
      </c>
      <c r="X40" s="40">
        <f t="shared" si="21"/>
        <v>130</v>
      </c>
      <c r="Y40" s="40">
        <f t="shared" si="22"/>
        <v>151</v>
      </c>
      <c r="Z40" s="40">
        <f t="shared" si="23"/>
        <v>98.03321555</v>
      </c>
      <c r="AA40" s="40">
        <f t="shared" si="24"/>
        <v>31.96678445</v>
      </c>
      <c r="AB40" s="40">
        <f t="shared" si="25"/>
        <v>128.42979</v>
      </c>
      <c r="AC40" s="40">
        <f t="shared" si="26"/>
        <v>22.57020999</v>
      </c>
      <c r="AD40" s="40">
        <f t="shared" ref="AD40:AE40" si="190">IF($D40=0,"",IFERROR(F40/AA40,0.5))</f>
        <v>1.063604006</v>
      </c>
      <c r="AE40" s="40">
        <f t="shared" si="190"/>
        <v>0.7007719937</v>
      </c>
      <c r="AF40" s="34">
        <f t="shared" si="28"/>
        <v>104</v>
      </c>
      <c r="AG40" s="34">
        <f t="shared" ref="AG40:AH40" si="191">IF($D40=0,"",ROUND(AA40*AD40,0))</f>
        <v>34</v>
      </c>
      <c r="AH40" s="34">
        <f t="shared" si="191"/>
        <v>90</v>
      </c>
      <c r="AI40" s="34">
        <f t="shared" si="30"/>
        <v>16</v>
      </c>
      <c r="AJ40" s="80">
        <f>'CountyCom1; STUV'!K46</f>
        <v>10</v>
      </c>
      <c r="AK40" s="99">
        <f>'CountyCom1; STUV'!L46</f>
        <v>7</v>
      </c>
      <c r="AL40" s="17">
        <f>'CountyCom1; STUV'!F46</f>
        <v>348</v>
      </c>
      <c r="AM40" s="100">
        <f t="shared" si="31"/>
        <v>281</v>
      </c>
      <c r="AN40" s="43">
        <f t="shared" si="32"/>
        <v>0.8074712644</v>
      </c>
      <c r="AO40" s="100">
        <f t="shared" si="33"/>
        <v>244</v>
      </c>
      <c r="AP40" s="42">
        <f t="shared" si="34"/>
        <v>0.7011494253</v>
      </c>
      <c r="AQ40" s="39">
        <f t="shared" si="35"/>
        <v>0.6619217082</v>
      </c>
      <c r="AR40" s="39">
        <f t="shared" si="36"/>
        <v>0.5587188612</v>
      </c>
      <c r="AS40" s="39">
        <f t="shared" si="37"/>
        <v>0.7950819672</v>
      </c>
      <c r="AT40" s="39">
        <f t="shared" si="38"/>
        <v>0.4918032787</v>
      </c>
      <c r="AU40" s="39">
        <f t="shared" si="11"/>
        <v>0.6619217082</v>
      </c>
      <c r="AV40" s="39">
        <f t="shared" si="39"/>
        <v>0.462633452</v>
      </c>
      <c r="AW40" s="39">
        <f t="shared" si="40"/>
        <v>0.7950819672</v>
      </c>
      <c r="AX40" s="39">
        <f t="shared" si="41"/>
        <v>0.5655737705</v>
      </c>
    </row>
    <row r="41">
      <c r="A41" s="73"/>
      <c r="B41" s="73"/>
      <c r="C41" s="73"/>
      <c r="D41" s="74">
        <f t="shared" si="12"/>
        <v>1</v>
      </c>
      <c r="E41" s="84">
        <f>'CountyCom1; STUV'!G47</f>
        <v>204</v>
      </c>
      <c r="F41" s="84">
        <f>'CountyCom1; STUV'!H47</f>
        <v>156</v>
      </c>
      <c r="G41" s="85">
        <f>'CountyCom1; STUV'!I47</f>
        <v>181</v>
      </c>
      <c r="H41" s="85">
        <f>'CountyCom1; STUV'!J47</f>
        <v>372</v>
      </c>
      <c r="I41" s="94">
        <f t="shared" si="13"/>
        <v>0.4333333333</v>
      </c>
      <c r="J41" s="95">
        <f t="shared" si="14"/>
        <v>0.6726943942</v>
      </c>
      <c r="K41" s="96">
        <f t="shared" ref="K41:M41" si="192">IF($D41=0,"",POWER($I41,K$2))</f>
        <v>1</v>
      </c>
      <c r="L41" s="96">
        <f t="shared" si="192"/>
        <v>0.4333333333</v>
      </c>
      <c r="M41" s="96">
        <f t="shared" si="192"/>
        <v>0.1877777778</v>
      </c>
      <c r="N41" s="97">
        <f t="shared" ref="N41:O41" si="193">IF($D41=0,"",$J41*K41)</f>
        <v>0.6726943942</v>
      </c>
      <c r="O41" s="97">
        <f t="shared" si="193"/>
        <v>0.2915009042</v>
      </c>
      <c r="P41" s="40"/>
      <c r="Q41" s="40"/>
      <c r="R41" s="40"/>
      <c r="S41" s="40"/>
      <c r="T41" s="94">
        <f t="shared" si="17"/>
        <v>0.4333333333</v>
      </c>
      <c r="U41" s="94">
        <f t="shared" si="18"/>
        <v>0.3887433143</v>
      </c>
      <c r="V41" s="98">
        <f t="shared" si="19"/>
        <v>0.61454594</v>
      </c>
      <c r="W41" s="98">
        <f t="shared" si="20"/>
        <v>0.5637382554</v>
      </c>
      <c r="X41" s="40">
        <f t="shared" si="21"/>
        <v>360</v>
      </c>
      <c r="Y41" s="40">
        <f t="shared" si="22"/>
        <v>553</v>
      </c>
      <c r="Z41" s="40">
        <f t="shared" si="23"/>
        <v>221.2365384</v>
      </c>
      <c r="AA41" s="40">
        <f t="shared" si="24"/>
        <v>138.7634616</v>
      </c>
      <c r="AB41" s="40">
        <f t="shared" si="25"/>
        <v>311.7472552</v>
      </c>
      <c r="AC41" s="40">
        <f t="shared" si="26"/>
        <v>241.2527448</v>
      </c>
      <c r="AD41" s="40">
        <f t="shared" ref="AD41:AE41" si="194">IF($D41=0,"",IFERROR(F41/AA41,0.5))</f>
        <v>1.124215252</v>
      </c>
      <c r="AE41" s="40">
        <f t="shared" si="194"/>
        <v>0.5805985361</v>
      </c>
      <c r="AF41" s="34">
        <f t="shared" si="28"/>
        <v>249</v>
      </c>
      <c r="AG41" s="34">
        <f t="shared" ref="AG41:AH41" si="195">IF($D41=0,"",ROUND(AA41*AD41,0))</f>
        <v>156</v>
      </c>
      <c r="AH41" s="34">
        <f t="shared" si="195"/>
        <v>181</v>
      </c>
      <c r="AI41" s="34">
        <f t="shared" si="30"/>
        <v>140</v>
      </c>
      <c r="AJ41" s="80">
        <f>'CountyCom1; STUV'!K47</f>
        <v>74</v>
      </c>
      <c r="AK41" s="99">
        <f>'CountyCom1; STUV'!L47</f>
        <v>47</v>
      </c>
      <c r="AL41" s="17">
        <f>'CountyCom1; STUV'!F47</f>
        <v>1346</v>
      </c>
      <c r="AM41" s="100">
        <f t="shared" si="31"/>
        <v>913</v>
      </c>
      <c r="AN41" s="43">
        <f t="shared" si="32"/>
        <v>0.6783060921</v>
      </c>
      <c r="AO41" s="100">
        <f t="shared" si="33"/>
        <v>726</v>
      </c>
      <c r="AP41" s="42">
        <f t="shared" si="34"/>
        <v>0.5393759287</v>
      </c>
      <c r="AQ41" s="39">
        <f t="shared" si="35"/>
        <v>0.421686747</v>
      </c>
      <c r="AR41" s="39">
        <f t="shared" si="36"/>
        <v>0.6308871851</v>
      </c>
      <c r="AS41" s="39">
        <f t="shared" si="37"/>
        <v>0.5922865014</v>
      </c>
      <c r="AT41" s="39">
        <f t="shared" si="38"/>
        <v>0.5358126722</v>
      </c>
      <c r="AU41" s="39">
        <f t="shared" si="11"/>
        <v>0.421686747</v>
      </c>
      <c r="AV41" s="39">
        <f t="shared" si="39"/>
        <v>0.3943044907</v>
      </c>
      <c r="AW41" s="39">
        <f t="shared" si="40"/>
        <v>0.5922865014</v>
      </c>
      <c r="AX41" s="39">
        <f t="shared" si="41"/>
        <v>0.5578512397</v>
      </c>
    </row>
    <row r="42">
      <c r="A42" s="73"/>
      <c r="B42" s="73"/>
      <c r="C42" s="73"/>
      <c r="D42" s="74">
        <f t="shared" si="12"/>
        <v>1</v>
      </c>
      <c r="E42" s="84">
        <f>'CountyCom1; STUV'!G48</f>
        <v>206</v>
      </c>
      <c r="F42" s="84">
        <f>'CountyCom1; STUV'!H48</f>
        <v>134</v>
      </c>
      <c r="G42" s="85">
        <f>'CountyCom1; STUV'!I48</f>
        <v>139</v>
      </c>
      <c r="H42" s="85">
        <f>'CountyCom1; STUV'!J48</f>
        <v>381</v>
      </c>
      <c r="I42" s="94">
        <f t="shared" si="13"/>
        <v>0.3941176471</v>
      </c>
      <c r="J42" s="95">
        <f t="shared" si="14"/>
        <v>0.7326923077</v>
      </c>
      <c r="K42" s="96">
        <f t="shared" ref="K42:M42" si="196">IF($D42=0,"",POWER($I42,K$2))</f>
        <v>1</v>
      </c>
      <c r="L42" s="96">
        <f t="shared" si="196"/>
        <v>0.3941176471</v>
      </c>
      <c r="M42" s="96">
        <f t="shared" si="196"/>
        <v>0.1553287197</v>
      </c>
      <c r="N42" s="97">
        <f t="shared" ref="N42:O42" si="197">IF($D42=0,"",$J42*K42)</f>
        <v>0.7326923077</v>
      </c>
      <c r="O42" s="97">
        <f t="shared" si="197"/>
        <v>0.2887669683</v>
      </c>
      <c r="P42" s="40"/>
      <c r="Q42" s="40"/>
      <c r="R42" s="40"/>
      <c r="S42" s="40"/>
      <c r="T42" s="94">
        <f t="shared" si="17"/>
        <v>0.3941176471</v>
      </c>
      <c r="U42" s="94">
        <f t="shared" si="18"/>
        <v>0.4487412278</v>
      </c>
      <c r="V42" s="98">
        <f t="shared" si="19"/>
        <v>0.6604389468</v>
      </c>
      <c r="W42" s="98">
        <f t="shared" si="20"/>
        <v>0.5086796357</v>
      </c>
      <c r="X42" s="40">
        <f t="shared" si="21"/>
        <v>340</v>
      </c>
      <c r="Y42" s="40">
        <f t="shared" si="22"/>
        <v>520</v>
      </c>
      <c r="Z42" s="40">
        <f t="shared" si="23"/>
        <v>224.5492419</v>
      </c>
      <c r="AA42" s="40">
        <f t="shared" si="24"/>
        <v>115.4507581</v>
      </c>
      <c r="AB42" s="40">
        <f t="shared" si="25"/>
        <v>264.5134106</v>
      </c>
      <c r="AC42" s="40">
        <f t="shared" si="26"/>
        <v>255.4865894</v>
      </c>
      <c r="AD42" s="40">
        <f t="shared" ref="AD42:AE42" si="198">IF($D42=0,"",IFERROR(F42/AA42,0.5))</f>
        <v>1.160667996</v>
      </c>
      <c r="AE42" s="40">
        <f t="shared" si="198"/>
        <v>0.5254932055</v>
      </c>
      <c r="AF42" s="34">
        <f t="shared" si="28"/>
        <v>261</v>
      </c>
      <c r="AG42" s="34">
        <f t="shared" ref="AG42:AH42" si="199">IF($D42=0,"",ROUND(AA42*AD42,0))</f>
        <v>134</v>
      </c>
      <c r="AH42" s="34">
        <f t="shared" si="199"/>
        <v>139</v>
      </c>
      <c r="AI42" s="34">
        <f t="shared" si="30"/>
        <v>134</v>
      </c>
      <c r="AJ42" s="80">
        <f>'CountyCom1; STUV'!K48</f>
        <v>52</v>
      </c>
      <c r="AK42" s="99">
        <f>'CountyCom1; STUV'!L48</f>
        <v>15</v>
      </c>
      <c r="AL42" s="17">
        <f>'CountyCom1; STUV'!F48</f>
        <v>1112</v>
      </c>
      <c r="AM42" s="100">
        <f t="shared" si="31"/>
        <v>860</v>
      </c>
      <c r="AN42" s="43">
        <f t="shared" si="32"/>
        <v>0.773381295</v>
      </c>
      <c r="AO42" s="100">
        <f t="shared" si="33"/>
        <v>668</v>
      </c>
      <c r="AP42" s="42">
        <f t="shared" si="34"/>
        <v>0.6007194245</v>
      </c>
      <c r="AQ42" s="39">
        <f t="shared" si="35"/>
        <v>0.4011627907</v>
      </c>
      <c r="AR42" s="39">
        <f t="shared" si="36"/>
        <v>0.6825581395</v>
      </c>
      <c r="AS42" s="39">
        <f t="shared" si="37"/>
        <v>0.5988023952</v>
      </c>
      <c r="AT42" s="39">
        <f t="shared" si="38"/>
        <v>0.5913173653</v>
      </c>
      <c r="AU42" s="39">
        <f t="shared" si="11"/>
        <v>0.4011627907</v>
      </c>
      <c r="AV42" s="39">
        <f t="shared" si="39"/>
        <v>0.3953488372</v>
      </c>
      <c r="AW42" s="39">
        <f t="shared" si="40"/>
        <v>0.5988023952</v>
      </c>
      <c r="AX42" s="39">
        <f t="shared" si="41"/>
        <v>0.5913173653</v>
      </c>
    </row>
    <row r="43">
      <c r="A43" s="73"/>
      <c r="B43" s="73"/>
      <c r="C43" s="73"/>
      <c r="D43" s="74">
        <f t="shared" si="12"/>
        <v>1</v>
      </c>
      <c r="E43" s="84">
        <f>'CountyCom1; STUV'!G49</f>
        <v>250</v>
      </c>
      <c r="F43" s="84">
        <f>'CountyCom1; STUV'!H49</f>
        <v>249</v>
      </c>
      <c r="G43" s="85">
        <f>'CountyCom1; STUV'!I49</f>
        <v>208</v>
      </c>
      <c r="H43" s="85">
        <f>'CountyCom1; STUV'!J49</f>
        <v>435</v>
      </c>
      <c r="I43" s="94">
        <f t="shared" si="13"/>
        <v>0.498997996</v>
      </c>
      <c r="J43" s="95">
        <f t="shared" si="14"/>
        <v>0.6765163297</v>
      </c>
      <c r="K43" s="96">
        <f t="shared" ref="K43:M43" si="200">IF($D43=0,"",POWER($I43,K$2))</f>
        <v>1</v>
      </c>
      <c r="L43" s="96">
        <f t="shared" si="200"/>
        <v>0.498997996</v>
      </c>
      <c r="M43" s="96">
        <f t="shared" si="200"/>
        <v>0.248999</v>
      </c>
      <c r="N43" s="97">
        <f t="shared" ref="N43:O43" si="201">IF($D43=0,"",$J43*K43)</f>
        <v>0.6765163297</v>
      </c>
      <c r="O43" s="97">
        <f t="shared" si="201"/>
        <v>0.3375802928</v>
      </c>
      <c r="P43" s="40"/>
      <c r="Q43" s="40"/>
      <c r="R43" s="40"/>
      <c r="S43" s="40"/>
      <c r="T43" s="94">
        <f t="shared" si="17"/>
        <v>0.498997996</v>
      </c>
      <c r="U43" s="94">
        <f t="shared" si="18"/>
        <v>0.3925652498</v>
      </c>
      <c r="V43" s="98">
        <f t="shared" si="19"/>
        <v>0.5497642436</v>
      </c>
      <c r="W43" s="98">
        <f t="shared" si="20"/>
        <v>0.5523458489</v>
      </c>
      <c r="X43" s="40">
        <f t="shared" si="21"/>
        <v>499</v>
      </c>
      <c r="Y43" s="40">
        <f t="shared" si="22"/>
        <v>643</v>
      </c>
      <c r="Z43" s="40">
        <f t="shared" si="23"/>
        <v>274.3323576</v>
      </c>
      <c r="AA43" s="40">
        <f t="shared" si="24"/>
        <v>224.6676424</v>
      </c>
      <c r="AB43" s="40">
        <f t="shared" si="25"/>
        <v>355.1583808</v>
      </c>
      <c r="AC43" s="40">
        <f t="shared" si="26"/>
        <v>287.8416192</v>
      </c>
      <c r="AD43" s="40">
        <f t="shared" ref="AD43:AE43" si="202">IF($D43=0,"",IFERROR(F43/AA43,0.5))</f>
        <v>1.108303792</v>
      </c>
      <c r="AE43" s="40">
        <f t="shared" si="202"/>
        <v>0.5856542073</v>
      </c>
      <c r="AF43" s="34">
        <f t="shared" si="28"/>
        <v>304</v>
      </c>
      <c r="AG43" s="34">
        <f t="shared" ref="AG43:AH43" si="203">IF($D43=0,"",ROUND(AA43*AD43,0))</f>
        <v>249</v>
      </c>
      <c r="AH43" s="34">
        <f t="shared" si="203"/>
        <v>208</v>
      </c>
      <c r="AI43" s="34">
        <f t="shared" si="30"/>
        <v>169</v>
      </c>
      <c r="AJ43" s="80">
        <f>'CountyCom1; STUV'!K49</f>
        <v>69</v>
      </c>
      <c r="AK43" s="99">
        <f>'CountyCom1; STUV'!L49</f>
        <v>61</v>
      </c>
      <c r="AL43" s="17">
        <f>'CountyCom1; STUV'!F49</f>
        <v>1682</v>
      </c>
      <c r="AM43" s="100">
        <f t="shared" si="31"/>
        <v>1142</v>
      </c>
      <c r="AN43" s="43">
        <f t="shared" si="32"/>
        <v>0.6789536266</v>
      </c>
      <c r="AO43" s="100">
        <f t="shared" si="33"/>
        <v>930</v>
      </c>
      <c r="AP43" s="42">
        <f t="shared" si="34"/>
        <v>0.5529131986</v>
      </c>
      <c r="AQ43" s="39">
        <f t="shared" si="35"/>
        <v>0.4010507881</v>
      </c>
      <c r="AR43" s="39">
        <f t="shared" si="36"/>
        <v>0.5998248687</v>
      </c>
      <c r="AS43" s="39">
        <f t="shared" si="37"/>
        <v>0.5505376344</v>
      </c>
      <c r="AT43" s="39">
        <f t="shared" si="38"/>
        <v>0.5086021505</v>
      </c>
      <c r="AU43" s="39">
        <f t="shared" si="11"/>
        <v>0.4010507881</v>
      </c>
      <c r="AV43" s="39">
        <f t="shared" si="39"/>
        <v>0.4369527145</v>
      </c>
      <c r="AW43" s="39">
        <f t="shared" si="40"/>
        <v>0.5505376344</v>
      </c>
      <c r="AX43" s="39">
        <f t="shared" si="41"/>
        <v>0.5946236559</v>
      </c>
    </row>
    <row r="44">
      <c r="A44" s="73"/>
      <c r="B44" s="73"/>
      <c r="C44" s="73"/>
      <c r="D44" s="74">
        <f t="shared" si="12"/>
        <v>1</v>
      </c>
      <c r="E44" s="84">
        <f>'CountyCom1; STUV'!G50</f>
        <v>86</v>
      </c>
      <c r="F44" s="84">
        <f>'CountyCom1; STUV'!H50</f>
        <v>72</v>
      </c>
      <c r="G44" s="85">
        <f>'CountyCom1; STUV'!I50</f>
        <v>57</v>
      </c>
      <c r="H44" s="85">
        <f>'CountyCom1; STUV'!J50</f>
        <v>128</v>
      </c>
      <c r="I44" s="94">
        <f t="shared" si="13"/>
        <v>0.4556962025</v>
      </c>
      <c r="J44" s="95">
        <f t="shared" si="14"/>
        <v>0.6918918919</v>
      </c>
      <c r="K44" s="96">
        <f t="shared" ref="K44:M44" si="204">IF($D44=0,"",POWER($I44,K$2))</f>
        <v>1</v>
      </c>
      <c r="L44" s="96">
        <f t="shared" si="204"/>
        <v>0.4556962025</v>
      </c>
      <c r="M44" s="96">
        <f t="shared" si="204"/>
        <v>0.207659029</v>
      </c>
      <c r="N44" s="97">
        <f t="shared" ref="N44:O44" si="205">IF($D44=0,"",$J44*K44)</f>
        <v>0.6918918919</v>
      </c>
      <c r="O44" s="97">
        <f t="shared" si="205"/>
        <v>0.3152925077</v>
      </c>
      <c r="P44" s="40"/>
      <c r="Q44" s="40"/>
      <c r="R44" s="40"/>
      <c r="S44" s="40"/>
      <c r="T44" s="94">
        <f t="shared" si="17"/>
        <v>0.4556962025</v>
      </c>
      <c r="U44" s="94">
        <f t="shared" si="18"/>
        <v>0.407940812</v>
      </c>
      <c r="V44" s="98">
        <f t="shared" si="19"/>
        <v>0.5945539835</v>
      </c>
      <c r="W44" s="98">
        <f t="shared" si="20"/>
        <v>0.54208269</v>
      </c>
      <c r="X44" s="40">
        <f t="shared" si="21"/>
        <v>158</v>
      </c>
      <c r="Y44" s="40">
        <f t="shared" si="22"/>
        <v>185</v>
      </c>
      <c r="Z44" s="40">
        <f t="shared" si="23"/>
        <v>93.93952939</v>
      </c>
      <c r="AA44" s="40">
        <f t="shared" si="24"/>
        <v>64.06047061</v>
      </c>
      <c r="AB44" s="40">
        <f t="shared" si="25"/>
        <v>100.2852977</v>
      </c>
      <c r="AC44" s="40">
        <f t="shared" si="26"/>
        <v>84.71470235</v>
      </c>
      <c r="AD44" s="40">
        <f t="shared" ref="AD44:AE44" si="206">IF($D44=0,"",IFERROR(F44/AA44,0.5))</f>
        <v>1.123938043</v>
      </c>
      <c r="AE44" s="40">
        <f t="shared" si="206"/>
        <v>0.5683784297</v>
      </c>
      <c r="AF44" s="34">
        <f t="shared" si="28"/>
        <v>106</v>
      </c>
      <c r="AG44" s="34">
        <f t="shared" ref="AG44:AH44" si="207">IF($D44=0,"",ROUND(AA44*AD44,0))</f>
        <v>72</v>
      </c>
      <c r="AH44" s="34">
        <f t="shared" si="207"/>
        <v>57</v>
      </c>
      <c r="AI44" s="34">
        <f t="shared" si="30"/>
        <v>48</v>
      </c>
      <c r="AJ44" s="80">
        <f>'CountyCom1; STUV'!K50</f>
        <v>5</v>
      </c>
      <c r="AK44" s="99">
        <f>'CountyCom1; STUV'!L50</f>
        <v>15</v>
      </c>
      <c r="AL44" s="17">
        <f>'CountyCom1; STUV'!F50</f>
        <v>434</v>
      </c>
      <c r="AM44" s="100">
        <f t="shared" si="31"/>
        <v>343</v>
      </c>
      <c r="AN44" s="43">
        <f t="shared" si="32"/>
        <v>0.7903225806</v>
      </c>
      <c r="AO44" s="100">
        <f t="shared" si="33"/>
        <v>283</v>
      </c>
      <c r="AP44" s="42">
        <f t="shared" si="34"/>
        <v>0.6520737327</v>
      </c>
      <c r="AQ44" s="39">
        <f t="shared" si="35"/>
        <v>0.416909621</v>
      </c>
      <c r="AR44" s="39">
        <f t="shared" si="36"/>
        <v>0.6239067055</v>
      </c>
      <c r="AS44" s="39">
        <f t="shared" si="37"/>
        <v>0.5759717314</v>
      </c>
      <c r="AT44" s="39">
        <f t="shared" si="38"/>
        <v>0.5441696113</v>
      </c>
      <c r="AU44" s="39">
        <f t="shared" si="11"/>
        <v>0.416909621</v>
      </c>
      <c r="AV44" s="39">
        <f t="shared" si="39"/>
        <v>0.4606413994</v>
      </c>
      <c r="AW44" s="39">
        <f t="shared" si="40"/>
        <v>0.5759717314</v>
      </c>
      <c r="AX44" s="39">
        <f t="shared" si="41"/>
        <v>0.628975265</v>
      </c>
    </row>
    <row r="45">
      <c r="A45" s="73"/>
      <c r="B45" s="73"/>
      <c r="C45" s="73"/>
      <c r="D45" s="74">
        <f t="shared" si="12"/>
        <v>1</v>
      </c>
      <c r="E45" s="84">
        <f>'CountyCom1; STUV'!G51</f>
        <v>217</v>
      </c>
      <c r="F45" s="84">
        <f>'CountyCom1; STUV'!H51</f>
        <v>165</v>
      </c>
      <c r="G45" s="85">
        <f>'CountyCom1; STUV'!I51</f>
        <v>150</v>
      </c>
      <c r="H45" s="85">
        <f>'CountyCom1; STUV'!J51</f>
        <v>285</v>
      </c>
      <c r="I45" s="94">
        <f t="shared" si="13"/>
        <v>0.4319371728</v>
      </c>
      <c r="J45" s="95">
        <f t="shared" si="14"/>
        <v>0.6551724138</v>
      </c>
      <c r="K45" s="96">
        <f t="shared" ref="K45:M45" si="208">IF($D45=0,"",POWER($I45,K$2))</f>
        <v>1</v>
      </c>
      <c r="L45" s="96">
        <f t="shared" si="208"/>
        <v>0.4319371728</v>
      </c>
      <c r="M45" s="96">
        <f t="shared" si="208"/>
        <v>0.1865697212</v>
      </c>
      <c r="N45" s="97">
        <f t="shared" ref="N45:O45" si="209">IF($D45=0,"",$J45*K45)</f>
        <v>0.6551724138</v>
      </c>
      <c r="O45" s="97">
        <f t="shared" si="209"/>
        <v>0.2829933201</v>
      </c>
      <c r="P45" s="40"/>
      <c r="Q45" s="40"/>
      <c r="R45" s="40"/>
      <c r="S45" s="40"/>
      <c r="T45" s="94">
        <f t="shared" si="17"/>
        <v>0.4319371728</v>
      </c>
      <c r="U45" s="94">
        <f t="shared" si="18"/>
        <v>0.3712213339</v>
      </c>
      <c r="V45" s="98">
        <f t="shared" si="19"/>
        <v>0.6139057736</v>
      </c>
      <c r="W45" s="98">
        <f t="shared" si="20"/>
        <v>0.58130411</v>
      </c>
      <c r="X45" s="40">
        <f t="shared" si="21"/>
        <v>382</v>
      </c>
      <c r="Y45" s="40">
        <f t="shared" si="22"/>
        <v>435</v>
      </c>
      <c r="Z45" s="40">
        <f t="shared" si="23"/>
        <v>234.5120055</v>
      </c>
      <c r="AA45" s="40">
        <f t="shared" si="24"/>
        <v>147.4879945</v>
      </c>
      <c r="AB45" s="40">
        <f t="shared" si="25"/>
        <v>252.8672879</v>
      </c>
      <c r="AC45" s="40">
        <f t="shared" si="26"/>
        <v>182.1327121</v>
      </c>
      <c r="AD45" s="40">
        <f t="shared" ref="AD45:AE45" si="210">IF($D45=0,"",IFERROR(F45/AA45,0.5))</f>
        <v>1.118735125</v>
      </c>
      <c r="AE45" s="40">
        <f t="shared" si="210"/>
        <v>0.5931965391</v>
      </c>
      <c r="AF45" s="34">
        <f t="shared" si="28"/>
        <v>262</v>
      </c>
      <c r="AG45" s="34">
        <f t="shared" ref="AG45:AH45" si="211">IF($D45=0,"",ROUND(AA45*AD45,0))</f>
        <v>165</v>
      </c>
      <c r="AH45" s="34">
        <f t="shared" si="211"/>
        <v>150</v>
      </c>
      <c r="AI45" s="34">
        <f t="shared" si="30"/>
        <v>108</v>
      </c>
      <c r="AJ45" s="80">
        <f>'CountyCom1; STUV'!K51</f>
        <v>33</v>
      </c>
      <c r="AK45" s="99">
        <f>'CountyCom1; STUV'!L51</f>
        <v>16</v>
      </c>
      <c r="AL45" s="17">
        <f>'CountyCom1; STUV'!F51</f>
        <v>1010</v>
      </c>
      <c r="AM45" s="100">
        <f t="shared" si="31"/>
        <v>817</v>
      </c>
      <c r="AN45" s="43">
        <f t="shared" si="32"/>
        <v>0.8089108911</v>
      </c>
      <c r="AO45" s="100">
        <f t="shared" si="33"/>
        <v>685</v>
      </c>
      <c r="AP45" s="42">
        <f t="shared" si="34"/>
        <v>0.6782178218</v>
      </c>
      <c r="AQ45" s="39">
        <f t="shared" si="35"/>
        <v>0.4492044064</v>
      </c>
      <c r="AR45" s="39">
        <f t="shared" si="36"/>
        <v>0.6144430845</v>
      </c>
      <c r="AS45" s="39">
        <f t="shared" si="37"/>
        <v>0.601459854</v>
      </c>
      <c r="AT45" s="39">
        <f t="shared" si="38"/>
        <v>0.5401459854</v>
      </c>
      <c r="AU45" s="39">
        <f t="shared" si="11"/>
        <v>0.4492044064</v>
      </c>
      <c r="AV45" s="39">
        <f t="shared" si="39"/>
        <v>0.4675642595</v>
      </c>
      <c r="AW45" s="39">
        <f t="shared" si="40"/>
        <v>0.601459854</v>
      </c>
      <c r="AX45" s="39">
        <f t="shared" si="41"/>
        <v>0.6233576642</v>
      </c>
    </row>
    <row r="46">
      <c r="A46" s="73"/>
      <c r="B46" s="73"/>
      <c r="C46" s="73"/>
      <c r="D46" s="74">
        <f t="shared" si="12"/>
        <v>1</v>
      </c>
      <c r="E46" s="84">
        <f>'CountyCom1; STUV'!G52</f>
        <v>83</v>
      </c>
      <c r="F46" s="84">
        <f>'CountyCom1; STUV'!H52</f>
        <v>47</v>
      </c>
      <c r="G46" s="85">
        <f>'CountyCom1; STUV'!I52</f>
        <v>86</v>
      </c>
      <c r="H46" s="85">
        <f>'CountyCom1; STUV'!J52</f>
        <v>111</v>
      </c>
      <c r="I46" s="94">
        <f t="shared" si="13"/>
        <v>0.3615384615</v>
      </c>
      <c r="J46" s="95">
        <f t="shared" si="14"/>
        <v>0.5634517766</v>
      </c>
      <c r="K46" s="96">
        <f t="shared" ref="K46:M46" si="212">IF($D46=0,"",POWER($I46,K$2))</f>
        <v>1</v>
      </c>
      <c r="L46" s="96">
        <f t="shared" si="212"/>
        <v>0.3615384615</v>
      </c>
      <c r="M46" s="96">
        <f t="shared" si="212"/>
        <v>0.1307100592</v>
      </c>
      <c r="N46" s="97">
        <f t="shared" ref="N46:O46" si="213">IF($D46=0,"",$J46*K46)</f>
        <v>0.5634517766</v>
      </c>
      <c r="O46" s="97">
        <f t="shared" si="213"/>
        <v>0.2037094885</v>
      </c>
      <c r="P46" s="40"/>
      <c r="Q46" s="40"/>
      <c r="R46" s="40"/>
      <c r="S46" s="40"/>
      <c r="T46" s="94">
        <f t="shared" si="17"/>
        <v>0.3615384615</v>
      </c>
      <c r="U46" s="94">
        <f t="shared" si="18"/>
        <v>0.2795006968</v>
      </c>
      <c r="V46" s="98">
        <f t="shared" si="19"/>
        <v>0.6732215589</v>
      </c>
      <c r="W46" s="98">
        <f t="shared" si="20"/>
        <v>0.6805527444</v>
      </c>
      <c r="X46" s="40">
        <f t="shared" si="21"/>
        <v>130</v>
      </c>
      <c r="Y46" s="40">
        <f t="shared" si="22"/>
        <v>197</v>
      </c>
      <c r="Z46" s="40">
        <f t="shared" si="23"/>
        <v>87.51880266</v>
      </c>
      <c r="AA46" s="40">
        <f t="shared" si="24"/>
        <v>42.48119734</v>
      </c>
      <c r="AB46" s="40">
        <f t="shared" si="25"/>
        <v>134.0688907</v>
      </c>
      <c r="AC46" s="40">
        <f t="shared" si="26"/>
        <v>62.93110935</v>
      </c>
      <c r="AD46" s="40">
        <f t="shared" ref="AD46:AE46" si="214">IF($D46=0,"",IFERROR(F46/AA46,0.5))</f>
        <v>1.106371829</v>
      </c>
      <c r="AE46" s="40">
        <f t="shared" si="214"/>
        <v>0.6414612636</v>
      </c>
      <c r="AF46" s="34">
        <f t="shared" si="28"/>
        <v>97</v>
      </c>
      <c r="AG46" s="34">
        <f t="shared" ref="AG46:AH46" si="215">IF($D46=0,"",ROUND(AA46*AD46,0))</f>
        <v>47</v>
      </c>
      <c r="AH46" s="34">
        <f t="shared" si="215"/>
        <v>86</v>
      </c>
      <c r="AI46" s="34">
        <f t="shared" si="30"/>
        <v>40</v>
      </c>
      <c r="AJ46" s="80">
        <f>'CountyCom1; STUV'!K52</f>
        <v>10</v>
      </c>
      <c r="AK46" s="99">
        <f>'CountyCom1; STUV'!L52</f>
        <v>5</v>
      </c>
      <c r="AL46" s="17">
        <f>'CountyCom1; STUV'!F52</f>
        <v>399</v>
      </c>
      <c r="AM46" s="100">
        <f t="shared" si="31"/>
        <v>327</v>
      </c>
      <c r="AN46" s="43">
        <f t="shared" si="32"/>
        <v>0.8195488722</v>
      </c>
      <c r="AO46" s="100">
        <f t="shared" si="33"/>
        <v>270</v>
      </c>
      <c r="AP46" s="42">
        <f t="shared" si="34"/>
        <v>0.6766917293</v>
      </c>
      <c r="AQ46" s="39">
        <f t="shared" si="35"/>
        <v>0.5168195719</v>
      </c>
      <c r="AR46" s="39">
        <f t="shared" si="36"/>
        <v>0.5932721713</v>
      </c>
      <c r="AS46" s="39">
        <f t="shared" si="37"/>
        <v>0.6777777778</v>
      </c>
      <c r="AT46" s="39">
        <f t="shared" si="38"/>
        <v>0.5074074074</v>
      </c>
      <c r="AU46" s="39">
        <f t="shared" si="11"/>
        <v>0.5168195719</v>
      </c>
      <c r="AV46" s="39">
        <f t="shared" si="39"/>
        <v>0.3975535168</v>
      </c>
      <c r="AW46" s="39">
        <f t="shared" si="40"/>
        <v>0.6777777778</v>
      </c>
      <c r="AX46" s="39">
        <f t="shared" si="41"/>
        <v>0.5333333333</v>
      </c>
    </row>
    <row r="47">
      <c r="A47" s="73"/>
      <c r="B47" s="73"/>
      <c r="C47" s="73"/>
      <c r="D47" s="74">
        <f t="shared" si="12"/>
        <v>1</v>
      </c>
      <c r="E47" s="84">
        <f>'CountyCom1; STUV'!G53</f>
        <v>132</v>
      </c>
      <c r="F47" s="84">
        <f>'CountyCom1; STUV'!H53</f>
        <v>52</v>
      </c>
      <c r="G47" s="85">
        <f>'CountyCom1; STUV'!I53</f>
        <v>144</v>
      </c>
      <c r="H47" s="85">
        <f>'CountyCom1; STUV'!J53</f>
        <v>108</v>
      </c>
      <c r="I47" s="94">
        <f t="shared" si="13"/>
        <v>0.2826086957</v>
      </c>
      <c r="J47" s="95">
        <f t="shared" si="14"/>
        <v>0.4285714286</v>
      </c>
      <c r="K47" s="96">
        <f t="shared" ref="K47:M47" si="216">IF($D47=0,"",POWER($I47,K$2))</f>
        <v>1</v>
      </c>
      <c r="L47" s="96">
        <f t="shared" si="216"/>
        <v>0.2826086957</v>
      </c>
      <c r="M47" s="96">
        <f t="shared" si="216"/>
        <v>0.07986767486</v>
      </c>
      <c r="N47" s="97">
        <f t="shared" ref="N47:O47" si="217">IF($D47=0,"",$J47*K47)</f>
        <v>0.4285714286</v>
      </c>
      <c r="O47" s="97">
        <f t="shared" si="217"/>
        <v>0.1211180124</v>
      </c>
      <c r="P47" s="40"/>
      <c r="Q47" s="40"/>
      <c r="R47" s="40"/>
      <c r="S47" s="40"/>
      <c r="T47" s="94">
        <f t="shared" si="17"/>
        <v>0.2826086957</v>
      </c>
      <c r="U47" s="94">
        <f t="shared" si="18"/>
        <v>0.1446203487</v>
      </c>
      <c r="V47" s="98">
        <f t="shared" si="19"/>
        <v>0.7360183826</v>
      </c>
      <c r="W47" s="98">
        <f t="shared" si="20"/>
        <v>0.8236582131</v>
      </c>
      <c r="X47" s="40">
        <f t="shared" si="21"/>
        <v>184</v>
      </c>
      <c r="Y47" s="40">
        <f t="shared" si="22"/>
        <v>252</v>
      </c>
      <c r="Z47" s="40">
        <f t="shared" si="23"/>
        <v>135.4273824</v>
      </c>
      <c r="AA47" s="40">
        <f t="shared" si="24"/>
        <v>48.5726176</v>
      </c>
      <c r="AB47" s="40">
        <f t="shared" si="25"/>
        <v>207.5618697</v>
      </c>
      <c r="AC47" s="40">
        <f t="shared" si="26"/>
        <v>44.4381303</v>
      </c>
      <c r="AD47" s="40">
        <f t="shared" ref="AD47:AE47" si="218">IF($D47=0,"",IFERROR(F47/AA47,0.5))</f>
        <v>1.070562028</v>
      </c>
      <c r="AE47" s="40">
        <f t="shared" si="218"/>
        <v>0.6937690444</v>
      </c>
      <c r="AF47" s="34">
        <f t="shared" si="28"/>
        <v>145</v>
      </c>
      <c r="AG47" s="34">
        <f t="shared" ref="AG47:AH47" si="219">IF($D47=0,"",ROUND(AA47*AD47,0))</f>
        <v>52</v>
      </c>
      <c r="AH47" s="34">
        <f t="shared" si="219"/>
        <v>144</v>
      </c>
      <c r="AI47" s="34">
        <f t="shared" si="30"/>
        <v>31</v>
      </c>
      <c r="AJ47" s="80">
        <f>'CountyCom1; STUV'!K53</f>
        <v>23</v>
      </c>
      <c r="AK47" s="99">
        <f>'CountyCom1; STUV'!L53</f>
        <v>6</v>
      </c>
      <c r="AL47" s="17">
        <f>'CountyCom1; STUV'!F53</f>
        <v>514</v>
      </c>
      <c r="AM47" s="100">
        <f t="shared" si="31"/>
        <v>436</v>
      </c>
      <c r="AN47" s="43">
        <f t="shared" si="32"/>
        <v>0.8482490272</v>
      </c>
      <c r="AO47" s="100">
        <f t="shared" si="33"/>
        <v>372</v>
      </c>
      <c r="AP47" s="42">
        <f t="shared" si="34"/>
        <v>0.7237354086</v>
      </c>
      <c r="AQ47" s="39">
        <f t="shared" si="35"/>
        <v>0.6330275229</v>
      </c>
      <c r="AR47" s="39">
        <f t="shared" si="36"/>
        <v>0.5504587156</v>
      </c>
      <c r="AS47" s="39">
        <f t="shared" si="37"/>
        <v>0.7768817204</v>
      </c>
      <c r="AT47" s="39">
        <f t="shared" si="38"/>
        <v>0.4731182796</v>
      </c>
      <c r="AU47" s="39">
        <f t="shared" si="11"/>
        <v>0.6330275229</v>
      </c>
      <c r="AV47" s="39">
        <f t="shared" si="39"/>
        <v>0.4220183486</v>
      </c>
      <c r="AW47" s="39">
        <f t="shared" si="40"/>
        <v>0.7768817204</v>
      </c>
      <c r="AX47" s="39">
        <f t="shared" si="41"/>
        <v>0.5295698925</v>
      </c>
    </row>
    <row r="48">
      <c r="A48" s="73"/>
      <c r="B48" s="73"/>
      <c r="C48" s="73"/>
      <c r="D48" s="74">
        <f t="shared" si="12"/>
        <v>1</v>
      </c>
      <c r="E48" s="84">
        <f>'CountyCom1; STUV'!G54</f>
        <v>55</v>
      </c>
      <c r="F48" s="84">
        <f>'CountyCom1; STUV'!H54</f>
        <v>58</v>
      </c>
      <c r="G48" s="85">
        <f>'CountyCom1; STUV'!I54</f>
        <v>38</v>
      </c>
      <c r="H48" s="85">
        <f>'CountyCom1; STUV'!J54</f>
        <v>134</v>
      </c>
      <c r="I48" s="94">
        <f t="shared" si="13"/>
        <v>0.5132743363</v>
      </c>
      <c r="J48" s="95">
        <f t="shared" si="14"/>
        <v>0.7790697674</v>
      </c>
      <c r="K48" s="96">
        <f t="shared" ref="K48:M48" si="220">IF($D48=0,"",POWER($I48,K$2))</f>
        <v>1</v>
      </c>
      <c r="L48" s="96">
        <f t="shared" si="220"/>
        <v>0.5132743363</v>
      </c>
      <c r="M48" s="96">
        <f t="shared" si="220"/>
        <v>0.2634505443</v>
      </c>
      <c r="N48" s="97">
        <f t="shared" ref="N48:O48" si="221">IF($D48=0,"",$J48*K48)</f>
        <v>0.7790697674</v>
      </c>
      <c r="O48" s="97">
        <f t="shared" si="221"/>
        <v>0.3998765178</v>
      </c>
      <c r="P48" s="40"/>
      <c r="Q48" s="40"/>
      <c r="R48" s="40"/>
      <c r="S48" s="40"/>
      <c r="T48" s="94">
        <f t="shared" si="17"/>
        <v>0.5132743363</v>
      </c>
      <c r="U48" s="94">
        <f t="shared" si="18"/>
        <v>0.4951186876</v>
      </c>
      <c r="V48" s="98">
        <f t="shared" si="19"/>
        <v>0.5474471946</v>
      </c>
      <c r="W48" s="98">
        <f t="shared" si="20"/>
        <v>0.4488294117</v>
      </c>
      <c r="X48" s="40">
        <f t="shared" si="21"/>
        <v>113</v>
      </c>
      <c r="Y48" s="40">
        <f t="shared" si="22"/>
        <v>172</v>
      </c>
      <c r="Z48" s="40">
        <f t="shared" si="23"/>
        <v>61.86153299</v>
      </c>
      <c r="AA48" s="40">
        <f t="shared" si="24"/>
        <v>51.13846701</v>
      </c>
      <c r="AB48" s="40">
        <f t="shared" si="25"/>
        <v>77.19865881</v>
      </c>
      <c r="AC48" s="40">
        <f t="shared" si="26"/>
        <v>94.80134119</v>
      </c>
      <c r="AD48" s="40">
        <f t="shared" ref="AD48:AE48" si="222">IF($D48=0,"",IFERROR(F48/AA48,0.5))</f>
        <v>1.134175571</v>
      </c>
      <c r="AE48" s="40">
        <f t="shared" si="222"/>
        <v>0.4922365309</v>
      </c>
      <c r="AF48" s="34">
        <f t="shared" si="28"/>
        <v>70</v>
      </c>
      <c r="AG48" s="34">
        <f t="shared" ref="AG48:AH48" si="223">IF($D48=0,"",ROUND(AA48*AD48,0))</f>
        <v>58</v>
      </c>
      <c r="AH48" s="34">
        <f t="shared" si="223"/>
        <v>38</v>
      </c>
      <c r="AI48" s="34">
        <f t="shared" si="30"/>
        <v>47</v>
      </c>
      <c r="AJ48" s="80">
        <f>'CountyCom1; STUV'!K54</f>
        <v>22</v>
      </c>
      <c r="AK48" s="99">
        <f>'CountyCom1; STUV'!L54</f>
        <v>19</v>
      </c>
      <c r="AL48" s="17">
        <f>'CountyCom1; STUV'!F54</f>
        <v>433</v>
      </c>
      <c r="AM48" s="100">
        <f t="shared" si="31"/>
        <v>285</v>
      </c>
      <c r="AN48" s="43">
        <f t="shared" si="32"/>
        <v>0.6581986143</v>
      </c>
      <c r="AO48" s="100">
        <f t="shared" si="33"/>
        <v>213</v>
      </c>
      <c r="AP48" s="42">
        <f t="shared" si="34"/>
        <v>0.4919168591</v>
      </c>
      <c r="AQ48" s="39">
        <f t="shared" si="35"/>
        <v>0.3263157895</v>
      </c>
      <c r="AR48" s="39">
        <f t="shared" si="36"/>
        <v>0.6631578947</v>
      </c>
      <c r="AS48" s="39">
        <f t="shared" si="37"/>
        <v>0.5070422535</v>
      </c>
      <c r="AT48" s="39">
        <f t="shared" si="38"/>
        <v>0.5492957746</v>
      </c>
      <c r="AU48" s="39">
        <f t="shared" si="11"/>
        <v>0.3263157895</v>
      </c>
      <c r="AV48" s="39">
        <f t="shared" si="39"/>
        <v>0.3964912281</v>
      </c>
      <c r="AW48" s="39">
        <f t="shared" si="40"/>
        <v>0.5070422535</v>
      </c>
      <c r="AX48" s="39">
        <f t="shared" si="41"/>
        <v>0.6009389671</v>
      </c>
    </row>
    <row r="49">
      <c r="A49" s="73"/>
      <c r="B49" s="73"/>
      <c r="C49" s="73"/>
      <c r="D49" s="74">
        <f t="shared" si="12"/>
        <v>1</v>
      </c>
      <c r="E49" s="84">
        <f>'CountyCom1; STUV'!G55</f>
        <v>164</v>
      </c>
      <c r="F49" s="84">
        <f>'CountyCom1; STUV'!H55</f>
        <v>91</v>
      </c>
      <c r="G49" s="85">
        <f>'CountyCom1; STUV'!I55</f>
        <v>128</v>
      </c>
      <c r="H49" s="85">
        <f>'CountyCom1; STUV'!J55</f>
        <v>200</v>
      </c>
      <c r="I49" s="94">
        <f t="shared" si="13"/>
        <v>0.3568627451</v>
      </c>
      <c r="J49" s="95">
        <f t="shared" si="14"/>
        <v>0.6097560976</v>
      </c>
      <c r="K49" s="96">
        <f t="shared" ref="K49:M49" si="224">IF($D49=0,"",POWER($I49,K$2))</f>
        <v>1</v>
      </c>
      <c r="L49" s="96">
        <f t="shared" si="224"/>
        <v>0.3568627451</v>
      </c>
      <c r="M49" s="96">
        <f t="shared" si="224"/>
        <v>0.1273510188</v>
      </c>
      <c r="N49" s="97">
        <f t="shared" ref="N49:O49" si="225">IF($D49=0,"",$J49*K49)</f>
        <v>0.6097560976</v>
      </c>
      <c r="O49" s="97">
        <f t="shared" si="225"/>
        <v>0.2175992348</v>
      </c>
      <c r="P49" s="40"/>
      <c r="Q49" s="40"/>
      <c r="R49" s="40"/>
      <c r="S49" s="40"/>
      <c r="T49" s="94">
        <f t="shared" si="17"/>
        <v>0.3568627451</v>
      </c>
      <c r="U49" s="94">
        <f t="shared" si="18"/>
        <v>0.3258050177</v>
      </c>
      <c r="V49" s="98">
        <f t="shared" si="19"/>
        <v>0.6832223979</v>
      </c>
      <c r="W49" s="98">
        <f t="shared" si="20"/>
        <v>0.6351001793</v>
      </c>
      <c r="X49" s="40">
        <f t="shared" si="21"/>
        <v>255</v>
      </c>
      <c r="Y49" s="40">
        <f t="shared" si="22"/>
        <v>328</v>
      </c>
      <c r="Z49" s="40">
        <f t="shared" si="23"/>
        <v>174.2217115</v>
      </c>
      <c r="AA49" s="40">
        <f t="shared" si="24"/>
        <v>80.77828854</v>
      </c>
      <c r="AB49" s="40">
        <f t="shared" si="25"/>
        <v>208.3128588</v>
      </c>
      <c r="AC49" s="40">
        <f t="shared" si="26"/>
        <v>119.6871412</v>
      </c>
      <c r="AD49" s="40">
        <f t="shared" ref="AD49:AE49" si="226">IF($D49=0,"",IFERROR(F49/AA49,0.5))</f>
        <v>1.126540332</v>
      </c>
      <c r="AE49" s="40">
        <f t="shared" si="226"/>
        <v>0.6144603878</v>
      </c>
      <c r="AF49" s="34">
        <f t="shared" si="28"/>
        <v>196</v>
      </c>
      <c r="AG49" s="34">
        <f t="shared" ref="AG49:AH49" si="227">IF($D49=0,"",ROUND(AA49*AD49,0))</f>
        <v>91</v>
      </c>
      <c r="AH49" s="34">
        <f t="shared" si="227"/>
        <v>128</v>
      </c>
      <c r="AI49" s="34">
        <f t="shared" si="30"/>
        <v>74</v>
      </c>
      <c r="AJ49" s="80">
        <f>'CountyCom1; STUV'!K55</f>
        <v>29</v>
      </c>
      <c r="AK49" s="99">
        <f>'CountyCom1; STUV'!L55</f>
        <v>4</v>
      </c>
      <c r="AL49" s="17">
        <f>'CountyCom1; STUV'!F55</f>
        <v>713</v>
      </c>
      <c r="AM49" s="100">
        <f t="shared" si="31"/>
        <v>583</v>
      </c>
      <c r="AN49" s="43">
        <f t="shared" si="32"/>
        <v>0.8176718093</v>
      </c>
      <c r="AO49" s="100">
        <f t="shared" si="33"/>
        <v>489</v>
      </c>
      <c r="AP49" s="42">
        <f t="shared" si="34"/>
        <v>0.6858345021</v>
      </c>
      <c r="AQ49" s="39">
        <f t="shared" si="35"/>
        <v>0.5008576329</v>
      </c>
      <c r="AR49" s="39">
        <f t="shared" si="36"/>
        <v>0.6243567753</v>
      </c>
      <c r="AS49" s="39">
        <f t="shared" si="37"/>
        <v>0.6625766871</v>
      </c>
      <c r="AT49" s="39">
        <f t="shared" si="38"/>
        <v>0.5521472393</v>
      </c>
      <c r="AU49" s="39">
        <f t="shared" si="11"/>
        <v>0.5008576329</v>
      </c>
      <c r="AV49" s="39">
        <f t="shared" si="39"/>
        <v>0.4373927959</v>
      </c>
      <c r="AW49" s="39">
        <f t="shared" si="40"/>
        <v>0.6625766871</v>
      </c>
      <c r="AX49" s="39">
        <f t="shared" si="41"/>
        <v>0.5869120654</v>
      </c>
    </row>
    <row r="50">
      <c r="A50" s="73"/>
      <c r="B50" s="73"/>
      <c r="C50" s="73"/>
      <c r="D50" s="74">
        <f t="shared" si="12"/>
        <v>1</v>
      </c>
      <c r="E50" s="84">
        <f>'CountyCom1; STUV'!G56</f>
        <v>217</v>
      </c>
      <c r="F50" s="84">
        <f>'CountyCom1; STUV'!H56</f>
        <v>101</v>
      </c>
      <c r="G50" s="85">
        <f>'CountyCom1; STUV'!I56</f>
        <v>155</v>
      </c>
      <c r="H50" s="85">
        <f>'CountyCom1; STUV'!J56</f>
        <v>226</v>
      </c>
      <c r="I50" s="94">
        <f t="shared" si="13"/>
        <v>0.3176100629</v>
      </c>
      <c r="J50" s="95">
        <f t="shared" si="14"/>
        <v>0.593175853</v>
      </c>
      <c r="K50" s="96">
        <f t="shared" ref="K50:M50" si="228">IF($D50=0,"",POWER($I50,K$2))</f>
        <v>1</v>
      </c>
      <c r="L50" s="96">
        <f t="shared" si="228"/>
        <v>0.3176100629</v>
      </c>
      <c r="M50" s="96">
        <f t="shared" si="228"/>
        <v>0.1008761521</v>
      </c>
      <c r="N50" s="97">
        <f t="shared" ref="N50:O50" si="229">IF($D50=0,"",$J50*K50)</f>
        <v>0.593175853</v>
      </c>
      <c r="O50" s="97">
        <f t="shared" si="229"/>
        <v>0.18839862</v>
      </c>
      <c r="P50" s="40"/>
      <c r="Q50" s="40"/>
      <c r="R50" s="40"/>
      <c r="S50" s="40"/>
      <c r="T50" s="94">
        <f t="shared" si="17"/>
        <v>0.3176100629</v>
      </c>
      <c r="U50" s="94">
        <f t="shared" si="18"/>
        <v>0.3092247731</v>
      </c>
      <c r="V50" s="98">
        <f t="shared" si="19"/>
        <v>0.7202935424</v>
      </c>
      <c r="W50" s="98">
        <f t="shared" si="20"/>
        <v>0.6561098868</v>
      </c>
      <c r="X50" s="40">
        <f t="shared" si="21"/>
        <v>318</v>
      </c>
      <c r="Y50" s="40">
        <f t="shared" si="22"/>
        <v>381</v>
      </c>
      <c r="Z50" s="40">
        <f t="shared" si="23"/>
        <v>229.0533465</v>
      </c>
      <c r="AA50" s="40">
        <f t="shared" si="24"/>
        <v>88.94665351</v>
      </c>
      <c r="AB50" s="40">
        <f t="shared" si="25"/>
        <v>249.9778669</v>
      </c>
      <c r="AC50" s="40">
        <f t="shared" si="26"/>
        <v>131.0221331</v>
      </c>
      <c r="AD50" s="40">
        <f t="shared" ref="AD50:AE50" si="230">IF($D50=0,"",IFERROR(F50/AA50,0.5))</f>
        <v>1.135512085</v>
      </c>
      <c r="AE50" s="40">
        <f t="shared" si="230"/>
        <v>0.620054895</v>
      </c>
      <c r="AF50" s="34">
        <f t="shared" si="28"/>
        <v>260</v>
      </c>
      <c r="AG50" s="34">
        <f t="shared" ref="AG50:AH50" si="231">IF($D50=0,"",ROUND(AA50*AD50,0))</f>
        <v>101</v>
      </c>
      <c r="AH50" s="34">
        <f t="shared" si="231"/>
        <v>155</v>
      </c>
      <c r="AI50" s="34">
        <f t="shared" si="30"/>
        <v>81</v>
      </c>
      <c r="AJ50" s="80">
        <f>'CountyCom1; STUV'!K56</f>
        <v>21</v>
      </c>
      <c r="AK50" s="99">
        <f>'CountyCom1; STUV'!L56</f>
        <v>9</v>
      </c>
      <c r="AL50" s="17">
        <f>'CountyCom1; STUV'!F56</f>
        <v>815</v>
      </c>
      <c r="AM50" s="100">
        <f t="shared" si="31"/>
        <v>699</v>
      </c>
      <c r="AN50" s="43">
        <f t="shared" si="32"/>
        <v>0.8576687117</v>
      </c>
      <c r="AO50" s="100">
        <f t="shared" si="33"/>
        <v>597</v>
      </c>
      <c r="AP50" s="42">
        <f t="shared" si="34"/>
        <v>0.7325153374</v>
      </c>
      <c r="AQ50" s="39">
        <f t="shared" si="35"/>
        <v>0.5321888412</v>
      </c>
      <c r="AR50" s="39">
        <f t="shared" si="36"/>
        <v>0.6337625179</v>
      </c>
      <c r="AS50" s="39">
        <f t="shared" si="37"/>
        <v>0.6951423786</v>
      </c>
      <c r="AT50" s="39">
        <f t="shared" si="38"/>
        <v>0.5711892797</v>
      </c>
      <c r="AU50" s="39">
        <f t="shared" si="11"/>
        <v>0.5321888412</v>
      </c>
      <c r="AV50" s="39">
        <f t="shared" si="39"/>
        <v>0.4549356223</v>
      </c>
      <c r="AW50" s="39">
        <f t="shared" si="40"/>
        <v>0.6951423786</v>
      </c>
      <c r="AX50" s="39">
        <f t="shared" si="41"/>
        <v>0.6046901173</v>
      </c>
    </row>
    <row r="51">
      <c r="A51" s="73"/>
      <c r="B51" s="73"/>
      <c r="C51" s="73"/>
      <c r="D51" s="74">
        <f t="shared" si="12"/>
        <v>1</v>
      </c>
      <c r="E51" s="84">
        <f>'CountyCom1; STUV'!G57</f>
        <v>118</v>
      </c>
      <c r="F51" s="84">
        <f>'CountyCom1; STUV'!H57</f>
        <v>64</v>
      </c>
      <c r="G51" s="85">
        <f>'CountyCom1; STUV'!I57</f>
        <v>145</v>
      </c>
      <c r="H51" s="85">
        <f>'CountyCom1; STUV'!J57</f>
        <v>206</v>
      </c>
      <c r="I51" s="94">
        <f t="shared" si="13"/>
        <v>0.3516483516</v>
      </c>
      <c r="J51" s="95">
        <f t="shared" si="14"/>
        <v>0.5868945869</v>
      </c>
      <c r="K51" s="96">
        <f t="shared" ref="K51:M51" si="232">IF($D51=0,"",POWER($I51,K$2))</f>
        <v>1</v>
      </c>
      <c r="L51" s="96">
        <f t="shared" si="232"/>
        <v>0.3516483516</v>
      </c>
      <c r="M51" s="96">
        <f t="shared" si="232"/>
        <v>0.1236565632</v>
      </c>
      <c r="N51" s="97">
        <f t="shared" ref="N51:O51" si="233">IF($D51=0,"",$J51*K51)</f>
        <v>0.5868945869</v>
      </c>
      <c r="O51" s="97">
        <f t="shared" si="233"/>
        <v>0.2063805141</v>
      </c>
      <c r="P51" s="40"/>
      <c r="Q51" s="40"/>
      <c r="R51" s="40"/>
      <c r="S51" s="40"/>
      <c r="T51" s="94">
        <f t="shared" si="17"/>
        <v>0.3516483516</v>
      </c>
      <c r="U51" s="94">
        <f t="shared" si="18"/>
        <v>0.302943507</v>
      </c>
      <c r="V51" s="98">
        <f t="shared" si="19"/>
        <v>0.6857571503</v>
      </c>
      <c r="W51" s="98">
        <f t="shared" si="20"/>
        <v>0.6584114126</v>
      </c>
      <c r="X51" s="40">
        <f t="shared" si="21"/>
        <v>182</v>
      </c>
      <c r="Y51" s="40">
        <f t="shared" si="22"/>
        <v>351</v>
      </c>
      <c r="Z51" s="40">
        <f t="shared" si="23"/>
        <v>124.8078013</v>
      </c>
      <c r="AA51" s="40">
        <f t="shared" si="24"/>
        <v>57.19219865</v>
      </c>
      <c r="AB51" s="40">
        <f t="shared" si="25"/>
        <v>231.1024058</v>
      </c>
      <c r="AC51" s="40">
        <f t="shared" si="26"/>
        <v>119.8975942</v>
      </c>
      <c r="AD51" s="40">
        <f t="shared" ref="AD51:AE51" si="234">IF($D51=0,"",IFERROR(F51/AA51,0.5))</f>
        <v>1.119033741</v>
      </c>
      <c r="AE51" s="40">
        <f t="shared" si="234"/>
        <v>0.6274274795</v>
      </c>
      <c r="AF51" s="34">
        <f t="shared" si="28"/>
        <v>140</v>
      </c>
      <c r="AG51" s="34">
        <f t="shared" ref="AG51:AH51" si="235">IF($D51=0,"",ROUND(AA51*AD51,0))</f>
        <v>64</v>
      </c>
      <c r="AH51" s="34">
        <f t="shared" si="235"/>
        <v>145</v>
      </c>
      <c r="AI51" s="34">
        <f t="shared" si="30"/>
        <v>75</v>
      </c>
      <c r="AJ51" s="80">
        <f>'CountyCom1; STUV'!K57</f>
        <v>33</v>
      </c>
      <c r="AK51" s="99">
        <f>'CountyCom1; STUV'!L57</f>
        <v>14</v>
      </c>
      <c r="AL51" s="17">
        <f>'CountyCom1; STUV'!F57</f>
        <v>698</v>
      </c>
      <c r="AM51" s="100">
        <f t="shared" si="31"/>
        <v>533</v>
      </c>
      <c r="AN51" s="43">
        <f t="shared" si="32"/>
        <v>0.7636103152</v>
      </c>
      <c r="AO51" s="100">
        <f t="shared" si="33"/>
        <v>424</v>
      </c>
      <c r="AP51" s="42">
        <f t="shared" si="34"/>
        <v>0.6074498567</v>
      </c>
      <c r="AQ51" s="39">
        <f t="shared" si="35"/>
        <v>0.4934333959</v>
      </c>
      <c r="AR51" s="39">
        <f t="shared" si="36"/>
        <v>0.607879925</v>
      </c>
      <c r="AS51" s="39">
        <f t="shared" si="37"/>
        <v>0.6721698113</v>
      </c>
      <c r="AT51" s="39">
        <f t="shared" si="38"/>
        <v>0.5070754717</v>
      </c>
      <c r="AU51" s="39">
        <f t="shared" si="11"/>
        <v>0.4934333959</v>
      </c>
      <c r="AV51" s="39">
        <f t="shared" si="39"/>
        <v>0.3414634146</v>
      </c>
      <c r="AW51" s="39">
        <f t="shared" si="40"/>
        <v>0.6721698113</v>
      </c>
      <c r="AX51" s="39">
        <f t="shared" si="41"/>
        <v>0.4811320755</v>
      </c>
    </row>
    <row r="52">
      <c r="A52" s="73"/>
      <c r="B52" s="73"/>
      <c r="C52" s="73"/>
      <c r="D52" s="74">
        <f t="shared" si="12"/>
        <v>1</v>
      </c>
      <c r="E52" s="84">
        <f>'CountyCom1; STUV'!G58</f>
        <v>139</v>
      </c>
      <c r="F52" s="84">
        <f>'CountyCom1; STUV'!H58</f>
        <v>39</v>
      </c>
      <c r="G52" s="85">
        <f>'CountyCom1; STUV'!I58</f>
        <v>175</v>
      </c>
      <c r="H52" s="85">
        <f>'CountyCom1; STUV'!J58</f>
        <v>123</v>
      </c>
      <c r="I52" s="94">
        <f t="shared" si="13"/>
        <v>0.2191011236</v>
      </c>
      <c r="J52" s="95">
        <f t="shared" si="14"/>
        <v>0.4127516779</v>
      </c>
      <c r="K52" s="96">
        <f t="shared" ref="K52:M52" si="236">IF($D52=0,"",POWER($I52,K$2))</f>
        <v>1</v>
      </c>
      <c r="L52" s="96">
        <f t="shared" si="236"/>
        <v>0.2191011236</v>
      </c>
      <c r="M52" s="96">
        <f t="shared" si="236"/>
        <v>0.04800530236</v>
      </c>
      <c r="N52" s="97">
        <f t="shared" ref="N52:O52" si="237">IF($D52=0,"",$J52*K52)</f>
        <v>0.4127516779</v>
      </c>
      <c r="O52" s="97">
        <f t="shared" si="237"/>
        <v>0.09043435638</v>
      </c>
      <c r="P52" s="40"/>
      <c r="Q52" s="40"/>
      <c r="R52" s="40"/>
      <c r="S52" s="40"/>
      <c r="T52" s="94">
        <f t="shared" si="17"/>
        <v>0.2191011236</v>
      </c>
      <c r="U52" s="94">
        <f t="shared" si="18"/>
        <v>0.128800598</v>
      </c>
      <c r="V52" s="98">
        <f t="shared" si="19"/>
        <v>0.7972695553</v>
      </c>
      <c r="W52" s="98">
        <f t="shared" si="20"/>
        <v>0.8467183534</v>
      </c>
      <c r="X52" s="40">
        <f t="shared" si="21"/>
        <v>178</v>
      </c>
      <c r="Y52" s="40">
        <f t="shared" si="22"/>
        <v>298</v>
      </c>
      <c r="Z52" s="40">
        <f t="shared" si="23"/>
        <v>141.9139808</v>
      </c>
      <c r="AA52" s="40">
        <f t="shared" si="24"/>
        <v>36.08601916</v>
      </c>
      <c r="AB52" s="40">
        <f t="shared" si="25"/>
        <v>252.3220693</v>
      </c>
      <c r="AC52" s="40">
        <f t="shared" si="26"/>
        <v>45.67793068</v>
      </c>
      <c r="AD52" s="40">
        <f t="shared" ref="AD52:AE52" si="238">IF($D52=0,"",IFERROR(F52/AA52,0.5))</f>
        <v>1.080750964</v>
      </c>
      <c r="AE52" s="40">
        <f t="shared" si="238"/>
        <v>0.6935580406</v>
      </c>
      <c r="AF52" s="34">
        <f t="shared" si="28"/>
        <v>153</v>
      </c>
      <c r="AG52" s="34">
        <f t="shared" ref="AG52:AH52" si="239">IF($D52=0,"",ROUND(AA52*AD52,0))</f>
        <v>39</v>
      </c>
      <c r="AH52" s="34">
        <f t="shared" si="239"/>
        <v>175</v>
      </c>
      <c r="AI52" s="34">
        <f t="shared" si="30"/>
        <v>32</v>
      </c>
      <c r="AJ52" s="80">
        <f>'CountyCom1; STUV'!K58</f>
        <v>15</v>
      </c>
      <c r="AK52" s="99">
        <f>'CountyCom1; STUV'!L58</f>
        <v>2</v>
      </c>
      <c r="AL52" s="17">
        <f>'CountyCom1; STUV'!F58</f>
        <v>554</v>
      </c>
      <c r="AM52" s="100">
        <f t="shared" si="31"/>
        <v>476</v>
      </c>
      <c r="AN52" s="43">
        <f t="shared" si="32"/>
        <v>0.8592057762</v>
      </c>
      <c r="AO52" s="100">
        <f t="shared" si="33"/>
        <v>399</v>
      </c>
      <c r="AP52" s="42">
        <f t="shared" si="34"/>
        <v>0.7202166065</v>
      </c>
      <c r="AQ52" s="39">
        <f t="shared" si="35"/>
        <v>0.6596638655</v>
      </c>
      <c r="AR52" s="39">
        <f t="shared" si="36"/>
        <v>0.5504201681</v>
      </c>
      <c r="AS52" s="39">
        <f t="shared" si="37"/>
        <v>0.8220551378</v>
      </c>
      <c r="AT52" s="39">
        <f t="shared" si="38"/>
        <v>0.4636591479</v>
      </c>
      <c r="AU52" s="39">
        <f t="shared" si="11"/>
        <v>0.6596638655</v>
      </c>
      <c r="AV52" s="39">
        <f t="shared" si="39"/>
        <v>0.3739495798</v>
      </c>
      <c r="AW52" s="39">
        <f t="shared" si="40"/>
        <v>0.8220551378</v>
      </c>
      <c r="AX52" s="39">
        <f t="shared" si="41"/>
        <v>0.4812030075</v>
      </c>
    </row>
    <row r="53">
      <c r="A53" s="73"/>
      <c r="B53" s="73"/>
      <c r="C53" s="73"/>
      <c r="D53" s="74">
        <f t="shared" si="12"/>
        <v>1</v>
      </c>
      <c r="E53" s="84">
        <f>'CountyCom1; STUV'!G59</f>
        <v>97</v>
      </c>
      <c r="F53" s="84">
        <f>'CountyCom1; STUV'!H59</f>
        <v>79</v>
      </c>
      <c r="G53" s="85">
        <f>'CountyCom1; STUV'!I59</f>
        <v>68</v>
      </c>
      <c r="H53" s="85">
        <f>'CountyCom1; STUV'!J59</f>
        <v>177</v>
      </c>
      <c r="I53" s="94">
        <f t="shared" si="13"/>
        <v>0.4488636364</v>
      </c>
      <c r="J53" s="95">
        <f t="shared" si="14"/>
        <v>0.7224489796</v>
      </c>
      <c r="K53" s="96">
        <f t="shared" ref="K53:M53" si="240">IF($D53=0,"",POWER($I53,K$2))</f>
        <v>1</v>
      </c>
      <c r="L53" s="96">
        <f t="shared" si="240"/>
        <v>0.4488636364</v>
      </c>
      <c r="M53" s="96">
        <f t="shared" si="240"/>
        <v>0.201478564</v>
      </c>
      <c r="N53" s="97">
        <f t="shared" ref="N53:O53" si="241">IF($D53=0,"",$J53*K53)</f>
        <v>0.7224489796</v>
      </c>
      <c r="O53" s="97">
        <f t="shared" si="241"/>
        <v>0.3242810761</v>
      </c>
      <c r="P53" s="40"/>
      <c r="Q53" s="40"/>
      <c r="R53" s="40"/>
      <c r="S53" s="40"/>
      <c r="T53" s="94">
        <f t="shared" si="17"/>
        <v>0.4488636364</v>
      </c>
      <c r="U53" s="94">
        <f t="shared" si="18"/>
        <v>0.4384978997</v>
      </c>
      <c r="V53" s="98">
        <f t="shared" si="19"/>
        <v>0.6048755422</v>
      </c>
      <c r="W53" s="98">
        <f t="shared" si="20"/>
        <v>0.5125211441</v>
      </c>
      <c r="X53" s="40">
        <f t="shared" si="21"/>
        <v>176</v>
      </c>
      <c r="Y53" s="40">
        <f t="shared" si="22"/>
        <v>245</v>
      </c>
      <c r="Z53" s="40">
        <f t="shared" si="23"/>
        <v>106.4580954</v>
      </c>
      <c r="AA53" s="40">
        <f t="shared" si="24"/>
        <v>69.54190458</v>
      </c>
      <c r="AB53" s="40">
        <f t="shared" si="25"/>
        <v>125.5676803</v>
      </c>
      <c r="AC53" s="40">
        <f t="shared" si="26"/>
        <v>119.4323197</v>
      </c>
      <c r="AD53" s="40">
        <f t="shared" ref="AD53:AE53" si="242">IF($D53=0,"",IFERROR(F53/AA53,0.5))</f>
        <v>1.1360057</v>
      </c>
      <c r="AE53" s="40">
        <f t="shared" si="242"/>
        <v>0.5415406244</v>
      </c>
      <c r="AF53" s="34">
        <f t="shared" si="28"/>
        <v>121</v>
      </c>
      <c r="AG53" s="34">
        <f t="shared" ref="AG53:AH53" si="243">IF($D53=0,"",ROUND(AA53*AD53,0))</f>
        <v>79</v>
      </c>
      <c r="AH53" s="34">
        <f t="shared" si="243"/>
        <v>68</v>
      </c>
      <c r="AI53" s="34">
        <f t="shared" si="30"/>
        <v>65</v>
      </c>
      <c r="AJ53" s="80">
        <f>'CountyCom1; STUV'!K59</f>
        <v>27</v>
      </c>
      <c r="AK53" s="99">
        <f>'CountyCom1; STUV'!L59</f>
        <v>36</v>
      </c>
      <c r="AL53" s="17">
        <f>'CountyCom1; STUV'!F59</f>
        <v>721</v>
      </c>
      <c r="AM53" s="100">
        <f t="shared" si="31"/>
        <v>421</v>
      </c>
      <c r="AN53" s="43">
        <f t="shared" si="32"/>
        <v>0.5839112344</v>
      </c>
      <c r="AO53" s="100">
        <f t="shared" si="33"/>
        <v>333</v>
      </c>
      <c r="AP53" s="42">
        <f t="shared" si="34"/>
        <v>0.4618585298</v>
      </c>
      <c r="AQ53" s="39">
        <f t="shared" si="35"/>
        <v>0.3919239905</v>
      </c>
      <c r="AR53" s="39">
        <f t="shared" si="36"/>
        <v>0.6508313539</v>
      </c>
      <c r="AS53" s="39">
        <f t="shared" si="37"/>
        <v>0.5675675676</v>
      </c>
      <c r="AT53" s="39">
        <f t="shared" si="38"/>
        <v>0.5585585586</v>
      </c>
      <c r="AU53" s="39">
        <f t="shared" si="11"/>
        <v>0.3919239905</v>
      </c>
      <c r="AV53" s="39">
        <f t="shared" si="39"/>
        <v>0.4180522565</v>
      </c>
      <c r="AW53" s="39">
        <f t="shared" si="40"/>
        <v>0.5675675676</v>
      </c>
      <c r="AX53" s="39">
        <f t="shared" si="41"/>
        <v>0.6006006006</v>
      </c>
    </row>
    <row r="54">
      <c r="A54" s="73"/>
      <c r="B54" s="73"/>
      <c r="C54" s="73"/>
      <c r="D54" s="74">
        <f t="shared" si="12"/>
        <v>1</v>
      </c>
      <c r="E54" s="84">
        <f>'CountyCom1; STUV'!G60</f>
        <v>125</v>
      </c>
      <c r="F54" s="84">
        <f>'CountyCom1; STUV'!H60</f>
        <v>153</v>
      </c>
      <c r="G54" s="85">
        <f>'CountyCom1; STUV'!I60</f>
        <v>149</v>
      </c>
      <c r="H54" s="85">
        <f>'CountyCom1; STUV'!J60</f>
        <v>377</v>
      </c>
      <c r="I54" s="94">
        <f t="shared" si="13"/>
        <v>0.5503597122</v>
      </c>
      <c r="J54" s="95">
        <f t="shared" si="14"/>
        <v>0.716730038</v>
      </c>
      <c r="K54" s="96">
        <f t="shared" ref="K54:M54" si="244">IF($D54=0,"",POWER($I54,K$2))</f>
        <v>1</v>
      </c>
      <c r="L54" s="96">
        <f t="shared" si="244"/>
        <v>0.5503597122</v>
      </c>
      <c r="M54" s="96">
        <f t="shared" si="244"/>
        <v>0.3028958128</v>
      </c>
      <c r="N54" s="97">
        <f t="shared" ref="N54:O54" si="245">IF($D54=0,"",$J54*K54)</f>
        <v>0.716730038</v>
      </c>
      <c r="O54" s="97">
        <f t="shared" si="245"/>
        <v>0.3944593375</v>
      </c>
      <c r="P54" s="40"/>
      <c r="Q54" s="40"/>
      <c r="R54" s="40"/>
      <c r="S54" s="40"/>
      <c r="T54" s="94">
        <f t="shared" si="17"/>
        <v>0.5503597122</v>
      </c>
      <c r="U54" s="94">
        <f t="shared" si="18"/>
        <v>0.4327789581</v>
      </c>
      <c r="V54" s="98">
        <f t="shared" si="19"/>
        <v>0.5033992935</v>
      </c>
      <c r="W54" s="98">
        <f t="shared" si="20"/>
        <v>0.5064605611</v>
      </c>
      <c r="X54" s="40">
        <f t="shared" si="21"/>
        <v>278</v>
      </c>
      <c r="Y54" s="40">
        <f t="shared" si="22"/>
        <v>526</v>
      </c>
      <c r="Z54" s="40">
        <f t="shared" si="23"/>
        <v>139.9450036</v>
      </c>
      <c r="AA54" s="40">
        <f t="shared" si="24"/>
        <v>138.0549964</v>
      </c>
      <c r="AB54" s="40">
        <f t="shared" si="25"/>
        <v>266.3982551</v>
      </c>
      <c r="AC54" s="40">
        <f t="shared" si="26"/>
        <v>259.6017449</v>
      </c>
      <c r="AD54" s="40">
        <f t="shared" ref="AD54:AE54" si="246">IF($D54=0,"",IFERROR(F54/AA54,0.5))</f>
        <v>1.108253986</v>
      </c>
      <c r="AE54" s="40">
        <f t="shared" si="246"/>
        <v>0.5593129727</v>
      </c>
      <c r="AF54" s="34">
        <f t="shared" si="28"/>
        <v>155</v>
      </c>
      <c r="AG54" s="34">
        <f t="shared" ref="AG54:AH54" si="247">IF($D54=0,"",ROUND(AA54*AD54,0))</f>
        <v>153</v>
      </c>
      <c r="AH54" s="34">
        <f t="shared" si="247"/>
        <v>149</v>
      </c>
      <c r="AI54" s="34">
        <f t="shared" si="30"/>
        <v>145</v>
      </c>
      <c r="AJ54" s="80">
        <f>'CountyCom1; STUV'!K60</f>
        <v>40</v>
      </c>
      <c r="AK54" s="99">
        <f>'CountyCom1; STUV'!L60</f>
        <v>60</v>
      </c>
      <c r="AL54" s="17">
        <f>'CountyCom1; STUV'!F60</f>
        <v>1313</v>
      </c>
      <c r="AM54" s="100">
        <f t="shared" si="31"/>
        <v>804</v>
      </c>
      <c r="AN54" s="43">
        <f t="shared" si="32"/>
        <v>0.6123381569</v>
      </c>
      <c r="AO54" s="100">
        <f t="shared" si="33"/>
        <v>602</v>
      </c>
      <c r="AP54" s="42">
        <f t="shared" si="34"/>
        <v>0.458492003</v>
      </c>
      <c r="AQ54" s="39">
        <f t="shared" si="35"/>
        <v>0.3407960199</v>
      </c>
      <c r="AR54" s="39">
        <f t="shared" si="36"/>
        <v>0.6243781095</v>
      </c>
      <c r="AS54" s="39">
        <f t="shared" si="37"/>
        <v>0.5049833887</v>
      </c>
      <c r="AT54" s="39">
        <f t="shared" si="38"/>
        <v>0.4983388704</v>
      </c>
      <c r="AU54" s="39">
        <f t="shared" si="11"/>
        <v>0.3407960199</v>
      </c>
      <c r="AV54" s="39">
        <f t="shared" si="39"/>
        <v>0.3457711443</v>
      </c>
      <c r="AW54" s="39">
        <f t="shared" si="40"/>
        <v>0.5049833887</v>
      </c>
      <c r="AX54" s="39">
        <f t="shared" si="41"/>
        <v>0.511627907</v>
      </c>
    </row>
    <row r="55">
      <c r="A55" s="73"/>
      <c r="B55" s="73"/>
      <c r="C55" s="73"/>
      <c r="D55" s="74">
        <f t="shared" si="12"/>
        <v>1</v>
      </c>
      <c r="E55" s="84">
        <f>'CountyCom1; STUV'!G61</f>
        <v>111</v>
      </c>
      <c r="F55" s="84">
        <f>'CountyCom1; STUV'!H61</f>
        <v>99</v>
      </c>
      <c r="G55" s="85">
        <f>'CountyCom1; STUV'!I61</f>
        <v>127</v>
      </c>
      <c r="H55" s="85">
        <f>'CountyCom1; STUV'!J61</f>
        <v>194</v>
      </c>
      <c r="I55" s="94">
        <f t="shared" si="13"/>
        <v>0.4714285714</v>
      </c>
      <c r="J55" s="95">
        <f t="shared" si="14"/>
        <v>0.6043613707</v>
      </c>
      <c r="K55" s="96">
        <f t="shared" ref="K55:M55" si="248">IF($D55=0,"",POWER($I55,K$2))</f>
        <v>1</v>
      </c>
      <c r="L55" s="96">
        <f t="shared" si="248"/>
        <v>0.4714285714</v>
      </c>
      <c r="M55" s="96">
        <f t="shared" si="248"/>
        <v>0.222244898</v>
      </c>
      <c r="N55" s="97">
        <f t="shared" ref="N55:O55" si="249">IF($D55=0,"",$J55*K55)</f>
        <v>0.6043613707</v>
      </c>
      <c r="O55" s="97">
        <f t="shared" si="249"/>
        <v>0.2849132176</v>
      </c>
      <c r="P55" s="40"/>
      <c r="Q55" s="40"/>
      <c r="R55" s="40"/>
      <c r="S55" s="40"/>
      <c r="T55" s="94">
        <f t="shared" si="17"/>
        <v>0.4714285714</v>
      </c>
      <c r="U55" s="94">
        <f t="shared" si="18"/>
        <v>0.3204102908</v>
      </c>
      <c r="V55" s="98">
        <f t="shared" si="19"/>
        <v>0.5688016484</v>
      </c>
      <c r="W55" s="98">
        <f t="shared" si="20"/>
        <v>0.6272056411</v>
      </c>
      <c r="X55" s="40">
        <f t="shared" si="21"/>
        <v>210</v>
      </c>
      <c r="Y55" s="40">
        <f t="shared" si="22"/>
        <v>321</v>
      </c>
      <c r="Z55" s="40">
        <f t="shared" si="23"/>
        <v>119.4483462</v>
      </c>
      <c r="AA55" s="40">
        <f t="shared" si="24"/>
        <v>90.55165384</v>
      </c>
      <c r="AB55" s="40">
        <f t="shared" si="25"/>
        <v>201.3330108</v>
      </c>
      <c r="AC55" s="40">
        <f t="shared" si="26"/>
        <v>119.6669892</v>
      </c>
      <c r="AD55" s="40">
        <f t="shared" ref="AD55:AE55" si="250">IF($D55=0,"",IFERROR(F55/AA55,0.5))</f>
        <v>1.09329864</v>
      </c>
      <c r="AE55" s="40">
        <f t="shared" si="250"/>
        <v>0.6307957125</v>
      </c>
      <c r="AF55" s="34">
        <f t="shared" si="28"/>
        <v>131</v>
      </c>
      <c r="AG55" s="34">
        <f t="shared" ref="AG55:AH55" si="251">IF($D55=0,"",ROUND(AA55*AD55,0))</f>
        <v>99</v>
      </c>
      <c r="AH55" s="34">
        <f t="shared" si="251"/>
        <v>127</v>
      </c>
      <c r="AI55" s="34">
        <f t="shared" si="30"/>
        <v>75</v>
      </c>
      <c r="AJ55" s="80">
        <f>'CountyCom1; STUV'!K61</f>
        <v>19</v>
      </c>
      <c r="AK55" s="99">
        <f>'CountyCom1; STUV'!L61</f>
        <v>5</v>
      </c>
      <c r="AL55" s="17">
        <f>'CountyCom1; STUV'!F61</f>
        <v>608</v>
      </c>
      <c r="AM55" s="100">
        <f t="shared" si="31"/>
        <v>531</v>
      </c>
      <c r="AN55" s="43">
        <f t="shared" si="32"/>
        <v>0.8733552632</v>
      </c>
      <c r="AO55" s="100">
        <f t="shared" si="33"/>
        <v>432</v>
      </c>
      <c r="AP55" s="42">
        <f t="shared" si="34"/>
        <v>0.7105263158</v>
      </c>
      <c r="AQ55" s="39">
        <f t="shared" si="35"/>
        <v>0.4482109228</v>
      </c>
      <c r="AR55" s="39">
        <f t="shared" si="36"/>
        <v>0.5743879473</v>
      </c>
      <c r="AS55" s="39">
        <f t="shared" si="37"/>
        <v>0.5972222222</v>
      </c>
      <c r="AT55" s="39">
        <f t="shared" si="38"/>
        <v>0.4768518519</v>
      </c>
      <c r="AU55" s="39">
        <f t="shared" si="11"/>
        <v>0.4482109228</v>
      </c>
      <c r="AV55" s="39">
        <f t="shared" si="39"/>
        <v>0.395480226</v>
      </c>
      <c r="AW55" s="39">
        <f t="shared" si="40"/>
        <v>0.5972222222</v>
      </c>
      <c r="AX55" s="39">
        <f t="shared" si="41"/>
        <v>0.5324074074</v>
      </c>
    </row>
    <row r="56">
      <c r="A56" s="73"/>
      <c r="B56" s="73"/>
      <c r="C56" s="73"/>
      <c r="D56" s="74">
        <f t="shared" si="12"/>
        <v>1</v>
      </c>
      <c r="E56" s="84">
        <f>'CountyCom1; STUV'!G62</f>
        <v>92</v>
      </c>
      <c r="F56" s="84">
        <f>'CountyCom1; STUV'!H62</f>
        <v>79</v>
      </c>
      <c r="G56" s="85">
        <f>'CountyCom1; STUV'!I62</f>
        <v>76</v>
      </c>
      <c r="H56" s="85">
        <f>'CountyCom1; STUV'!J62</f>
        <v>236</v>
      </c>
      <c r="I56" s="94">
        <f t="shared" si="13"/>
        <v>0.4619883041</v>
      </c>
      <c r="J56" s="95">
        <f t="shared" si="14"/>
        <v>0.7564102564</v>
      </c>
      <c r="K56" s="96">
        <f t="shared" ref="K56:M56" si="252">IF($D56=0,"",POWER($I56,K$2))</f>
        <v>1</v>
      </c>
      <c r="L56" s="96">
        <f t="shared" si="252"/>
        <v>0.4619883041</v>
      </c>
      <c r="M56" s="96">
        <f t="shared" si="252"/>
        <v>0.2134331931</v>
      </c>
      <c r="N56" s="97">
        <f t="shared" ref="N56:O56" si="253">IF($D56=0,"",$J56*K56)</f>
        <v>0.7564102564</v>
      </c>
      <c r="O56" s="97">
        <f t="shared" si="253"/>
        <v>0.3494526916</v>
      </c>
      <c r="P56" s="40"/>
      <c r="Q56" s="40"/>
      <c r="R56" s="40"/>
      <c r="S56" s="40"/>
      <c r="T56" s="94">
        <f t="shared" si="17"/>
        <v>0.4619883041</v>
      </c>
      <c r="U56" s="94">
        <f t="shared" si="18"/>
        <v>0.4724591765</v>
      </c>
      <c r="V56" s="98">
        <f t="shared" si="19"/>
        <v>0.5957676494</v>
      </c>
      <c r="W56" s="98">
        <f t="shared" si="20"/>
        <v>0.4772695978</v>
      </c>
      <c r="X56" s="40">
        <f t="shared" si="21"/>
        <v>171</v>
      </c>
      <c r="Y56" s="40">
        <f t="shared" si="22"/>
        <v>312</v>
      </c>
      <c r="Z56" s="40">
        <f t="shared" si="23"/>
        <v>101.8762681</v>
      </c>
      <c r="AA56" s="40">
        <f t="shared" si="24"/>
        <v>69.12373195</v>
      </c>
      <c r="AB56" s="40">
        <f t="shared" si="25"/>
        <v>148.9081145</v>
      </c>
      <c r="AC56" s="40">
        <f t="shared" si="26"/>
        <v>163.0918855</v>
      </c>
      <c r="AD56" s="40">
        <f t="shared" ref="AD56:AE56" si="254">IF($D56=0,"",IFERROR(F56/AA56,0.5))</f>
        <v>1.142878108</v>
      </c>
      <c r="AE56" s="40">
        <f t="shared" si="254"/>
        <v>0.5103818569</v>
      </c>
      <c r="AF56" s="34">
        <f t="shared" si="28"/>
        <v>116</v>
      </c>
      <c r="AG56" s="34">
        <f t="shared" ref="AG56:AH56" si="255">IF($D56=0,"",ROUND(AA56*AD56,0))</f>
        <v>79</v>
      </c>
      <c r="AH56" s="34">
        <f t="shared" si="255"/>
        <v>76</v>
      </c>
      <c r="AI56" s="34">
        <f t="shared" si="30"/>
        <v>83</v>
      </c>
      <c r="AJ56" s="80">
        <f>'CountyCom1; STUV'!K62</f>
        <v>20</v>
      </c>
      <c r="AK56" s="99">
        <f>'CountyCom1; STUV'!L62</f>
        <v>38</v>
      </c>
      <c r="AL56" s="17">
        <f>'CountyCom1; STUV'!F62</f>
        <v>719</v>
      </c>
      <c r="AM56" s="100">
        <f t="shared" si="31"/>
        <v>483</v>
      </c>
      <c r="AN56" s="43">
        <f t="shared" si="32"/>
        <v>0.6717663421</v>
      </c>
      <c r="AO56" s="100">
        <f t="shared" si="33"/>
        <v>354</v>
      </c>
      <c r="AP56" s="42">
        <f t="shared" si="34"/>
        <v>0.4923504868</v>
      </c>
      <c r="AQ56" s="39">
        <f t="shared" si="35"/>
        <v>0.347826087</v>
      </c>
      <c r="AR56" s="39">
        <f t="shared" si="36"/>
        <v>0.6790890269</v>
      </c>
      <c r="AS56" s="39">
        <f t="shared" si="37"/>
        <v>0.5423728814</v>
      </c>
      <c r="AT56" s="39">
        <f t="shared" si="38"/>
        <v>0.5621468927</v>
      </c>
      <c r="AU56" s="39">
        <f t="shared" si="11"/>
        <v>0.347826087</v>
      </c>
      <c r="AV56" s="39">
        <f t="shared" si="39"/>
        <v>0.3540372671</v>
      </c>
      <c r="AW56" s="39">
        <f t="shared" si="40"/>
        <v>0.5423728814</v>
      </c>
      <c r="AX56" s="39">
        <f t="shared" si="41"/>
        <v>0.5508474576</v>
      </c>
    </row>
    <row r="57">
      <c r="A57" s="73"/>
      <c r="B57" s="73"/>
      <c r="C57" s="73"/>
      <c r="D57" s="74">
        <f t="shared" si="12"/>
        <v>1</v>
      </c>
      <c r="E57" s="84">
        <f>'CountyCom1; STUV'!G63</f>
        <v>178</v>
      </c>
      <c r="F57" s="84">
        <f>'CountyCom1; STUV'!H63</f>
        <v>144</v>
      </c>
      <c r="G57" s="85">
        <f>'CountyCom1; STUV'!I63</f>
        <v>113</v>
      </c>
      <c r="H57" s="85">
        <f>'CountyCom1; STUV'!J63</f>
        <v>267</v>
      </c>
      <c r="I57" s="94">
        <f t="shared" si="13"/>
        <v>0.4472049689</v>
      </c>
      <c r="J57" s="95">
        <f t="shared" si="14"/>
        <v>0.7026315789</v>
      </c>
      <c r="K57" s="96">
        <f t="shared" ref="K57:M57" si="256">IF($D57=0,"",POWER($I57,K$2))</f>
        <v>1</v>
      </c>
      <c r="L57" s="96">
        <f t="shared" si="256"/>
        <v>0.4472049689</v>
      </c>
      <c r="M57" s="96">
        <f t="shared" si="256"/>
        <v>0.1999922842</v>
      </c>
      <c r="N57" s="97">
        <f t="shared" ref="N57:O57" si="257">IF($D57=0,"",$J57*K57)</f>
        <v>0.7026315789</v>
      </c>
      <c r="O57" s="97">
        <f t="shared" si="257"/>
        <v>0.3142203334</v>
      </c>
      <c r="P57" s="40"/>
      <c r="Q57" s="40"/>
      <c r="R57" s="40"/>
      <c r="S57" s="40"/>
      <c r="T57" s="94">
        <f t="shared" si="17"/>
        <v>0.4472049689</v>
      </c>
      <c r="U57" s="94">
        <f t="shared" si="18"/>
        <v>0.4186804991</v>
      </c>
      <c r="V57" s="98">
        <f t="shared" si="19"/>
        <v>0.6042305846</v>
      </c>
      <c r="W57" s="98">
        <f t="shared" si="20"/>
        <v>0.5323973755</v>
      </c>
      <c r="X57" s="40">
        <f t="shared" si="21"/>
        <v>322</v>
      </c>
      <c r="Y57" s="40">
        <f t="shared" si="22"/>
        <v>380</v>
      </c>
      <c r="Z57" s="40">
        <f t="shared" si="23"/>
        <v>194.5622482</v>
      </c>
      <c r="AA57" s="40">
        <f t="shared" si="24"/>
        <v>127.4377518</v>
      </c>
      <c r="AB57" s="40">
        <f t="shared" si="25"/>
        <v>202.3110027</v>
      </c>
      <c r="AC57" s="40">
        <f t="shared" si="26"/>
        <v>177.6889973</v>
      </c>
      <c r="AD57" s="40">
        <f t="shared" ref="AD57:AE57" si="258">IF($D57=0,"",IFERROR(F57/AA57,0.5))</f>
        <v>1.129963437</v>
      </c>
      <c r="AE57" s="40">
        <f t="shared" si="258"/>
        <v>0.5585459935</v>
      </c>
      <c r="AF57" s="34">
        <f t="shared" si="28"/>
        <v>220</v>
      </c>
      <c r="AG57" s="34">
        <f t="shared" ref="AG57:AH57" si="259">IF($D57=0,"",ROUND(AA57*AD57,0))</f>
        <v>144</v>
      </c>
      <c r="AH57" s="34">
        <f t="shared" si="259"/>
        <v>113</v>
      </c>
      <c r="AI57" s="34">
        <f t="shared" si="30"/>
        <v>99</v>
      </c>
      <c r="AJ57" s="80">
        <f>'CountyCom1; STUV'!K63</f>
        <v>38</v>
      </c>
      <c r="AK57" s="99">
        <f>'CountyCom1; STUV'!L63</f>
        <v>17</v>
      </c>
      <c r="AL57" s="17">
        <f>'CountyCom1; STUV'!F63</f>
        <v>901</v>
      </c>
      <c r="AM57" s="100">
        <f t="shared" si="31"/>
        <v>702</v>
      </c>
      <c r="AN57" s="43">
        <f t="shared" si="32"/>
        <v>0.7791342952</v>
      </c>
      <c r="AO57" s="100">
        <f t="shared" si="33"/>
        <v>576</v>
      </c>
      <c r="AP57" s="42">
        <f t="shared" si="34"/>
        <v>0.6392896781</v>
      </c>
      <c r="AQ57" s="39">
        <f t="shared" si="35"/>
        <v>0.4145299145</v>
      </c>
      <c r="AR57" s="39">
        <f t="shared" si="36"/>
        <v>0.6339031339</v>
      </c>
      <c r="AS57" s="39">
        <f t="shared" si="37"/>
        <v>0.578125</v>
      </c>
      <c r="AT57" s="39">
        <f t="shared" si="38"/>
        <v>0.5538194444</v>
      </c>
      <c r="AU57" s="39">
        <f t="shared" si="11"/>
        <v>0.4145299145</v>
      </c>
      <c r="AV57" s="39">
        <f t="shared" si="39"/>
        <v>0.4586894587</v>
      </c>
      <c r="AW57" s="39">
        <f t="shared" si="40"/>
        <v>0.578125</v>
      </c>
      <c r="AX57" s="39">
        <f t="shared" si="41"/>
        <v>0.6319444444</v>
      </c>
    </row>
    <row r="58">
      <c r="A58" s="73"/>
      <c r="B58" s="73"/>
      <c r="C58" s="73"/>
      <c r="D58" s="74">
        <f t="shared" si="12"/>
        <v>1</v>
      </c>
      <c r="E58" s="84">
        <f>'CountyCom1; STUV'!G64</f>
        <v>89</v>
      </c>
      <c r="F58" s="84">
        <f>'CountyCom1; STUV'!H64</f>
        <v>107</v>
      </c>
      <c r="G58" s="85">
        <f>'CountyCom1; STUV'!I64</f>
        <v>62</v>
      </c>
      <c r="H58" s="85">
        <f>'CountyCom1; STUV'!J64</f>
        <v>151</v>
      </c>
      <c r="I58" s="94">
        <f t="shared" si="13"/>
        <v>0.5459183673</v>
      </c>
      <c r="J58" s="95">
        <f t="shared" si="14"/>
        <v>0.7089201878</v>
      </c>
      <c r="K58" s="96">
        <f t="shared" ref="K58:M58" si="260">IF($D58=0,"",POWER($I58,K$2))</f>
        <v>1</v>
      </c>
      <c r="L58" s="96">
        <f t="shared" si="260"/>
        <v>0.5459183673</v>
      </c>
      <c r="M58" s="96">
        <f t="shared" si="260"/>
        <v>0.2980268638</v>
      </c>
      <c r="N58" s="97">
        <f t="shared" ref="N58:O58" si="261">IF($D58=0,"",$J58*K58)</f>
        <v>0.7089201878</v>
      </c>
      <c r="O58" s="97">
        <f t="shared" si="261"/>
        <v>0.3870125515</v>
      </c>
      <c r="P58" s="40"/>
      <c r="Q58" s="40"/>
      <c r="R58" s="40"/>
      <c r="S58" s="40"/>
      <c r="T58" s="94">
        <f t="shared" si="17"/>
        <v>0.5459183673</v>
      </c>
      <c r="U58" s="94">
        <f t="shared" si="18"/>
        <v>0.4249691079</v>
      </c>
      <c r="V58" s="98">
        <f t="shared" si="19"/>
        <v>0.5069073728</v>
      </c>
      <c r="W58" s="98">
        <f t="shared" si="20"/>
        <v>0.5147317571</v>
      </c>
      <c r="X58" s="40">
        <f t="shared" si="21"/>
        <v>196</v>
      </c>
      <c r="Y58" s="40">
        <f t="shared" si="22"/>
        <v>213</v>
      </c>
      <c r="Z58" s="40">
        <f t="shared" si="23"/>
        <v>99.35384508</v>
      </c>
      <c r="AA58" s="40">
        <f t="shared" si="24"/>
        <v>96.64615492</v>
      </c>
      <c r="AB58" s="40">
        <f t="shared" si="25"/>
        <v>109.6378643</v>
      </c>
      <c r="AC58" s="40">
        <f t="shared" si="26"/>
        <v>103.3621357</v>
      </c>
      <c r="AD58" s="40">
        <f t="shared" ref="AD58:AE58" si="262">IF($D58=0,"",IFERROR(F58/AA58,0.5))</f>
        <v>1.107131474</v>
      </c>
      <c r="AE58" s="40">
        <f t="shared" si="262"/>
        <v>0.5654980641</v>
      </c>
      <c r="AF58" s="34">
        <f t="shared" si="28"/>
        <v>110</v>
      </c>
      <c r="AG58" s="34">
        <f t="shared" ref="AG58:AH58" si="263">IF($D58=0,"",ROUND(AA58*AD58,0))</f>
        <v>107</v>
      </c>
      <c r="AH58" s="34">
        <f t="shared" si="263"/>
        <v>62</v>
      </c>
      <c r="AI58" s="34">
        <f t="shared" si="30"/>
        <v>58</v>
      </c>
      <c r="AJ58" s="80">
        <f>'CountyCom1; STUV'!K64</f>
        <v>14</v>
      </c>
      <c r="AK58" s="99">
        <f>'CountyCom1; STUV'!L64</f>
        <v>7</v>
      </c>
      <c r="AL58" s="17">
        <f>'CountyCom1; STUV'!F64</f>
        <v>526</v>
      </c>
      <c r="AM58" s="100">
        <f t="shared" si="31"/>
        <v>409</v>
      </c>
      <c r="AN58" s="43">
        <f t="shared" si="32"/>
        <v>0.7775665399</v>
      </c>
      <c r="AO58" s="100">
        <f t="shared" si="33"/>
        <v>337</v>
      </c>
      <c r="AP58" s="42">
        <f t="shared" si="34"/>
        <v>0.6406844106</v>
      </c>
      <c r="AQ58" s="39">
        <f t="shared" si="35"/>
        <v>0.369193154</v>
      </c>
      <c r="AR58" s="39">
        <f t="shared" si="36"/>
        <v>0.586797066</v>
      </c>
      <c r="AS58" s="39">
        <f t="shared" si="37"/>
        <v>0.5103857567</v>
      </c>
      <c r="AT58" s="39">
        <f t="shared" si="38"/>
        <v>0.4985163205</v>
      </c>
      <c r="AU58" s="39">
        <f t="shared" si="11"/>
        <v>0.369193154</v>
      </c>
      <c r="AV58" s="39">
        <f t="shared" si="39"/>
        <v>0.4792176039</v>
      </c>
      <c r="AW58" s="39">
        <f t="shared" si="40"/>
        <v>0.5103857567</v>
      </c>
      <c r="AX58" s="39">
        <f t="shared" si="41"/>
        <v>0.6439169139</v>
      </c>
    </row>
    <row r="59">
      <c r="A59" s="73"/>
      <c r="B59" s="73"/>
      <c r="C59" s="73"/>
      <c r="D59" s="74">
        <f t="shared" si="12"/>
        <v>1</v>
      </c>
      <c r="E59" s="84">
        <f>'CountyCom1; STUV'!G65</f>
        <v>156</v>
      </c>
      <c r="F59" s="84">
        <f>'CountyCom1; STUV'!H65</f>
        <v>117</v>
      </c>
      <c r="G59" s="85">
        <f>'CountyCom1; STUV'!I65</f>
        <v>126</v>
      </c>
      <c r="H59" s="85">
        <f>'CountyCom1; STUV'!J65</f>
        <v>225</v>
      </c>
      <c r="I59" s="94">
        <f t="shared" si="13"/>
        <v>0.4285714286</v>
      </c>
      <c r="J59" s="95">
        <f t="shared" si="14"/>
        <v>0.641025641</v>
      </c>
      <c r="K59" s="96">
        <f t="shared" ref="K59:M59" si="264">IF($D59=0,"",POWER($I59,K$2))</f>
        <v>1</v>
      </c>
      <c r="L59" s="96">
        <f t="shared" si="264"/>
        <v>0.4285714286</v>
      </c>
      <c r="M59" s="96">
        <f t="shared" si="264"/>
        <v>0.1836734694</v>
      </c>
      <c r="N59" s="97">
        <f t="shared" ref="N59:O59" si="265">IF($D59=0,"",$J59*K59)</f>
        <v>0.641025641</v>
      </c>
      <c r="O59" s="97">
        <f t="shared" si="265"/>
        <v>0.2747252747</v>
      </c>
      <c r="P59" s="40"/>
      <c r="Q59" s="40"/>
      <c r="R59" s="40"/>
      <c r="S59" s="40"/>
      <c r="T59" s="94">
        <f t="shared" si="17"/>
        <v>0.4285714286</v>
      </c>
      <c r="U59" s="94">
        <f t="shared" si="18"/>
        <v>0.3570745611</v>
      </c>
      <c r="V59" s="98">
        <f t="shared" si="19"/>
        <v>0.6156124141</v>
      </c>
      <c r="W59" s="98">
        <f t="shared" si="20"/>
        <v>0.5957452593</v>
      </c>
      <c r="X59" s="40">
        <f t="shared" si="21"/>
        <v>273</v>
      </c>
      <c r="Y59" s="40">
        <f t="shared" si="22"/>
        <v>351</v>
      </c>
      <c r="Z59" s="40">
        <f t="shared" si="23"/>
        <v>168.062189</v>
      </c>
      <c r="AA59" s="40">
        <f t="shared" si="24"/>
        <v>104.937811</v>
      </c>
      <c r="AB59" s="40">
        <f t="shared" si="25"/>
        <v>209.106586</v>
      </c>
      <c r="AC59" s="40">
        <f t="shared" si="26"/>
        <v>141.893414</v>
      </c>
      <c r="AD59" s="40">
        <f t="shared" ref="AD59:AE59" si="266">IF($D59=0,"",IFERROR(F59/AA59,0.5))</f>
        <v>1.114946071</v>
      </c>
      <c r="AE59" s="40">
        <f t="shared" si="266"/>
        <v>0.6025635175</v>
      </c>
      <c r="AF59" s="34">
        <f t="shared" si="28"/>
        <v>187</v>
      </c>
      <c r="AG59" s="34">
        <f t="shared" ref="AG59:AH59" si="267">IF($D59=0,"",ROUND(AA59*AD59,0))</f>
        <v>117</v>
      </c>
      <c r="AH59" s="34">
        <f t="shared" si="267"/>
        <v>126</v>
      </c>
      <c r="AI59" s="34">
        <f t="shared" si="30"/>
        <v>85</v>
      </c>
      <c r="AJ59" s="80">
        <f>'CountyCom1; STUV'!K65</f>
        <v>34</v>
      </c>
      <c r="AK59" s="99">
        <f>'CountyCom1; STUV'!L65</f>
        <v>8</v>
      </c>
      <c r="AL59" s="17">
        <f>'CountyCom1; STUV'!F65</f>
        <v>765</v>
      </c>
      <c r="AM59" s="100">
        <f t="shared" si="31"/>
        <v>624</v>
      </c>
      <c r="AN59" s="43">
        <f t="shared" si="32"/>
        <v>0.8156862745</v>
      </c>
      <c r="AO59" s="100">
        <f t="shared" si="33"/>
        <v>515</v>
      </c>
      <c r="AP59" s="42">
        <f t="shared" si="34"/>
        <v>0.6732026144</v>
      </c>
      <c r="AQ59" s="39">
        <f t="shared" si="35"/>
        <v>0.4519230769</v>
      </c>
      <c r="AR59" s="39">
        <f t="shared" si="36"/>
        <v>0.6105769231</v>
      </c>
      <c r="AS59" s="39">
        <f t="shared" si="37"/>
        <v>0.6077669903</v>
      </c>
      <c r="AT59" s="39">
        <f t="shared" si="38"/>
        <v>0.5281553398</v>
      </c>
      <c r="AU59" s="39">
        <f t="shared" si="11"/>
        <v>0.4519230769</v>
      </c>
      <c r="AV59" s="39">
        <f t="shared" si="39"/>
        <v>0.4375</v>
      </c>
      <c r="AW59" s="39">
        <f t="shared" si="40"/>
        <v>0.6077669903</v>
      </c>
      <c r="AX59" s="39">
        <f t="shared" si="41"/>
        <v>0.5902912621</v>
      </c>
    </row>
    <row r="60">
      <c r="A60" s="73"/>
      <c r="B60" s="73"/>
      <c r="C60" s="73"/>
      <c r="D60" s="74">
        <f t="shared" si="12"/>
        <v>1</v>
      </c>
      <c r="E60" s="84">
        <f>'CountyCom1; STUV'!G66</f>
        <v>182</v>
      </c>
      <c r="F60" s="84">
        <f>'CountyCom1; STUV'!H66</f>
        <v>164</v>
      </c>
      <c r="G60" s="85">
        <f>'CountyCom1; STUV'!I66</f>
        <v>178</v>
      </c>
      <c r="H60" s="85">
        <f>'CountyCom1; STUV'!J66</f>
        <v>416</v>
      </c>
      <c r="I60" s="94">
        <f t="shared" si="13"/>
        <v>0.4739884393</v>
      </c>
      <c r="J60" s="95">
        <f t="shared" si="14"/>
        <v>0.7003367003</v>
      </c>
      <c r="K60" s="96">
        <f t="shared" ref="K60:M60" si="268">IF($D60=0,"",POWER($I60,K$2))</f>
        <v>1</v>
      </c>
      <c r="L60" s="96">
        <f t="shared" si="268"/>
        <v>0.4739884393</v>
      </c>
      <c r="M60" s="96">
        <f t="shared" si="268"/>
        <v>0.2246650406</v>
      </c>
      <c r="N60" s="97">
        <f t="shared" ref="N60:O60" si="269">IF($D60=0,"",$J60*K60)</f>
        <v>0.7003367003</v>
      </c>
      <c r="O60" s="97">
        <f t="shared" si="269"/>
        <v>0.3319514996</v>
      </c>
      <c r="P60" s="40"/>
      <c r="Q60" s="40"/>
      <c r="R60" s="40"/>
      <c r="S60" s="40"/>
      <c r="T60" s="94">
        <f t="shared" si="17"/>
        <v>0.4739884393</v>
      </c>
      <c r="U60" s="94">
        <f t="shared" si="18"/>
        <v>0.4163856205</v>
      </c>
      <c r="V60" s="98">
        <f t="shared" si="19"/>
        <v>0.5773614532</v>
      </c>
      <c r="W60" s="98">
        <f t="shared" si="20"/>
        <v>0.5315785186</v>
      </c>
      <c r="X60" s="40">
        <f t="shared" si="21"/>
        <v>346</v>
      </c>
      <c r="Y60" s="40">
        <f t="shared" si="22"/>
        <v>594</v>
      </c>
      <c r="Z60" s="40">
        <f t="shared" si="23"/>
        <v>199.7670628</v>
      </c>
      <c r="AA60" s="40">
        <f t="shared" si="24"/>
        <v>146.2329372</v>
      </c>
      <c r="AB60" s="40">
        <f t="shared" si="25"/>
        <v>315.75764</v>
      </c>
      <c r="AC60" s="40">
        <f t="shared" si="26"/>
        <v>278.24236</v>
      </c>
      <c r="AD60" s="40">
        <f t="shared" ref="AD60:AE60" si="270">IF($D60=0,"",IFERROR(F60/AA60,0.5))</f>
        <v>1.121498365</v>
      </c>
      <c r="AE60" s="40">
        <f t="shared" si="270"/>
        <v>0.5637234937</v>
      </c>
      <c r="AF60" s="34">
        <f t="shared" si="28"/>
        <v>224</v>
      </c>
      <c r="AG60" s="34">
        <f t="shared" ref="AG60:AH60" si="271">IF($D60=0,"",ROUND(AA60*AD60,0))</f>
        <v>164</v>
      </c>
      <c r="AH60" s="34">
        <f t="shared" si="271"/>
        <v>178</v>
      </c>
      <c r="AI60" s="34">
        <f t="shared" si="30"/>
        <v>157</v>
      </c>
      <c r="AJ60" s="80">
        <f>'CountyCom1; STUV'!K66</f>
        <v>52</v>
      </c>
      <c r="AK60" s="99">
        <f>'CountyCom1; STUV'!L66</f>
        <v>35</v>
      </c>
      <c r="AL60" s="17">
        <f>'CountyCom1; STUV'!F66</f>
        <v>1310</v>
      </c>
      <c r="AM60" s="100">
        <f t="shared" si="31"/>
        <v>940</v>
      </c>
      <c r="AN60" s="43">
        <f t="shared" si="32"/>
        <v>0.7175572519</v>
      </c>
      <c r="AO60" s="100">
        <f t="shared" si="33"/>
        <v>723</v>
      </c>
      <c r="AP60" s="42">
        <f t="shared" si="34"/>
        <v>0.5519083969</v>
      </c>
      <c r="AQ60" s="39">
        <f t="shared" si="35"/>
        <v>0.3829787234</v>
      </c>
      <c r="AR60" s="39">
        <f t="shared" si="36"/>
        <v>0.6361702128</v>
      </c>
      <c r="AS60" s="39">
        <f t="shared" si="37"/>
        <v>0.5560165975</v>
      </c>
      <c r="AT60" s="39">
        <f t="shared" si="38"/>
        <v>0.5269709544</v>
      </c>
      <c r="AU60" s="39">
        <f t="shared" si="11"/>
        <v>0.3829787234</v>
      </c>
      <c r="AV60" s="39">
        <f t="shared" si="39"/>
        <v>0.3680851064</v>
      </c>
      <c r="AW60" s="39">
        <f t="shared" si="40"/>
        <v>0.5560165975</v>
      </c>
      <c r="AX60" s="39">
        <f t="shared" si="41"/>
        <v>0.5366528354</v>
      </c>
    </row>
    <row r="61">
      <c r="A61" s="73"/>
      <c r="B61" s="73"/>
      <c r="C61" s="73"/>
      <c r="D61" s="74">
        <f t="shared" si="12"/>
        <v>1</v>
      </c>
      <c r="E61" s="84">
        <f>'CountyCom1; STUV'!G67</f>
        <v>144</v>
      </c>
      <c r="F61" s="84">
        <f>'CountyCom1; STUV'!H67</f>
        <v>181</v>
      </c>
      <c r="G61" s="85">
        <f>'CountyCom1; STUV'!I67</f>
        <v>138</v>
      </c>
      <c r="H61" s="85">
        <f>'CountyCom1; STUV'!J67</f>
        <v>308</v>
      </c>
      <c r="I61" s="94">
        <f t="shared" si="13"/>
        <v>0.5569230769</v>
      </c>
      <c r="J61" s="95">
        <f t="shared" si="14"/>
        <v>0.6905829596</v>
      </c>
      <c r="K61" s="96">
        <f t="shared" ref="K61:M61" si="272">IF($D61=0,"",POWER($I61,K$2))</f>
        <v>1</v>
      </c>
      <c r="L61" s="96">
        <f t="shared" si="272"/>
        <v>0.5569230769</v>
      </c>
      <c r="M61" s="96">
        <f t="shared" si="272"/>
        <v>0.3101633136</v>
      </c>
      <c r="N61" s="97">
        <f t="shared" ref="N61:O61" si="273">IF($D61=0,"",$J61*K61)</f>
        <v>0.6905829596</v>
      </c>
      <c r="O61" s="97">
        <f t="shared" si="273"/>
        <v>0.3846015868</v>
      </c>
      <c r="P61" s="40"/>
      <c r="Q61" s="40"/>
      <c r="R61" s="40"/>
      <c r="S61" s="40"/>
      <c r="T61" s="94">
        <f t="shared" si="17"/>
        <v>0.5569230769</v>
      </c>
      <c r="U61" s="94">
        <f t="shared" si="18"/>
        <v>0.4066318798</v>
      </c>
      <c r="V61" s="98">
        <f t="shared" si="19"/>
        <v>0.4938552817</v>
      </c>
      <c r="W61" s="98">
        <f t="shared" si="20"/>
        <v>0.5316728458</v>
      </c>
      <c r="X61" s="40">
        <f t="shared" si="21"/>
        <v>325</v>
      </c>
      <c r="Y61" s="40">
        <f t="shared" si="22"/>
        <v>446</v>
      </c>
      <c r="Z61" s="40">
        <f t="shared" si="23"/>
        <v>160.5029665</v>
      </c>
      <c r="AA61" s="40">
        <f t="shared" si="24"/>
        <v>164.4970335</v>
      </c>
      <c r="AB61" s="40">
        <f t="shared" si="25"/>
        <v>237.1260892</v>
      </c>
      <c r="AC61" s="40">
        <f t="shared" si="26"/>
        <v>208.8739108</v>
      </c>
      <c r="AD61" s="40">
        <f t="shared" ref="AD61:AE61" si="274">IF($D61=0,"",IFERROR(F61/AA61,0.5))</f>
        <v>1.100323794</v>
      </c>
      <c r="AE61" s="40">
        <f t="shared" si="274"/>
        <v>0.5819688607</v>
      </c>
      <c r="AF61" s="34">
        <f t="shared" si="28"/>
        <v>177</v>
      </c>
      <c r="AG61" s="34">
        <f t="shared" ref="AG61:AH61" si="275">IF($D61=0,"",ROUND(AA61*AD61,0))</f>
        <v>181</v>
      </c>
      <c r="AH61" s="34">
        <f t="shared" si="275"/>
        <v>138</v>
      </c>
      <c r="AI61" s="34">
        <f t="shared" si="30"/>
        <v>122</v>
      </c>
      <c r="AJ61" s="80">
        <f>'CountyCom1; STUV'!K67</f>
        <v>50</v>
      </c>
      <c r="AK61" s="99">
        <f>'CountyCom1; STUV'!L67</f>
        <v>34</v>
      </c>
      <c r="AL61" s="17">
        <f>'CountyCom1; STUV'!F67</f>
        <v>1108</v>
      </c>
      <c r="AM61" s="100">
        <f t="shared" si="31"/>
        <v>771</v>
      </c>
      <c r="AN61" s="43">
        <f t="shared" si="32"/>
        <v>0.6958483755</v>
      </c>
      <c r="AO61" s="100">
        <f t="shared" si="33"/>
        <v>618</v>
      </c>
      <c r="AP61" s="42">
        <f t="shared" si="34"/>
        <v>0.5577617329</v>
      </c>
      <c r="AQ61" s="39">
        <f t="shared" si="35"/>
        <v>0.3657587549</v>
      </c>
      <c r="AR61" s="39">
        <f t="shared" si="36"/>
        <v>0.5862516213</v>
      </c>
      <c r="AS61" s="39">
        <f t="shared" si="37"/>
        <v>0.5097087379</v>
      </c>
      <c r="AT61" s="39">
        <f t="shared" si="38"/>
        <v>0.4838187702</v>
      </c>
      <c r="AU61" s="39">
        <f t="shared" si="11"/>
        <v>0.3657587549</v>
      </c>
      <c r="AV61" s="39">
        <f t="shared" si="39"/>
        <v>0.4215304799</v>
      </c>
      <c r="AW61" s="39">
        <f t="shared" si="40"/>
        <v>0.5097087379</v>
      </c>
      <c r="AX61" s="39">
        <f t="shared" si="41"/>
        <v>0.5792880259</v>
      </c>
    </row>
    <row r="62">
      <c r="A62" s="73"/>
      <c r="B62" s="73"/>
      <c r="C62" s="73"/>
      <c r="D62" s="74">
        <f t="shared" si="12"/>
        <v>1</v>
      </c>
      <c r="E62" s="84">
        <f>'CountyCom1; STUV'!G68</f>
        <v>125</v>
      </c>
      <c r="F62" s="84">
        <f>'CountyCom1; STUV'!H68</f>
        <v>179</v>
      </c>
      <c r="G62" s="85">
        <f>'CountyCom1; STUV'!I68</f>
        <v>132</v>
      </c>
      <c r="H62" s="85">
        <f>'CountyCom1; STUV'!J68</f>
        <v>379</v>
      </c>
      <c r="I62" s="94">
        <f t="shared" si="13"/>
        <v>0.5888157895</v>
      </c>
      <c r="J62" s="95">
        <f t="shared" si="14"/>
        <v>0.7416829746</v>
      </c>
      <c r="K62" s="96">
        <f t="shared" ref="K62:M62" si="276">IF($D62=0,"",POWER($I62,K$2))</f>
        <v>1</v>
      </c>
      <c r="L62" s="96">
        <f t="shared" si="276"/>
        <v>0.5888157895</v>
      </c>
      <c r="M62" s="96">
        <f t="shared" si="276"/>
        <v>0.3467040339</v>
      </c>
      <c r="N62" s="97">
        <f t="shared" ref="N62:O62" si="277">IF($D62=0,"",$J62*K62)</f>
        <v>0.7416829746</v>
      </c>
      <c r="O62" s="97">
        <f t="shared" si="277"/>
        <v>0.4367146462</v>
      </c>
      <c r="P62" s="40"/>
      <c r="Q62" s="40"/>
      <c r="R62" s="40"/>
      <c r="S62" s="40"/>
      <c r="T62" s="94">
        <f t="shared" si="17"/>
        <v>0.5888157895</v>
      </c>
      <c r="U62" s="94">
        <f t="shared" si="18"/>
        <v>0.4577318947</v>
      </c>
      <c r="V62" s="98">
        <f t="shared" si="19"/>
        <v>0.4680879642</v>
      </c>
      <c r="W62" s="98">
        <f t="shared" si="20"/>
        <v>0.4772265237</v>
      </c>
      <c r="X62" s="40">
        <f t="shared" si="21"/>
        <v>304</v>
      </c>
      <c r="Y62" s="40">
        <f t="shared" si="22"/>
        <v>511</v>
      </c>
      <c r="Z62" s="40">
        <f t="shared" si="23"/>
        <v>142.2987411</v>
      </c>
      <c r="AA62" s="40">
        <f t="shared" si="24"/>
        <v>161.7012589</v>
      </c>
      <c r="AB62" s="40">
        <f t="shared" si="25"/>
        <v>243.8627536</v>
      </c>
      <c r="AC62" s="40">
        <f t="shared" si="26"/>
        <v>267.1372464</v>
      </c>
      <c r="AD62" s="40">
        <f t="shared" ref="AD62:AE62" si="278">IF($D62=0,"",IFERROR(F62/AA62,0.5))</f>
        <v>1.106979632</v>
      </c>
      <c r="AE62" s="40">
        <f t="shared" si="278"/>
        <v>0.5412880731</v>
      </c>
      <c r="AF62" s="34">
        <f t="shared" si="28"/>
        <v>158</v>
      </c>
      <c r="AG62" s="34">
        <f t="shared" ref="AG62:AH62" si="279">IF($D62=0,"",ROUND(AA62*AD62,0))</f>
        <v>179</v>
      </c>
      <c r="AH62" s="34">
        <f t="shared" si="279"/>
        <v>132</v>
      </c>
      <c r="AI62" s="34">
        <f t="shared" si="30"/>
        <v>145</v>
      </c>
      <c r="AJ62" s="80">
        <f>'CountyCom1; STUV'!K68</f>
        <v>40</v>
      </c>
      <c r="AK62" s="99">
        <f>'CountyCom1; STUV'!L68</f>
        <v>37</v>
      </c>
      <c r="AL62" s="17">
        <f>'CountyCom1; STUV'!F68</f>
        <v>1120</v>
      </c>
      <c r="AM62" s="100">
        <f t="shared" si="31"/>
        <v>815</v>
      </c>
      <c r="AN62" s="43">
        <f t="shared" si="32"/>
        <v>0.7276785714</v>
      </c>
      <c r="AO62" s="100">
        <f t="shared" si="33"/>
        <v>614</v>
      </c>
      <c r="AP62" s="42">
        <f t="shared" si="34"/>
        <v>0.5482142857</v>
      </c>
      <c r="AQ62" s="39">
        <f t="shared" si="35"/>
        <v>0.3153374233</v>
      </c>
      <c r="AR62" s="39">
        <f t="shared" si="36"/>
        <v>0.618404908</v>
      </c>
      <c r="AS62" s="39">
        <f t="shared" si="37"/>
        <v>0.4723127036</v>
      </c>
      <c r="AT62" s="39">
        <f t="shared" si="38"/>
        <v>0.493485342</v>
      </c>
      <c r="AU62" s="39">
        <f t="shared" si="11"/>
        <v>0.3153374233</v>
      </c>
      <c r="AV62" s="39">
        <f t="shared" si="39"/>
        <v>0.373006135</v>
      </c>
      <c r="AW62" s="39">
        <f t="shared" si="40"/>
        <v>0.4723127036</v>
      </c>
      <c r="AX62" s="39">
        <f t="shared" si="41"/>
        <v>0.5488599349</v>
      </c>
    </row>
    <row r="63">
      <c r="A63" s="73"/>
      <c r="B63" s="73"/>
      <c r="C63" s="73"/>
      <c r="D63" s="74">
        <f t="shared" si="12"/>
        <v>1</v>
      </c>
      <c r="E63" s="84">
        <f>'CountyCom1; STUV'!G69</f>
        <v>199</v>
      </c>
      <c r="F63" s="84">
        <f>'CountyCom1; STUV'!H69</f>
        <v>160</v>
      </c>
      <c r="G63" s="85">
        <f>'CountyCom1; STUV'!I69</f>
        <v>148</v>
      </c>
      <c r="H63" s="85">
        <f>'CountyCom1; STUV'!J69</f>
        <v>424</v>
      </c>
      <c r="I63" s="94">
        <f t="shared" si="13"/>
        <v>0.4456824513</v>
      </c>
      <c r="J63" s="95">
        <f t="shared" si="14"/>
        <v>0.7412587413</v>
      </c>
      <c r="K63" s="96">
        <f t="shared" ref="K63:M63" si="280">IF($D63=0,"",POWER($I63,K$2))</f>
        <v>1</v>
      </c>
      <c r="L63" s="96">
        <f t="shared" si="280"/>
        <v>0.4456824513</v>
      </c>
      <c r="M63" s="96">
        <f t="shared" si="280"/>
        <v>0.1986328474</v>
      </c>
      <c r="N63" s="97">
        <f t="shared" ref="N63:O63" si="281">IF($D63=0,"",$J63*K63)</f>
        <v>0.7412587413</v>
      </c>
      <c r="O63" s="97">
        <f t="shared" si="281"/>
        <v>0.3303660128</v>
      </c>
      <c r="P63" s="40"/>
      <c r="Q63" s="40"/>
      <c r="R63" s="40"/>
      <c r="S63" s="40"/>
      <c r="T63" s="94">
        <f t="shared" si="17"/>
        <v>0.4456824513</v>
      </c>
      <c r="U63" s="94">
        <f t="shared" si="18"/>
        <v>0.4573076614</v>
      </c>
      <c r="V63" s="98">
        <f t="shared" si="19"/>
        <v>0.6102112954</v>
      </c>
      <c r="W63" s="98">
        <f t="shared" si="20"/>
        <v>0.494205664</v>
      </c>
      <c r="X63" s="40">
        <f t="shared" si="21"/>
        <v>359</v>
      </c>
      <c r="Y63" s="40">
        <f t="shared" si="22"/>
        <v>572</v>
      </c>
      <c r="Z63" s="40">
        <f t="shared" si="23"/>
        <v>219.0658551</v>
      </c>
      <c r="AA63" s="40">
        <f t="shared" si="24"/>
        <v>139.9341449</v>
      </c>
      <c r="AB63" s="40">
        <f t="shared" si="25"/>
        <v>282.6856398</v>
      </c>
      <c r="AC63" s="40">
        <f t="shared" si="26"/>
        <v>289.3143602</v>
      </c>
      <c r="AD63" s="40">
        <f t="shared" ref="AD63:AE63" si="282">IF($D63=0,"",IFERROR(F63/AA63,0.5))</f>
        <v>1.143394988</v>
      </c>
      <c r="AE63" s="40">
        <f t="shared" si="282"/>
        <v>0.5235497639</v>
      </c>
      <c r="AF63" s="34">
        <f t="shared" si="28"/>
        <v>250</v>
      </c>
      <c r="AG63" s="34">
        <f t="shared" ref="AG63:AH63" si="283">IF($D63=0,"",ROUND(AA63*AD63,0))</f>
        <v>160</v>
      </c>
      <c r="AH63" s="34">
        <f t="shared" si="283"/>
        <v>148</v>
      </c>
      <c r="AI63" s="34">
        <f t="shared" si="30"/>
        <v>151</v>
      </c>
      <c r="AJ63" s="80">
        <f>'CountyCom1; STUV'!K69</f>
        <v>77</v>
      </c>
      <c r="AK63" s="99">
        <f>'CountyCom1; STUV'!L69</f>
        <v>48</v>
      </c>
      <c r="AL63" s="17">
        <f>'CountyCom1; STUV'!F69</f>
        <v>1349</v>
      </c>
      <c r="AM63" s="100">
        <f t="shared" si="31"/>
        <v>931</v>
      </c>
      <c r="AN63" s="43">
        <f t="shared" si="32"/>
        <v>0.6901408451</v>
      </c>
      <c r="AO63" s="100">
        <f t="shared" si="33"/>
        <v>709</v>
      </c>
      <c r="AP63" s="42">
        <f t="shared" si="34"/>
        <v>0.5255744996</v>
      </c>
      <c r="AQ63" s="39">
        <f t="shared" si="35"/>
        <v>0.3727175081</v>
      </c>
      <c r="AR63" s="39">
        <f t="shared" si="36"/>
        <v>0.6691729323</v>
      </c>
      <c r="AS63" s="39">
        <f t="shared" si="37"/>
        <v>0.5613540197</v>
      </c>
      <c r="AT63" s="39">
        <f t="shared" si="38"/>
        <v>0.5655853315</v>
      </c>
      <c r="AU63" s="39">
        <f t="shared" si="11"/>
        <v>0.3727175081</v>
      </c>
      <c r="AV63" s="39">
        <f t="shared" si="39"/>
        <v>0.3856068743</v>
      </c>
      <c r="AW63" s="39">
        <f t="shared" si="40"/>
        <v>0.5613540197</v>
      </c>
      <c r="AX63" s="39">
        <f t="shared" si="41"/>
        <v>0.5782792666</v>
      </c>
    </row>
    <row r="64">
      <c r="A64" s="73"/>
      <c r="B64" s="73"/>
      <c r="C64" s="73"/>
      <c r="D64" s="74">
        <f t="shared" si="12"/>
        <v>1</v>
      </c>
      <c r="E64" s="84">
        <f>'CountyCom1; STUV'!G70</f>
        <v>166</v>
      </c>
      <c r="F64" s="84">
        <f>'CountyCom1; STUV'!H70</f>
        <v>139</v>
      </c>
      <c r="G64" s="85">
        <f>'CountyCom1; STUV'!I70</f>
        <v>160</v>
      </c>
      <c r="H64" s="85">
        <f>'CountyCom1; STUV'!J70</f>
        <v>382</v>
      </c>
      <c r="I64" s="94">
        <f t="shared" si="13"/>
        <v>0.4557377049</v>
      </c>
      <c r="J64" s="95">
        <f t="shared" si="14"/>
        <v>0.704797048</v>
      </c>
      <c r="K64" s="96">
        <f t="shared" ref="K64:M64" si="284">IF($D64=0,"",POWER($I64,K$2))</f>
        <v>1</v>
      </c>
      <c r="L64" s="96">
        <f t="shared" si="284"/>
        <v>0.4557377049</v>
      </c>
      <c r="M64" s="96">
        <f t="shared" si="284"/>
        <v>0.2076968557</v>
      </c>
      <c r="N64" s="97">
        <f t="shared" ref="N64:O64" si="285">IF($D64=0,"",$J64*K64)</f>
        <v>0.704797048</v>
      </c>
      <c r="O64" s="97">
        <f t="shared" si="285"/>
        <v>0.3212025891</v>
      </c>
      <c r="P64" s="40"/>
      <c r="Q64" s="40"/>
      <c r="R64" s="40"/>
      <c r="S64" s="40"/>
      <c r="T64" s="94">
        <f t="shared" si="17"/>
        <v>0.4557377049</v>
      </c>
      <c r="U64" s="94">
        <f t="shared" si="18"/>
        <v>0.4208459681</v>
      </c>
      <c r="V64" s="98">
        <f t="shared" si="19"/>
        <v>0.5960056363</v>
      </c>
      <c r="W64" s="98">
        <f t="shared" si="20"/>
        <v>0.5292593722</v>
      </c>
      <c r="X64" s="40">
        <f t="shared" si="21"/>
        <v>305</v>
      </c>
      <c r="Y64" s="40">
        <f t="shared" si="22"/>
        <v>542</v>
      </c>
      <c r="Z64" s="40">
        <f t="shared" si="23"/>
        <v>181.7817191</v>
      </c>
      <c r="AA64" s="40">
        <f t="shared" si="24"/>
        <v>123.2182809</v>
      </c>
      <c r="AB64" s="40">
        <f t="shared" si="25"/>
        <v>286.8585797</v>
      </c>
      <c r="AC64" s="40">
        <f t="shared" si="26"/>
        <v>255.1414203</v>
      </c>
      <c r="AD64" s="40">
        <f t="shared" ref="AD64:AE64" si="286">IF($D64=0,"",IFERROR(F64/AA64,0.5))</f>
        <v>1.128079364</v>
      </c>
      <c r="AE64" s="40">
        <f t="shared" si="286"/>
        <v>0.5577661305</v>
      </c>
      <c r="AF64" s="34">
        <f t="shared" si="28"/>
        <v>205</v>
      </c>
      <c r="AG64" s="34">
        <f t="shared" ref="AG64:AH64" si="287">IF($D64=0,"",ROUND(AA64*AD64,0))</f>
        <v>139</v>
      </c>
      <c r="AH64" s="34">
        <f t="shared" si="287"/>
        <v>160</v>
      </c>
      <c r="AI64" s="34">
        <f t="shared" si="30"/>
        <v>142</v>
      </c>
      <c r="AJ64" s="80">
        <f>'CountyCom1; STUV'!K70</f>
        <v>50</v>
      </c>
      <c r="AK64" s="99">
        <f>'CountyCom1; STUV'!L70</f>
        <v>44</v>
      </c>
      <c r="AL64" s="17">
        <f>'CountyCom1; STUV'!F70</f>
        <v>1236</v>
      </c>
      <c r="AM64" s="100">
        <f t="shared" si="31"/>
        <v>847</v>
      </c>
      <c r="AN64" s="43">
        <f t="shared" si="32"/>
        <v>0.6852750809</v>
      </c>
      <c r="AO64" s="100">
        <f t="shared" si="33"/>
        <v>646</v>
      </c>
      <c r="AP64" s="42">
        <f t="shared" si="34"/>
        <v>0.5226537217</v>
      </c>
      <c r="AQ64" s="39">
        <f t="shared" si="35"/>
        <v>0.3848878394</v>
      </c>
      <c r="AR64" s="39">
        <f t="shared" si="36"/>
        <v>0.6469893743</v>
      </c>
      <c r="AS64" s="39">
        <f t="shared" si="37"/>
        <v>0.5650154799</v>
      </c>
      <c r="AT64" s="39">
        <f t="shared" si="38"/>
        <v>0.5371517028</v>
      </c>
      <c r="AU64" s="39">
        <f t="shared" si="11"/>
        <v>0.3848878394</v>
      </c>
      <c r="AV64" s="39">
        <f t="shared" si="39"/>
        <v>0.360094451</v>
      </c>
      <c r="AW64" s="39">
        <f t="shared" si="40"/>
        <v>0.5650154799</v>
      </c>
      <c r="AX64" s="39">
        <f t="shared" si="41"/>
        <v>0.5325077399</v>
      </c>
    </row>
    <row r="65">
      <c r="A65" s="73"/>
      <c r="B65" s="73"/>
      <c r="C65" s="73"/>
      <c r="D65" s="74">
        <f t="shared" si="12"/>
        <v>1</v>
      </c>
      <c r="E65" s="84">
        <f>'CountyCom1; STUV'!G71</f>
        <v>127</v>
      </c>
      <c r="F65" s="84">
        <f>'CountyCom1; STUV'!H71</f>
        <v>123</v>
      </c>
      <c r="G65" s="85">
        <f>'CountyCom1; STUV'!I71</f>
        <v>141</v>
      </c>
      <c r="H65" s="85">
        <f>'CountyCom1; STUV'!J71</f>
        <v>278</v>
      </c>
      <c r="I65" s="94">
        <f t="shared" si="13"/>
        <v>0.492</v>
      </c>
      <c r="J65" s="95">
        <f t="shared" si="14"/>
        <v>0.6634844869</v>
      </c>
      <c r="K65" s="96">
        <f t="shared" ref="K65:M65" si="288">IF($D65=0,"",POWER($I65,K$2))</f>
        <v>1</v>
      </c>
      <c r="L65" s="96">
        <f t="shared" si="288"/>
        <v>0.492</v>
      </c>
      <c r="M65" s="96">
        <f t="shared" si="288"/>
        <v>0.242064</v>
      </c>
      <c r="N65" s="97">
        <f t="shared" ref="N65:O65" si="289">IF($D65=0,"",$J65*K65)</f>
        <v>0.6634844869</v>
      </c>
      <c r="O65" s="97">
        <f t="shared" si="289"/>
        <v>0.3264343675</v>
      </c>
      <c r="P65" s="40"/>
      <c r="Q65" s="40"/>
      <c r="R65" s="40"/>
      <c r="S65" s="40"/>
      <c r="T65" s="94">
        <f t="shared" si="17"/>
        <v>0.492</v>
      </c>
      <c r="U65" s="94">
        <f t="shared" si="18"/>
        <v>0.379533407</v>
      </c>
      <c r="V65" s="98">
        <f t="shared" si="19"/>
        <v>0.5552077264</v>
      </c>
      <c r="W65" s="98">
        <f t="shared" si="20"/>
        <v>0.5660997345</v>
      </c>
      <c r="X65" s="40">
        <f t="shared" si="21"/>
        <v>250</v>
      </c>
      <c r="Y65" s="40">
        <f t="shared" si="22"/>
        <v>419</v>
      </c>
      <c r="Z65" s="40">
        <f t="shared" si="23"/>
        <v>138.8019316</v>
      </c>
      <c r="AA65" s="40">
        <f t="shared" si="24"/>
        <v>111.1980684</v>
      </c>
      <c r="AB65" s="40">
        <f t="shared" si="25"/>
        <v>237.1957888</v>
      </c>
      <c r="AC65" s="40">
        <f t="shared" si="26"/>
        <v>181.8042112</v>
      </c>
      <c r="AD65" s="40">
        <f t="shared" ref="AD65:AE65" si="290">IF($D65=0,"",IFERROR(F65/AA65,0.5))</f>
        <v>1.106134322</v>
      </c>
      <c r="AE65" s="40">
        <f t="shared" si="290"/>
        <v>0.5944456297</v>
      </c>
      <c r="AF65" s="34">
        <f t="shared" si="28"/>
        <v>154</v>
      </c>
      <c r="AG65" s="34">
        <f t="shared" ref="AG65:AH65" si="291">IF($D65=0,"",ROUND(AA65*AD65,0))</f>
        <v>123</v>
      </c>
      <c r="AH65" s="34">
        <f t="shared" si="291"/>
        <v>141</v>
      </c>
      <c r="AI65" s="34">
        <f t="shared" si="30"/>
        <v>108</v>
      </c>
      <c r="AJ65" s="80">
        <f>'CountyCom1; STUV'!K71</f>
        <v>46</v>
      </c>
      <c r="AK65" s="99">
        <f>'CountyCom1; STUV'!L71</f>
        <v>29</v>
      </c>
      <c r="AL65" s="17">
        <f>'CountyCom1; STUV'!F71</f>
        <v>878</v>
      </c>
      <c r="AM65" s="100">
        <f t="shared" si="31"/>
        <v>669</v>
      </c>
      <c r="AN65" s="43">
        <f t="shared" si="32"/>
        <v>0.7619589977</v>
      </c>
      <c r="AO65" s="100">
        <f t="shared" si="33"/>
        <v>526</v>
      </c>
      <c r="AP65" s="42">
        <f t="shared" si="34"/>
        <v>0.5990888383</v>
      </c>
      <c r="AQ65" s="39">
        <f t="shared" si="35"/>
        <v>0.4005979073</v>
      </c>
      <c r="AR65" s="39">
        <f t="shared" si="36"/>
        <v>0.6053811659</v>
      </c>
      <c r="AS65" s="39">
        <f t="shared" si="37"/>
        <v>0.5608365019</v>
      </c>
      <c r="AT65" s="39">
        <f t="shared" si="38"/>
        <v>0.4980988593</v>
      </c>
      <c r="AU65" s="39">
        <f t="shared" si="11"/>
        <v>0.4005979073</v>
      </c>
      <c r="AV65" s="39">
        <f t="shared" si="39"/>
        <v>0.3736920777</v>
      </c>
      <c r="AW65" s="39">
        <f t="shared" si="40"/>
        <v>0.5608365019</v>
      </c>
      <c r="AX65" s="39">
        <f t="shared" si="41"/>
        <v>0.5266159696</v>
      </c>
    </row>
    <row r="66">
      <c r="A66" s="73"/>
      <c r="B66" s="73"/>
      <c r="C66" s="73"/>
      <c r="D66" s="74">
        <f t="shared" si="12"/>
        <v>1</v>
      </c>
      <c r="E66" s="84">
        <f>'CountyCom1; STUV'!G72</f>
        <v>164</v>
      </c>
      <c r="F66" s="84">
        <f>'CountyCom1; STUV'!H72</f>
        <v>148</v>
      </c>
      <c r="G66" s="85">
        <f>'CountyCom1; STUV'!I72</f>
        <v>148</v>
      </c>
      <c r="H66" s="85">
        <f>'CountyCom1; STUV'!J72</f>
        <v>242</v>
      </c>
      <c r="I66" s="94">
        <f t="shared" si="13"/>
        <v>0.4743589744</v>
      </c>
      <c r="J66" s="95">
        <f t="shared" si="14"/>
        <v>0.6205128205</v>
      </c>
      <c r="K66" s="96">
        <f t="shared" ref="K66:M66" si="292">IF($D66=0,"",POWER($I66,K$2))</f>
        <v>1</v>
      </c>
      <c r="L66" s="96">
        <f t="shared" si="292"/>
        <v>0.4743589744</v>
      </c>
      <c r="M66" s="96">
        <f t="shared" si="292"/>
        <v>0.2250164366</v>
      </c>
      <c r="N66" s="97">
        <f t="shared" ref="N66:O66" si="293">IF($D66=0,"",$J66*K66)</f>
        <v>0.6205128205</v>
      </c>
      <c r="O66" s="97">
        <f t="shared" si="293"/>
        <v>0.2943458251</v>
      </c>
      <c r="P66" s="40"/>
      <c r="Q66" s="40"/>
      <c r="R66" s="40"/>
      <c r="S66" s="40"/>
      <c r="T66" s="94">
        <f t="shared" si="17"/>
        <v>0.4743589744</v>
      </c>
      <c r="U66" s="94">
        <f t="shared" si="18"/>
        <v>0.3365617406</v>
      </c>
      <c r="V66" s="98">
        <f t="shared" si="19"/>
        <v>0.5677593288</v>
      </c>
      <c r="W66" s="98">
        <f t="shared" si="20"/>
        <v>0.6108236339</v>
      </c>
      <c r="X66" s="40">
        <f t="shared" si="21"/>
        <v>312</v>
      </c>
      <c r="Y66" s="40">
        <f t="shared" si="22"/>
        <v>390</v>
      </c>
      <c r="Z66" s="40">
        <f t="shared" si="23"/>
        <v>177.1409106</v>
      </c>
      <c r="AA66" s="40">
        <f t="shared" si="24"/>
        <v>134.8590894</v>
      </c>
      <c r="AB66" s="40">
        <f t="shared" si="25"/>
        <v>238.2212172</v>
      </c>
      <c r="AC66" s="40">
        <f t="shared" si="26"/>
        <v>151.7787828</v>
      </c>
      <c r="AD66" s="40">
        <f t="shared" ref="AD66:AE66" si="294">IF($D66=0,"",IFERROR(F66/AA66,0.5))</f>
        <v>1.097441786</v>
      </c>
      <c r="AE66" s="40">
        <f t="shared" si="294"/>
        <v>0.6212712777</v>
      </c>
      <c r="AF66" s="34">
        <f t="shared" si="28"/>
        <v>194</v>
      </c>
      <c r="AG66" s="34">
        <f t="shared" ref="AG66:AH66" si="295">IF($D66=0,"",ROUND(AA66*AD66,0))</f>
        <v>148</v>
      </c>
      <c r="AH66" s="34">
        <f t="shared" si="295"/>
        <v>148</v>
      </c>
      <c r="AI66" s="34">
        <f t="shared" si="30"/>
        <v>94</v>
      </c>
      <c r="AJ66" s="80">
        <f>'CountyCom1; STUV'!K72</f>
        <v>41</v>
      </c>
      <c r="AK66" s="99">
        <f>'CountyCom1; STUV'!L72</f>
        <v>21</v>
      </c>
      <c r="AL66" s="17">
        <f>'CountyCom1; STUV'!F72</f>
        <v>924</v>
      </c>
      <c r="AM66" s="100">
        <f t="shared" si="31"/>
        <v>702</v>
      </c>
      <c r="AN66" s="43">
        <f t="shared" si="32"/>
        <v>0.7597402597</v>
      </c>
      <c r="AO66" s="100">
        <f t="shared" si="33"/>
        <v>584</v>
      </c>
      <c r="AP66" s="42">
        <f t="shared" si="34"/>
        <v>0.632034632</v>
      </c>
      <c r="AQ66" s="39">
        <f t="shared" si="35"/>
        <v>0.4444444444</v>
      </c>
      <c r="AR66" s="39">
        <f t="shared" si="36"/>
        <v>0.5783475783</v>
      </c>
      <c r="AS66" s="39">
        <f t="shared" si="37"/>
        <v>0.5856164384</v>
      </c>
      <c r="AT66" s="39">
        <f t="shared" si="38"/>
        <v>0.4931506849</v>
      </c>
      <c r="AU66" s="39">
        <f t="shared" si="11"/>
        <v>0.4444444444</v>
      </c>
      <c r="AV66" s="39">
        <f t="shared" si="39"/>
        <v>0.4444444444</v>
      </c>
      <c r="AW66" s="39">
        <f t="shared" si="40"/>
        <v>0.5856164384</v>
      </c>
      <c r="AX66" s="39">
        <f t="shared" si="41"/>
        <v>0.5856164384</v>
      </c>
    </row>
    <row r="67">
      <c r="A67" s="73"/>
      <c r="B67" s="73"/>
      <c r="C67" s="73"/>
      <c r="D67" s="74">
        <f t="shared" si="12"/>
        <v>1</v>
      </c>
      <c r="E67" s="84">
        <f>'CountyCom1; STUV'!G73</f>
        <v>219</v>
      </c>
      <c r="F67" s="84">
        <f>'CountyCom1; STUV'!H73</f>
        <v>217</v>
      </c>
      <c r="G67" s="85">
        <f>'CountyCom1; STUV'!I73</f>
        <v>189</v>
      </c>
      <c r="H67" s="85">
        <f>'CountyCom1; STUV'!J73</f>
        <v>378</v>
      </c>
      <c r="I67" s="94">
        <f t="shared" si="13"/>
        <v>0.497706422</v>
      </c>
      <c r="J67" s="95">
        <f t="shared" si="14"/>
        <v>0.6666666667</v>
      </c>
      <c r="K67" s="96">
        <f t="shared" ref="K67:M67" si="296">IF($D67=0,"",POWER($I67,K$2))</f>
        <v>1</v>
      </c>
      <c r="L67" s="96">
        <f t="shared" si="296"/>
        <v>0.497706422</v>
      </c>
      <c r="M67" s="96">
        <f t="shared" si="296"/>
        <v>0.2477116825</v>
      </c>
      <c r="N67" s="97">
        <f t="shared" ref="N67:O67" si="297">IF($D67=0,"",$J67*K67)</f>
        <v>0.6666666667</v>
      </c>
      <c r="O67" s="97">
        <f t="shared" si="297"/>
        <v>0.3318042813</v>
      </c>
      <c r="P67" s="40"/>
      <c r="Q67" s="40"/>
      <c r="R67" s="40"/>
      <c r="S67" s="40"/>
      <c r="T67" s="94">
        <f t="shared" si="17"/>
        <v>0.497706422</v>
      </c>
      <c r="U67" s="94">
        <f t="shared" si="18"/>
        <v>0.3827155868</v>
      </c>
      <c r="V67" s="98">
        <f t="shared" si="19"/>
        <v>0.5499077313</v>
      </c>
      <c r="W67" s="98">
        <f t="shared" si="20"/>
        <v>0.5622787959</v>
      </c>
      <c r="X67" s="40">
        <f t="shared" si="21"/>
        <v>436</v>
      </c>
      <c r="Y67" s="40">
        <f t="shared" si="22"/>
        <v>567</v>
      </c>
      <c r="Z67" s="40">
        <f t="shared" si="23"/>
        <v>239.7597708</v>
      </c>
      <c r="AA67" s="40">
        <f t="shared" si="24"/>
        <v>196.2402292</v>
      </c>
      <c r="AB67" s="40">
        <f t="shared" si="25"/>
        <v>318.8120773</v>
      </c>
      <c r="AC67" s="40">
        <f t="shared" si="26"/>
        <v>248.1879227</v>
      </c>
      <c r="AD67" s="40">
        <f t="shared" ref="AD67:AE67" si="298">IF($D67=0,"",IFERROR(F67/AA67,0.5))</f>
        <v>1.105787539</v>
      </c>
      <c r="AE67" s="40">
        <f t="shared" si="298"/>
        <v>0.5928257223</v>
      </c>
      <c r="AF67" s="34">
        <f t="shared" si="28"/>
        <v>265</v>
      </c>
      <c r="AG67" s="34">
        <f t="shared" ref="AG67:AH67" si="299">IF($D67=0,"",ROUND(AA67*AD67,0))</f>
        <v>217</v>
      </c>
      <c r="AH67" s="34">
        <f t="shared" si="299"/>
        <v>189</v>
      </c>
      <c r="AI67" s="34">
        <f t="shared" si="30"/>
        <v>147</v>
      </c>
      <c r="AJ67" s="80">
        <f>'CountyCom1; STUV'!K73</f>
        <v>59</v>
      </c>
      <c r="AK67" s="99">
        <f>'CountyCom1; STUV'!L73</f>
        <v>51</v>
      </c>
      <c r="AL67" s="17">
        <f>'CountyCom1; STUV'!F73</f>
        <v>1414</v>
      </c>
      <c r="AM67" s="100">
        <f t="shared" si="31"/>
        <v>1003</v>
      </c>
      <c r="AN67" s="43">
        <f t="shared" si="32"/>
        <v>0.7093352192</v>
      </c>
      <c r="AO67" s="100">
        <f t="shared" si="33"/>
        <v>818</v>
      </c>
      <c r="AP67" s="42">
        <f t="shared" si="34"/>
        <v>0.5785007072</v>
      </c>
      <c r="AQ67" s="39">
        <f t="shared" si="35"/>
        <v>0.406779661</v>
      </c>
      <c r="AR67" s="39">
        <f t="shared" si="36"/>
        <v>0.5952143569</v>
      </c>
      <c r="AS67" s="39">
        <f t="shared" si="37"/>
        <v>0.5550122249</v>
      </c>
      <c r="AT67" s="39">
        <f t="shared" si="38"/>
        <v>0.5036674817</v>
      </c>
      <c r="AU67" s="39">
        <f t="shared" si="11"/>
        <v>0.406779661</v>
      </c>
      <c r="AV67" s="39">
        <f t="shared" si="39"/>
        <v>0.4346959123</v>
      </c>
      <c r="AW67" s="39">
        <f t="shared" si="40"/>
        <v>0.5550122249</v>
      </c>
      <c r="AX67" s="39">
        <f t="shared" si="41"/>
        <v>0.5892420538</v>
      </c>
    </row>
    <row r="68">
      <c r="A68" s="73"/>
      <c r="B68" s="73"/>
      <c r="C68" s="73"/>
      <c r="D68" s="74">
        <f t="shared" si="12"/>
        <v>1</v>
      </c>
      <c r="E68" s="84">
        <f>'CountyCom1; STUV'!G74</f>
        <v>292</v>
      </c>
      <c r="F68" s="84">
        <f>'CountyCom1; STUV'!H74</f>
        <v>257</v>
      </c>
      <c r="G68" s="85">
        <f>'CountyCom1; STUV'!I74</f>
        <v>232</v>
      </c>
      <c r="H68" s="85">
        <f>'CountyCom1; STUV'!J74</f>
        <v>432</v>
      </c>
      <c r="I68" s="94">
        <f t="shared" si="13"/>
        <v>0.4681238616</v>
      </c>
      <c r="J68" s="95">
        <f t="shared" si="14"/>
        <v>0.6506024096</v>
      </c>
      <c r="K68" s="96">
        <f t="shared" ref="K68:M68" si="300">IF($D68=0,"",POWER($I68,K$2))</f>
        <v>1</v>
      </c>
      <c r="L68" s="96">
        <f t="shared" si="300"/>
        <v>0.4681238616</v>
      </c>
      <c r="M68" s="96">
        <f t="shared" si="300"/>
        <v>0.2191399498</v>
      </c>
      <c r="N68" s="97">
        <f t="shared" ref="N68:O68" si="301">IF($D68=0,"",$J68*K68)</f>
        <v>0.6506024096</v>
      </c>
      <c r="O68" s="97">
        <f t="shared" si="301"/>
        <v>0.3045625123</v>
      </c>
      <c r="P68" s="40"/>
      <c r="Q68" s="40"/>
      <c r="R68" s="40"/>
      <c r="S68" s="40"/>
      <c r="T68" s="94">
        <f t="shared" si="17"/>
        <v>0.4681238616</v>
      </c>
      <c r="U68" s="94">
        <f t="shared" si="18"/>
        <v>0.3666513298</v>
      </c>
      <c r="V68" s="98">
        <f t="shared" si="19"/>
        <v>0.5774333646</v>
      </c>
      <c r="W68" s="98">
        <f t="shared" si="20"/>
        <v>0.5816573342</v>
      </c>
      <c r="X68" s="40">
        <f t="shared" si="21"/>
        <v>549</v>
      </c>
      <c r="Y68" s="40">
        <f t="shared" si="22"/>
        <v>664</v>
      </c>
      <c r="Z68" s="40">
        <f t="shared" si="23"/>
        <v>317.0109172</v>
      </c>
      <c r="AA68" s="40">
        <f t="shared" si="24"/>
        <v>231.9890828</v>
      </c>
      <c r="AB68" s="40">
        <f t="shared" si="25"/>
        <v>386.2204699</v>
      </c>
      <c r="AC68" s="40">
        <f t="shared" si="26"/>
        <v>277.7795301</v>
      </c>
      <c r="AD68" s="40">
        <f t="shared" ref="AD68:AE68" si="302">IF($D68=0,"",IFERROR(F68/AA68,0.5))</f>
        <v>1.107810751</v>
      </c>
      <c r="AE68" s="40">
        <f t="shared" si="302"/>
        <v>0.6006931742</v>
      </c>
      <c r="AF68" s="34">
        <f t="shared" si="28"/>
        <v>351</v>
      </c>
      <c r="AG68" s="34">
        <f t="shared" ref="AG68:AH68" si="303">IF($D68=0,"",ROUND(AA68*AD68,0))</f>
        <v>257</v>
      </c>
      <c r="AH68" s="34">
        <f t="shared" si="303"/>
        <v>232</v>
      </c>
      <c r="AI68" s="34">
        <f t="shared" si="30"/>
        <v>167</v>
      </c>
      <c r="AJ68" s="80">
        <f>'CountyCom1; STUV'!K74</f>
        <v>67</v>
      </c>
      <c r="AK68" s="99">
        <f>'CountyCom1; STUV'!L74</f>
        <v>23</v>
      </c>
      <c r="AL68" s="17">
        <f>'CountyCom1; STUV'!F74</f>
        <v>1544</v>
      </c>
      <c r="AM68" s="100">
        <f t="shared" si="31"/>
        <v>1213</v>
      </c>
      <c r="AN68" s="43">
        <f t="shared" si="32"/>
        <v>0.7856217617</v>
      </c>
      <c r="AO68" s="100">
        <f t="shared" si="33"/>
        <v>1007</v>
      </c>
      <c r="AP68" s="42">
        <f t="shared" si="34"/>
        <v>0.6522020725</v>
      </c>
      <c r="AQ68" s="39">
        <f t="shared" si="35"/>
        <v>0.4319868096</v>
      </c>
      <c r="AR68" s="39">
        <f t="shared" si="36"/>
        <v>0.5968672712</v>
      </c>
      <c r="AS68" s="39">
        <f t="shared" si="37"/>
        <v>0.5789473684</v>
      </c>
      <c r="AT68" s="39">
        <f t="shared" si="38"/>
        <v>0.5143992056</v>
      </c>
      <c r="AU68" s="39">
        <f t="shared" si="11"/>
        <v>0.4319868096</v>
      </c>
      <c r="AV68" s="39">
        <f t="shared" si="39"/>
        <v>0.4525968673</v>
      </c>
      <c r="AW68" s="39">
        <f t="shared" si="40"/>
        <v>0.5789473684</v>
      </c>
      <c r="AX68" s="39">
        <f t="shared" si="41"/>
        <v>0.6037735849</v>
      </c>
    </row>
    <row r="69">
      <c r="A69" s="73"/>
      <c r="B69" s="73"/>
      <c r="C69" s="73"/>
      <c r="D69" s="74">
        <f t="shared" si="12"/>
        <v>1</v>
      </c>
      <c r="E69" s="84">
        <f>'CountyCom1; STUV'!G75</f>
        <v>251</v>
      </c>
      <c r="F69" s="84">
        <f>'CountyCom1; STUV'!H75</f>
        <v>224</v>
      </c>
      <c r="G69" s="85">
        <f>'CountyCom1; STUV'!I75</f>
        <v>181</v>
      </c>
      <c r="H69" s="85">
        <f>'CountyCom1; STUV'!J75</f>
        <v>386</v>
      </c>
      <c r="I69" s="94">
        <f t="shared" si="13"/>
        <v>0.4715789474</v>
      </c>
      <c r="J69" s="95">
        <f t="shared" si="14"/>
        <v>0.6807760141</v>
      </c>
      <c r="K69" s="96">
        <f t="shared" ref="K69:M69" si="304">IF($D69=0,"",POWER($I69,K$2))</f>
        <v>1</v>
      </c>
      <c r="L69" s="96">
        <f t="shared" si="304"/>
        <v>0.4715789474</v>
      </c>
      <c r="M69" s="96">
        <f t="shared" si="304"/>
        <v>0.2223867036</v>
      </c>
      <c r="N69" s="97">
        <f t="shared" ref="N69:O69" si="305">IF($D69=0,"",$J69*K69)</f>
        <v>0.6807760141</v>
      </c>
      <c r="O69" s="97">
        <f t="shared" si="305"/>
        <v>0.3210396361</v>
      </c>
      <c r="P69" s="40"/>
      <c r="Q69" s="40"/>
      <c r="R69" s="40"/>
      <c r="S69" s="40"/>
      <c r="T69" s="94">
        <f t="shared" si="17"/>
        <v>0.4715789474</v>
      </c>
      <c r="U69" s="94">
        <f t="shared" si="18"/>
        <v>0.3968249342</v>
      </c>
      <c r="V69" s="98">
        <f t="shared" si="19"/>
        <v>0.5774919763</v>
      </c>
      <c r="W69" s="98">
        <f t="shared" si="20"/>
        <v>0.5512866149</v>
      </c>
      <c r="X69" s="40">
        <f t="shared" si="21"/>
        <v>475</v>
      </c>
      <c r="Y69" s="40">
        <f t="shared" si="22"/>
        <v>567</v>
      </c>
      <c r="Z69" s="40">
        <f t="shared" si="23"/>
        <v>274.3086887</v>
      </c>
      <c r="AA69" s="40">
        <f t="shared" si="24"/>
        <v>200.6913113</v>
      </c>
      <c r="AB69" s="40">
        <f t="shared" si="25"/>
        <v>312.5795107</v>
      </c>
      <c r="AC69" s="40">
        <f t="shared" si="26"/>
        <v>254.4204893</v>
      </c>
      <c r="AD69" s="40">
        <f t="shared" ref="AD69:AE69" si="306">IF($D69=0,"",IFERROR(F69/AA69,0.5))</f>
        <v>1.116141992</v>
      </c>
      <c r="AE69" s="40">
        <f t="shared" si="306"/>
        <v>0.5790526692</v>
      </c>
      <c r="AF69" s="34">
        <f t="shared" si="28"/>
        <v>306</v>
      </c>
      <c r="AG69" s="34">
        <f t="shared" ref="AG69:AH69" si="307">IF($D69=0,"",ROUND(AA69*AD69,0))</f>
        <v>224</v>
      </c>
      <c r="AH69" s="34">
        <f t="shared" si="307"/>
        <v>181</v>
      </c>
      <c r="AI69" s="34">
        <f t="shared" si="30"/>
        <v>147</v>
      </c>
      <c r="AJ69" s="80">
        <f>'CountyCom1; STUV'!K75</f>
        <v>58</v>
      </c>
      <c r="AK69" s="99">
        <f>'CountyCom1; STUV'!L75</f>
        <v>29</v>
      </c>
      <c r="AL69" s="17">
        <f>'CountyCom1; STUV'!F75</f>
        <v>1414</v>
      </c>
      <c r="AM69" s="100">
        <f t="shared" si="31"/>
        <v>1042</v>
      </c>
      <c r="AN69" s="43">
        <f t="shared" si="32"/>
        <v>0.7369165488</v>
      </c>
      <c r="AO69" s="100">
        <f t="shared" si="33"/>
        <v>858</v>
      </c>
      <c r="AP69" s="42">
        <f t="shared" si="34"/>
        <v>0.6067892504</v>
      </c>
      <c r="AQ69" s="39">
        <f t="shared" si="35"/>
        <v>0.4145873321</v>
      </c>
      <c r="AR69" s="39">
        <f t="shared" si="36"/>
        <v>0.6113243762</v>
      </c>
      <c r="AS69" s="39">
        <f t="shared" si="37"/>
        <v>0.5675990676</v>
      </c>
      <c r="AT69" s="39">
        <f t="shared" si="38"/>
        <v>0.527972028</v>
      </c>
      <c r="AU69" s="39">
        <f t="shared" si="11"/>
        <v>0.4145873321</v>
      </c>
      <c r="AV69" s="39">
        <f t="shared" si="39"/>
        <v>0.4558541267</v>
      </c>
      <c r="AW69" s="39">
        <f t="shared" si="40"/>
        <v>0.5675990676</v>
      </c>
      <c r="AX69" s="39">
        <f t="shared" si="41"/>
        <v>0.6177156177</v>
      </c>
    </row>
    <row r="70">
      <c r="A70" s="73"/>
      <c r="B70" s="73"/>
      <c r="C70" s="73"/>
      <c r="D70" s="74">
        <f t="shared" si="12"/>
        <v>1</v>
      </c>
      <c r="E70" s="84">
        <f>'CountyCom1; STUV'!G76</f>
        <v>205</v>
      </c>
      <c r="F70" s="84">
        <f>'CountyCom1; STUV'!H76</f>
        <v>132</v>
      </c>
      <c r="G70" s="85">
        <f>'CountyCom1; STUV'!I76</f>
        <v>208</v>
      </c>
      <c r="H70" s="85">
        <f>'CountyCom1; STUV'!J76</f>
        <v>222</v>
      </c>
      <c r="I70" s="94">
        <f t="shared" si="13"/>
        <v>0.3916913947</v>
      </c>
      <c r="J70" s="95">
        <f t="shared" si="14"/>
        <v>0.5162790698</v>
      </c>
      <c r="K70" s="96">
        <f t="shared" ref="K70:M70" si="308">IF($D70=0,"",POWER($I70,K$2))</f>
        <v>1</v>
      </c>
      <c r="L70" s="96">
        <f t="shared" si="308"/>
        <v>0.3916913947</v>
      </c>
      <c r="M70" s="96">
        <f t="shared" si="308"/>
        <v>0.1534221486</v>
      </c>
      <c r="N70" s="97">
        <f t="shared" ref="N70:O70" si="309">IF($D70=0,"",$J70*K70)</f>
        <v>0.5162790698</v>
      </c>
      <c r="O70" s="97">
        <f t="shared" si="309"/>
        <v>0.2022220689</v>
      </c>
      <c r="P70" s="40"/>
      <c r="Q70" s="40"/>
      <c r="R70" s="40"/>
      <c r="S70" s="40"/>
      <c r="T70" s="94">
        <f t="shared" si="17"/>
        <v>0.3916913947</v>
      </c>
      <c r="U70" s="94">
        <f t="shared" si="18"/>
        <v>0.2323279899</v>
      </c>
      <c r="V70" s="98">
        <f t="shared" si="19"/>
        <v>0.6378140901</v>
      </c>
      <c r="W70" s="98">
        <f t="shared" si="20"/>
        <v>0.7239206451</v>
      </c>
      <c r="X70" s="40">
        <f t="shared" si="21"/>
        <v>337</v>
      </c>
      <c r="Y70" s="40">
        <f t="shared" si="22"/>
        <v>430</v>
      </c>
      <c r="Z70" s="40">
        <f t="shared" si="23"/>
        <v>214.9433484</v>
      </c>
      <c r="AA70" s="40">
        <f t="shared" si="24"/>
        <v>122.0566516</v>
      </c>
      <c r="AB70" s="40">
        <f t="shared" si="25"/>
        <v>311.2858774</v>
      </c>
      <c r="AC70" s="40">
        <f t="shared" si="26"/>
        <v>118.7141226</v>
      </c>
      <c r="AD70" s="40">
        <f t="shared" ref="AD70:AE70" si="310">IF($D70=0,"",IFERROR(F70/AA70,0.5))</f>
        <v>1.081465027</v>
      </c>
      <c r="AE70" s="40">
        <f t="shared" si="310"/>
        <v>0.6681960703</v>
      </c>
      <c r="AF70" s="34">
        <f t="shared" si="28"/>
        <v>232</v>
      </c>
      <c r="AG70" s="34">
        <f t="shared" ref="AG70:AH70" si="311">IF($D70=0,"",ROUND(AA70*AD70,0))</f>
        <v>132</v>
      </c>
      <c r="AH70" s="34">
        <f t="shared" si="311"/>
        <v>208</v>
      </c>
      <c r="AI70" s="34">
        <f t="shared" si="30"/>
        <v>79</v>
      </c>
      <c r="AJ70" s="80">
        <f>'CountyCom1; STUV'!K76</f>
        <v>26</v>
      </c>
      <c r="AK70" s="99">
        <f>'CountyCom1; STUV'!L76</f>
        <v>3</v>
      </c>
      <c r="AL70" s="17">
        <f>'CountyCom1; STUV'!F76</f>
        <v>886</v>
      </c>
      <c r="AM70" s="100">
        <f t="shared" si="31"/>
        <v>767</v>
      </c>
      <c r="AN70" s="43">
        <f t="shared" si="32"/>
        <v>0.8656884876</v>
      </c>
      <c r="AO70" s="100">
        <f t="shared" si="33"/>
        <v>651</v>
      </c>
      <c r="AP70" s="42">
        <f t="shared" si="34"/>
        <v>0.7347629797</v>
      </c>
      <c r="AQ70" s="39">
        <f t="shared" si="35"/>
        <v>0.5384615385</v>
      </c>
      <c r="AR70" s="39">
        <f t="shared" si="36"/>
        <v>0.556714472</v>
      </c>
      <c r="AS70" s="39">
        <f t="shared" si="37"/>
        <v>0.6758832565</v>
      </c>
      <c r="AT70" s="39">
        <f t="shared" si="38"/>
        <v>0.4777265745</v>
      </c>
      <c r="AU70" s="39">
        <f t="shared" si="11"/>
        <v>0.5384615385</v>
      </c>
      <c r="AV70" s="39">
        <f t="shared" si="39"/>
        <v>0.4393741851</v>
      </c>
      <c r="AW70" s="39">
        <f t="shared" si="40"/>
        <v>0.6758832565</v>
      </c>
      <c r="AX70" s="39">
        <f t="shared" si="41"/>
        <v>0.5591397849</v>
      </c>
    </row>
    <row r="71">
      <c r="A71" s="73"/>
      <c r="B71" s="73"/>
      <c r="C71" s="73"/>
      <c r="D71" s="74">
        <f t="shared" si="12"/>
        <v>1</v>
      </c>
      <c r="E71" s="84">
        <f>'CountyCom1; STUV'!G77</f>
        <v>151</v>
      </c>
      <c r="F71" s="84">
        <f>'CountyCom1; STUV'!H77</f>
        <v>76</v>
      </c>
      <c r="G71" s="85">
        <f>'CountyCom1; STUV'!I77</f>
        <v>187</v>
      </c>
      <c r="H71" s="85">
        <f>'CountyCom1; STUV'!J77</f>
        <v>180</v>
      </c>
      <c r="I71" s="94">
        <f t="shared" si="13"/>
        <v>0.3348017621</v>
      </c>
      <c r="J71" s="95">
        <f t="shared" si="14"/>
        <v>0.4904632153</v>
      </c>
      <c r="K71" s="96">
        <f t="shared" ref="K71:M71" si="312">IF($D71=0,"",POWER($I71,K$2))</f>
        <v>1</v>
      </c>
      <c r="L71" s="96">
        <f t="shared" si="312"/>
        <v>0.3348017621</v>
      </c>
      <c r="M71" s="96">
        <f t="shared" si="312"/>
        <v>0.1120922199</v>
      </c>
      <c r="N71" s="97">
        <f t="shared" ref="N71:O71" si="313">IF($D71=0,"",$J71*K71)</f>
        <v>0.4904632153</v>
      </c>
      <c r="O71" s="97">
        <f t="shared" si="313"/>
        <v>0.1642079487</v>
      </c>
      <c r="P71" s="40"/>
      <c r="Q71" s="40"/>
      <c r="R71" s="40"/>
      <c r="S71" s="40"/>
      <c r="T71" s="94">
        <f t="shared" si="17"/>
        <v>0.3348017621</v>
      </c>
      <c r="U71" s="94">
        <f t="shared" si="18"/>
        <v>0.2065121354</v>
      </c>
      <c r="V71" s="98">
        <f t="shared" si="19"/>
        <v>0.6913353975</v>
      </c>
      <c r="W71" s="98">
        <f t="shared" si="20"/>
        <v>0.7561442125</v>
      </c>
      <c r="X71" s="40">
        <f t="shared" si="21"/>
        <v>227</v>
      </c>
      <c r="Y71" s="40">
        <f t="shared" si="22"/>
        <v>367</v>
      </c>
      <c r="Z71" s="40">
        <f t="shared" si="23"/>
        <v>156.9331352</v>
      </c>
      <c r="AA71" s="40">
        <f t="shared" si="24"/>
        <v>70.06686478</v>
      </c>
      <c r="AB71" s="40">
        <f t="shared" si="25"/>
        <v>277.504926</v>
      </c>
      <c r="AC71" s="40">
        <f t="shared" si="26"/>
        <v>89.49507402</v>
      </c>
      <c r="AD71" s="40">
        <f t="shared" ref="AD71:AE71" si="314">IF($D71=0,"",IFERROR(F71/AA71,0.5))</f>
        <v>1.084678189</v>
      </c>
      <c r="AE71" s="40">
        <f t="shared" si="314"/>
        <v>0.673861912</v>
      </c>
      <c r="AF71" s="34">
        <f t="shared" si="28"/>
        <v>170</v>
      </c>
      <c r="AG71" s="34">
        <f t="shared" ref="AG71:AH71" si="315">IF($D71=0,"",ROUND(AA71*AD71,0))</f>
        <v>76</v>
      </c>
      <c r="AH71" s="34">
        <f t="shared" si="315"/>
        <v>187</v>
      </c>
      <c r="AI71" s="34">
        <f t="shared" si="30"/>
        <v>60</v>
      </c>
      <c r="AJ71" s="80">
        <f>'CountyCom1; STUV'!K77</f>
        <v>7</v>
      </c>
      <c r="AK71" s="99">
        <f>'CountyCom1; STUV'!L77</f>
        <v>3</v>
      </c>
      <c r="AL71" s="17">
        <f>'CountyCom1; STUV'!F77</f>
        <v>655</v>
      </c>
      <c r="AM71" s="100">
        <f t="shared" si="31"/>
        <v>594</v>
      </c>
      <c r="AN71" s="43">
        <f t="shared" si="32"/>
        <v>0.906870229</v>
      </c>
      <c r="AO71" s="100">
        <f t="shared" si="33"/>
        <v>493</v>
      </c>
      <c r="AP71" s="42">
        <f t="shared" si="34"/>
        <v>0.7526717557</v>
      </c>
      <c r="AQ71" s="39">
        <f t="shared" si="35"/>
        <v>0.569023569</v>
      </c>
      <c r="AR71" s="39">
        <f t="shared" si="36"/>
        <v>0.5572390572</v>
      </c>
      <c r="AS71" s="39">
        <f t="shared" si="37"/>
        <v>0.724137931</v>
      </c>
      <c r="AT71" s="39">
        <f t="shared" si="38"/>
        <v>0.4665314402</v>
      </c>
      <c r="AU71" s="39">
        <f t="shared" si="11"/>
        <v>0.569023569</v>
      </c>
      <c r="AV71" s="39">
        <f t="shared" si="39"/>
        <v>0.3821548822</v>
      </c>
      <c r="AW71" s="39">
        <f t="shared" si="40"/>
        <v>0.724137931</v>
      </c>
      <c r="AX71" s="39">
        <f t="shared" si="41"/>
        <v>0.4989858012</v>
      </c>
    </row>
    <row r="72">
      <c r="A72" s="122" t="s">
        <v>146</v>
      </c>
      <c r="B72" s="122" t="s">
        <v>146</v>
      </c>
      <c r="C72" s="122" t="s">
        <v>146</v>
      </c>
      <c r="D72" s="74">
        <v>0.0</v>
      </c>
      <c r="E72" s="84">
        <f>'CountyCom1; STUV'!G78</f>
        <v>12</v>
      </c>
      <c r="F72" s="84">
        <f>'CountyCom1; STUV'!H78</f>
        <v>2</v>
      </c>
      <c r="G72" s="85">
        <f>'CountyCom1; STUV'!I78</f>
        <v>14</v>
      </c>
      <c r="H72" s="85">
        <f>'CountyCom1; STUV'!J78</f>
        <v>20</v>
      </c>
      <c r="I72" s="94" t="str">
        <f t="shared" si="13"/>
        <v/>
      </c>
      <c r="J72" s="95" t="str">
        <f t="shared" si="14"/>
        <v/>
      </c>
      <c r="K72" s="96" t="str">
        <f t="shared" ref="K72:M72" si="316">IF($D72=0,"",POWER($I72,K$2))</f>
        <v/>
      </c>
      <c r="L72" s="96" t="str">
        <f t="shared" si="316"/>
        <v/>
      </c>
      <c r="M72" s="96" t="str">
        <f t="shared" si="316"/>
        <v/>
      </c>
      <c r="N72" s="97" t="str">
        <f t="shared" ref="N72:O72" si="317">IF($D72=0,"",$J72*K72)</f>
        <v/>
      </c>
      <c r="O72" s="97" t="str">
        <f t="shared" si="317"/>
        <v/>
      </c>
      <c r="P72" s="40"/>
      <c r="Q72" s="40"/>
      <c r="R72" s="40"/>
      <c r="S72" s="40"/>
      <c r="T72" s="84" t="str">
        <f t="shared" si="17"/>
        <v/>
      </c>
      <c r="U72" s="84" t="str">
        <f t="shared" si="18"/>
        <v/>
      </c>
      <c r="V72" s="98" t="str">
        <f t="shared" si="19"/>
        <v/>
      </c>
      <c r="W72" s="98" t="str">
        <f t="shared" si="20"/>
        <v/>
      </c>
      <c r="X72" s="40" t="str">
        <f t="shared" si="21"/>
        <v/>
      </c>
      <c r="Y72" s="40" t="str">
        <f t="shared" si="22"/>
        <v/>
      </c>
      <c r="Z72" s="40" t="str">
        <f t="shared" si="23"/>
        <v/>
      </c>
      <c r="AA72" s="40" t="str">
        <f t="shared" si="24"/>
        <v/>
      </c>
      <c r="AB72" s="40" t="str">
        <f t="shared" si="25"/>
        <v/>
      </c>
      <c r="AC72" s="40" t="str">
        <f t="shared" si="26"/>
        <v/>
      </c>
      <c r="AD72" s="40" t="str">
        <f t="shared" ref="AD72:AE72" si="318">IF($D72=0,"",IFERROR(F72/AA72,0.5))</f>
        <v/>
      </c>
      <c r="AE72" s="40" t="str">
        <f t="shared" si="318"/>
        <v/>
      </c>
      <c r="AF72" s="34" t="str">
        <f t="shared" si="28"/>
        <v/>
      </c>
      <c r="AG72" s="34" t="str">
        <f t="shared" ref="AG72:AH72" si="319">IF($D72=0,"",ROUND(AA72*AD72,0))</f>
        <v/>
      </c>
      <c r="AH72" s="34" t="str">
        <f t="shared" si="319"/>
        <v/>
      </c>
      <c r="AI72" s="34" t="str">
        <f t="shared" si="30"/>
        <v/>
      </c>
      <c r="AJ72" s="80">
        <f>'CountyCom1; STUV'!K78</f>
        <v>0</v>
      </c>
      <c r="AK72" s="99">
        <f>'CountyCom1; STUV'!L78</f>
        <v>0</v>
      </c>
      <c r="AL72" s="17">
        <f>'CountyCom1; STUV'!F78</f>
        <v>53</v>
      </c>
      <c r="AM72" s="100" t="str">
        <f t="shared" si="31"/>
        <v/>
      </c>
      <c r="AN72" s="43" t="str">
        <f t="shared" si="32"/>
        <v/>
      </c>
      <c r="AO72" s="100" t="str">
        <f t="shared" si="33"/>
        <v/>
      </c>
      <c r="AP72" s="42" t="str">
        <f t="shared" si="34"/>
        <v/>
      </c>
      <c r="AQ72" s="39" t="str">
        <f t="shared" si="35"/>
        <v/>
      </c>
      <c r="AR72" s="39" t="str">
        <f t="shared" si="36"/>
        <v/>
      </c>
      <c r="AS72" s="39" t="str">
        <f t="shared" si="37"/>
        <v/>
      </c>
      <c r="AT72" s="39" t="str">
        <f t="shared" si="38"/>
        <v/>
      </c>
      <c r="AU72" s="39" t="str">
        <f t="shared" si="11"/>
        <v/>
      </c>
      <c r="AV72" s="39" t="str">
        <f t="shared" si="39"/>
        <v/>
      </c>
      <c r="AW72" s="39" t="str">
        <f t="shared" si="40"/>
        <v/>
      </c>
      <c r="AX72" s="39" t="str">
        <f t="shared" si="41"/>
        <v/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5"/>
    <col customWidth="1" min="30" max="30" width="14.38"/>
    <col customWidth="1" min="31" max="31" width="14.5"/>
  </cols>
  <sheetData>
    <row r="1">
      <c r="A1" s="73" t="s">
        <v>147</v>
      </c>
      <c r="B1" s="73" t="s">
        <v>16</v>
      </c>
      <c r="C1" s="73" t="s">
        <v>17</v>
      </c>
      <c r="D1" s="74" t="s">
        <v>109</v>
      </c>
      <c r="E1" s="75">
        <f t="shared" ref="E1:H1" si="1">SUM(E3:E65)</f>
        <v>12733</v>
      </c>
      <c r="F1" s="75">
        <f t="shared" si="1"/>
        <v>14955</v>
      </c>
      <c r="G1" s="75">
        <f t="shared" si="1"/>
        <v>18910</v>
      </c>
      <c r="H1" s="75">
        <f t="shared" si="1"/>
        <v>7736</v>
      </c>
      <c r="I1" s="76" t="s">
        <v>31</v>
      </c>
      <c r="J1" s="77" t="s">
        <v>31</v>
      </c>
      <c r="K1" s="78">
        <f t="shared" ref="K1:O1" si="2">SUM(K3:K65)</f>
        <v>63</v>
      </c>
      <c r="L1" s="78">
        <f t="shared" si="2"/>
        <v>27.95971528</v>
      </c>
      <c r="M1" s="78">
        <f t="shared" si="2"/>
        <v>13.00904562</v>
      </c>
      <c r="N1" s="78">
        <f t="shared" si="2"/>
        <v>43.07521763</v>
      </c>
      <c r="O1" s="78">
        <f t="shared" si="2"/>
        <v>19.70412108</v>
      </c>
      <c r="P1" s="79" t="s">
        <v>110</v>
      </c>
      <c r="Q1" s="79">
        <v>0.0</v>
      </c>
      <c r="R1" s="79">
        <v>1.0</v>
      </c>
      <c r="S1" s="80" t="s">
        <v>111</v>
      </c>
      <c r="T1" s="76" t="s">
        <v>31</v>
      </c>
      <c r="U1" s="77" t="s">
        <v>31</v>
      </c>
      <c r="V1" s="76" t="s">
        <v>31</v>
      </c>
      <c r="W1" s="77" t="s">
        <v>31</v>
      </c>
      <c r="X1" s="77" t="s">
        <v>31</v>
      </c>
      <c r="Y1" s="77" t="s">
        <v>31</v>
      </c>
      <c r="Z1" s="77" t="s">
        <v>31</v>
      </c>
      <c r="AA1" s="77" t="s">
        <v>31</v>
      </c>
      <c r="AB1" s="77" t="s">
        <v>31</v>
      </c>
      <c r="AC1" s="77" t="s">
        <v>31</v>
      </c>
      <c r="AD1" s="77" t="s">
        <v>31</v>
      </c>
      <c r="AE1" s="77" t="s">
        <v>31</v>
      </c>
      <c r="AF1" s="75">
        <f t="shared" ref="AF1:AI1" si="3">SUM(AF3:AF65)</f>
        <v>12733</v>
      </c>
      <c r="AG1" s="75">
        <f t="shared" si="3"/>
        <v>15263</v>
      </c>
      <c r="AH1" s="75">
        <f t="shared" si="3"/>
        <v>6222</v>
      </c>
      <c r="AI1" s="75">
        <f t="shared" si="3"/>
        <v>7736</v>
      </c>
      <c r="AJ1" s="40"/>
      <c r="AK1" s="100"/>
      <c r="AL1" s="100"/>
      <c r="AM1" s="100"/>
      <c r="AN1" s="40"/>
      <c r="AO1" s="40"/>
      <c r="AP1" s="40"/>
      <c r="AQ1" s="40"/>
      <c r="AR1" s="40"/>
      <c r="AS1" s="40"/>
      <c r="AT1" s="40"/>
      <c r="AU1" s="40"/>
      <c r="AV1" s="40"/>
    </row>
    <row r="2">
      <c r="A2" s="73" t="s">
        <v>148</v>
      </c>
      <c r="B2" s="73"/>
      <c r="C2" s="73" t="s">
        <v>101</v>
      </c>
      <c r="D2" s="74" t="s">
        <v>114</v>
      </c>
      <c r="E2" s="84" t="str">
        <f>'CountyCom4; STUV'!M8</f>
        <v>S</v>
      </c>
      <c r="F2" s="84" t="str">
        <f>'CountyCom4; STUV'!N8</f>
        <v>T</v>
      </c>
      <c r="G2" s="85" t="str">
        <f>'CountyCom4; STUV'!O8</f>
        <v>U</v>
      </c>
      <c r="H2" s="85" t="str">
        <f>'CountyCom4; STUV'!P8</f>
        <v>V</v>
      </c>
      <c r="I2" s="84" t="s">
        <v>149</v>
      </c>
      <c r="J2" s="86" t="s">
        <v>150</v>
      </c>
      <c r="K2" s="73">
        <v>0.0</v>
      </c>
      <c r="L2" s="73">
        <v>1.0</v>
      </c>
      <c r="M2" s="73">
        <v>2.0</v>
      </c>
      <c r="N2" s="73">
        <v>0.0</v>
      </c>
      <c r="O2" s="73">
        <v>1.0</v>
      </c>
      <c r="P2" s="79">
        <v>0.0</v>
      </c>
      <c r="Q2" s="87">
        <f t="shared" ref="Q2:R2" si="4">K1</f>
        <v>63</v>
      </c>
      <c r="R2" s="87">
        <f t="shared" si="4"/>
        <v>27.95971528</v>
      </c>
      <c r="S2" s="88">
        <f>N1</f>
        <v>43.07521763</v>
      </c>
      <c r="T2" s="84" t="s">
        <v>117</v>
      </c>
      <c r="U2" s="86" t="s">
        <v>118</v>
      </c>
      <c r="V2" s="89" t="s">
        <v>119</v>
      </c>
      <c r="W2" s="90" t="s">
        <v>120</v>
      </c>
      <c r="X2" s="17" t="s">
        <v>121</v>
      </c>
      <c r="Y2" s="17" t="s">
        <v>122</v>
      </c>
      <c r="Z2" s="17" t="s">
        <v>123</v>
      </c>
      <c r="AA2" s="17" t="s">
        <v>124</v>
      </c>
      <c r="AB2" s="17" t="s">
        <v>125</v>
      </c>
      <c r="AC2" s="17" t="s">
        <v>126</v>
      </c>
      <c r="AD2" s="17" t="s">
        <v>151</v>
      </c>
      <c r="AE2" s="17" t="s">
        <v>127</v>
      </c>
      <c r="AF2" s="79" t="s">
        <v>128</v>
      </c>
      <c r="AG2" s="79" t="s">
        <v>129</v>
      </c>
      <c r="AH2" s="79" t="s">
        <v>130</v>
      </c>
      <c r="AI2" s="79" t="s">
        <v>131</v>
      </c>
      <c r="AJ2" s="17" t="str">
        <f>'CountyCom4; STUV'!F8</f>
        <v>Registered</v>
      </c>
      <c r="AK2" s="93" t="s">
        <v>134</v>
      </c>
      <c r="AL2" s="93" t="s">
        <v>135</v>
      </c>
      <c r="AM2" s="93" t="s">
        <v>33</v>
      </c>
      <c r="AN2" s="17" t="s">
        <v>136</v>
      </c>
      <c r="AO2" s="17" t="s">
        <v>61</v>
      </c>
      <c r="AP2" s="17" t="s">
        <v>62</v>
      </c>
      <c r="AQ2" s="17" t="s">
        <v>64</v>
      </c>
      <c r="AR2" s="17" t="s">
        <v>65</v>
      </c>
      <c r="AS2" s="40" t="str">
        <f t="shared" ref="AS2:AS65" si="9">AO2</f>
        <v>Old Alpha</v>
      </c>
      <c r="AT2" s="17" t="s">
        <v>63</v>
      </c>
      <c r="AU2" s="17" t="s">
        <v>64</v>
      </c>
      <c r="AV2" s="17" t="s">
        <v>66</v>
      </c>
    </row>
    <row r="3">
      <c r="A3" s="73"/>
      <c r="B3" s="73"/>
      <c r="C3" s="73"/>
      <c r="D3" s="74">
        <f t="shared" ref="D3:D65" si="10">IF(E3="",0,1)</f>
        <v>1</v>
      </c>
      <c r="E3" s="84">
        <f>'CountyCom4; STUV'!M9</f>
        <v>67</v>
      </c>
      <c r="F3" s="84">
        <f>'CountyCom4; STUV'!N9</f>
        <v>116</v>
      </c>
      <c r="G3" s="85">
        <f>'CountyCom4; STUV'!O9</f>
        <v>133</v>
      </c>
      <c r="H3" s="85">
        <f>'CountyCom4; STUV'!P9</f>
        <v>188</v>
      </c>
      <c r="I3" s="94">
        <f t="shared" ref="I3:I65" si="11">IF(D3=0,"",E3/(E3+F3))</f>
        <v>0.3661202186</v>
      </c>
      <c r="J3" s="95">
        <f t="shared" ref="J3:J65" si="12">IF(D3=0,"",G3/(G3+H3))</f>
        <v>0.4143302181</v>
      </c>
      <c r="K3" s="96">
        <f t="shared" ref="K3:M3" si="5">IF($D3=0,"",POWER($I3,K$2))</f>
        <v>1</v>
      </c>
      <c r="L3" s="96">
        <f t="shared" si="5"/>
        <v>0.3661202186</v>
      </c>
      <c r="M3" s="96">
        <f t="shared" si="5"/>
        <v>0.1340440145</v>
      </c>
      <c r="N3" s="97">
        <f t="shared" ref="N3:O3" si="6">IF($D3=0,"",$J3*K3)</f>
        <v>0.4143302181</v>
      </c>
      <c r="O3" s="97">
        <f t="shared" si="6"/>
        <v>0.15169467</v>
      </c>
      <c r="P3" s="79">
        <v>1.0</v>
      </c>
      <c r="Q3" s="87">
        <f t="shared" ref="Q3:R3" si="7">L1</f>
        <v>27.95971528</v>
      </c>
      <c r="R3" s="87">
        <f t="shared" si="7"/>
        <v>13.00904562</v>
      </c>
      <c r="S3" s="88">
        <f>O1</f>
        <v>19.70412108</v>
      </c>
      <c r="T3" s="94">
        <f t="shared" ref="T3:T65" si="15">IF(D3=0,"",I3)</f>
        <v>0.3661202186</v>
      </c>
      <c r="U3" s="94">
        <f t="shared" ref="U3:U65" si="16">IF(D3=0,"",J3-$S$6)</f>
        <v>0.1645997012</v>
      </c>
      <c r="V3" s="98">
        <f t="shared" ref="V3:V65" si="17">IF($D3=0,"",($S$13*T3-$S$14*U3))</f>
        <v>0.3642595329</v>
      </c>
      <c r="W3" s="98">
        <f t="shared" ref="W3:W65" si="18">IF($D3=0,"",($S$14*T3+$S$13*U3))</f>
        <v>0.1686774103</v>
      </c>
      <c r="X3" s="40">
        <f t="shared" ref="X3:X65" si="19">IF($D3=0,"",E3+F3)</f>
        <v>183</v>
      </c>
      <c r="Y3" s="40">
        <f t="shared" ref="Y3:Y65" si="20">IF($D3=0,"",G3+H3)</f>
        <v>321</v>
      </c>
      <c r="Z3" s="40">
        <f t="shared" ref="Z3:Z65" si="21">IF($D3=0,"",X3*V3)</f>
        <v>66.65949453</v>
      </c>
      <c r="AA3" s="40">
        <f t="shared" ref="AA3:AA65" si="22">IF($D3=0,"",X3-Z3)</f>
        <v>116.3405055</v>
      </c>
      <c r="AB3" s="40">
        <f t="shared" ref="AB3:AB65" si="23">IF($D3=0,"",Y3*W3)</f>
        <v>54.1454487</v>
      </c>
      <c r="AC3" s="40">
        <f t="shared" ref="AC3:AC65" si="24">IF($D3=0,"",Y3-AB3)</f>
        <v>266.8545513</v>
      </c>
      <c r="AD3" s="40">
        <f t="shared" ref="AD3:AD65" si="25">IF($D3=0,"",IFERROR(E3/Z3,0.5))</f>
        <v>1.005108132</v>
      </c>
      <c r="AE3" s="40">
        <f t="shared" ref="AE3:AE65" si="26">IF($D3=0,"",IFERROR(H3/AC3,0.5))</f>
        <v>0.7045036297</v>
      </c>
      <c r="AF3" s="34">
        <f t="shared" ref="AF3:AF65" si="27">IF($D3=0,"",ROUND(Z3*AD3,0))</f>
        <v>67</v>
      </c>
      <c r="AG3" s="34">
        <f t="shared" ref="AG3:AH3" si="8">IF($D3=0,"",ROUND(AA3*AD3,0))</f>
        <v>117</v>
      </c>
      <c r="AH3" s="34">
        <f t="shared" si="8"/>
        <v>38</v>
      </c>
      <c r="AI3" s="34">
        <f t="shared" ref="AI3:AI65" si="29">IF($D3=0,"",ROUND(AC3*AE3,0))</f>
        <v>188</v>
      </c>
      <c r="AJ3" s="17">
        <f>'CountyCom4; STUV'!F9</f>
        <v>652</v>
      </c>
      <c r="AK3" s="100">
        <f t="shared" ref="AK3:AK65" si="30">IF(D3=0,"",E3+F3+G3+H3)</f>
        <v>504</v>
      </c>
      <c r="AL3" s="43">
        <f t="shared" ref="AL3:AL65" si="31">IF(D3=0,"",AK3/AJ3)</f>
        <v>0.773006135</v>
      </c>
      <c r="AM3" s="100">
        <f t="shared" ref="AM3:AM65" si="32">IF(D3=0,"",AF3+AG3+AH3+AI3)</f>
        <v>410</v>
      </c>
      <c r="AN3" s="42">
        <f t="shared" ref="AN3:AN65" si="33">IF(D3=0,"",AM3/AJ3)</f>
        <v>0.6288343558</v>
      </c>
      <c r="AO3" s="39">
        <f t="shared" ref="AO3:AO65" si="34">IF(D3=0,"",(E3+G3)/(E3+F3+G3+H3))</f>
        <v>0.3968253968</v>
      </c>
      <c r="AP3" s="39">
        <f t="shared" ref="AP3:AP65" si="35">IF(D3=0,"",(G3+F3)/(E3+F3+G3+H3))</f>
        <v>0.494047619</v>
      </c>
      <c r="AQ3" s="39">
        <f t="shared" ref="AQ3:AQ65" si="36">IF(D3=0,"",(AF3+AH3)/(AF3+AG3+AH3+AI3))</f>
        <v>0.256097561</v>
      </c>
      <c r="AR3" s="39">
        <f t="shared" ref="AR3:AR65" si="37">IF(D3=0,"",(AH3+AG3)/(AF3+AG3+AH3+AI3))</f>
        <v>0.3780487805</v>
      </c>
      <c r="AS3" s="39">
        <f t="shared" si="9"/>
        <v>0.3968253968</v>
      </c>
      <c r="AT3" s="39">
        <f t="shared" ref="AT3:AT65" si="38">IF(D3=0,"",(G3+H3)/(E3+F3+G3+H3))</f>
        <v>0.6369047619</v>
      </c>
      <c r="AU3" s="39">
        <f t="shared" ref="AU3:AU65" si="39">AQ3</f>
        <v>0.256097561</v>
      </c>
      <c r="AV3" s="39">
        <f t="shared" ref="AV3:AV65" si="40">IF(D3=0,"",(AH3+AI3)/(AF3+AG3+AH3+AI3))</f>
        <v>0.5512195122</v>
      </c>
    </row>
    <row r="4">
      <c r="A4" s="73"/>
      <c r="B4" s="73"/>
      <c r="C4" s="73"/>
      <c r="D4" s="74">
        <f t="shared" si="10"/>
        <v>1</v>
      </c>
      <c r="E4" s="84">
        <f>'CountyCom4; STUV'!M10</f>
        <v>44</v>
      </c>
      <c r="F4" s="84">
        <f>'CountyCom4; STUV'!N10</f>
        <v>126</v>
      </c>
      <c r="G4" s="85">
        <f>'CountyCom4; STUV'!O10</f>
        <v>73</v>
      </c>
      <c r="H4" s="85">
        <f>'CountyCom4; STUV'!P10</f>
        <v>71</v>
      </c>
      <c r="I4" s="94">
        <f t="shared" si="11"/>
        <v>0.2588235294</v>
      </c>
      <c r="J4" s="95">
        <f t="shared" si="12"/>
        <v>0.5069444444</v>
      </c>
      <c r="K4" s="96">
        <f t="shared" ref="K4:M4" si="13">IF($D4=0,"",POWER($I4,K$2))</f>
        <v>1</v>
      </c>
      <c r="L4" s="96">
        <f t="shared" si="13"/>
        <v>0.2588235294</v>
      </c>
      <c r="M4" s="96">
        <f t="shared" si="13"/>
        <v>0.06698961938</v>
      </c>
      <c r="N4" s="97">
        <f t="shared" ref="N4:O4" si="14">IF($D4=0,"",$J4*K4)</f>
        <v>0.5069444444</v>
      </c>
      <c r="O4" s="97">
        <f t="shared" si="14"/>
        <v>0.1312091503</v>
      </c>
      <c r="P4" s="77" t="s">
        <v>31</v>
      </c>
      <c r="Q4" s="77" t="s">
        <v>31</v>
      </c>
      <c r="R4" s="77" t="s">
        <v>31</v>
      </c>
      <c r="S4" s="77" t="s">
        <v>31</v>
      </c>
      <c r="T4" s="94">
        <f t="shared" si="15"/>
        <v>0.2588235294</v>
      </c>
      <c r="U4" s="94">
        <f t="shared" si="16"/>
        <v>0.2572139275</v>
      </c>
      <c r="V4" s="98">
        <f t="shared" si="17"/>
        <v>0.2559354345</v>
      </c>
      <c r="W4" s="98">
        <f t="shared" si="18"/>
        <v>0.2600878261</v>
      </c>
      <c r="X4" s="40">
        <f t="shared" si="19"/>
        <v>170</v>
      </c>
      <c r="Y4" s="40">
        <f t="shared" si="20"/>
        <v>144</v>
      </c>
      <c r="Z4" s="40">
        <f t="shared" si="21"/>
        <v>43.50902386</v>
      </c>
      <c r="AA4" s="40">
        <f t="shared" si="22"/>
        <v>126.4909761</v>
      </c>
      <c r="AB4" s="40">
        <f t="shared" si="23"/>
        <v>37.45264696</v>
      </c>
      <c r="AC4" s="40">
        <f t="shared" si="24"/>
        <v>106.547353</v>
      </c>
      <c r="AD4" s="40">
        <f t="shared" si="25"/>
        <v>1.011284467</v>
      </c>
      <c r="AE4" s="40">
        <f t="shared" si="26"/>
        <v>0.6663703787</v>
      </c>
      <c r="AF4" s="34">
        <f t="shared" si="27"/>
        <v>44</v>
      </c>
      <c r="AG4" s="34">
        <f t="shared" ref="AG4:AH4" si="28">IF($D4=0,"",ROUND(AA4*AD4,0))</f>
        <v>128</v>
      </c>
      <c r="AH4" s="34">
        <f t="shared" si="28"/>
        <v>25</v>
      </c>
      <c r="AI4" s="34">
        <f t="shared" si="29"/>
        <v>71</v>
      </c>
      <c r="AJ4" s="17">
        <f>'CountyCom4; STUV'!F10</f>
        <v>444</v>
      </c>
      <c r="AK4" s="100">
        <f t="shared" si="30"/>
        <v>314</v>
      </c>
      <c r="AL4" s="43">
        <f t="shared" si="31"/>
        <v>0.7072072072</v>
      </c>
      <c r="AM4" s="100">
        <f t="shared" si="32"/>
        <v>268</v>
      </c>
      <c r="AN4" s="42">
        <f t="shared" si="33"/>
        <v>0.6036036036</v>
      </c>
      <c r="AO4" s="39">
        <f t="shared" si="34"/>
        <v>0.372611465</v>
      </c>
      <c r="AP4" s="39">
        <f t="shared" si="35"/>
        <v>0.6337579618</v>
      </c>
      <c r="AQ4" s="39">
        <f t="shared" si="36"/>
        <v>0.2574626866</v>
      </c>
      <c r="AR4" s="39">
        <f t="shared" si="37"/>
        <v>0.5708955224</v>
      </c>
      <c r="AS4" s="39">
        <f t="shared" si="9"/>
        <v>0.372611465</v>
      </c>
      <c r="AT4" s="39">
        <f t="shared" si="38"/>
        <v>0.4585987261</v>
      </c>
      <c r="AU4" s="39">
        <f t="shared" si="39"/>
        <v>0.2574626866</v>
      </c>
      <c r="AV4" s="39">
        <f t="shared" si="40"/>
        <v>0.3582089552</v>
      </c>
    </row>
    <row r="5">
      <c r="A5" s="101" t="s">
        <v>70</v>
      </c>
      <c r="B5" s="101" t="str">
        <f>TEXTJOIN("",TRUE,A1," ",C1)</f>
        <v>Hartung MiV</v>
      </c>
      <c r="C5" s="101">
        <f t="array" ref="C5:C8">TRANSPOSE(E1:H1)</f>
        <v>12733</v>
      </c>
      <c r="D5" s="74">
        <f t="shared" si="10"/>
        <v>1</v>
      </c>
      <c r="E5" s="84">
        <f>'CountyCom4; STUV'!M11</f>
        <v>76</v>
      </c>
      <c r="F5" s="84">
        <f>'CountyCom4; STUV'!N11</f>
        <v>165</v>
      </c>
      <c r="G5" s="85">
        <f>'CountyCom4; STUV'!O11</f>
        <v>100</v>
      </c>
      <c r="H5" s="85">
        <f>'CountyCom4; STUV'!P11</f>
        <v>87</v>
      </c>
      <c r="I5" s="94">
        <f t="shared" si="11"/>
        <v>0.3153526971</v>
      </c>
      <c r="J5" s="95">
        <f t="shared" si="12"/>
        <v>0.5347593583</v>
      </c>
      <c r="K5" s="96">
        <f t="shared" ref="K5:M5" si="41">IF($D5=0,"",POWER($I5,K$2))</f>
        <v>1</v>
      </c>
      <c r="L5" s="96">
        <f t="shared" si="41"/>
        <v>0.3153526971</v>
      </c>
      <c r="M5" s="96">
        <f t="shared" si="41"/>
        <v>0.09944732357</v>
      </c>
      <c r="N5" s="97">
        <f t="shared" ref="N5:O5" si="42">IF($D5=0,"",$J5*K5)</f>
        <v>0.5347593583</v>
      </c>
      <c r="O5" s="97">
        <f t="shared" si="42"/>
        <v>0.1686378059</v>
      </c>
      <c r="P5" s="79" t="s">
        <v>110</v>
      </c>
      <c r="Q5" s="79">
        <v>0.0</v>
      </c>
      <c r="R5" s="79">
        <v>1.0</v>
      </c>
      <c r="S5" s="102" t="s">
        <v>137</v>
      </c>
      <c r="T5" s="94">
        <f t="shared" si="15"/>
        <v>0.3153526971</v>
      </c>
      <c r="U5" s="94">
        <f t="shared" si="16"/>
        <v>0.2850288414</v>
      </c>
      <c r="V5" s="98">
        <f t="shared" si="17"/>
        <v>0.3121505067</v>
      </c>
      <c r="W5" s="98">
        <f t="shared" si="18"/>
        <v>0.2885321909</v>
      </c>
      <c r="X5" s="40">
        <f t="shared" si="19"/>
        <v>241</v>
      </c>
      <c r="Y5" s="40">
        <f t="shared" si="20"/>
        <v>187</v>
      </c>
      <c r="Z5" s="40">
        <f t="shared" si="21"/>
        <v>75.22827211</v>
      </c>
      <c r="AA5" s="40">
        <f t="shared" si="22"/>
        <v>165.7717279</v>
      </c>
      <c r="AB5" s="40">
        <f t="shared" si="23"/>
        <v>53.95551969</v>
      </c>
      <c r="AC5" s="40">
        <f t="shared" si="24"/>
        <v>133.0444803</v>
      </c>
      <c r="AD5" s="40">
        <f t="shared" si="25"/>
        <v>1.010258482</v>
      </c>
      <c r="AE5" s="40">
        <f t="shared" si="26"/>
        <v>0.6539166435</v>
      </c>
      <c r="AF5" s="34">
        <f t="shared" si="27"/>
        <v>76</v>
      </c>
      <c r="AG5" s="34">
        <f t="shared" ref="AG5:AH5" si="43">IF($D5=0,"",ROUND(AA5*AD5,0))</f>
        <v>167</v>
      </c>
      <c r="AH5" s="34">
        <f t="shared" si="43"/>
        <v>35</v>
      </c>
      <c r="AI5" s="34">
        <f t="shared" si="29"/>
        <v>87</v>
      </c>
      <c r="AJ5" s="17">
        <f>'CountyCom4; STUV'!F11</f>
        <v>568</v>
      </c>
      <c r="AK5" s="100">
        <f t="shared" si="30"/>
        <v>428</v>
      </c>
      <c r="AL5" s="43">
        <f t="shared" si="31"/>
        <v>0.7535211268</v>
      </c>
      <c r="AM5" s="100">
        <f t="shared" si="32"/>
        <v>365</v>
      </c>
      <c r="AN5" s="42">
        <f t="shared" si="33"/>
        <v>0.6426056338</v>
      </c>
      <c r="AO5" s="39">
        <f t="shared" si="34"/>
        <v>0.4112149533</v>
      </c>
      <c r="AP5" s="39">
        <f t="shared" si="35"/>
        <v>0.6191588785</v>
      </c>
      <c r="AQ5" s="39">
        <f t="shared" si="36"/>
        <v>0.304109589</v>
      </c>
      <c r="AR5" s="39">
        <f t="shared" si="37"/>
        <v>0.5534246575</v>
      </c>
      <c r="AS5" s="39">
        <f t="shared" si="9"/>
        <v>0.4112149533</v>
      </c>
      <c r="AT5" s="39">
        <f t="shared" si="38"/>
        <v>0.4369158879</v>
      </c>
      <c r="AU5" s="39">
        <f t="shared" si="39"/>
        <v>0.304109589</v>
      </c>
      <c r="AV5" s="39">
        <f t="shared" si="40"/>
        <v>0.3342465753</v>
      </c>
    </row>
    <row r="6">
      <c r="A6" s="101" t="s">
        <v>70</v>
      </c>
      <c r="B6" s="101" t="str">
        <f>TEXTJOIN("",TRUE,A2," ",C1)</f>
        <v>Baker MiV</v>
      </c>
      <c r="C6" s="101">
        <v>14955.0</v>
      </c>
      <c r="D6" s="74">
        <f t="shared" si="10"/>
        <v>1</v>
      </c>
      <c r="E6" s="84">
        <f>'CountyCom4; STUV'!M12</f>
        <v>99</v>
      </c>
      <c r="F6" s="84">
        <f>'CountyCom4; STUV'!N12</f>
        <v>216</v>
      </c>
      <c r="G6" s="85">
        <f>'CountyCom4; STUV'!O12</f>
        <v>139</v>
      </c>
      <c r="H6" s="85">
        <f>'CountyCom4; STUV'!P12</f>
        <v>130</v>
      </c>
      <c r="I6" s="94">
        <f t="shared" si="11"/>
        <v>0.3142857143</v>
      </c>
      <c r="J6" s="95">
        <f t="shared" si="12"/>
        <v>0.5167286245</v>
      </c>
      <c r="K6" s="96">
        <f t="shared" ref="K6:M6" si="44">IF($D6=0,"",POWER($I6,K$2))</f>
        <v>1</v>
      </c>
      <c r="L6" s="96">
        <f t="shared" si="44"/>
        <v>0.3142857143</v>
      </c>
      <c r="M6" s="96">
        <f t="shared" si="44"/>
        <v>0.0987755102</v>
      </c>
      <c r="N6" s="97">
        <f t="shared" ref="N6:O6" si="45">IF($D6=0,"",$J6*K6)</f>
        <v>0.5167286245</v>
      </c>
      <c r="O6" s="97">
        <f t="shared" si="45"/>
        <v>0.1624004249</v>
      </c>
      <c r="P6" s="79">
        <v>0.0</v>
      </c>
      <c r="Q6" s="87">
        <f t="array" ref="Q6:R7">MINVERSE(Q2:R3)</f>
        <v>0.3439345003</v>
      </c>
      <c r="R6" s="87">
        <v>-0.7392018590756086</v>
      </c>
      <c r="S6" s="103">
        <f t="array" ref="S6:S7">MMULT(Q6:R7,S2:S3)</f>
        <v>0.2497305169</v>
      </c>
      <c r="T6" s="94">
        <f t="shared" si="15"/>
        <v>0.3142857143</v>
      </c>
      <c r="U6" s="94">
        <f t="shared" si="16"/>
        <v>0.2669981076</v>
      </c>
      <c r="V6" s="98">
        <f t="shared" si="17"/>
        <v>0.3112849152</v>
      </c>
      <c r="W6" s="98">
        <f t="shared" si="18"/>
        <v>0.2704906676</v>
      </c>
      <c r="X6" s="40">
        <f t="shared" si="19"/>
        <v>315</v>
      </c>
      <c r="Y6" s="40">
        <f t="shared" si="20"/>
        <v>269</v>
      </c>
      <c r="Z6" s="40">
        <f t="shared" si="21"/>
        <v>98.05474829</v>
      </c>
      <c r="AA6" s="40">
        <f t="shared" si="22"/>
        <v>216.9452517</v>
      </c>
      <c r="AB6" s="40">
        <f t="shared" si="23"/>
        <v>72.76198957</v>
      </c>
      <c r="AC6" s="40">
        <f t="shared" si="24"/>
        <v>196.2380104</v>
      </c>
      <c r="AD6" s="40">
        <f t="shared" si="25"/>
        <v>1.00964004</v>
      </c>
      <c r="AE6" s="40">
        <f t="shared" si="26"/>
        <v>0.6624608541</v>
      </c>
      <c r="AF6" s="34">
        <f t="shared" si="27"/>
        <v>99</v>
      </c>
      <c r="AG6" s="34">
        <f t="shared" ref="AG6:AH6" si="46">IF($D6=0,"",ROUND(AA6*AD6,0))</f>
        <v>219</v>
      </c>
      <c r="AH6" s="34">
        <f t="shared" si="46"/>
        <v>48</v>
      </c>
      <c r="AI6" s="34">
        <f t="shared" si="29"/>
        <v>130</v>
      </c>
      <c r="AJ6" s="17">
        <f>'CountyCom4; STUV'!F12</f>
        <v>791</v>
      </c>
      <c r="AK6" s="100">
        <f t="shared" si="30"/>
        <v>584</v>
      </c>
      <c r="AL6" s="43">
        <f t="shared" si="31"/>
        <v>0.7383059418</v>
      </c>
      <c r="AM6" s="100">
        <f t="shared" si="32"/>
        <v>496</v>
      </c>
      <c r="AN6" s="42">
        <f t="shared" si="33"/>
        <v>0.6270543616</v>
      </c>
      <c r="AO6" s="39">
        <f t="shared" si="34"/>
        <v>0.4075342466</v>
      </c>
      <c r="AP6" s="39">
        <f t="shared" si="35"/>
        <v>0.6078767123</v>
      </c>
      <c r="AQ6" s="39">
        <f t="shared" si="36"/>
        <v>0.2963709677</v>
      </c>
      <c r="AR6" s="39">
        <f t="shared" si="37"/>
        <v>0.5383064516</v>
      </c>
      <c r="AS6" s="39">
        <f t="shared" si="9"/>
        <v>0.4075342466</v>
      </c>
      <c r="AT6" s="39">
        <f t="shared" si="38"/>
        <v>0.4606164384</v>
      </c>
      <c r="AU6" s="39">
        <f t="shared" si="39"/>
        <v>0.2963709677</v>
      </c>
      <c r="AV6" s="39">
        <f t="shared" si="40"/>
        <v>0.3588709677</v>
      </c>
    </row>
    <row r="7">
      <c r="A7" s="101" t="s">
        <v>70</v>
      </c>
      <c r="B7" s="101" t="str">
        <f>TEXTJOIN("",TRUE,A1," ",C2)</f>
        <v>Hartung EDV+Early</v>
      </c>
      <c r="C7" s="101">
        <v>18910.0</v>
      </c>
      <c r="D7" s="74">
        <f t="shared" si="10"/>
        <v>1</v>
      </c>
      <c r="E7" s="84">
        <f>'CountyCom4; STUV'!M13</f>
        <v>128</v>
      </c>
      <c r="F7" s="84">
        <f>'CountyCom4; STUV'!N13</f>
        <v>282</v>
      </c>
      <c r="G7" s="85">
        <f>'CountyCom4; STUV'!O13</f>
        <v>184</v>
      </c>
      <c r="H7" s="85">
        <f>'CountyCom4; STUV'!P13</f>
        <v>129</v>
      </c>
      <c r="I7" s="94">
        <f t="shared" si="11"/>
        <v>0.312195122</v>
      </c>
      <c r="J7" s="95">
        <f t="shared" si="12"/>
        <v>0.5878594249</v>
      </c>
      <c r="K7" s="96">
        <f t="shared" ref="K7:M7" si="47">IF($D7=0,"",POWER($I7,K$2))</f>
        <v>1</v>
      </c>
      <c r="L7" s="96">
        <f t="shared" si="47"/>
        <v>0.312195122</v>
      </c>
      <c r="M7" s="96">
        <f t="shared" si="47"/>
        <v>0.09746579417</v>
      </c>
      <c r="N7" s="97">
        <f t="shared" ref="N7:O7" si="48">IF($D7=0,"",$J7*K7)</f>
        <v>0.5878594249</v>
      </c>
      <c r="O7" s="97">
        <f t="shared" si="48"/>
        <v>0.1835268449</v>
      </c>
      <c r="P7" s="79">
        <v>1.0</v>
      </c>
      <c r="Q7" s="87">
        <v>-0.7392018590756085</v>
      </c>
      <c r="R7" s="87">
        <v>1.6656005488202315</v>
      </c>
      <c r="S7" s="103">
        <v>0.9779139302502067</v>
      </c>
      <c r="T7" s="94">
        <f t="shared" si="15"/>
        <v>0.312195122</v>
      </c>
      <c r="U7" s="94">
        <f t="shared" si="16"/>
        <v>0.338128908</v>
      </c>
      <c r="V7" s="98">
        <f t="shared" si="17"/>
        <v>0.3084002316</v>
      </c>
      <c r="W7" s="98">
        <f t="shared" si="18"/>
        <v>0.341593691</v>
      </c>
      <c r="X7" s="40">
        <f t="shared" si="19"/>
        <v>410</v>
      </c>
      <c r="Y7" s="40">
        <f t="shared" si="20"/>
        <v>313</v>
      </c>
      <c r="Z7" s="40">
        <f t="shared" si="21"/>
        <v>126.444095</v>
      </c>
      <c r="AA7" s="40">
        <f t="shared" si="22"/>
        <v>283.555905</v>
      </c>
      <c r="AB7" s="40">
        <f t="shared" si="23"/>
        <v>106.9188253</v>
      </c>
      <c r="AC7" s="40">
        <f t="shared" si="24"/>
        <v>206.0811747</v>
      </c>
      <c r="AD7" s="40">
        <f t="shared" si="25"/>
        <v>1.012305083</v>
      </c>
      <c r="AE7" s="40">
        <f t="shared" si="26"/>
        <v>0.6259669287</v>
      </c>
      <c r="AF7" s="34">
        <f t="shared" si="27"/>
        <v>128</v>
      </c>
      <c r="AG7" s="34">
        <f t="shared" ref="AG7:AH7" si="49">IF($D7=0,"",ROUND(AA7*AD7,0))</f>
        <v>287</v>
      </c>
      <c r="AH7" s="34">
        <f t="shared" si="49"/>
        <v>67</v>
      </c>
      <c r="AI7" s="34">
        <f t="shared" si="29"/>
        <v>129</v>
      </c>
      <c r="AJ7" s="17">
        <f>'CountyCom4; STUV'!F13</f>
        <v>990</v>
      </c>
      <c r="AK7" s="100">
        <f t="shared" si="30"/>
        <v>723</v>
      </c>
      <c r="AL7" s="43">
        <f t="shared" si="31"/>
        <v>0.7303030303</v>
      </c>
      <c r="AM7" s="100">
        <f t="shared" si="32"/>
        <v>611</v>
      </c>
      <c r="AN7" s="42">
        <f t="shared" si="33"/>
        <v>0.6171717172</v>
      </c>
      <c r="AO7" s="39">
        <f t="shared" si="34"/>
        <v>0.4315352697</v>
      </c>
      <c r="AP7" s="39">
        <f t="shared" si="35"/>
        <v>0.6445366528</v>
      </c>
      <c r="AQ7" s="39">
        <f t="shared" si="36"/>
        <v>0.3191489362</v>
      </c>
      <c r="AR7" s="39">
        <f t="shared" si="37"/>
        <v>0.5793780687</v>
      </c>
      <c r="AS7" s="39">
        <f t="shared" si="9"/>
        <v>0.4315352697</v>
      </c>
      <c r="AT7" s="39">
        <f t="shared" si="38"/>
        <v>0.4329183956</v>
      </c>
      <c r="AU7" s="39">
        <f t="shared" si="39"/>
        <v>0.3191489362</v>
      </c>
      <c r="AV7" s="39">
        <f t="shared" si="40"/>
        <v>0.3207855974</v>
      </c>
    </row>
    <row r="8">
      <c r="A8" s="101" t="s">
        <v>70</v>
      </c>
      <c r="B8" s="101" t="str">
        <f>TEXTJOIN("",TRUE,A2," ",C2)</f>
        <v>Baker EDV+Early</v>
      </c>
      <c r="C8" s="101">
        <v>7736.0</v>
      </c>
      <c r="D8" s="74">
        <f t="shared" si="10"/>
        <v>1</v>
      </c>
      <c r="E8" s="84">
        <f>'CountyCom4; STUV'!M14</f>
        <v>126</v>
      </c>
      <c r="F8" s="84">
        <f>'CountyCom4; STUV'!N14</f>
        <v>274</v>
      </c>
      <c r="G8" s="85">
        <f>'CountyCom4; STUV'!O14</f>
        <v>169</v>
      </c>
      <c r="H8" s="85">
        <f>'CountyCom4; STUV'!P14</f>
        <v>112</v>
      </c>
      <c r="I8" s="94">
        <f t="shared" si="11"/>
        <v>0.315</v>
      </c>
      <c r="J8" s="95">
        <f t="shared" si="12"/>
        <v>0.6014234875</v>
      </c>
      <c r="K8" s="96">
        <f t="shared" ref="K8:M8" si="50">IF($D8=0,"",POWER($I8,K$2))</f>
        <v>1</v>
      </c>
      <c r="L8" s="96">
        <f t="shared" si="50"/>
        <v>0.315</v>
      </c>
      <c r="M8" s="96">
        <f t="shared" si="50"/>
        <v>0.099225</v>
      </c>
      <c r="N8" s="97">
        <f t="shared" ref="N8:O8" si="51">IF($D8=0,"",$J8*K8)</f>
        <v>0.6014234875</v>
      </c>
      <c r="O8" s="97">
        <f t="shared" si="51"/>
        <v>0.1894483986</v>
      </c>
      <c r="P8" s="40"/>
      <c r="Q8" s="40"/>
      <c r="R8" s="40"/>
      <c r="S8" s="40"/>
      <c r="T8" s="94">
        <f t="shared" si="15"/>
        <v>0.315</v>
      </c>
      <c r="U8" s="94">
        <f t="shared" si="16"/>
        <v>0.3516929706</v>
      </c>
      <c r="V8" s="98">
        <f t="shared" si="17"/>
        <v>0.3110534833</v>
      </c>
      <c r="W8" s="98">
        <f t="shared" si="18"/>
        <v>0.3551882263</v>
      </c>
      <c r="X8" s="40">
        <f t="shared" si="19"/>
        <v>400</v>
      </c>
      <c r="Y8" s="40">
        <f t="shared" si="20"/>
        <v>281</v>
      </c>
      <c r="Z8" s="40">
        <f t="shared" si="21"/>
        <v>124.4213933</v>
      </c>
      <c r="AA8" s="40">
        <f t="shared" si="22"/>
        <v>275.5786067</v>
      </c>
      <c r="AB8" s="40">
        <f t="shared" si="23"/>
        <v>99.8078916</v>
      </c>
      <c r="AC8" s="40">
        <f t="shared" si="24"/>
        <v>181.1921084</v>
      </c>
      <c r="AD8" s="40">
        <f t="shared" si="25"/>
        <v>1.012687582</v>
      </c>
      <c r="AE8" s="40">
        <f t="shared" si="26"/>
        <v>0.6181284659</v>
      </c>
      <c r="AF8" s="34">
        <f t="shared" si="27"/>
        <v>126</v>
      </c>
      <c r="AG8" s="34">
        <f t="shared" ref="AG8:AH8" si="52">IF($D8=0,"",ROUND(AA8*AD8,0))</f>
        <v>279</v>
      </c>
      <c r="AH8" s="34">
        <f t="shared" si="52"/>
        <v>62</v>
      </c>
      <c r="AI8" s="34">
        <f t="shared" si="29"/>
        <v>112</v>
      </c>
      <c r="AJ8" s="17">
        <f>'CountyCom4; STUV'!F14</f>
        <v>1072</v>
      </c>
      <c r="AK8" s="100">
        <f t="shared" si="30"/>
        <v>681</v>
      </c>
      <c r="AL8" s="43">
        <f t="shared" si="31"/>
        <v>0.635261194</v>
      </c>
      <c r="AM8" s="100">
        <f t="shared" si="32"/>
        <v>579</v>
      </c>
      <c r="AN8" s="42">
        <f t="shared" si="33"/>
        <v>0.5401119403</v>
      </c>
      <c r="AO8" s="39">
        <f t="shared" si="34"/>
        <v>0.4331864905</v>
      </c>
      <c r="AP8" s="39">
        <f t="shared" si="35"/>
        <v>0.6505139501</v>
      </c>
      <c r="AQ8" s="39">
        <f t="shared" si="36"/>
        <v>0.3246977547</v>
      </c>
      <c r="AR8" s="39">
        <f t="shared" si="37"/>
        <v>0.5889464594</v>
      </c>
      <c r="AS8" s="39">
        <f t="shared" si="9"/>
        <v>0.4331864905</v>
      </c>
      <c r="AT8" s="39">
        <f t="shared" si="38"/>
        <v>0.4126284875</v>
      </c>
      <c r="AU8" s="39">
        <f t="shared" si="39"/>
        <v>0.3246977547</v>
      </c>
      <c r="AV8" s="39">
        <f t="shared" si="40"/>
        <v>0.3005181347</v>
      </c>
    </row>
    <row r="9">
      <c r="A9" s="104" t="s">
        <v>70</v>
      </c>
      <c r="B9" s="104" t="str">
        <f t="shared" ref="B9:B10" si="56">TEXTJOIN("",TRUE,A1," Grand Total")</f>
        <v>Hartung Grand Total</v>
      </c>
      <c r="C9" s="104">
        <f t="shared" ref="C9:C10" si="57">C5+C7</f>
        <v>31643</v>
      </c>
      <c r="D9" s="74">
        <f t="shared" si="10"/>
        <v>1</v>
      </c>
      <c r="E9" s="84">
        <f>'CountyCom4; STUV'!M15</f>
        <v>87</v>
      </c>
      <c r="F9" s="84">
        <f>'CountyCom4; STUV'!N15</f>
        <v>200</v>
      </c>
      <c r="G9" s="85">
        <f>'CountyCom4; STUV'!O15</f>
        <v>133</v>
      </c>
      <c r="H9" s="85">
        <f>'CountyCom4; STUV'!P15</f>
        <v>115</v>
      </c>
      <c r="I9" s="94">
        <f t="shared" si="11"/>
        <v>0.3031358885</v>
      </c>
      <c r="J9" s="95">
        <f t="shared" si="12"/>
        <v>0.5362903226</v>
      </c>
      <c r="K9" s="96">
        <f t="shared" ref="K9:M9" si="53">IF($D9=0,"",POWER($I9,K$2))</f>
        <v>1</v>
      </c>
      <c r="L9" s="96">
        <f t="shared" si="53"/>
        <v>0.3031358885</v>
      </c>
      <c r="M9" s="96">
        <f t="shared" si="53"/>
        <v>0.0918913669</v>
      </c>
      <c r="N9" s="97">
        <f t="shared" ref="N9:O9" si="54">IF($D9=0,"",$J9*K9)</f>
        <v>0.5362903226</v>
      </c>
      <c r="O9" s="97">
        <f t="shared" si="54"/>
        <v>0.1625688434</v>
      </c>
      <c r="P9" s="40"/>
      <c r="Q9" s="40"/>
      <c r="R9" s="14" t="s">
        <v>138</v>
      </c>
      <c r="S9" s="105">
        <f>ATAN(S7)</f>
        <v>0.7742322822</v>
      </c>
      <c r="T9" s="94">
        <f t="shared" si="15"/>
        <v>0.3031358885</v>
      </c>
      <c r="U9" s="94">
        <f t="shared" si="16"/>
        <v>0.2865598057</v>
      </c>
      <c r="V9" s="98">
        <f t="shared" si="17"/>
        <v>0.2999173654</v>
      </c>
      <c r="W9" s="98">
        <f t="shared" si="18"/>
        <v>0.2899266511</v>
      </c>
      <c r="X9" s="40">
        <f t="shared" si="19"/>
        <v>287</v>
      </c>
      <c r="Y9" s="40">
        <f t="shared" si="20"/>
        <v>248</v>
      </c>
      <c r="Z9" s="40">
        <f t="shared" si="21"/>
        <v>86.07628388</v>
      </c>
      <c r="AA9" s="40">
        <f t="shared" si="22"/>
        <v>200.9237161</v>
      </c>
      <c r="AB9" s="40">
        <f t="shared" si="23"/>
        <v>71.90180948</v>
      </c>
      <c r="AC9" s="40">
        <f t="shared" si="24"/>
        <v>176.0981905</v>
      </c>
      <c r="AD9" s="40">
        <f t="shared" si="25"/>
        <v>1.010731366</v>
      </c>
      <c r="AE9" s="40">
        <f t="shared" si="26"/>
        <v>0.6530447568</v>
      </c>
      <c r="AF9" s="34">
        <f t="shared" si="27"/>
        <v>87</v>
      </c>
      <c r="AG9" s="34">
        <f t="shared" ref="AG9:AH9" si="55">IF($D9=0,"",ROUND(AA9*AD9,0))</f>
        <v>203</v>
      </c>
      <c r="AH9" s="34">
        <f t="shared" si="55"/>
        <v>47</v>
      </c>
      <c r="AI9" s="34">
        <f t="shared" si="29"/>
        <v>115</v>
      </c>
      <c r="AJ9" s="17">
        <f>'CountyCom4; STUV'!F15</f>
        <v>699</v>
      </c>
      <c r="AK9" s="100">
        <f t="shared" si="30"/>
        <v>535</v>
      </c>
      <c r="AL9" s="43">
        <f t="shared" si="31"/>
        <v>0.765379113</v>
      </c>
      <c r="AM9" s="100">
        <f t="shared" si="32"/>
        <v>452</v>
      </c>
      <c r="AN9" s="42">
        <f t="shared" si="33"/>
        <v>0.6466380544</v>
      </c>
      <c r="AO9" s="39">
        <f t="shared" si="34"/>
        <v>0.4112149533</v>
      </c>
      <c r="AP9" s="39">
        <f t="shared" si="35"/>
        <v>0.6224299065</v>
      </c>
      <c r="AQ9" s="39">
        <f t="shared" si="36"/>
        <v>0.296460177</v>
      </c>
      <c r="AR9" s="39">
        <f t="shared" si="37"/>
        <v>0.5530973451</v>
      </c>
      <c r="AS9" s="39">
        <f t="shared" si="9"/>
        <v>0.4112149533</v>
      </c>
      <c r="AT9" s="39">
        <f t="shared" si="38"/>
        <v>0.4635514019</v>
      </c>
      <c r="AU9" s="39">
        <f t="shared" si="39"/>
        <v>0.296460177</v>
      </c>
      <c r="AV9" s="39">
        <f t="shared" si="40"/>
        <v>0.3584070796</v>
      </c>
    </row>
    <row r="10">
      <c r="A10" s="104" t="s">
        <v>70</v>
      </c>
      <c r="B10" s="104" t="str">
        <f t="shared" si="56"/>
        <v>Baker Grand Total</v>
      </c>
      <c r="C10" s="104">
        <f t="shared" si="57"/>
        <v>22691</v>
      </c>
      <c r="D10" s="74">
        <f t="shared" si="10"/>
        <v>1</v>
      </c>
      <c r="E10" s="84">
        <f>'CountyCom4; STUV'!M16</f>
        <v>65</v>
      </c>
      <c r="F10" s="84">
        <f>'CountyCom4; STUV'!N16</f>
        <v>136</v>
      </c>
      <c r="G10" s="85">
        <f>'CountyCom4; STUV'!O16</f>
        <v>65</v>
      </c>
      <c r="H10" s="85">
        <f>'CountyCom4; STUV'!P16</f>
        <v>78</v>
      </c>
      <c r="I10" s="94">
        <f t="shared" si="11"/>
        <v>0.3233830846</v>
      </c>
      <c r="J10" s="95">
        <f t="shared" si="12"/>
        <v>0.4545454545</v>
      </c>
      <c r="K10" s="96">
        <f t="shared" ref="K10:M10" si="58">IF($D10=0,"",POWER($I10,K$2))</f>
        <v>1</v>
      </c>
      <c r="L10" s="96">
        <f t="shared" si="58"/>
        <v>0.3233830846</v>
      </c>
      <c r="M10" s="96">
        <f t="shared" si="58"/>
        <v>0.1045766194</v>
      </c>
      <c r="N10" s="97">
        <f t="shared" ref="N10:O10" si="59">IF($D10=0,"",$J10*K10)</f>
        <v>0.4545454545</v>
      </c>
      <c r="O10" s="97">
        <f t="shared" si="59"/>
        <v>0.1469923112</v>
      </c>
      <c r="P10" s="40"/>
      <c r="Q10" s="40"/>
      <c r="R10" s="107" t="s">
        <v>139</v>
      </c>
      <c r="S10" s="108">
        <f>DEGREES(S9)</f>
        <v>44.36024214</v>
      </c>
      <c r="T10" s="94">
        <f t="shared" si="15"/>
        <v>0.3233830846</v>
      </c>
      <c r="U10" s="94">
        <f t="shared" si="16"/>
        <v>0.2048149376</v>
      </c>
      <c r="V10" s="98">
        <f t="shared" si="17"/>
        <v>0.3210760339</v>
      </c>
      <c r="W10" s="98">
        <f t="shared" si="18"/>
        <v>0.208412952</v>
      </c>
      <c r="X10" s="40">
        <f t="shared" si="19"/>
        <v>201</v>
      </c>
      <c r="Y10" s="40">
        <f t="shared" si="20"/>
        <v>143</v>
      </c>
      <c r="Z10" s="40">
        <f t="shared" si="21"/>
        <v>64.53628281</v>
      </c>
      <c r="AA10" s="40">
        <f t="shared" si="22"/>
        <v>136.4637172</v>
      </c>
      <c r="AB10" s="40">
        <f t="shared" si="23"/>
        <v>29.80305213</v>
      </c>
      <c r="AC10" s="40">
        <f t="shared" si="24"/>
        <v>113.1969479</v>
      </c>
      <c r="AD10" s="40">
        <f t="shared" si="25"/>
        <v>1.007185372</v>
      </c>
      <c r="AE10" s="40">
        <f t="shared" si="26"/>
        <v>0.6890645152</v>
      </c>
      <c r="AF10" s="34">
        <f t="shared" si="27"/>
        <v>65</v>
      </c>
      <c r="AG10" s="34">
        <f t="shared" ref="AG10:AH10" si="60">IF($D10=0,"",ROUND(AA10*AD10,0))</f>
        <v>137</v>
      </c>
      <c r="AH10" s="34">
        <f t="shared" si="60"/>
        <v>21</v>
      </c>
      <c r="AI10" s="34">
        <f t="shared" si="29"/>
        <v>78</v>
      </c>
      <c r="AJ10" s="17">
        <f>'CountyCom4; STUV'!F16</f>
        <v>454</v>
      </c>
      <c r="AK10" s="100">
        <f t="shared" si="30"/>
        <v>344</v>
      </c>
      <c r="AL10" s="43">
        <f t="shared" si="31"/>
        <v>0.7577092511</v>
      </c>
      <c r="AM10" s="100">
        <f t="shared" si="32"/>
        <v>301</v>
      </c>
      <c r="AN10" s="42">
        <f t="shared" si="33"/>
        <v>0.6629955947</v>
      </c>
      <c r="AO10" s="39">
        <f t="shared" si="34"/>
        <v>0.3779069767</v>
      </c>
      <c r="AP10" s="39">
        <f t="shared" si="35"/>
        <v>0.5843023256</v>
      </c>
      <c r="AQ10" s="39">
        <f t="shared" si="36"/>
        <v>0.2857142857</v>
      </c>
      <c r="AR10" s="39">
        <f t="shared" si="37"/>
        <v>0.5249169435</v>
      </c>
      <c r="AS10" s="39">
        <f t="shared" si="9"/>
        <v>0.3779069767</v>
      </c>
      <c r="AT10" s="39">
        <f t="shared" si="38"/>
        <v>0.4156976744</v>
      </c>
      <c r="AU10" s="39">
        <f t="shared" si="39"/>
        <v>0.2857142857</v>
      </c>
      <c r="AV10" s="39">
        <f t="shared" si="40"/>
        <v>0.3289036545</v>
      </c>
    </row>
    <row r="11">
      <c r="A11" s="73"/>
      <c r="B11" s="73"/>
      <c r="C11" s="73"/>
      <c r="D11" s="74">
        <f t="shared" si="10"/>
        <v>1</v>
      </c>
      <c r="E11" s="84">
        <f>'CountyCom4; STUV'!M17</f>
        <v>163</v>
      </c>
      <c r="F11" s="84">
        <f>'CountyCom4; STUV'!N17</f>
        <v>352</v>
      </c>
      <c r="G11" s="85">
        <f>'CountyCom4; STUV'!O17</f>
        <v>210</v>
      </c>
      <c r="H11" s="85">
        <f>'CountyCom4; STUV'!P17</f>
        <v>215</v>
      </c>
      <c r="I11" s="94">
        <f t="shared" si="11"/>
        <v>0.3165048544</v>
      </c>
      <c r="J11" s="95">
        <f t="shared" si="12"/>
        <v>0.4941176471</v>
      </c>
      <c r="K11" s="96">
        <f t="shared" ref="K11:M11" si="61">IF($D11=0,"",POWER($I11,K$2))</f>
        <v>1</v>
      </c>
      <c r="L11" s="96">
        <f t="shared" si="61"/>
        <v>0.3165048544</v>
      </c>
      <c r="M11" s="96">
        <f t="shared" si="61"/>
        <v>0.1001753228</v>
      </c>
      <c r="N11" s="97">
        <f t="shared" ref="N11:O11" si="62">IF($D11=0,"",$J11*K11)</f>
        <v>0.4941176471</v>
      </c>
      <c r="O11" s="97">
        <f t="shared" si="62"/>
        <v>0.1563906339</v>
      </c>
      <c r="P11" s="40"/>
      <c r="Q11" s="40"/>
      <c r="R11" s="109" t="s">
        <v>140</v>
      </c>
      <c r="S11" s="110">
        <f>PI()/4</f>
        <v>0.7853981634</v>
      </c>
      <c r="T11" s="94">
        <f t="shared" si="15"/>
        <v>0.3165048544</v>
      </c>
      <c r="U11" s="94">
        <f t="shared" si="16"/>
        <v>0.2443871301</v>
      </c>
      <c r="V11" s="98">
        <f t="shared" si="17"/>
        <v>0.3137563832</v>
      </c>
      <c r="W11" s="98">
        <f t="shared" si="18"/>
        <v>0.2479058777</v>
      </c>
      <c r="X11" s="40">
        <f t="shared" si="19"/>
        <v>515</v>
      </c>
      <c r="Y11" s="40">
        <f t="shared" si="20"/>
        <v>425</v>
      </c>
      <c r="Z11" s="40">
        <f t="shared" si="21"/>
        <v>161.5845374</v>
      </c>
      <c r="AA11" s="40">
        <f t="shared" si="22"/>
        <v>353.4154626</v>
      </c>
      <c r="AB11" s="40">
        <f t="shared" si="23"/>
        <v>105.359998</v>
      </c>
      <c r="AC11" s="40">
        <f t="shared" si="24"/>
        <v>319.640002</v>
      </c>
      <c r="AD11" s="40">
        <f t="shared" si="25"/>
        <v>1.008759889</v>
      </c>
      <c r="AE11" s="40">
        <f t="shared" si="26"/>
        <v>0.6726317066</v>
      </c>
      <c r="AF11" s="34">
        <f t="shared" si="27"/>
        <v>163</v>
      </c>
      <c r="AG11" s="34">
        <f t="shared" ref="AG11:AH11" si="63">IF($D11=0,"",ROUND(AA11*AD11,0))</f>
        <v>357</v>
      </c>
      <c r="AH11" s="34">
        <f t="shared" si="63"/>
        <v>71</v>
      </c>
      <c r="AI11" s="34">
        <f t="shared" si="29"/>
        <v>215</v>
      </c>
      <c r="AJ11" s="17">
        <f>'CountyCom4; STUV'!F17</f>
        <v>1233</v>
      </c>
      <c r="AK11" s="100">
        <f t="shared" si="30"/>
        <v>940</v>
      </c>
      <c r="AL11" s="43">
        <f t="shared" si="31"/>
        <v>0.7623682076</v>
      </c>
      <c r="AM11" s="100">
        <f t="shared" si="32"/>
        <v>806</v>
      </c>
      <c r="AN11" s="42">
        <f t="shared" si="33"/>
        <v>0.6536901865</v>
      </c>
      <c r="AO11" s="39">
        <f t="shared" si="34"/>
        <v>0.3968085106</v>
      </c>
      <c r="AP11" s="39">
        <f t="shared" si="35"/>
        <v>0.5978723404</v>
      </c>
      <c r="AQ11" s="39">
        <f t="shared" si="36"/>
        <v>0.2903225806</v>
      </c>
      <c r="AR11" s="39">
        <f t="shared" si="37"/>
        <v>0.5310173697</v>
      </c>
      <c r="AS11" s="39">
        <f t="shared" si="9"/>
        <v>0.3968085106</v>
      </c>
      <c r="AT11" s="39">
        <f t="shared" si="38"/>
        <v>0.4521276596</v>
      </c>
      <c r="AU11" s="39">
        <f t="shared" si="39"/>
        <v>0.2903225806</v>
      </c>
      <c r="AV11" s="39">
        <f t="shared" si="40"/>
        <v>0.3548387097</v>
      </c>
    </row>
    <row r="12">
      <c r="A12" s="73"/>
      <c r="B12" s="73"/>
      <c r="C12" s="73"/>
      <c r="D12" s="74">
        <f t="shared" si="10"/>
        <v>1</v>
      </c>
      <c r="E12" s="84">
        <f>'CountyCom4; STUV'!M18</f>
        <v>93</v>
      </c>
      <c r="F12" s="84">
        <f>'CountyCom4; STUV'!N18</f>
        <v>234</v>
      </c>
      <c r="G12" s="85">
        <f>'CountyCom4; STUV'!O18</f>
        <v>130</v>
      </c>
      <c r="H12" s="85">
        <f>'CountyCom4; STUV'!P18</f>
        <v>109</v>
      </c>
      <c r="I12" s="94">
        <f t="shared" si="11"/>
        <v>0.2844036697</v>
      </c>
      <c r="J12" s="95">
        <f t="shared" si="12"/>
        <v>0.5439330544</v>
      </c>
      <c r="K12" s="96">
        <f t="shared" ref="K12:M12" si="64">IF($D12=0,"",POWER($I12,K$2))</f>
        <v>1</v>
      </c>
      <c r="L12" s="96">
        <f t="shared" si="64"/>
        <v>0.2844036697</v>
      </c>
      <c r="M12" s="96">
        <f t="shared" si="64"/>
        <v>0.08088544735</v>
      </c>
      <c r="N12" s="97">
        <f t="shared" ref="N12:O12" si="65">IF($D12=0,"",$J12*K12)</f>
        <v>0.5439330544</v>
      </c>
      <c r="O12" s="97">
        <f t="shared" si="65"/>
        <v>0.1546965568</v>
      </c>
      <c r="P12" s="40"/>
      <c r="Q12" s="40"/>
      <c r="R12" s="111" t="s">
        <v>141</v>
      </c>
      <c r="S12" s="112">
        <f>S11-S9</f>
        <v>0.01116588115</v>
      </c>
      <c r="T12" s="94">
        <f t="shared" si="15"/>
        <v>0.2844036697</v>
      </c>
      <c r="U12" s="94">
        <f t="shared" si="16"/>
        <v>0.2942025375</v>
      </c>
      <c r="V12" s="98">
        <f t="shared" si="17"/>
        <v>0.2811009783</v>
      </c>
      <c r="W12" s="98">
        <f t="shared" si="18"/>
        <v>0.2973597491</v>
      </c>
      <c r="X12" s="40">
        <f t="shared" si="19"/>
        <v>327</v>
      </c>
      <c r="Y12" s="40">
        <f t="shared" si="20"/>
        <v>239</v>
      </c>
      <c r="Z12" s="40">
        <f t="shared" si="21"/>
        <v>91.92001991</v>
      </c>
      <c r="AA12" s="40">
        <f t="shared" si="22"/>
        <v>235.0799801</v>
      </c>
      <c r="AB12" s="40">
        <f t="shared" si="23"/>
        <v>71.06898004</v>
      </c>
      <c r="AC12" s="40">
        <f t="shared" si="24"/>
        <v>167.93102</v>
      </c>
      <c r="AD12" s="40">
        <f t="shared" si="25"/>
        <v>1.011749128</v>
      </c>
      <c r="AE12" s="40">
        <f t="shared" si="26"/>
        <v>0.6490760315</v>
      </c>
      <c r="AF12" s="34">
        <f t="shared" si="27"/>
        <v>93</v>
      </c>
      <c r="AG12" s="34">
        <f t="shared" ref="AG12:AH12" si="66">IF($D12=0,"",ROUND(AA12*AD12,0))</f>
        <v>238</v>
      </c>
      <c r="AH12" s="34">
        <f t="shared" si="66"/>
        <v>46</v>
      </c>
      <c r="AI12" s="34">
        <f t="shared" si="29"/>
        <v>109</v>
      </c>
      <c r="AJ12" s="17">
        <f>'CountyCom4; STUV'!F18</f>
        <v>754</v>
      </c>
      <c r="AK12" s="100">
        <f t="shared" si="30"/>
        <v>566</v>
      </c>
      <c r="AL12" s="43">
        <f t="shared" si="31"/>
        <v>0.75066313</v>
      </c>
      <c r="AM12" s="100">
        <f t="shared" si="32"/>
        <v>486</v>
      </c>
      <c r="AN12" s="42">
        <f t="shared" si="33"/>
        <v>0.6445623342</v>
      </c>
      <c r="AO12" s="39">
        <f t="shared" si="34"/>
        <v>0.3939929329</v>
      </c>
      <c r="AP12" s="39">
        <f t="shared" si="35"/>
        <v>0.6431095406</v>
      </c>
      <c r="AQ12" s="39">
        <f t="shared" si="36"/>
        <v>0.2860082305</v>
      </c>
      <c r="AR12" s="39">
        <f t="shared" si="37"/>
        <v>0.5843621399</v>
      </c>
      <c r="AS12" s="39">
        <f t="shared" si="9"/>
        <v>0.3939929329</v>
      </c>
      <c r="AT12" s="39">
        <f t="shared" si="38"/>
        <v>0.4222614841</v>
      </c>
      <c r="AU12" s="39">
        <f t="shared" si="39"/>
        <v>0.2860082305</v>
      </c>
      <c r="AV12" s="39">
        <f t="shared" si="40"/>
        <v>0.3189300412</v>
      </c>
    </row>
    <row r="13">
      <c r="A13" s="113" t="s">
        <v>73</v>
      </c>
      <c r="B13" s="113" t="str">
        <f t="shared" ref="B13:B18" si="70">B5</f>
        <v>Hartung MiV</v>
      </c>
      <c r="C13" s="113">
        <f t="array" ref="C13:C16">TRANSPOSE(AF1:AI1)</f>
        <v>12733</v>
      </c>
      <c r="D13" s="74">
        <f t="shared" si="10"/>
        <v>1</v>
      </c>
      <c r="E13" s="84">
        <f>'CountyCom4; STUV'!M19</f>
        <v>120</v>
      </c>
      <c r="F13" s="84">
        <f>'CountyCom4; STUV'!N19</f>
        <v>184</v>
      </c>
      <c r="G13" s="85">
        <f>'CountyCom4; STUV'!O19</f>
        <v>182</v>
      </c>
      <c r="H13" s="85">
        <f>'CountyCom4; STUV'!P19</f>
        <v>81</v>
      </c>
      <c r="I13" s="94">
        <f t="shared" si="11"/>
        <v>0.3947368421</v>
      </c>
      <c r="J13" s="95">
        <f t="shared" si="12"/>
        <v>0.6920152091</v>
      </c>
      <c r="K13" s="96">
        <f t="shared" ref="K13:M13" si="67">IF($D13=0,"",POWER($I13,K$2))</f>
        <v>1</v>
      </c>
      <c r="L13" s="96">
        <f t="shared" si="67"/>
        <v>0.3947368421</v>
      </c>
      <c r="M13" s="96">
        <f t="shared" si="67"/>
        <v>0.1558171745</v>
      </c>
      <c r="N13" s="97">
        <f t="shared" ref="N13:O13" si="68">IF($D13=0,"",$J13*K13)</f>
        <v>0.6920152091</v>
      </c>
      <c r="O13" s="97">
        <f t="shared" si="68"/>
        <v>0.2731638983</v>
      </c>
      <c r="P13" s="40"/>
      <c r="Q13" s="40"/>
      <c r="R13" s="114" t="s">
        <v>142</v>
      </c>
      <c r="S13" s="115">
        <f>COS($S$12)</f>
        <v>0.9999376622</v>
      </c>
      <c r="T13" s="94">
        <f t="shared" si="15"/>
        <v>0.3947368421</v>
      </c>
      <c r="U13" s="94">
        <f t="shared" si="16"/>
        <v>0.4422846922</v>
      </c>
      <c r="V13" s="98">
        <f t="shared" si="17"/>
        <v>0.3897738394</v>
      </c>
      <c r="W13" s="98">
        <f t="shared" si="18"/>
        <v>0.4466646142</v>
      </c>
      <c r="X13" s="40">
        <f t="shared" si="19"/>
        <v>304</v>
      </c>
      <c r="Y13" s="40">
        <f t="shared" si="20"/>
        <v>263</v>
      </c>
      <c r="Z13" s="40">
        <f t="shared" si="21"/>
        <v>118.4912472</v>
      </c>
      <c r="AA13" s="40">
        <f t="shared" si="22"/>
        <v>185.5087528</v>
      </c>
      <c r="AB13" s="40">
        <f t="shared" si="23"/>
        <v>117.4727935</v>
      </c>
      <c r="AC13" s="40">
        <f t="shared" si="24"/>
        <v>145.5272065</v>
      </c>
      <c r="AD13" s="40">
        <f t="shared" si="25"/>
        <v>1.012733032</v>
      </c>
      <c r="AE13" s="40">
        <f t="shared" si="26"/>
        <v>0.5565969551</v>
      </c>
      <c r="AF13" s="34">
        <f t="shared" si="27"/>
        <v>120</v>
      </c>
      <c r="AG13" s="34">
        <f t="shared" ref="AG13:AH13" si="69">IF($D13=0,"",ROUND(AA13*AD13,0))</f>
        <v>188</v>
      </c>
      <c r="AH13" s="34">
        <f t="shared" si="69"/>
        <v>65</v>
      </c>
      <c r="AI13" s="34">
        <f t="shared" si="29"/>
        <v>81</v>
      </c>
      <c r="AJ13" s="17">
        <f>'CountyCom4; STUV'!F19</f>
        <v>728</v>
      </c>
      <c r="AK13" s="100">
        <f t="shared" si="30"/>
        <v>567</v>
      </c>
      <c r="AL13" s="43">
        <f t="shared" si="31"/>
        <v>0.7788461538</v>
      </c>
      <c r="AM13" s="100">
        <f t="shared" si="32"/>
        <v>454</v>
      </c>
      <c r="AN13" s="42">
        <f t="shared" si="33"/>
        <v>0.6236263736</v>
      </c>
      <c r="AO13" s="39">
        <f t="shared" si="34"/>
        <v>0.532627866</v>
      </c>
      <c r="AP13" s="39">
        <f t="shared" si="35"/>
        <v>0.6455026455</v>
      </c>
      <c r="AQ13" s="39">
        <f t="shared" si="36"/>
        <v>0.4074889868</v>
      </c>
      <c r="AR13" s="39">
        <f t="shared" si="37"/>
        <v>0.5572687225</v>
      </c>
      <c r="AS13" s="39">
        <f t="shared" si="9"/>
        <v>0.532627866</v>
      </c>
      <c r="AT13" s="39">
        <f t="shared" si="38"/>
        <v>0.4638447972</v>
      </c>
      <c r="AU13" s="39">
        <f t="shared" si="39"/>
        <v>0.4074889868</v>
      </c>
      <c r="AV13" s="39">
        <f t="shared" si="40"/>
        <v>0.3215859031</v>
      </c>
    </row>
    <row r="14">
      <c r="A14" s="113" t="s">
        <v>73</v>
      </c>
      <c r="B14" s="113" t="str">
        <f t="shared" si="70"/>
        <v>Baker MiV</v>
      </c>
      <c r="C14" s="113">
        <v>15263.0</v>
      </c>
      <c r="D14" s="74">
        <f t="shared" si="10"/>
        <v>1</v>
      </c>
      <c r="E14" s="84">
        <f>'CountyCom4; STUV'!M20</f>
        <v>126</v>
      </c>
      <c r="F14" s="84">
        <f>'CountyCom4; STUV'!N20</f>
        <v>215</v>
      </c>
      <c r="G14" s="85">
        <f>'CountyCom4; STUV'!O20</f>
        <v>209</v>
      </c>
      <c r="H14" s="85">
        <f>'CountyCom4; STUV'!P20</f>
        <v>124</v>
      </c>
      <c r="I14" s="94">
        <f t="shared" si="11"/>
        <v>0.3695014663</v>
      </c>
      <c r="J14" s="95">
        <f t="shared" si="12"/>
        <v>0.6276276276</v>
      </c>
      <c r="K14" s="96">
        <f t="shared" ref="K14:M14" si="71">IF($D14=0,"",POWER($I14,K$2))</f>
        <v>1</v>
      </c>
      <c r="L14" s="96">
        <f t="shared" si="71"/>
        <v>0.3695014663</v>
      </c>
      <c r="M14" s="96">
        <f t="shared" si="71"/>
        <v>0.1365313336</v>
      </c>
      <c r="N14" s="97">
        <f t="shared" ref="N14:O14" si="72">IF($D14=0,"",$J14*K14)</f>
        <v>0.6276276276</v>
      </c>
      <c r="O14" s="97">
        <f t="shared" si="72"/>
        <v>0.2319093287</v>
      </c>
      <c r="P14" s="40"/>
      <c r="Q14" s="40"/>
      <c r="R14" s="114" t="s">
        <v>143</v>
      </c>
      <c r="S14" s="115">
        <f>SIN($S$12)</f>
        <v>0.01116564913</v>
      </c>
      <c r="T14" s="94">
        <f t="shared" si="15"/>
        <v>0.3695014663</v>
      </c>
      <c r="U14" s="94">
        <f t="shared" si="16"/>
        <v>0.3778971107</v>
      </c>
      <c r="V14" s="98">
        <f t="shared" si="17"/>
        <v>0.3652589658</v>
      </c>
      <c r="W14" s="98">
        <f t="shared" si="18"/>
        <v>0.3819992772</v>
      </c>
      <c r="X14" s="40">
        <f t="shared" si="19"/>
        <v>341</v>
      </c>
      <c r="Y14" s="40">
        <f t="shared" si="20"/>
        <v>333</v>
      </c>
      <c r="Z14" s="40">
        <f t="shared" si="21"/>
        <v>124.5533073</v>
      </c>
      <c r="AA14" s="40">
        <f t="shared" si="22"/>
        <v>216.4466927</v>
      </c>
      <c r="AB14" s="40">
        <f t="shared" si="23"/>
        <v>127.2057593</v>
      </c>
      <c r="AC14" s="40">
        <f t="shared" si="24"/>
        <v>205.7942407</v>
      </c>
      <c r="AD14" s="40">
        <f t="shared" si="25"/>
        <v>1.011615048</v>
      </c>
      <c r="AE14" s="40">
        <f t="shared" si="26"/>
        <v>0.6025435871</v>
      </c>
      <c r="AF14" s="34">
        <f t="shared" si="27"/>
        <v>126</v>
      </c>
      <c r="AG14" s="34">
        <f t="shared" ref="AG14:AH14" si="73">IF($D14=0,"",ROUND(AA14*AD14,0))</f>
        <v>219</v>
      </c>
      <c r="AH14" s="34">
        <f t="shared" si="73"/>
        <v>77</v>
      </c>
      <c r="AI14" s="34">
        <f t="shared" si="29"/>
        <v>124</v>
      </c>
      <c r="AJ14" s="17">
        <f>'CountyCom4; STUV'!F20</f>
        <v>825</v>
      </c>
      <c r="AK14" s="100">
        <f t="shared" si="30"/>
        <v>674</v>
      </c>
      <c r="AL14" s="43">
        <f t="shared" si="31"/>
        <v>0.816969697</v>
      </c>
      <c r="AM14" s="100">
        <f t="shared" si="32"/>
        <v>546</v>
      </c>
      <c r="AN14" s="42">
        <f t="shared" si="33"/>
        <v>0.6618181818</v>
      </c>
      <c r="AO14" s="39">
        <f t="shared" si="34"/>
        <v>0.4970326409</v>
      </c>
      <c r="AP14" s="39">
        <f t="shared" si="35"/>
        <v>0.6290801187</v>
      </c>
      <c r="AQ14" s="39">
        <f t="shared" si="36"/>
        <v>0.3717948718</v>
      </c>
      <c r="AR14" s="39">
        <f t="shared" si="37"/>
        <v>0.5421245421</v>
      </c>
      <c r="AS14" s="39">
        <f t="shared" si="9"/>
        <v>0.4970326409</v>
      </c>
      <c r="AT14" s="39">
        <f t="shared" si="38"/>
        <v>0.4940652819</v>
      </c>
      <c r="AU14" s="39">
        <f t="shared" si="39"/>
        <v>0.3717948718</v>
      </c>
      <c r="AV14" s="39">
        <f t="shared" si="40"/>
        <v>0.3681318681</v>
      </c>
    </row>
    <row r="15">
      <c r="A15" s="113" t="s">
        <v>73</v>
      </c>
      <c r="B15" s="113" t="str">
        <f t="shared" si="70"/>
        <v>Hartung EDV+Early</v>
      </c>
      <c r="C15" s="113">
        <v>6222.0</v>
      </c>
      <c r="D15" s="74">
        <f t="shared" si="10"/>
        <v>1</v>
      </c>
      <c r="E15" s="84">
        <f>'CountyCom4; STUV'!M21</f>
        <v>151</v>
      </c>
      <c r="F15" s="84">
        <f>'CountyCom4; STUV'!N21</f>
        <v>246</v>
      </c>
      <c r="G15" s="85">
        <f>'CountyCom4; STUV'!O21</f>
        <v>244</v>
      </c>
      <c r="H15" s="85">
        <f>'CountyCom4; STUV'!P21</f>
        <v>106</v>
      </c>
      <c r="I15" s="94">
        <f t="shared" si="11"/>
        <v>0.3803526448</v>
      </c>
      <c r="J15" s="95">
        <f t="shared" si="12"/>
        <v>0.6971428571</v>
      </c>
      <c r="K15" s="96">
        <f t="shared" ref="K15:M15" si="74">IF($D15=0,"",POWER($I15,K$2))</f>
        <v>1</v>
      </c>
      <c r="L15" s="96">
        <f t="shared" si="74"/>
        <v>0.3803526448</v>
      </c>
      <c r="M15" s="96">
        <f t="shared" si="74"/>
        <v>0.1446681344</v>
      </c>
      <c r="N15" s="97">
        <f t="shared" ref="N15:O15" si="75">IF($D15=0,"",$J15*K15)</f>
        <v>0.6971428571</v>
      </c>
      <c r="O15" s="97">
        <f t="shared" si="75"/>
        <v>0.2651601295</v>
      </c>
      <c r="P15" s="40"/>
      <c r="Q15" s="40"/>
      <c r="R15" s="40"/>
      <c r="S15" s="40"/>
      <c r="T15" s="94">
        <f t="shared" si="15"/>
        <v>0.3803526448</v>
      </c>
      <c r="U15" s="94">
        <f t="shared" si="16"/>
        <v>0.4474123402</v>
      </c>
      <c r="V15" s="98">
        <f t="shared" si="17"/>
        <v>0.3753332853</v>
      </c>
      <c r="W15" s="98">
        <f t="shared" si="18"/>
        <v>0.4516313337</v>
      </c>
      <c r="X15" s="40">
        <f t="shared" si="19"/>
        <v>397</v>
      </c>
      <c r="Y15" s="40">
        <f t="shared" si="20"/>
        <v>350</v>
      </c>
      <c r="Z15" s="40">
        <f t="shared" si="21"/>
        <v>149.0073143</v>
      </c>
      <c r="AA15" s="40">
        <f t="shared" si="22"/>
        <v>247.9926857</v>
      </c>
      <c r="AB15" s="40">
        <f t="shared" si="23"/>
        <v>158.0709668</v>
      </c>
      <c r="AC15" s="40">
        <f t="shared" si="24"/>
        <v>191.9290332</v>
      </c>
      <c r="AD15" s="40">
        <f t="shared" si="25"/>
        <v>1.013373073</v>
      </c>
      <c r="AE15" s="40">
        <f t="shared" si="26"/>
        <v>0.5522874691</v>
      </c>
      <c r="AF15" s="34">
        <f t="shared" si="27"/>
        <v>151</v>
      </c>
      <c r="AG15" s="34">
        <f t="shared" ref="AG15:AH15" si="76">IF($D15=0,"",ROUND(AA15*AD15,0))</f>
        <v>251</v>
      </c>
      <c r="AH15" s="34">
        <f t="shared" si="76"/>
        <v>87</v>
      </c>
      <c r="AI15" s="34">
        <f t="shared" si="29"/>
        <v>106</v>
      </c>
      <c r="AJ15" s="17">
        <f>'CountyCom4; STUV'!F21</f>
        <v>942</v>
      </c>
      <c r="AK15" s="100">
        <f t="shared" si="30"/>
        <v>747</v>
      </c>
      <c r="AL15" s="43">
        <f t="shared" si="31"/>
        <v>0.7929936306</v>
      </c>
      <c r="AM15" s="100">
        <f t="shared" si="32"/>
        <v>595</v>
      </c>
      <c r="AN15" s="42">
        <f t="shared" si="33"/>
        <v>0.6316348195</v>
      </c>
      <c r="AO15" s="39">
        <f t="shared" si="34"/>
        <v>0.5287817938</v>
      </c>
      <c r="AP15" s="39">
        <f t="shared" si="35"/>
        <v>0.655957162</v>
      </c>
      <c r="AQ15" s="39">
        <f t="shared" si="36"/>
        <v>0.4</v>
      </c>
      <c r="AR15" s="39">
        <f t="shared" si="37"/>
        <v>0.5680672269</v>
      </c>
      <c r="AS15" s="39">
        <f t="shared" si="9"/>
        <v>0.5287817938</v>
      </c>
      <c r="AT15" s="39">
        <f t="shared" si="38"/>
        <v>0.46854083</v>
      </c>
      <c r="AU15" s="39">
        <f t="shared" si="39"/>
        <v>0.4</v>
      </c>
      <c r="AV15" s="39">
        <f t="shared" si="40"/>
        <v>0.3243697479</v>
      </c>
    </row>
    <row r="16">
      <c r="A16" s="113" t="s">
        <v>73</v>
      </c>
      <c r="B16" s="113" t="str">
        <f t="shared" si="70"/>
        <v>Baker EDV+Early</v>
      </c>
      <c r="C16" s="113">
        <v>7736.0</v>
      </c>
      <c r="D16" s="74">
        <f t="shared" si="10"/>
        <v>1</v>
      </c>
      <c r="E16" s="84">
        <f>'CountyCom4; STUV'!M22</f>
        <v>141</v>
      </c>
      <c r="F16" s="84">
        <f>'CountyCom4; STUV'!N22</f>
        <v>118</v>
      </c>
      <c r="G16" s="85">
        <f>'CountyCom4; STUV'!O22</f>
        <v>142</v>
      </c>
      <c r="H16" s="85">
        <f>'CountyCom4; STUV'!P22</f>
        <v>68</v>
      </c>
      <c r="I16" s="94">
        <f t="shared" si="11"/>
        <v>0.5444015444</v>
      </c>
      <c r="J16" s="95">
        <f t="shared" si="12"/>
        <v>0.6761904762</v>
      </c>
      <c r="K16" s="96">
        <f t="shared" ref="K16:M16" si="77">IF($D16=0,"",POWER($I16,K$2))</f>
        <v>1</v>
      </c>
      <c r="L16" s="96">
        <f t="shared" si="77"/>
        <v>0.5444015444</v>
      </c>
      <c r="M16" s="96">
        <f t="shared" si="77"/>
        <v>0.2963730415</v>
      </c>
      <c r="N16" s="97">
        <f t="shared" ref="N16:O16" si="78">IF($D16=0,"",$J16*K16)</f>
        <v>0.6761904762</v>
      </c>
      <c r="O16" s="97">
        <f t="shared" si="78"/>
        <v>0.3681191395</v>
      </c>
      <c r="P16" s="40"/>
      <c r="Q16" s="40"/>
      <c r="R16" s="40"/>
      <c r="S16" s="40"/>
      <c r="T16" s="94">
        <f t="shared" si="15"/>
        <v>0.5444015444</v>
      </c>
      <c r="U16" s="94">
        <f t="shared" si="16"/>
        <v>0.4264599593</v>
      </c>
      <c r="V16" s="98">
        <f t="shared" si="17"/>
        <v>0.5396059053</v>
      </c>
      <c r="W16" s="98">
        <f t="shared" si="18"/>
        <v>0.4325119713</v>
      </c>
      <c r="X16" s="40">
        <f t="shared" si="19"/>
        <v>259</v>
      </c>
      <c r="Y16" s="40">
        <f t="shared" si="20"/>
        <v>210</v>
      </c>
      <c r="Z16" s="40">
        <f t="shared" si="21"/>
        <v>139.7579295</v>
      </c>
      <c r="AA16" s="40">
        <f t="shared" si="22"/>
        <v>119.2420705</v>
      </c>
      <c r="AB16" s="40">
        <f t="shared" si="23"/>
        <v>90.82751398</v>
      </c>
      <c r="AC16" s="40">
        <f t="shared" si="24"/>
        <v>119.172486</v>
      </c>
      <c r="AD16" s="40">
        <f t="shared" si="25"/>
        <v>1.008887299</v>
      </c>
      <c r="AE16" s="40">
        <f t="shared" si="26"/>
        <v>0.570601506</v>
      </c>
      <c r="AF16" s="34">
        <f t="shared" si="27"/>
        <v>141</v>
      </c>
      <c r="AG16" s="34">
        <f t="shared" ref="AG16:AH16" si="79">IF($D16=0,"",ROUND(AA16*AD16,0))</f>
        <v>120</v>
      </c>
      <c r="AH16" s="34">
        <f t="shared" si="79"/>
        <v>52</v>
      </c>
      <c r="AI16" s="34">
        <f t="shared" si="29"/>
        <v>68</v>
      </c>
      <c r="AJ16" s="17">
        <f>'CountyCom4; STUV'!F22</f>
        <v>549</v>
      </c>
      <c r="AK16" s="100">
        <f t="shared" si="30"/>
        <v>469</v>
      </c>
      <c r="AL16" s="43">
        <f t="shared" si="31"/>
        <v>0.85428051</v>
      </c>
      <c r="AM16" s="100">
        <f t="shared" si="32"/>
        <v>381</v>
      </c>
      <c r="AN16" s="42">
        <f t="shared" si="33"/>
        <v>0.693989071</v>
      </c>
      <c r="AO16" s="39">
        <f t="shared" si="34"/>
        <v>0.6034115139</v>
      </c>
      <c r="AP16" s="39">
        <f t="shared" si="35"/>
        <v>0.5543710021</v>
      </c>
      <c r="AQ16" s="39">
        <f t="shared" si="36"/>
        <v>0.5065616798</v>
      </c>
      <c r="AR16" s="39">
        <f t="shared" si="37"/>
        <v>0.4514435696</v>
      </c>
      <c r="AS16" s="39">
        <f t="shared" si="9"/>
        <v>0.6034115139</v>
      </c>
      <c r="AT16" s="39">
        <f t="shared" si="38"/>
        <v>0.447761194</v>
      </c>
      <c r="AU16" s="39">
        <f t="shared" si="39"/>
        <v>0.5065616798</v>
      </c>
      <c r="AV16" s="39">
        <f t="shared" si="40"/>
        <v>0.3149606299</v>
      </c>
    </row>
    <row r="17">
      <c r="A17" s="116" t="s">
        <v>73</v>
      </c>
      <c r="B17" s="116" t="str">
        <f t="shared" si="70"/>
        <v>Hartung Grand Total</v>
      </c>
      <c r="C17" s="116">
        <f t="shared" ref="C17:C18" si="83">C13+C15</f>
        <v>18955</v>
      </c>
      <c r="D17" s="74">
        <f t="shared" si="10"/>
        <v>1</v>
      </c>
      <c r="E17" s="84">
        <f>'CountyCom4; STUV'!M23</f>
        <v>139</v>
      </c>
      <c r="F17" s="84">
        <f>'CountyCom4; STUV'!N23</f>
        <v>222</v>
      </c>
      <c r="G17" s="85">
        <f>'CountyCom4; STUV'!O23</f>
        <v>174</v>
      </c>
      <c r="H17" s="85">
        <f>'CountyCom4; STUV'!P23</f>
        <v>152</v>
      </c>
      <c r="I17" s="94">
        <f t="shared" si="11"/>
        <v>0.3850415512</v>
      </c>
      <c r="J17" s="95">
        <f t="shared" si="12"/>
        <v>0.5337423313</v>
      </c>
      <c r="K17" s="96">
        <f t="shared" ref="K17:M17" si="80">IF($D17=0,"",POWER($I17,K$2))</f>
        <v>1</v>
      </c>
      <c r="L17" s="96">
        <f t="shared" si="80"/>
        <v>0.3850415512</v>
      </c>
      <c r="M17" s="96">
        <f t="shared" si="80"/>
        <v>0.1482569962</v>
      </c>
      <c r="N17" s="97">
        <f t="shared" ref="N17:O17" si="81">IF($D17=0,"",$J17*K17)</f>
        <v>0.5337423313</v>
      </c>
      <c r="O17" s="97">
        <f t="shared" si="81"/>
        <v>0.2055129752</v>
      </c>
      <c r="P17" s="40"/>
      <c r="Q17" s="40"/>
      <c r="R17" s="40"/>
      <c r="S17" s="40"/>
      <c r="T17" s="94">
        <f t="shared" si="15"/>
        <v>0.3850415512</v>
      </c>
      <c r="U17" s="94">
        <f t="shared" si="16"/>
        <v>0.2840118144</v>
      </c>
      <c r="V17" s="98">
        <f t="shared" si="17"/>
        <v>0.3818463723</v>
      </c>
      <c r="W17" s="98">
        <f t="shared" si="18"/>
        <v>0.2882933486</v>
      </c>
      <c r="X17" s="40">
        <f t="shared" si="19"/>
        <v>361</v>
      </c>
      <c r="Y17" s="40">
        <f t="shared" si="20"/>
        <v>326</v>
      </c>
      <c r="Z17" s="40">
        <f t="shared" si="21"/>
        <v>137.8465404</v>
      </c>
      <c r="AA17" s="40">
        <f t="shared" si="22"/>
        <v>223.1534596</v>
      </c>
      <c r="AB17" s="40">
        <f t="shared" si="23"/>
        <v>93.98363163</v>
      </c>
      <c r="AC17" s="40">
        <f t="shared" si="24"/>
        <v>232.0163684</v>
      </c>
      <c r="AD17" s="40">
        <f t="shared" si="25"/>
        <v>1.008367708</v>
      </c>
      <c r="AE17" s="40">
        <f t="shared" si="26"/>
        <v>0.6551261925</v>
      </c>
      <c r="AF17" s="34">
        <f t="shared" si="27"/>
        <v>139</v>
      </c>
      <c r="AG17" s="34">
        <f t="shared" ref="AG17:AH17" si="82">IF($D17=0,"",ROUND(AA17*AD17,0))</f>
        <v>225</v>
      </c>
      <c r="AH17" s="34">
        <f t="shared" si="82"/>
        <v>62</v>
      </c>
      <c r="AI17" s="34">
        <f t="shared" si="29"/>
        <v>152</v>
      </c>
      <c r="AJ17" s="17">
        <f>'CountyCom4; STUV'!F23</f>
        <v>1018</v>
      </c>
      <c r="AK17" s="100">
        <f t="shared" si="30"/>
        <v>687</v>
      </c>
      <c r="AL17" s="43">
        <f t="shared" si="31"/>
        <v>0.6748526523</v>
      </c>
      <c r="AM17" s="100">
        <f t="shared" si="32"/>
        <v>578</v>
      </c>
      <c r="AN17" s="42">
        <f t="shared" si="33"/>
        <v>0.5677799607</v>
      </c>
      <c r="AO17" s="39">
        <f t="shared" si="34"/>
        <v>0.4556040757</v>
      </c>
      <c r="AP17" s="39">
        <f t="shared" si="35"/>
        <v>0.576419214</v>
      </c>
      <c r="AQ17" s="39">
        <f t="shared" si="36"/>
        <v>0.3477508651</v>
      </c>
      <c r="AR17" s="39">
        <f t="shared" si="37"/>
        <v>0.4965397924</v>
      </c>
      <c r="AS17" s="39">
        <f t="shared" si="9"/>
        <v>0.4556040757</v>
      </c>
      <c r="AT17" s="39">
        <f t="shared" si="38"/>
        <v>0.4745269287</v>
      </c>
      <c r="AU17" s="39">
        <f t="shared" si="39"/>
        <v>0.3477508651</v>
      </c>
      <c r="AV17" s="39">
        <f t="shared" si="40"/>
        <v>0.3702422145</v>
      </c>
    </row>
    <row r="18">
      <c r="A18" s="116" t="s">
        <v>73</v>
      </c>
      <c r="B18" s="116" t="str">
        <f t="shared" si="70"/>
        <v>Baker Grand Total</v>
      </c>
      <c r="C18" s="116">
        <f t="shared" si="83"/>
        <v>22999</v>
      </c>
      <c r="D18" s="74">
        <f t="shared" si="10"/>
        <v>1</v>
      </c>
      <c r="E18" s="84">
        <f>'CountyCom4; STUV'!M24</f>
        <v>185</v>
      </c>
      <c r="F18" s="84">
        <f>'CountyCom4; STUV'!N24</f>
        <v>281</v>
      </c>
      <c r="G18" s="85">
        <f>'CountyCom4; STUV'!O24</f>
        <v>216</v>
      </c>
      <c r="H18" s="85">
        <f>'CountyCom4; STUV'!P24</f>
        <v>206</v>
      </c>
      <c r="I18" s="94">
        <f t="shared" si="11"/>
        <v>0.3969957082</v>
      </c>
      <c r="J18" s="95">
        <f t="shared" si="12"/>
        <v>0.5118483412</v>
      </c>
      <c r="K18" s="96">
        <f t="shared" ref="K18:M18" si="84">IF($D18=0,"",POWER($I18,K$2))</f>
        <v>1</v>
      </c>
      <c r="L18" s="96">
        <f t="shared" si="84"/>
        <v>0.3969957082</v>
      </c>
      <c r="M18" s="96">
        <f t="shared" si="84"/>
        <v>0.1576055923</v>
      </c>
      <c r="N18" s="97">
        <f t="shared" ref="N18:O18" si="85">IF($D18=0,"",$J18*K18)</f>
        <v>0.5118483412</v>
      </c>
      <c r="O18" s="97">
        <f t="shared" si="85"/>
        <v>0.2032015947</v>
      </c>
      <c r="P18" s="40"/>
      <c r="Q18" s="40"/>
      <c r="R18" s="40"/>
      <c r="S18" s="40"/>
      <c r="T18" s="94">
        <f t="shared" si="15"/>
        <v>0.3969957082</v>
      </c>
      <c r="U18" s="94">
        <f t="shared" si="16"/>
        <v>0.2621178243</v>
      </c>
      <c r="V18" s="98">
        <f t="shared" si="17"/>
        <v>0.3940442447</v>
      </c>
      <c r="W18" s="98">
        <f t="shared" si="18"/>
        <v>0.2665341993</v>
      </c>
      <c r="X18" s="40">
        <f t="shared" si="19"/>
        <v>466</v>
      </c>
      <c r="Y18" s="40">
        <f t="shared" si="20"/>
        <v>422</v>
      </c>
      <c r="Z18" s="40">
        <f t="shared" si="21"/>
        <v>183.624618</v>
      </c>
      <c r="AA18" s="40">
        <f t="shared" si="22"/>
        <v>282.375382</v>
      </c>
      <c r="AB18" s="40">
        <f t="shared" si="23"/>
        <v>112.4774321</v>
      </c>
      <c r="AC18" s="40">
        <f t="shared" si="24"/>
        <v>309.5225679</v>
      </c>
      <c r="AD18" s="40">
        <f t="shared" si="25"/>
        <v>1.007490183</v>
      </c>
      <c r="AE18" s="40">
        <f t="shared" si="26"/>
        <v>0.6655411313</v>
      </c>
      <c r="AF18" s="34">
        <f t="shared" si="27"/>
        <v>185</v>
      </c>
      <c r="AG18" s="34">
        <f t="shared" ref="AG18:AH18" si="86">IF($D18=0,"",ROUND(AA18*AD18,0))</f>
        <v>284</v>
      </c>
      <c r="AH18" s="34">
        <f t="shared" si="86"/>
        <v>75</v>
      </c>
      <c r="AI18" s="34">
        <f t="shared" si="29"/>
        <v>206</v>
      </c>
      <c r="AJ18" s="17">
        <f>'CountyCom4; STUV'!F24</f>
        <v>1452</v>
      </c>
      <c r="AK18" s="100">
        <f t="shared" si="30"/>
        <v>888</v>
      </c>
      <c r="AL18" s="43">
        <f t="shared" si="31"/>
        <v>0.6115702479</v>
      </c>
      <c r="AM18" s="100">
        <f t="shared" si="32"/>
        <v>750</v>
      </c>
      <c r="AN18" s="42">
        <f t="shared" si="33"/>
        <v>0.5165289256</v>
      </c>
      <c r="AO18" s="39">
        <f t="shared" si="34"/>
        <v>0.4515765766</v>
      </c>
      <c r="AP18" s="39">
        <f t="shared" si="35"/>
        <v>0.5596846847</v>
      </c>
      <c r="AQ18" s="39">
        <f t="shared" si="36"/>
        <v>0.3466666667</v>
      </c>
      <c r="AR18" s="39">
        <f t="shared" si="37"/>
        <v>0.4786666667</v>
      </c>
      <c r="AS18" s="39">
        <f t="shared" si="9"/>
        <v>0.4515765766</v>
      </c>
      <c r="AT18" s="39">
        <f t="shared" si="38"/>
        <v>0.4752252252</v>
      </c>
      <c r="AU18" s="39">
        <f t="shared" si="39"/>
        <v>0.3466666667</v>
      </c>
      <c r="AV18" s="39">
        <f t="shared" si="40"/>
        <v>0.3746666667</v>
      </c>
    </row>
    <row r="19">
      <c r="A19" s="73"/>
      <c r="B19" s="73"/>
      <c r="C19" s="73"/>
      <c r="D19" s="74">
        <f t="shared" si="10"/>
        <v>1</v>
      </c>
      <c r="E19" s="84">
        <f>'CountyCom4; STUV'!M25</f>
        <v>223</v>
      </c>
      <c r="F19" s="84">
        <f>'CountyCom4; STUV'!N25</f>
        <v>423</v>
      </c>
      <c r="G19" s="85">
        <f>'CountyCom4; STUV'!O25</f>
        <v>291</v>
      </c>
      <c r="H19" s="85">
        <f>'CountyCom4; STUV'!P25</f>
        <v>211</v>
      </c>
      <c r="I19" s="94">
        <f t="shared" si="11"/>
        <v>0.3452012384</v>
      </c>
      <c r="J19" s="95">
        <f t="shared" si="12"/>
        <v>0.5796812749</v>
      </c>
      <c r="K19" s="96">
        <f t="shared" ref="K19:M19" si="87">IF($D19=0,"",POWER($I19,K$2))</f>
        <v>1</v>
      </c>
      <c r="L19" s="96">
        <f t="shared" si="87"/>
        <v>0.3452012384</v>
      </c>
      <c r="M19" s="96">
        <f t="shared" si="87"/>
        <v>0.119163895</v>
      </c>
      <c r="N19" s="97">
        <f t="shared" ref="N19:O19" si="88">IF($D19=0,"",$J19*K19)</f>
        <v>0.5796812749</v>
      </c>
      <c r="O19" s="97">
        <f t="shared" si="88"/>
        <v>0.200106694</v>
      </c>
      <c r="P19" s="40"/>
      <c r="Q19" s="40"/>
      <c r="R19" s="40"/>
      <c r="S19" s="40"/>
      <c r="T19" s="94">
        <f t="shared" si="15"/>
        <v>0.3452012384</v>
      </c>
      <c r="U19" s="94">
        <f t="shared" si="16"/>
        <v>0.329950758</v>
      </c>
      <c r="V19" s="98">
        <f t="shared" si="17"/>
        <v>0.3414956049</v>
      </c>
      <c r="W19" s="98">
        <f t="shared" si="18"/>
        <v>0.3337845855</v>
      </c>
      <c r="X19" s="40">
        <f t="shared" si="19"/>
        <v>646</v>
      </c>
      <c r="Y19" s="40">
        <f t="shared" si="20"/>
        <v>502</v>
      </c>
      <c r="Z19" s="40">
        <f t="shared" si="21"/>
        <v>220.6061608</v>
      </c>
      <c r="AA19" s="40">
        <f t="shared" si="22"/>
        <v>425.3938392</v>
      </c>
      <c r="AB19" s="40">
        <f t="shared" si="23"/>
        <v>167.5598619</v>
      </c>
      <c r="AC19" s="40">
        <f t="shared" si="24"/>
        <v>334.4401381</v>
      </c>
      <c r="AD19" s="40">
        <f t="shared" si="25"/>
        <v>1.010851189</v>
      </c>
      <c r="AE19" s="40">
        <f t="shared" si="26"/>
        <v>0.6309051336</v>
      </c>
      <c r="AF19" s="34">
        <f t="shared" si="27"/>
        <v>223</v>
      </c>
      <c r="AG19" s="34">
        <f t="shared" ref="AG19:AH19" si="89">IF($D19=0,"",ROUND(AA19*AD19,0))</f>
        <v>430</v>
      </c>
      <c r="AH19" s="34">
        <f t="shared" si="89"/>
        <v>106</v>
      </c>
      <c r="AI19" s="34">
        <f t="shared" si="29"/>
        <v>211</v>
      </c>
      <c r="AJ19" s="17">
        <f>'CountyCom4; STUV'!F25</f>
        <v>1481</v>
      </c>
      <c r="AK19" s="100">
        <f t="shared" si="30"/>
        <v>1148</v>
      </c>
      <c r="AL19" s="43">
        <f t="shared" si="31"/>
        <v>0.7751519244</v>
      </c>
      <c r="AM19" s="100">
        <f t="shared" si="32"/>
        <v>970</v>
      </c>
      <c r="AN19" s="42">
        <f t="shared" si="33"/>
        <v>0.6549628629</v>
      </c>
      <c r="AO19" s="39">
        <f t="shared" si="34"/>
        <v>0.4477351916</v>
      </c>
      <c r="AP19" s="39">
        <f t="shared" si="35"/>
        <v>0.6219512195</v>
      </c>
      <c r="AQ19" s="39">
        <f t="shared" si="36"/>
        <v>0.3391752577</v>
      </c>
      <c r="AR19" s="39">
        <f t="shared" si="37"/>
        <v>0.5525773196</v>
      </c>
      <c r="AS19" s="39">
        <f t="shared" si="9"/>
        <v>0.4477351916</v>
      </c>
      <c r="AT19" s="39">
        <f t="shared" si="38"/>
        <v>0.43728223</v>
      </c>
      <c r="AU19" s="39">
        <f t="shared" si="39"/>
        <v>0.3391752577</v>
      </c>
      <c r="AV19" s="39">
        <f t="shared" si="40"/>
        <v>0.3268041237</v>
      </c>
    </row>
    <row r="20">
      <c r="A20" s="73"/>
      <c r="B20" s="73"/>
      <c r="C20" s="73"/>
      <c r="D20" s="74">
        <f t="shared" si="10"/>
        <v>1</v>
      </c>
      <c r="E20" s="84">
        <f>'CountyCom4; STUV'!M26</f>
        <v>327</v>
      </c>
      <c r="F20" s="84">
        <f>'CountyCom4; STUV'!N26</f>
        <v>337</v>
      </c>
      <c r="G20" s="85">
        <f>'CountyCom4; STUV'!O26</f>
        <v>266</v>
      </c>
      <c r="H20" s="85">
        <f>'CountyCom4; STUV'!P26</f>
        <v>68</v>
      </c>
      <c r="I20" s="94">
        <f t="shared" si="11"/>
        <v>0.4924698795</v>
      </c>
      <c r="J20" s="95">
        <f t="shared" si="12"/>
        <v>0.7964071856</v>
      </c>
      <c r="K20" s="96">
        <f t="shared" ref="K20:M20" si="90">IF($D20=0,"",POWER($I20,K$2))</f>
        <v>1</v>
      </c>
      <c r="L20" s="96">
        <f t="shared" si="90"/>
        <v>0.4924698795</v>
      </c>
      <c r="M20" s="96">
        <f t="shared" si="90"/>
        <v>0.2425265822</v>
      </c>
      <c r="N20" s="97">
        <f t="shared" ref="N20:O20" si="91">IF($D20=0,"",$J20*K20)</f>
        <v>0.7964071856</v>
      </c>
      <c r="O20" s="97">
        <f t="shared" si="91"/>
        <v>0.3922065508</v>
      </c>
      <c r="P20" s="40"/>
      <c r="Q20" s="40"/>
      <c r="R20" s="40"/>
      <c r="S20" s="40"/>
      <c r="T20" s="94">
        <f t="shared" si="15"/>
        <v>0.4924698795</v>
      </c>
      <c r="U20" s="94">
        <f t="shared" si="16"/>
        <v>0.5466766687</v>
      </c>
      <c r="V20" s="98">
        <f t="shared" si="17"/>
        <v>0.4863351802</v>
      </c>
      <c r="W20" s="98">
        <f t="shared" si="18"/>
        <v>0.552141336</v>
      </c>
      <c r="X20" s="40">
        <f t="shared" si="19"/>
        <v>664</v>
      </c>
      <c r="Y20" s="40">
        <f t="shared" si="20"/>
        <v>334</v>
      </c>
      <c r="Z20" s="40">
        <f t="shared" si="21"/>
        <v>322.9265596</v>
      </c>
      <c r="AA20" s="40">
        <f t="shared" si="22"/>
        <v>341.0734404</v>
      </c>
      <c r="AB20" s="40">
        <f t="shared" si="23"/>
        <v>184.4152062</v>
      </c>
      <c r="AC20" s="40">
        <f t="shared" si="24"/>
        <v>149.5847938</v>
      </c>
      <c r="AD20" s="40">
        <f t="shared" si="25"/>
        <v>1.012614139</v>
      </c>
      <c r="AE20" s="40">
        <f t="shared" si="26"/>
        <v>0.4545916619</v>
      </c>
      <c r="AF20" s="34">
        <f t="shared" si="27"/>
        <v>327</v>
      </c>
      <c r="AG20" s="34">
        <f t="shared" ref="AG20:AH20" si="92">IF($D20=0,"",ROUND(AA20*AD20,0))</f>
        <v>345</v>
      </c>
      <c r="AH20" s="34">
        <f t="shared" si="92"/>
        <v>84</v>
      </c>
      <c r="AI20" s="34">
        <f t="shared" si="29"/>
        <v>68</v>
      </c>
      <c r="AJ20" s="17">
        <f>'CountyCom4; STUV'!F26</f>
        <v>1145</v>
      </c>
      <c r="AK20" s="100">
        <f t="shared" si="30"/>
        <v>998</v>
      </c>
      <c r="AL20" s="43">
        <f t="shared" si="31"/>
        <v>0.8716157205</v>
      </c>
      <c r="AM20" s="100">
        <f t="shared" si="32"/>
        <v>824</v>
      </c>
      <c r="AN20" s="42">
        <f t="shared" si="33"/>
        <v>0.719650655</v>
      </c>
      <c r="AO20" s="39">
        <f t="shared" si="34"/>
        <v>0.5941883768</v>
      </c>
      <c r="AP20" s="39">
        <f t="shared" si="35"/>
        <v>0.6042084168</v>
      </c>
      <c r="AQ20" s="39">
        <f t="shared" si="36"/>
        <v>0.4987864078</v>
      </c>
      <c r="AR20" s="39">
        <f t="shared" si="37"/>
        <v>0.520631068</v>
      </c>
      <c r="AS20" s="39">
        <f t="shared" si="9"/>
        <v>0.5941883768</v>
      </c>
      <c r="AT20" s="39">
        <f t="shared" si="38"/>
        <v>0.3346693387</v>
      </c>
      <c r="AU20" s="39">
        <f t="shared" si="39"/>
        <v>0.4987864078</v>
      </c>
      <c r="AV20" s="39">
        <f t="shared" si="40"/>
        <v>0.1844660194</v>
      </c>
    </row>
    <row r="21">
      <c r="A21" s="117" t="s">
        <v>75</v>
      </c>
      <c r="B21" s="117" t="str">
        <f t="shared" ref="B21:B26" si="96">B13</f>
        <v>Hartung MiV</v>
      </c>
      <c r="C21" s="118">
        <f t="shared" ref="C21:C26" si="97">C13-C5</f>
        <v>0</v>
      </c>
      <c r="D21" s="74">
        <f t="shared" si="10"/>
        <v>1</v>
      </c>
      <c r="E21" s="84">
        <f>'CountyCom4; STUV'!M27</f>
        <v>143</v>
      </c>
      <c r="F21" s="84">
        <f>'CountyCom4; STUV'!N27</f>
        <v>209</v>
      </c>
      <c r="G21" s="85">
        <f>'CountyCom4; STUV'!O27</f>
        <v>186</v>
      </c>
      <c r="H21" s="85">
        <f>'CountyCom4; STUV'!P27</f>
        <v>106</v>
      </c>
      <c r="I21" s="94">
        <f t="shared" si="11"/>
        <v>0.40625</v>
      </c>
      <c r="J21" s="95">
        <f t="shared" si="12"/>
        <v>0.6369863014</v>
      </c>
      <c r="K21" s="96">
        <f t="shared" ref="K21:M21" si="93">IF($D21=0,"",POWER($I21,K$2))</f>
        <v>1</v>
      </c>
      <c r="L21" s="96">
        <f t="shared" si="93"/>
        <v>0.40625</v>
      </c>
      <c r="M21" s="96">
        <f t="shared" si="93"/>
        <v>0.1650390625</v>
      </c>
      <c r="N21" s="97">
        <f t="shared" ref="N21:O21" si="94">IF($D21=0,"",$J21*K21)</f>
        <v>0.6369863014</v>
      </c>
      <c r="O21" s="97">
        <f t="shared" si="94"/>
        <v>0.2587756849</v>
      </c>
      <c r="P21" s="40"/>
      <c r="Q21" s="40"/>
      <c r="R21" s="40"/>
      <c r="S21" s="40"/>
      <c r="T21" s="94">
        <f t="shared" si="15"/>
        <v>0.40625</v>
      </c>
      <c r="U21" s="94">
        <f t="shared" si="16"/>
        <v>0.3872557845</v>
      </c>
      <c r="V21" s="98">
        <f t="shared" si="17"/>
        <v>0.4019007131</v>
      </c>
      <c r="W21" s="98">
        <f t="shared" si="18"/>
        <v>0.3917676887</v>
      </c>
      <c r="X21" s="40">
        <f t="shared" si="19"/>
        <v>352</v>
      </c>
      <c r="Y21" s="40">
        <f t="shared" si="20"/>
        <v>292</v>
      </c>
      <c r="Z21" s="40">
        <f t="shared" si="21"/>
        <v>141.469051</v>
      </c>
      <c r="AA21" s="40">
        <f t="shared" si="22"/>
        <v>210.530949</v>
      </c>
      <c r="AB21" s="40">
        <f t="shared" si="23"/>
        <v>114.3961651</v>
      </c>
      <c r="AC21" s="40">
        <f t="shared" si="24"/>
        <v>177.6038349</v>
      </c>
      <c r="AD21" s="40">
        <f t="shared" si="25"/>
        <v>1.010821795</v>
      </c>
      <c r="AE21" s="40">
        <f t="shared" si="26"/>
        <v>0.5968339595</v>
      </c>
      <c r="AF21" s="34">
        <f t="shared" si="27"/>
        <v>143</v>
      </c>
      <c r="AG21" s="34">
        <f t="shared" ref="AG21:AH21" si="95">IF($D21=0,"",ROUND(AA21*AD21,0))</f>
        <v>213</v>
      </c>
      <c r="AH21" s="34">
        <f t="shared" si="95"/>
        <v>68</v>
      </c>
      <c r="AI21" s="34">
        <f t="shared" si="29"/>
        <v>106</v>
      </c>
      <c r="AJ21" s="17">
        <f>'CountyCom4; STUV'!F27</f>
        <v>797</v>
      </c>
      <c r="AK21" s="100">
        <f t="shared" si="30"/>
        <v>644</v>
      </c>
      <c r="AL21" s="43">
        <f t="shared" si="31"/>
        <v>0.8080301129</v>
      </c>
      <c r="AM21" s="100">
        <f t="shared" si="32"/>
        <v>530</v>
      </c>
      <c r="AN21" s="42">
        <f t="shared" si="33"/>
        <v>0.6649937265</v>
      </c>
      <c r="AO21" s="39">
        <f t="shared" si="34"/>
        <v>0.5108695652</v>
      </c>
      <c r="AP21" s="39">
        <f t="shared" si="35"/>
        <v>0.6133540373</v>
      </c>
      <c r="AQ21" s="39">
        <f t="shared" si="36"/>
        <v>0.3981132075</v>
      </c>
      <c r="AR21" s="39">
        <f t="shared" si="37"/>
        <v>0.5301886792</v>
      </c>
      <c r="AS21" s="39">
        <f t="shared" si="9"/>
        <v>0.5108695652</v>
      </c>
      <c r="AT21" s="39">
        <f t="shared" si="38"/>
        <v>0.4534161491</v>
      </c>
      <c r="AU21" s="39">
        <f t="shared" si="39"/>
        <v>0.3981132075</v>
      </c>
      <c r="AV21" s="39">
        <f t="shared" si="40"/>
        <v>0.3283018868</v>
      </c>
    </row>
    <row r="22">
      <c r="A22" s="117" t="s">
        <v>75</v>
      </c>
      <c r="B22" s="117" t="str">
        <f t="shared" si="96"/>
        <v>Baker MiV</v>
      </c>
      <c r="C22" s="118">
        <f t="shared" si="97"/>
        <v>308</v>
      </c>
      <c r="D22" s="74">
        <f t="shared" si="10"/>
        <v>1</v>
      </c>
      <c r="E22" s="84">
        <f>'CountyCom4; STUV'!M28</f>
        <v>144</v>
      </c>
      <c r="F22" s="84">
        <f>'CountyCom4; STUV'!N28</f>
        <v>218</v>
      </c>
      <c r="G22" s="85">
        <f>'CountyCom4; STUV'!O28</f>
        <v>208</v>
      </c>
      <c r="H22" s="85">
        <f>'CountyCom4; STUV'!P28</f>
        <v>131</v>
      </c>
      <c r="I22" s="94">
        <f t="shared" si="11"/>
        <v>0.3977900552</v>
      </c>
      <c r="J22" s="95">
        <f t="shared" si="12"/>
        <v>0.6135693215</v>
      </c>
      <c r="K22" s="96">
        <f t="shared" ref="K22:M22" si="98">IF($D22=0,"",POWER($I22,K$2))</f>
        <v>1</v>
      </c>
      <c r="L22" s="96">
        <f t="shared" si="98"/>
        <v>0.3977900552</v>
      </c>
      <c r="M22" s="96">
        <f t="shared" si="98"/>
        <v>0.1582369281</v>
      </c>
      <c r="N22" s="97">
        <f t="shared" ref="N22:O22" si="99">IF($D22=0,"",$J22*K22)</f>
        <v>0.6135693215</v>
      </c>
      <c r="O22" s="97">
        <f t="shared" si="99"/>
        <v>0.2440717743</v>
      </c>
      <c r="P22" s="40"/>
      <c r="Q22" s="40"/>
      <c r="R22" s="40"/>
      <c r="S22" s="40"/>
      <c r="T22" s="94">
        <f t="shared" si="15"/>
        <v>0.3977900552</v>
      </c>
      <c r="U22" s="94">
        <f t="shared" si="16"/>
        <v>0.3638388046</v>
      </c>
      <c r="V22" s="98">
        <f t="shared" si="17"/>
        <v>0.3937027615</v>
      </c>
      <c r="W22" s="98">
        <f t="shared" si="18"/>
        <v>0.3682577079</v>
      </c>
      <c r="X22" s="40">
        <f t="shared" si="19"/>
        <v>362</v>
      </c>
      <c r="Y22" s="40">
        <f t="shared" si="20"/>
        <v>339</v>
      </c>
      <c r="Z22" s="40">
        <f t="shared" si="21"/>
        <v>142.5203996</v>
      </c>
      <c r="AA22" s="40">
        <f t="shared" si="22"/>
        <v>219.4796004</v>
      </c>
      <c r="AB22" s="40">
        <f t="shared" si="23"/>
        <v>124.839363</v>
      </c>
      <c r="AC22" s="40">
        <f t="shared" si="24"/>
        <v>214.160637</v>
      </c>
      <c r="AD22" s="40">
        <f t="shared" si="25"/>
        <v>1.010381674</v>
      </c>
      <c r="AE22" s="40">
        <f t="shared" si="26"/>
        <v>0.6116903733</v>
      </c>
      <c r="AF22" s="34">
        <f t="shared" si="27"/>
        <v>144</v>
      </c>
      <c r="AG22" s="34">
        <f t="shared" ref="AG22:AH22" si="100">IF($D22=0,"",ROUND(AA22*AD22,0))</f>
        <v>222</v>
      </c>
      <c r="AH22" s="34">
        <f t="shared" si="100"/>
        <v>76</v>
      </c>
      <c r="AI22" s="34">
        <f t="shared" si="29"/>
        <v>131</v>
      </c>
      <c r="AJ22" s="17">
        <f>'CountyCom4; STUV'!F28</f>
        <v>891</v>
      </c>
      <c r="AK22" s="100">
        <f t="shared" si="30"/>
        <v>701</v>
      </c>
      <c r="AL22" s="43">
        <f t="shared" si="31"/>
        <v>0.7867564534</v>
      </c>
      <c r="AM22" s="100">
        <f t="shared" si="32"/>
        <v>573</v>
      </c>
      <c r="AN22" s="42">
        <f t="shared" si="33"/>
        <v>0.6430976431</v>
      </c>
      <c r="AO22" s="39">
        <f t="shared" si="34"/>
        <v>0.5021398003</v>
      </c>
      <c r="AP22" s="39">
        <f t="shared" si="35"/>
        <v>0.607703281</v>
      </c>
      <c r="AQ22" s="39">
        <f t="shared" si="36"/>
        <v>0.3839441536</v>
      </c>
      <c r="AR22" s="39">
        <f t="shared" si="37"/>
        <v>0.520069808</v>
      </c>
      <c r="AS22" s="39">
        <f t="shared" si="9"/>
        <v>0.5021398003</v>
      </c>
      <c r="AT22" s="39">
        <f t="shared" si="38"/>
        <v>0.4835948645</v>
      </c>
      <c r="AU22" s="39">
        <f t="shared" si="39"/>
        <v>0.3839441536</v>
      </c>
      <c r="AV22" s="39">
        <f t="shared" si="40"/>
        <v>0.3612565445</v>
      </c>
    </row>
    <row r="23">
      <c r="A23" s="117" t="s">
        <v>75</v>
      </c>
      <c r="B23" s="117" t="str">
        <f t="shared" si="96"/>
        <v>Hartung EDV+Early</v>
      </c>
      <c r="C23" s="118">
        <f t="shared" si="97"/>
        <v>-12688</v>
      </c>
      <c r="D23" s="74">
        <f t="shared" si="10"/>
        <v>1</v>
      </c>
      <c r="E23" s="84">
        <f>'CountyCom4; STUV'!M29</f>
        <v>246</v>
      </c>
      <c r="F23" s="84">
        <f>'CountyCom4; STUV'!N29</f>
        <v>286</v>
      </c>
      <c r="G23" s="85">
        <f>'CountyCom4; STUV'!O29</f>
        <v>326</v>
      </c>
      <c r="H23" s="85">
        <f>'CountyCom4; STUV'!P29</f>
        <v>177</v>
      </c>
      <c r="I23" s="94">
        <f t="shared" si="11"/>
        <v>0.462406015</v>
      </c>
      <c r="J23" s="95">
        <f t="shared" si="12"/>
        <v>0.648111332</v>
      </c>
      <c r="K23" s="96">
        <f t="shared" ref="K23:M23" si="101">IF($D23=0,"",POWER($I23,K$2))</f>
        <v>1</v>
      </c>
      <c r="L23" s="96">
        <f t="shared" si="101"/>
        <v>0.462406015</v>
      </c>
      <c r="M23" s="96">
        <f t="shared" si="101"/>
        <v>0.2138193227</v>
      </c>
      <c r="N23" s="97">
        <f t="shared" ref="N23:O23" si="102">IF($D23=0,"",$J23*K23)</f>
        <v>0.648111332</v>
      </c>
      <c r="O23" s="97">
        <f t="shared" si="102"/>
        <v>0.2996905783</v>
      </c>
      <c r="P23" s="40"/>
      <c r="Q23" s="40"/>
      <c r="R23" s="40"/>
      <c r="S23" s="40"/>
      <c r="T23" s="94">
        <f t="shared" si="15"/>
        <v>0.462406015</v>
      </c>
      <c r="U23" s="94">
        <f t="shared" si="16"/>
        <v>0.3983808151</v>
      </c>
      <c r="V23" s="98">
        <f t="shared" si="17"/>
        <v>0.4579290093</v>
      </c>
      <c r="W23" s="98">
        <f t="shared" si="18"/>
        <v>0.4035190442</v>
      </c>
      <c r="X23" s="40">
        <f t="shared" si="19"/>
        <v>532</v>
      </c>
      <c r="Y23" s="40">
        <f t="shared" si="20"/>
        <v>503</v>
      </c>
      <c r="Z23" s="40">
        <f t="shared" si="21"/>
        <v>243.6182329</v>
      </c>
      <c r="AA23" s="40">
        <f t="shared" si="22"/>
        <v>288.3817671</v>
      </c>
      <c r="AB23" s="40">
        <f t="shared" si="23"/>
        <v>202.9700792</v>
      </c>
      <c r="AC23" s="40">
        <f t="shared" si="24"/>
        <v>300.0299208</v>
      </c>
      <c r="AD23" s="40">
        <f t="shared" si="25"/>
        <v>1.009776637</v>
      </c>
      <c r="AE23" s="40">
        <f t="shared" si="26"/>
        <v>0.5899411617</v>
      </c>
      <c r="AF23" s="34">
        <f t="shared" si="27"/>
        <v>246</v>
      </c>
      <c r="AG23" s="34">
        <f t="shared" ref="AG23:AH23" si="103">IF($D23=0,"",ROUND(AA23*AD23,0))</f>
        <v>291</v>
      </c>
      <c r="AH23" s="34">
        <f t="shared" si="103"/>
        <v>120</v>
      </c>
      <c r="AI23" s="34">
        <f t="shared" si="29"/>
        <v>177</v>
      </c>
      <c r="AJ23" s="17">
        <f>'CountyCom4; STUV'!F29</f>
        <v>1282</v>
      </c>
      <c r="AK23" s="100">
        <f t="shared" si="30"/>
        <v>1035</v>
      </c>
      <c r="AL23" s="43">
        <f t="shared" si="31"/>
        <v>0.8073322933</v>
      </c>
      <c r="AM23" s="100">
        <f t="shared" si="32"/>
        <v>834</v>
      </c>
      <c r="AN23" s="42">
        <f t="shared" si="33"/>
        <v>0.6505460218</v>
      </c>
      <c r="AO23" s="39">
        <f t="shared" si="34"/>
        <v>0.5526570048</v>
      </c>
      <c r="AP23" s="39">
        <f t="shared" si="35"/>
        <v>0.5913043478</v>
      </c>
      <c r="AQ23" s="39">
        <f t="shared" si="36"/>
        <v>0.4388489209</v>
      </c>
      <c r="AR23" s="39">
        <f t="shared" si="37"/>
        <v>0.4928057554</v>
      </c>
      <c r="AS23" s="39">
        <f t="shared" si="9"/>
        <v>0.5526570048</v>
      </c>
      <c r="AT23" s="39">
        <f t="shared" si="38"/>
        <v>0.4859903382</v>
      </c>
      <c r="AU23" s="39">
        <f t="shared" si="39"/>
        <v>0.4388489209</v>
      </c>
      <c r="AV23" s="39">
        <f t="shared" si="40"/>
        <v>0.3561151079</v>
      </c>
    </row>
    <row r="24">
      <c r="A24" s="117" t="s">
        <v>75</v>
      </c>
      <c r="B24" s="117" t="str">
        <f t="shared" si="96"/>
        <v>Baker EDV+Early</v>
      </c>
      <c r="C24" s="118">
        <f t="shared" si="97"/>
        <v>0</v>
      </c>
      <c r="D24" s="74">
        <f t="shared" si="10"/>
        <v>1</v>
      </c>
      <c r="E24" s="84">
        <f>'CountyCom4; STUV'!M30</f>
        <v>112</v>
      </c>
      <c r="F24" s="84">
        <f>'CountyCom4; STUV'!N30</f>
        <v>192</v>
      </c>
      <c r="G24" s="85">
        <f>'CountyCom4; STUV'!O30</f>
        <v>172</v>
      </c>
      <c r="H24" s="85">
        <f>'CountyCom4; STUV'!P30</f>
        <v>72</v>
      </c>
      <c r="I24" s="94">
        <f t="shared" si="11"/>
        <v>0.3684210526</v>
      </c>
      <c r="J24" s="95">
        <f t="shared" si="12"/>
        <v>0.7049180328</v>
      </c>
      <c r="K24" s="96">
        <f t="shared" ref="K24:M24" si="104">IF($D24=0,"",POWER($I24,K$2))</f>
        <v>1</v>
      </c>
      <c r="L24" s="96">
        <f t="shared" si="104"/>
        <v>0.3684210526</v>
      </c>
      <c r="M24" s="96">
        <f t="shared" si="104"/>
        <v>0.135734072</v>
      </c>
      <c r="N24" s="97">
        <f t="shared" ref="N24:O24" si="105">IF($D24=0,"",$J24*K24)</f>
        <v>0.7049180328</v>
      </c>
      <c r="O24" s="97">
        <f t="shared" si="105"/>
        <v>0.2597066437</v>
      </c>
      <c r="P24" s="40"/>
      <c r="Q24" s="40"/>
      <c r="R24" s="40"/>
      <c r="S24" s="40"/>
      <c r="T24" s="94">
        <f t="shared" si="15"/>
        <v>0.3684210526</v>
      </c>
      <c r="U24" s="94">
        <f t="shared" si="16"/>
        <v>0.4551875159</v>
      </c>
      <c r="V24" s="98">
        <f t="shared" si="17"/>
        <v>0.363315622</v>
      </c>
      <c r="W24" s="98">
        <f t="shared" si="18"/>
        <v>0.4592728007</v>
      </c>
      <c r="X24" s="40">
        <f t="shared" si="19"/>
        <v>304</v>
      </c>
      <c r="Y24" s="40">
        <f t="shared" si="20"/>
        <v>244</v>
      </c>
      <c r="Z24" s="40">
        <f t="shared" si="21"/>
        <v>110.4479491</v>
      </c>
      <c r="AA24" s="40">
        <f t="shared" si="22"/>
        <v>193.5520509</v>
      </c>
      <c r="AB24" s="40">
        <f t="shared" si="23"/>
        <v>112.0625634</v>
      </c>
      <c r="AC24" s="40">
        <f t="shared" si="24"/>
        <v>131.9374366</v>
      </c>
      <c r="AD24" s="40">
        <f t="shared" si="25"/>
        <v>1.014052329</v>
      </c>
      <c r="AE24" s="40">
        <f t="shared" si="26"/>
        <v>0.5457131944</v>
      </c>
      <c r="AF24" s="34">
        <f t="shared" si="27"/>
        <v>112</v>
      </c>
      <c r="AG24" s="34">
        <f t="shared" ref="AG24:AH24" si="106">IF($D24=0,"",ROUND(AA24*AD24,0))</f>
        <v>196</v>
      </c>
      <c r="AH24" s="34">
        <f t="shared" si="106"/>
        <v>61</v>
      </c>
      <c r="AI24" s="34">
        <f t="shared" si="29"/>
        <v>72</v>
      </c>
      <c r="AJ24" s="17">
        <f>'CountyCom4; STUV'!F30</f>
        <v>701</v>
      </c>
      <c r="AK24" s="100">
        <f t="shared" si="30"/>
        <v>548</v>
      </c>
      <c r="AL24" s="43">
        <f t="shared" si="31"/>
        <v>0.7817403709</v>
      </c>
      <c r="AM24" s="100">
        <f t="shared" si="32"/>
        <v>441</v>
      </c>
      <c r="AN24" s="42">
        <f t="shared" si="33"/>
        <v>0.6291012839</v>
      </c>
      <c r="AO24" s="39">
        <f t="shared" si="34"/>
        <v>0.5182481752</v>
      </c>
      <c r="AP24" s="39">
        <f t="shared" si="35"/>
        <v>0.6642335766</v>
      </c>
      <c r="AQ24" s="39">
        <f t="shared" si="36"/>
        <v>0.3922902494</v>
      </c>
      <c r="AR24" s="39">
        <f t="shared" si="37"/>
        <v>0.5827664399</v>
      </c>
      <c r="AS24" s="39">
        <f t="shared" si="9"/>
        <v>0.5182481752</v>
      </c>
      <c r="AT24" s="39">
        <f t="shared" si="38"/>
        <v>0.4452554745</v>
      </c>
      <c r="AU24" s="39">
        <f t="shared" si="39"/>
        <v>0.3922902494</v>
      </c>
      <c r="AV24" s="39">
        <f t="shared" si="40"/>
        <v>0.3015873016</v>
      </c>
    </row>
    <row r="25">
      <c r="A25" s="119" t="s">
        <v>75</v>
      </c>
      <c r="B25" s="119" t="str">
        <f t="shared" si="96"/>
        <v>Hartung Grand Total</v>
      </c>
      <c r="C25" s="119">
        <f t="shared" si="97"/>
        <v>-12688</v>
      </c>
      <c r="D25" s="74">
        <f t="shared" si="10"/>
        <v>1</v>
      </c>
      <c r="E25" s="84">
        <f>'CountyCom4; STUV'!M31</f>
        <v>33</v>
      </c>
      <c r="F25" s="84">
        <f>'CountyCom4; STUV'!N31</f>
        <v>61</v>
      </c>
      <c r="G25" s="85">
        <f>'CountyCom4; STUV'!O31</f>
        <v>53</v>
      </c>
      <c r="H25" s="85">
        <f>'CountyCom4; STUV'!P31</f>
        <v>33</v>
      </c>
      <c r="I25" s="94">
        <f t="shared" si="11"/>
        <v>0.3510638298</v>
      </c>
      <c r="J25" s="95">
        <f t="shared" si="12"/>
        <v>0.6162790698</v>
      </c>
      <c r="K25" s="96">
        <f t="shared" ref="K25:M25" si="107">IF($D25=0,"",POWER($I25,K$2))</f>
        <v>1</v>
      </c>
      <c r="L25" s="96">
        <f t="shared" si="107"/>
        <v>0.3510638298</v>
      </c>
      <c r="M25" s="96">
        <f t="shared" si="107"/>
        <v>0.1232458126</v>
      </c>
      <c r="N25" s="97">
        <f t="shared" ref="N25:O25" si="108">IF($D25=0,"",$J25*K25)</f>
        <v>0.6162790698</v>
      </c>
      <c r="O25" s="97">
        <f t="shared" si="108"/>
        <v>0.2163532905</v>
      </c>
      <c r="P25" s="40"/>
      <c r="Q25" s="40"/>
      <c r="R25" s="40"/>
      <c r="S25" s="40"/>
      <c r="T25" s="94">
        <f t="shared" si="15"/>
        <v>0.3510638298</v>
      </c>
      <c r="U25" s="94">
        <f t="shared" si="16"/>
        <v>0.3665485529</v>
      </c>
      <c r="V25" s="98">
        <f t="shared" si="17"/>
        <v>0.3469491927</v>
      </c>
      <c r="W25" s="98">
        <f t="shared" si="18"/>
        <v>0.3704455586</v>
      </c>
      <c r="X25" s="40">
        <f t="shared" si="19"/>
        <v>94</v>
      </c>
      <c r="Y25" s="40">
        <f t="shared" si="20"/>
        <v>86</v>
      </c>
      <c r="Z25" s="40">
        <f t="shared" si="21"/>
        <v>32.61322411</v>
      </c>
      <c r="AA25" s="40">
        <f t="shared" si="22"/>
        <v>61.38677589</v>
      </c>
      <c r="AB25" s="40">
        <f t="shared" si="23"/>
        <v>31.85831804</v>
      </c>
      <c r="AC25" s="40">
        <f t="shared" si="24"/>
        <v>54.14168196</v>
      </c>
      <c r="AD25" s="40">
        <f t="shared" si="25"/>
        <v>1.01185948</v>
      </c>
      <c r="AE25" s="40">
        <f t="shared" si="26"/>
        <v>0.6095119103</v>
      </c>
      <c r="AF25" s="34">
        <f t="shared" si="27"/>
        <v>33</v>
      </c>
      <c r="AG25" s="34">
        <f t="shared" ref="AG25:AH25" si="109">IF($D25=0,"",ROUND(AA25*AD25,0))</f>
        <v>62</v>
      </c>
      <c r="AH25" s="34">
        <f t="shared" si="109"/>
        <v>19</v>
      </c>
      <c r="AI25" s="34">
        <f t="shared" si="29"/>
        <v>33</v>
      </c>
      <c r="AJ25" s="17">
        <f>'CountyCom4; STUV'!F31</f>
        <v>220</v>
      </c>
      <c r="AK25" s="100">
        <f t="shared" si="30"/>
        <v>180</v>
      </c>
      <c r="AL25" s="43">
        <f t="shared" si="31"/>
        <v>0.8181818182</v>
      </c>
      <c r="AM25" s="100">
        <f t="shared" si="32"/>
        <v>147</v>
      </c>
      <c r="AN25" s="42">
        <f t="shared" si="33"/>
        <v>0.6681818182</v>
      </c>
      <c r="AO25" s="39">
        <f t="shared" si="34"/>
        <v>0.4777777778</v>
      </c>
      <c r="AP25" s="39">
        <f t="shared" si="35"/>
        <v>0.6333333333</v>
      </c>
      <c r="AQ25" s="39">
        <f t="shared" si="36"/>
        <v>0.3537414966</v>
      </c>
      <c r="AR25" s="39">
        <f t="shared" si="37"/>
        <v>0.5510204082</v>
      </c>
      <c r="AS25" s="39">
        <f t="shared" si="9"/>
        <v>0.4777777778</v>
      </c>
      <c r="AT25" s="39">
        <f t="shared" si="38"/>
        <v>0.4777777778</v>
      </c>
      <c r="AU25" s="39">
        <f t="shared" si="39"/>
        <v>0.3537414966</v>
      </c>
      <c r="AV25" s="39">
        <f t="shared" si="40"/>
        <v>0.3537414966</v>
      </c>
    </row>
    <row r="26">
      <c r="A26" s="119" t="s">
        <v>75</v>
      </c>
      <c r="B26" s="119" t="str">
        <f t="shared" si="96"/>
        <v>Baker Grand Total</v>
      </c>
      <c r="C26" s="119">
        <f t="shared" si="97"/>
        <v>308</v>
      </c>
      <c r="D26" s="74">
        <f t="shared" si="10"/>
        <v>1</v>
      </c>
      <c r="E26" s="84">
        <f>'CountyCom4; STUV'!M32</f>
        <v>221</v>
      </c>
      <c r="F26" s="84">
        <f>'CountyCom4; STUV'!N32</f>
        <v>267</v>
      </c>
      <c r="G26" s="85">
        <f>'CountyCom4; STUV'!O32</f>
        <v>318</v>
      </c>
      <c r="H26" s="85">
        <f>'CountyCom4; STUV'!P32</f>
        <v>130</v>
      </c>
      <c r="I26" s="94">
        <f t="shared" si="11"/>
        <v>0.4528688525</v>
      </c>
      <c r="J26" s="95">
        <f t="shared" si="12"/>
        <v>0.7098214286</v>
      </c>
      <c r="K26" s="96">
        <f t="shared" ref="K26:M26" si="110">IF($D26=0,"",POWER($I26,K$2))</f>
        <v>1</v>
      </c>
      <c r="L26" s="96">
        <f t="shared" si="110"/>
        <v>0.4528688525</v>
      </c>
      <c r="M26" s="96">
        <f t="shared" si="110"/>
        <v>0.2050901975</v>
      </c>
      <c r="N26" s="97">
        <f t="shared" ref="N26:O26" si="111">IF($D26=0,"",$J26*K26)</f>
        <v>0.7098214286</v>
      </c>
      <c r="O26" s="97">
        <f t="shared" si="111"/>
        <v>0.3214560158</v>
      </c>
      <c r="P26" s="40"/>
      <c r="Q26" s="40"/>
      <c r="R26" s="40"/>
      <c r="S26" s="40"/>
      <c r="T26" s="94">
        <f t="shared" si="15"/>
        <v>0.4528688525</v>
      </c>
      <c r="U26" s="94">
        <f t="shared" si="16"/>
        <v>0.4600909117</v>
      </c>
      <c r="V26" s="98">
        <f t="shared" si="17"/>
        <v>0.4477034079</v>
      </c>
      <c r="W26" s="98">
        <f t="shared" si="18"/>
        <v>0.4651188053</v>
      </c>
      <c r="X26" s="40">
        <f t="shared" si="19"/>
        <v>488</v>
      </c>
      <c r="Y26" s="40">
        <f t="shared" si="20"/>
        <v>448</v>
      </c>
      <c r="Z26" s="40">
        <f t="shared" si="21"/>
        <v>218.4792631</v>
      </c>
      <c r="AA26" s="40">
        <f t="shared" si="22"/>
        <v>269.5207369</v>
      </c>
      <c r="AB26" s="40">
        <f t="shared" si="23"/>
        <v>208.3732248</v>
      </c>
      <c r="AC26" s="40">
        <f t="shared" si="24"/>
        <v>239.6267752</v>
      </c>
      <c r="AD26" s="40">
        <f t="shared" si="25"/>
        <v>1.011537648</v>
      </c>
      <c r="AE26" s="40">
        <f t="shared" si="26"/>
        <v>0.5425103262</v>
      </c>
      <c r="AF26" s="34">
        <f t="shared" si="27"/>
        <v>221</v>
      </c>
      <c r="AG26" s="34">
        <f t="shared" ref="AG26:AH26" si="112">IF($D26=0,"",ROUND(AA26*AD26,0))</f>
        <v>273</v>
      </c>
      <c r="AH26" s="34">
        <f t="shared" si="112"/>
        <v>113</v>
      </c>
      <c r="AI26" s="34">
        <f t="shared" si="29"/>
        <v>130</v>
      </c>
      <c r="AJ26" s="17">
        <f>'CountyCom4; STUV'!F32</f>
        <v>1114</v>
      </c>
      <c r="AK26" s="100">
        <f t="shared" si="30"/>
        <v>936</v>
      </c>
      <c r="AL26" s="43">
        <f t="shared" si="31"/>
        <v>0.8402154399</v>
      </c>
      <c r="AM26" s="100">
        <f t="shared" si="32"/>
        <v>737</v>
      </c>
      <c r="AN26" s="42">
        <f t="shared" si="33"/>
        <v>0.6615798923</v>
      </c>
      <c r="AO26" s="39">
        <f t="shared" si="34"/>
        <v>0.5758547009</v>
      </c>
      <c r="AP26" s="39">
        <f t="shared" si="35"/>
        <v>0.625</v>
      </c>
      <c r="AQ26" s="39">
        <f t="shared" si="36"/>
        <v>0.4531886024</v>
      </c>
      <c r="AR26" s="39">
        <f t="shared" si="37"/>
        <v>0.5237449118</v>
      </c>
      <c r="AS26" s="39">
        <f t="shared" si="9"/>
        <v>0.5758547009</v>
      </c>
      <c r="AT26" s="39">
        <f t="shared" si="38"/>
        <v>0.4786324786</v>
      </c>
      <c r="AU26" s="39">
        <f t="shared" si="39"/>
        <v>0.4531886024</v>
      </c>
      <c r="AV26" s="39">
        <f t="shared" si="40"/>
        <v>0.3297150611</v>
      </c>
    </row>
    <row r="27">
      <c r="A27" s="73"/>
      <c r="B27" s="73"/>
      <c r="C27" s="73"/>
      <c r="D27" s="74">
        <f t="shared" si="10"/>
        <v>1</v>
      </c>
      <c r="E27" s="84">
        <f>'CountyCom4; STUV'!M33</f>
        <v>258</v>
      </c>
      <c r="F27" s="84">
        <f>'CountyCom4; STUV'!N33</f>
        <v>296</v>
      </c>
      <c r="G27" s="85">
        <f>'CountyCom4; STUV'!O33</f>
        <v>338</v>
      </c>
      <c r="H27" s="85">
        <f>'CountyCom4; STUV'!P33</f>
        <v>171</v>
      </c>
      <c r="I27" s="94">
        <f t="shared" si="11"/>
        <v>0.4657039711</v>
      </c>
      <c r="J27" s="95">
        <f t="shared" si="12"/>
        <v>0.6640471513</v>
      </c>
      <c r="K27" s="96">
        <f t="shared" ref="K27:M27" si="113">IF($D27=0,"",POWER($I27,K$2))</f>
        <v>1</v>
      </c>
      <c r="L27" s="96">
        <f t="shared" si="113"/>
        <v>0.4657039711</v>
      </c>
      <c r="M27" s="96">
        <f t="shared" si="113"/>
        <v>0.2168801887</v>
      </c>
      <c r="N27" s="97">
        <f t="shared" ref="N27:O27" si="114">IF($D27=0,"",$J27*K27)</f>
        <v>0.6640471513</v>
      </c>
      <c r="O27" s="97">
        <f t="shared" si="114"/>
        <v>0.3092493954</v>
      </c>
      <c r="P27" s="40"/>
      <c r="Q27" s="40"/>
      <c r="R27" s="40"/>
      <c r="S27" s="40"/>
      <c r="T27" s="94">
        <f t="shared" si="15"/>
        <v>0.4657039711</v>
      </c>
      <c r="U27" s="94">
        <f t="shared" si="16"/>
        <v>0.4143166344</v>
      </c>
      <c r="V27" s="98">
        <f t="shared" si="17"/>
        <v>0.461048826</v>
      </c>
      <c r="W27" s="98">
        <f t="shared" si="18"/>
        <v>0.4194906939</v>
      </c>
      <c r="X27" s="40">
        <f t="shared" si="19"/>
        <v>554</v>
      </c>
      <c r="Y27" s="40">
        <f t="shared" si="20"/>
        <v>509</v>
      </c>
      <c r="Z27" s="40">
        <f t="shared" si="21"/>
        <v>255.4210496</v>
      </c>
      <c r="AA27" s="40">
        <f t="shared" si="22"/>
        <v>298.5789504</v>
      </c>
      <c r="AB27" s="40">
        <f t="shared" si="23"/>
        <v>213.5207632</v>
      </c>
      <c r="AC27" s="40">
        <f t="shared" si="24"/>
        <v>295.4792368</v>
      </c>
      <c r="AD27" s="40">
        <f t="shared" si="25"/>
        <v>1.010096859</v>
      </c>
      <c r="AE27" s="40">
        <f t="shared" si="26"/>
        <v>0.5787208667</v>
      </c>
      <c r="AF27" s="34">
        <f t="shared" si="27"/>
        <v>258</v>
      </c>
      <c r="AG27" s="34">
        <f t="shared" ref="AG27:AH27" si="115">IF($D27=0,"",ROUND(AA27*AD27,0))</f>
        <v>302</v>
      </c>
      <c r="AH27" s="34">
        <f t="shared" si="115"/>
        <v>124</v>
      </c>
      <c r="AI27" s="34">
        <f t="shared" si="29"/>
        <v>171</v>
      </c>
      <c r="AJ27" s="17">
        <f>'CountyCom4; STUV'!F33</f>
        <v>1330</v>
      </c>
      <c r="AK27" s="100">
        <f t="shared" si="30"/>
        <v>1063</v>
      </c>
      <c r="AL27" s="43">
        <f t="shared" si="31"/>
        <v>0.7992481203</v>
      </c>
      <c r="AM27" s="100">
        <f t="shared" si="32"/>
        <v>855</v>
      </c>
      <c r="AN27" s="42">
        <f t="shared" si="33"/>
        <v>0.6428571429</v>
      </c>
      <c r="AO27" s="39">
        <f t="shared" si="34"/>
        <v>0.5606773283</v>
      </c>
      <c r="AP27" s="39">
        <f t="shared" si="35"/>
        <v>0.5964252117</v>
      </c>
      <c r="AQ27" s="39">
        <f t="shared" si="36"/>
        <v>0.4467836257</v>
      </c>
      <c r="AR27" s="39">
        <f t="shared" si="37"/>
        <v>0.498245614</v>
      </c>
      <c r="AS27" s="39">
        <f t="shared" si="9"/>
        <v>0.5606773283</v>
      </c>
      <c r="AT27" s="39">
        <f t="shared" si="38"/>
        <v>0.4788334901</v>
      </c>
      <c r="AU27" s="39">
        <f t="shared" si="39"/>
        <v>0.4467836257</v>
      </c>
      <c r="AV27" s="39">
        <f t="shared" si="40"/>
        <v>0.3450292398</v>
      </c>
    </row>
    <row r="28">
      <c r="A28" s="73"/>
      <c r="B28" s="73"/>
      <c r="C28" s="73"/>
      <c r="D28" s="74">
        <f t="shared" si="10"/>
        <v>1</v>
      </c>
      <c r="E28" s="84">
        <f>'CountyCom4; STUV'!M34</f>
        <v>200</v>
      </c>
      <c r="F28" s="84">
        <f>'CountyCom4; STUV'!N34</f>
        <v>194</v>
      </c>
      <c r="G28" s="85">
        <f>'CountyCom4; STUV'!O34</f>
        <v>252</v>
      </c>
      <c r="H28" s="85">
        <f>'CountyCom4; STUV'!P34</f>
        <v>110</v>
      </c>
      <c r="I28" s="94">
        <f t="shared" si="11"/>
        <v>0.5076142132</v>
      </c>
      <c r="J28" s="95">
        <f t="shared" si="12"/>
        <v>0.6961325967</v>
      </c>
      <c r="K28" s="96">
        <f t="shared" ref="K28:M28" si="116">IF($D28=0,"",POWER($I28,K$2))</f>
        <v>1</v>
      </c>
      <c r="L28" s="96">
        <f t="shared" si="116"/>
        <v>0.5076142132</v>
      </c>
      <c r="M28" s="96">
        <f t="shared" si="116"/>
        <v>0.2576721894</v>
      </c>
      <c r="N28" s="97">
        <f t="shared" ref="N28:O28" si="117">IF($D28=0,"",$J28*K28)</f>
        <v>0.6961325967</v>
      </c>
      <c r="O28" s="97">
        <f t="shared" si="117"/>
        <v>0.3533668003</v>
      </c>
      <c r="P28" s="40"/>
      <c r="Q28" s="40"/>
      <c r="R28" s="40"/>
      <c r="S28" s="40"/>
      <c r="T28" s="94">
        <f t="shared" si="15"/>
        <v>0.5076142132</v>
      </c>
      <c r="U28" s="94">
        <f t="shared" si="16"/>
        <v>0.4464020798</v>
      </c>
      <c r="V28" s="98">
        <f t="shared" si="17"/>
        <v>0.5025982006</v>
      </c>
      <c r="W28" s="98">
        <f t="shared" si="18"/>
        <v>0.4520420942</v>
      </c>
      <c r="X28" s="40">
        <f t="shared" si="19"/>
        <v>394</v>
      </c>
      <c r="Y28" s="40">
        <f t="shared" si="20"/>
        <v>362</v>
      </c>
      <c r="Z28" s="40">
        <f t="shared" si="21"/>
        <v>198.0236911</v>
      </c>
      <c r="AA28" s="40">
        <f t="shared" si="22"/>
        <v>195.9763089</v>
      </c>
      <c r="AB28" s="40">
        <f t="shared" si="23"/>
        <v>163.6392381</v>
      </c>
      <c r="AC28" s="40">
        <f t="shared" si="24"/>
        <v>198.3607619</v>
      </c>
      <c r="AD28" s="40">
        <f t="shared" si="25"/>
        <v>1.009980164</v>
      </c>
      <c r="AE28" s="40">
        <f t="shared" si="26"/>
        <v>0.5545451578</v>
      </c>
      <c r="AF28" s="34">
        <f t="shared" si="27"/>
        <v>200</v>
      </c>
      <c r="AG28" s="34">
        <f t="shared" ref="AG28:AH28" si="118">IF($D28=0,"",ROUND(AA28*AD28,0))</f>
        <v>198</v>
      </c>
      <c r="AH28" s="34">
        <f t="shared" si="118"/>
        <v>91</v>
      </c>
      <c r="AI28" s="34">
        <f t="shared" si="29"/>
        <v>110</v>
      </c>
      <c r="AJ28" s="17">
        <f>'CountyCom4; STUV'!F34</f>
        <v>908</v>
      </c>
      <c r="AK28" s="100">
        <f t="shared" si="30"/>
        <v>756</v>
      </c>
      <c r="AL28" s="43">
        <f t="shared" si="31"/>
        <v>0.8325991189</v>
      </c>
      <c r="AM28" s="100">
        <f t="shared" si="32"/>
        <v>599</v>
      </c>
      <c r="AN28" s="42">
        <f t="shared" si="33"/>
        <v>0.65969163</v>
      </c>
      <c r="AO28" s="39">
        <f t="shared" si="34"/>
        <v>0.5978835979</v>
      </c>
      <c r="AP28" s="39">
        <f t="shared" si="35"/>
        <v>0.5899470899</v>
      </c>
      <c r="AQ28" s="39">
        <f t="shared" si="36"/>
        <v>0.4858096828</v>
      </c>
      <c r="AR28" s="39">
        <f t="shared" si="37"/>
        <v>0.4824707846</v>
      </c>
      <c r="AS28" s="39">
        <f t="shared" si="9"/>
        <v>0.5978835979</v>
      </c>
      <c r="AT28" s="39">
        <f t="shared" si="38"/>
        <v>0.4788359788</v>
      </c>
      <c r="AU28" s="39">
        <f t="shared" si="39"/>
        <v>0.4858096828</v>
      </c>
      <c r="AV28" s="39">
        <f t="shared" si="40"/>
        <v>0.3355592654</v>
      </c>
    </row>
    <row r="29">
      <c r="A29" s="120" t="s">
        <v>70</v>
      </c>
      <c r="B29" s="120" t="str">
        <f>TEXTJOIN("",TRUE,A2," Margin")</f>
        <v>Baker Margin</v>
      </c>
      <c r="C29" s="120">
        <f>C10-C9</f>
        <v>-8952</v>
      </c>
      <c r="D29" s="74">
        <f t="shared" si="10"/>
        <v>1</v>
      </c>
      <c r="E29" s="84">
        <f>'CountyCom4; STUV'!M35</f>
        <v>313</v>
      </c>
      <c r="F29" s="84">
        <f>'CountyCom4; STUV'!N35</f>
        <v>355</v>
      </c>
      <c r="G29" s="85">
        <f>'CountyCom4; STUV'!O35</f>
        <v>411</v>
      </c>
      <c r="H29" s="85">
        <f>'CountyCom4; STUV'!P35</f>
        <v>178</v>
      </c>
      <c r="I29" s="94">
        <f t="shared" si="11"/>
        <v>0.4685628743</v>
      </c>
      <c r="J29" s="95">
        <f t="shared" si="12"/>
        <v>0.6977928693</v>
      </c>
      <c r="K29" s="96">
        <f t="shared" ref="K29:M29" si="119">IF($D29=0,"",POWER($I29,K$2))</f>
        <v>1</v>
      </c>
      <c r="L29" s="96">
        <f t="shared" si="119"/>
        <v>0.4685628743</v>
      </c>
      <c r="M29" s="96">
        <f t="shared" si="119"/>
        <v>0.2195511671</v>
      </c>
      <c r="N29" s="97">
        <f t="shared" ref="N29:O29" si="120">IF($D29=0,"",$J29*K29)</f>
        <v>0.6977928693</v>
      </c>
      <c r="O29" s="97">
        <f t="shared" si="120"/>
        <v>0.3269598325</v>
      </c>
      <c r="P29" s="40"/>
      <c r="Q29" s="40"/>
      <c r="R29" s="40"/>
      <c r="S29" s="40"/>
      <c r="T29" s="94">
        <f t="shared" si="15"/>
        <v>0.4685628743</v>
      </c>
      <c r="U29" s="94">
        <f t="shared" si="16"/>
        <v>0.4480623524</v>
      </c>
      <c r="V29" s="98">
        <f t="shared" si="17"/>
        <v>0.4635307581</v>
      </c>
      <c r="W29" s="98">
        <f t="shared" si="18"/>
        <v>0.4532662298</v>
      </c>
      <c r="X29" s="40">
        <f t="shared" si="19"/>
        <v>668</v>
      </c>
      <c r="Y29" s="40">
        <f t="shared" si="20"/>
        <v>589</v>
      </c>
      <c r="Z29" s="40">
        <f t="shared" si="21"/>
        <v>309.6385464</v>
      </c>
      <c r="AA29" s="40">
        <f t="shared" si="22"/>
        <v>358.3614536</v>
      </c>
      <c r="AB29" s="40">
        <f t="shared" si="23"/>
        <v>266.9738093</v>
      </c>
      <c r="AC29" s="40">
        <f t="shared" si="24"/>
        <v>322.0261907</v>
      </c>
      <c r="AD29" s="40">
        <f t="shared" si="25"/>
        <v>1.010856057</v>
      </c>
      <c r="AE29" s="40">
        <f t="shared" si="26"/>
        <v>0.5527500718</v>
      </c>
      <c r="AF29" s="34">
        <f t="shared" si="27"/>
        <v>313</v>
      </c>
      <c r="AG29" s="34">
        <f t="shared" ref="AG29:AH29" si="121">IF($D29=0,"",ROUND(AA29*AD29,0))</f>
        <v>362</v>
      </c>
      <c r="AH29" s="34">
        <f t="shared" si="121"/>
        <v>148</v>
      </c>
      <c r="AI29" s="34">
        <f t="shared" si="29"/>
        <v>178</v>
      </c>
      <c r="AJ29" s="17">
        <f>'CountyCom4; STUV'!F35</f>
        <v>1478</v>
      </c>
      <c r="AK29" s="100">
        <f t="shared" si="30"/>
        <v>1257</v>
      </c>
      <c r="AL29" s="43">
        <f t="shared" si="31"/>
        <v>0.850473613</v>
      </c>
      <c r="AM29" s="100">
        <f t="shared" si="32"/>
        <v>1001</v>
      </c>
      <c r="AN29" s="42">
        <f t="shared" si="33"/>
        <v>0.6772665765</v>
      </c>
      <c r="AO29" s="39">
        <f t="shared" si="34"/>
        <v>0.5759745426</v>
      </c>
      <c r="AP29" s="39">
        <f t="shared" si="35"/>
        <v>0.6093874304</v>
      </c>
      <c r="AQ29" s="39">
        <f t="shared" si="36"/>
        <v>0.4605394605</v>
      </c>
      <c r="AR29" s="39">
        <f t="shared" si="37"/>
        <v>0.5094905095</v>
      </c>
      <c r="AS29" s="39">
        <f t="shared" si="9"/>
        <v>0.5759745426</v>
      </c>
      <c r="AT29" s="39">
        <f t="shared" si="38"/>
        <v>0.4685759745</v>
      </c>
      <c r="AU29" s="39">
        <f t="shared" si="39"/>
        <v>0.4605394605</v>
      </c>
      <c r="AV29" s="39">
        <f t="shared" si="40"/>
        <v>0.3256743257</v>
      </c>
    </row>
    <row r="30">
      <c r="A30" s="120" t="s">
        <v>73</v>
      </c>
      <c r="B30" s="120" t="str">
        <f>B29</f>
        <v>Baker Margin</v>
      </c>
      <c r="C30" s="120">
        <f>C18-C17</f>
        <v>4044</v>
      </c>
      <c r="D30" s="74">
        <f t="shared" si="10"/>
        <v>1</v>
      </c>
      <c r="E30" s="84">
        <f>'CountyCom4; STUV'!M36</f>
        <v>207</v>
      </c>
      <c r="F30" s="84">
        <f>'CountyCom4; STUV'!N36</f>
        <v>201</v>
      </c>
      <c r="G30" s="85">
        <f>'CountyCom4; STUV'!O36</f>
        <v>279</v>
      </c>
      <c r="H30" s="85">
        <f>'CountyCom4; STUV'!P36</f>
        <v>95</v>
      </c>
      <c r="I30" s="94">
        <f t="shared" si="11"/>
        <v>0.5073529412</v>
      </c>
      <c r="J30" s="95">
        <f t="shared" si="12"/>
        <v>0.7459893048</v>
      </c>
      <c r="K30" s="96">
        <f t="shared" ref="K30:M30" si="122">IF($D30=0,"",POWER($I30,K$2))</f>
        <v>1</v>
      </c>
      <c r="L30" s="96">
        <f t="shared" si="122"/>
        <v>0.5073529412</v>
      </c>
      <c r="M30" s="96">
        <f t="shared" si="122"/>
        <v>0.2574070069</v>
      </c>
      <c r="N30" s="97">
        <f t="shared" ref="N30:O30" si="123">IF($D30=0,"",$J30*K30)</f>
        <v>0.7459893048</v>
      </c>
      <c r="O30" s="97">
        <f t="shared" si="123"/>
        <v>0.3784798679</v>
      </c>
      <c r="P30" s="40"/>
      <c r="Q30" s="40"/>
      <c r="R30" s="40"/>
      <c r="S30" s="40"/>
      <c r="T30" s="94">
        <f t="shared" si="15"/>
        <v>0.5073529412</v>
      </c>
      <c r="U30" s="94">
        <f t="shared" si="16"/>
        <v>0.4962587879</v>
      </c>
      <c r="V30" s="98">
        <f t="shared" si="17"/>
        <v>0.5017802624</v>
      </c>
      <c r="W30" s="98">
        <f t="shared" si="18"/>
        <v>0.5018927771</v>
      </c>
      <c r="X30" s="40">
        <f t="shared" si="19"/>
        <v>408</v>
      </c>
      <c r="Y30" s="40">
        <f t="shared" si="20"/>
        <v>374</v>
      </c>
      <c r="Z30" s="40">
        <f t="shared" si="21"/>
        <v>204.7263471</v>
      </c>
      <c r="AA30" s="40">
        <f t="shared" si="22"/>
        <v>203.2736529</v>
      </c>
      <c r="AB30" s="40">
        <f t="shared" si="23"/>
        <v>187.7078987</v>
      </c>
      <c r="AC30" s="40">
        <f t="shared" si="24"/>
        <v>186.2921013</v>
      </c>
      <c r="AD30" s="40">
        <f t="shared" si="25"/>
        <v>1.011105815</v>
      </c>
      <c r="AE30" s="40">
        <f t="shared" si="26"/>
        <v>0.5099518408</v>
      </c>
      <c r="AF30" s="34">
        <f t="shared" si="27"/>
        <v>207</v>
      </c>
      <c r="AG30" s="34">
        <f t="shared" ref="AG30:AH30" si="124">IF($D30=0,"",ROUND(AA30*AD30,0))</f>
        <v>206</v>
      </c>
      <c r="AH30" s="34">
        <f t="shared" si="124"/>
        <v>96</v>
      </c>
      <c r="AI30" s="34">
        <f t="shared" si="29"/>
        <v>95</v>
      </c>
      <c r="AJ30" s="17">
        <f>'CountyCom4; STUV'!F36</f>
        <v>936</v>
      </c>
      <c r="AK30" s="100">
        <f t="shared" si="30"/>
        <v>782</v>
      </c>
      <c r="AL30" s="43">
        <f t="shared" si="31"/>
        <v>0.8354700855</v>
      </c>
      <c r="AM30" s="100">
        <f t="shared" si="32"/>
        <v>604</v>
      </c>
      <c r="AN30" s="42">
        <f t="shared" si="33"/>
        <v>0.6452991453</v>
      </c>
      <c r="AO30" s="39">
        <f t="shared" si="34"/>
        <v>0.621483376</v>
      </c>
      <c r="AP30" s="39">
        <f t="shared" si="35"/>
        <v>0.6138107417</v>
      </c>
      <c r="AQ30" s="39">
        <f t="shared" si="36"/>
        <v>0.5016556291</v>
      </c>
      <c r="AR30" s="39">
        <f t="shared" si="37"/>
        <v>0.5</v>
      </c>
      <c r="AS30" s="39">
        <f t="shared" si="9"/>
        <v>0.621483376</v>
      </c>
      <c r="AT30" s="39">
        <f t="shared" si="38"/>
        <v>0.4782608696</v>
      </c>
      <c r="AU30" s="39">
        <f t="shared" si="39"/>
        <v>0.5016556291</v>
      </c>
      <c r="AV30" s="39">
        <f t="shared" si="40"/>
        <v>0.3162251656</v>
      </c>
    </row>
    <row r="31">
      <c r="A31" s="73"/>
      <c r="B31" s="73"/>
      <c r="C31" s="73"/>
      <c r="D31" s="74">
        <f t="shared" si="10"/>
        <v>1</v>
      </c>
      <c r="E31" s="84">
        <f>'CountyCom4; STUV'!M37</f>
        <v>308</v>
      </c>
      <c r="F31" s="84">
        <f>'CountyCom4; STUV'!N37</f>
        <v>281</v>
      </c>
      <c r="G31" s="85">
        <f>'CountyCom4; STUV'!O37</f>
        <v>385</v>
      </c>
      <c r="H31" s="85">
        <f>'CountyCom4; STUV'!P37</f>
        <v>120</v>
      </c>
      <c r="I31" s="94">
        <f t="shared" si="11"/>
        <v>0.5229202037</v>
      </c>
      <c r="J31" s="95">
        <f t="shared" si="12"/>
        <v>0.7623762376</v>
      </c>
      <c r="K31" s="96">
        <f t="shared" ref="K31:M31" si="125">IF($D31=0,"",POWER($I31,K$2))</f>
        <v>1</v>
      </c>
      <c r="L31" s="96">
        <f t="shared" si="125"/>
        <v>0.5229202037</v>
      </c>
      <c r="M31" s="96">
        <f t="shared" si="125"/>
        <v>0.2734455395</v>
      </c>
      <c r="N31" s="97">
        <f t="shared" ref="N31:O31" si="126">IF($D31=0,"",$J31*K31)</f>
        <v>0.7623762376</v>
      </c>
      <c r="O31" s="97">
        <f t="shared" si="126"/>
        <v>0.3986619375</v>
      </c>
      <c r="P31" s="40"/>
      <c r="Q31" s="40"/>
      <c r="R31" s="40"/>
      <c r="S31" s="40"/>
      <c r="T31" s="94">
        <f t="shared" si="15"/>
        <v>0.5229202037</v>
      </c>
      <c r="U31" s="94">
        <f t="shared" si="16"/>
        <v>0.5126457207</v>
      </c>
      <c r="V31" s="98">
        <f t="shared" si="17"/>
        <v>0.5171635838</v>
      </c>
      <c r="W31" s="98">
        <f t="shared" si="18"/>
        <v>0.518452507</v>
      </c>
      <c r="X31" s="40">
        <f t="shared" si="19"/>
        <v>589</v>
      </c>
      <c r="Y31" s="40">
        <f t="shared" si="20"/>
        <v>505</v>
      </c>
      <c r="Z31" s="40">
        <f t="shared" si="21"/>
        <v>304.6093509</v>
      </c>
      <c r="AA31" s="40">
        <f t="shared" si="22"/>
        <v>284.3906491</v>
      </c>
      <c r="AB31" s="40">
        <f t="shared" si="23"/>
        <v>261.818516</v>
      </c>
      <c r="AC31" s="40">
        <f t="shared" si="24"/>
        <v>243.181484</v>
      </c>
      <c r="AD31" s="40">
        <f t="shared" si="25"/>
        <v>1.011131139</v>
      </c>
      <c r="AE31" s="40">
        <f t="shared" si="26"/>
        <v>0.4934586221</v>
      </c>
      <c r="AF31" s="34">
        <f t="shared" si="27"/>
        <v>308</v>
      </c>
      <c r="AG31" s="34">
        <f t="shared" ref="AG31:AH31" si="127">IF($D31=0,"",ROUND(AA31*AD31,0))</f>
        <v>288</v>
      </c>
      <c r="AH31" s="34">
        <f t="shared" si="127"/>
        <v>129</v>
      </c>
      <c r="AI31" s="34">
        <f t="shared" si="29"/>
        <v>120</v>
      </c>
      <c r="AJ31" s="17">
        <f>'CountyCom4; STUV'!F37</f>
        <v>1265</v>
      </c>
      <c r="AK31" s="100">
        <f t="shared" si="30"/>
        <v>1094</v>
      </c>
      <c r="AL31" s="43">
        <f t="shared" si="31"/>
        <v>0.8648221344</v>
      </c>
      <c r="AM31" s="100">
        <f t="shared" si="32"/>
        <v>845</v>
      </c>
      <c r="AN31" s="42">
        <f t="shared" si="33"/>
        <v>0.6679841897</v>
      </c>
      <c r="AO31" s="39">
        <f t="shared" si="34"/>
        <v>0.6334552102</v>
      </c>
      <c r="AP31" s="39">
        <f t="shared" si="35"/>
        <v>0.6087751371</v>
      </c>
      <c r="AQ31" s="39">
        <f t="shared" si="36"/>
        <v>0.5171597633</v>
      </c>
      <c r="AR31" s="39">
        <f t="shared" si="37"/>
        <v>0.4934911243</v>
      </c>
      <c r="AS31" s="39">
        <f t="shared" si="9"/>
        <v>0.6334552102</v>
      </c>
      <c r="AT31" s="39">
        <f t="shared" si="38"/>
        <v>0.4616087751</v>
      </c>
      <c r="AU31" s="39">
        <f t="shared" si="39"/>
        <v>0.5171597633</v>
      </c>
      <c r="AV31" s="39">
        <f t="shared" si="40"/>
        <v>0.2946745562</v>
      </c>
    </row>
    <row r="32">
      <c r="A32" s="73"/>
      <c r="B32" s="73"/>
      <c r="C32" s="73"/>
      <c r="D32" s="74">
        <f t="shared" si="10"/>
        <v>1</v>
      </c>
      <c r="E32" s="84">
        <f>'CountyCom4; STUV'!M38</f>
        <v>337</v>
      </c>
      <c r="F32" s="84">
        <f>'CountyCom4; STUV'!N38</f>
        <v>293</v>
      </c>
      <c r="G32" s="85">
        <f>'CountyCom4; STUV'!O38</f>
        <v>551</v>
      </c>
      <c r="H32" s="85">
        <f>'CountyCom4; STUV'!P38</f>
        <v>163</v>
      </c>
      <c r="I32" s="94">
        <f t="shared" si="11"/>
        <v>0.5349206349</v>
      </c>
      <c r="J32" s="95">
        <f t="shared" si="12"/>
        <v>0.7717086835</v>
      </c>
      <c r="K32" s="96">
        <f t="shared" ref="K32:M32" si="128">IF($D32=0,"",POWER($I32,K$2))</f>
        <v>1</v>
      </c>
      <c r="L32" s="96">
        <f t="shared" si="128"/>
        <v>0.5349206349</v>
      </c>
      <c r="M32" s="96">
        <f t="shared" si="128"/>
        <v>0.2861400857</v>
      </c>
      <c r="N32" s="97">
        <f t="shared" ref="N32:O32" si="129">IF($D32=0,"",$J32*K32)</f>
        <v>0.7717086835</v>
      </c>
      <c r="O32" s="97">
        <f t="shared" si="129"/>
        <v>0.4128028989</v>
      </c>
      <c r="P32" s="40"/>
      <c r="Q32" s="40"/>
      <c r="R32" s="40"/>
      <c r="S32" s="40"/>
      <c r="T32" s="94">
        <f t="shared" si="15"/>
        <v>0.5349206349</v>
      </c>
      <c r="U32" s="94">
        <f t="shared" si="16"/>
        <v>0.5219781666</v>
      </c>
      <c r="V32" s="98">
        <f t="shared" si="17"/>
        <v>0.5290590641</v>
      </c>
      <c r="W32" s="98">
        <f t="shared" si="18"/>
        <v>0.5279183637</v>
      </c>
      <c r="X32" s="40">
        <f t="shared" si="19"/>
        <v>630</v>
      </c>
      <c r="Y32" s="40">
        <f t="shared" si="20"/>
        <v>714</v>
      </c>
      <c r="Z32" s="40">
        <f t="shared" si="21"/>
        <v>333.3072104</v>
      </c>
      <c r="AA32" s="40">
        <f t="shared" si="22"/>
        <v>296.6927896</v>
      </c>
      <c r="AB32" s="40">
        <f t="shared" si="23"/>
        <v>376.9337117</v>
      </c>
      <c r="AC32" s="40">
        <f t="shared" si="24"/>
        <v>337.0662883</v>
      </c>
      <c r="AD32" s="40">
        <f t="shared" si="25"/>
        <v>1.011079237</v>
      </c>
      <c r="AE32" s="40">
        <f t="shared" si="26"/>
        <v>0.4835844036</v>
      </c>
      <c r="AF32" s="34">
        <f t="shared" si="27"/>
        <v>337</v>
      </c>
      <c r="AG32" s="34">
        <f t="shared" ref="AG32:AH32" si="130">IF($D32=0,"",ROUND(AA32*AD32,0))</f>
        <v>300</v>
      </c>
      <c r="AH32" s="34">
        <f t="shared" si="130"/>
        <v>182</v>
      </c>
      <c r="AI32" s="34">
        <f t="shared" si="29"/>
        <v>163</v>
      </c>
      <c r="AJ32" s="17">
        <f>'CountyCom4; STUV'!F38</f>
        <v>1572</v>
      </c>
      <c r="AK32" s="100">
        <f t="shared" si="30"/>
        <v>1344</v>
      </c>
      <c r="AL32" s="43">
        <f t="shared" si="31"/>
        <v>0.8549618321</v>
      </c>
      <c r="AM32" s="100">
        <f t="shared" si="32"/>
        <v>982</v>
      </c>
      <c r="AN32" s="42">
        <f t="shared" si="33"/>
        <v>0.6246819338</v>
      </c>
      <c r="AO32" s="39">
        <f t="shared" si="34"/>
        <v>0.6607142857</v>
      </c>
      <c r="AP32" s="39">
        <f t="shared" si="35"/>
        <v>0.6279761905</v>
      </c>
      <c r="AQ32" s="39">
        <f t="shared" si="36"/>
        <v>0.5285132383</v>
      </c>
      <c r="AR32" s="39">
        <f t="shared" si="37"/>
        <v>0.4908350305</v>
      </c>
      <c r="AS32" s="39">
        <f t="shared" si="9"/>
        <v>0.6607142857</v>
      </c>
      <c r="AT32" s="39">
        <f t="shared" si="38"/>
        <v>0.53125</v>
      </c>
      <c r="AU32" s="39">
        <f t="shared" si="39"/>
        <v>0.5285132383</v>
      </c>
      <c r="AV32" s="39">
        <f t="shared" si="40"/>
        <v>0.3513238289</v>
      </c>
    </row>
    <row r="33">
      <c r="A33" s="73"/>
      <c r="B33" s="73"/>
      <c r="C33" s="73"/>
      <c r="D33" s="74">
        <f t="shared" si="10"/>
        <v>1</v>
      </c>
      <c r="E33" s="84">
        <f>'CountyCom4; STUV'!M39</f>
        <v>313</v>
      </c>
      <c r="F33" s="84">
        <f>'CountyCom4; STUV'!N39</f>
        <v>202</v>
      </c>
      <c r="G33" s="85">
        <f>'CountyCom4; STUV'!O39</f>
        <v>329</v>
      </c>
      <c r="H33" s="85">
        <f>'CountyCom4; STUV'!P39</f>
        <v>67</v>
      </c>
      <c r="I33" s="94">
        <f t="shared" si="11"/>
        <v>0.6077669903</v>
      </c>
      <c r="J33" s="95">
        <f t="shared" si="12"/>
        <v>0.8308080808</v>
      </c>
      <c r="K33" s="96">
        <f t="shared" ref="K33:M33" si="131">IF($D33=0,"",POWER($I33,K$2))</f>
        <v>1</v>
      </c>
      <c r="L33" s="96">
        <f t="shared" si="131"/>
        <v>0.6077669903</v>
      </c>
      <c r="M33" s="96">
        <f t="shared" si="131"/>
        <v>0.3693807145</v>
      </c>
      <c r="N33" s="97">
        <f t="shared" ref="N33:O33" si="132">IF($D33=0,"",$J33*K33)</f>
        <v>0.8308080808</v>
      </c>
      <c r="O33" s="97">
        <f t="shared" si="132"/>
        <v>0.5049377268</v>
      </c>
      <c r="P33" s="40"/>
      <c r="Q33" s="40"/>
      <c r="R33" s="40"/>
      <c r="S33" s="40"/>
      <c r="T33" s="94">
        <f t="shared" si="15"/>
        <v>0.6077669903</v>
      </c>
      <c r="U33" s="94">
        <f t="shared" si="16"/>
        <v>0.5810775639</v>
      </c>
      <c r="V33" s="98">
        <f t="shared" si="17"/>
        <v>0.6012409952</v>
      </c>
      <c r="W33" s="98">
        <f t="shared" si="18"/>
        <v>0.5878274538</v>
      </c>
      <c r="X33" s="40">
        <f t="shared" si="19"/>
        <v>515</v>
      </c>
      <c r="Y33" s="40">
        <f t="shared" si="20"/>
        <v>396</v>
      </c>
      <c r="Z33" s="40">
        <f t="shared" si="21"/>
        <v>309.6391125</v>
      </c>
      <c r="AA33" s="40">
        <f t="shared" si="22"/>
        <v>205.3608875</v>
      </c>
      <c r="AB33" s="40">
        <f t="shared" si="23"/>
        <v>232.7796717</v>
      </c>
      <c r="AC33" s="40">
        <f t="shared" si="24"/>
        <v>163.2203283</v>
      </c>
      <c r="AD33" s="40">
        <f t="shared" si="25"/>
        <v>1.010854208</v>
      </c>
      <c r="AE33" s="40">
        <f t="shared" si="26"/>
        <v>0.410488085</v>
      </c>
      <c r="AF33" s="34">
        <f t="shared" si="27"/>
        <v>313</v>
      </c>
      <c r="AG33" s="34">
        <f t="shared" ref="AG33:AH33" si="133">IF($D33=0,"",ROUND(AA33*AD33,0))</f>
        <v>208</v>
      </c>
      <c r="AH33" s="34">
        <f t="shared" si="133"/>
        <v>96</v>
      </c>
      <c r="AI33" s="34">
        <f t="shared" si="29"/>
        <v>67</v>
      </c>
      <c r="AJ33" s="17">
        <f>'CountyCom4; STUV'!F39</f>
        <v>1027</v>
      </c>
      <c r="AK33" s="100">
        <f t="shared" si="30"/>
        <v>911</v>
      </c>
      <c r="AL33" s="43">
        <f t="shared" si="31"/>
        <v>0.8870496592</v>
      </c>
      <c r="AM33" s="100">
        <f t="shared" si="32"/>
        <v>684</v>
      </c>
      <c r="AN33" s="42">
        <f t="shared" si="33"/>
        <v>0.6660175268</v>
      </c>
      <c r="AO33" s="39">
        <f t="shared" si="34"/>
        <v>0.7047200878</v>
      </c>
      <c r="AP33" s="39">
        <f t="shared" si="35"/>
        <v>0.5828759605</v>
      </c>
      <c r="AQ33" s="39">
        <f t="shared" si="36"/>
        <v>0.5979532164</v>
      </c>
      <c r="AR33" s="39">
        <f t="shared" si="37"/>
        <v>0.4444444444</v>
      </c>
      <c r="AS33" s="39">
        <f t="shared" si="9"/>
        <v>0.7047200878</v>
      </c>
      <c r="AT33" s="39">
        <f t="shared" si="38"/>
        <v>0.434687157</v>
      </c>
      <c r="AU33" s="39">
        <f t="shared" si="39"/>
        <v>0.5979532164</v>
      </c>
      <c r="AV33" s="39">
        <f t="shared" si="40"/>
        <v>0.2383040936</v>
      </c>
    </row>
    <row r="34">
      <c r="A34" s="73"/>
      <c r="B34" s="73"/>
      <c r="C34" s="73"/>
      <c r="D34" s="74">
        <f t="shared" si="10"/>
        <v>1</v>
      </c>
      <c r="E34" s="84">
        <f>'CountyCom4; STUV'!M40</f>
        <v>410</v>
      </c>
      <c r="F34" s="84">
        <f>'CountyCom4; STUV'!N40</f>
        <v>381</v>
      </c>
      <c r="G34" s="85">
        <f>'CountyCom4; STUV'!O40</f>
        <v>433</v>
      </c>
      <c r="H34" s="85">
        <f>'CountyCom4; STUV'!P40</f>
        <v>135</v>
      </c>
      <c r="I34" s="94">
        <f t="shared" si="11"/>
        <v>0.5183312263</v>
      </c>
      <c r="J34" s="95">
        <f t="shared" si="12"/>
        <v>0.7623239437</v>
      </c>
      <c r="K34" s="96">
        <f t="shared" ref="K34:M34" si="134">IF($D34=0,"",POWER($I34,K$2))</f>
        <v>1</v>
      </c>
      <c r="L34" s="96">
        <f t="shared" si="134"/>
        <v>0.5183312263</v>
      </c>
      <c r="M34" s="96">
        <f t="shared" si="134"/>
        <v>0.2686672602</v>
      </c>
      <c r="N34" s="97">
        <f t="shared" ref="N34:O34" si="135">IF($D34=0,"",$J34*K34)</f>
        <v>0.7623239437</v>
      </c>
      <c r="O34" s="97">
        <f t="shared" si="135"/>
        <v>0.3951363046</v>
      </c>
      <c r="P34" s="40"/>
      <c r="Q34" s="40"/>
      <c r="R34" s="40"/>
      <c r="S34" s="40"/>
      <c r="T34" s="94">
        <f t="shared" si="15"/>
        <v>0.5183312263</v>
      </c>
      <c r="U34" s="94">
        <f t="shared" si="16"/>
        <v>0.5125934268</v>
      </c>
      <c r="V34" s="98">
        <f t="shared" si="17"/>
        <v>0.5125754763</v>
      </c>
      <c r="W34" s="98">
        <f t="shared" si="18"/>
        <v>0.5183489774</v>
      </c>
      <c r="X34" s="40">
        <f t="shared" si="19"/>
        <v>791</v>
      </c>
      <c r="Y34" s="40">
        <f t="shared" si="20"/>
        <v>568</v>
      </c>
      <c r="Z34" s="40">
        <f t="shared" si="21"/>
        <v>405.4472018</v>
      </c>
      <c r="AA34" s="40">
        <f t="shared" si="22"/>
        <v>385.5527982</v>
      </c>
      <c r="AB34" s="40">
        <f t="shared" si="23"/>
        <v>294.4222192</v>
      </c>
      <c r="AC34" s="40">
        <f t="shared" si="24"/>
        <v>273.5777808</v>
      </c>
      <c r="AD34" s="40">
        <f t="shared" si="25"/>
        <v>1.011229078</v>
      </c>
      <c r="AE34" s="40">
        <f t="shared" si="26"/>
        <v>0.4934611268</v>
      </c>
      <c r="AF34" s="34">
        <f t="shared" si="27"/>
        <v>410</v>
      </c>
      <c r="AG34" s="34">
        <f t="shared" ref="AG34:AH34" si="136">IF($D34=0,"",ROUND(AA34*AD34,0))</f>
        <v>390</v>
      </c>
      <c r="AH34" s="34">
        <f t="shared" si="136"/>
        <v>145</v>
      </c>
      <c r="AI34" s="34">
        <f t="shared" si="29"/>
        <v>135</v>
      </c>
      <c r="AJ34" s="17">
        <f>'CountyCom4; STUV'!F40</f>
        <v>1590</v>
      </c>
      <c r="AK34" s="100">
        <f t="shared" si="30"/>
        <v>1359</v>
      </c>
      <c r="AL34" s="43">
        <f t="shared" si="31"/>
        <v>0.8547169811</v>
      </c>
      <c r="AM34" s="100">
        <f t="shared" si="32"/>
        <v>1080</v>
      </c>
      <c r="AN34" s="42">
        <f t="shared" si="33"/>
        <v>0.679245283</v>
      </c>
      <c r="AO34" s="39">
        <f t="shared" si="34"/>
        <v>0.6203090508</v>
      </c>
      <c r="AP34" s="39">
        <f t="shared" si="35"/>
        <v>0.5989698308</v>
      </c>
      <c r="AQ34" s="39">
        <f t="shared" si="36"/>
        <v>0.5138888889</v>
      </c>
      <c r="AR34" s="39">
        <f t="shared" si="37"/>
        <v>0.4953703704</v>
      </c>
      <c r="AS34" s="39">
        <f t="shared" si="9"/>
        <v>0.6203090508</v>
      </c>
      <c r="AT34" s="39">
        <f t="shared" si="38"/>
        <v>0.4179543782</v>
      </c>
      <c r="AU34" s="39">
        <f t="shared" si="39"/>
        <v>0.5138888889</v>
      </c>
      <c r="AV34" s="39">
        <f t="shared" si="40"/>
        <v>0.2592592593</v>
      </c>
    </row>
    <row r="35">
      <c r="A35" s="73"/>
      <c r="B35" s="73"/>
      <c r="C35" s="73"/>
      <c r="D35" s="74">
        <f t="shared" si="10"/>
        <v>1</v>
      </c>
      <c r="E35" s="84">
        <f>'CountyCom4; STUV'!M41</f>
        <v>393</v>
      </c>
      <c r="F35" s="84">
        <f>'CountyCom4; STUV'!N41</f>
        <v>332</v>
      </c>
      <c r="G35" s="85">
        <f>'CountyCom4; STUV'!O41</f>
        <v>510</v>
      </c>
      <c r="H35" s="85">
        <f>'CountyCom4; STUV'!P41</f>
        <v>159</v>
      </c>
      <c r="I35" s="94">
        <f t="shared" si="11"/>
        <v>0.5420689655</v>
      </c>
      <c r="J35" s="95">
        <f t="shared" si="12"/>
        <v>0.7623318386</v>
      </c>
      <c r="K35" s="96">
        <f t="shared" ref="K35:M35" si="137">IF($D35=0,"",POWER($I35,K$2))</f>
        <v>1</v>
      </c>
      <c r="L35" s="96">
        <f t="shared" si="137"/>
        <v>0.5420689655</v>
      </c>
      <c r="M35" s="96">
        <f t="shared" si="137"/>
        <v>0.2938387634</v>
      </c>
      <c r="N35" s="97">
        <f t="shared" ref="N35:O35" si="138">IF($D35=0,"",$J35*K35)</f>
        <v>0.7623318386</v>
      </c>
      <c r="O35" s="97">
        <f t="shared" si="138"/>
        <v>0.4132364311</v>
      </c>
      <c r="P35" s="40"/>
      <c r="Q35" s="40"/>
      <c r="R35" s="40"/>
      <c r="S35" s="40"/>
      <c r="T35" s="94">
        <f t="shared" si="15"/>
        <v>0.5420689655</v>
      </c>
      <c r="U35" s="94">
        <f t="shared" si="16"/>
        <v>0.5126013217</v>
      </c>
      <c r="V35" s="98">
        <f t="shared" si="17"/>
        <v>0.5363116476</v>
      </c>
      <c r="W35" s="98">
        <f t="shared" si="18"/>
        <v>0.5186219191</v>
      </c>
      <c r="X35" s="40">
        <f t="shared" si="19"/>
        <v>725</v>
      </c>
      <c r="Y35" s="40">
        <f t="shared" si="20"/>
        <v>669</v>
      </c>
      <c r="Z35" s="40">
        <f t="shared" si="21"/>
        <v>388.8259445</v>
      </c>
      <c r="AA35" s="40">
        <f t="shared" si="22"/>
        <v>336.1740555</v>
      </c>
      <c r="AB35" s="40">
        <f t="shared" si="23"/>
        <v>346.9580639</v>
      </c>
      <c r="AC35" s="40">
        <f t="shared" si="24"/>
        <v>322.0419361</v>
      </c>
      <c r="AD35" s="40">
        <f t="shared" si="25"/>
        <v>1.010735023</v>
      </c>
      <c r="AE35" s="40">
        <f t="shared" si="26"/>
        <v>0.493724519</v>
      </c>
      <c r="AF35" s="34">
        <f t="shared" si="27"/>
        <v>393</v>
      </c>
      <c r="AG35" s="34">
        <f t="shared" ref="AG35:AH35" si="139">IF($D35=0,"",ROUND(AA35*AD35,0))</f>
        <v>340</v>
      </c>
      <c r="AH35" s="34">
        <f t="shared" si="139"/>
        <v>171</v>
      </c>
      <c r="AI35" s="34">
        <f t="shared" si="29"/>
        <v>159</v>
      </c>
      <c r="AJ35" s="17">
        <f>'CountyCom4; STUV'!F41</f>
        <v>1631</v>
      </c>
      <c r="AK35" s="100">
        <f t="shared" si="30"/>
        <v>1394</v>
      </c>
      <c r="AL35" s="43">
        <f t="shared" si="31"/>
        <v>0.854690374</v>
      </c>
      <c r="AM35" s="100">
        <f t="shared" si="32"/>
        <v>1063</v>
      </c>
      <c r="AN35" s="42">
        <f t="shared" si="33"/>
        <v>0.6517473942</v>
      </c>
      <c r="AO35" s="39">
        <f t="shared" si="34"/>
        <v>0.6477761836</v>
      </c>
      <c r="AP35" s="39">
        <f t="shared" si="35"/>
        <v>0.6040172166</v>
      </c>
      <c r="AQ35" s="39">
        <f t="shared" si="36"/>
        <v>0.5305738476</v>
      </c>
      <c r="AR35" s="39">
        <f t="shared" si="37"/>
        <v>0.4807149577</v>
      </c>
      <c r="AS35" s="39">
        <f t="shared" si="9"/>
        <v>0.6477761836</v>
      </c>
      <c r="AT35" s="39">
        <f t="shared" si="38"/>
        <v>0.4799139168</v>
      </c>
      <c r="AU35" s="39">
        <f t="shared" si="39"/>
        <v>0.5305738476</v>
      </c>
      <c r="AV35" s="39">
        <f t="shared" si="40"/>
        <v>0.3104421449</v>
      </c>
    </row>
    <row r="36">
      <c r="A36" s="73"/>
      <c r="B36" s="73"/>
      <c r="C36" s="73"/>
      <c r="D36" s="74">
        <f t="shared" si="10"/>
        <v>1</v>
      </c>
      <c r="E36" s="84">
        <f>'CountyCom4; STUV'!M42</f>
        <v>393</v>
      </c>
      <c r="F36" s="84">
        <f>'CountyCom4; STUV'!N42</f>
        <v>333</v>
      </c>
      <c r="G36" s="85">
        <f>'CountyCom4; STUV'!O42</f>
        <v>436</v>
      </c>
      <c r="H36" s="85">
        <f>'CountyCom4; STUV'!P42</f>
        <v>124</v>
      </c>
      <c r="I36" s="94">
        <f t="shared" si="11"/>
        <v>0.541322314</v>
      </c>
      <c r="J36" s="95">
        <f t="shared" si="12"/>
        <v>0.7785714286</v>
      </c>
      <c r="K36" s="96">
        <f t="shared" ref="K36:M36" si="140">IF($D36=0,"",POWER($I36,K$2))</f>
        <v>1</v>
      </c>
      <c r="L36" s="96">
        <f t="shared" si="140"/>
        <v>0.541322314</v>
      </c>
      <c r="M36" s="96">
        <f t="shared" si="140"/>
        <v>0.2930298477</v>
      </c>
      <c r="N36" s="97">
        <f t="shared" ref="N36:O36" si="141">IF($D36=0,"",$J36*K36)</f>
        <v>0.7785714286</v>
      </c>
      <c r="O36" s="97">
        <f t="shared" si="141"/>
        <v>0.4214580874</v>
      </c>
      <c r="P36" s="40"/>
      <c r="Q36" s="40"/>
      <c r="R36" s="40"/>
      <c r="S36" s="40"/>
      <c r="T36" s="94">
        <f t="shared" si="15"/>
        <v>0.541322314</v>
      </c>
      <c r="U36" s="94">
        <f t="shared" si="16"/>
        <v>0.5288409117</v>
      </c>
      <c r="V36" s="98">
        <f t="shared" si="17"/>
        <v>0.5353837171</v>
      </c>
      <c r="W36" s="98">
        <f t="shared" si="18"/>
        <v>0.5348521599</v>
      </c>
      <c r="X36" s="40">
        <f t="shared" si="19"/>
        <v>726</v>
      </c>
      <c r="Y36" s="40">
        <f t="shared" si="20"/>
        <v>560</v>
      </c>
      <c r="Z36" s="40">
        <f t="shared" si="21"/>
        <v>388.6885786</v>
      </c>
      <c r="AA36" s="40">
        <f t="shared" si="22"/>
        <v>337.3114214</v>
      </c>
      <c r="AB36" s="40">
        <f t="shared" si="23"/>
        <v>299.5172095</v>
      </c>
      <c r="AC36" s="40">
        <f t="shared" si="24"/>
        <v>260.4827905</v>
      </c>
      <c r="AD36" s="40">
        <f t="shared" si="25"/>
        <v>1.011092225</v>
      </c>
      <c r="AE36" s="40">
        <f t="shared" si="26"/>
        <v>0.4760391264</v>
      </c>
      <c r="AF36" s="34">
        <f t="shared" si="27"/>
        <v>393</v>
      </c>
      <c r="AG36" s="34">
        <f t="shared" ref="AG36:AH36" si="142">IF($D36=0,"",ROUND(AA36*AD36,0))</f>
        <v>341</v>
      </c>
      <c r="AH36" s="34">
        <f t="shared" si="142"/>
        <v>143</v>
      </c>
      <c r="AI36" s="34">
        <f t="shared" si="29"/>
        <v>124</v>
      </c>
      <c r="AJ36" s="17">
        <f>'CountyCom4; STUV'!F42</f>
        <v>1484</v>
      </c>
      <c r="AK36" s="100">
        <f t="shared" si="30"/>
        <v>1286</v>
      </c>
      <c r="AL36" s="43">
        <f t="shared" si="31"/>
        <v>0.8665768194</v>
      </c>
      <c r="AM36" s="100">
        <f t="shared" si="32"/>
        <v>1001</v>
      </c>
      <c r="AN36" s="42">
        <f t="shared" si="33"/>
        <v>0.6745283019</v>
      </c>
      <c r="AO36" s="39">
        <f t="shared" si="34"/>
        <v>0.6446345257</v>
      </c>
      <c r="AP36" s="39">
        <f t="shared" si="35"/>
        <v>0.5979782271</v>
      </c>
      <c r="AQ36" s="39">
        <f t="shared" si="36"/>
        <v>0.5354645355</v>
      </c>
      <c r="AR36" s="39">
        <f t="shared" si="37"/>
        <v>0.4835164835</v>
      </c>
      <c r="AS36" s="39">
        <f t="shared" si="9"/>
        <v>0.6446345257</v>
      </c>
      <c r="AT36" s="39">
        <f t="shared" si="38"/>
        <v>0.4354587869</v>
      </c>
      <c r="AU36" s="39">
        <f t="shared" si="39"/>
        <v>0.5354645355</v>
      </c>
      <c r="AV36" s="39">
        <f t="shared" si="40"/>
        <v>0.2667332667</v>
      </c>
    </row>
    <row r="37">
      <c r="A37" s="73"/>
      <c r="B37" s="73"/>
      <c r="C37" s="73"/>
      <c r="D37" s="74">
        <f t="shared" si="10"/>
        <v>1</v>
      </c>
      <c r="E37" s="84">
        <f>'CountyCom4; STUV'!M43</f>
        <v>330</v>
      </c>
      <c r="F37" s="84">
        <f>'CountyCom4; STUV'!N43</f>
        <v>292</v>
      </c>
      <c r="G37" s="85">
        <f>'CountyCom4; STUV'!O43</f>
        <v>411</v>
      </c>
      <c r="H37" s="85">
        <f>'CountyCom4; STUV'!P43</f>
        <v>115</v>
      </c>
      <c r="I37" s="94">
        <f t="shared" si="11"/>
        <v>0.5305466238</v>
      </c>
      <c r="J37" s="95">
        <f t="shared" si="12"/>
        <v>0.7813688213</v>
      </c>
      <c r="K37" s="96">
        <f t="shared" ref="K37:M37" si="143">IF($D37=0,"",POWER($I37,K$2))</f>
        <v>1</v>
      </c>
      <c r="L37" s="96">
        <f t="shared" si="143"/>
        <v>0.5305466238</v>
      </c>
      <c r="M37" s="96">
        <f t="shared" si="143"/>
        <v>0.28147972</v>
      </c>
      <c r="N37" s="97">
        <f t="shared" ref="N37:O37" si="144">IF($D37=0,"",$J37*K37)</f>
        <v>0.7813688213</v>
      </c>
      <c r="O37" s="97">
        <f t="shared" si="144"/>
        <v>0.4145525901</v>
      </c>
      <c r="P37" s="40"/>
      <c r="Q37" s="40"/>
      <c r="R37" s="40"/>
      <c r="S37" s="40"/>
      <c r="T37" s="94">
        <f t="shared" si="15"/>
        <v>0.5305466238</v>
      </c>
      <c r="U37" s="94">
        <f t="shared" si="16"/>
        <v>0.5316383044</v>
      </c>
      <c r="V37" s="98">
        <f t="shared" si="17"/>
        <v>0.5245774639</v>
      </c>
      <c r="W37" s="98">
        <f t="shared" si="18"/>
        <v>0.5375290607</v>
      </c>
      <c r="X37" s="40">
        <f t="shared" si="19"/>
        <v>622</v>
      </c>
      <c r="Y37" s="40">
        <f t="shared" si="20"/>
        <v>526</v>
      </c>
      <c r="Z37" s="40">
        <f t="shared" si="21"/>
        <v>326.2871826</v>
      </c>
      <c r="AA37" s="40">
        <f t="shared" si="22"/>
        <v>295.7128174</v>
      </c>
      <c r="AB37" s="40">
        <f t="shared" si="23"/>
        <v>282.7402859</v>
      </c>
      <c r="AC37" s="40">
        <f t="shared" si="24"/>
        <v>243.2597141</v>
      </c>
      <c r="AD37" s="40">
        <f t="shared" si="25"/>
        <v>1.011378987</v>
      </c>
      <c r="AE37" s="40">
        <f t="shared" si="26"/>
        <v>0.4727457665</v>
      </c>
      <c r="AF37" s="34">
        <f t="shared" si="27"/>
        <v>330</v>
      </c>
      <c r="AG37" s="34">
        <f t="shared" ref="AG37:AH37" si="145">IF($D37=0,"",ROUND(AA37*AD37,0))</f>
        <v>299</v>
      </c>
      <c r="AH37" s="34">
        <f t="shared" si="145"/>
        <v>134</v>
      </c>
      <c r="AI37" s="34">
        <f t="shared" si="29"/>
        <v>115</v>
      </c>
      <c r="AJ37" s="17">
        <f>'CountyCom4; STUV'!F43</f>
        <v>1350</v>
      </c>
      <c r="AK37" s="100">
        <f t="shared" si="30"/>
        <v>1148</v>
      </c>
      <c r="AL37" s="43">
        <f t="shared" si="31"/>
        <v>0.8503703704</v>
      </c>
      <c r="AM37" s="100">
        <f t="shared" si="32"/>
        <v>878</v>
      </c>
      <c r="AN37" s="42">
        <f t="shared" si="33"/>
        <v>0.6503703704</v>
      </c>
      <c r="AO37" s="39">
        <f t="shared" si="34"/>
        <v>0.6454703833</v>
      </c>
      <c r="AP37" s="39">
        <f t="shared" si="35"/>
        <v>0.612369338</v>
      </c>
      <c r="AQ37" s="39">
        <f t="shared" si="36"/>
        <v>0.5284738041</v>
      </c>
      <c r="AR37" s="39">
        <f t="shared" si="37"/>
        <v>0.493166287</v>
      </c>
      <c r="AS37" s="39">
        <f t="shared" si="9"/>
        <v>0.6454703833</v>
      </c>
      <c r="AT37" s="39">
        <f t="shared" si="38"/>
        <v>0.4581881533</v>
      </c>
      <c r="AU37" s="39">
        <f t="shared" si="39"/>
        <v>0.5284738041</v>
      </c>
      <c r="AV37" s="39">
        <f t="shared" si="40"/>
        <v>0.2835990888</v>
      </c>
    </row>
    <row r="38">
      <c r="A38" s="73"/>
      <c r="B38" s="73"/>
      <c r="C38" s="73"/>
      <c r="D38" s="74">
        <f t="shared" si="10"/>
        <v>1</v>
      </c>
      <c r="E38" s="84">
        <f>'CountyCom4; STUV'!M44</f>
        <v>514</v>
      </c>
      <c r="F38" s="84">
        <f>'CountyCom4; STUV'!N44</f>
        <v>459</v>
      </c>
      <c r="G38" s="85">
        <f>'CountyCom4; STUV'!O44</f>
        <v>638</v>
      </c>
      <c r="H38" s="85">
        <f>'CountyCom4; STUV'!P44</f>
        <v>248</v>
      </c>
      <c r="I38" s="94">
        <f t="shared" si="11"/>
        <v>0.5282631038</v>
      </c>
      <c r="J38" s="95">
        <f t="shared" si="12"/>
        <v>0.7200902935</v>
      </c>
      <c r="K38" s="96">
        <f t="shared" ref="K38:M38" si="146">IF($D38=0,"",POWER($I38,K$2))</f>
        <v>1</v>
      </c>
      <c r="L38" s="96">
        <f t="shared" si="146"/>
        <v>0.5282631038</v>
      </c>
      <c r="M38" s="96">
        <f t="shared" si="146"/>
        <v>0.2790619068</v>
      </c>
      <c r="N38" s="97">
        <f t="shared" ref="N38:O38" si="147">IF($D38=0,"",$J38*K38)</f>
        <v>0.7200902935</v>
      </c>
      <c r="O38" s="97">
        <f t="shared" si="147"/>
        <v>0.3803971334</v>
      </c>
      <c r="P38" s="40"/>
      <c r="Q38" s="40"/>
      <c r="R38" s="40"/>
      <c r="S38" s="40"/>
      <c r="T38" s="94">
        <f t="shared" si="15"/>
        <v>0.5282631038</v>
      </c>
      <c r="U38" s="94">
        <f t="shared" si="16"/>
        <v>0.4703597765</v>
      </c>
      <c r="V38" s="98">
        <f t="shared" si="17"/>
        <v>0.5229783008</v>
      </c>
      <c r="W38" s="98">
        <f t="shared" si="18"/>
        <v>0.4762288558</v>
      </c>
      <c r="X38" s="40">
        <f t="shared" si="19"/>
        <v>973</v>
      </c>
      <c r="Y38" s="40">
        <f t="shared" si="20"/>
        <v>886</v>
      </c>
      <c r="Z38" s="40">
        <f t="shared" si="21"/>
        <v>508.8578867</v>
      </c>
      <c r="AA38" s="40">
        <f t="shared" si="22"/>
        <v>464.1421133</v>
      </c>
      <c r="AB38" s="40">
        <f t="shared" si="23"/>
        <v>421.9387663</v>
      </c>
      <c r="AC38" s="40">
        <f t="shared" si="24"/>
        <v>464.0612337</v>
      </c>
      <c r="AD38" s="40">
        <f t="shared" si="25"/>
        <v>1.010105205</v>
      </c>
      <c r="AE38" s="40">
        <f t="shared" si="26"/>
        <v>0.5344122326</v>
      </c>
      <c r="AF38" s="34">
        <f t="shared" si="27"/>
        <v>514</v>
      </c>
      <c r="AG38" s="34">
        <f t="shared" ref="AG38:AH38" si="148">IF($D38=0,"",ROUND(AA38*AD38,0))</f>
        <v>469</v>
      </c>
      <c r="AH38" s="34">
        <f t="shared" si="148"/>
        <v>225</v>
      </c>
      <c r="AI38" s="34">
        <f t="shared" si="29"/>
        <v>248</v>
      </c>
      <c r="AJ38" s="17">
        <f>'CountyCom4; STUV'!F44</f>
        <v>2285</v>
      </c>
      <c r="AK38" s="100">
        <f t="shared" si="30"/>
        <v>1859</v>
      </c>
      <c r="AL38" s="43">
        <f t="shared" si="31"/>
        <v>0.8135667396</v>
      </c>
      <c r="AM38" s="100">
        <f t="shared" si="32"/>
        <v>1456</v>
      </c>
      <c r="AN38" s="42">
        <f t="shared" si="33"/>
        <v>0.6371991247</v>
      </c>
      <c r="AO38" s="39">
        <f t="shared" si="34"/>
        <v>0.6196880043</v>
      </c>
      <c r="AP38" s="39">
        <f t="shared" si="35"/>
        <v>0.5901022055</v>
      </c>
      <c r="AQ38" s="39">
        <f t="shared" si="36"/>
        <v>0.5075549451</v>
      </c>
      <c r="AR38" s="39">
        <f t="shared" si="37"/>
        <v>0.4766483516</v>
      </c>
      <c r="AS38" s="39">
        <f t="shared" si="9"/>
        <v>0.6196880043</v>
      </c>
      <c r="AT38" s="39">
        <f t="shared" si="38"/>
        <v>0.4766003228</v>
      </c>
      <c r="AU38" s="39">
        <f t="shared" si="39"/>
        <v>0.5075549451</v>
      </c>
      <c r="AV38" s="39">
        <f t="shared" si="40"/>
        <v>0.3248626374</v>
      </c>
    </row>
    <row r="39">
      <c r="A39" s="73"/>
      <c r="B39" s="73"/>
      <c r="C39" s="73"/>
      <c r="D39" s="74">
        <f t="shared" si="10"/>
        <v>1</v>
      </c>
      <c r="E39" s="84">
        <f>'CountyCom4; STUV'!M45</f>
        <v>354</v>
      </c>
      <c r="F39" s="84">
        <f>'CountyCom4; STUV'!N45</f>
        <v>442</v>
      </c>
      <c r="G39" s="85">
        <f>'CountyCom4; STUV'!O45</f>
        <v>525</v>
      </c>
      <c r="H39" s="85">
        <f>'CountyCom4; STUV'!P45</f>
        <v>211</v>
      </c>
      <c r="I39" s="94">
        <f t="shared" si="11"/>
        <v>0.4447236181</v>
      </c>
      <c r="J39" s="95">
        <f t="shared" si="12"/>
        <v>0.7133152174</v>
      </c>
      <c r="K39" s="96">
        <f t="shared" ref="K39:M39" si="149">IF($D39=0,"",POWER($I39,K$2))</f>
        <v>1</v>
      </c>
      <c r="L39" s="96">
        <f t="shared" si="149"/>
        <v>0.4447236181</v>
      </c>
      <c r="M39" s="96">
        <f t="shared" si="149"/>
        <v>0.1977790965</v>
      </c>
      <c r="N39" s="97">
        <f t="shared" ref="N39:O39" si="150">IF($D39=0,"",$J39*K39)</f>
        <v>0.7133152174</v>
      </c>
      <c r="O39" s="97">
        <f t="shared" si="150"/>
        <v>0.3172281243</v>
      </c>
      <c r="P39" s="40"/>
      <c r="Q39" s="40"/>
      <c r="R39" s="40"/>
      <c r="S39" s="40"/>
      <c r="T39" s="94">
        <f t="shared" si="15"/>
        <v>0.4447236181</v>
      </c>
      <c r="U39" s="94">
        <f t="shared" si="16"/>
        <v>0.4635847005</v>
      </c>
      <c r="V39" s="98">
        <f t="shared" si="17"/>
        <v>0.4395196709</v>
      </c>
      <c r="W39" s="98">
        <f t="shared" si="18"/>
        <v>0.4685214295</v>
      </c>
      <c r="X39" s="40">
        <f t="shared" si="19"/>
        <v>796</v>
      </c>
      <c r="Y39" s="40">
        <f t="shared" si="20"/>
        <v>736</v>
      </c>
      <c r="Z39" s="40">
        <f t="shared" si="21"/>
        <v>349.857658</v>
      </c>
      <c r="AA39" s="40">
        <f t="shared" si="22"/>
        <v>446.142342</v>
      </c>
      <c r="AB39" s="40">
        <f t="shared" si="23"/>
        <v>344.8317721</v>
      </c>
      <c r="AC39" s="40">
        <f t="shared" si="24"/>
        <v>391.1682279</v>
      </c>
      <c r="AD39" s="40">
        <f t="shared" si="25"/>
        <v>1.011840078</v>
      </c>
      <c r="AE39" s="40">
        <f t="shared" si="26"/>
        <v>0.5394098625</v>
      </c>
      <c r="AF39" s="34">
        <f t="shared" si="27"/>
        <v>354</v>
      </c>
      <c r="AG39" s="34">
        <f t="shared" ref="AG39:AH39" si="151">IF($D39=0,"",ROUND(AA39*AD39,0))</f>
        <v>451</v>
      </c>
      <c r="AH39" s="34">
        <f t="shared" si="151"/>
        <v>186</v>
      </c>
      <c r="AI39" s="34">
        <f t="shared" si="29"/>
        <v>211</v>
      </c>
      <c r="AJ39" s="17">
        <f>'CountyCom4; STUV'!F45</f>
        <v>1905</v>
      </c>
      <c r="AK39" s="100">
        <f t="shared" si="30"/>
        <v>1532</v>
      </c>
      <c r="AL39" s="43">
        <f t="shared" si="31"/>
        <v>0.8041994751</v>
      </c>
      <c r="AM39" s="100">
        <f t="shared" si="32"/>
        <v>1202</v>
      </c>
      <c r="AN39" s="42">
        <f t="shared" si="33"/>
        <v>0.6309711286</v>
      </c>
      <c r="AO39" s="39">
        <f t="shared" si="34"/>
        <v>0.5737597911</v>
      </c>
      <c r="AP39" s="39">
        <f t="shared" si="35"/>
        <v>0.6312010444</v>
      </c>
      <c r="AQ39" s="39">
        <f t="shared" si="36"/>
        <v>0.4492512479</v>
      </c>
      <c r="AR39" s="39">
        <f t="shared" si="37"/>
        <v>0.5299500832</v>
      </c>
      <c r="AS39" s="39">
        <f t="shared" si="9"/>
        <v>0.5737597911</v>
      </c>
      <c r="AT39" s="39">
        <f t="shared" si="38"/>
        <v>0.4804177546</v>
      </c>
      <c r="AU39" s="39">
        <f t="shared" si="39"/>
        <v>0.4492512479</v>
      </c>
      <c r="AV39" s="39">
        <f t="shared" si="40"/>
        <v>0.3302828619</v>
      </c>
    </row>
    <row r="40">
      <c r="A40" s="73"/>
      <c r="B40" s="73"/>
      <c r="C40" s="73"/>
      <c r="D40" s="74">
        <f t="shared" si="10"/>
        <v>1</v>
      </c>
      <c r="E40" s="84">
        <f>'CountyCom4; STUV'!M46</f>
        <v>252</v>
      </c>
      <c r="F40" s="84">
        <f>'CountyCom4; STUV'!N46</f>
        <v>419</v>
      </c>
      <c r="G40" s="85">
        <f>'CountyCom4; STUV'!O46</f>
        <v>395</v>
      </c>
      <c r="H40" s="85">
        <f>'CountyCom4; STUV'!P46</f>
        <v>190</v>
      </c>
      <c r="I40" s="94">
        <f t="shared" si="11"/>
        <v>0.3755588674</v>
      </c>
      <c r="J40" s="95">
        <f t="shared" si="12"/>
        <v>0.6752136752</v>
      </c>
      <c r="K40" s="96">
        <f t="shared" ref="K40:M40" si="152">IF($D40=0,"",POWER($I40,K$2))</f>
        <v>1</v>
      </c>
      <c r="L40" s="96">
        <f t="shared" si="152"/>
        <v>0.3755588674</v>
      </c>
      <c r="M40" s="96">
        <f t="shared" si="152"/>
        <v>0.1410444629</v>
      </c>
      <c r="N40" s="97">
        <f t="shared" ref="N40:O40" si="153">IF($D40=0,"",$J40*K40)</f>
        <v>0.6752136752</v>
      </c>
      <c r="O40" s="97">
        <f t="shared" si="153"/>
        <v>0.2535824831</v>
      </c>
      <c r="P40" s="40"/>
      <c r="Q40" s="40"/>
      <c r="R40" s="40"/>
      <c r="S40" s="40"/>
      <c r="T40" s="94">
        <f t="shared" si="15"/>
        <v>0.3755588674</v>
      </c>
      <c r="U40" s="94">
        <f t="shared" si="16"/>
        <v>0.4254831583</v>
      </c>
      <c r="V40" s="98">
        <f t="shared" si="17"/>
        <v>0.3707846602</v>
      </c>
      <c r="W40" s="98">
        <f t="shared" si="18"/>
        <v>0.4296499932</v>
      </c>
      <c r="X40" s="40">
        <f t="shared" si="19"/>
        <v>671</v>
      </c>
      <c r="Y40" s="40">
        <f t="shared" si="20"/>
        <v>585</v>
      </c>
      <c r="Z40" s="40">
        <f t="shared" si="21"/>
        <v>248.796507</v>
      </c>
      <c r="AA40" s="40">
        <f t="shared" si="22"/>
        <v>422.203493</v>
      </c>
      <c r="AB40" s="40">
        <f t="shared" si="23"/>
        <v>251.345246</v>
      </c>
      <c r="AC40" s="40">
        <f t="shared" si="24"/>
        <v>333.654754</v>
      </c>
      <c r="AD40" s="40">
        <f t="shared" si="25"/>
        <v>1.012875957</v>
      </c>
      <c r="AE40" s="40">
        <f t="shared" si="26"/>
        <v>0.5694509001</v>
      </c>
      <c r="AF40" s="34">
        <f t="shared" si="27"/>
        <v>252</v>
      </c>
      <c r="AG40" s="34">
        <f t="shared" ref="AG40:AH40" si="154">IF($D40=0,"",ROUND(AA40*AD40,0))</f>
        <v>428</v>
      </c>
      <c r="AH40" s="34">
        <f t="shared" si="154"/>
        <v>143</v>
      </c>
      <c r="AI40" s="34">
        <f t="shared" si="29"/>
        <v>190</v>
      </c>
      <c r="AJ40" s="17">
        <f>'CountyCom4; STUV'!F46</f>
        <v>1546</v>
      </c>
      <c r="AK40" s="100">
        <f t="shared" si="30"/>
        <v>1256</v>
      </c>
      <c r="AL40" s="43">
        <f t="shared" si="31"/>
        <v>0.8124191462</v>
      </c>
      <c r="AM40" s="100">
        <f t="shared" si="32"/>
        <v>1013</v>
      </c>
      <c r="AN40" s="42">
        <f t="shared" si="33"/>
        <v>0.6552393273</v>
      </c>
      <c r="AO40" s="39">
        <f t="shared" si="34"/>
        <v>0.5151273885</v>
      </c>
      <c r="AP40" s="39">
        <f t="shared" si="35"/>
        <v>0.648089172</v>
      </c>
      <c r="AQ40" s="39">
        <f t="shared" si="36"/>
        <v>0.3899308983</v>
      </c>
      <c r="AR40" s="39">
        <f t="shared" si="37"/>
        <v>0.5636722606</v>
      </c>
      <c r="AS40" s="39">
        <f t="shared" si="9"/>
        <v>0.5151273885</v>
      </c>
      <c r="AT40" s="39">
        <f t="shared" si="38"/>
        <v>0.4657643312</v>
      </c>
      <c r="AU40" s="39">
        <f t="shared" si="39"/>
        <v>0.3899308983</v>
      </c>
      <c r="AV40" s="39">
        <f t="shared" si="40"/>
        <v>0.3287265548</v>
      </c>
    </row>
    <row r="41">
      <c r="A41" s="73"/>
      <c r="B41" s="73"/>
      <c r="C41" s="73"/>
      <c r="D41" s="74">
        <f t="shared" si="10"/>
        <v>1</v>
      </c>
      <c r="E41" s="84">
        <f>'CountyCom4; STUV'!M47</f>
        <v>143</v>
      </c>
      <c r="F41" s="84">
        <f>'CountyCom4; STUV'!N47</f>
        <v>184</v>
      </c>
      <c r="G41" s="85">
        <f>'CountyCom4; STUV'!O47</f>
        <v>199</v>
      </c>
      <c r="H41" s="85">
        <f>'CountyCom4; STUV'!P47</f>
        <v>69</v>
      </c>
      <c r="I41" s="94">
        <f t="shared" si="11"/>
        <v>0.4373088685</v>
      </c>
      <c r="J41" s="95">
        <f t="shared" si="12"/>
        <v>0.7425373134</v>
      </c>
      <c r="K41" s="96">
        <f t="shared" ref="K41:M41" si="155">IF($D41=0,"",POWER($I41,K$2))</f>
        <v>1</v>
      </c>
      <c r="L41" s="96">
        <f t="shared" si="155"/>
        <v>0.4373088685</v>
      </c>
      <c r="M41" s="96">
        <f t="shared" si="155"/>
        <v>0.1912390465</v>
      </c>
      <c r="N41" s="97">
        <f t="shared" ref="N41:O41" si="156">IF($D41=0,"",$J41*K41)</f>
        <v>0.7425373134</v>
      </c>
      <c r="O41" s="97">
        <f t="shared" si="156"/>
        <v>0.3247181524</v>
      </c>
      <c r="P41" s="40"/>
      <c r="Q41" s="40"/>
      <c r="R41" s="40"/>
      <c r="S41" s="40"/>
      <c r="T41" s="94">
        <f t="shared" si="15"/>
        <v>0.4373088685</v>
      </c>
      <c r="U41" s="94">
        <f t="shared" si="16"/>
        <v>0.4928067965</v>
      </c>
      <c r="V41" s="98">
        <f t="shared" si="17"/>
        <v>0.4317790998</v>
      </c>
      <c r="W41" s="98">
        <f t="shared" si="18"/>
        <v>0.4976589134</v>
      </c>
      <c r="X41" s="40">
        <f t="shared" si="19"/>
        <v>327</v>
      </c>
      <c r="Y41" s="40">
        <f t="shared" si="20"/>
        <v>268</v>
      </c>
      <c r="Z41" s="40">
        <f t="shared" si="21"/>
        <v>141.1917657</v>
      </c>
      <c r="AA41" s="40">
        <f t="shared" si="22"/>
        <v>185.8082343</v>
      </c>
      <c r="AB41" s="40">
        <f t="shared" si="23"/>
        <v>133.3725888</v>
      </c>
      <c r="AC41" s="40">
        <f t="shared" si="24"/>
        <v>134.6274112</v>
      </c>
      <c r="AD41" s="40">
        <f t="shared" si="25"/>
        <v>1.012806939</v>
      </c>
      <c r="AE41" s="40">
        <f t="shared" si="26"/>
        <v>0.5125256393</v>
      </c>
      <c r="AF41" s="34">
        <f t="shared" si="27"/>
        <v>143</v>
      </c>
      <c r="AG41" s="34">
        <f t="shared" ref="AG41:AH41" si="157">IF($D41=0,"",ROUND(AA41*AD41,0))</f>
        <v>188</v>
      </c>
      <c r="AH41" s="34">
        <f t="shared" si="157"/>
        <v>68</v>
      </c>
      <c r="AI41" s="34">
        <f t="shared" si="29"/>
        <v>69</v>
      </c>
      <c r="AJ41" s="17">
        <f>'CountyCom4; STUV'!F47</f>
        <v>668</v>
      </c>
      <c r="AK41" s="100">
        <f t="shared" si="30"/>
        <v>595</v>
      </c>
      <c r="AL41" s="43">
        <f t="shared" si="31"/>
        <v>0.8907185629</v>
      </c>
      <c r="AM41" s="100">
        <f t="shared" si="32"/>
        <v>468</v>
      </c>
      <c r="AN41" s="42">
        <f t="shared" si="33"/>
        <v>0.7005988024</v>
      </c>
      <c r="AO41" s="39">
        <f t="shared" si="34"/>
        <v>0.574789916</v>
      </c>
      <c r="AP41" s="39">
        <f t="shared" si="35"/>
        <v>0.643697479</v>
      </c>
      <c r="AQ41" s="39">
        <f t="shared" si="36"/>
        <v>0.4508547009</v>
      </c>
      <c r="AR41" s="39">
        <f t="shared" si="37"/>
        <v>0.547008547</v>
      </c>
      <c r="AS41" s="39">
        <f t="shared" si="9"/>
        <v>0.574789916</v>
      </c>
      <c r="AT41" s="39">
        <f t="shared" si="38"/>
        <v>0.4504201681</v>
      </c>
      <c r="AU41" s="39">
        <f t="shared" si="39"/>
        <v>0.4508547009</v>
      </c>
      <c r="AV41" s="39">
        <f t="shared" si="40"/>
        <v>0.2927350427</v>
      </c>
    </row>
    <row r="42">
      <c r="A42" s="73"/>
      <c r="B42" s="73"/>
      <c r="C42" s="73"/>
      <c r="D42" s="74">
        <f t="shared" si="10"/>
        <v>1</v>
      </c>
      <c r="E42" s="84">
        <f>'CountyCom4; STUV'!M48</f>
        <v>115</v>
      </c>
      <c r="F42" s="84">
        <f>'CountyCom4; STUV'!N48</f>
        <v>235</v>
      </c>
      <c r="G42" s="85">
        <f>'CountyCom4; STUV'!O48</f>
        <v>169</v>
      </c>
      <c r="H42" s="85">
        <f>'CountyCom4; STUV'!P48</f>
        <v>149</v>
      </c>
      <c r="I42" s="94">
        <f t="shared" si="11"/>
        <v>0.3285714286</v>
      </c>
      <c r="J42" s="95">
        <f t="shared" si="12"/>
        <v>0.5314465409</v>
      </c>
      <c r="K42" s="96">
        <f t="shared" ref="K42:M42" si="158">IF($D42=0,"",POWER($I42,K$2))</f>
        <v>1</v>
      </c>
      <c r="L42" s="96">
        <f t="shared" si="158"/>
        <v>0.3285714286</v>
      </c>
      <c r="M42" s="96">
        <f t="shared" si="158"/>
        <v>0.1079591837</v>
      </c>
      <c r="N42" s="97">
        <f t="shared" ref="N42:O42" si="159">IF($D42=0,"",$J42*K42)</f>
        <v>0.5314465409</v>
      </c>
      <c r="O42" s="97">
        <f t="shared" si="159"/>
        <v>0.1746181491</v>
      </c>
      <c r="P42" s="40"/>
      <c r="Q42" s="40"/>
      <c r="R42" s="40"/>
      <c r="S42" s="40"/>
      <c r="T42" s="94">
        <f t="shared" si="15"/>
        <v>0.3285714286</v>
      </c>
      <c r="U42" s="94">
        <f t="shared" si="16"/>
        <v>0.281716024</v>
      </c>
      <c r="V42" s="98">
        <f t="shared" si="17"/>
        <v>0.3254054039</v>
      </c>
      <c r="W42" s="98">
        <f t="shared" si="18"/>
        <v>0.2853671757</v>
      </c>
      <c r="X42" s="40">
        <f t="shared" si="19"/>
        <v>350</v>
      </c>
      <c r="Y42" s="40">
        <f t="shared" si="20"/>
        <v>318</v>
      </c>
      <c r="Z42" s="40">
        <f t="shared" si="21"/>
        <v>113.8918914</v>
      </c>
      <c r="AA42" s="40">
        <f t="shared" si="22"/>
        <v>236.1081086</v>
      </c>
      <c r="AB42" s="40">
        <f t="shared" si="23"/>
        <v>90.74676187</v>
      </c>
      <c r="AC42" s="40">
        <f t="shared" si="24"/>
        <v>227.2532381</v>
      </c>
      <c r="AD42" s="40">
        <f t="shared" si="25"/>
        <v>1.009729478</v>
      </c>
      <c r="AE42" s="40">
        <f t="shared" si="26"/>
        <v>0.655656224</v>
      </c>
      <c r="AF42" s="34">
        <f t="shared" si="27"/>
        <v>115</v>
      </c>
      <c r="AG42" s="34">
        <f t="shared" ref="AG42:AH42" si="160">IF($D42=0,"",ROUND(AA42*AD42,0))</f>
        <v>238</v>
      </c>
      <c r="AH42" s="34">
        <f t="shared" si="160"/>
        <v>59</v>
      </c>
      <c r="AI42" s="34">
        <f t="shared" si="29"/>
        <v>149</v>
      </c>
      <c r="AJ42" s="17">
        <f>'CountyCom4; STUV'!F48</f>
        <v>866</v>
      </c>
      <c r="AK42" s="100">
        <f t="shared" si="30"/>
        <v>668</v>
      </c>
      <c r="AL42" s="43">
        <f t="shared" si="31"/>
        <v>0.7713625866</v>
      </c>
      <c r="AM42" s="100">
        <f t="shared" si="32"/>
        <v>561</v>
      </c>
      <c r="AN42" s="42">
        <f t="shared" si="33"/>
        <v>0.6478060046</v>
      </c>
      <c r="AO42" s="39">
        <f t="shared" si="34"/>
        <v>0.4251497006</v>
      </c>
      <c r="AP42" s="39">
        <f t="shared" si="35"/>
        <v>0.6047904192</v>
      </c>
      <c r="AQ42" s="39">
        <f t="shared" si="36"/>
        <v>0.3101604278</v>
      </c>
      <c r="AR42" s="39">
        <f t="shared" si="37"/>
        <v>0.5294117647</v>
      </c>
      <c r="AS42" s="39">
        <f t="shared" si="9"/>
        <v>0.4251497006</v>
      </c>
      <c r="AT42" s="39">
        <f t="shared" si="38"/>
        <v>0.4760479042</v>
      </c>
      <c r="AU42" s="39">
        <f t="shared" si="39"/>
        <v>0.3101604278</v>
      </c>
      <c r="AV42" s="39">
        <f t="shared" si="40"/>
        <v>0.3707664884</v>
      </c>
    </row>
    <row r="43">
      <c r="A43" s="73"/>
      <c r="B43" s="73"/>
      <c r="C43" s="73"/>
      <c r="D43" s="74">
        <f t="shared" si="10"/>
        <v>1</v>
      </c>
      <c r="E43" s="84">
        <f>'CountyCom4; STUV'!M49</f>
        <v>106</v>
      </c>
      <c r="F43" s="84">
        <f>'CountyCom4; STUV'!N49</f>
        <v>246</v>
      </c>
      <c r="G43" s="85">
        <f>'CountyCom4; STUV'!O49</f>
        <v>204</v>
      </c>
      <c r="H43" s="85">
        <f>'CountyCom4; STUV'!P49</f>
        <v>135</v>
      </c>
      <c r="I43" s="94">
        <f t="shared" si="11"/>
        <v>0.3011363636</v>
      </c>
      <c r="J43" s="95">
        <f t="shared" si="12"/>
        <v>0.6017699115</v>
      </c>
      <c r="K43" s="96">
        <f t="shared" ref="K43:M43" si="161">IF($D43=0,"",POWER($I43,K$2))</f>
        <v>1</v>
      </c>
      <c r="L43" s="96">
        <f t="shared" si="161"/>
        <v>0.3011363636</v>
      </c>
      <c r="M43" s="96">
        <f t="shared" si="161"/>
        <v>0.0906831095</v>
      </c>
      <c r="N43" s="97">
        <f t="shared" ref="N43:O43" si="162">IF($D43=0,"",$J43*K43)</f>
        <v>0.6017699115</v>
      </c>
      <c r="O43" s="97">
        <f t="shared" si="162"/>
        <v>0.1812148029</v>
      </c>
      <c r="P43" s="40"/>
      <c r="Q43" s="40"/>
      <c r="R43" s="40"/>
      <c r="S43" s="40"/>
      <c r="T43" s="94">
        <f t="shared" si="15"/>
        <v>0.3011363636</v>
      </c>
      <c r="U43" s="94">
        <f t="shared" si="16"/>
        <v>0.3520393946</v>
      </c>
      <c r="V43" s="98">
        <f t="shared" si="17"/>
        <v>0.2971868431</v>
      </c>
      <c r="W43" s="98">
        <f t="shared" si="18"/>
        <v>0.3553798322</v>
      </c>
      <c r="X43" s="40">
        <f t="shared" si="19"/>
        <v>352</v>
      </c>
      <c r="Y43" s="40">
        <f t="shared" si="20"/>
        <v>339</v>
      </c>
      <c r="Z43" s="40">
        <f t="shared" si="21"/>
        <v>104.6097688</v>
      </c>
      <c r="AA43" s="40">
        <f t="shared" si="22"/>
        <v>247.3902312</v>
      </c>
      <c r="AB43" s="40">
        <f t="shared" si="23"/>
        <v>120.4737631</v>
      </c>
      <c r="AC43" s="40">
        <f t="shared" si="24"/>
        <v>218.5262369</v>
      </c>
      <c r="AD43" s="40">
        <f t="shared" si="25"/>
        <v>1.013289688</v>
      </c>
      <c r="AE43" s="40">
        <f t="shared" si="26"/>
        <v>0.6177747895</v>
      </c>
      <c r="AF43" s="34">
        <f t="shared" si="27"/>
        <v>106</v>
      </c>
      <c r="AG43" s="34">
        <f t="shared" ref="AG43:AH43" si="163">IF($D43=0,"",ROUND(AA43*AD43,0))</f>
        <v>251</v>
      </c>
      <c r="AH43" s="34">
        <f t="shared" si="163"/>
        <v>74</v>
      </c>
      <c r="AI43" s="34">
        <f t="shared" si="29"/>
        <v>135</v>
      </c>
      <c r="AJ43" s="17">
        <f>'CountyCom4; STUV'!F49</f>
        <v>937</v>
      </c>
      <c r="AK43" s="100">
        <f t="shared" si="30"/>
        <v>691</v>
      </c>
      <c r="AL43" s="43">
        <f t="shared" si="31"/>
        <v>0.7374599787</v>
      </c>
      <c r="AM43" s="100">
        <f t="shared" si="32"/>
        <v>566</v>
      </c>
      <c r="AN43" s="42">
        <f t="shared" si="33"/>
        <v>0.6040554963</v>
      </c>
      <c r="AO43" s="39">
        <f t="shared" si="34"/>
        <v>0.4486251809</v>
      </c>
      <c r="AP43" s="39">
        <f t="shared" si="35"/>
        <v>0.6512301013</v>
      </c>
      <c r="AQ43" s="39">
        <f t="shared" si="36"/>
        <v>0.3180212014</v>
      </c>
      <c r="AR43" s="39">
        <f t="shared" si="37"/>
        <v>0.574204947</v>
      </c>
      <c r="AS43" s="39">
        <f t="shared" si="9"/>
        <v>0.4486251809</v>
      </c>
      <c r="AT43" s="39">
        <f t="shared" si="38"/>
        <v>0.490593343</v>
      </c>
      <c r="AU43" s="39">
        <f t="shared" si="39"/>
        <v>0.3180212014</v>
      </c>
      <c r="AV43" s="39">
        <f t="shared" si="40"/>
        <v>0.3692579505</v>
      </c>
    </row>
    <row r="44">
      <c r="A44" s="73"/>
      <c r="B44" s="73"/>
      <c r="C44" s="73"/>
      <c r="D44" s="74">
        <f t="shared" si="10"/>
        <v>1</v>
      </c>
      <c r="E44" s="84">
        <f>'CountyCom4; STUV'!M50</f>
        <v>155</v>
      </c>
      <c r="F44" s="84">
        <f>'CountyCom4; STUV'!N50</f>
        <v>301</v>
      </c>
      <c r="G44" s="85">
        <f>'CountyCom4; STUV'!O50</f>
        <v>278</v>
      </c>
      <c r="H44" s="85">
        <f>'CountyCom4; STUV'!P50</f>
        <v>192</v>
      </c>
      <c r="I44" s="94">
        <f t="shared" si="11"/>
        <v>0.3399122807</v>
      </c>
      <c r="J44" s="95">
        <f t="shared" si="12"/>
        <v>0.5914893617</v>
      </c>
      <c r="K44" s="96">
        <f t="shared" ref="K44:M44" si="164">IF($D44=0,"",POWER($I44,K$2))</f>
        <v>1</v>
      </c>
      <c r="L44" s="96">
        <f t="shared" si="164"/>
        <v>0.3399122807</v>
      </c>
      <c r="M44" s="96">
        <f t="shared" si="164"/>
        <v>0.1155403586</v>
      </c>
      <c r="N44" s="97">
        <f t="shared" ref="N44:O44" si="165">IF($D44=0,"",$J44*K44)</f>
        <v>0.5914893617</v>
      </c>
      <c r="O44" s="97">
        <f t="shared" si="165"/>
        <v>0.2010544979</v>
      </c>
      <c r="P44" s="40"/>
      <c r="Q44" s="40"/>
      <c r="R44" s="40"/>
      <c r="S44" s="40"/>
      <c r="T44" s="94">
        <f t="shared" si="15"/>
        <v>0.3399122807</v>
      </c>
      <c r="U44" s="94">
        <f t="shared" si="16"/>
        <v>0.3417588448</v>
      </c>
      <c r="V44" s="98">
        <f t="shared" si="17"/>
        <v>0.336075132</v>
      </c>
      <c r="W44" s="98">
        <f t="shared" si="18"/>
        <v>0.3455328816</v>
      </c>
      <c r="X44" s="40">
        <f t="shared" si="19"/>
        <v>456</v>
      </c>
      <c r="Y44" s="40">
        <f t="shared" si="20"/>
        <v>470</v>
      </c>
      <c r="Z44" s="40">
        <f t="shared" si="21"/>
        <v>153.2502602</v>
      </c>
      <c r="AA44" s="40">
        <f t="shared" si="22"/>
        <v>302.7497398</v>
      </c>
      <c r="AB44" s="40">
        <f t="shared" si="23"/>
        <v>162.4004543</v>
      </c>
      <c r="AC44" s="40">
        <f t="shared" si="24"/>
        <v>307.5995457</v>
      </c>
      <c r="AD44" s="40">
        <f t="shared" si="25"/>
        <v>1.011417532</v>
      </c>
      <c r="AE44" s="40">
        <f t="shared" si="26"/>
        <v>0.6241881781</v>
      </c>
      <c r="AF44" s="34">
        <f t="shared" si="27"/>
        <v>155</v>
      </c>
      <c r="AG44" s="34">
        <f t="shared" ref="AG44:AH44" si="166">IF($D44=0,"",ROUND(AA44*AD44,0))</f>
        <v>306</v>
      </c>
      <c r="AH44" s="34">
        <f t="shared" si="166"/>
        <v>101</v>
      </c>
      <c r="AI44" s="34">
        <f t="shared" si="29"/>
        <v>192</v>
      </c>
      <c r="AJ44" s="17">
        <f>'CountyCom4; STUV'!F50</f>
        <v>1224</v>
      </c>
      <c r="AK44" s="100">
        <f t="shared" si="30"/>
        <v>926</v>
      </c>
      <c r="AL44" s="43">
        <f t="shared" si="31"/>
        <v>0.7565359477</v>
      </c>
      <c r="AM44" s="100">
        <f t="shared" si="32"/>
        <v>754</v>
      </c>
      <c r="AN44" s="42">
        <f t="shared" si="33"/>
        <v>0.6160130719</v>
      </c>
      <c r="AO44" s="39">
        <f t="shared" si="34"/>
        <v>0.4676025918</v>
      </c>
      <c r="AP44" s="39">
        <f t="shared" si="35"/>
        <v>0.6252699784</v>
      </c>
      <c r="AQ44" s="39">
        <f t="shared" si="36"/>
        <v>0.3395225464</v>
      </c>
      <c r="AR44" s="39">
        <f t="shared" si="37"/>
        <v>0.5397877984</v>
      </c>
      <c r="AS44" s="39">
        <f t="shared" si="9"/>
        <v>0.4676025918</v>
      </c>
      <c r="AT44" s="39">
        <f t="shared" si="38"/>
        <v>0.5075593952</v>
      </c>
      <c r="AU44" s="39">
        <f t="shared" si="39"/>
        <v>0.3395225464</v>
      </c>
      <c r="AV44" s="39">
        <f t="shared" si="40"/>
        <v>0.3885941645</v>
      </c>
    </row>
    <row r="45">
      <c r="A45" s="73"/>
      <c r="B45" s="73"/>
      <c r="C45" s="73"/>
      <c r="D45" s="74">
        <f t="shared" si="10"/>
        <v>1</v>
      </c>
      <c r="E45" s="84">
        <f>'CountyCom4; STUV'!M51</f>
        <v>333</v>
      </c>
      <c r="F45" s="84">
        <f>'CountyCom4; STUV'!N51</f>
        <v>413</v>
      </c>
      <c r="G45" s="85">
        <f>'CountyCom4; STUV'!O51</f>
        <v>496</v>
      </c>
      <c r="H45" s="85">
        <f>'CountyCom4; STUV'!P51</f>
        <v>235</v>
      </c>
      <c r="I45" s="94">
        <f t="shared" si="11"/>
        <v>0.4463806971</v>
      </c>
      <c r="J45" s="95">
        <f t="shared" si="12"/>
        <v>0.6785225718</v>
      </c>
      <c r="K45" s="96">
        <f t="shared" ref="K45:M45" si="167">IF($D45=0,"",POWER($I45,K$2))</f>
        <v>1</v>
      </c>
      <c r="L45" s="96">
        <f t="shared" si="167"/>
        <v>0.4463806971</v>
      </c>
      <c r="M45" s="96">
        <f t="shared" si="167"/>
        <v>0.1992557267</v>
      </c>
      <c r="N45" s="97">
        <f t="shared" ref="N45:O45" si="168">IF($D45=0,"",$J45*K45)</f>
        <v>0.6785225718</v>
      </c>
      <c r="O45" s="97">
        <f t="shared" si="168"/>
        <v>0.3028793786</v>
      </c>
      <c r="P45" s="40"/>
      <c r="Q45" s="40"/>
      <c r="R45" s="40"/>
      <c r="S45" s="40"/>
      <c r="T45" s="94">
        <f t="shared" si="15"/>
        <v>0.4463806971</v>
      </c>
      <c r="U45" s="94">
        <f t="shared" si="16"/>
        <v>0.4287920549</v>
      </c>
      <c r="V45" s="98">
        <f t="shared" si="17"/>
        <v>0.441565129</v>
      </c>
      <c r="W45" s="98">
        <f t="shared" si="18"/>
        <v>0.4337494552</v>
      </c>
      <c r="X45" s="40">
        <f t="shared" si="19"/>
        <v>746</v>
      </c>
      <c r="Y45" s="40">
        <f t="shared" si="20"/>
        <v>731</v>
      </c>
      <c r="Z45" s="40">
        <f t="shared" si="21"/>
        <v>329.4075863</v>
      </c>
      <c r="AA45" s="40">
        <f t="shared" si="22"/>
        <v>416.5924137</v>
      </c>
      <c r="AB45" s="40">
        <f t="shared" si="23"/>
        <v>317.0708517</v>
      </c>
      <c r="AC45" s="40">
        <f t="shared" si="24"/>
        <v>413.9291483</v>
      </c>
      <c r="AD45" s="40">
        <f t="shared" si="25"/>
        <v>1.01090568</v>
      </c>
      <c r="AE45" s="40">
        <f t="shared" si="26"/>
        <v>0.5677300113</v>
      </c>
      <c r="AF45" s="34">
        <f t="shared" si="27"/>
        <v>333</v>
      </c>
      <c r="AG45" s="34">
        <f t="shared" ref="AG45:AH45" si="169">IF($D45=0,"",ROUND(AA45*AD45,0))</f>
        <v>421</v>
      </c>
      <c r="AH45" s="34">
        <f t="shared" si="169"/>
        <v>180</v>
      </c>
      <c r="AI45" s="34">
        <f t="shared" si="29"/>
        <v>235</v>
      </c>
      <c r="AJ45" s="17">
        <f>'CountyCom4; STUV'!F51</f>
        <v>1852</v>
      </c>
      <c r="AK45" s="100">
        <f t="shared" si="30"/>
        <v>1477</v>
      </c>
      <c r="AL45" s="43">
        <f t="shared" si="31"/>
        <v>0.7975161987</v>
      </c>
      <c r="AM45" s="100">
        <f t="shared" si="32"/>
        <v>1169</v>
      </c>
      <c r="AN45" s="42">
        <f t="shared" si="33"/>
        <v>0.6312095032</v>
      </c>
      <c r="AO45" s="39">
        <f t="shared" si="34"/>
        <v>0.5612728504</v>
      </c>
      <c r="AP45" s="39">
        <f t="shared" si="35"/>
        <v>0.615436696</v>
      </c>
      <c r="AQ45" s="39">
        <f t="shared" si="36"/>
        <v>0.4388366125</v>
      </c>
      <c r="AR45" s="39">
        <f t="shared" si="37"/>
        <v>0.5141146279</v>
      </c>
      <c r="AS45" s="39">
        <f t="shared" si="9"/>
        <v>0.5612728504</v>
      </c>
      <c r="AT45" s="39">
        <f t="shared" si="38"/>
        <v>0.4949221395</v>
      </c>
      <c r="AU45" s="39">
        <f t="shared" si="39"/>
        <v>0.4388366125</v>
      </c>
      <c r="AV45" s="39">
        <f t="shared" si="40"/>
        <v>0.3550042772</v>
      </c>
    </row>
    <row r="46">
      <c r="A46" s="73"/>
      <c r="B46" s="73"/>
      <c r="C46" s="73"/>
      <c r="D46" s="74">
        <f t="shared" si="10"/>
        <v>1</v>
      </c>
      <c r="E46" s="84">
        <f>'CountyCom4; STUV'!M52</f>
        <v>256</v>
      </c>
      <c r="F46" s="84">
        <f>'CountyCom4; STUV'!N52</f>
        <v>349</v>
      </c>
      <c r="G46" s="85">
        <f>'CountyCom4; STUV'!O52</f>
        <v>436</v>
      </c>
      <c r="H46" s="85">
        <f>'CountyCom4; STUV'!P52</f>
        <v>197</v>
      </c>
      <c r="I46" s="94">
        <f t="shared" si="11"/>
        <v>0.4231404959</v>
      </c>
      <c r="J46" s="95">
        <f t="shared" si="12"/>
        <v>0.6887835703</v>
      </c>
      <c r="K46" s="96">
        <f t="shared" ref="K46:M46" si="170">IF($D46=0,"",POWER($I46,K$2))</f>
        <v>1</v>
      </c>
      <c r="L46" s="96">
        <f t="shared" si="170"/>
        <v>0.4231404959</v>
      </c>
      <c r="M46" s="96">
        <f t="shared" si="170"/>
        <v>0.1790478792</v>
      </c>
      <c r="N46" s="97">
        <f t="shared" ref="N46:O46" si="171">IF($D46=0,"",$J46*K46)</f>
        <v>0.6887835703</v>
      </c>
      <c r="O46" s="97">
        <f t="shared" si="171"/>
        <v>0.2914522215</v>
      </c>
      <c r="P46" s="40"/>
      <c r="Q46" s="40"/>
      <c r="R46" s="40"/>
      <c r="S46" s="40"/>
      <c r="T46" s="94">
        <f t="shared" si="15"/>
        <v>0.4231404959</v>
      </c>
      <c r="U46" s="94">
        <f t="shared" si="16"/>
        <v>0.4390530534</v>
      </c>
      <c r="V46" s="98">
        <f t="shared" si="17"/>
        <v>0.4182118059</v>
      </c>
      <c r="W46" s="98">
        <f t="shared" si="18"/>
        <v>0.4437503221</v>
      </c>
      <c r="X46" s="40">
        <f t="shared" si="19"/>
        <v>605</v>
      </c>
      <c r="Y46" s="40">
        <f t="shared" si="20"/>
        <v>633</v>
      </c>
      <c r="Z46" s="40">
        <f t="shared" si="21"/>
        <v>253.0181426</v>
      </c>
      <c r="AA46" s="40">
        <f t="shared" si="22"/>
        <v>351.9818574</v>
      </c>
      <c r="AB46" s="40">
        <f t="shared" si="23"/>
        <v>280.8939539</v>
      </c>
      <c r="AC46" s="40">
        <f t="shared" si="24"/>
        <v>352.1060461</v>
      </c>
      <c r="AD46" s="40">
        <f t="shared" si="25"/>
        <v>1.011785153</v>
      </c>
      <c r="AE46" s="40">
        <f t="shared" si="26"/>
        <v>0.5594905347</v>
      </c>
      <c r="AF46" s="34">
        <f t="shared" si="27"/>
        <v>256</v>
      </c>
      <c r="AG46" s="34">
        <f t="shared" ref="AG46:AH46" si="172">IF($D46=0,"",ROUND(AA46*AD46,0))</f>
        <v>356</v>
      </c>
      <c r="AH46" s="34">
        <f t="shared" si="172"/>
        <v>157</v>
      </c>
      <c r="AI46" s="34">
        <f t="shared" si="29"/>
        <v>197</v>
      </c>
      <c r="AJ46" s="17">
        <f>'CountyCom4; STUV'!F52</f>
        <v>1504</v>
      </c>
      <c r="AK46" s="100">
        <f t="shared" si="30"/>
        <v>1238</v>
      </c>
      <c r="AL46" s="43">
        <f t="shared" si="31"/>
        <v>0.8231382979</v>
      </c>
      <c r="AM46" s="100">
        <f t="shared" si="32"/>
        <v>966</v>
      </c>
      <c r="AN46" s="42">
        <f t="shared" si="33"/>
        <v>0.642287234</v>
      </c>
      <c r="AO46" s="39">
        <f t="shared" si="34"/>
        <v>0.5589660743</v>
      </c>
      <c r="AP46" s="39">
        <f t="shared" si="35"/>
        <v>0.6340872375</v>
      </c>
      <c r="AQ46" s="39">
        <f t="shared" si="36"/>
        <v>0.4275362319</v>
      </c>
      <c r="AR46" s="39">
        <f t="shared" si="37"/>
        <v>0.5310559006</v>
      </c>
      <c r="AS46" s="39">
        <f t="shared" si="9"/>
        <v>0.5589660743</v>
      </c>
      <c r="AT46" s="39">
        <f t="shared" si="38"/>
        <v>0.5113085622</v>
      </c>
      <c r="AU46" s="39">
        <f t="shared" si="39"/>
        <v>0.4275362319</v>
      </c>
      <c r="AV46" s="39">
        <f t="shared" si="40"/>
        <v>0.3664596273</v>
      </c>
    </row>
    <row r="47">
      <c r="A47" s="73"/>
      <c r="B47" s="73"/>
      <c r="C47" s="73"/>
      <c r="D47" s="74">
        <f t="shared" si="10"/>
        <v>1</v>
      </c>
      <c r="E47" s="84">
        <f>'CountyCom4; STUV'!M53</f>
        <v>84</v>
      </c>
      <c r="F47" s="84">
        <f>'CountyCom4; STUV'!N53</f>
        <v>144</v>
      </c>
      <c r="G47" s="85">
        <f>'CountyCom4; STUV'!O53</f>
        <v>153</v>
      </c>
      <c r="H47" s="85">
        <f>'CountyCom4; STUV'!P53</f>
        <v>84</v>
      </c>
      <c r="I47" s="94">
        <f t="shared" si="11"/>
        <v>0.3684210526</v>
      </c>
      <c r="J47" s="95">
        <f t="shared" si="12"/>
        <v>0.6455696203</v>
      </c>
      <c r="K47" s="96">
        <f t="shared" ref="K47:M47" si="173">IF($D47=0,"",POWER($I47,K$2))</f>
        <v>1</v>
      </c>
      <c r="L47" s="96">
        <f t="shared" si="173"/>
        <v>0.3684210526</v>
      </c>
      <c r="M47" s="96">
        <f t="shared" si="173"/>
        <v>0.135734072</v>
      </c>
      <c r="N47" s="97">
        <f t="shared" ref="N47:O47" si="174">IF($D47=0,"",$J47*K47)</f>
        <v>0.6455696203</v>
      </c>
      <c r="O47" s="97">
        <f t="shared" si="174"/>
        <v>0.237841439</v>
      </c>
      <c r="P47" s="40"/>
      <c r="Q47" s="40"/>
      <c r="R47" s="40"/>
      <c r="S47" s="40"/>
      <c r="T47" s="94">
        <f t="shared" si="15"/>
        <v>0.3684210526</v>
      </c>
      <c r="U47" s="94">
        <f t="shared" si="16"/>
        <v>0.3958391033</v>
      </c>
      <c r="V47" s="98">
        <f t="shared" si="17"/>
        <v>0.3639782855</v>
      </c>
      <c r="W47" s="98">
        <f t="shared" si="18"/>
        <v>0.3999280878</v>
      </c>
      <c r="X47" s="40">
        <f t="shared" si="19"/>
        <v>228</v>
      </c>
      <c r="Y47" s="40">
        <f t="shared" si="20"/>
        <v>237</v>
      </c>
      <c r="Z47" s="40">
        <f t="shared" si="21"/>
        <v>82.9870491</v>
      </c>
      <c r="AA47" s="40">
        <f t="shared" si="22"/>
        <v>145.0129509</v>
      </c>
      <c r="AB47" s="40">
        <f t="shared" si="23"/>
        <v>94.78295681</v>
      </c>
      <c r="AC47" s="40">
        <f t="shared" si="24"/>
        <v>142.2170432</v>
      </c>
      <c r="AD47" s="40">
        <f t="shared" si="25"/>
        <v>1.012206132</v>
      </c>
      <c r="AE47" s="40">
        <f t="shared" si="26"/>
        <v>0.5906465084</v>
      </c>
      <c r="AF47" s="34">
        <f t="shared" si="27"/>
        <v>84</v>
      </c>
      <c r="AG47" s="34">
        <f t="shared" ref="AG47:AH47" si="175">IF($D47=0,"",ROUND(AA47*AD47,0))</f>
        <v>147</v>
      </c>
      <c r="AH47" s="34">
        <f t="shared" si="175"/>
        <v>56</v>
      </c>
      <c r="AI47" s="34">
        <f t="shared" si="29"/>
        <v>84</v>
      </c>
      <c r="AJ47" s="17">
        <f>'CountyCom4; STUV'!F53</f>
        <v>576</v>
      </c>
      <c r="AK47" s="100">
        <f t="shared" si="30"/>
        <v>465</v>
      </c>
      <c r="AL47" s="43">
        <f t="shared" si="31"/>
        <v>0.8072916667</v>
      </c>
      <c r="AM47" s="100">
        <f t="shared" si="32"/>
        <v>371</v>
      </c>
      <c r="AN47" s="42">
        <f t="shared" si="33"/>
        <v>0.6440972222</v>
      </c>
      <c r="AO47" s="39">
        <f t="shared" si="34"/>
        <v>0.5096774194</v>
      </c>
      <c r="AP47" s="39">
        <f t="shared" si="35"/>
        <v>0.6387096774</v>
      </c>
      <c r="AQ47" s="39">
        <f t="shared" si="36"/>
        <v>0.3773584906</v>
      </c>
      <c r="AR47" s="39">
        <f t="shared" si="37"/>
        <v>0.5471698113</v>
      </c>
      <c r="AS47" s="39">
        <f t="shared" si="9"/>
        <v>0.5096774194</v>
      </c>
      <c r="AT47" s="39">
        <f t="shared" si="38"/>
        <v>0.5096774194</v>
      </c>
      <c r="AU47" s="39">
        <f t="shared" si="39"/>
        <v>0.3773584906</v>
      </c>
      <c r="AV47" s="39">
        <f t="shared" si="40"/>
        <v>0.3773584906</v>
      </c>
    </row>
    <row r="48">
      <c r="A48" s="73"/>
      <c r="B48" s="73"/>
      <c r="C48" s="73"/>
      <c r="D48" s="74">
        <f t="shared" si="10"/>
        <v>1</v>
      </c>
      <c r="E48" s="84">
        <f>'CountyCom4; STUV'!M54</f>
        <v>83</v>
      </c>
      <c r="F48" s="84">
        <f>'CountyCom4; STUV'!N54</f>
        <v>81</v>
      </c>
      <c r="G48" s="85">
        <f>'CountyCom4; STUV'!O54</f>
        <v>107</v>
      </c>
      <c r="H48" s="85">
        <f>'CountyCom4; STUV'!P54</f>
        <v>62</v>
      </c>
      <c r="I48" s="94">
        <f t="shared" si="11"/>
        <v>0.506097561</v>
      </c>
      <c r="J48" s="95">
        <f t="shared" si="12"/>
        <v>0.6331360947</v>
      </c>
      <c r="K48" s="96">
        <f t="shared" ref="K48:M48" si="176">IF($D48=0,"",POWER($I48,K$2))</f>
        <v>1</v>
      </c>
      <c r="L48" s="96">
        <f t="shared" si="176"/>
        <v>0.506097561</v>
      </c>
      <c r="M48" s="96">
        <f t="shared" si="176"/>
        <v>0.2561347412</v>
      </c>
      <c r="N48" s="97">
        <f t="shared" ref="N48:O48" si="177">IF($D48=0,"",$J48*K48)</f>
        <v>0.6331360947</v>
      </c>
      <c r="O48" s="97">
        <f t="shared" si="177"/>
        <v>0.3204286333</v>
      </c>
      <c r="P48" s="40"/>
      <c r="Q48" s="40"/>
      <c r="R48" s="40"/>
      <c r="S48" s="40"/>
      <c r="T48" s="94">
        <f t="shared" si="15"/>
        <v>0.506097561</v>
      </c>
      <c r="U48" s="94">
        <f t="shared" si="16"/>
        <v>0.3834055778</v>
      </c>
      <c r="V48" s="98">
        <f t="shared" si="17"/>
        <v>0.5017850398</v>
      </c>
      <c r="W48" s="98">
        <f t="shared" si="18"/>
        <v>0.3890325849</v>
      </c>
      <c r="X48" s="40">
        <f t="shared" si="19"/>
        <v>164</v>
      </c>
      <c r="Y48" s="40">
        <f t="shared" si="20"/>
        <v>169</v>
      </c>
      <c r="Z48" s="40">
        <f t="shared" si="21"/>
        <v>82.29274653</v>
      </c>
      <c r="AA48" s="40">
        <f t="shared" si="22"/>
        <v>81.70725347</v>
      </c>
      <c r="AB48" s="40">
        <f t="shared" si="23"/>
        <v>65.74650685</v>
      </c>
      <c r="AC48" s="40">
        <f t="shared" si="24"/>
        <v>103.2534932</v>
      </c>
      <c r="AD48" s="40">
        <f t="shared" si="25"/>
        <v>1.00859436</v>
      </c>
      <c r="AE48" s="40">
        <f t="shared" si="26"/>
        <v>0.6004639466</v>
      </c>
      <c r="AF48" s="34">
        <f t="shared" si="27"/>
        <v>83</v>
      </c>
      <c r="AG48" s="34">
        <f t="shared" ref="AG48:AH48" si="178">IF($D48=0,"",ROUND(AA48*AD48,0))</f>
        <v>82</v>
      </c>
      <c r="AH48" s="34">
        <f t="shared" si="178"/>
        <v>39</v>
      </c>
      <c r="AI48" s="34">
        <f t="shared" si="29"/>
        <v>62</v>
      </c>
      <c r="AJ48" s="17">
        <f>'CountyCom4; STUV'!F54</f>
        <v>405</v>
      </c>
      <c r="AK48" s="100">
        <f t="shared" si="30"/>
        <v>333</v>
      </c>
      <c r="AL48" s="43">
        <f t="shared" si="31"/>
        <v>0.8222222222</v>
      </c>
      <c r="AM48" s="100">
        <f t="shared" si="32"/>
        <v>266</v>
      </c>
      <c r="AN48" s="42">
        <f t="shared" si="33"/>
        <v>0.6567901235</v>
      </c>
      <c r="AO48" s="39">
        <f t="shared" si="34"/>
        <v>0.5705705706</v>
      </c>
      <c r="AP48" s="39">
        <f t="shared" si="35"/>
        <v>0.5645645646</v>
      </c>
      <c r="AQ48" s="39">
        <f t="shared" si="36"/>
        <v>0.4586466165</v>
      </c>
      <c r="AR48" s="39">
        <f t="shared" si="37"/>
        <v>0.454887218</v>
      </c>
      <c r="AS48" s="39">
        <f t="shared" si="9"/>
        <v>0.5705705706</v>
      </c>
      <c r="AT48" s="39">
        <f t="shared" si="38"/>
        <v>0.5075075075</v>
      </c>
      <c r="AU48" s="39">
        <f t="shared" si="39"/>
        <v>0.4586466165</v>
      </c>
      <c r="AV48" s="39">
        <f t="shared" si="40"/>
        <v>0.3796992481</v>
      </c>
    </row>
    <row r="49">
      <c r="A49" s="73"/>
      <c r="B49" s="73"/>
      <c r="C49" s="73"/>
      <c r="D49" s="74">
        <f t="shared" si="10"/>
        <v>1</v>
      </c>
      <c r="E49" s="84">
        <f>'CountyCom4; STUV'!M55</f>
        <v>132</v>
      </c>
      <c r="F49" s="84">
        <f>'CountyCom4; STUV'!N55</f>
        <v>148</v>
      </c>
      <c r="G49" s="85">
        <f>'CountyCom4; STUV'!O55</f>
        <v>198</v>
      </c>
      <c r="H49" s="85">
        <f>'CountyCom4; STUV'!P55</f>
        <v>53</v>
      </c>
      <c r="I49" s="94">
        <f t="shared" si="11"/>
        <v>0.4714285714</v>
      </c>
      <c r="J49" s="95">
        <f t="shared" si="12"/>
        <v>0.7888446215</v>
      </c>
      <c r="K49" s="96">
        <f t="shared" ref="K49:M49" si="179">IF($D49=0,"",POWER($I49,K$2))</f>
        <v>1</v>
      </c>
      <c r="L49" s="96">
        <f t="shared" si="179"/>
        <v>0.4714285714</v>
      </c>
      <c r="M49" s="96">
        <f t="shared" si="179"/>
        <v>0.222244898</v>
      </c>
      <c r="N49" s="97">
        <f t="shared" ref="N49:O49" si="180">IF($D49=0,"",$J49*K49)</f>
        <v>0.7888446215</v>
      </c>
      <c r="O49" s="97">
        <f t="shared" si="180"/>
        <v>0.371883893</v>
      </c>
      <c r="P49" s="40"/>
      <c r="Q49" s="40"/>
      <c r="R49" s="40"/>
      <c r="S49" s="40"/>
      <c r="T49" s="94">
        <f t="shared" si="15"/>
        <v>0.4714285714</v>
      </c>
      <c r="U49" s="94">
        <f t="shared" si="16"/>
        <v>0.5391141046</v>
      </c>
      <c r="V49" s="98">
        <f t="shared" si="17"/>
        <v>0.4653796247</v>
      </c>
      <c r="W49" s="98">
        <f t="shared" si="18"/>
        <v>0.5443443034</v>
      </c>
      <c r="X49" s="40">
        <f t="shared" si="19"/>
        <v>280</v>
      </c>
      <c r="Y49" s="40">
        <f t="shared" si="20"/>
        <v>251</v>
      </c>
      <c r="Z49" s="40">
        <f t="shared" si="21"/>
        <v>130.3062949</v>
      </c>
      <c r="AA49" s="40">
        <f t="shared" si="22"/>
        <v>149.6937051</v>
      </c>
      <c r="AB49" s="40">
        <f t="shared" si="23"/>
        <v>136.6304202</v>
      </c>
      <c r="AC49" s="40">
        <f t="shared" si="24"/>
        <v>114.3695798</v>
      </c>
      <c r="AD49" s="40">
        <f t="shared" si="25"/>
        <v>1.012997876</v>
      </c>
      <c r="AE49" s="40">
        <f t="shared" si="26"/>
        <v>0.4634099389</v>
      </c>
      <c r="AF49" s="34">
        <f t="shared" si="27"/>
        <v>132</v>
      </c>
      <c r="AG49" s="34">
        <f t="shared" ref="AG49:AH49" si="181">IF($D49=0,"",ROUND(AA49*AD49,0))</f>
        <v>152</v>
      </c>
      <c r="AH49" s="34">
        <f t="shared" si="181"/>
        <v>63</v>
      </c>
      <c r="AI49" s="34">
        <f t="shared" si="29"/>
        <v>53</v>
      </c>
      <c r="AJ49" s="17">
        <f>'CountyCom4; STUV'!F55</f>
        <v>599</v>
      </c>
      <c r="AK49" s="100">
        <f t="shared" si="30"/>
        <v>531</v>
      </c>
      <c r="AL49" s="43">
        <f t="shared" si="31"/>
        <v>0.8864774624</v>
      </c>
      <c r="AM49" s="100">
        <f t="shared" si="32"/>
        <v>400</v>
      </c>
      <c r="AN49" s="42">
        <f t="shared" si="33"/>
        <v>0.6677796327</v>
      </c>
      <c r="AO49" s="39">
        <f t="shared" si="34"/>
        <v>0.6214689266</v>
      </c>
      <c r="AP49" s="39">
        <f t="shared" si="35"/>
        <v>0.6516007533</v>
      </c>
      <c r="AQ49" s="39">
        <f t="shared" si="36"/>
        <v>0.4875</v>
      </c>
      <c r="AR49" s="39">
        <f t="shared" si="37"/>
        <v>0.5375</v>
      </c>
      <c r="AS49" s="39">
        <f t="shared" si="9"/>
        <v>0.6214689266</v>
      </c>
      <c r="AT49" s="39">
        <f t="shared" si="38"/>
        <v>0.472693032</v>
      </c>
      <c r="AU49" s="39">
        <f t="shared" si="39"/>
        <v>0.4875</v>
      </c>
      <c r="AV49" s="39">
        <f t="shared" si="40"/>
        <v>0.29</v>
      </c>
    </row>
    <row r="50">
      <c r="A50" s="73"/>
      <c r="B50" s="73"/>
      <c r="C50" s="73"/>
      <c r="D50" s="74">
        <f t="shared" si="10"/>
        <v>1</v>
      </c>
      <c r="E50" s="84">
        <f>'CountyCom4; STUV'!M56</f>
        <v>60</v>
      </c>
      <c r="F50" s="84">
        <f>'CountyCom4; STUV'!N56</f>
        <v>58</v>
      </c>
      <c r="G50" s="85">
        <f>'CountyCom4; STUV'!O56</f>
        <v>75</v>
      </c>
      <c r="H50" s="85">
        <f>'CountyCom4; STUV'!P56</f>
        <v>53</v>
      </c>
      <c r="I50" s="94">
        <f t="shared" si="11"/>
        <v>0.5084745763</v>
      </c>
      <c r="J50" s="95">
        <f t="shared" si="12"/>
        <v>0.5859375</v>
      </c>
      <c r="K50" s="96">
        <f t="shared" ref="K50:M50" si="182">IF($D50=0,"",POWER($I50,K$2))</f>
        <v>1</v>
      </c>
      <c r="L50" s="96">
        <f t="shared" si="182"/>
        <v>0.5084745763</v>
      </c>
      <c r="M50" s="96">
        <f t="shared" si="182"/>
        <v>0.2585463947</v>
      </c>
      <c r="N50" s="97">
        <f t="shared" ref="N50:O50" si="183">IF($D50=0,"",$J50*K50)</f>
        <v>0.5859375</v>
      </c>
      <c r="O50" s="97">
        <f t="shared" si="183"/>
        <v>0.297934322</v>
      </c>
      <c r="P50" s="40"/>
      <c r="Q50" s="40"/>
      <c r="R50" s="40"/>
      <c r="S50" s="40"/>
      <c r="T50" s="94">
        <f t="shared" si="15"/>
        <v>0.5084745763</v>
      </c>
      <c r="U50" s="94">
        <f t="shared" si="16"/>
        <v>0.3362069831</v>
      </c>
      <c r="V50" s="98">
        <f t="shared" si="17"/>
        <v>0.5046889099</v>
      </c>
      <c r="W50" s="98">
        <f t="shared" si="18"/>
        <v>0.3418634734</v>
      </c>
      <c r="X50" s="40">
        <f t="shared" si="19"/>
        <v>118</v>
      </c>
      <c r="Y50" s="40">
        <f t="shared" si="20"/>
        <v>128</v>
      </c>
      <c r="Z50" s="40">
        <f t="shared" si="21"/>
        <v>59.55329137</v>
      </c>
      <c r="AA50" s="40">
        <f t="shared" si="22"/>
        <v>58.44670863</v>
      </c>
      <c r="AB50" s="40">
        <f t="shared" si="23"/>
        <v>43.75852459</v>
      </c>
      <c r="AC50" s="40">
        <f t="shared" si="24"/>
        <v>84.24147541</v>
      </c>
      <c r="AD50" s="40">
        <f t="shared" si="25"/>
        <v>1.00750099</v>
      </c>
      <c r="AE50" s="40">
        <f t="shared" si="26"/>
        <v>0.6291437768</v>
      </c>
      <c r="AF50" s="34">
        <f t="shared" si="27"/>
        <v>60</v>
      </c>
      <c r="AG50" s="34">
        <f t="shared" ref="AG50:AH50" si="184">IF($D50=0,"",ROUND(AA50*AD50,0))</f>
        <v>59</v>
      </c>
      <c r="AH50" s="34">
        <f t="shared" si="184"/>
        <v>28</v>
      </c>
      <c r="AI50" s="34">
        <f t="shared" si="29"/>
        <v>53</v>
      </c>
      <c r="AJ50" s="17">
        <f>'CountyCom4; STUV'!F56</f>
        <v>313</v>
      </c>
      <c r="AK50" s="100">
        <f t="shared" si="30"/>
        <v>246</v>
      </c>
      <c r="AL50" s="43">
        <f t="shared" si="31"/>
        <v>0.785942492</v>
      </c>
      <c r="AM50" s="100">
        <f t="shared" si="32"/>
        <v>200</v>
      </c>
      <c r="AN50" s="42">
        <f t="shared" si="33"/>
        <v>0.6389776358</v>
      </c>
      <c r="AO50" s="39">
        <f t="shared" si="34"/>
        <v>0.5487804878</v>
      </c>
      <c r="AP50" s="39">
        <f t="shared" si="35"/>
        <v>0.5406504065</v>
      </c>
      <c r="AQ50" s="39">
        <f t="shared" si="36"/>
        <v>0.44</v>
      </c>
      <c r="AR50" s="39">
        <f t="shared" si="37"/>
        <v>0.435</v>
      </c>
      <c r="AS50" s="39">
        <f t="shared" si="9"/>
        <v>0.5487804878</v>
      </c>
      <c r="AT50" s="39">
        <f t="shared" si="38"/>
        <v>0.5203252033</v>
      </c>
      <c r="AU50" s="39">
        <f t="shared" si="39"/>
        <v>0.44</v>
      </c>
      <c r="AV50" s="39">
        <f t="shared" si="40"/>
        <v>0.405</v>
      </c>
    </row>
    <row r="51">
      <c r="A51" s="73"/>
      <c r="B51" s="73"/>
      <c r="C51" s="73"/>
      <c r="D51" s="74">
        <f t="shared" si="10"/>
        <v>1</v>
      </c>
      <c r="E51" s="84">
        <f>'CountyCom4; STUV'!M57</f>
        <v>409</v>
      </c>
      <c r="F51" s="84">
        <f>'CountyCom4; STUV'!N57</f>
        <v>530</v>
      </c>
      <c r="G51" s="85">
        <f>'CountyCom4; STUV'!O57</f>
        <v>605</v>
      </c>
      <c r="H51" s="85">
        <f>'CountyCom4; STUV'!P57</f>
        <v>283</v>
      </c>
      <c r="I51" s="94">
        <f t="shared" si="11"/>
        <v>0.4355697551</v>
      </c>
      <c r="J51" s="95">
        <f t="shared" si="12"/>
        <v>0.6813063063</v>
      </c>
      <c r="K51" s="96">
        <f t="shared" ref="K51:M51" si="185">IF($D51=0,"",POWER($I51,K$2))</f>
        <v>1</v>
      </c>
      <c r="L51" s="96">
        <f t="shared" si="185"/>
        <v>0.4355697551</v>
      </c>
      <c r="M51" s="96">
        <f t="shared" si="185"/>
        <v>0.1897210115</v>
      </c>
      <c r="N51" s="97">
        <f t="shared" ref="N51:O51" si="186">IF($D51=0,"",$J51*K51)</f>
        <v>0.6813063063</v>
      </c>
      <c r="O51" s="97">
        <f t="shared" si="186"/>
        <v>0.296756421</v>
      </c>
      <c r="P51" s="40"/>
      <c r="Q51" s="40"/>
      <c r="R51" s="40"/>
      <c r="S51" s="40"/>
      <c r="T51" s="94">
        <f t="shared" si="15"/>
        <v>0.4355697551</v>
      </c>
      <c r="U51" s="94">
        <f t="shared" si="16"/>
        <v>0.4315757894</v>
      </c>
      <c r="V51" s="98">
        <f t="shared" si="17"/>
        <v>0.4307237788</v>
      </c>
      <c r="W51" s="98">
        <f t="shared" si="18"/>
        <v>0.436412305</v>
      </c>
      <c r="X51" s="40">
        <f t="shared" si="19"/>
        <v>939</v>
      </c>
      <c r="Y51" s="40">
        <f t="shared" si="20"/>
        <v>888</v>
      </c>
      <c r="Z51" s="40">
        <f t="shared" si="21"/>
        <v>404.4496283</v>
      </c>
      <c r="AA51" s="40">
        <f t="shared" si="22"/>
        <v>534.5503717</v>
      </c>
      <c r="AB51" s="40">
        <f t="shared" si="23"/>
        <v>387.5341268</v>
      </c>
      <c r="AC51" s="40">
        <f t="shared" si="24"/>
        <v>500.4658732</v>
      </c>
      <c r="AD51" s="40">
        <f t="shared" si="25"/>
        <v>1.011250775</v>
      </c>
      <c r="AE51" s="40">
        <f t="shared" si="26"/>
        <v>0.5654731225</v>
      </c>
      <c r="AF51" s="34">
        <f t="shared" si="27"/>
        <v>409</v>
      </c>
      <c r="AG51" s="34">
        <f t="shared" ref="AG51:AH51" si="187">IF($D51=0,"",ROUND(AA51*AD51,0))</f>
        <v>541</v>
      </c>
      <c r="AH51" s="34">
        <f t="shared" si="187"/>
        <v>219</v>
      </c>
      <c r="AI51" s="34">
        <f t="shared" si="29"/>
        <v>283</v>
      </c>
      <c r="AJ51" s="17">
        <f>'CountyCom4; STUV'!F57</f>
        <v>2389</v>
      </c>
      <c r="AK51" s="100">
        <f t="shared" si="30"/>
        <v>1827</v>
      </c>
      <c r="AL51" s="43">
        <f t="shared" si="31"/>
        <v>0.7647551277</v>
      </c>
      <c r="AM51" s="100">
        <f t="shared" si="32"/>
        <v>1452</v>
      </c>
      <c r="AN51" s="42">
        <f t="shared" si="33"/>
        <v>0.6077856844</v>
      </c>
      <c r="AO51" s="39">
        <f t="shared" si="34"/>
        <v>0.5550082102</v>
      </c>
      <c r="AP51" s="39">
        <f t="shared" si="35"/>
        <v>0.6212370005</v>
      </c>
      <c r="AQ51" s="39">
        <f t="shared" si="36"/>
        <v>0.4325068871</v>
      </c>
      <c r="AR51" s="39">
        <f t="shared" si="37"/>
        <v>0.523415978</v>
      </c>
      <c r="AS51" s="39">
        <f t="shared" si="9"/>
        <v>0.5550082102</v>
      </c>
      <c r="AT51" s="39">
        <f t="shared" si="38"/>
        <v>0.4860426929</v>
      </c>
      <c r="AU51" s="39">
        <f t="shared" si="39"/>
        <v>0.4325068871</v>
      </c>
      <c r="AV51" s="39">
        <f t="shared" si="40"/>
        <v>0.3457300275</v>
      </c>
    </row>
    <row r="52">
      <c r="A52" s="73"/>
      <c r="B52" s="73"/>
      <c r="C52" s="73"/>
      <c r="D52" s="74">
        <f t="shared" si="10"/>
        <v>1</v>
      </c>
      <c r="E52" s="84">
        <f>'CountyCom4; STUV'!M58</f>
        <v>30</v>
      </c>
      <c r="F52" s="84">
        <f>'CountyCom4; STUV'!N58</f>
        <v>36</v>
      </c>
      <c r="G52" s="85">
        <f>'CountyCom4; STUV'!O58</f>
        <v>46</v>
      </c>
      <c r="H52" s="85">
        <f>'CountyCom4; STUV'!P58</f>
        <v>18</v>
      </c>
      <c r="I52" s="94">
        <f t="shared" si="11"/>
        <v>0.4545454545</v>
      </c>
      <c r="J52" s="95">
        <f t="shared" si="12"/>
        <v>0.71875</v>
      </c>
      <c r="K52" s="96">
        <f t="shared" ref="K52:M52" si="188">IF($D52=0,"",POWER($I52,K$2))</f>
        <v>1</v>
      </c>
      <c r="L52" s="96">
        <f t="shared" si="188"/>
        <v>0.4545454545</v>
      </c>
      <c r="M52" s="96">
        <f t="shared" si="188"/>
        <v>0.2066115702</v>
      </c>
      <c r="N52" s="97">
        <f t="shared" ref="N52:O52" si="189">IF($D52=0,"",$J52*K52)</f>
        <v>0.71875</v>
      </c>
      <c r="O52" s="97">
        <f t="shared" si="189"/>
        <v>0.3267045455</v>
      </c>
      <c r="P52" s="40"/>
      <c r="Q52" s="40"/>
      <c r="R52" s="40"/>
      <c r="S52" s="40"/>
      <c r="T52" s="94">
        <f t="shared" si="15"/>
        <v>0.4545454545</v>
      </c>
      <c r="U52" s="94">
        <f t="shared" si="16"/>
        <v>0.4690194831</v>
      </c>
      <c r="V52" s="98">
        <f t="shared" si="17"/>
        <v>0.4492802122</v>
      </c>
      <c r="W52" s="98">
        <f t="shared" si="18"/>
        <v>0.4740655405</v>
      </c>
      <c r="X52" s="40">
        <f t="shared" si="19"/>
        <v>66</v>
      </c>
      <c r="Y52" s="40">
        <f t="shared" si="20"/>
        <v>64</v>
      </c>
      <c r="Z52" s="40">
        <f t="shared" si="21"/>
        <v>29.65249401</v>
      </c>
      <c r="AA52" s="40">
        <f t="shared" si="22"/>
        <v>36.34750599</v>
      </c>
      <c r="AB52" s="40">
        <f t="shared" si="23"/>
        <v>30.34019459</v>
      </c>
      <c r="AC52" s="40">
        <f t="shared" si="24"/>
        <v>33.65980541</v>
      </c>
      <c r="AD52" s="40">
        <f t="shared" si="25"/>
        <v>1.011719284</v>
      </c>
      <c r="AE52" s="40">
        <f t="shared" si="26"/>
        <v>0.5347624498</v>
      </c>
      <c r="AF52" s="34">
        <f t="shared" si="27"/>
        <v>30</v>
      </c>
      <c r="AG52" s="34">
        <f t="shared" ref="AG52:AH52" si="190">IF($D52=0,"",ROUND(AA52*AD52,0))</f>
        <v>37</v>
      </c>
      <c r="AH52" s="34">
        <f t="shared" si="190"/>
        <v>16</v>
      </c>
      <c r="AI52" s="34">
        <f t="shared" si="29"/>
        <v>18</v>
      </c>
      <c r="AJ52" s="17">
        <f>'CountyCom4; STUV'!F58</f>
        <v>163</v>
      </c>
      <c r="AK52" s="100">
        <f t="shared" si="30"/>
        <v>130</v>
      </c>
      <c r="AL52" s="43">
        <f t="shared" si="31"/>
        <v>0.7975460123</v>
      </c>
      <c r="AM52" s="100">
        <f t="shared" si="32"/>
        <v>101</v>
      </c>
      <c r="AN52" s="42">
        <f t="shared" si="33"/>
        <v>0.6196319018</v>
      </c>
      <c r="AO52" s="39">
        <f t="shared" si="34"/>
        <v>0.5846153846</v>
      </c>
      <c r="AP52" s="39">
        <f t="shared" si="35"/>
        <v>0.6307692308</v>
      </c>
      <c r="AQ52" s="39">
        <f t="shared" si="36"/>
        <v>0.4554455446</v>
      </c>
      <c r="AR52" s="39">
        <f t="shared" si="37"/>
        <v>0.5247524752</v>
      </c>
      <c r="AS52" s="39">
        <f t="shared" si="9"/>
        <v>0.5846153846</v>
      </c>
      <c r="AT52" s="39">
        <f t="shared" si="38"/>
        <v>0.4923076923</v>
      </c>
      <c r="AU52" s="39">
        <f t="shared" si="39"/>
        <v>0.4554455446</v>
      </c>
      <c r="AV52" s="39">
        <f t="shared" si="40"/>
        <v>0.3366336634</v>
      </c>
    </row>
    <row r="53">
      <c r="A53" s="73"/>
      <c r="B53" s="73"/>
      <c r="C53" s="73"/>
      <c r="D53" s="74">
        <f t="shared" si="10"/>
        <v>1</v>
      </c>
      <c r="E53" s="84">
        <f>'CountyCom4; STUV'!M59</f>
        <v>85</v>
      </c>
      <c r="F53" s="84">
        <f>'CountyCom4; STUV'!N59</f>
        <v>165</v>
      </c>
      <c r="G53" s="85">
        <f>'CountyCom4; STUV'!O59</f>
        <v>138</v>
      </c>
      <c r="H53" s="85">
        <f>'CountyCom4; STUV'!P59</f>
        <v>92</v>
      </c>
      <c r="I53" s="94">
        <f t="shared" si="11"/>
        <v>0.34</v>
      </c>
      <c r="J53" s="95">
        <f t="shared" si="12"/>
        <v>0.6</v>
      </c>
      <c r="K53" s="96">
        <f t="shared" ref="K53:M53" si="191">IF($D53=0,"",POWER($I53,K$2))</f>
        <v>1</v>
      </c>
      <c r="L53" s="96">
        <f t="shared" si="191"/>
        <v>0.34</v>
      </c>
      <c r="M53" s="96">
        <f t="shared" si="191"/>
        <v>0.1156</v>
      </c>
      <c r="N53" s="97">
        <f t="shared" ref="N53:O53" si="192">IF($D53=0,"",$J53*K53)</f>
        <v>0.6</v>
      </c>
      <c r="O53" s="97">
        <f t="shared" si="192"/>
        <v>0.204</v>
      </c>
      <c r="P53" s="40"/>
      <c r="Q53" s="40"/>
      <c r="R53" s="40"/>
      <c r="S53" s="40"/>
      <c r="T53" s="94">
        <f t="shared" si="15"/>
        <v>0.34</v>
      </c>
      <c r="U53" s="94">
        <f t="shared" si="16"/>
        <v>0.3502694831</v>
      </c>
      <c r="V53" s="98">
        <f t="shared" si="17"/>
        <v>0.336067819</v>
      </c>
      <c r="W53" s="98">
        <f t="shared" si="18"/>
        <v>0.3540439688</v>
      </c>
      <c r="X53" s="40">
        <f t="shared" si="19"/>
        <v>250</v>
      </c>
      <c r="Y53" s="40">
        <f t="shared" si="20"/>
        <v>230</v>
      </c>
      <c r="Z53" s="40">
        <f t="shared" si="21"/>
        <v>84.01695475</v>
      </c>
      <c r="AA53" s="40">
        <f t="shared" si="22"/>
        <v>165.9830453</v>
      </c>
      <c r="AB53" s="40">
        <f t="shared" si="23"/>
        <v>81.43011282</v>
      </c>
      <c r="AC53" s="40">
        <f t="shared" si="24"/>
        <v>148.5698872</v>
      </c>
      <c r="AD53" s="40">
        <f t="shared" si="25"/>
        <v>1.011700558</v>
      </c>
      <c r="AE53" s="40">
        <f t="shared" si="26"/>
        <v>0.6192371936</v>
      </c>
      <c r="AF53" s="34">
        <f t="shared" si="27"/>
        <v>85</v>
      </c>
      <c r="AG53" s="34">
        <f t="shared" ref="AG53:AH53" si="193">IF($D53=0,"",ROUND(AA53*AD53,0))</f>
        <v>168</v>
      </c>
      <c r="AH53" s="34">
        <f t="shared" si="193"/>
        <v>50</v>
      </c>
      <c r="AI53" s="34">
        <f t="shared" si="29"/>
        <v>92</v>
      </c>
      <c r="AJ53" s="17">
        <f>'CountyCom4; STUV'!F59</f>
        <v>643</v>
      </c>
      <c r="AK53" s="100">
        <f t="shared" si="30"/>
        <v>480</v>
      </c>
      <c r="AL53" s="43">
        <f t="shared" si="31"/>
        <v>0.7465007776</v>
      </c>
      <c r="AM53" s="100">
        <f t="shared" si="32"/>
        <v>395</v>
      </c>
      <c r="AN53" s="42">
        <f t="shared" si="33"/>
        <v>0.6143079316</v>
      </c>
      <c r="AO53" s="39">
        <f t="shared" si="34"/>
        <v>0.4645833333</v>
      </c>
      <c r="AP53" s="39">
        <f t="shared" si="35"/>
        <v>0.63125</v>
      </c>
      <c r="AQ53" s="39">
        <f t="shared" si="36"/>
        <v>0.3417721519</v>
      </c>
      <c r="AR53" s="39">
        <f t="shared" si="37"/>
        <v>0.5518987342</v>
      </c>
      <c r="AS53" s="39">
        <f t="shared" si="9"/>
        <v>0.4645833333</v>
      </c>
      <c r="AT53" s="39">
        <f t="shared" si="38"/>
        <v>0.4791666667</v>
      </c>
      <c r="AU53" s="39">
        <f t="shared" si="39"/>
        <v>0.3417721519</v>
      </c>
      <c r="AV53" s="39">
        <f t="shared" si="40"/>
        <v>0.3594936709</v>
      </c>
    </row>
    <row r="54">
      <c r="A54" s="73"/>
      <c r="B54" s="73"/>
      <c r="C54" s="73"/>
      <c r="D54" s="74">
        <f t="shared" si="10"/>
        <v>1</v>
      </c>
      <c r="E54" s="84">
        <f>'CountyCom4; STUV'!M60</f>
        <v>187</v>
      </c>
      <c r="F54" s="84">
        <f>'CountyCom4; STUV'!N60</f>
        <v>225</v>
      </c>
      <c r="G54" s="85">
        <f>'CountyCom4; STUV'!O60</f>
        <v>295</v>
      </c>
      <c r="H54" s="85">
        <f>'CountyCom4; STUV'!P60</f>
        <v>136</v>
      </c>
      <c r="I54" s="94">
        <f t="shared" si="11"/>
        <v>0.4538834951</v>
      </c>
      <c r="J54" s="95">
        <f t="shared" si="12"/>
        <v>0.6844547564</v>
      </c>
      <c r="K54" s="96">
        <f t="shared" ref="K54:M54" si="194">IF($D54=0,"",POWER($I54,K$2))</f>
        <v>1</v>
      </c>
      <c r="L54" s="96">
        <f t="shared" si="194"/>
        <v>0.4538834951</v>
      </c>
      <c r="M54" s="96">
        <f t="shared" si="194"/>
        <v>0.2060102272</v>
      </c>
      <c r="N54" s="97">
        <f t="shared" ref="N54:O54" si="195">IF($D54=0,"",$J54*K54)</f>
        <v>0.6844547564</v>
      </c>
      <c r="O54" s="97">
        <f t="shared" si="195"/>
        <v>0.3106627171</v>
      </c>
      <c r="P54" s="40"/>
      <c r="Q54" s="40"/>
      <c r="R54" s="40"/>
      <c r="S54" s="40"/>
      <c r="T54" s="94">
        <f t="shared" si="15"/>
        <v>0.4538834951</v>
      </c>
      <c r="U54" s="94">
        <f t="shared" si="16"/>
        <v>0.4347242395</v>
      </c>
      <c r="V54" s="98">
        <f t="shared" si="17"/>
        <v>0.4490012227</v>
      </c>
      <c r="W54" s="98">
        <f t="shared" si="18"/>
        <v>0.4397650436</v>
      </c>
      <c r="X54" s="40">
        <f t="shared" si="19"/>
        <v>412</v>
      </c>
      <c r="Y54" s="40">
        <f t="shared" si="20"/>
        <v>431</v>
      </c>
      <c r="Z54" s="40">
        <f t="shared" si="21"/>
        <v>184.9885038</v>
      </c>
      <c r="AA54" s="40">
        <f t="shared" si="22"/>
        <v>227.0114962</v>
      </c>
      <c r="AB54" s="40">
        <f t="shared" si="23"/>
        <v>189.5387338</v>
      </c>
      <c r="AC54" s="40">
        <f t="shared" si="24"/>
        <v>241.4612662</v>
      </c>
      <c r="AD54" s="40">
        <f t="shared" si="25"/>
        <v>1.010873628</v>
      </c>
      <c r="AE54" s="40">
        <f t="shared" si="26"/>
        <v>0.5632373346</v>
      </c>
      <c r="AF54" s="34">
        <f t="shared" si="27"/>
        <v>187</v>
      </c>
      <c r="AG54" s="34">
        <f t="shared" ref="AG54:AH54" si="196">IF($D54=0,"",ROUND(AA54*AD54,0))</f>
        <v>229</v>
      </c>
      <c r="AH54" s="34">
        <f t="shared" si="196"/>
        <v>107</v>
      </c>
      <c r="AI54" s="34">
        <f t="shared" si="29"/>
        <v>136</v>
      </c>
      <c r="AJ54" s="17">
        <f>'CountyCom4; STUV'!F60</f>
        <v>1063</v>
      </c>
      <c r="AK54" s="100">
        <f t="shared" si="30"/>
        <v>843</v>
      </c>
      <c r="AL54" s="43">
        <f t="shared" si="31"/>
        <v>0.7930385701</v>
      </c>
      <c r="AM54" s="100">
        <f t="shared" si="32"/>
        <v>659</v>
      </c>
      <c r="AN54" s="42">
        <f t="shared" si="33"/>
        <v>0.619943556</v>
      </c>
      <c r="AO54" s="39">
        <f t="shared" si="34"/>
        <v>0.571767497</v>
      </c>
      <c r="AP54" s="39">
        <f t="shared" si="35"/>
        <v>0.6168446026</v>
      </c>
      <c r="AQ54" s="39">
        <f t="shared" si="36"/>
        <v>0.4461305008</v>
      </c>
      <c r="AR54" s="39">
        <f t="shared" si="37"/>
        <v>0.5098634294</v>
      </c>
      <c r="AS54" s="39">
        <f t="shared" si="9"/>
        <v>0.571767497</v>
      </c>
      <c r="AT54" s="39">
        <f t="shared" si="38"/>
        <v>0.5112692764</v>
      </c>
      <c r="AU54" s="39">
        <f t="shared" si="39"/>
        <v>0.4461305008</v>
      </c>
      <c r="AV54" s="39">
        <f t="shared" si="40"/>
        <v>0.3687405159</v>
      </c>
    </row>
    <row r="55">
      <c r="A55" s="73"/>
      <c r="B55" s="73"/>
      <c r="C55" s="73"/>
      <c r="D55" s="74">
        <f t="shared" si="10"/>
        <v>1</v>
      </c>
      <c r="E55" s="84">
        <f>'CountyCom4; STUV'!M61</f>
        <v>234</v>
      </c>
      <c r="F55" s="84">
        <f>'CountyCom4; STUV'!N61</f>
        <v>174</v>
      </c>
      <c r="G55" s="85">
        <f>'CountyCom4; STUV'!O61</f>
        <v>552</v>
      </c>
      <c r="H55" s="85">
        <f>'CountyCom4; STUV'!P61</f>
        <v>94</v>
      </c>
      <c r="I55" s="94">
        <f t="shared" si="11"/>
        <v>0.5735294118</v>
      </c>
      <c r="J55" s="95">
        <f t="shared" si="12"/>
        <v>0.8544891641</v>
      </c>
      <c r="K55" s="96">
        <f t="shared" ref="K55:M55" si="197">IF($D55=0,"",POWER($I55,K$2))</f>
        <v>1</v>
      </c>
      <c r="L55" s="96">
        <f t="shared" si="197"/>
        <v>0.5735294118</v>
      </c>
      <c r="M55" s="96">
        <f t="shared" si="197"/>
        <v>0.3289359862</v>
      </c>
      <c r="N55" s="97">
        <f t="shared" ref="N55:O55" si="198">IF($D55=0,"",$J55*K55)</f>
        <v>0.8544891641</v>
      </c>
      <c r="O55" s="97">
        <f t="shared" si="198"/>
        <v>0.4900746676</v>
      </c>
      <c r="P55" s="40"/>
      <c r="Q55" s="40"/>
      <c r="R55" s="40"/>
      <c r="S55" s="40"/>
      <c r="T55" s="94">
        <f t="shared" si="15"/>
        <v>0.5735294118</v>
      </c>
      <c r="U55" s="94">
        <f t="shared" si="16"/>
        <v>0.6047586472</v>
      </c>
      <c r="V55" s="98">
        <f t="shared" si="17"/>
        <v>0.5667411363</v>
      </c>
      <c r="W55" s="98">
        <f t="shared" si="18"/>
        <v>0.611124776</v>
      </c>
      <c r="X55" s="40">
        <f t="shared" si="19"/>
        <v>408</v>
      </c>
      <c r="Y55" s="40">
        <f t="shared" si="20"/>
        <v>646</v>
      </c>
      <c r="Z55" s="40">
        <f t="shared" si="21"/>
        <v>231.2303836</v>
      </c>
      <c r="AA55" s="40">
        <f t="shared" si="22"/>
        <v>176.7696164</v>
      </c>
      <c r="AB55" s="40">
        <f t="shared" si="23"/>
        <v>394.7866053</v>
      </c>
      <c r="AC55" s="40">
        <f t="shared" si="24"/>
        <v>251.2133947</v>
      </c>
      <c r="AD55" s="40">
        <f t="shared" si="25"/>
        <v>1.011977735</v>
      </c>
      <c r="AE55" s="40">
        <f t="shared" si="26"/>
        <v>0.3741838691</v>
      </c>
      <c r="AF55" s="34">
        <f t="shared" si="27"/>
        <v>234</v>
      </c>
      <c r="AG55" s="34">
        <f t="shared" ref="AG55:AH55" si="199">IF($D55=0,"",ROUND(AA55*AD55,0))</f>
        <v>179</v>
      </c>
      <c r="AH55" s="34">
        <f t="shared" si="199"/>
        <v>148</v>
      </c>
      <c r="AI55" s="34">
        <f t="shared" si="29"/>
        <v>94</v>
      </c>
      <c r="AJ55" s="17">
        <f>'CountyCom4; STUV'!F61</f>
        <v>1250</v>
      </c>
      <c r="AK55" s="100">
        <f t="shared" si="30"/>
        <v>1054</v>
      </c>
      <c r="AL55" s="43">
        <f t="shared" si="31"/>
        <v>0.8432</v>
      </c>
      <c r="AM55" s="100">
        <f t="shared" si="32"/>
        <v>655</v>
      </c>
      <c r="AN55" s="42">
        <f t="shared" si="33"/>
        <v>0.524</v>
      </c>
      <c r="AO55" s="39">
        <f t="shared" si="34"/>
        <v>0.7457305503</v>
      </c>
      <c r="AP55" s="39">
        <f t="shared" si="35"/>
        <v>0.6888045541</v>
      </c>
      <c r="AQ55" s="39">
        <f t="shared" si="36"/>
        <v>0.5832061069</v>
      </c>
      <c r="AR55" s="39">
        <f t="shared" si="37"/>
        <v>0.4992366412</v>
      </c>
      <c r="AS55" s="39">
        <f t="shared" si="9"/>
        <v>0.7457305503</v>
      </c>
      <c r="AT55" s="39">
        <f t="shared" si="38"/>
        <v>0.6129032258</v>
      </c>
      <c r="AU55" s="39">
        <f t="shared" si="39"/>
        <v>0.5832061069</v>
      </c>
      <c r="AV55" s="39">
        <f t="shared" si="40"/>
        <v>0.3694656489</v>
      </c>
    </row>
    <row r="56">
      <c r="A56" s="73"/>
      <c r="B56" s="73"/>
      <c r="C56" s="73"/>
      <c r="D56" s="74">
        <f t="shared" si="10"/>
        <v>1</v>
      </c>
      <c r="E56" s="84">
        <f>'CountyCom4; STUV'!M62</f>
        <v>210</v>
      </c>
      <c r="F56" s="84">
        <f>'CountyCom4; STUV'!N62</f>
        <v>114</v>
      </c>
      <c r="G56" s="85">
        <f>'CountyCom4; STUV'!O62</f>
        <v>327</v>
      </c>
      <c r="H56" s="85">
        <f>'CountyCom4; STUV'!P62</f>
        <v>55</v>
      </c>
      <c r="I56" s="94">
        <f t="shared" si="11"/>
        <v>0.6481481481</v>
      </c>
      <c r="J56" s="95">
        <f t="shared" si="12"/>
        <v>0.8560209424</v>
      </c>
      <c r="K56" s="96">
        <f t="shared" ref="K56:M56" si="200">IF($D56=0,"",POWER($I56,K$2))</f>
        <v>1</v>
      </c>
      <c r="L56" s="96">
        <f t="shared" si="200"/>
        <v>0.6481481481</v>
      </c>
      <c r="M56" s="96">
        <f t="shared" si="200"/>
        <v>0.4200960219</v>
      </c>
      <c r="N56" s="97">
        <f t="shared" ref="N56:O56" si="201">IF($D56=0,"",$J56*K56)</f>
        <v>0.8560209424</v>
      </c>
      <c r="O56" s="97">
        <f t="shared" si="201"/>
        <v>0.5548283886</v>
      </c>
      <c r="P56" s="40"/>
      <c r="Q56" s="40"/>
      <c r="R56" s="40"/>
      <c r="S56" s="40"/>
      <c r="T56" s="94">
        <f t="shared" si="15"/>
        <v>0.6481481481</v>
      </c>
      <c r="U56" s="94">
        <f t="shared" si="16"/>
        <v>0.6062904255</v>
      </c>
      <c r="V56" s="98">
        <f t="shared" si="17"/>
        <v>0.6413381179</v>
      </c>
      <c r="W56" s="98">
        <f t="shared" si="18"/>
        <v>0.6134896255</v>
      </c>
      <c r="X56" s="40">
        <f t="shared" si="19"/>
        <v>324</v>
      </c>
      <c r="Y56" s="40">
        <f t="shared" si="20"/>
        <v>382</v>
      </c>
      <c r="Z56" s="40">
        <f t="shared" si="21"/>
        <v>207.7935502</v>
      </c>
      <c r="AA56" s="40">
        <f t="shared" si="22"/>
        <v>116.2064498</v>
      </c>
      <c r="AB56" s="40">
        <f t="shared" si="23"/>
        <v>234.3530369</v>
      </c>
      <c r="AC56" s="40">
        <f t="shared" si="24"/>
        <v>147.6469631</v>
      </c>
      <c r="AD56" s="40">
        <f t="shared" si="25"/>
        <v>1.010618471</v>
      </c>
      <c r="AE56" s="40">
        <f t="shared" si="26"/>
        <v>0.3725102018</v>
      </c>
      <c r="AF56" s="34">
        <f t="shared" si="27"/>
        <v>210</v>
      </c>
      <c r="AG56" s="34">
        <f t="shared" ref="AG56:AH56" si="202">IF($D56=0,"",ROUND(AA56*AD56,0))</f>
        <v>117</v>
      </c>
      <c r="AH56" s="34">
        <f t="shared" si="202"/>
        <v>87</v>
      </c>
      <c r="AI56" s="34">
        <f t="shared" si="29"/>
        <v>55</v>
      </c>
      <c r="AJ56" s="17">
        <f>'CountyCom4; STUV'!F62</f>
        <v>803</v>
      </c>
      <c r="AK56" s="100">
        <f t="shared" si="30"/>
        <v>706</v>
      </c>
      <c r="AL56" s="43">
        <f t="shared" si="31"/>
        <v>0.8792029888</v>
      </c>
      <c r="AM56" s="100">
        <f t="shared" si="32"/>
        <v>469</v>
      </c>
      <c r="AN56" s="42">
        <f t="shared" si="33"/>
        <v>0.5840597758</v>
      </c>
      <c r="AO56" s="39">
        <f t="shared" si="34"/>
        <v>0.7606232295</v>
      </c>
      <c r="AP56" s="39">
        <f t="shared" si="35"/>
        <v>0.6246458924</v>
      </c>
      <c r="AQ56" s="39">
        <f t="shared" si="36"/>
        <v>0.6332622601</v>
      </c>
      <c r="AR56" s="39">
        <f t="shared" si="37"/>
        <v>0.4349680171</v>
      </c>
      <c r="AS56" s="39">
        <f t="shared" si="9"/>
        <v>0.7606232295</v>
      </c>
      <c r="AT56" s="39">
        <f t="shared" si="38"/>
        <v>0.5410764873</v>
      </c>
      <c r="AU56" s="39">
        <f t="shared" si="39"/>
        <v>0.6332622601</v>
      </c>
      <c r="AV56" s="39">
        <f t="shared" si="40"/>
        <v>0.302771855</v>
      </c>
    </row>
    <row r="57">
      <c r="A57" s="73"/>
      <c r="B57" s="73"/>
      <c r="C57" s="73"/>
      <c r="D57" s="74">
        <f t="shared" si="10"/>
        <v>1</v>
      </c>
      <c r="E57" s="84">
        <f>'CountyCom4; STUV'!M63</f>
        <v>216</v>
      </c>
      <c r="F57" s="84">
        <f>'CountyCom4; STUV'!N63</f>
        <v>188</v>
      </c>
      <c r="G57" s="85">
        <f>'CountyCom4; STUV'!O63</f>
        <v>436</v>
      </c>
      <c r="H57" s="85">
        <f>'CountyCom4; STUV'!P63</f>
        <v>110</v>
      </c>
      <c r="I57" s="94">
        <f t="shared" si="11"/>
        <v>0.5346534653</v>
      </c>
      <c r="J57" s="95">
        <f t="shared" si="12"/>
        <v>0.7985347985</v>
      </c>
      <c r="K57" s="96">
        <f t="shared" ref="K57:M57" si="203">IF($D57=0,"",POWER($I57,K$2))</f>
        <v>1</v>
      </c>
      <c r="L57" s="96">
        <f t="shared" si="203"/>
        <v>0.5346534653</v>
      </c>
      <c r="M57" s="96">
        <f t="shared" si="203"/>
        <v>0.285854328</v>
      </c>
      <c r="N57" s="97">
        <f t="shared" ref="N57:O57" si="204">IF($D57=0,"",$J57*K57)</f>
        <v>0.7985347985</v>
      </c>
      <c r="O57" s="97">
        <f t="shared" si="204"/>
        <v>0.4269393972</v>
      </c>
      <c r="P57" s="40"/>
      <c r="Q57" s="40"/>
      <c r="R57" s="40"/>
      <c r="S57" s="40"/>
      <c r="T57" s="94">
        <f t="shared" si="15"/>
        <v>0.5346534653</v>
      </c>
      <c r="U57" s="94">
        <f t="shared" si="16"/>
        <v>0.5488042816</v>
      </c>
      <c r="V57" s="98">
        <f t="shared" si="17"/>
        <v>0.5284923802</v>
      </c>
      <c r="W57" s="98">
        <f t="shared" si="18"/>
        <v>0.5547398234</v>
      </c>
      <c r="X57" s="40">
        <f t="shared" si="19"/>
        <v>404</v>
      </c>
      <c r="Y57" s="40">
        <f t="shared" si="20"/>
        <v>546</v>
      </c>
      <c r="Z57" s="40">
        <f t="shared" si="21"/>
        <v>213.5109216</v>
      </c>
      <c r="AA57" s="40">
        <f t="shared" si="22"/>
        <v>190.4890784</v>
      </c>
      <c r="AB57" s="40">
        <f t="shared" si="23"/>
        <v>302.8879436</v>
      </c>
      <c r="AC57" s="40">
        <f t="shared" si="24"/>
        <v>243.1120564</v>
      </c>
      <c r="AD57" s="40">
        <f t="shared" si="25"/>
        <v>1.011657851</v>
      </c>
      <c r="AE57" s="40">
        <f t="shared" si="26"/>
        <v>0.4524662479</v>
      </c>
      <c r="AF57" s="34">
        <f t="shared" si="27"/>
        <v>216</v>
      </c>
      <c r="AG57" s="34">
        <f t="shared" ref="AG57:AH57" si="205">IF($D57=0,"",ROUND(AA57*AD57,0))</f>
        <v>193</v>
      </c>
      <c r="AH57" s="34">
        <f t="shared" si="205"/>
        <v>137</v>
      </c>
      <c r="AI57" s="34">
        <f t="shared" si="29"/>
        <v>110</v>
      </c>
      <c r="AJ57" s="17">
        <f>'CountyCom4; STUV'!F63</f>
        <v>1137</v>
      </c>
      <c r="AK57" s="100">
        <f t="shared" si="30"/>
        <v>950</v>
      </c>
      <c r="AL57" s="43">
        <f t="shared" si="31"/>
        <v>0.835532102</v>
      </c>
      <c r="AM57" s="100">
        <f t="shared" si="32"/>
        <v>656</v>
      </c>
      <c r="AN57" s="42">
        <f t="shared" si="33"/>
        <v>0.5769569041</v>
      </c>
      <c r="AO57" s="39">
        <f t="shared" si="34"/>
        <v>0.6863157895</v>
      </c>
      <c r="AP57" s="39">
        <f t="shared" si="35"/>
        <v>0.6568421053</v>
      </c>
      <c r="AQ57" s="39">
        <f t="shared" si="36"/>
        <v>0.5381097561</v>
      </c>
      <c r="AR57" s="39">
        <f t="shared" si="37"/>
        <v>0.5030487805</v>
      </c>
      <c r="AS57" s="39">
        <f t="shared" si="9"/>
        <v>0.6863157895</v>
      </c>
      <c r="AT57" s="39">
        <f t="shared" si="38"/>
        <v>0.5747368421</v>
      </c>
      <c r="AU57" s="39">
        <f t="shared" si="39"/>
        <v>0.5381097561</v>
      </c>
      <c r="AV57" s="39">
        <f t="shared" si="40"/>
        <v>0.3765243902</v>
      </c>
    </row>
    <row r="58">
      <c r="A58" s="73"/>
      <c r="B58" s="73"/>
      <c r="C58" s="73"/>
      <c r="D58" s="74">
        <f t="shared" si="10"/>
        <v>1</v>
      </c>
      <c r="E58" s="84">
        <f>'CountyCom4; STUV'!M64</f>
        <v>356</v>
      </c>
      <c r="F58" s="84">
        <f>'CountyCom4; STUV'!N64</f>
        <v>272</v>
      </c>
      <c r="G58" s="85">
        <f>'CountyCom4; STUV'!O64</f>
        <v>581</v>
      </c>
      <c r="H58" s="85">
        <f>'CountyCom4; STUV'!P64</f>
        <v>134</v>
      </c>
      <c r="I58" s="94">
        <f t="shared" si="11"/>
        <v>0.5668789809</v>
      </c>
      <c r="J58" s="95">
        <f t="shared" si="12"/>
        <v>0.8125874126</v>
      </c>
      <c r="K58" s="96">
        <f t="shared" ref="K58:M58" si="206">IF($D58=0,"",POWER($I58,K$2))</f>
        <v>1</v>
      </c>
      <c r="L58" s="96">
        <f t="shared" si="206"/>
        <v>0.5668789809</v>
      </c>
      <c r="M58" s="96">
        <f t="shared" si="206"/>
        <v>0.321351779</v>
      </c>
      <c r="N58" s="97">
        <f t="shared" ref="N58:O58" si="207">IF($D58=0,"",$J58*K58)</f>
        <v>0.8125874126</v>
      </c>
      <c r="O58" s="97">
        <f t="shared" si="207"/>
        <v>0.4606387243</v>
      </c>
      <c r="P58" s="40"/>
      <c r="Q58" s="40"/>
      <c r="R58" s="40"/>
      <c r="S58" s="40"/>
      <c r="T58" s="94">
        <f t="shared" si="15"/>
        <v>0.5668789809</v>
      </c>
      <c r="U58" s="94">
        <f t="shared" si="16"/>
        <v>0.5628568957</v>
      </c>
      <c r="V58" s="98">
        <f t="shared" si="17"/>
        <v>0.5605589803</v>
      </c>
      <c r="W58" s="98">
        <f t="shared" si="18"/>
        <v>0.5691513802</v>
      </c>
      <c r="X58" s="40">
        <f t="shared" si="19"/>
        <v>628</v>
      </c>
      <c r="Y58" s="40">
        <f t="shared" si="20"/>
        <v>715</v>
      </c>
      <c r="Z58" s="40">
        <f t="shared" si="21"/>
        <v>352.0310396</v>
      </c>
      <c r="AA58" s="40">
        <f t="shared" si="22"/>
        <v>275.9689604</v>
      </c>
      <c r="AB58" s="40">
        <f t="shared" si="23"/>
        <v>406.9432369</v>
      </c>
      <c r="AC58" s="40">
        <f t="shared" si="24"/>
        <v>308.0567631</v>
      </c>
      <c r="AD58" s="40">
        <f t="shared" si="25"/>
        <v>1.011274461</v>
      </c>
      <c r="AE58" s="40">
        <f t="shared" si="26"/>
        <v>0.4349847691</v>
      </c>
      <c r="AF58" s="34">
        <f t="shared" si="27"/>
        <v>356</v>
      </c>
      <c r="AG58" s="34">
        <f t="shared" ref="AG58:AH58" si="208">IF($D58=0,"",ROUND(AA58*AD58,0))</f>
        <v>279</v>
      </c>
      <c r="AH58" s="34">
        <f t="shared" si="208"/>
        <v>177</v>
      </c>
      <c r="AI58" s="34">
        <f t="shared" si="29"/>
        <v>134</v>
      </c>
      <c r="AJ58" s="17">
        <f>'CountyCom4; STUV'!F64</f>
        <v>1546</v>
      </c>
      <c r="AK58" s="100">
        <f t="shared" si="30"/>
        <v>1343</v>
      </c>
      <c r="AL58" s="43">
        <f t="shared" si="31"/>
        <v>0.8686934023</v>
      </c>
      <c r="AM58" s="100">
        <f t="shared" si="32"/>
        <v>946</v>
      </c>
      <c r="AN58" s="42">
        <f t="shared" si="33"/>
        <v>0.6119016818</v>
      </c>
      <c r="AO58" s="39">
        <f t="shared" si="34"/>
        <v>0.6976917349</v>
      </c>
      <c r="AP58" s="39">
        <f t="shared" si="35"/>
        <v>0.6351451973</v>
      </c>
      <c r="AQ58" s="39">
        <f t="shared" si="36"/>
        <v>0.5634249471</v>
      </c>
      <c r="AR58" s="39">
        <f t="shared" si="37"/>
        <v>0.4820295983</v>
      </c>
      <c r="AS58" s="39">
        <f t="shared" si="9"/>
        <v>0.6976917349</v>
      </c>
      <c r="AT58" s="39">
        <f t="shared" si="38"/>
        <v>0.5323901713</v>
      </c>
      <c r="AU58" s="39">
        <f t="shared" si="39"/>
        <v>0.5634249471</v>
      </c>
      <c r="AV58" s="39">
        <f t="shared" si="40"/>
        <v>0.3287526427</v>
      </c>
    </row>
    <row r="59">
      <c r="A59" s="73"/>
      <c r="B59" s="73"/>
      <c r="C59" s="73"/>
      <c r="D59" s="74">
        <f t="shared" si="10"/>
        <v>1</v>
      </c>
      <c r="E59" s="84">
        <f>'CountyCom4; STUV'!M65</f>
        <v>352</v>
      </c>
      <c r="F59" s="84">
        <f>'CountyCom4; STUV'!N65</f>
        <v>271</v>
      </c>
      <c r="G59" s="85">
        <f>'CountyCom4; STUV'!O65</f>
        <v>642</v>
      </c>
      <c r="H59" s="85">
        <f>'CountyCom4; STUV'!P65</f>
        <v>133</v>
      </c>
      <c r="I59" s="94">
        <f t="shared" si="11"/>
        <v>0.5650080257</v>
      </c>
      <c r="J59" s="95">
        <f t="shared" si="12"/>
        <v>0.8283870968</v>
      </c>
      <c r="K59" s="96">
        <f t="shared" ref="K59:M59" si="209">IF($D59=0,"",POWER($I59,K$2))</f>
        <v>1</v>
      </c>
      <c r="L59" s="96">
        <f t="shared" si="209"/>
        <v>0.5650080257</v>
      </c>
      <c r="M59" s="96">
        <f t="shared" si="209"/>
        <v>0.3192340691</v>
      </c>
      <c r="N59" s="97">
        <f t="shared" ref="N59:O59" si="210">IF($D59=0,"",$J59*K59)</f>
        <v>0.8283870968</v>
      </c>
      <c r="O59" s="97">
        <f t="shared" si="210"/>
        <v>0.468045358</v>
      </c>
      <c r="P59" s="40"/>
      <c r="Q59" s="40"/>
      <c r="R59" s="40"/>
      <c r="S59" s="40"/>
      <c r="T59" s="94">
        <f t="shared" si="15"/>
        <v>0.5650080257</v>
      </c>
      <c r="U59" s="94">
        <f t="shared" si="16"/>
        <v>0.5786565799</v>
      </c>
      <c r="V59" s="98">
        <f t="shared" si="17"/>
        <v>0.558511728</v>
      </c>
      <c r="W59" s="98">
        <f t="shared" si="18"/>
        <v>0.5849291891</v>
      </c>
      <c r="X59" s="40">
        <f t="shared" si="19"/>
        <v>623</v>
      </c>
      <c r="Y59" s="40">
        <f t="shared" si="20"/>
        <v>775</v>
      </c>
      <c r="Z59" s="40">
        <f t="shared" si="21"/>
        <v>347.9528065</v>
      </c>
      <c r="AA59" s="40">
        <f t="shared" si="22"/>
        <v>275.0471935</v>
      </c>
      <c r="AB59" s="40">
        <f t="shared" si="23"/>
        <v>453.3201215</v>
      </c>
      <c r="AC59" s="40">
        <f t="shared" si="24"/>
        <v>321.6798785</v>
      </c>
      <c r="AD59" s="40">
        <f t="shared" si="25"/>
        <v>1.011631444</v>
      </c>
      <c r="AE59" s="40">
        <f t="shared" si="26"/>
        <v>0.4134545208</v>
      </c>
      <c r="AF59" s="34">
        <f t="shared" si="27"/>
        <v>352</v>
      </c>
      <c r="AG59" s="34">
        <f t="shared" ref="AG59:AH59" si="211">IF($D59=0,"",ROUND(AA59*AD59,0))</f>
        <v>278</v>
      </c>
      <c r="AH59" s="34">
        <f t="shared" si="211"/>
        <v>187</v>
      </c>
      <c r="AI59" s="34">
        <f t="shared" si="29"/>
        <v>133</v>
      </c>
      <c r="AJ59" s="17">
        <f>'CountyCom4; STUV'!F65</f>
        <v>1731</v>
      </c>
      <c r="AK59" s="100">
        <f t="shared" si="30"/>
        <v>1398</v>
      </c>
      <c r="AL59" s="43">
        <f t="shared" si="31"/>
        <v>0.8076256499</v>
      </c>
      <c r="AM59" s="100">
        <f t="shared" si="32"/>
        <v>950</v>
      </c>
      <c r="AN59" s="42">
        <f t="shared" si="33"/>
        <v>0.5488157135</v>
      </c>
      <c r="AO59" s="39">
        <f t="shared" si="34"/>
        <v>0.7110157368</v>
      </c>
      <c r="AP59" s="39">
        <f t="shared" si="35"/>
        <v>0.6530758226</v>
      </c>
      <c r="AQ59" s="39">
        <f t="shared" si="36"/>
        <v>0.5673684211</v>
      </c>
      <c r="AR59" s="39">
        <f t="shared" si="37"/>
        <v>0.4894736842</v>
      </c>
      <c r="AS59" s="39">
        <f t="shared" si="9"/>
        <v>0.7110157368</v>
      </c>
      <c r="AT59" s="39">
        <f t="shared" si="38"/>
        <v>0.5543633763</v>
      </c>
      <c r="AU59" s="39">
        <f t="shared" si="39"/>
        <v>0.5673684211</v>
      </c>
      <c r="AV59" s="39">
        <f t="shared" si="40"/>
        <v>0.3368421053</v>
      </c>
    </row>
    <row r="60">
      <c r="A60" s="73"/>
      <c r="B60" s="73"/>
      <c r="C60" s="73"/>
      <c r="D60" s="74">
        <f t="shared" si="10"/>
        <v>1</v>
      </c>
      <c r="E60" s="84">
        <f>'CountyCom4; STUV'!M66</f>
        <v>206</v>
      </c>
      <c r="F60" s="84">
        <f>'CountyCom4; STUV'!N66</f>
        <v>179</v>
      </c>
      <c r="G60" s="85">
        <f>'CountyCom4; STUV'!O66</f>
        <v>487</v>
      </c>
      <c r="H60" s="85">
        <f>'CountyCom4; STUV'!P66</f>
        <v>74</v>
      </c>
      <c r="I60" s="94">
        <f t="shared" si="11"/>
        <v>0.5350649351</v>
      </c>
      <c r="J60" s="95">
        <f t="shared" si="12"/>
        <v>0.8680926916</v>
      </c>
      <c r="K60" s="96">
        <f t="shared" ref="K60:M60" si="212">IF($D60=0,"",POWER($I60,K$2))</f>
        <v>1</v>
      </c>
      <c r="L60" s="96">
        <f t="shared" si="212"/>
        <v>0.5350649351</v>
      </c>
      <c r="M60" s="96">
        <f t="shared" si="212"/>
        <v>0.2862944847</v>
      </c>
      <c r="N60" s="97">
        <f t="shared" ref="N60:O60" si="213">IF($D60=0,"",$J60*K60)</f>
        <v>0.8680926916</v>
      </c>
      <c r="O60" s="97">
        <f t="shared" si="213"/>
        <v>0.4644859597</v>
      </c>
      <c r="P60" s="40"/>
      <c r="Q60" s="40"/>
      <c r="R60" s="40"/>
      <c r="S60" s="40"/>
      <c r="T60" s="94">
        <f t="shared" si="15"/>
        <v>0.5350649351</v>
      </c>
      <c r="U60" s="94">
        <f t="shared" si="16"/>
        <v>0.6183621747</v>
      </c>
      <c r="V60" s="98">
        <f t="shared" si="17"/>
        <v>0.5281271652</v>
      </c>
      <c r="W60" s="98">
        <f t="shared" si="18"/>
        <v>0.6242979747</v>
      </c>
      <c r="X60" s="40">
        <f t="shared" si="19"/>
        <v>385</v>
      </c>
      <c r="Y60" s="40">
        <f t="shared" si="20"/>
        <v>561</v>
      </c>
      <c r="Z60" s="40">
        <f t="shared" si="21"/>
        <v>203.3289586</v>
      </c>
      <c r="AA60" s="40">
        <f t="shared" si="22"/>
        <v>181.6710414</v>
      </c>
      <c r="AB60" s="40">
        <f t="shared" si="23"/>
        <v>350.2311638</v>
      </c>
      <c r="AC60" s="40">
        <f t="shared" si="24"/>
        <v>210.7688362</v>
      </c>
      <c r="AD60" s="40">
        <f t="shared" si="25"/>
        <v>1.013136552</v>
      </c>
      <c r="AE60" s="40">
        <f t="shared" si="26"/>
        <v>0.3510955478</v>
      </c>
      <c r="AF60" s="34">
        <f t="shared" si="27"/>
        <v>206</v>
      </c>
      <c r="AG60" s="34">
        <f t="shared" ref="AG60:AH60" si="214">IF($D60=0,"",ROUND(AA60*AD60,0))</f>
        <v>184</v>
      </c>
      <c r="AH60" s="34">
        <f t="shared" si="214"/>
        <v>123</v>
      </c>
      <c r="AI60" s="34">
        <f t="shared" si="29"/>
        <v>74</v>
      </c>
      <c r="AJ60" s="17">
        <f>'CountyCom4; STUV'!F66</f>
        <v>1102</v>
      </c>
      <c r="AK60" s="100">
        <f t="shared" si="30"/>
        <v>946</v>
      </c>
      <c r="AL60" s="43">
        <f t="shared" si="31"/>
        <v>0.8584392015</v>
      </c>
      <c r="AM60" s="100">
        <f t="shared" si="32"/>
        <v>587</v>
      </c>
      <c r="AN60" s="42">
        <f t="shared" si="33"/>
        <v>0.5326678766</v>
      </c>
      <c r="AO60" s="39">
        <f t="shared" si="34"/>
        <v>0.7325581395</v>
      </c>
      <c r="AP60" s="39">
        <f t="shared" si="35"/>
        <v>0.7040169133</v>
      </c>
      <c r="AQ60" s="39">
        <f t="shared" si="36"/>
        <v>0.5604770017</v>
      </c>
      <c r="AR60" s="39">
        <f t="shared" si="37"/>
        <v>0.5229982964</v>
      </c>
      <c r="AS60" s="39">
        <f t="shared" si="9"/>
        <v>0.7325581395</v>
      </c>
      <c r="AT60" s="39">
        <f t="shared" si="38"/>
        <v>0.5930232558</v>
      </c>
      <c r="AU60" s="39">
        <f t="shared" si="39"/>
        <v>0.5604770017</v>
      </c>
      <c r="AV60" s="39">
        <f t="shared" si="40"/>
        <v>0.33560477</v>
      </c>
    </row>
    <row r="61">
      <c r="A61" s="73"/>
      <c r="B61" s="73"/>
      <c r="C61" s="73"/>
      <c r="D61" s="74">
        <f t="shared" si="10"/>
        <v>1</v>
      </c>
      <c r="E61" s="84">
        <f>'CountyCom4; STUV'!M67</f>
        <v>268</v>
      </c>
      <c r="F61" s="84">
        <f>'CountyCom4; STUV'!N67</f>
        <v>171</v>
      </c>
      <c r="G61" s="85">
        <f>'CountyCom4; STUV'!O67</f>
        <v>493</v>
      </c>
      <c r="H61" s="85">
        <f>'CountyCom4; STUV'!P67</f>
        <v>77</v>
      </c>
      <c r="I61" s="94">
        <f t="shared" si="11"/>
        <v>0.6104783599</v>
      </c>
      <c r="J61" s="95">
        <f t="shared" si="12"/>
        <v>0.8649122807</v>
      </c>
      <c r="K61" s="96">
        <f t="shared" ref="K61:M61" si="215">IF($D61=0,"",POWER($I61,K$2))</f>
        <v>1</v>
      </c>
      <c r="L61" s="96">
        <f t="shared" si="215"/>
        <v>0.6104783599</v>
      </c>
      <c r="M61" s="96">
        <f t="shared" si="215"/>
        <v>0.3726838279</v>
      </c>
      <c r="N61" s="97">
        <f t="shared" ref="N61:O61" si="216">IF($D61=0,"",$J61*K61)</f>
        <v>0.8649122807</v>
      </c>
      <c r="O61" s="97">
        <f t="shared" si="216"/>
        <v>0.5280102306</v>
      </c>
      <c r="P61" s="40"/>
      <c r="Q61" s="40"/>
      <c r="R61" s="40"/>
      <c r="S61" s="40"/>
      <c r="T61" s="94">
        <f t="shared" si="15"/>
        <v>0.6104783599</v>
      </c>
      <c r="U61" s="94">
        <f t="shared" si="16"/>
        <v>0.6151817638</v>
      </c>
      <c r="V61" s="98">
        <f t="shared" si="17"/>
        <v>0.6035714003</v>
      </c>
      <c r="W61" s="98">
        <f t="shared" si="18"/>
        <v>0.6219598019</v>
      </c>
      <c r="X61" s="40">
        <f t="shared" si="19"/>
        <v>439</v>
      </c>
      <c r="Y61" s="40">
        <f t="shared" si="20"/>
        <v>570</v>
      </c>
      <c r="Z61" s="40">
        <f t="shared" si="21"/>
        <v>264.9678447</v>
      </c>
      <c r="AA61" s="40">
        <f t="shared" si="22"/>
        <v>174.0321553</v>
      </c>
      <c r="AB61" s="40">
        <f t="shared" si="23"/>
        <v>354.5170871</v>
      </c>
      <c r="AC61" s="40">
        <f t="shared" si="24"/>
        <v>215.4829129</v>
      </c>
      <c r="AD61" s="40">
        <f t="shared" si="25"/>
        <v>1.011443484</v>
      </c>
      <c r="AE61" s="40">
        <f t="shared" si="26"/>
        <v>0.3573369181</v>
      </c>
      <c r="AF61" s="34">
        <f t="shared" si="27"/>
        <v>268</v>
      </c>
      <c r="AG61" s="34">
        <f t="shared" ref="AG61:AH61" si="217">IF($D61=0,"",ROUND(AA61*AD61,0))</f>
        <v>176</v>
      </c>
      <c r="AH61" s="34">
        <f t="shared" si="217"/>
        <v>127</v>
      </c>
      <c r="AI61" s="34">
        <f t="shared" si="29"/>
        <v>77</v>
      </c>
      <c r="AJ61" s="17">
        <f>'CountyCom4; STUV'!F67</f>
        <v>1210</v>
      </c>
      <c r="AK61" s="100">
        <f t="shared" si="30"/>
        <v>1009</v>
      </c>
      <c r="AL61" s="43">
        <f t="shared" si="31"/>
        <v>0.8338842975</v>
      </c>
      <c r="AM61" s="100">
        <f t="shared" si="32"/>
        <v>648</v>
      </c>
      <c r="AN61" s="42">
        <f t="shared" si="33"/>
        <v>0.5355371901</v>
      </c>
      <c r="AO61" s="39">
        <f t="shared" si="34"/>
        <v>0.7542120912</v>
      </c>
      <c r="AP61" s="39">
        <f t="shared" si="35"/>
        <v>0.6580773043</v>
      </c>
      <c r="AQ61" s="39">
        <f t="shared" si="36"/>
        <v>0.6095679012</v>
      </c>
      <c r="AR61" s="39">
        <f t="shared" si="37"/>
        <v>0.4675925926</v>
      </c>
      <c r="AS61" s="39">
        <f t="shared" si="9"/>
        <v>0.7542120912</v>
      </c>
      <c r="AT61" s="39">
        <f t="shared" si="38"/>
        <v>0.5649157582</v>
      </c>
      <c r="AU61" s="39">
        <f t="shared" si="39"/>
        <v>0.6095679012</v>
      </c>
      <c r="AV61" s="39">
        <f t="shared" si="40"/>
        <v>0.3148148148</v>
      </c>
    </row>
    <row r="62">
      <c r="A62" s="73"/>
      <c r="B62" s="73"/>
      <c r="C62" s="73"/>
      <c r="D62" s="74">
        <f t="shared" si="10"/>
        <v>1</v>
      </c>
      <c r="E62" s="84">
        <f>'CountyCom4; STUV'!M68</f>
        <v>324</v>
      </c>
      <c r="F62" s="84">
        <f>'CountyCom4; STUV'!N68</f>
        <v>237</v>
      </c>
      <c r="G62" s="85">
        <f>'CountyCom4; STUV'!O68</f>
        <v>662</v>
      </c>
      <c r="H62" s="85">
        <f>'CountyCom4; STUV'!P68</f>
        <v>91</v>
      </c>
      <c r="I62" s="94">
        <f t="shared" si="11"/>
        <v>0.577540107</v>
      </c>
      <c r="J62" s="95">
        <f t="shared" si="12"/>
        <v>0.8791500664</v>
      </c>
      <c r="K62" s="96">
        <f t="shared" ref="K62:M62" si="218">IF($D62=0,"",POWER($I62,K$2))</f>
        <v>1</v>
      </c>
      <c r="L62" s="96">
        <f t="shared" si="218"/>
        <v>0.577540107</v>
      </c>
      <c r="M62" s="96">
        <f t="shared" si="218"/>
        <v>0.3335525751</v>
      </c>
      <c r="N62" s="97">
        <f t="shared" ref="N62:O62" si="219">IF($D62=0,"",$J62*K62)</f>
        <v>0.8791500664</v>
      </c>
      <c r="O62" s="97">
        <f t="shared" si="219"/>
        <v>0.5077444234</v>
      </c>
      <c r="P62" s="40"/>
      <c r="Q62" s="40"/>
      <c r="R62" s="40"/>
      <c r="S62" s="40"/>
      <c r="T62" s="94">
        <f t="shared" si="15"/>
        <v>0.577540107</v>
      </c>
      <c r="U62" s="94">
        <f t="shared" si="16"/>
        <v>0.6294195495</v>
      </c>
      <c r="V62" s="98">
        <f t="shared" si="17"/>
        <v>0.5704762265</v>
      </c>
      <c r="W62" s="98">
        <f t="shared" si="18"/>
        <v>0.6358289231</v>
      </c>
      <c r="X62" s="40">
        <f t="shared" si="19"/>
        <v>561</v>
      </c>
      <c r="Y62" s="40">
        <f t="shared" si="20"/>
        <v>753</v>
      </c>
      <c r="Z62" s="40">
        <f t="shared" si="21"/>
        <v>320.0371631</v>
      </c>
      <c r="AA62" s="40">
        <f t="shared" si="22"/>
        <v>240.9628369</v>
      </c>
      <c r="AB62" s="40">
        <f t="shared" si="23"/>
        <v>478.7791791</v>
      </c>
      <c r="AC62" s="40">
        <f t="shared" si="24"/>
        <v>274.2208209</v>
      </c>
      <c r="AD62" s="40">
        <f t="shared" si="25"/>
        <v>1.012382427</v>
      </c>
      <c r="AE62" s="40">
        <f t="shared" si="26"/>
        <v>0.3318493457</v>
      </c>
      <c r="AF62" s="34">
        <f t="shared" si="27"/>
        <v>324</v>
      </c>
      <c r="AG62" s="34">
        <f t="shared" ref="AG62:AH62" si="220">IF($D62=0,"",ROUND(AA62*AD62,0))</f>
        <v>244</v>
      </c>
      <c r="AH62" s="34">
        <f t="shared" si="220"/>
        <v>159</v>
      </c>
      <c r="AI62" s="34">
        <f t="shared" si="29"/>
        <v>91</v>
      </c>
      <c r="AJ62" s="17">
        <f>'CountyCom4; STUV'!F68</f>
        <v>1464</v>
      </c>
      <c r="AK62" s="100">
        <f t="shared" si="30"/>
        <v>1314</v>
      </c>
      <c r="AL62" s="43">
        <f t="shared" si="31"/>
        <v>0.8975409836</v>
      </c>
      <c r="AM62" s="100">
        <f t="shared" si="32"/>
        <v>818</v>
      </c>
      <c r="AN62" s="42">
        <f t="shared" si="33"/>
        <v>0.5587431694</v>
      </c>
      <c r="AO62" s="39">
        <f t="shared" si="34"/>
        <v>0.7503805175</v>
      </c>
      <c r="AP62" s="39">
        <f t="shared" si="35"/>
        <v>0.6841704718</v>
      </c>
      <c r="AQ62" s="39">
        <f t="shared" si="36"/>
        <v>0.5904645477</v>
      </c>
      <c r="AR62" s="39">
        <f t="shared" si="37"/>
        <v>0.4926650367</v>
      </c>
      <c r="AS62" s="39">
        <f t="shared" si="9"/>
        <v>0.7503805175</v>
      </c>
      <c r="AT62" s="39">
        <f t="shared" si="38"/>
        <v>0.5730593607</v>
      </c>
      <c r="AU62" s="39">
        <f t="shared" si="39"/>
        <v>0.5904645477</v>
      </c>
      <c r="AV62" s="39">
        <f t="shared" si="40"/>
        <v>0.3056234719</v>
      </c>
    </row>
    <row r="63">
      <c r="A63" s="73"/>
      <c r="B63" s="73"/>
      <c r="C63" s="73"/>
      <c r="D63" s="74">
        <f t="shared" si="10"/>
        <v>1</v>
      </c>
      <c r="E63" s="84">
        <f>'CountyCom4; STUV'!M69</f>
        <v>15</v>
      </c>
      <c r="F63" s="84">
        <f>'CountyCom4; STUV'!N69</f>
        <v>22</v>
      </c>
      <c r="G63" s="85">
        <f>'CountyCom4; STUV'!O69</f>
        <v>37</v>
      </c>
      <c r="H63" s="85">
        <f>'CountyCom4; STUV'!P69</f>
        <v>5</v>
      </c>
      <c r="I63" s="94">
        <f t="shared" si="11"/>
        <v>0.4054054054</v>
      </c>
      <c r="J63" s="95">
        <f t="shared" si="12"/>
        <v>0.880952381</v>
      </c>
      <c r="K63" s="96">
        <f t="shared" ref="K63:M63" si="221">IF($D63=0,"",POWER($I63,K$2))</f>
        <v>1</v>
      </c>
      <c r="L63" s="96">
        <f t="shared" si="221"/>
        <v>0.4054054054</v>
      </c>
      <c r="M63" s="96">
        <f t="shared" si="221"/>
        <v>0.1643535427</v>
      </c>
      <c r="N63" s="97">
        <f t="shared" ref="N63:O63" si="222">IF($D63=0,"",$J63*K63)</f>
        <v>0.880952381</v>
      </c>
      <c r="O63" s="97">
        <f t="shared" si="222"/>
        <v>0.3571428571</v>
      </c>
      <c r="P63" s="40"/>
      <c r="Q63" s="40"/>
      <c r="R63" s="40"/>
      <c r="S63" s="40"/>
      <c r="T63" s="94">
        <f t="shared" si="15"/>
        <v>0.4054054054</v>
      </c>
      <c r="U63" s="94">
        <f t="shared" si="16"/>
        <v>0.631221864</v>
      </c>
      <c r="V63" s="98">
        <f t="shared" si="17"/>
        <v>0.3983321315</v>
      </c>
      <c r="W63" s="98">
        <f t="shared" si="18"/>
        <v>0.6357091296</v>
      </c>
      <c r="X63" s="40">
        <f t="shared" si="19"/>
        <v>37</v>
      </c>
      <c r="Y63" s="40">
        <f t="shared" si="20"/>
        <v>42</v>
      </c>
      <c r="Z63" s="40">
        <f t="shared" si="21"/>
        <v>14.73828886</v>
      </c>
      <c r="AA63" s="40">
        <f t="shared" si="22"/>
        <v>22.26171114</v>
      </c>
      <c r="AB63" s="40">
        <f t="shared" si="23"/>
        <v>26.69978344</v>
      </c>
      <c r="AC63" s="40">
        <f t="shared" si="24"/>
        <v>15.30021656</v>
      </c>
      <c r="AD63" s="40">
        <f t="shared" si="25"/>
        <v>1.017757227</v>
      </c>
      <c r="AE63" s="40">
        <f t="shared" si="26"/>
        <v>0.3267927602</v>
      </c>
      <c r="AF63" s="34">
        <f t="shared" si="27"/>
        <v>15</v>
      </c>
      <c r="AG63" s="34">
        <f t="shared" ref="AG63:AH63" si="223">IF($D63=0,"",ROUND(AA63*AD63,0))</f>
        <v>23</v>
      </c>
      <c r="AH63" s="34">
        <f t="shared" si="223"/>
        <v>9</v>
      </c>
      <c r="AI63" s="34">
        <f t="shared" si="29"/>
        <v>5</v>
      </c>
      <c r="AJ63" s="17">
        <f>'CountyCom4; STUV'!F69</f>
        <v>88</v>
      </c>
      <c r="AK63" s="100">
        <f t="shared" si="30"/>
        <v>79</v>
      </c>
      <c r="AL63" s="43">
        <f t="shared" si="31"/>
        <v>0.8977272727</v>
      </c>
      <c r="AM63" s="100">
        <f t="shared" si="32"/>
        <v>52</v>
      </c>
      <c r="AN63" s="42">
        <f t="shared" si="33"/>
        <v>0.5909090909</v>
      </c>
      <c r="AO63" s="39">
        <f t="shared" si="34"/>
        <v>0.6582278481</v>
      </c>
      <c r="AP63" s="39">
        <f t="shared" si="35"/>
        <v>0.746835443</v>
      </c>
      <c r="AQ63" s="39">
        <f t="shared" si="36"/>
        <v>0.4615384615</v>
      </c>
      <c r="AR63" s="39">
        <f t="shared" si="37"/>
        <v>0.6153846154</v>
      </c>
      <c r="AS63" s="39">
        <f t="shared" si="9"/>
        <v>0.6582278481</v>
      </c>
      <c r="AT63" s="39">
        <f t="shared" si="38"/>
        <v>0.5316455696</v>
      </c>
      <c r="AU63" s="39">
        <f t="shared" si="39"/>
        <v>0.4615384615</v>
      </c>
      <c r="AV63" s="39">
        <f t="shared" si="40"/>
        <v>0.2692307692</v>
      </c>
    </row>
    <row r="64">
      <c r="A64" s="73"/>
      <c r="B64" s="73"/>
      <c r="C64" s="73"/>
      <c r="D64" s="74">
        <f t="shared" si="10"/>
        <v>1</v>
      </c>
      <c r="E64" s="84">
        <f>'CountyCom4; STUV'!M70</f>
        <v>301</v>
      </c>
      <c r="F64" s="84">
        <f>'CountyCom4; STUV'!N70</f>
        <v>203</v>
      </c>
      <c r="G64" s="85">
        <f>'CountyCom4; STUV'!O70</f>
        <v>567</v>
      </c>
      <c r="H64" s="85">
        <f>'CountyCom4; STUV'!P70</f>
        <v>123</v>
      </c>
      <c r="I64" s="94">
        <f t="shared" si="11"/>
        <v>0.5972222222</v>
      </c>
      <c r="J64" s="95">
        <f t="shared" si="12"/>
        <v>0.8217391304</v>
      </c>
      <c r="K64" s="96">
        <f t="shared" ref="K64:M64" si="224">IF($D64=0,"",POWER($I64,K$2))</f>
        <v>1</v>
      </c>
      <c r="L64" s="96">
        <f t="shared" si="224"/>
        <v>0.5972222222</v>
      </c>
      <c r="M64" s="96">
        <f t="shared" si="224"/>
        <v>0.3566743827</v>
      </c>
      <c r="N64" s="97">
        <f t="shared" ref="N64:O64" si="225">IF($D64=0,"",$J64*K64)</f>
        <v>0.8217391304</v>
      </c>
      <c r="O64" s="97">
        <f t="shared" si="225"/>
        <v>0.4907608696</v>
      </c>
      <c r="P64" s="40"/>
      <c r="Q64" s="40"/>
      <c r="R64" s="40"/>
      <c r="S64" s="40"/>
      <c r="T64" s="94">
        <f t="shared" si="15"/>
        <v>0.5972222222</v>
      </c>
      <c r="U64" s="94">
        <f t="shared" si="16"/>
        <v>0.5720086135</v>
      </c>
      <c r="V64" s="98">
        <f t="shared" si="17"/>
        <v>0.5907981452</v>
      </c>
      <c r="W64" s="98">
        <f t="shared" si="18"/>
        <v>0.5786413296</v>
      </c>
      <c r="X64" s="40">
        <f t="shared" si="19"/>
        <v>504</v>
      </c>
      <c r="Y64" s="40">
        <f t="shared" si="20"/>
        <v>690</v>
      </c>
      <c r="Z64" s="40">
        <f t="shared" si="21"/>
        <v>297.7622652</v>
      </c>
      <c r="AA64" s="40">
        <f t="shared" si="22"/>
        <v>206.2377348</v>
      </c>
      <c r="AB64" s="40">
        <f t="shared" si="23"/>
        <v>399.2625174</v>
      </c>
      <c r="AC64" s="40">
        <f t="shared" si="24"/>
        <v>290.7374826</v>
      </c>
      <c r="AD64" s="40">
        <f t="shared" si="25"/>
        <v>1.010873556</v>
      </c>
      <c r="AE64" s="40">
        <f t="shared" si="26"/>
        <v>0.4230620658</v>
      </c>
      <c r="AF64" s="34">
        <f t="shared" si="27"/>
        <v>301</v>
      </c>
      <c r="AG64" s="34">
        <f t="shared" ref="AG64:AH64" si="226">IF($D64=0,"",ROUND(AA64*AD64,0))</f>
        <v>208</v>
      </c>
      <c r="AH64" s="34">
        <f t="shared" si="226"/>
        <v>169</v>
      </c>
      <c r="AI64" s="34">
        <f t="shared" si="29"/>
        <v>123</v>
      </c>
      <c r="AJ64" s="17">
        <f>'CountyCom4; STUV'!F70</f>
        <v>1448</v>
      </c>
      <c r="AK64" s="100">
        <f t="shared" si="30"/>
        <v>1194</v>
      </c>
      <c r="AL64" s="43">
        <f t="shared" si="31"/>
        <v>0.8245856354</v>
      </c>
      <c r="AM64" s="100">
        <f t="shared" si="32"/>
        <v>801</v>
      </c>
      <c r="AN64" s="42">
        <f t="shared" si="33"/>
        <v>0.5531767956</v>
      </c>
      <c r="AO64" s="39">
        <f t="shared" si="34"/>
        <v>0.7269681742</v>
      </c>
      <c r="AP64" s="39">
        <f t="shared" si="35"/>
        <v>0.6448911223</v>
      </c>
      <c r="AQ64" s="39">
        <f t="shared" si="36"/>
        <v>0.5867665418</v>
      </c>
      <c r="AR64" s="39">
        <f t="shared" si="37"/>
        <v>0.4706616729</v>
      </c>
      <c r="AS64" s="39">
        <f t="shared" si="9"/>
        <v>0.7269681742</v>
      </c>
      <c r="AT64" s="39">
        <f t="shared" si="38"/>
        <v>0.5778894472</v>
      </c>
      <c r="AU64" s="39">
        <f t="shared" si="39"/>
        <v>0.5867665418</v>
      </c>
      <c r="AV64" s="39">
        <f t="shared" si="40"/>
        <v>0.3645443196</v>
      </c>
    </row>
    <row r="65">
      <c r="A65" s="73"/>
      <c r="B65" s="73"/>
      <c r="C65" s="73"/>
      <c r="D65" s="74">
        <f t="shared" si="10"/>
        <v>1</v>
      </c>
      <c r="E65" s="84">
        <f>'CountyCom4; STUV'!M71</f>
        <v>232</v>
      </c>
      <c r="F65" s="84">
        <f>'CountyCom4; STUV'!N71</f>
        <v>169</v>
      </c>
      <c r="G65" s="85">
        <f>'CountyCom4; STUV'!O71</f>
        <v>511</v>
      </c>
      <c r="H65" s="85">
        <f>'CountyCom4; STUV'!P71</f>
        <v>97</v>
      </c>
      <c r="I65" s="94">
        <f t="shared" si="11"/>
        <v>0.578553616</v>
      </c>
      <c r="J65" s="95">
        <f t="shared" si="12"/>
        <v>0.8404605263</v>
      </c>
      <c r="K65" s="96">
        <f t="shared" ref="K65:M65" si="227">IF($D65=0,"",POWER($I65,K$2))</f>
        <v>1</v>
      </c>
      <c r="L65" s="96">
        <f t="shared" si="227"/>
        <v>0.578553616</v>
      </c>
      <c r="M65" s="96">
        <f t="shared" si="227"/>
        <v>0.3347242865</v>
      </c>
      <c r="N65" s="97">
        <f t="shared" ref="N65:O65" si="228">IF($D65=0,"",$J65*K65)</f>
        <v>0.8404605263</v>
      </c>
      <c r="O65" s="97">
        <f t="shared" si="228"/>
        <v>0.4862514766</v>
      </c>
      <c r="P65" s="40"/>
      <c r="Q65" s="40"/>
      <c r="R65" s="40"/>
      <c r="S65" s="40"/>
      <c r="T65" s="94">
        <f t="shared" si="15"/>
        <v>0.578553616</v>
      </c>
      <c r="U65" s="94">
        <f t="shared" si="16"/>
        <v>0.5907300094</v>
      </c>
      <c r="V65" s="98">
        <f t="shared" si="17"/>
        <v>0.5719216662</v>
      </c>
      <c r="W65" s="98">
        <f t="shared" si="18"/>
        <v>0.5971531113</v>
      </c>
      <c r="X65" s="40">
        <f t="shared" si="19"/>
        <v>401</v>
      </c>
      <c r="Y65" s="40">
        <f t="shared" si="20"/>
        <v>608</v>
      </c>
      <c r="Z65" s="40">
        <f t="shared" si="21"/>
        <v>229.3405881</v>
      </c>
      <c r="AA65" s="40">
        <f t="shared" si="22"/>
        <v>171.6594119</v>
      </c>
      <c r="AB65" s="40">
        <f t="shared" si="23"/>
        <v>363.0690917</v>
      </c>
      <c r="AC65" s="40">
        <f t="shared" si="24"/>
        <v>244.9309083</v>
      </c>
      <c r="AD65" s="40">
        <f t="shared" si="25"/>
        <v>1.011595906</v>
      </c>
      <c r="AE65" s="40">
        <f t="shared" si="26"/>
        <v>0.3960300505</v>
      </c>
      <c r="AF65" s="34">
        <f t="shared" si="27"/>
        <v>232</v>
      </c>
      <c r="AG65" s="34">
        <f t="shared" ref="AG65:AH65" si="229">IF($D65=0,"",ROUND(AA65*AD65,0))</f>
        <v>174</v>
      </c>
      <c r="AH65" s="34">
        <f t="shared" si="229"/>
        <v>144</v>
      </c>
      <c r="AI65" s="34">
        <f t="shared" si="29"/>
        <v>97</v>
      </c>
      <c r="AJ65" s="17">
        <f>'CountyCom4; STUV'!F71</f>
        <v>1168</v>
      </c>
      <c r="AK65" s="100">
        <f t="shared" si="30"/>
        <v>1009</v>
      </c>
      <c r="AL65" s="43">
        <f t="shared" si="31"/>
        <v>0.863869863</v>
      </c>
      <c r="AM65" s="100">
        <f t="shared" si="32"/>
        <v>647</v>
      </c>
      <c r="AN65" s="42">
        <f t="shared" si="33"/>
        <v>0.5539383562</v>
      </c>
      <c r="AO65" s="39">
        <f t="shared" si="34"/>
        <v>0.7363726462</v>
      </c>
      <c r="AP65" s="39">
        <f t="shared" si="35"/>
        <v>0.6739345887</v>
      </c>
      <c r="AQ65" s="39">
        <f t="shared" si="36"/>
        <v>0.5811437403</v>
      </c>
      <c r="AR65" s="39">
        <f t="shared" si="37"/>
        <v>0.4914992272</v>
      </c>
      <c r="AS65" s="39">
        <f t="shared" si="9"/>
        <v>0.7363726462</v>
      </c>
      <c r="AT65" s="39">
        <f t="shared" si="38"/>
        <v>0.6025768087</v>
      </c>
      <c r="AU65" s="39">
        <f t="shared" si="39"/>
        <v>0.5811437403</v>
      </c>
      <c r="AV65" s="39">
        <f t="shared" si="40"/>
        <v>0.372488408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18.5"/>
    <col customWidth="1" min="30" max="30" width="14.38"/>
    <col customWidth="1" min="31" max="31" width="14.5"/>
  </cols>
  <sheetData>
    <row r="1">
      <c r="A1" s="73" t="s">
        <v>152</v>
      </c>
      <c r="B1" s="73" t="s">
        <v>16</v>
      </c>
      <c r="C1" s="73" t="s">
        <v>153</v>
      </c>
      <c r="D1" s="74" t="s">
        <v>109</v>
      </c>
      <c r="E1" s="75">
        <f t="shared" ref="E1:H1" si="1">SUM(E3:E339)</f>
        <v>27058</v>
      </c>
      <c r="F1" s="75">
        <f t="shared" si="1"/>
        <v>22691</v>
      </c>
      <c r="G1" s="75">
        <f t="shared" si="1"/>
        <v>20237</v>
      </c>
      <c r="H1" s="75">
        <f t="shared" si="1"/>
        <v>34951</v>
      </c>
      <c r="I1" s="76" t="s">
        <v>31</v>
      </c>
      <c r="J1" s="77" t="s">
        <v>31</v>
      </c>
      <c r="K1" s="78">
        <f t="shared" ref="K1:O1" si="2">SUM(K3:K339)</f>
        <v>164</v>
      </c>
      <c r="L1" s="78">
        <f t="shared" si="2"/>
        <v>75.18183437</v>
      </c>
      <c r="M1" s="78">
        <f t="shared" si="2"/>
        <v>35.05607584</v>
      </c>
      <c r="N1" s="78">
        <f t="shared" si="2"/>
        <v>103.7297612</v>
      </c>
      <c r="O1" s="78">
        <f t="shared" si="2"/>
        <v>47.95042462</v>
      </c>
      <c r="P1" s="79" t="s">
        <v>110</v>
      </c>
      <c r="Q1" s="79">
        <v>0.0</v>
      </c>
      <c r="R1" s="79">
        <v>1.0</v>
      </c>
      <c r="S1" s="80" t="s">
        <v>111</v>
      </c>
      <c r="T1" s="76" t="s">
        <v>31</v>
      </c>
      <c r="U1" s="77" t="s">
        <v>31</v>
      </c>
      <c r="V1" s="76" t="s">
        <v>31</v>
      </c>
      <c r="W1" s="77" t="s">
        <v>31</v>
      </c>
      <c r="X1" s="77" t="s">
        <v>31</v>
      </c>
      <c r="Y1" s="77" t="s">
        <v>31</v>
      </c>
      <c r="Z1" s="77" t="s">
        <v>31</v>
      </c>
      <c r="AA1" s="77" t="s">
        <v>31</v>
      </c>
      <c r="AB1" s="77" t="s">
        <v>31</v>
      </c>
      <c r="AC1" s="77" t="s">
        <v>31</v>
      </c>
      <c r="AD1" s="77" t="s">
        <v>31</v>
      </c>
      <c r="AE1" s="77" t="s">
        <v>31</v>
      </c>
      <c r="AF1" s="75">
        <f t="shared" ref="AF1:AI1" si="3">SUM(AF3:AF339)</f>
        <v>35757</v>
      </c>
      <c r="AG1" s="75">
        <f t="shared" si="3"/>
        <v>22691</v>
      </c>
      <c r="AH1" s="75">
        <f t="shared" si="3"/>
        <v>20237</v>
      </c>
      <c r="AI1" s="75">
        <f t="shared" si="3"/>
        <v>12752</v>
      </c>
      <c r="AJ1" s="81"/>
      <c r="AK1" s="81"/>
      <c r="AL1" s="40"/>
      <c r="AM1" s="82"/>
      <c r="AN1" s="82"/>
      <c r="AO1" s="82"/>
      <c r="AP1" s="83"/>
      <c r="AQ1" s="40"/>
      <c r="AR1" s="40"/>
      <c r="AS1" s="40"/>
      <c r="AT1" s="40"/>
      <c r="AU1" s="40"/>
      <c r="AV1" s="40"/>
      <c r="AW1" s="40"/>
      <c r="AX1" s="40"/>
    </row>
    <row r="2">
      <c r="A2" s="73" t="s">
        <v>154</v>
      </c>
      <c r="B2" s="73"/>
      <c r="C2" s="73" t="s">
        <v>14</v>
      </c>
      <c r="D2" s="74" t="s">
        <v>114</v>
      </c>
      <c r="E2" s="84" t="str">
        <f>'AtLarge; STUV'!M8</f>
        <v>S</v>
      </c>
      <c r="F2" s="84" t="str">
        <f>'AtLarge; STUV'!N8</f>
        <v>T</v>
      </c>
      <c r="G2" s="85" t="str">
        <f>'AtLarge; STUV'!O8</f>
        <v>U</v>
      </c>
      <c r="H2" s="85" t="str">
        <f>'AtLarge; STUV'!P8</f>
        <v>V</v>
      </c>
      <c r="I2" s="86" t="s">
        <v>115</v>
      </c>
      <c r="J2" s="86" t="s">
        <v>116</v>
      </c>
      <c r="K2" s="73">
        <v>0.0</v>
      </c>
      <c r="L2" s="73">
        <v>1.0</v>
      </c>
      <c r="M2" s="73">
        <v>2.0</v>
      </c>
      <c r="N2" s="73">
        <v>0.0</v>
      </c>
      <c r="O2" s="73">
        <v>1.0</v>
      </c>
      <c r="P2" s="79">
        <v>0.0</v>
      </c>
      <c r="Q2" s="87">
        <f t="shared" ref="Q2:R2" si="4">K1</f>
        <v>164</v>
      </c>
      <c r="R2" s="87">
        <f t="shared" si="4"/>
        <v>75.18183437</v>
      </c>
      <c r="S2" s="88">
        <f>N1</f>
        <v>103.7297612</v>
      </c>
      <c r="T2" s="84" t="s">
        <v>117</v>
      </c>
      <c r="U2" s="86" t="s">
        <v>118</v>
      </c>
      <c r="V2" s="89" t="s">
        <v>119</v>
      </c>
      <c r="W2" s="90" t="s">
        <v>120</v>
      </c>
      <c r="X2" s="17" t="s">
        <v>121</v>
      </c>
      <c r="Y2" s="17" t="s">
        <v>122</v>
      </c>
      <c r="Z2" s="17" t="s">
        <v>123</v>
      </c>
      <c r="AA2" s="17" t="s">
        <v>124</v>
      </c>
      <c r="AB2" s="17" t="s">
        <v>125</v>
      </c>
      <c r="AC2" s="17" t="s">
        <v>126</v>
      </c>
      <c r="AD2" s="17" t="s">
        <v>127</v>
      </c>
      <c r="AE2" s="17" t="s">
        <v>127</v>
      </c>
      <c r="AF2" s="79" t="s">
        <v>128</v>
      </c>
      <c r="AG2" s="79" t="s">
        <v>129</v>
      </c>
      <c r="AH2" s="79" t="s">
        <v>130</v>
      </c>
      <c r="AI2" s="79" t="s">
        <v>131</v>
      </c>
      <c r="AJ2" s="91"/>
      <c r="AK2" s="92"/>
      <c r="AL2" s="17" t="str">
        <f>'AtLarge; STUV'!F8</f>
        <v>Registered</v>
      </c>
      <c r="AM2" s="93" t="s">
        <v>134</v>
      </c>
      <c r="AN2" s="93" t="s">
        <v>135</v>
      </c>
      <c r="AO2" s="93" t="s">
        <v>33</v>
      </c>
      <c r="AP2" s="17" t="s">
        <v>136</v>
      </c>
      <c r="AQ2" s="17" t="s">
        <v>61</v>
      </c>
      <c r="AR2" s="17" t="s">
        <v>62</v>
      </c>
      <c r="AS2" s="17" t="s">
        <v>64</v>
      </c>
      <c r="AT2" s="17" t="s">
        <v>65</v>
      </c>
      <c r="AU2" s="40" t="str">
        <f t="shared" ref="AU2:AU339" si="10">AQ2</f>
        <v>Old Alpha</v>
      </c>
      <c r="AV2" s="17" t="s">
        <v>63</v>
      </c>
      <c r="AW2" s="17" t="s">
        <v>64</v>
      </c>
      <c r="AX2" s="17" t="s">
        <v>66</v>
      </c>
    </row>
    <row r="3">
      <c r="A3" s="73"/>
      <c r="B3" s="73"/>
      <c r="C3" s="73"/>
      <c r="D3" s="74">
        <f t="shared" ref="D3:D339" si="11">IF(E3="",0,1)</f>
        <v>1</v>
      </c>
      <c r="E3" s="84">
        <f>'AtLarge; STUV'!M9</f>
        <v>83</v>
      </c>
      <c r="F3" s="84">
        <f>'AtLarge; STUV'!N9</f>
        <v>159</v>
      </c>
      <c r="G3" s="85">
        <f>'AtLarge; STUV'!O9</f>
        <v>60</v>
      </c>
      <c r="H3" s="85">
        <f>'AtLarge; STUV'!P9</f>
        <v>185</v>
      </c>
      <c r="I3" s="94">
        <f t="shared" ref="I3:I339" si="12">IF(D3=0,"",1-(E3/(E3+F3)))</f>
        <v>0.6570247934</v>
      </c>
      <c r="J3" s="95">
        <f t="shared" ref="J3:J339" si="13">IF(D3=0,"",1-(G3/(G3+H3)))</f>
        <v>0.7551020408</v>
      </c>
      <c r="K3" s="96">
        <f t="shared" ref="K3:M3" si="5">IF($D3=0,"",POWER($I3,K$2))</f>
        <v>1</v>
      </c>
      <c r="L3" s="96">
        <f t="shared" si="5"/>
        <v>0.6570247934</v>
      </c>
      <c r="M3" s="96">
        <f t="shared" si="5"/>
        <v>0.4316815791</v>
      </c>
      <c r="N3" s="97">
        <f t="shared" ref="N3:O3" si="6">IF($D3=0,"",$J3*K3)</f>
        <v>0.7551020408</v>
      </c>
      <c r="O3" s="97">
        <f t="shared" si="6"/>
        <v>0.4961207624</v>
      </c>
      <c r="P3" s="79">
        <v>1.0</v>
      </c>
      <c r="Q3" s="87">
        <f t="shared" ref="Q3:R3" si="7">L1</f>
        <v>75.18183437</v>
      </c>
      <c r="R3" s="87">
        <f t="shared" si="7"/>
        <v>35.05607584</v>
      </c>
      <c r="S3" s="88">
        <f>O1</f>
        <v>47.95042462</v>
      </c>
      <c r="T3" s="94">
        <f t="shared" ref="T3:T339" si="16">IF(D3=0,"",I3)</f>
        <v>0.6570247934</v>
      </c>
      <c r="U3" s="94">
        <f t="shared" ref="U3:U339" si="17">IF(D3=0,"",J3-$S$6)</f>
        <v>0.4314559377</v>
      </c>
      <c r="V3" s="98">
        <f t="shared" ref="V3:V339" si="18">IF($D3=0,"",1-($S$13*T3-$S$14*U3))</f>
        <v>0.4376684604</v>
      </c>
      <c r="W3" s="98">
        <f t="shared" ref="W3:W339" si="19">IF($D3=0,"",1-($S$14*T3+$S$13*U3))</f>
        <v>0.4508014522</v>
      </c>
      <c r="X3" s="40">
        <f t="shared" ref="X3:X339" si="20">IF($D3=0,"",E3+F3)</f>
        <v>242</v>
      </c>
      <c r="Y3" s="40">
        <f t="shared" ref="Y3:Y339" si="21">IF($D3=0,"",G3+H3)</f>
        <v>245</v>
      </c>
      <c r="Z3" s="40">
        <f t="shared" ref="Z3:Z339" si="22">IF($D3=0,"",X3*V3)</f>
        <v>105.9157674</v>
      </c>
      <c r="AA3" s="40">
        <f t="shared" ref="AA3:AA339" si="23">IF($D3=0,"",X3-Z3)</f>
        <v>136.0842326</v>
      </c>
      <c r="AB3" s="40">
        <f t="shared" ref="AB3:AB339" si="24">IF($D3=0,"",Y3*W3)</f>
        <v>110.4463558</v>
      </c>
      <c r="AC3" s="40">
        <f t="shared" ref="AC3:AC339" si="25">IF($D3=0,"",Y3-AB3)</f>
        <v>134.5536442</v>
      </c>
      <c r="AD3" s="40">
        <f t="shared" ref="AD3:AE3" si="8">IF($D3=0,"",IFERROR(F3/AA3,0.5))</f>
        <v>1.168393994</v>
      </c>
      <c r="AE3" s="40">
        <f t="shared" si="8"/>
        <v>0.5432501559</v>
      </c>
      <c r="AF3" s="34">
        <f t="shared" ref="AF3:AF339" si="27">IF($D3=0,"",ROUND(Z3*AD3,0))</f>
        <v>124</v>
      </c>
      <c r="AG3" s="34">
        <f t="shared" ref="AG3:AH3" si="9">IF($D3=0,"",ROUND(AA3*AD3,0))</f>
        <v>159</v>
      </c>
      <c r="AH3" s="34">
        <f t="shared" si="9"/>
        <v>60</v>
      </c>
      <c r="AI3" s="34">
        <f t="shared" ref="AI3:AI339" si="29">IF($D3=0,"",ROUND(AC3*AE3,0))</f>
        <v>73</v>
      </c>
      <c r="AJ3" s="80"/>
      <c r="AK3" s="99"/>
      <c r="AL3" s="17">
        <f>'AtLarge; STUV'!F9</f>
        <v>648</v>
      </c>
      <c r="AM3" s="100">
        <f t="shared" ref="AM3:AM339" si="30">IF(D3=0,"",E3+F3+G3+H3)</f>
        <v>487</v>
      </c>
      <c r="AN3" s="43">
        <f t="shared" ref="AN3:AN339" si="31">IF(D3=0,"",AM3/AL3)</f>
        <v>0.7515432099</v>
      </c>
      <c r="AO3" s="100">
        <f t="shared" ref="AO3:AO339" si="32">IF(D3=0,"",AF3+AG3+AH3+AI3)</f>
        <v>416</v>
      </c>
      <c r="AP3" s="42">
        <f t="shared" ref="AP3:AP339" si="33">IF(D3=0,"",AO3/AL3)</f>
        <v>0.6419753086</v>
      </c>
      <c r="AQ3" s="39">
        <f t="shared" ref="AQ3:AQ339" si="34">IF(D3=0,"",(E3+G3)/(E3+F3+G3+H3))</f>
        <v>0.2936344969</v>
      </c>
      <c r="AR3" s="39">
        <f t="shared" ref="AR3:AR339" si="35">IF(D3=0,"",(E3+H3)/(E3+F3+G3+H3))</f>
        <v>0.5503080082</v>
      </c>
      <c r="AS3" s="39">
        <f t="shared" ref="AS3:AS339" si="36">IF(D3=0,"",(AF3+AH3)/(AF3+AG3+AH3+AI3))</f>
        <v>0.4423076923</v>
      </c>
      <c r="AT3" s="39">
        <f t="shared" ref="AT3:AT339" si="37">IF(D3=0,"",(AF3+AI3)/(AF3+AG3+AH3+AI3))</f>
        <v>0.4735576923</v>
      </c>
      <c r="AU3" s="39">
        <f t="shared" si="10"/>
        <v>0.2936344969</v>
      </c>
      <c r="AV3" s="39">
        <f t="shared" ref="AV3:AV339" si="38">IF(D3=0,"",(E3+F3)/(E3+F3+G3+H3))</f>
        <v>0.4969199179</v>
      </c>
      <c r="AW3" s="39">
        <f t="shared" ref="AW3:AW339" si="39">AS3</f>
        <v>0.4423076923</v>
      </c>
      <c r="AX3" s="39">
        <f t="shared" ref="AX3:AX339" si="40">IF(D3=0,"",(AF3+AG3)/(AF3+AG3+AH3+AI3))</f>
        <v>0.6802884615</v>
      </c>
    </row>
    <row r="4">
      <c r="A4" s="73"/>
      <c r="B4" s="73"/>
      <c r="C4" s="73"/>
      <c r="D4" s="74">
        <f t="shared" si="11"/>
        <v>1</v>
      </c>
      <c r="E4" s="84">
        <f>'AtLarge; STUV'!M10</f>
        <v>150</v>
      </c>
      <c r="F4" s="84">
        <f>'AtLarge; STUV'!N10</f>
        <v>121</v>
      </c>
      <c r="G4" s="85">
        <f>'AtLarge; STUV'!O10</f>
        <v>140</v>
      </c>
      <c r="H4" s="85">
        <f>'AtLarge; STUV'!P10</f>
        <v>234</v>
      </c>
      <c r="I4" s="94">
        <f t="shared" si="12"/>
        <v>0.4464944649</v>
      </c>
      <c r="J4" s="95">
        <f t="shared" si="13"/>
        <v>0.6256684492</v>
      </c>
      <c r="K4" s="96">
        <f t="shared" ref="K4:M4" si="14">IF($D4=0,"",POWER($I4,K$2))</f>
        <v>1</v>
      </c>
      <c r="L4" s="96">
        <f t="shared" si="14"/>
        <v>0.4464944649</v>
      </c>
      <c r="M4" s="96">
        <f t="shared" si="14"/>
        <v>0.1993573072</v>
      </c>
      <c r="N4" s="97">
        <f t="shared" ref="N4:O4" si="15">IF($D4=0,"",$J4*K4)</f>
        <v>0.6256684492</v>
      </c>
      <c r="O4" s="97">
        <f t="shared" si="15"/>
        <v>0.2793574995</v>
      </c>
      <c r="P4" s="77" t="s">
        <v>31</v>
      </c>
      <c r="Q4" s="77" t="s">
        <v>31</v>
      </c>
      <c r="R4" s="77" t="s">
        <v>31</v>
      </c>
      <c r="S4" s="77" t="s">
        <v>31</v>
      </c>
      <c r="T4" s="94">
        <f t="shared" si="16"/>
        <v>0.4464944649</v>
      </c>
      <c r="U4" s="94">
        <f t="shared" si="17"/>
        <v>0.302022346</v>
      </c>
      <c r="V4" s="98">
        <f t="shared" si="18"/>
        <v>0.6195434232</v>
      </c>
      <c r="W4" s="98">
        <f t="shared" si="19"/>
        <v>0.6181262016</v>
      </c>
      <c r="X4" s="40">
        <f t="shared" si="20"/>
        <v>271</v>
      </c>
      <c r="Y4" s="40">
        <f t="shared" si="21"/>
        <v>374</v>
      </c>
      <c r="Z4" s="40">
        <f t="shared" si="22"/>
        <v>167.8962677</v>
      </c>
      <c r="AA4" s="40">
        <f t="shared" si="23"/>
        <v>103.1037323</v>
      </c>
      <c r="AB4" s="40">
        <f t="shared" si="24"/>
        <v>231.1791994</v>
      </c>
      <c r="AC4" s="40">
        <f t="shared" si="25"/>
        <v>142.8208006</v>
      </c>
      <c r="AD4" s="40">
        <f t="shared" ref="AD4:AE4" si="26">IF($D4=0,"",IFERROR(F4/AA4,0.5))</f>
        <v>1.173575362</v>
      </c>
      <c r="AE4" s="40">
        <f t="shared" si="26"/>
        <v>0.6055908159</v>
      </c>
      <c r="AF4" s="34">
        <f t="shared" si="27"/>
        <v>197</v>
      </c>
      <c r="AG4" s="34">
        <f t="shared" ref="AG4:AH4" si="28">IF($D4=0,"",ROUND(AA4*AD4,0))</f>
        <v>121</v>
      </c>
      <c r="AH4" s="34">
        <f t="shared" si="28"/>
        <v>140</v>
      </c>
      <c r="AI4" s="34">
        <f t="shared" si="29"/>
        <v>86</v>
      </c>
      <c r="AJ4" s="80"/>
      <c r="AK4" s="99"/>
      <c r="AL4" s="17">
        <f>'AtLarge; STUV'!F10</f>
        <v>1058</v>
      </c>
      <c r="AM4" s="100">
        <f t="shared" si="30"/>
        <v>645</v>
      </c>
      <c r="AN4" s="43">
        <f t="shared" si="31"/>
        <v>0.6096408318</v>
      </c>
      <c r="AO4" s="100">
        <f t="shared" si="32"/>
        <v>544</v>
      </c>
      <c r="AP4" s="42">
        <f t="shared" si="33"/>
        <v>0.5141776938</v>
      </c>
      <c r="AQ4" s="39">
        <f t="shared" si="34"/>
        <v>0.4496124031</v>
      </c>
      <c r="AR4" s="39">
        <f t="shared" si="35"/>
        <v>0.5953488372</v>
      </c>
      <c r="AS4" s="39">
        <f t="shared" si="36"/>
        <v>0.6194852941</v>
      </c>
      <c r="AT4" s="39">
        <f t="shared" si="37"/>
        <v>0.5202205882</v>
      </c>
      <c r="AU4" s="39">
        <f t="shared" si="10"/>
        <v>0.4496124031</v>
      </c>
      <c r="AV4" s="39">
        <f t="shared" si="38"/>
        <v>0.4201550388</v>
      </c>
      <c r="AW4" s="39">
        <f t="shared" si="39"/>
        <v>0.6194852941</v>
      </c>
      <c r="AX4" s="39">
        <f t="shared" si="40"/>
        <v>0.5845588235</v>
      </c>
    </row>
    <row r="5">
      <c r="A5" s="101" t="s">
        <v>70</v>
      </c>
      <c r="B5" s="101" t="str">
        <f>TEXTJOIN("",TRUE,A1," ",C1)</f>
        <v>Lorton Early+EDV</v>
      </c>
      <c r="C5" s="101">
        <f t="array" ref="C5:C8">TRANSPOSE(E1:H1)</f>
        <v>27058</v>
      </c>
      <c r="D5" s="74">
        <f t="shared" si="11"/>
        <v>1</v>
      </c>
      <c r="E5" s="84">
        <f>'AtLarge; STUV'!M11</f>
        <v>222</v>
      </c>
      <c r="F5" s="84">
        <f>'AtLarge; STUV'!N11</f>
        <v>240</v>
      </c>
      <c r="G5" s="85">
        <f>'AtLarge; STUV'!O11</f>
        <v>133</v>
      </c>
      <c r="H5" s="85">
        <f>'AtLarge; STUV'!P11</f>
        <v>457</v>
      </c>
      <c r="I5" s="94">
        <f t="shared" si="12"/>
        <v>0.5194805195</v>
      </c>
      <c r="J5" s="95">
        <f t="shared" si="13"/>
        <v>0.7745762712</v>
      </c>
      <c r="K5" s="96">
        <f t="shared" ref="K5:M5" si="41">IF($D5=0,"",POWER($I5,K$2))</f>
        <v>1</v>
      </c>
      <c r="L5" s="96">
        <f t="shared" si="41"/>
        <v>0.5194805195</v>
      </c>
      <c r="M5" s="96">
        <f t="shared" si="41"/>
        <v>0.2698600101</v>
      </c>
      <c r="N5" s="97">
        <f t="shared" ref="N5:O5" si="42">IF($D5=0,"",$J5*K5)</f>
        <v>0.7745762712</v>
      </c>
      <c r="O5" s="97">
        <f t="shared" si="42"/>
        <v>0.4023772837</v>
      </c>
      <c r="P5" s="79" t="s">
        <v>110</v>
      </c>
      <c r="Q5" s="79">
        <v>0.0</v>
      </c>
      <c r="R5" s="79">
        <v>1.0</v>
      </c>
      <c r="S5" s="102" t="s">
        <v>137</v>
      </c>
      <c r="T5" s="94">
        <f t="shared" si="16"/>
        <v>0.5194805195</v>
      </c>
      <c r="U5" s="94">
        <f t="shared" si="17"/>
        <v>0.450930168</v>
      </c>
      <c r="V5" s="98">
        <f t="shared" si="18"/>
        <v>0.5763976514</v>
      </c>
      <c r="W5" s="98">
        <f t="shared" si="19"/>
        <v>0.4580045417</v>
      </c>
      <c r="X5" s="40">
        <f t="shared" si="20"/>
        <v>462</v>
      </c>
      <c r="Y5" s="40">
        <f t="shared" si="21"/>
        <v>590</v>
      </c>
      <c r="Z5" s="40">
        <f t="shared" si="22"/>
        <v>266.295715</v>
      </c>
      <c r="AA5" s="40">
        <f t="shared" si="23"/>
        <v>195.704285</v>
      </c>
      <c r="AB5" s="40">
        <f t="shared" si="24"/>
        <v>270.2226796</v>
      </c>
      <c r="AC5" s="40">
        <f t="shared" si="25"/>
        <v>319.7773204</v>
      </c>
      <c r="AD5" s="40">
        <f t="shared" ref="AD5:AE5" si="43">IF($D5=0,"",IFERROR(F5/AA5,0.5))</f>
        <v>1.226340036</v>
      </c>
      <c r="AE5" s="40">
        <f t="shared" si="43"/>
        <v>0.4921866669</v>
      </c>
      <c r="AF5" s="34">
        <f t="shared" si="27"/>
        <v>327</v>
      </c>
      <c r="AG5" s="34">
        <f t="shared" ref="AG5:AH5" si="44">IF($D5=0,"",ROUND(AA5*AD5,0))</f>
        <v>240</v>
      </c>
      <c r="AH5" s="34">
        <f t="shared" si="44"/>
        <v>133</v>
      </c>
      <c r="AI5" s="34">
        <f t="shared" si="29"/>
        <v>157</v>
      </c>
      <c r="AJ5" s="80"/>
      <c r="AK5" s="99"/>
      <c r="AL5" s="17">
        <f>'AtLarge; STUV'!F11</f>
        <v>1598</v>
      </c>
      <c r="AM5" s="100">
        <f t="shared" si="30"/>
        <v>1052</v>
      </c>
      <c r="AN5" s="43">
        <f t="shared" si="31"/>
        <v>0.6583229036</v>
      </c>
      <c r="AO5" s="100">
        <f t="shared" si="32"/>
        <v>857</v>
      </c>
      <c r="AP5" s="42">
        <f t="shared" si="33"/>
        <v>0.5362953692</v>
      </c>
      <c r="AQ5" s="39">
        <f t="shared" si="34"/>
        <v>0.3374524715</v>
      </c>
      <c r="AR5" s="39">
        <f t="shared" si="35"/>
        <v>0.6454372624</v>
      </c>
      <c r="AS5" s="39">
        <f t="shared" si="36"/>
        <v>0.536756126</v>
      </c>
      <c r="AT5" s="39">
        <f t="shared" si="37"/>
        <v>0.5647607935</v>
      </c>
      <c r="AU5" s="39">
        <f t="shared" si="10"/>
        <v>0.3374524715</v>
      </c>
      <c r="AV5" s="39">
        <f t="shared" si="38"/>
        <v>0.4391634981</v>
      </c>
      <c r="AW5" s="39">
        <f t="shared" si="39"/>
        <v>0.536756126</v>
      </c>
      <c r="AX5" s="39">
        <f t="shared" si="40"/>
        <v>0.6616102684</v>
      </c>
    </row>
    <row r="6">
      <c r="A6" s="101" t="s">
        <v>70</v>
      </c>
      <c r="B6" s="101" t="str">
        <f>TEXTJOIN("",TRUE,A2," ",C1)</f>
        <v>Reese Early+EDV</v>
      </c>
      <c r="C6" s="101">
        <v>22691.0</v>
      </c>
      <c r="D6" s="74">
        <f t="shared" si="11"/>
        <v>1</v>
      </c>
      <c r="E6" s="84">
        <f>'AtLarge; STUV'!M12</f>
        <v>41</v>
      </c>
      <c r="F6" s="84">
        <f>'AtLarge; STUV'!N12</f>
        <v>83</v>
      </c>
      <c r="G6" s="85">
        <f>'AtLarge; STUV'!O12</f>
        <v>47</v>
      </c>
      <c r="H6" s="85">
        <f>'AtLarge; STUV'!P12</f>
        <v>125</v>
      </c>
      <c r="I6" s="94">
        <f t="shared" si="12"/>
        <v>0.6693548387</v>
      </c>
      <c r="J6" s="95">
        <f t="shared" si="13"/>
        <v>0.726744186</v>
      </c>
      <c r="K6" s="96">
        <f t="shared" ref="K6:M6" si="45">IF($D6=0,"",POWER($I6,K$2))</f>
        <v>1</v>
      </c>
      <c r="L6" s="96">
        <f t="shared" si="45"/>
        <v>0.6693548387</v>
      </c>
      <c r="M6" s="96">
        <f t="shared" si="45"/>
        <v>0.4480359001</v>
      </c>
      <c r="N6" s="97">
        <f t="shared" ref="N6:O6" si="46">IF($D6=0,"",$J6*K6)</f>
        <v>0.726744186</v>
      </c>
      <c r="O6" s="97">
        <f t="shared" si="46"/>
        <v>0.4864497374</v>
      </c>
      <c r="P6" s="79">
        <v>0.0</v>
      </c>
      <c r="Q6" s="87">
        <f t="array" ref="Q6:R7">MINVERSE(Q2:R3)</f>
        <v>0.3618197963</v>
      </c>
      <c r="R6" s="87">
        <v>-0.7759646606329064</v>
      </c>
      <c r="S6" s="103">
        <f t="array" ref="S6:S7">MMULT(Q6:R7,S2:S3)</f>
        <v>0.3236461031</v>
      </c>
      <c r="T6" s="94">
        <f t="shared" si="16"/>
        <v>0.6693548387</v>
      </c>
      <c r="U6" s="94">
        <f t="shared" si="17"/>
        <v>0.4030980829</v>
      </c>
      <c r="V6" s="98">
        <f t="shared" si="18"/>
        <v>0.4201402741</v>
      </c>
      <c r="W6" s="98">
        <f t="shared" si="19"/>
        <v>0.4762761579</v>
      </c>
      <c r="X6" s="40">
        <f t="shared" si="20"/>
        <v>124</v>
      </c>
      <c r="Y6" s="40">
        <f t="shared" si="21"/>
        <v>172</v>
      </c>
      <c r="Z6" s="40">
        <f t="shared" si="22"/>
        <v>52.09739399</v>
      </c>
      <c r="AA6" s="40">
        <f t="shared" si="23"/>
        <v>71.90260601</v>
      </c>
      <c r="AB6" s="40">
        <f t="shared" si="24"/>
        <v>81.91949916</v>
      </c>
      <c r="AC6" s="40">
        <f t="shared" si="25"/>
        <v>90.08050084</v>
      </c>
      <c r="AD6" s="40">
        <f t="shared" ref="AD6:AE6" si="47">IF($D6=0,"",IFERROR(F6/AA6,0.5))</f>
        <v>1.154339246</v>
      </c>
      <c r="AE6" s="40">
        <f t="shared" si="47"/>
        <v>0.5737339764</v>
      </c>
      <c r="AF6" s="34">
        <f t="shared" si="27"/>
        <v>60</v>
      </c>
      <c r="AG6" s="34">
        <f t="shared" ref="AG6:AH6" si="48">IF($D6=0,"",ROUND(AA6*AD6,0))</f>
        <v>83</v>
      </c>
      <c r="AH6" s="34">
        <f t="shared" si="48"/>
        <v>47</v>
      </c>
      <c r="AI6" s="34">
        <f t="shared" si="29"/>
        <v>52</v>
      </c>
      <c r="AJ6" s="80"/>
      <c r="AK6" s="99"/>
      <c r="AL6" s="17">
        <f>'AtLarge; STUV'!F12</f>
        <v>400</v>
      </c>
      <c r="AM6" s="100">
        <f t="shared" si="30"/>
        <v>296</v>
      </c>
      <c r="AN6" s="43">
        <f t="shared" si="31"/>
        <v>0.74</v>
      </c>
      <c r="AO6" s="100">
        <f t="shared" si="32"/>
        <v>242</v>
      </c>
      <c r="AP6" s="42">
        <f t="shared" si="33"/>
        <v>0.605</v>
      </c>
      <c r="AQ6" s="39">
        <f t="shared" si="34"/>
        <v>0.2972972973</v>
      </c>
      <c r="AR6" s="39">
        <f t="shared" si="35"/>
        <v>0.5608108108</v>
      </c>
      <c r="AS6" s="39">
        <f t="shared" si="36"/>
        <v>0.4421487603</v>
      </c>
      <c r="AT6" s="39">
        <f t="shared" si="37"/>
        <v>0.4628099174</v>
      </c>
      <c r="AU6" s="39">
        <f t="shared" si="10"/>
        <v>0.2972972973</v>
      </c>
      <c r="AV6" s="39">
        <f t="shared" si="38"/>
        <v>0.4189189189</v>
      </c>
      <c r="AW6" s="39">
        <f t="shared" si="39"/>
        <v>0.4421487603</v>
      </c>
      <c r="AX6" s="39">
        <f t="shared" si="40"/>
        <v>0.5909090909</v>
      </c>
    </row>
    <row r="7">
      <c r="A7" s="101" t="s">
        <v>70</v>
      </c>
      <c r="B7" s="101" t="str">
        <f>TEXTJOIN("",TRUE,A1," ",C2)</f>
        <v>Lorton Mail</v>
      </c>
      <c r="C7" s="101">
        <v>20237.0</v>
      </c>
      <c r="D7" s="74">
        <f t="shared" si="11"/>
        <v>1</v>
      </c>
      <c r="E7" s="84">
        <f>'AtLarge; STUV'!M13</f>
        <v>244</v>
      </c>
      <c r="F7" s="84">
        <f>'AtLarge; STUV'!N13</f>
        <v>181</v>
      </c>
      <c r="G7" s="85">
        <f>'AtLarge; STUV'!O13</f>
        <v>220</v>
      </c>
      <c r="H7" s="85">
        <f>'AtLarge; STUV'!P13</f>
        <v>431</v>
      </c>
      <c r="I7" s="94">
        <f t="shared" si="12"/>
        <v>0.4258823529</v>
      </c>
      <c r="J7" s="95">
        <f t="shared" si="13"/>
        <v>0.6620583717</v>
      </c>
      <c r="K7" s="96">
        <f t="shared" ref="K7:M7" si="49">IF($D7=0,"",POWER($I7,K$2))</f>
        <v>1</v>
      </c>
      <c r="L7" s="96">
        <f t="shared" si="49"/>
        <v>0.4258823529</v>
      </c>
      <c r="M7" s="96">
        <f t="shared" si="49"/>
        <v>0.1813757785</v>
      </c>
      <c r="N7" s="97">
        <f t="shared" ref="N7:O7" si="50">IF($D7=0,"",$J7*K7)</f>
        <v>0.6620583717</v>
      </c>
      <c r="O7" s="97">
        <f t="shared" si="50"/>
        <v>0.2819589771</v>
      </c>
      <c r="P7" s="79">
        <v>1.0</v>
      </c>
      <c r="Q7" s="87">
        <v>-0.7759646606329065</v>
      </c>
      <c r="R7" s="87">
        <v>1.6926722447916671</v>
      </c>
      <c r="S7" s="103">
        <v>0.6737239218915647</v>
      </c>
      <c r="T7" s="94">
        <f t="shared" si="16"/>
        <v>0.4258823529</v>
      </c>
      <c r="U7" s="94">
        <f t="shared" si="17"/>
        <v>0.3384122686</v>
      </c>
      <c r="V7" s="98">
        <f t="shared" si="18"/>
        <v>0.6467375015</v>
      </c>
      <c r="W7" s="98">
        <f t="shared" si="19"/>
        <v>0.5863525061</v>
      </c>
      <c r="X7" s="40">
        <f t="shared" si="20"/>
        <v>425</v>
      </c>
      <c r="Y7" s="40">
        <f t="shared" si="21"/>
        <v>651</v>
      </c>
      <c r="Z7" s="40">
        <f t="shared" si="22"/>
        <v>274.8634381</v>
      </c>
      <c r="AA7" s="40">
        <f t="shared" si="23"/>
        <v>150.1365619</v>
      </c>
      <c r="AB7" s="40">
        <f t="shared" si="24"/>
        <v>381.7154815</v>
      </c>
      <c r="AC7" s="40">
        <f t="shared" si="25"/>
        <v>269.2845185</v>
      </c>
      <c r="AD7" s="40">
        <f t="shared" ref="AD7:AE7" si="51">IF($D7=0,"",IFERROR(F7/AA7,0.5))</f>
        <v>1.205569102</v>
      </c>
      <c r="AE7" s="40">
        <f t="shared" si="51"/>
        <v>0.5763454999</v>
      </c>
      <c r="AF7" s="34">
        <f t="shared" si="27"/>
        <v>331</v>
      </c>
      <c r="AG7" s="34">
        <f t="shared" ref="AG7:AH7" si="52">IF($D7=0,"",ROUND(AA7*AD7,0))</f>
        <v>181</v>
      </c>
      <c r="AH7" s="34">
        <f t="shared" si="52"/>
        <v>220</v>
      </c>
      <c r="AI7" s="34">
        <f t="shared" si="29"/>
        <v>155</v>
      </c>
      <c r="AJ7" s="80"/>
      <c r="AK7" s="99"/>
      <c r="AL7" s="17">
        <f>'AtLarge; STUV'!F13</f>
        <v>1368</v>
      </c>
      <c r="AM7" s="100">
        <f t="shared" si="30"/>
        <v>1076</v>
      </c>
      <c r="AN7" s="43">
        <f t="shared" si="31"/>
        <v>0.7865497076</v>
      </c>
      <c r="AO7" s="100">
        <f t="shared" si="32"/>
        <v>887</v>
      </c>
      <c r="AP7" s="42">
        <f t="shared" si="33"/>
        <v>0.6483918129</v>
      </c>
      <c r="AQ7" s="39">
        <f t="shared" si="34"/>
        <v>0.4312267658</v>
      </c>
      <c r="AR7" s="39">
        <f t="shared" si="35"/>
        <v>0.6273234201</v>
      </c>
      <c r="AS7" s="39">
        <f t="shared" si="36"/>
        <v>0.6211950395</v>
      </c>
      <c r="AT7" s="39">
        <f t="shared" si="37"/>
        <v>0.5479143179</v>
      </c>
      <c r="AU7" s="39">
        <f t="shared" si="10"/>
        <v>0.4312267658</v>
      </c>
      <c r="AV7" s="39">
        <f t="shared" si="38"/>
        <v>0.3949814126</v>
      </c>
      <c r="AW7" s="39">
        <f t="shared" si="39"/>
        <v>0.6211950395</v>
      </c>
      <c r="AX7" s="39">
        <f t="shared" si="40"/>
        <v>0.5772266065</v>
      </c>
    </row>
    <row r="8">
      <c r="A8" s="101" t="s">
        <v>70</v>
      </c>
      <c r="B8" s="101" t="str">
        <f>TEXTJOIN("",TRUE,A2," ",C2)</f>
        <v>Reese Mail</v>
      </c>
      <c r="C8" s="101">
        <v>34951.0</v>
      </c>
      <c r="D8" s="74">
        <f t="shared" si="11"/>
        <v>1</v>
      </c>
      <c r="E8" s="84">
        <f>'AtLarge; STUV'!M14</f>
        <v>62</v>
      </c>
      <c r="F8" s="84">
        <f>'AtLarge; STUV'!N14</f>
        <v>55</v>
      </c>
      <c r="G8" s="85">
        <f>'AtLarge; STUV'!O14</f>
        <v>57</v>
      </c>
      <c r="H8" s="85">
        <f>'AtLarge; STUV'!P14</f>
        <v>121</v>
      </c>
      <c r="I8" s="94">
        <f t="shared" si="12"/>
        <v>0.4700854701</v>
      </c>
      <c r="J8" s="95">
        <f t="shared" si="13"/>
        <v>0.6797752809</v>
      </c>
      <c r="K8" s="96">
        <f t="shared" ref="K8:M8" si="53">IF($D8=0,"",POWER($I8,K$2))</f>
        <v>1</v>
      </c>
      <c r="L8" s="96">
        <f t="shared" si="53"/>
        <v>0.4700854701</v>
      </c>
      <c r="M8" s="96">
        <f t="shared" si="53"/>
        <v>0.2209803492</v>
      </c>
      <c r="N8" s="97">
        <f t="shared" ref="N8:O8" si="54">IF($D8=0,"",$J8*K8)</f>
        <v>0.6797752809</v>
      </c>
      <c r="O8" s="97">
        <f t="shared" si="54"/>
        <v>0.3195524825</v>
      </c>
      <c r="P8" s="40"/>
      <c r="Q8" s="40"/>
      <c r="R8" s="40"/>
      <c r="S8" s="40"/>
      <c r="T8" s="94">
        <f t="shared" si="16"/>
        <v>0.4700854701</v>
      </c>
      <c r="U8" s="94">
        <f t="shared" si="17"/>
        <v>0.3561291778</v>
      </c>
      <c r="V8" s="98">
        <f t="shared" si="18"/>
        <v>0.6067410033</v>
      </c>
      <c r="W8" s="98">
        <f t="shared" si="19"/>
        <v>0.5605051742</v>
      </c>
      <c r="X8" s="40">
        <f t="shared" si="20"/>
        <v>117</v>
      </c>
      <c r="Y8" s="40">
        <f t="shared" si="21"/>
        <v>178</v>
      </c>
      <c r="Z8" s="40">
        <f t="shared" si="22"/>
        <v>70.98869738</v>
      </c>
      <c r="AA8" s="40">
        <f t="shared" si="23"/>
        <v>46.01130262</v>
      </c>
      <c r="AB8" s="40">
        <f t="shared" si="24"/>
        <v>99.769921</v>
      </c>
      <c r="AC8" s="40">
        <f t="shared" si="25"/>
        <v>78.230079</v>
      </c>
      <c r="AD8" s="40">
        <f t="shared" ref="AD8:AE8" si="55">IF($D8=0,"",IFERROR(F8/AA8,0.5))</f>
        <v>1.195358464</v>
      </c>
      <c r="AE8" s="40">
        <f t="shared" si="55"/>
        <v>0.5713144746</v>
      </c>
      <c r="AF8" s="34">
        <f t="shared" si="27"/>
        <v>85</v>
      </c>
      <c r="AG8" s="34">
        <f t="shared" ref="AG8:AH8" si="56">IF($D8=0,"",ROUND(AA8*AD8,0))</f>
        <v>55</v>
      </c>
      <c r="AH8" s="34">
        <f t="shared" si="56"/>
        <v>57</v>
      </c>
      <c r="AI8" s="34">
        <f t="shared" si="29"/>
        <v>45</v>
      </c>
      <c r="AJ8" s="80"/>
      <c r="AK8" s="99"/>
      <c r="AL8" s="17">
        <f>'AtLarge; STUV'!F14</f>
        <v>477</v>
      </c>
      <c r="AM8" s="100">
        <f t="shared" si="30"/>
        <v>295</v>
      </c>
      <c r="AN8" s="43">
        <f t="shared" si="31"/>
        <v>0.6184486373</v>
      </c>
      <c r="AO8" s="100">
        <f t="shared" si="32"/>
        <v>242</v>
      </c>
      <c r="AP8" s="42">
        <f t="shared" si="33"/>
        <v>0.5073375262</v>
      </c>
      <c r="AQ8" s="39">
        <f t="shared" si="34"/>
        <v>0.4033898305</v>
      </c>
      <c r="AR8" s="39">
        <f t="shared" si="35"/>
        <v>0.6203389831</v>
      </c>
      <c r="AS8" s="39">
        <f t="shared" si="36"/>
        <v>0.5867768595</v>
      </c>
      <c r="AT8" s="39">
        <f t="shared" si="37"/>
        <v>0.5371900826</v>
      </c>
      <c r="AU8" s="39">
        <f t="shared" si="10"/>
        <v>0.4033898305</v>
      </c>
      <c r="AV8" s="39">
        <f t="shared" si="38"/>
        <v>0.3966101695</v>
      </c>
      <c r="AW8" s="39">
        <f t="shared" si="39"/>
        <v>0.5867768595</v>
      </c>
      <c r="AX8" s="39">
        <f t="shared" si="40"/>
        <v>0.5785123967</v>
      </c>
    </row>
    <row r="9">
      <c r="A9" s="104" t="s">
        <v>70</v>
      </c>
      <c r="B9" s="104" t="str">
        <f t="shared" ref="B9:B10" si="61">TEXTJOIN("",TRUE,A1," Grand Total")</f>
        <v>Lorton Grand Total</v>
      </c>
      <c r="C9" s="104">
        <f t="shared" ref="C9:C10" si="62">C5+C7</f>
        <v>47295</v>
      </c>
      <c r="D9" s="74">
        <f t="shared" si="11"/>
        <v>1</v>
      </c>
      <c r="E9" s="84">
        <f>'AtLarge; STUV'!M15</f>
        <v>249</v>
      </c>
      <c r="F9" s="84">
        <f>'AtLarge; STUV'!N15</f>
        <v>223</v>
      </c>
      <c r="G9" s="85">
        <f>'AtLarge; STUV'!O15</f>
        <v>160</v>
      </c>
      <c r="H9" s="85">
        <f>'AtLarge; STUV'!P15</f>
        <v>419</v>
      </c>
      <c r="I9" s="94">
        <f t="shared" si="12"/>
        <v>0.4724576271</v>
      </c>
      <c r="J9" s="95">
        <f t="shared" si="13"/>
        <v>0.7236614853</v>
      </c>
      <c r="K9" s="96">
        <f t="shared" ref="K9:M9" si="57">IF($D9=0,"",POWER($I9,K$2))</f>
        <v>1</v>
      </c>
      <c r="L9" s="96">
        <f t="shared" si="57"/>
        <v>0.4724576271</v>
      </c>
      <c r="M9" s="96">
        <f t="shared" si="57"/>
        <v>0.2232162094</v>
      </c>
      <c r="N9" s="97">
        <f t="shared" ref="N9:O9" si="58">IF($D9=0,"",$J9*K9)</f>
        <v>0.7236614853</v>
      </c>
      <c r="O9" s="97">
        <f t="shared" si="58"/>
        <v>0.3418993882</v>
      </c>
      <c r="P9" s="40"/>
      <c r="Q9" s="40"/>
      <c r="R9" s="14" t="s">
        <v>138</v>
      </c>
      <c r="S9" s="105">
        <f>ATAN(S7)</f>
        <v>0.5928724948</v>
      </c>
      <c r="T9" s="94">
        <f t="shared" si="16"/>
        <v>0.4724576271</v>
      </c>
      <c r="U9" s="94">
        <f t="shared" si="17"/>
        <v>0.4000153822</v>
      </c>
      <c r="V9" s="98">
        <f t="shared" si="18"/>
        <v>0.6128097948</v>
      </c>
      <c r="W9" s="98">
        <f t="shared" si="19"/>
        <v>0.5169759215</v>
      </c>
      <c r="X9" s="40">
        <f t="shared" si="20"/>
        <v>472</v>
      </c>
      <c r="Y9" s="40">
        <f t="shared" si="21"/>
        <v>579</v>
      </c>
      <c r="Z9" s="40">
        <f t="shared" si="22"/>
        <v>289.2462231</v>
      </c>
      <c r="AA9" s="40">
        <f t="shared" si="23"/>
        <v>182.7537769</v>
      </c>
      <c r="AB9" s="40">
        <f t="shared" si="24"/>
        <v>299.3290586</v>
      </c>
      <c r="AC9" s="40">
        <f t="shared" si="25"/>
        <v>279.6709414</v>
      </c>
      <c r="AD9" s="40">
        <f t="shared" ref="AD9:AE9" si="59">IF($D9=0,"",IFERROR(F9/AA9,0.5))</f>
        <v>1.22022102</v>
      </c>
      <c r="AE9" s="40">
        <f t="shared" si="59"/>
        <v>0.5345287917</v>
      </c>
      <c r="AF9" s="34">
        <f t="shared" si="27"/>
        <v>353</v>
      </c>
      <c r="AG9" s="34">
        <f t="shared" ref="AG9:AH9" si="60">IF($D9=0,"",ROUND(AA9*AD9,0))</f>
        <v>223</v>
      </c>
      <c r="AH9" s="34">
        <f t="shared" si="60"/>
        <v>160</v>
      </c>
      <c r="AI9" s="34">
        <f t="shared" si="29"/>
        <v>149</v>
      </c>
      <c r="AJ9" s="80"/>
      <c r="AK9" s="99"/>
      <c r="AL9" s="17">
        <f>'AtLarge; STUV'!F15</f>
        <v>1339</v>
      </c>
      <c r="AM9" s="100">
        <f t="shared" si="30"/>
        <v>1051</v>
      </c>
      <c r="AN9" s="43">
        <f t="shared" si="31"/>
        <v>0.784914115</v>
      </c>
      <c r="AO9" s="100">
        <f t="shared" si="32"/>
        <v>885</v>
      </c>
      <c r="AP9" s="42">
        <f t="shared" si="33"/>
        <v>0.6609410007</v>
      </c>
      <c r="AQ9" s="39">
        <f t="shared" si="34"/>
        <v>0.3891531874</v>
      </c>
      <c r="AR9" s="39">
        <f t="shared" si="35"/>
        <v>0.635585157</v>
      </c>
      <c r="AS9" s="39">
        <f t="shared" si="36"/>
        <v>0.5796610169</v>
      </c>
      <c r="AT9" s="39">
        <f t="shared" si="37"/>
        <v>0.5672316384</v>
      </c>
      <c r="AU9" s="39">
        <f t="shared" si="10"/>
        <v>0.3891531874</v>
      </c>
      <c r="AV9" s="39">
        <f t="shared" si="38"/>
        <v>0.449096099</v>
      </c>
      <c r="AW9" s="39">
        <f t="shared" si="39"/>
        <v>0.5796610169</v>
      </c>
      <c r="AX9" s="39">
        <f t="shared" si="40"/>
        <v>0.6508474576</v>
      </c>
    </row>
    <row r="10">
      <c r="A10" s="104" t="s">
        <v>70</v>
      </c>
      <c r="B10" s="104" t="str">
        <f t="shared" si="61"/>
        <v>Reese Grand Total</v>
      </c>
      <c r="C10" s="104">
        <f t="shared" si="62"/>
        <v>57642</v>
      </c>
      <c r="D10" s="74">
        <f t="shared" si="11"/>
        <v>1</v>
      </c>
      <c r="E10" s="84">
        <f>'AtLarge; STUV'!M16</f>
        <v>175</v>
      </c>
      <c r="F10" s="84">
        <f>'AtLarge; STUV'!N16</f>
        <v>121</v>
      </c>
      <c r="G10" s="85">
        <f>'AtLarge; STUV'!O16</f>
        <v>166</v>
      </c>
      <c r="H10" s="85">
        <f>'AtLarge; STUV'!P16</f>
        <v>215</v>
      </c>
      <c r="I10" s="94">
        <f t="shared" si="12"/>
        <v>0.4087837838</v>
      </c>
      <c r="J10" s="95">
        <f t="shared" si="13"/>
        <v>0.5643044619</v>
      </c>
      <c r="K10" s="96">
        <f t="shared" ref="K10:M10" si="63">IF($D10=0,"",POWER($I10,K$2))</f>
        <v>1</v>
      </c>
      <c r="L10" s="96">
        <f t="shared" si="63"/>
        <v>0.4087837838</v>
      </c>
      <c r="M10" s="96">
        <f t="shared" si="63"/>
        <v>0.1671041819</v>
      </c>
      <c r="N10" s="97">
        <f t="shared" ref="N10:O10" si="64">IF($D10=0,"",$J10*K10)</f>
        <v>0.5643044619</v>
      </c>
      <c r="O10" s="97">
        <f t="shared" si="64"/>
        <v>0.2306785132</v>
      </c>
      <c r="P10" s="106"/>
      <c r="Q10" s="40"/>
      <c r="R10" s="107" t="s">
        <v>139</v>
      </c>
      <c r="S10" s="108">
        <f>DEGREES(S9)</f>
        <v>33.96909174</v>
      </c>
      <c r="T10" s="94">
        <f t="shared" si="16"/>
        <v>0.4087837838</v>
      </c>
      <c r="U10" s="94">
        <f t="shared" si="17"/>
        <v>0.2406583588</v>
      </c>
      <c r="V10" s="98">
        <f t="shared" si="18"/>
        <v>0.6448160722</v>
      </c>
      <c r="W10" s="98">
        <f t="shared" si="19"/>
        <v>0.68557194</v>
      </c>
      <c r="X10" s="40">
        <f t="shared" si="20"/>
        <v>296</v>
      </c>
      <c r="Y10" s="40">
        <f t="shared" si="21"/>
        <v>381</v>
      </c>
      <c r="Z10" s="40">
        <f t="shared" si="22"/>
        <v>190.8655574</v>
      </c>
      <c r="AA10" s="40">
        <f t="shared" si="23"/>
        <v>105.1344426</v>
      </c>
      <c r="AB10" s="40">
        <f t="shared" si="24"/>
        <v>261.2029091</v>
      </c>
      <c r="AC10" s="40">
        <f t="shared" si="25"/>
        <v>119.7970909</v>
      </c>
      <c r="AD10" s="40">
        <f t="shared" ref="AD10:AE10" si="65">IF($D10=0,"",IFERROR(F10/AA10,0.5))</f>
        <v>1.150907324</v>
      </c>
      <c r="AE10" s="40">
        <f t="shared" si="65"/>
        <v>0.6355212526</v>
      </c>
      <c r="AF10" s="34">
        <f t="shared" si="27"/>
        <v>220</v>
      </c>
      <c r="AG10" s="34">
        <f t="shared" ref="AG10:AH10" si="66">IF($D10=0,"",ROUND(AA10*AD10,0))</f>
        <v>121</v>
      </c>
      <c r="AH10" s="34">
        <f t="shared" si="66"/>
        <v>166</v>
      </c>
      <c r="AI10" s="34">
        <f t="shared" si="29"/>
        <v>76</v>
      </c>
      <c r="AJ10" s="80"/>
      <c r="AK10" s="99"/>
      <c r="AL10" s="17">
        <f>'AtLarge; STUV'!F16</f>
        <v>1484</v>
      </c>
      <c r="AM10" s="100">
        <f t="shared" si="30"/>
        <v>677</v>
      </c>
      <c r="AN10" s="43">
        <f t="shared" si="31"/>
        <v>0.4561994609</v>
      </c>
      <c r="AO10" s="100">
        <f t="shared" si="32"/>
        <v>583</v>
      </c>
      <c r="AP10" s="42">
        <f t="shared" si="33"/>
        <v>0.3928571429</v>
      </c>
      <c r="AQ10" s="39">
        <f t="shared" si="34"/>
        <v>0.5036927622</v>
      </c>
      <c r="AR10" s="39">
        <f t="shared" si="35"/>
        <v>0.576070901</v>
      </c>
      <c r="AS10" s="39">
        <f t="shared" si="36"/>
        <v>0.6620926244</v>
      </c>
      <c r="AT10" s="39">
        <f t="shared" si="37"/>
        <v>0.5077186964</v>
      </c>
      <c r="AU10" s="39">
        <f t="shared" si="10"/>
        <v>0.5036927622</v>
      </c>
      <c r="AV10" s="39">
        <f t="shared" si="38"/>
        <v>0.4372230428</v>
      </c>
      <c r="AW10" s="39">
        <f t="shared" si="39"/>
        <v>0.6620926244</v>
      </c>
      <c r="AX10" s="39">
        <f t="shared" si="40"/>
        <v>0.5849056604</v>
      </c>
    </row>
    <row r="11">
      <c r="A11" s="73"/>
      <c r="B11" s="73"/>
      <c r="C11" s="73"/>
      <c r="D11" s="74">
        <f t="shared" si="11"/>
        <v>1</v>
      </c>
      <c r="E11" s="84">
        <f>'AtLarge; STUV'!M17</f>
        <v>72</v>
      </c>
      <c r="F11" s="84">
        <f>'AtLarge; STUV'!N17</f>
        <v>59</v>
      </c>
      <c r="G11" s="85">
        <f>'AtLarge; STUV'!O17</f>
        <v>82</v>
      </c>
      <c r="H11" s="85">
        <f>'AtLarge; STUV'!P17</f>
        <v>122</v>
      </c>
      <c r="I11" s="94">
        <f t="shared" si="12"/>
        <v>0.4503816794</v>
      </c>
      <c r="J11" s="95">
        <f t="shared" si="13"/>
        <v>0.5980392157</v>
      </c>
      <c r="K11" s="96">
        <f t="shared" ref="K11:M11" si="67">IF($D11=0,"",POWER($I11,K$2))</f>
        <v>1</v>
      </c>
      <c r="L11" s="96">
        <f t="shared" si="67"/>
        <v>0.4503816794</v>
      </c>
      <c r="M11" s="96">
        <f t="shared" si="67"/>
        <v>0.2028436571</v>
      </c>
      <c r="N11" s="97">
        <f t="shared" ref="N11:O11" si="68">IF($D11=0,"",$J11*K11)</f>
        <v>0.5980392157</v>
      </c>
      <c r="O11" s="97">
        <f t="shared" si="68"/>
        <v>0.2693459063</v>
      </c>
      <c r="P11" s="106"/>
      <c r="Q11" s="40"/>
      <c r="R11" s="109" t="s">
        <v>140</v>
      </c>
      <c r="S11" s="110">
        <f>PI()/4</f>
        <v>0.7853981634</v>
      </c>
      <c r="T11" s="94">
        <f t="shared" si="16"/>
        <v>0.4503816794</v>
      </c>
      <c r="U11" s="94">
        <f t="shared" si="17"/>
        <v>0.2743931125</v>
      </c>
      <c r="V11" s="98">
        <f t="shared" si="18"/>
        <v>0.6104414922</v>
      </c>
      <c r="W11" s="98">
        <f t="shared" si="19"/>
        <v>0.6445011866</v>
      </c>
      <c r="X11" s="40">
        <f t="shared" si="20"/>
        <v>131</v>
      </c>
      <c r="Y11" s="40">
        <f t="shared" si="21"/>
        <v>204</v>
      </c>
      <c r="Z11" s="40">
        <f t="shared" si="22"/>
        <v>79.96783547</v>
      </c>
      <c r="AA11" s="40">
        <f t="shared" si="23"/>
        <v>51.03216453</v>
      </c>
      <c r="AB11" s="40">
        <f t="shared" si="24"/>
        <v>131.4782421</v>
      </c>
      <c r="AC11" s="40">
        <f t="shared" si="25"/>
        <v>72.52175793</v>
      </c>
      <c r="AD11" s="40">
        <f t="shared" ref="AD11:AE11" si="69">IF($D11=0,"",IFERROR(F11/AA11,0.5))</f>
        <v>1.156133598</v>
      </c>
      <c r="AE11" s="40">
        <f t="shared" si="69"/>
        <v>0.6236773379</v>
      </c>
      <c r="AF11" s="34">
        <f t="shared" si="27"/>
        <v>92</v>
      </c>
      <c r="AG11" s="34">
        <f t="shared" ref="AG11:AH11" si="70">IF($D11=0,"",ROUND(AA11*AD11,0))</f>
        <v>59</v>
      </c>
      <c r="AH11" s="34">
        <f t="shared" si="70"/>
        <v>82</v>
      </c>
      <c r="AI11" s="34">
        <f t="shared" si="29"/>
        <v>45</v>
      </c>
      <c r="AJ11" s="80"/>
      <c r="AK11" s="99"/>
      <c r="AL11" s="17">
        <f>'AtLarge; STUV'!F17</f>
        <v>526</v>
      </c>
      <c r="AM11" s="100">
        <f t="shared" si="30"/>
        <v>335</v>
      </c>
      <c r="AN11" s="43">
        <f t="shared" si="31"/>
        <v>0.6368821293</v>
      </c>
      <c r="AO11" s="100">
        <f t="shared" si="32"/>
        <v>278</v>
      </c>
      <c r="AP11" s="42">
        <f t="shared" si="33"/>
        <v>0.5285171103</v>
      </c>
      <c r="AQ11" s="39">
        <f t="shared" si="34"/>
        <v>0.4597014925</v>
      </c>
      <c r="AR11" s="39">
        <f t="shared" si="35"/>
        <v>0.5791044776</v>
      </c>
      <c r="AS11" s="39">
        <f t="shared" si="36"/>
        <v>0.6258992806</v>
      </c>
      <c r="AT11" s="39">
        <f t="shared" si="37"/>
        <v>0.4928057554</v>
      </c>
      <c r="AU11" s="39">
        <f t="shared" si="10"/>
        <v>0.4597014925</v>
      </c>
      <c r="AV11" s="39">
        <f t="shared" si="38"/>
        <v>0.3910447761</v>
      </c>
      <c r="AW11" s="39">
        <f t="shared" si="39"/>
        <v>0.6258992806</v>
      </c>
      <c r="AX11" s="39">
        <f t="shared" si="40"/>
        <v>0.5431654676</v>
      </c>
    </row>
    <row r="12">
      <c r="A12" s="73"/>
      <c r="B12" s="73"/>
      <c r="C12" s="73"/>
      <c r="D12" s="74">
        <f t="shared" si="11"/>
        <v>1</v>
      </c>
      <c r="E12" s="84">
        <f>'AtLarge; STUV'!M18</f>
        <v>234</v>
      </c>
      <c r="F12" s="84">
        <f>'AtLarge; STUV'!N18</f>
        <v>222</v>
      </c>
      <c r="G12" s="85">
        <f>'AtLarge; STUV'!O18</f>
        <v>173</v>
      </c>
      <c r="H12" s="85">
        <f>'AtLarge; STUV'!P18</f>
        <v>421</v>
      </c>
      <c r="I12" s="94">
        <f t="shared" si="12"/>
        <v>0.4868421053</v>
      </c>
      <c r="J12" s="95">
        <f t="shared" si="13"/>
        <v>0.7087542088</v>
      </c>
      <c r="K12" s="96">
        <f t="shared" ref="K12:M12" si="71">IF($D12=0,"",POWER($I12,K$2))</f>
        <v>1</v>
      </c>
      <c r="L12" s="96">
        <f t="shared" si="71"/>
        <v>0.4868421053</v>
      </c>
      <c r="M12" s="96">
        <f t="shared" si="71"/>
        <v>0.2370152355</v>
      </c>
      <c r="N12" s="97">
        <f t="shared" ref="N12:O12" si="72">IF($D12=0,"",$J12*K12)</f>
        <v>0.7087542088</v>
      </c>
      <c r="O12" s="97">
        <f t="shared" si="72"/>
        <v>0.3450513911</v>
      </c>
      <c r="P12" s="40"/>
      <c r="Q12" s="40"/>
      <c r="R12" s="111" t="s">
        <v>141</v>
      </c>
      <c r="S12" s="112">
        <f>S11-S9</f>
        <v>0.1925256686</v>
      </c>
      <c r="T12" s="94">
        <f t="shared" si="16"/>
        <v>0.4868421053</v>
      </c>
      <c r="U12" s="94">
        <f t="shared" si="17"/>
        <v>0.3851081056</v>
      </c>
      <c r="V12" s="98">
        <f t="shared" si="18"/>
        <v>0.5958387467</v>
      </c>
      <c r="W12" s="98">
        <f t="shared" si="19"/>
        <v>0.5288554683</v>
      </c>
      <c r="X12" s="40">
        <f t="shared" si="20"/>
        <v>456</v>
      </c>
      <c r="Y12" s="40">
        <f t="shared" si="21"/>
        <v>594</v>
      </c>
      <c r="Z12" s="40">
        <f t="shared" si="22"/>
        <v>271.7024685</v>
      </c>
      <c r="AA12" s="40">
        <f t="shared" si="23"/>
        <v>184.2975315</v>
      </c>
      <c r="AB12" s="40">
        <f t="shared" si="24"/>
        <v>314.1401482</v>
      </c>
      <c r="AC12" s="40">
        <f t="shared" si="25"/>
        <v>279.8598518</v>
      </c>
      <c r="AD12" s="40">
        <f t="shared" ref="AD12:AE12" si="73">IF($D12=0,"",IFERROR(F12/AA12,0.5))</f>
        <v>1.20457392</v>
      </c>
      <c r="AE12" s="40">
        <f t="shared" si="73"/>
        <v>0.5507096148</v>
      </c>
      <c r="AF12" s="34">
        <f t="shared" si="27"/>
        <v>327</v>
      </c>
      <c r="AG12" s="34">
        <f t="shared" ref="AG12:AH12" si="74">IF($D12=0,"",ROUND(AA12*AD12,0))</f>
        <v>222</v>
      </c>
      <c r="AH12" s="34">
        <f t="shared" si="74"/>
        <v>173</v>
      </c>
      <c r="AI12" s="34">
        <f t="shared" si="29"/>
        <v>154</v>
      </c>
      <c r="AJ12" s="80"/>
      <c r="AK12" s="99"/>
      <c r="AL12" s="17">
        <f>'AtLarge; STUV'!F18</f>
        <v>1330</v>
      </c>
      <c r="AM12" s="100">
        <f t="shared" si="30"/>
        <v>1050</v>
      </c>
      <c r="AN12" s="43">
        <f t="shared" si="31"/>
        <v>0.7894736842</v>
      </c>
      <c r="AO12" s="100">
        <f t="shared" si="32"/>
        <v>876</v>
      </c>
      <c r="AP12" s="42">
        <f t="shared" si="33"/>
        <v>0.6586466165</v>
      </c>
      <c r="AQ12" s="39">
        <f t="shared" si="34"/>
        <v>0.3876190476</v>
      </c>
      <c r="AR12" s="39">
        <f t="shared" si="35"/>
        <v>0.6238095238</v>
      </c>
      <c r="AS12" s="39">
        <f t="shared" si="36"/>
        <v>0.5707762557</v>
      </c>
      <c r="AT12" s="39">
        <f t="shared" si="37"/>
        <v>0.549086758</v>
      </c>
      <c r="AU12" s="39">
        <f t="shared" si="10"/>
        <v>0.3876190476</v>
      </c>
      <c r="AV12" s="39">
        <f t="shared" si="38"/>
        <v>0.4342857143</v>
      </c>
      <c r="AW12" s="39">
        <f t="shared" si="39"/>
        <v>0.5707762557</v>
      </c>
      <c r="AX12" s="39">
        <f t="shared" si="40"/>
        <v>0.6267123288</v>
      </c>
    </row>
    <row r="13">
      <c r="A13" s="113" t="s">
        <v>73</v>
      </c>
      <c r="B13" s="113" t="str">
        <f t="shared" ref="B13:B18" si="79">B5</f>
        <v>Lorton Early+EDV</v>
      </c>
      <c r="C13" s="113">
        <f t="array" ref="C13:C16">TRANSPOSE(AF1:AI1)</f>
        <v>35757</v>
      </c>
      <c r="D13" s="74">
        <f t="shared" si="11"/>
        <v>1</v>
      </c>
      <c r="E13" s="84">
        <f>'AtLarge; STUV'!M19</f>
        <v>206</v>
      </c>
      <c r="F13" s="84">
        <f>'AtLarge; STUV'!N19</f>
        <v>187</v>
      </c>
      <c r="G13" s="85">
        <f>'AtLarge; STUV'!O19</f>
        <v>154</v>
      </c>
      <c r="H13" s="85">
        <f>'AtLarge; STUV'!P19</f>
        <v>235</v>
      </c>
      <c r="I13" s="94">
        <f t="shared" si="12"/>
        <v>0.475826972</v>
      </c>
      <c r="J13" s="95">
        <f t="shared" si="13"/>
        <v>0.6041131105</v>
      </c>
      <c r="K13" s="96">
        <f t="shared" ref="K13:M13" si="75">IF($D13=0,"",POWER($I13,K$2))</f>
        <v>1</v>
      </c>
      <c r="L13" s="96">
        <f t="shared" si="75"/>
        <v>0.475826972</v>
      </c>
      <c r="M13" s="96">
        <f t="shared" si="75"/>
        <v>0.2264113073</v>
      </c>
      <c r="N13" s="97">
        <f t="shared" ref="N13:O13" si="76">IF($D13=0,"",$J13*K13)</f>
        <v>0.6041131105</v>
      </c>
      <c r="O13" s="97">
        <f t="shared" si="76"/>
        <v>0.2874533121</v>
      </c>
      <c r="P13" s="106"/>
      <c r="Q13" s="40"/>
      <c r="R13" s="114" t="s">
        <v>142</v>
      </c>
      <c r="S13" s="115">
        <f>COS($S$12)</f>
        <v>0.9815241085</v>
      </c>
      <c r="T13" s="94">
        <f t="shared" si="16"/>
        <v>0.475826972</v>
      </c>
      <c r="U13" s="94">
        <f t="shared" si="17"/>
        <v>0.2804670074</v>
      </c>
      <c r="V13" s="98">
        <f t="shared" si="18"/>
        <v>0.586628494</v>
      </c>
      <c r="W13" s="98">
        <f t="shared" si="19"/>
        <v>0.6336708481</v>
      </c>
      <c r="X13" s="40">
        <f t="shared" si="20"/>
        <v>393</v>
      </c>
      <c r="Y13" s="40">
        <f t="shared" si="21"/>
        <v>389</v>
      </c>
      <c r="Z13" s="40">
        <f t="shared" si="22"/>
        <v>230.5449981</v>
      </c>
      <c r="AA13" s="40">
        <f t="shared" si="23"/>
        <v>162.4550019</v>
      </c>
      <c r="AB13" s="40">
        <f t="shared" si="24"/>
        <v>246.4979599</v>
      </c>
      <c r="AC13" s="40">
        <f t="shared" si="25"/>
        <v>142.5020401</v>
      </c>
      <c r="AD13" s="40">
        <f t="shared" ref="AD13:AE13" si="77">IF($D13=0,"",IFERROR(F13/AA13,0.5))</f>
        <v>1.15108798</v>
      </c>
      <c r="AE13" s="40">
        <f t="shared" si="77"/>
        <v>0.6247516209</v>
      </c>
      <c r="AF13" s="34">
        <f t="shared" si="27"/>
        <v>265</v>
      </c>
      <c r="AG13" s="34">
        <f t="shared" ref="AG13:AH13" si="78">IF($D13=0,"",ROUND(AA13*AD13,0))</f>
        <v>187</v>
      </c>
      <c r="AH13" s="34">
        <f t="shared" si="78"/>
        <v>154</v>
      </c>
      <c r="AI13" s="34">
        <f t="shared" si="29"/>
        <v>89</v>
      </c>
      <c r="AJ13" s="80"/>
      <c r="AK13" s="99"/>
      <c r="AL13" s="17">
        <f>'AtLarge; STUV'!F19</f>
        <v>1338</v>
      </c>
      <c r="AM13" s="100">
        <f t="shared" si="30"/>
        <v>782</v>
      </c>
      <c r="AN13" s="43">
        <f t="shared" si="31"/>
        <v>0.5844544096</v>
      </c>
      <c r="AO13" s="100">
        <f t="shared" si="32"/>
        <v>695</v>
      </c>
      <c r="AP13" s="42">
        <f t="shared" si="33"/>
        <v>0.519431988</v>
      </c>
      <c r="AQ13" s="39">
        <f t="shared" si="34"/>
        <v>0.4603580563</v>
      </c>
      <c r="AR13" s="39">
        <f t="shared" si="35"/>
        <v>0.5639386189</v>
      </c>
      <c r="AS13" s="39">
        <f t="shared" si="36"/>
        <v>0.6028776978</v>
      </c>
      <c r="AT13" s="39">
        <f t="shared" si="37"/>
        <v>0.509352518</v>
      </c>
      <c r="AU13" s="39">
        <f t="shared" si="10"/>
        <v>0.4603580563</v>
      </c>
      <c r="AV13" s="39">
        <f t="shared" si="38"/>
        <v>0.5025575448</v>
      </c>
      <c r="AW13" s="39">
        <f t="shared" si="39"/>
        <v>0.6028776978</v>
      </c>
      <c r="AX13" s="39">
        <f t="shared" si="40"/>
        <v>0.6503597122</v>
      </c>
    </row>
    <row r="14">
      <c r="A14" s="113" t="s">
        <v>73</v>
      </c>
      <c r="B14" s="113" t="str">
        <f t="shared" si="79"/>
        <v>Reese Early+EDV</v>
      </c>
      <c r="C14" s="113">
        <v>22691.0</v>
      </c>
      <c r="D14" s="74">
        <f t="shared" si="11"/>
        <v>1</v>
      </c>
      <c r="E14" s="84">
        <f>'AtLarge; STUV'!M20</f>
        <v>157</v>
      </c>
      <c r="F14" s="84">
        <f>'AtLarge; STUV'!N20</f>
        <v>253</v>
      </c>
      <c r="G14" s="85">
        <f>'AtLarge; STUV'!O20</f>
        <v>88</v>
      </c>
      <c r="H14" s="85">
        <f>'AtLarge; STUV'!P20</f>
        <v>304</v>
      </c>
      <c r="I14" s="94">
        <f t="shared" si="12"/>
        <v>0.6170731707</v>
      </c>
      <c r="J14" s="95">
        <f t="shared" si="13"/>
        <v>0.7755102041</v>
      </c>
      <c r="K14" s="96">
        <f t="shared" ref="K14:M14" si="80">IF($D14=0,"",POWER($I14,K$2))</f>
        <v>1</v>
      </c>
      <c r="L14" s="96">
        <f t="shared" si="80"/>
        <v>0.6170731707</v>
      </c>
      <c r="M14" s="96">
        <f t="shared" si="80"/>
        <v>0.380779298</v>
      </c>
      <c r="N14" s="97">
        <f t="shared" ref="N14:O14" si="81">IF($D14=0,"",$J14*K14)</f>
        <v>0.7755102041</v>
      </c>
      <c r="O14" s="97">
        <f t="shared" si="81"/>
        <v>0.4785465406</v>
      </c>
      <c r="P14" s="106"/>
      <c r="Q14" s="40"/>
      <c r="R14" s="114" t="s">
        <v>143</v>
      </c>
      <c r="S14" s="115">
        <f>SIN($S$12)</f>
        <v>0.1913385072</v>
      </c>
      <c r="T14" s="94">
        <f t="shared" si="16"/>
        <v>0.6170731707</v>
      </c>
      <c r="U14" s="94">
        <f t="shared" si="17"/>
        <v>0.4518641009</v>
      </c>
      <c r="V14" s="98">
        <f t="shared" si="18"/>
        <v>0.4807868087</v>
      </c>
      <c r="W14" s="98">
        <f t="shared" si="19"/>
        <v>0.4384146318</v>
      </c>
      <c r="X14" s="40">
        <f t="shared" si="20"/>
        <v>410</v>
      </c>
      <c r="Y14" s="40">
        <f t="shared" si="21"/>
        <v>392</v>
      </c>
      <c r="Z14" s="40">
        <f t="shared" si="22"/>
        <v>197.1225916</v>
      </c>
      <c r="AA14" s="40">
        <f t="shared" si="23"/>
        <v>212.8774084</v>
      </c>
      <c r="AB14" s="40">
        <f t="shared" si="24"/>
        <v>171.8585357</v>
      </c>
      <c r="AC14" s="40">
        <f t="shared" si="25"/>
        <v>220.1414643</v>
      </c>
      <c r="AD14" s="40">
        <f t="shared" ref="AD14:AE14" si="82">IF($D14=0,"",IFERROR(F14/AA14,0.5))</f>
        <v>1.188477452</v>
      </c>
      <c r="AE14" s="40">
        <f t="shared" si="82"/>
        <v>0.5120490504</v>
      </c>
      <c r="AF14" s="34">
        <f t="shared" si="27"/>
        <v>234</v>
      </c>
      <c r="AG14" s="34">
        <f t="shared" ref="AG14:AH14" si="83">IF($D14=0,"",ROUND(AA14*AD14,0))</f>
        <v>253</v>
      </c>
      <c r="AH14" s="34">
        <f t="shared" si="83"/>
        <v>88</v>
      </c>
      <c r="AI14" s="34">
        <f t="shared" si="29"/>
        <v>113</v>
      </c>
      <c r="AJ14" s="80"/>
      <c r="AK14" s="99"/>
      <c r="AL14" s="17">
        <f>'AtLarge; STUV'!F20</f>
        <v>1246</v>
      </c>
      <c r="AM14" s="100">
        <f t="shared" si="30"/>
        <v>802</v>
      </c>
      <c r="AN14" s="43">
        <f t="shared" si="31"/>
        <v>0.6436597111</v>
      </c>
      <c r="AO14" s="100">
        <f t="shared" si="32"/>
        <v>688</v>
      </c>
      <c r="AP14" s="42">
        <f t="shared" si="33"/>
        <v>0.5521669342</v>
      </c>
      <c r="AQ14" s="39">
        <f t="shared" si="34"/>
        <v>0.3054862843</v>
      </c>
      <c r="AR14" s="39">
        <f t="shared" si="35"/>
        <v>0.5748129676</v>
      </c>
      <c r="AS14" s="39">
        <f t="shared" si="36"/>
        <v>0.4680232558</v>
      </c>
      <c r="AT14" s="39">
        <f t="shared" si="37"/>
        <v>0.5043604651</v>
      </c>
      <c r="AU14" s="39">
        <f t="shared" si="10"/>
        <v>0.3054862843</v>
      </c>
      <c r="AV14" s="39">
        <f t="shared" si="38"/>
        <v>0.5112219451</v>
      </c>
      <c r="AW14" s="39">
        <f t="shared" si="39"/>
        <v>0.4680232558</v>
      </c>
      <c r="AX14" s="39">
        <f t="shared" si="40"/>
        <v>0.7078488372</v>
      </c>
    </row>
    <row r="15">
      <c r="A15" s="113" t="s">
        <v>73</v>
      </c>
      <c r="B15" s="113" t="str">
        <f t="shared" si="79"/>
        <v>Lorton Mail</v>
      </c>
      <c r="C15" s="113">
        <v>20237.0</v>
      </c>
      <c r="D15" s="74">
        <f t="shared" si="11"/>
        <v>1</v>
      </c>
      <c r="E15" s="84">
        <f>'AtLarge; STUV'!M21</f>
        <v>233</v>
      </c>
      <c r="F15" s="84">
        <f>'AtLarge; STUV'!N21</f>
        <v>187</v>
      </c>
      <c r="G15" s="85">
        <f>'AtLarge; STUV'!O21</f>
        <v>166</v>
      </c>
      <c r="H15" s="85">
        <f>'AtLarge; STUV'!P21</f>
        <v>336</v>
      </c>
      <c r="I15" s="94">
        <f t="shared" si="12"/>
        <v>0.4452380952</v>
      </c>
      <c r="J15" s="95">
        <f t="shared" si="13"/>
        <v>0.6693227092</v>
      </c>
      <c r="K15" s="96">
        <f t="shared" ref="K15:M15" si="84">IF($D15=0,"",POWER($I15,K$2))</f>
        <v>1</v>
      </c>
      <c r="L15" s="96">
        <f t="shared" si="84"/>
        <v>0.4452380952</v>
      </c>
      <c r="M15" s="96">
        <f t="shared" si="84"/>
        <v>0.1982369615</v>
      </c>
      <c r="N15" s="97">
        <f t="shared" ref="N15:O15" si="85">IF($D15=0,"",$J15*K15)</f>
        <v>0.6693227092</v>
      </c>
      <c r="O15" s="97">
        <f t="shared" si="85"/>
        <v>0.2980079681</v>
      </c>
      <c r="P15" s="40"/>
      <c r="Q15" s="40"/>
      <c r="R15" s="40"/>
      <c r="S15" s="40"/>
      <c r="T15" s="94">
        <f t="shared" si="16"/>
        <v>0.4452380952</v>
      </c>
      <c r="U15" s="94">
        <f t="shared" si="17"/>
        <v>0.345676606</v>
      </c>
      <c r="V15" s="98">
        <f t="shared" si="18"/>
        <v>0.6291293213</v>
      </c>
      <c r="W15" s="98">
        <f t="shared" si="19"/>
        <v>0.5755188849</v>
      </c>
      <c r="X15" s="40">
        <f t="shared" si="20"/>
        <v>420</v>
      </c>
      <c r="Y15" s="40">
        <f t="shared" si="21"/>
        <v>502</v>
      </c>
      <c r="Z15" s="40">
        <f t="shared" si="22"/>
        <v>264.2343149</v>
      </c>
      <c r="AA15" s="40">
        <f t="shared" si="23"/>
        <v>155.7656851</v>
      </c>
      <c r="AB15" s="40">
        <f t="shared" si="24"/>
        <v>288.9104802</v>
      </c>
      <c r="AC15" s="40">
        <f t="shared" si="25"/>
        <v>213.0895198</v>
      </c>
      <c r="AD15" s="40">
        <f t="shared" ref="AD15:AE15" si="86">IF($D15=0,"",IFERROR(F15/AA15,0.5))</f>
        <v>1.200521154</v>
      </c>
      <c r="AE15" s="40">
        <f t="shared" si="86"/>
        <v>0.5745724415</v>
      </c>
      <c r="AF15" s="34">
        <f t="shared" si="27"/>
        <v>317</v>
      </c>
      <c r="AG15" s="34">
        <f t="shared" ref="AG15:AH15" si="87">IF($D15=0,"",ROUND(AA15*AD15,0))</f>
        <v>187</v>
      </c>
      <c r="AH15" s="34">
        <f t="shared" si="87"/>
        <v>166</v>
      </c>
      <c r="AI15" s="34">
        <f t="shared" si="29"/>
        <v>122</v>
      </c>
      <c r="AJ15" s="80"/>
      <c r="AK15" s="99"/>
      <c r="AL15" s="17">
        <f>'AtLarge; STUV'!F21</f>
        <v>1155</v>
      </c>
      <c r="AM15" s="100">
        <f t="shared" si="30"/>
        <v>922</v>
      </c>
      <c r="AN15" s="43">
        <f t="shared" si="31"/>
        <v>0.7982683983</v>
      </c>
      <c r="AO15" s="100">
        <f t="shared" si="32"/>
        <v>792</v>
      </c>
      <c r="AP15" s="42">
        <f t="shared" si="33"/>
        <v>0.6857142857</v>
      </c>
      <c r="AQ15" s="39">
        <f t="shared" si="34"/>
        <v>0.4327548807</v>
      </c>
      <c r="AR15" s="39">
        <f t="shared" si="35"/>
        <v>0.6171366594</v>
      </c>
      <c r="AS15" s="39">
        <f t="shared" si="36"/>
        <v>0.6098484848</v>
      </c>
      <c r="AT15" s="39">
        <f t="shared" si="37"/>
        <v>0.5542929293</v>
      </c>
      <c r="AU15" s="39">
        <f t="shared" si="10"/>
        <v>0.4327548807</v>
      </c>
      <c r="AV15" s="39">
        <f t="shared" si="38"/>
        <v>0.4555314534</v>
      </c>
      <c r="AW15" s="39">
        <f t="shared" si="39"/>
        <v>0.6098484848</v>
      </c>
      <c r="AX15" s="39">
        <f t="shared" si="40"/>
        <v>0.6363636364</v>
      </c>
    </row>
    <row r="16">
      <c r="A16" s="113" t="s">
        <v>73</v>
      </c>
      <c r="B16" s="113" t="str">
        <f t="shared" si="79"/>
        <v>Reese Mail</v>
      </c>
      <c r="C16" s="113">
        <v>12752.0</v>
      </c>
      <c r="D16" s="74">
        <f t="shared" si="11"/>
        <v>1</v>
      </c>
      <c r="E16" s="84">
        <f>'AtLarge; STUV'!M22</f>
        <v>162</v>
      </c>
      <c r="F16" s="84">
        <f>'AtLarge; STUV'!N22</f>
        <v>129</v>
      </c>
      <c r="G16" s="85">
        <f>'AtLarge; STUV'!O22</f>
        <v>180</v>
      </c>
      <c r="H16" s="85">
        <f>'AtLarge; STUV'!P22</f>
        <v>332</v>
      </c>
      <c r="I16" s="94">
        <f t="shared" si="12"/>
        <v>0.4432989691</v>
      </c>
      <c r="J16" s="95">
        <f t="shared" si="13"/>
        <v>0.6484375</v>
      </c>
      <c r="K16" s="96">
        <f t="shared" ref="K16:M16" si="88">IF($D16=0,"",POWER($I16,K$2))</f>
        <v>1</v>
      </c>
      <c r="L16" s="96">
        <f t="shared" si="88"/>
        <v>0.4432989691</v>
      </c>
      <c r="M16" s="96">
        <f t="shared" si="88"/>
        <v>0.196513976</v>
      </c>
      <c r="N16" s="97">
        <f t="shared" ref="N16:O16" si="89">IF($D16=0,"",$J16*K16)</f>
        <v>0.6484375</v>
      </c>
      <c r="O16" s="97">
        <f t="shared" si="89"/>
        <v>0.2874516753</v>
      </c>
      <c r="P16" s="40"/>
      <c r="Q16" s="40"/>
      <c r="R16" s="40"/>
      <c r="S16" s="40"/>
      <c r="T16" s="94">
        <f t="shared" si="16"/>
        <v>0.4432989691</v>
      </c>
      <c r="U16" s="94">
        <f t="shared" si="17"/>
        <v>0.3247913969</v>
      </c>
      <c r="V16" s="98">
        <f t="shared" si="18"/>
        <v>0.6270364756</v>
      </c>
      <c r="W16" s="98">
        <f t="shared" si="19"/>
        <v>0.5963892507</v>
      </c>
      <c r="X16" s="40">
        <f t="shared" si="20"/>
        <v>291</v>
      </c>
      <c r="Y16" s="40">
        <f t="shared" si="21"/>
        <v>512</v>
      </c>
      <c r="Z16" s="40">
        <f t="shared" si="22"/>
        <v>182.4676144</v>
      </c>
      <c r="AA16" s="40">
        <f t="shared" si="23"/>
        <v>108.5323856</v>
      </c>
      <c r="AB16" s="40">
        <f t="shared" si="24"/>
        <v>305.3512964</v>
      </c>
      <c r="AC16" s="40">
        <f t="shared" si="25"/>
        <v>206.6487036</v>
      </c>
      <c r="AD16" s="40">
        <f t="shared" ref="AD16:AE16" si="90">IF($D16=0,"",IFERROR(F16/AA16,0.5))</f>
        <v>1.188585317</v>
      </c>
      <c r="AE16" s="40">
        <f t="shared" si="90"/>
        <v>0.5894849707</v>
      </c>
      <c r="AF16" s="34">
        <f t="shared" si="27"/>
        <v>217</v>
      </c>
      <c r="AG16" s="34">
        <f t="shared" ref="AG16:AH16" si="91">IF($D16=0,"",ROUND(AA16*AD16,0))</f>
        <v>129</v>
      </c>
      <c r="AH16" s="34">
        <f t="shared" si="91"/>
        <v>180</v>
      </c>
      <c r="AI16" s="34">
        <f t="shared" si="29"/>
        <v>122</v>
      </c>
      <c r="AJ16" s="80"/>
      <c r="AK16" s="99"/>
      <c r="AL16" s="17">
        <f>'AtLarge; STUV'!F22</f>
        <v>1018</v>
      </c>
      <c r="AM16" s="100">
        <f t="shared" si="30"/>
        <v>803</v>
      </c>
      <c r="AN16" s="43">
        <f t="shared" si="31"/>
        <v>0.7888015717</v>
      </c>
      <c r="AO16" s="100">
        <f t="shared" si="32"/>
        <v>648</v>
      </c>
      <c r="AP16" s="42">
        <f t="shared" si="33"/>
        <v>0.6365422397</v>
      </c>
      <c r="AQ16" s="39">
        <f t="shared" si="34"/>
        <v>0.4259028643</v>
      </c>
      <c r="AR16" s="39">
        <f t="shared" si="35"/>
        <v>0.6151930262</v>
      </c>
      <c r="AS16" s="39">
        <f t="shared" si="36"/>
        <v>0.612654321</v>
      </c>
      <c r="AT16" s="39">
        <f t="shared" si="37"/>
        <v>0.5231481481</v>
      </c>
      <c r="AU16" s="39">
        <f t="shared" si="10"/>
        <v>0.4259028643</v>
      </c>
      <c r="AV16" s="39">
        <f t="shared" si="38"/>
        <v>0.3623910336</v>
      </c>
      <c r="AW16" s="39">
        <f t="shared" si="39"/>
        <v>0.612654321</v>
      </c>
      <c r="AX16" s="39">
        <f t="shared" si="40"/>
        <v>0.5339506173</v>
      </c>
    </row>
    <row r="17">
      <c r="A17" s="116" t="s">
        <v>73</v>
      </c>
      <c r="B17" s="116" t="str">
        <f t="shared" si="79"/>
        <v>Lorton Grand Total</v>
      </c>
      <c r="C17" s="116">
        <f t="shared" ref="C17:C18" si="96">C13+C15</f>
        <v>55994</v>
      </c>
      <c r="D17" s="74">
        <f t="shared" si="11"/>
        <v>1</v>
      </c>
      <c r="E17" s="84">
        <f>'AtLarge; STUV'!M23</f>
        <v>114</v>
      </c>
      <c r="F17" s="84">
        <f>'AtLarge; STUV'!N23</f>
        <v>100</v>
      </c>
      <c r="G17" s="85">
        <f>'AtLarge; STUV'!O23</f>
        <v>125</v>
      </c>
      <c r="H17" s="85">
        <f>'AtLarge; STUV'!P23</f>
        <v>237</v>
      </c>
      <c r="I17" s="94">
        <f t="shared" si="12"/>
        <v>0.4672897196</v>
      </c>
      <c r="J17" s="95">
        <f t="shared" si="13"/>
        <v>0.6546961326</v>
      </c>
      <c r="K17" s="96">
        <f t="shared" ref="K17:M17" si="92">IF($D17=0,"",POWER($I17,K$2))</f>
        <v>1</v>
      </c>
      <c r="L17" s="96">
        <f t="shared" si="92"/>
        <v>0.4672897196</v>
      </c>
      <c r="M17" s="96">
        <f t="shared" si="92"/>
        <v>0.2183596821</v>
      </c>
      <c r="N17" s="97">
        <f t="shared" ref="N17:O17" si="93">IF($D17=0,"",$J17*K17)</f>
        <v>0.6546961326</v>
      </c>
      <c r="O17" s="97">
        <f t="shared" si="93"/>
        <v>0.3059327722</v>
      </c>
      <c r="P17" s="40"/>
      <c r="Q17" s="40"/>
      <c r="R17" s="40"/>
      <c r="S17" s="40"/>
      <c r="T17" s="94">
        <f t="shared" si="16"/>
        <v>0.4672897196</v>
      </c>
      <c r="U17" s="94">
        <f t="shared" si="17"/>
        <v>0.3310500294</v>
      </c>
      <c r="V17" s="98">
        <f t="shared" si="18"/>
        <v>0.604686493</v>
      </c>
      <c r="W17" s="98">
        <f t="shared" si="19"/>
        <v>0.5856558976</v>
      </c>
      <c r="X17" s="40">
        <f t="shared" si="20"/>
        <v>214</v>
      </c>
      <c r="Y17" s="40">
        <f t="shared" si="21"/>
        <v>362</v>
      </c>
      <c r="Z17" s="40">
        <f t="shared" si="22"/>
        <v>129.4029095</v>
      </c>
      <c r="AA17" s="40">
        <f t="shared" si="23"/>
        <v>84.59709051</v>
      </c>
      <c r="AB17" s="40">
        <f t="shared" si="24"/>
        <v>212.0074349</v>
      </c>
      <c r="AC17" s="40">
        <f t="shared" si="25"/>
        <v>149.9925651</v>
      </c>
      <c r="AD17" s="40">
        <f t="shared" ref="AD17:AE17" si="94">IF($D17=0,"",IFERROR(F17/AA17,0.5))</f>
        <v>1.18207375</v>
      </c>
      <c r="AE17" s="40">
        <f t="shared" si="94"/>
        <v>0.5896019639</v>
      </c>
      <c r="AF17" s="34">
        <f t="shared" si="27"/>
        <v>153</v>
      </c>
      <c r="AG17" s="34">
        <f t="shared" ref="AG17:AH17" si="95">IF($D17=0,"",ROUND(AA17*AD17,0))</f>
        <v>100</v>
      </c>
      <c r="AH17" s="34">
        <f t="shared" si="95"/>
        <v>125</v>
      </c>
      <c r="AI17" s="34">
        <f t="shared" si="29"/>
        <v>88</v>
      </c>
      <c r="AJ17" s="80"/>
      <c r="AK17" s="99"/>
      <c r="AL17" s="17">
        <f>'AtLarge; STUV'!F23</f>
        <v>755</v>
      </c>
      <c r="AM17" s="100">
        <f t="shared" si="30"/>
        <v>576</v>
      </c>
      <c r="AN17" s="43">
        <f t="shared" si="31"/>
        <v>0.7629139073</v>
      </c>
      <c r="AO17" s="100">
        <f t="shared" si="32"/>
        <v>466</v>
      </c>
      <c r="AP17" s="42">
        <f t="shared" si="33"/>
        <v>0.617218543</v>
      </c>
      <c r="AQ17" s="39">
        <f t="shared" si="34"/>
        <v>0.4149305556</v>
      </c>
      <c r="AR17" s="39">
        <f t="shared" si="35"/>
        <v>0.609375</v>
      </c>
      <c r="AS17" s="39">
        <f t="shared" si="36"/>
        <v>0.5965665236</v>
      </c>
      <c r="AT17" s="39">
        <f t="shared" si="37"/>
        <v>0.517167382</v>
      </c>
      <c r="AU17" s="39">
        <f t="shared" si="10"/>
        <v>0.4149305556</v>
      </c>
      <c r="AV17" s="39">
        <f t="shared" si="38"/>
        <v>0.3715277778</v>
      </c>
      <c r="AW17" s="39">
        <f t="shared" si="39"/>
        <v>0.5965665236</v>
      </c>
      <c r="AX17" s="39">
        <f t="shared" si="40"/>
        <v>0.5429184549</v>
      </c>
    </row>
    <row r="18">
      <c r="A18" s="116" t="s">
        <v>73</v>
      </c>
      <c r="B18" s="116" t="str">
        <f t="shared" si="79"/>
        <v>Reese Grand Total</v>
      </c>
      <c r="C18" s="116">
        <f t="shared" si="96"/>
        <v>35443</v>
      </c>
      <c r="D18" s="74">
        <f t="shared" si="11"/>
        <v>1</v>
      </c>
      <c r="E18" s="84">
        <f>'AtLarge; STUV'!M24</f>
        <v>262</v>
      </c>
      <c r="F18" s="84">
        <f>'AtLarge; STUV'!N24</f>
        <v>270</v>
      </c>
      <c r="G18" s="85">
        <f>'AtLarge; STUV'!O24</f>
        <v>213</v>
      </c>
      <c r="H18" s="85">
        <f>'AtLarge; STUV'!P24</f>
        <v>390</v>
      </c>
      <c r="I18" s="94">
        <f t="shared" si="12"/>
        <v>0.507518797</v>
      </c>
      <c r="J18" s="95">
        <f t="shared" si="13"/>
        <v>0.6467661692</v>
      </c>
      <c r="K18" s="96">
        <f t="shared" ref="K18:M18" si="97">IF($D18=0,"",POWER($I18,K$2))</f>
        <v>1</v>
      </c>
      <c r="L18" s="96">
        <f t="shared" si="97"/>
        <v>0.507518797</v>
      </c>
      <c r="M18" s="96">
        <f t="shared" si="97"/>
        <v>0.2575753293</v>
      </c>
      <c r="N18" s="97">
        <f t="shared" ref="N18:O18" si="98">IF($D18=0,"",$J18*K18)</f>
        <v>0.6467661692</v>
      </c>
      <c r="O18" s="97">
        <f t="shared" si="98"/>
        <v>0.3282459881</v>
      </c>
      <c r="P18" s="40"/>
      <c r="Q18" s="40"/>
      <c r="R18" s="40"/>
      <c r="S18" s="40"/>
      <c r="T18" s="94">
        <f t="shared" si="16"/>
        <v>0.507518797</v>
      </c>
      <c r="U18" s="94">
        <f t="shared" si="17"/>
        <v>0.323120066</v>
      </c>
      <c r="V18" s="98">
        <f t="shared" si="18"/>
        <v>0.5636833763</v>
      </c>
      <c r="W18" s="98">
        <f t="shared" si="19"/>
        <v>0.5857419763</v>
      </c>
      <c r="X18" s="40">
        <f t="shared" si="20"/>
        <v>532</v>
      </c>
      <c r="Y18" s="40">
        <f t="shared" si="21"/>
        <v>603</v>
      </c>
      <c r="Z18" s="40">
        <f t="shared" si="22"/>
        <v>299.8795562</v>
      </c>
      <c r="AA18" s="40">
        <f t="shared" si="23"/>
        <v>232.1204438</v>
      </c>
      <c r="AB18" s="40">
        <f t="shared" si="24"/>
        <v>353.2024117</v>
      </c>
      <c r="AC18" s="40">
        <f t="shared" si="25"/>
        <v>249.7975883</v>
      </c>
      <c r="AD18" s="40">
        <f t="shared" ref="AD18:AE18" si="99">IF($D18=0,"",IFERROR(F18/AA18,0.5))</f>
        <v>1.163189229</v>
      </c>
      <c r="AE18" s="40">
        <f t="shared" si="99"/>
        <v>0.6030536399</v>
      </c>
      <c r="AF18" s="34">
        <f t="shared" si="27"/>
        <v>349</v>
      </c>
      <c r="AG18" s="34">
        <f t="shared" ref="AG18:AH18" si="100">IF($D18=0,"",ROUND(AA18*AD18,0))</f>
        <v>270</v>
      </c>
      <c r="AH18" s="34">
        <f t="shared" si="100"/>
        <v>213</v>
      </c>
      <c r="AI18" s="34">
        <f t="shared" si="29"/>
        <v>151</v>
      </c>
      <c r="AJ18" s="80"/>
      <c r="AK18" s="99"/>
      <c r="AL18" s="17">
        <f>'AtLarge; STUV'!F24</f>
        <v>1429</v>
      </c>
      <c r="AM18" s="100">
        <f t="shared" si="30"/>
        <v>1135</v>
      </c>
      <c r="AN18" s="43">
        <f t="shared" si="31"/>
        <v>0.7942617215</v>
      </c>
      <c r="AO18" s="100">
        <f t="shared" si="32"/>
        <v>983</v>
      </c>
      <c r="AP18" s="42">
        <f t="shared" si="33"/>
        <v>0.6878936319</v>
      </c>
      <c r="AQ18" s="39">
        <f t="shared" si="34"/>
        <v>0.4185022026</v>
      </c>
      <c r="AR18" s="39">
        <f t="shared" si="35"/>
        <v>0.5744493392</v>
      </c>
      <c r="AS18" s="39">
        <f t="shared" si="36"/>
        <v>0.5717192269</v>
      </c>
      <c r="AT18" s="39">
        <f t="shared" si="37"/>
        <v>0.508646999</v>
      </c>
      <c r="AU18" s="39">
        <f t="shared" si="10"/>
        <v>0.4185022026</v>
      </c>
      <c r="AV18" s="39">
        <f t="shared" si="38"/>
        <v>0.468722467</v>
      </c>
      <c r="AW18" s="39">
        <f t="shared" si="39"/>
        <v>0.5717192269</v>
      </c>
      <c r="AX18" s="39">
        <f t="shared" si="40"/>
        <v>0.6297049847</v>
      </c>
    </row>
    <row r="19">
      <c r="A19" s="73"/>
      <c r="B19" s="73"/>
      <c r="C19" s="73"/>
      <c r="D19" s="74">
        <f t="shared" si="11"/>
        <v>1</v>
      </c>
      <c r="E19" s="84">
        <f>'AtLarge; STUV'!M25</f>
        <v>164</v>
      </c>
      <c r="F19" s="84">
        <f>'AtLarge; STUV'!N25</f>
        <v>147</v>
      </c>
      <c r="G19" s="85">
        <f>'AtLarge; STUV'!O25</f>
        <v>106</v>
      </c>
      <c r="H19" s="85">
        <f>'AtLarge; STUV'!P25</f>
        <v>226</v>
      </c>
      <c r="I19" s="94">
        <f t="shared" si="12"/>
        <v>0.4726688103</v>
      </c>
      <c r="J19" s="95">
        <f t="shared" si="13"/>
        <v>0.6807228916</v>
      </c>
      <c r="K19" s="96">
        <f t="shared" ref="K19:M19" si="101">IF($D19=0,"",POWER($I19,K$2))</f>
        <v>1</v>
      </c>
      <c r="L19" s="96">
        <f t="shared" si="101"/>
        <v>0.4726688103</v>
      </c>
      <c r="M19" s="96">
        <f t="shared" si="101"/>
        <v>0.2234158042</v>
      </c>
      <c r="N19" s="97">
        <f t="shared" ref="N19:O19" si="102">IF($D19=0,"",$J19*K19)</f>
        <v>0.6807228916</v>
      </c>
      <c r="O19" s="97">
        <f t="shared" si="102"/>
        <v>0.3217564793</v>
      </c>
      <c r="P19" s="40"/>
      <c r="Q19" s="40"/>
      <c r="R19" s="40"/>
      <c r="S19" s="40"/>
      <c r="T19" s="94">
        <f t="shared" si="16"/>
        <v>0.4726688103</v>
      </c>
      <c r="U19" s="94">
        <f t="shared" si="17"/>
        <v>0.3570767884</v>
      </c>
      <c r="V19" s="98">
        <f t="shared" si="18"/>
        <v>0.604386707</v>
      </c>
      <c r="W19" s="98">
        <f t="shared" si="19"/>
        <v>0.559080779</v>
      </c>
      <c r="X19" s="40">
        <f t="shared" si="20"/>
        <v>311</v>
      </c>
      <c r="Y19" s="40">
        <f t="shared" si="21"/>
        <v>332</v>
      </c>
      <c r="Z19" s="40">
        <f t="shared" si="22"/>
        <v>187.9642659</v>
      </c>
      <c r="AA19" s="40">
        <f t="shared" si="23"/>
        <v>123.0357341</v>
      </c>
      <c r="AB19" s="40">
        <f t="shared" si="24"/>
        <v>185.6148186</v>
      </c>
      <c r="AC19" s="40">
        <f t="shared" si="25"/>
        <v>146.3851814</v>
      </c>
      <c r="AD19" s="40">
        <f t="shared" ref="AD19:AE19" si="103">IF($D19=0,"",IFERROR(F19/AA19,0.5))</f>
        <v>1.194774844</v>
      </c>
      <c r="AE19" s="40">
        <f t="shared" si="103"/>
        <v>0.571075094</v>
      </c>
      <c r="AF19" s="34">
        <f t="shared" si="27"/>
        <v>225</v>
      </c>
      <c r="AG19" s="34">
        <f t="shared" ref="AG19:AH19" si="104">IF($D19=0,"",ROUND(AA19*AD19,0))</f>
        <v>147</v>
      </c>
      <c r="AH19" s="34">
        <f t="shared" si="104"/>
        <v>106</v>
      </c>
      <c r="AI19" s="34">
        <f t="shared" si="29"/>
        <v>84</v>
      </c>
      <c r="AJ19" s="80"/>
      <c r="AK19" s="99"/>
      <c r="AL19" s="17">
        <f>'AtLarge; STUV'!F25</f>
        <v>831</v>
      </c>
      <c r="AM19" s="100">
        <f t="shared" si="30"/>
        <v>643</v>
      </c>
      <c r="AN19" s="43">
        <f t="shared" si="31"/>
        <v>0.7737665463</v>
      </c>
      <c r="AO19" s="100">
        <f t="shared" si="32"/>
        <v>562</v>
      </c>
      <c r="AP19" s="42">
        <f t="shared" si="33"/>
        <v>0.6762936221</v>
      </c>
      <c r="AQ19" s="39">
        <f t="shared" si="34"/>
        <v>0.4199066874</v>
      </c>
      <c r="AR19" s="39">
        <f t="shared" si="35"/>
        <v>0.6065318818</v>
      </c>
      <c r="AS19" s="39">
        <f t="shared" si="36"/>
        <v>0.5889679715</v>
      </c>
      <c r="AT19" s="39">
        <f t="shared" si="37"/>
        <v>0.5498220641</v>
      </c>
      <c r="AU19" s="39">
        <f t="shared" si="10"/>
        <v>0.4199066874</v>
      </c>
      <c r="AV19" s="39">
        <f t="shared" si="38"/>
        <v>0.4836702955</v>
      </c>
      <c r="AW19" s="39">
        <f t="shared" si="39"/>
        <v>0.5889679715</v>
      </c>
      <c r="AX19" s="39">
        <f t="shared" si="40"/>
        <v>0.6619217082</v>
      </c>
    </row>
    <row r="20">
      <c r="A20" s="73"/>
      <c r="B20" s="73"/>
      <c r="C20" s="73"/>
      <c r="D20" s="74">
        <f t="shared" si="11"/>
        <v>1</v>
      </c>
      <c r="E20" s="84">
        <f>'AtLarge; STUV'!M26</f>
        <v>72</v>
      </c>
      <c r="F20" s="84">
        <f>'AtLarge; STUV'!N26</f>
        <v>68</v>
      </c>
      <c r="G20" s="85">
        <f>'AtLarge; STUV'!O26</f>
        <v>51</v>
      </c>
      <c r="H20" s="85">
        <f>'AtLarge; STUV'!P26</f>
        <v>141</v>
      </c>
      <c r="I20" s="94">
        <f t="shared" si="12"/>
        <v>0.4857142857</v>
      </c>
      <c r="J20" s="95">
        <f t="shared" si="13"/>
        <v>0.734375</v>
      </c>
      <c r="K20" s="96">
        <f t="shared" ref="K20:M20" si="105">IF($D20=0,"",POWER($I20,K$2))</f>
        <v>1</v>
      </c>
      <c r="L20" s="96">
        <f t="shared" si="105"/>
        <v>0.4857142857</v>
      </c>
      <c r="M20" s="96">
        <f t="shared" si="105"/>
        <v>0.2359183673</v>
      </c>
      <c r="N20" s="97">
        <f t="shared" ref="N20:O20" si="106">IF($D20=0,"",$J20*K20)</f>
        <v>0.734375</v>
      </c>
      <c r="O20" s="97">
        <f t="shared" si="106"/>
        <v>0.3566964286</v>
      </c>
      <c r="P20" s="40"/>
      <c r="Q20" s="40"/>
      <c r="R20" s="40"/>
      <c r="S20" s="40"/>
      <c r="T20" s="94">
        <f t="shared" si="16"/>
        <v>0.4857142857</v>
      </c>
      <c r="U20" s="94">
        <f t="shared" si="17"/>
        <v>0.4107288969</v>
      </c>
      <c r="V20" s="98">
        <f t="shared" si="18"/>
        <v>0.6018479727</v>
      </c>
      <c r="W20" s="98">
        <f t="shared" si="19"/>
        <v>0.5039238393</v>
      </c>
      <c r="X20" s="40">
        <f t="shared" si="20"/>
        <v>140</v>
      </c>
      <c r="Y20" s="40">
        <f t="shared" si="21"/>
        <v>192</v>
      </c>
      <c r="Z20" s="40">
        <f t="shared" si="22"/>
        <v>84.25871618</v>
      </c>
      <c r="AA20" s="40">
        <f t="shared" si="23"/>
        <v>55.74128382</v>
      </c>
      <c r="AB20" s="40">
        <f t="shared" si="24"/>
        <v>96.75337715</v>
      </c>
      <c r="AC20" s="40">
        <f t="shared" si="25"/>
        <v>95.24662285</v>
      </c>
      <c r="AD20" s="40">
        <f t="shared" ref="AD20:AE20" si="107">IF($D20=0,"",IFERROR(F20/AA20,0.5))</f>
        <v>1.219921669</v>
      </c>
      <c r="AE20" s="40">
        <f t="shared" si="107"/>
        <v>0.5271133836</v>
      </c>
      <c r="AF20" s="34">
        <f t="shared" si="27"/>
        <v>103</v>
      </c>
      <c r="AG20" s="34">
        <f t="shared" ref="AG20:AH20" si="108">IF($D20=0,"",ROUND(AA20*AD20,0))</f>
        <v>68</v>
      </c>
      <c r="AH20" s="34">
        <f t="shared" si="108"/>
        <v>51</v>
      </c>
      <c r="AI20" s="34">
        <f t="shared" si="29"/>
        <v>50</v>
      </c>
      <c r="AJ20" s="80"/>
      <c r="AK20" s="99"/>
      <c r="AL20" s="17">
        <f>'AtLarge; STUV'!F26</f>
        <v>424</v>
      </c>
      <c r="AM20" s="100">
        <f t="shared" si="30"/>
        <v>332</v>
      </c>
      <c r="AN20" s="43">
        <f t="shared" si="31"/>
        <v>0.7830188679</v>
      </c>
      <c r="AO20" s="100">
        <f t="shared" si="32"/>
        <v>272</v>
      </c>
      <c r="AP20" s="42">
        <f t="shared" si="33"/>
        <v>0.641509434</v>
      </c>
      <c r="AQ20" s="39">
        <f t="shared" si="34"/>
        <v>0.3704819277</v>
      </c>
      <c r="AR20" s="39">
        <f t="shared" si="35"/>
        <v>0.6415662651</v>
      </c>
      <c r="AS20" s="39">
        <f t="shared" si="36"/>
        <v>0.5661764706</v>
      </c>
      <c r="AT20" s="39">
        <f t="shared" si="37"/>
        <v>0.5625</v>
      </c>
      <c r="AU20" s="39">
        <f t="shared" si="10"/>
        <v>0.3704819277</v>
      </c>
      <c r="AV20" s="39">
        <f t="shared" si="38"/>
        <v>0.421686747</v>
      </c>
      <c r="AW20" s="39">
        <f t="shared" si="39"/>
        <v>0.5661764706</v>
      </c>
      <c r="AX20" s="39">
        <f t="shared" si="40"/>
        <v>0.6286764706</v>
      </c>
    </row>
    <row r="21">
      <c r="A21" s="117" t="s">
        <v>75</v>
      </c>
      <c r="B21" s="117" t="str">
        <f t="shared" ref="B21:B26" si="113">B13</f>
        <v>Lorton Early+EDV</v>
      </c>
      <c r="C21" s="118">
        <f t="shared" ref="C21:C26" si="114">C13-C5</f>
        <v>8699</v>
      </c>
      <c r="D21" s="74">
        <f t="shared" si="11"/>
        <v>1</v>
      </c>
      <c r="E21" s="84">
        <f>'AtLarge; STUV'!M27</f>
        <v>293</v>
      </c>
      <c r="F21" s="84">
        <f>'AtLarge; STUV'!N27</f>
        <v>202</v>
      </c>
      <c r="G21" s="85">
        <f>'AtLarge; STUV'!O27</f>
        <v>198</v>
      </c>
      <c r="H21" s="85">
        <f>'AtLarge; STUV'!P27</f>
        <v>432</v>
      </c>
      <c r="I21" s="94">
        <f t="shared" si="12"/>
        <v>0.4080808081</v>
      </c>
      <c r="J21" s="95">
        <f t="shared" si="13"/>
        <v>0.6857142857</v>
      </c>
      <c r="K21" s="96">
        <f t="shared" ref="K21:M21" si="109">IF($D21=0,"",POWER($I21,K$2))</f>
        <v>1</v>
      </c>
      <c r="L21" s="96">
        <f t="shared" si="109"/>
        <v>0.4080808081</v>
      </c>
      <c r="M21" s="96">
        <f t="shared" si="109"/>
        <v>0.1665299459</v>
      </c>
      <c r="N21" s="97">
        <f t="shared" ref="N21:O21" si="110">IF($D21=0,"",$J21*K21)</f>
        <v>0.6857142857</v>
      </c>
      <c r="O21" s="97">
        <f t="shared" si="110"/>
        <v>0.2798268398</v>
      </c>
      <c r="P21" s="40"/>
      <c r="Q21" s="40"/>
      <c r="R21" s="40"/>
      <c r="S21" s="40"/>
      <c r="T21" s="94">
        <f t="shared" si="16"/>
        <v>0.4080808081</v>
      </c>
      <c r="U21" s="94">
        <f t="shared" si="17"/>
        <v>0.3620681826</v>
      </c>
      <c r="V21" s="98">
        <f t="shared" si="18"/>
        <v>0.6687364342</v>
      </c>
      <c r="W21" s="98">
        <f t="shared" si="19"/>
        <v>0.5665397772</v>
      </c>
      <c r="X21" s="40">
        <f t="shared" si="20"/>
        <v>495</v>
      </c>
      <c r="Y21" s="40">
        <f t="shared" si="21"/>
        <v>630</v>
      </c>
      <c r="Z21" s="40">
        <f t="shared" si="22"/>
        <v>331.0245349</v>
      </c>
      <c r="AA21" s="40">
        <f t="shared" si="23"/>
        <v>163.9754651</v>
      </c>
      <c r="AB21" s="40">
        <f t="shared" si="24"/>
        <v>356.9200597</v>
      </c>
      <c r="AC21" s="40">
        <f t="shared" si="25"/>
        <v>273.0799403</v>
      </c>
      <c r="AD21" s="40">
        <f t="shared" ref="AD21:AE21" si="111">IF($D21=0,"",IFERROR(F21/AA21,0.5))</f>
        <v>1.231891612</v>
      </c>
      <c r="AE21" s="40">
        <f t="shared" si="111"/>
        <v>0.5547460689</v>
      </c>
      <c r="AF21" s="34">
        <f t="shared" si="27"/>
        <v>408</v>
      </c>
      <c r="AG21" s="34">
        <f t="shared" ref="AG21:AH21" si="112">IF($D21=0,"",ROUND(AA21*AD21,0))</f>
        <v>202</v>
      </c>
      <c r="AH21" s="34">
        <f t="shared" si="112"/>
        <v>198</v>
      </c>
      <c r="AI21" s="34">
        <f t="shared" si="29"/>
        <v>151</v>
      </c>
      <c r="AJ21" s="80"/>
      <c r="AK21" s="99"/>
      <c r="AL21" s="17">
        <f>'AtLarge; STUV'!F27</f>
        <v>1538</v>
      </c>
      <c r="AM21" s="100">
        <f t="shared" si="30"/>
        <v>1125</v>
      </c>
      <c r="AN21" s="43">
        <f t="shared" si="31"/>
        <v>0.7314694408</v>
      </c>
      <c r="AO21" s="100">
        <f t="shared" si="32"/>
        <v>959</v>
      </c>
      <c r="AP21" s="42">
        <f t="shared" si="33"/>
        <v>0.6235370611</v>
      </c>
      <c r="AQ21" s="39">
        <f t="shared" si="34"/>
        <v>0.4364444444</v>
      </c>
      <c r="AR21" s="39">
        <f t="shared" si="35"/>
        <v>0.6444444444</v>
      </c>
      <c r="AS21" s="39">
        <f t="shared" si="36"/>
        <v>0.6319082377</v>
      </c>
      <c r="AT21" s="39">
        <f t="shared" si="37"/>
        <v>0.582898853</v>
      </c>
      <c r="AU21" s="39">
        <f t="shared" si="10"/>
        <v>0.4364444444</v>
      </c>
      <c r="AV21" s="39">
        <f t="shared" si="38"/>
        <v>0.44</v>
      </c>
      <c r="AW21" s="39">
        <f t="shared" si="39"/>
        <v>0.6319082377</v>
      </c>
      <c r="AX21" s="39">
        <f t="shared" si="40"/>
        <v>0.6360792492</v>
      </c>
    </row>
    <row r="22">
      <c r="A22" s="117" t="s">
        <v>75</v>
      </c>
      <c r="B22" s="117" t="str">
        <f t="shared" si="113"/>
        <v>Reese Early+EDV</v>
      </c>
      <c r="C22" s="118">
        <f t="shared" si="114"/>
        <v>0</v>
      </c>
      <c r="D22" s="74">
        <f t="shared" si="11"/>
        <v>1</v>
      </c>
      <c r="E22" s="84">
        <f>'AtLarge; STUV'!M28</f>
        <v>139</v>
      </c>
      <c r="F22" s="84">
        <f>'AtLarge; STUV'!N28</f>
        <v>144</v>
      </c>
      <c r="G22" s="85">
        <f>'AtLarge; STUV'!O28</f>
        <v>105</v>
      </c>
      <c r="H22" s="85">
        <f>'AtLarge; STUV'!P28</f>
        <v>193</v>
      </c>
      <c r="I22" s="94">
        <f t="shared" si="12"/>
        <v>0.5088339223</v>
      </c>
      <c r="J22" s="95">
        <f t="shared" si="13"/>
        <v>0.6476510067</v>
      </c>
      <c r="K22" s="96">
        <f t="shared" ref="K22:M22" si="115">IF($D22=0,"",POWER($I22,K$2))</f>
        <v>1</v>
      </c>
      <c r="L22" s="96">
        <f t="shared" si="115"/>
        <v>0.5088339223</v>
      </c>
      <c r="M22" s="96">
        <f t="shared" si="115"/>
        <v>0.2589119604</v>
      </c>
      <c r="N22" s="97">
        <f t="shared" ref="N22:O22" si="116">IF($D22=0,"",$J22*K22)</f>
        <v>0.6476510067</v>
      </c>
      <c r="O22" s="97">
        <f t="shared" si="116"/>
        <v>0.329546802</v>
      </c>
      <c r="P22" s="40"/>
      <c r="Q22" s="40"/>
      <c r="R22" s="40"/>
      <c r="S22" s="40"/>
      <c r="T22" s="94">
        <f t="shared" si="16"/>
        <v>0.5088339223</v>
      </c>
      <c r="U22" s="94">
        <f t="shared" si="17"/>
        <v>0.3240049036</v>
      </c>
      <c r="V22" s="98">
        <f t="shared" si="18"/>
        <v>0.5625618526</v>
      </c>
      <c r="W22" s="98">
        <f t="shared" si="19"/>
        <v>0.5846218528</v>
      </c>
      <c r="X22" s="40">
        <f t="shared" si="20"/>
        <v>283</v>
      </c>
      <c r="Y22" s="40">
        <f t="shared" si="21"/>
        <v>298</v>
      </c>
      <c r="Z22" s="40">
        <f t="shared" si="22"/>
        <v>159.2050043</v>
      </c>
      <c r="AA22" s="40">
        <f t="shared" si="23"/>
        <v>123.7949957</v>
      </c>
      <c r="AB22" s="40">
        <f t="shared" si="24"/>
        <v>174.2173121</v>
      </c>
      <c r="AC22" s="40">
        <f t="shared" si="25"/>
        <v>123.7826879</v>
      </c>
      <c r="AD22" s="40">
        <f t="shared" ref="AD22:AE22" si="117">IF($D22=0,"",IFERROR(F22/AA22,0.5))</f>
        <v>1.163213417</v>
      </c>
      <c r="AE22" s="40">
        <f t="shared" si="117"/>
        <v>0.6026955572</v>
      </c>
      <c r="AF22" s="34">
        <f t="shared" si="27"/>
        <v>185</v>
      </c>
      <c r="AG22" s="34">
        <f t="shared" ref="AG22:AH22" si="118">IF($D22=0,"",ROUND(AA22*AD22,0))</f>
        <v>144</v>
      </c>
      <c r="AH22" s="34">
        <f t="shared" si="118"/>
        <v>105</v>
      </c>
      <c r="AI22" s="34">
        <f t="shared" si="29"/>
        <v>75</v>
      </c>
      <c r="AJ22" s="80"/>
      <c r="AK22" s="99"/>
      <c r="AL22" s="17">
        <f>'AtLarge; STUV'!F28</f>
        <v>724</v>
      </c>
      <c r="AM22" s="100">
        <f t="shared" si="30"/>
        <v>581</v>
      </c>
      <c r="AN22" s="43">
        <f t="shared" si="31"/>
        <v>0.8024861878</v>
      </c>
      <c r="AO22" s="100">
        <f t="shared" si="32"/>
        <v>509</v>
      </c>
      <c r="AP22" s="42">
        <f t="shared" si="33"/>
        <v>0.703038674</v>
      </c>
      <c r="AQ22" s="39">
        <f t="shared" si="34"/>
        <v>0.4199655766</v>
      </c>
      <c r="AR22" s="39">
        <f t="shared" si="35"/>
        <v>0.5714285714</v>
      </c>
      <c r="AS22" s="39">
        <f t="shared" si="36"/>
        <v>0.5697445972</v>
      </c>
      <c r="AT22" s="39">
        <f t="shared" si="37"/>
        <v>0.510805501</v>
      </c>
      <c r="AU22" s="39">
        <f t="shared" si="10"/>
        <v>0.4199655766</v>
      </c>
      <c r="AV22" s="39">
        <f t="shared" si="38"/>
        <v>0.487091222</v>
      </c>
      <c r="AW22" s="39">
        <f t="shared" si="39"/>
        <v>0.5697445972</v>
      </c>
      <c r="AX22" s="39">
        <f t="shared" si="40"/>
        <v>0.6463654224</v>
      </c>
    </row>
    <row r="23">
      <c r="A23" s="117" t="s">
        <v>75</v>
      </c>
      <c r="B23" s="117" t="str">
        <f t="shared" si="113"/>
        <v>Lorton Mail</v>
      </c>
      <c r="C23" s="118">
        <f t="shared" si="114"/>
        <v>0</v>
      </c>
      <c r="D23" s="74">
        <f t="shared" si="11"/>
        <v>1</v>
      </c>
      <c r="E23" s="84">
        <f>'AtLarge; STUV'!M29</f>
        <v>89</v>
      </c>
      <c r="F23" s="84">
        <f>'AtLarge; STUV'!N29</f>
        <v>114</v>
      </c>
      <c r="G23" s="85">
        <f>'AtLarge; STUV'!O29</f>
        <v>88</v>
      </c>
      <c r="H23" s="85">
        <f>'AtLarge; STUV'!P29</f>
        <v>183</v>
      </c>
      <c r="I23" s="94">
        <f t="shared" si="12"/>
        <v>0.5615763547</v>
      </c>
      <c r="J23" s="95">
        <f t="shared" si="13"/>
        <v>0.6752767528</v>
      </c>
      <c r="K23" s="96">
        <f t="shared" ref="K23:M23" si="119">IF($D23=0,"",POWER($I23,K$2))</f>
        <v>1</v>
      </c>
      <c r="L23" s="96">
        <f t="shared" si="119"/>
        <v>0.5615763547</v>
      </c>
      <c r="M23" s="96">
        <f t="shared" si="119"/>
        <v>0.3153680021</v>
      </c>
      <c r="N23" s="97">
        <f t="shared" ref="N23:O23" si="120">IF($D23=0,"",$J23*K23)</f>
        <v>0.6752767528</v>
      </c>
      <c r="O23" s="97">
        <f t="shared" si="120"/>
        <v>0.3792194572</v>
      </c>
      <c r="P23" s="40"/>
      <c r="Q23" s="40"/>
      <c r="R23" s="40"/>
      <c r="S23" s="40"/>
      <c r="T23" s="94">
        <f t="shared" si="16"/>
        <v>0.5615763547</v>
      </c>
      <c r="U23" s="94">
        <f t="shared" si="17"/>
        <v>0.3516306496</v>
      </c>
      <c r="V23" s="98">
        <f t="shared" si="18"/>
        <v>0.5160797527</v>
      </c>
      <c r="W23" s="98">
        <f t="shared" si="19"/>
        <v>0.5474148587</v>
      </c>
      <c r="X23" s="40">
        <f t="shared" si="20"/>
        <v>203</v>
      </c>
      <c r="Y23" s="40">
        <f t="shared" si="21"/>
        <v>271</v>
      </c>
      <c r="Z23" s="40">
        <f t="shared" si="22"/>
        <v>104.7641898</v>
      </c>
      <c r="AA23" s="40">
        <f t="shared" si="23"/>
        <v>98.23581021</v>
      </c>
      <c r="AB23" s="40">
        <f t="shared" si="24"/>
        <v>148.3494267</v>
      </c>
      <c r="AC23" s="40">
        <f t="shared" si="25"/>
        <v>122.6505733</v>
      </c>
      <c r="AD23" s="40">
        <f t="shared" ref="AD23:AE23" si="121">IF($D23=0,"",IFERROR(F23/AA23,0.5))</f>
        <v>1.160472945</v>
      </c>
      <c r="AE23" s="40">
        <f t="shared" si="121"/>
        <v>0.5931940686</v>
      </c>
      <c r="AF23" s="34">
        <f t="shared" si="27"/>
        <v>122</v>
      </c>
      <c r="AG23" s="34">
        <f t="shared" ref="AG23:AH23" si="122">IF($D23=0,"",ROUND(AA23*AD23,0))</f>
        <v>114</v>
      </c>
      <c r="AH23" s="34">
        <f t="shared" si="122"/>
        <v>88</v>
      </c>
      <c r="AI23" s="34">
        <f t="shared" si="29"/>
        <v>73</v>
      </c>
      <c r="AJ23" s="80"/>
      <c r="AK23" s="99"/>
      <c r="AL23" s="17">
        <f>'AtLarge; STUV'!F29</f>
        <v>627</v>
      </c>
      <c r="AM23" s="100">
        <f t="shared" si="30"/>
        <v>474</v>
      </c>
      <c r="AN23" s="43">
        <f t="shared" si="31"/>
        <v>0.7559808612</v>
      </c>
      <c r="AO23" s="100">
        <f t="shared" si="32"/>
        <v>397</v>
      </c>
      <c r="AP23" s="42">
        <f t="shared" si="33"/>
        <v>0.6331738437</v>
      </c>
      <c r="AQ23" s="39">
        <f t="shared" si="34"/>
        <v>0.3734177215</v>
      </c>
      <c r="AR23" s="39">
        <f t="shared" si="35"/>
        <v>0.5738396624</v>
      </c>
      <c r="AS23" s="39">
        <f t="shared" si="36"/>
        <v>0.5289672544</v>
      </c>
      <c r="AT23" s="39">
        <f t="shared" si="37"/>
        <v>0.4911838791</v>
      </c>
      <c r="AU23" s="39">
        <f t="shared" si="10"/>
        <v>0.3734177215</v>
      </c>
      <c r="AV23" s="39">
        <f t="shared" si="38"/>
        <v>0.4282700422</v>
      </c>
      <c r="AW23" s="39">
        <f t="shared" si="39"/>
        <v>0.5289672544</v>
      </c>
      <c r="AX23" s="39">
        <f t="shared" si="40"/>
        <v>0.5944584383</v>
      </c>
    </row>
    <row r="24">
      <c r="A24" s="117" t="s">
        <v>75</v>
      </c>
      <c r="B24" s="117" t="str">
        <f t="shared" si="113"/>
        <v>Reese Mail</v>
      </c>
      <c r="C24" s="118">
        <f t="shared" si="114"/>
        <v>-22199</v>
      </c>
      <c r="D24" s="74">
        <f t="shared" si="11"/>
        <v>1</v>
      </c>
      <c r="E24" s="84">
        <f>'AtLarge; STUV'!M30</f>
        <v>172</v>
      </c>
      <c r="F24" s="84">
        <f>'AtLarge; STUV'!N30</f>
        <v>195</v>
      </c>
      <c r="G24" s="85">
        <f>'AtLarge; STUV'!O30</f>
        <v>132</v>
      </c>
      <c r="H24" s="85">
        <f>'AtLarge; STUV'!P30</f>
        <v>355</v>
      </c>
      <c r="I24" s="94">
        <f t="shared" si="12"/>
        <v>0.5313351499</v>
      </c>
      <c r="J24" s="95">
        <f t="shared" si="13"/>
        <v>0.7289527721</v>
      </c>
      <c r="K24" s="96">
        <f t="shared" ref="K24:M24" si="123">IF($D24=0,"",POWER($I24,K$2))</f>
        <v>1</v>
      </c>
      <c r="L24" s="96">
        <f t="shared" si="123"/>
        <v>0.5313351499</v>
      </c>
      <c r="M24" s="96">
        <f t="shared" si="123"/>
        <v>0.2823170415</v>
      </c>
      <c r="N24" s="97">
        <f t="shared" ref="N24:O24" si="124">IF($D24=0,"",$J24*K24)</f>
        <v>0.7289527721</v>
      </c>
      <c r="O24" s="97">
        <f t="shared" si="124"/>
        <v>0.3873182304</v>
      </c>
      <c r="P24" s="40"/>
      <c r="Q24" s="40"/>
      <c r="R24" s="40"/>
      <c r="S24" s="40"/>
      <c r="T24" s="94">
        <f t="shared" si="16"/>
        <v>0.5313351499</v>
      </c>
      <c r="U24" s="94">
        <f t="shared" si="17"/>
        <v>0.4053066689</v>
      </c>
      <c r="V24" s="98">
        <f t="shared" si="18"/>
        <v>0.5560325137</v>
      </c>
      <c r="W24" s="98">
        <f t="shared" si="19"/>
        <v>0.5005168587</v>
      </c>
      <c r="X24" s="40">
        <f t="shared" si="20"/>
        <v>367</v>
      </c>
      <c r="Y24" s="40">
        <f t="shared" si="21"/>
        <v>487</v>
      </c>
      <c r="Z24" s="40">
        <f t="shared" si="22"/>
        <v>204.0639325</v>
      </c>
      <c r="AA24" s="40">
        <f t="shared" si="23"/>
        <v>162.9360675</v>
      </c>
      <c r="AB24" s="40">
        <f t="shared" si="24"/>
        <v>243.7517102</v>
      </c>
      <c r="AC24" s="40">
        <f t="shared" si="25"/>
        <v>243.2482898</v>
      </c>
      <c r="AD24" s="40">
        <f t="shared" ref="AD24:AE24" si="125">IF($D24=0,"",IFERROR(F24/AA24,0.5))</f>
        <v>1.196788428</v>
      </c>
      <c r="AE24" s="40">
        <f t="shared" si="125"/>
        <v>0.5415346621</v>
      </c>
      <c r="AF24" s="34">
        <f t="shared" si="27"/>
        <v>244</v>
      </c>
      <c r="AG24" s="34">
        <f t="shared" ref="AG24:AH24" si="126">IF($D24=0,"",ROUND(AA24*AD24,0))</f>
        <v>195</v>
      </c>
      <c r="AH24" s="34">
        <f t="shared" si="126"/>
        <v>132</v>
      </c>
      <c r="AI24" s="34">
        <f t="shared" si="29"/>
        <v>132</v>
      </c>
      <c r="AJ24" s="80"/>
      <c r="AK24" s="99"/>
      <c r="AL24" s="17">
        <f>'AtLarge; STUV'!F30</f>
        <v>1085</v>
      </c>
      <c r="AM24" s="100">
        <f t="shared" si="30"/>
        <v>854</v>
      </c>
      <c r="AN24" s="43">
        <f t="shared" si="31"/>
        <v>0.7870967742</v>
      </c>
      <c r="AO24" s="100">
        <f t="shared" si="32"/>
        <v>703</v>
      </c>
      <c r="AP24" s="42">
        <f t="shared" si="33"/>
        <v>0.6479262673</v>
      </c>
      <c r="AQ24" s="39">
        <f t="shared" si="34"/>
        <v>0.355971897</v>
      </c>
      <c r="AR24" s="39">
        <f t="shared" si="35"/>
        <v>0.6170960187</v>
      </c>
      <c r="AS24" s="39">
        <f t="shared" si="36"/>
        <v>0.5348506401</v>
      </c>
      <c r="AT24" s="39">
        <f t="shared" si="37"/>
        <v>0.5348506401</v>
      </c>
      <c r="AU24" s="39">
        <f t="shared" si="10"/>
        <v>0.355971897</v>
      </c>
      <c r="AV24" s="39">
        <f t="shared" si="38"/>
        <v>0.4297423888</v>
      </c>
      <c r="AW24" s="39">
        <f t="shared" si="39"/>
        <v>0.5348506401</v>
      </c>
      <c r="AX24" s="39">
        <f t="shared" si="40"/>
        <v>0.6244665718</v>
      </c>
    </row>
    <row r="25">
      <c r="A25" s="119" t="s">
        <v>75</v>
      </c>
      <c r="B25" s="119" t="str">
        <f t="shared" si="113"/>
        <v>Lorton Grand Total</v>
      </c>
      <c r="C25" s="119">
        <f t="shared" si="114"/>
        <v>8699</v>
      </c>
      <c r="D25" s="74">
        <f t="shared" si="11"/>
        <v>1</v>
      </c>
      <c r="E25" s="84">
        <f>'AtLarge; STUV'!M31</f>
        <v>75</v>
      </c>
      <c r="F25" s="84">
        <f>'AtLarge; STUV'!N31</f>
        <v>102</v>
      </c>
      <c r="G25" s="85">
        <f>'AtLarge; STUV'!O31</f>
        <v>51</v>
      </c>
      <c r="H25" s="85">
        <f>'AtLarge; STUV'!P31</f>
        <v>181</v>
      </c>
      <c r="I25" s="94">
        <f t="shared" si="12"/>
        <v>0.5762711864</v>
      </c>
      <c r="J25" s="95">
        <f t="shared" si="13"/>
        <v>0.7801724138</v>
      </c>
      <c r="K25" s="96">
        <f t="shared" ref="K25:M25" si="127">IF($D25=0,"",POWER($I25,K$2))</f>
        <v>1</v>
      </c>
      <c r="L25" s="96">
        <f t="shared" si="127"/>
        <v>0.5762711864</v>
      </c>
      <c r="M25" s="96">
        <f t="shared" si="127"/>
        <v>0.3320884803</v>
      </c>
      <c r="N25" s="97">
        <f t="shared" ref="N25:O25" si="128">IF($D25=0,"",$J25*K25)</f>
        <v>0.7801724138</v>
      </c>
      <c r="O25" s="97">
        <f t="shared" si="128"/>
        <v>0.4495908825</v>
      </c>
      <c r="P25" s="40"/>
      <c r="Q25" s="40"/>
      <c r="R25" s="40"/>
      <c r="S25" s="40"/>
      <c r="T25" s="94">
        <f t="shared" si="16"/>
        <v>0.5762711864</v>
      </c>
      <c r="U25" s="94">
        <f t="shared" si="17"/>
        <v>0.4565263106</v>
      </c>
      <c r="V25" s="98">
        <f t="shared" si="18"/>
        <v>0.5217270002</v>
      </c>
      <c r="W25" s="98">
        <f t="shared" si="19"/>
        <v>0.4416455514</v>
      </c>
      <c r="X25" s="40">
        <f t="shared" si="20"/>
        <v>177</v>
      </c>
      <c r="Y25" s="40">
        <f t="shared" si="21"/>
        <v>232</v>
      </c>
      <c r="Z25" s="40">
        <f t="shared" si="22"/>
        <v>92.34567904</v>
      </c>
      <c r="AA25" s="40">
        <f t="shared" si="23"/>
        <v>84.65432096</v>
      </c>
      <c r="AB25" s="40">
        <f t="shared" si="24"/>
        <v>102.4617679</v>
      </c>
      <c r="AC25" s="40">
        <f t="shared" si="25"/>
        <v>129.5382321</v>
      </c>
      <c r="AD25" s="40">
        <f t="shared" ref="AD25:AE25" si="129">IF($D25=0,"",IFERROR(F25/AA25,0.5))</f>
        <v>1.204900102</v>
      </c>
      <c r="AE25" s="40">
        <f t="shared" si="129"/>
        <v>0.4977466331</v>
      </c>
      <c r="AF25" s="34">
        <f t="shared" si="27"/>
        <v>111</v>
      </c>
      <c r="AG25" s="34">
        <f t="shared" ref="AG25:AH25" si="130">IF($D25=0,"",ROUND(AA25*AD25,0))</f>
        <v>102</v>
      </c>
      <c r="AH25" s="34">
        <f t="shared" si="130"/>
        <v>51</v>
      </c>
      <c r="AI25" s="34">
        <f t="shared" si="29"/>
        <v>64</v>
      </c>
      <c r="AJ25" s="80"/>
      <c r="AK25" s="99"/>
      <c r="AL25" s="17">
        <f>'AtLarge; STUV'!F31</f>
        <v>564</v>
      </c>
      <c r="AM25" s="100">
        <f t="shared" si="30"/>
        <v>409</v>
      </c>
      <c r="AN25" s="43">
        <f t="shared" si="31"/>
        <v>0.725177305</v>
      </c>
      <c r="AO25" s="100">
        <f t="shared" si="32"/>
        <v>328</v>
      </c>
      <c r="AP25" s="42">
        <f t="shared" si="33"/>
        <v>0.5815602837</v>
      </c>
      <c r="AQ25" s="39">
        <f t="shared" si="34"/>
        <v>0.3080684597</v>
      </c>
      <c r="AR25" s="39">
        <f t="shared" si="35"/>
        <v>0.6259168704</v>
      </c>
      <c r="AS25" s="39">
        <f t="shared" si="36"/>
        <v>0.493902439</v>
      </c>
      <c r="AT25" s="39">
        <f t="shared" si="37"/>
        <v>0.5335365854</v>
      </c>
      <c r="AU25" s="39">
        <f t="shared" si="10"/>
        <v>0.3080684597</v>
      </c>
      <c r="AV25" s="39">
        <f t="shared" si="38"/>
        <v>0.4327628362</v>
      </c>
      <c r="AW25" s="39">
        <f t="shared" si="39"/>
        <v>0.493902439</v>
      </c>
      <c r="AX25" s="39">
        <f t="shared" si="40"/>
        <v>0.6493902439</v>
      </c>
    </row>
    <row r="26">
      <c r="A26" s="119" t="s">
        <v>75</v>
      </c>
      <c r="B26" s="119" t="str">
        <f t="shared" si="113"/>
        <v>Reese Grand Total</v>
      </c>
      <c r="C26" s="119">
        <f t="shared" si="114"/>
        <v>-22199</v>
      </c>
      <c r="D26" s="74">
        <f t="shared" si="11"/>
        <v>1</v>
      </c>
      <c r="E26" s="84">
        <f>'AtLarge; STUV'!M32</f>
        <v>83</v>
      </c>
      <c r="F26" s="84">
        <f>'AtLarge; STUV'!N32</f>
        <v>153</v>
      </c>
      <c r="G26" s="85">
        <f>'AtLarge; STUV'!O32</f>
        <v>60</v>
      </c>
      <c r="H26" s="85">
        <f>'AtLarge; STUV'!P32</f>
        <v>256</v>
      </c>
      <c r="I26" s="94">
        <f t="shared" si="12"/>
        <v>0.6483050847</v>
      </c>
      <c r="J26" s="95">
        <f t="shared" si="13"/>
        <v>0.8101265823</v>
      </c>
      <c r="K26" s="96">
        <f t="shared" ref="K26:M26" si="131">IF($D26=0,"",POWER($I26,K$2))</f>
        <v>1</v>
      </c>
      <c r="L26" s="96">
        <f t="shared" si="131"/>
        <v>0.6483050847</v>
      </c>
      <c r="M26" s="96">
        <f t="shared" si="131"/>
        <v>0.4202994829</v>
      </c>
      <c r="N26" s="97">
        <f t="shared" ref="N26:O26" si="132">IF($D26=0,"",$J26*K26)</f>
        <v>0.8101265823</v>
      </c>
      <c r="O26" s="97">
        <f t="shared" si="132"/>
        <v>0.5252091826</v>
      </c>
      <c r="P26" s="40"/>
      <c r="Q26" s="40"/>
      <c r="R26" s="40"/>
      <c r="S26" s="40"/>
      <c r="T26" s="94">
        <f t="shared" si="16"/>
        <v>0.6483050847</v>
      </c>
      <c r="U26" s="94">
        <f t="shared" si="17"/>
        <v>0.4864804791</v>
      </c>
      <c r="V26" s="98">
        <f t="shared" si="18"/>
        <v>0.4567553783</v>
      </c>
      <c r="W26" s="98">
        <f t="shared" si="19"/>
        <v>0.3984619543</v>
      </c>
      <c r="X26" s="40">
        <f t="shared" si="20"/>
        <v>236</v>
      </c>
      <c r="Y26" s="40">
        <f t="shared" si="21"/>
        <v>316</v>
      </c>
      <c r="Z26" s="40">
        <f t="shared" si="22"/>
        <v>107.7942693</v>
      </c>
      <c r="AA26" s="40">
        <f t="shared" si="23"/>
        <v>128.2057307</v>
      </c>
      <c r="AB26" s="40">
        <f t="shared" si="24"/>
        <v>125.9139775</v>
      </c>
      <c r="AC26" s="40">
        <f t="shared" si="25"/>
        <v>190.0860225</v>
      </c>
      <c r="AD26" s="40">
        <f t="shared" ref="AD26:AE26" si="133">IF($D26=0,"",IFERROR(F26/AA26,0.5))</f>
        <v>1.193394391</v>
      </c>
      <c r="AE26" s="40">
        <f t="shared" si="133"/>
        <v>0.4765158021</v>
      </c>
      <c r="AF26" s="34">
        <f t="shared" si="27"/>
        <v>129</v>
      </c>
      <c r="AG26" s="34">
        <f t="shared" ref="AG26:AH26" si="134">IF($D26=0,"",ROUND(AA26*AD26,0))</f>
        <v>153</v>
      </c>
      <c r="AH26" s="34">
        <f t="shared" si="134"/>
        <v>60</v>
      </c>
      <c r="AI26" s="34">
        <f t="shared" si="29"/>
        <v>91</v>
      </c>
      <c r="AJ26" s="80"/>
      <c r="AK26" s="99"/>
      <c r="AL26" s="17">
        <f>'AtLarge; STUV'!F32</f>
        <v>768</v>
      </c>
      <c r="AM26" s="100">
        <f t="shared" si="30"/>
        <v>552</v>
      </c>
      <c r="AN26" s="43">
        <f t="shared" si="31"/>
        <v>0.71875</v>
      </c>
      <c r="AO26" s="100">
        <f t="shared" si="32"/>
        <v>433</v>
      </c>
      <c r="AP26" s="42">
        <f t="shared" si="33"/>
        <v>0.5638020833</v>
      </c>
      <c r="AQ26" s="39">
        <f t="shared" si="34"/>
        <v>0.259057971</v>
      </c>
      <c r="AR26" s="39">
        <f t="shared" si="35"/>
        <v>0.6141304348</v>
      </c>
      <c r="AS26" s="39">
        <f t="shared" si="36"/>
        <v>0.4364896074</v>
      </c>
      <c r="AT26" s="39">
        <f t="shared" si="37"/>
        <v>0.5080831409</v>
      </c>
      <c r="AU26" s="39">
        <f t="shared" si="10"/>
        <v>0.259057971</v>
      </c>
      <c r="AV26" s="39">
        <f t="shared" si="38"/>
        <v>0.4275362319</v>
      </c>
      <c r="AW26" s="39">
        <f t="shared" si="39"/>
        <v>0.4364896074</v>
      </c>
      <c r="AX26" s="39">
        <f t="shared" si="40"/>
        <v>0.6512702079</v>
      </c>
    </row>
    <row r="27">
      <c r="A27" s="73"/>
      <c r="B27" s="73"/>
      <c r="C27" s="73"/>
      <c r="D27" s="74">
        <f t="shared" si="11"/>
        <v>1</v>
      </c>
      <c r="E27" s="84">
        <f>'AtLarge; STUV'!M33</f>
        <v>94</v>
      </c>
      <c r="F27" s="84">
        <f>'AtLarge; STUV'!N33</f>
        <v>82</v>
      </c>
      <c r="G27" s="85">
        <f>'AtLarge; STUV'!O33</f>
        <v>54</v>
      </c>
      <c r="H27" s="85">
        <f>'AtLarge; STUV'!P33</f>
        <v>162</v>
      </c>
      <c r="I27" s="94">
        <f t="shared" si="12"/>
        <v>0.4659090909</v>
      </c>
      <c r="J27" s="95">
        <f t="shared" si="13"/>
        <v>0.75</v>
      </c>
      <c r="K27" s="96">
        <f t="shared" ref="K27:M27" si="135">IF($D27=0,"",POWER($I27,K$2))</f>
        <v>1</v>
      </c>
      <c r="L27" s="96">
        <f t="shared" si="135"/>
        <v>0.4659090909</v>
      </c>
      <c r="M27" s="96">
        <f t="shared" si="135"/>
        <v>0.217071281</v>
      </c>
      <c r="N27" s="97">
        <f t="shared" ref="N27:O27" si="136">IF($D27=0,"",$J27*K27)</f>
        <v>0.75</v>
      </c>
      <c r="O27" s="97">
        <f t="shared" si="136"/>
        <v>0.3494318182</v>
      </c>
      <c r="P27" s="40"/>
      <c r="Q27" s="40"/>
      <c r="R27" s="40"/>
      <c r="S27" s="40"/>
      <c r="T27" s="94">
        <f t="shared" si="16"/>
        <v>0.4659090909</v>
      </c>
      <c r="U27" s="94">
        <f t="shared" si="17"/>
        <v>0.4263538969</v>
      </c>
      <c r="V27" s="98">
        <f t="shared" si="18"/>
        <v>0.6242769131</v>
      </c>
      <c r="W27" s="98">
        <f t="shared" si="19"/>
        <v>0.4923770215</v>
      </c>
      <c r="X27" s="40">
        <f t="shared" si="20"/>
        <v>176</v>
      </c>
      <c r="Y27" s="40">
        <f t="shared" si="21"/>
        <v>216</v>
      </c>
      <c r="Z27" s="40">
        <f t="shared" si="22"/>
        <v>109.8727367</v>
      </c>
      <c r="AA27" s="40">
        <f t="shared" si="23"/>
        <v>66.1272633</v>
      </c>
      <c r="AB27" s="40">
        <f t="shared" si="24"/>
        <v>106.3534366</v>
      </c>
      <c r="AC27" s="40">
        <f t="shared" si="25"/>
        <v>109.6465634</v>
      </c>
      <c r="AD27" s="40">
        <f t="shared" ref="AD27:AE27" si="137">IF($D27=0,"",IFERROR(F27/AA27,0.5))</f>
        <v>1.240033171</v>
      </c>
      <c r="AE27" s="40">
        <f t="shared" si="137"/>
        <v>0.5077409974</v>
      </c>
      <c r="AF27" s="34">
        <f t="shared" si="27"/>
        <v>136</v>
      </c>
      <c r="AG27" s="34">
        <f t="shared" ref="AG27:AH27" si="138">IF($D27=0,"",ROUND(AA27*AD27,0))</f>
        <v>82</v>
      </c>
      <c r="AH27" s="34">
        <f t="shared" si="138"/>
        <v>54</v>
      </c>
      <c r="AI27" s="34">
        <f t="shared" si="29"/>
        <v>56</v>
      </c>
      <c r="AJ27" s="80"/>
      <c r="AK27" s="99"/>
      <c r="AL27" s="17">
        <f>'AtLarge; STUV'!F33</f>
        <v>484</v>
      </c>
      <c r="AM27" s="100">
        <f t="shared" si="30"/>
        <v>392</v>
      </c>
      <c r="AN27" s="43">
        <f t="shared" si="31"/>
        <v>0.8099173554</v>
      </c>
      <c r="AO27" s="100">
        <f t="shared" si="32"/>
        <v>328</v>
      </c>
      <c r="AP27" s="42">
        <f t="shared" si="33"/>
        <v>0.6776859504</v>
      </c>
      <c r="AQ27" s="39">
        <f t="shared" si="34"/>
        <v>0.3775510204</v>
      </c>
      <c r="AR27" s="39">
        <f t="shared" si="35"/>
        <v>0.6530612245</v>
      </c>
      <c r="AS27" s="39">
        <f t="shared" si="36"/>
        <v>0.5792682927</v>
      </c>
      <c r="AT27" s="39">
        <f t="shared" si="37"/>
        <v>0.5853658537</v>
      </c>
      <c r="AU27" s="39">
        <f t="shared" si="10"/>
        <v>0.3775510204</v>
      </c>
      <c r="AV27" s="39">
        <f t="shared" si="38"/>
        <v>0.4489795918</v>
      </c>
      <c r="AW27" s="39">
        <f t="shared" si="39"/>
        <v>0.5792682927</v>
      </c>
      <c r="AX27" s="39">
        <f t="shared" si="40"/>
        <v>0.6646341463</v>
      </c>
    </row>
    <row r="28">
      <c r="A28" s="73"/>
      <c r="B28" s="73"/>
      <c r="C28" s="73"/>
      <c r="D28" s="74">
        <f t="shared" si="11"/>
        <v>1</v>
      </c>
      <c r="E28" s="84">
        <f>'AtLarge; STUV'!M34</f>
        <v>94</v>
      </c>
      <c r="F28" s="84">
        <f>'AtLarge; STUV'!N34</f>
        <v>83</v>
      </c>
      <c r="G28" s="85">
        <f>'AtLarge; STUV'!O34</f>
        <v>75</v>
      </c>
      <c r="H28" s="85">
        <f>'AtLarge; STUV'!P34</f>
        <v>117</v>
      </c>
      <c r="I28" s="94">
        <f t="shared" si="12"/>
        <v>0.4689265537</v>
      </c>
      <c r="J28" s="95">
        <f t="shared" si="13"/>
        <v>0.609375</v>
      </c>
      <c r="K28" s="96">
        <f t="shared" ref="K28:M28" si="139">IF($D28=0,"",POWER($I28,K$2))</f>
        <v>1</v>
      </c>
      <c r="L28" s="96">
        <f t="shared" si="139"/>
        <v>0.4689265537</v>
      </c>
      <c r="M28" s="96">
        <f t="shared" si="139"/>
        <v>0.2198921127</v>
      </c>
      <c r="N28" s="97">
        <f t="shared" ref="N28:O28" si="140">IF($D28=0,"",$J28*K28)</f>
        <v>0.609375</v>
      </c>
      <c r="O28" s="97">
        <f t="shared" si="140"/>
        <v>0.2857521186</v>
      </c>
      <c r="P28" s="40"/>
      <c r="Q28" s="40"/>
      <c r="R28" s="40"/>
      <c r="S28" s="40"/>
      <c r="T28" s="94">
        <f t="shared" si="16"/>
        <v>0.4689265537</v>
      </c>
      <c r="U28" s="94">
        <f t="shared" si="17"/>
        <v>0.2857288969</v>
      </c>
      <c r="V28" s="98">
        <f t="shared" si="18"/>
        <v>0.594408223</v>
      </c>
      <c r="W28" s="98">
        <f t="shared" si="19"/>
        <v>0.6298264925</v>
      </c>
      <c r="X28" s="40">
        <f t="shared" si="20"/>
        <v>177</v>
      </c>
      <c r="Y28" s="40">
        <f t="shared" si="21"/>
        <v>192</v>
      </c>
      <c r="Z28" s="40">
        <f t="shared" si="22"/>
        <v>105.2102555</v>
      </c>
      <c r="AA28" s="40">
        <f t="shared" si="23"/>
        <v>71.78974452</v>
      </c>
      <c r="AB28" s="40">
        <f t="shared" si="24"/>
        <v>120.9266866</v>
      </c>
      <c r="AC28" s="40">
        <f t="shared" si="25"/>
        <v>71.07331345</v>
      </c>
      <c r="AD28" s="40">
        <f t="shared" ref="AD28:AE28" si="141">IF($D28=0,"",IFERROR(F28/AA28,0.5))</f>
        <v>1.156153996</v>
      </c>
      <c r="AE28" s="40">
        <f t="shared" si="141"/>
        <v>0.620210494</v>
      </c>
      <c r="AF28" s="34">
        <f t="shared" si="27"/>
        <v>122</v>
      </c>
      <c r="AG28" s="34">
        <f t="shared" ref="AG28:AH28" si="142">IF($D28=0,"",ROUND(AA28*AD28,0))</f>
        <v>83</v>
      </c>
      <c r="AH28" s="34">
        <f t="shared" si="142"/>
        <v>75</v>
      </c>
      <c r="AI28" s="34">
        <f t="shared" si="29"/>
        <v>44</v>
      </c>
      <c r="AJ28" s="80"/>
      <c r="AK28" s="99"/>
      <c r="AL28" s="17">
        <f>'AtLarge; STUV'!F34</f>
        <v>718</v>
      </c>
      <c r="AM28" s="100">
        <f t="shared" si="30"/>
        <v>369</v>
      </c>
      <c r="AN28" s="43">
        <f t="shared" si="31"/>
        <v>0.5139275766</v>
      </c>
      <c r="AO28" s="100">
        <f t="shared" si="32"/>
        <v>324</v>
      </c>
      <c r="AP28" s="42">
        <f t="shared" si="33"/>
        <v>0.4512534819</v>
      </c>
      <c r="AQ28" s="39">
        <f t="shared" si="34"/>
        <v>0.4579945799</v>
      </c>
      <c r="AR28" s="39">
        <f t="shared" si="35"/>
        <v>0.5718157182</v>
      </c>
      <c r="AS28" s="39">
        <f t="shared" si="36"/>
        <v>0.6080246914</v>
      </c>
      <c r="AT28" s="39">
        <f t="shared" si="37"/>
        <v>0.512345679</v>
      </c>
      <c r="AU28" s="39">
        <f t="shared" si="10"/>
        <v>0.4579945799</v>
      </c>
      <c r="AV28" s="39">
        <f t="shared" si="38"/>
        <v>0.4796747967</v>
      </c>
      <c r="AW28" s="39">
        <f t="shared" si="39"/>
        <v>0.6080246914</v>
      </c>
      <c r="AX28" s="39">
        <f t="shared" si="40"/>
        <v>0.6327160494</v>
      </c>
    </row>
    <row r="29">
      <c r="A29" s="120" t="s">
        <v>70</v>
      </c>
      <c r="B29" s="120" t="str">
        <f>TEXTJOIN("",TRUE,A1," Margin")</f>
        <v>Lorton Margin</v>
      </c>
      <c r="C29" s="120">
        <f>C9-C10</f>
        <v>-10347</v>
      </c>
      <c r="D29" s="74">
        <f t="shared" si="11"/>
        <v>1</v>
      </c>
      <c r="E29" s="84">
        <f>'AtLarge; STUV'!M35</f>
        <v>164</v>
      </c>
      <c r="F29" s="84">
        <f>'AtLarge; STUV'!N35</f>
        <v>119</v>
      </c>
      <c r="G29" s="85">
        <f>'AtLarge; STUV'!O35</f>
        <v>117</v>
      </c>
      <c r="H29" s="85">
        <f>'AtLarge; STUV'!P35</f>
        <v>242</v>
      </c>
      <c r="I29" s="94">
        <f t="shared" si="12"/>
        <v>0.4204946996</v>
      </c>
      <c r="J29" s="95">
        <f t="shared" si="13"/>
        <v>0.6740947075</v>
      </c>
      <c r="K29" s="96">
        <f t="shared" ref="K29:M29" si="143">IF($D29=0,"",POWER($I29,K$2))</f>
        <v>1</v>
      </c>
      <c r="L29" s="96">
        <f t="shared" si="143"/>
        <v>0.4204946996</v>
      </c>
      <c r="M29" s="96">
        <f t="shared" si="143"/>
        <v>0.1768157924</v>
      </c>
      <c r="N29" s="97">
        <f t="shared" ref="N29:O29" si="144">IF($D29=0,"",$J29*K29)</f>
        <v>0.6740947075</v>
      </c>
      <c r="O29" s="97">
        <f t="shared" si="144"/>
        <v>0.2834532516</v>
      </c>
      <c r="P29" s="40"/>
      <c r="Q29" s="40"/>
      <c r="R29" s="40"/>
      <c r="S29" s="40"/>
      <c r="T29" s="94">
        <f t="shared" si="16"/>
        <v>0.4204946996</v>
      </c>
      <c r="U29" s="94">
        <f t="shared" si="17"/>
        <v>0.3504486044</v>
      </c>
      <c r="V29" s="98">
        <f t="shared" si="18"/>
        <v>0.6543286276</v>
      </c>
      <c r="W29" s="98">
        <f t="shared" si="19"/>
        <v>0.5755694179</v>
      </c>
      <c r="X29" s="40">
        <f t="shared" si="20"/>
        <v>283</v>
      </c>
      <c r="Y29" s="40">
        <f t="shared" si="21"/>
        <v>359</v>
      </c>
      <c r="Z29" s="40">
        <f t="shared" si="22"/>
        <v>185.1750016</v>
      </c>
      <c r="AA29" s="40">
        <f t="shared" si="23"/>
        <v>97.82499839</v>
      </c>
      <c r="AB29" s="40">
        <f t="shared" si="24"/>
        <v>206.629421</v>
      </c>
      <c r="AC29" s="40">
        <f t="shared" si="25"/>
        <v>152.370579</v>
      </c>
      <c r="AD29" s="40">
        <f t="shared" ref="AD29:AE29" si="145">IF($D29=0,"",IFERROR(F29/AA29,0.5))</f>
        <v>1.216457981</v>
      </c>
      <c r="AE29" s="40">
        <f t="shared" si="145"/>
        <v>0.5662310789</v>
      </c>
      <c r="AF29" s="34">
        <f t="shared" si="27"/>
        <v>225</v>
      </c>
      <c r="AG29" s="34">
        <f t="shared" ref="AG29:AH29" si="146">IF($D29=0,"",ROUND(AA29*AD29,0))</f>
        <v>119</v>
      </c>
      <c r="AH29" s="34">
        <f t="shared" si="146"/>
        <v>117</v>
      </c>
      <c r="AI29" s="34">
        <f t="shared" si="29"/>
        <v>86</v>
      </c>
      <c r="AJ29" s="80"/>
      <c r="AK29" s="99"/>
      <c r="AL29" s="17">
        <f>'AtLarge; STUV'!F35</f>
        <v>1035</v>
      </c>
      <c r="AM29" s="100">
        <f t="shared" si="30"/>
        <v>642</v>
      </c>
      <c r="AN29" s="43">
        <f t="shared" si="31"/>
        <v>0.6202898551</v>
      </c>
      <c r="AO29" s="100">
        <f t="shared" si="32"/>
        <v>547</v>
      </c>
      <c r="AP29" s="42">
        <f t="shared" si="33"/>
        <v>0.5285024155</v>
      </c>
      <c r="AQ29" s="39">
        <f t="shared" si="34"/>
        <v>0.437694704</v>
      </c>
      <c r="AR29" s="39">
        <f t="shared" si="35"/>
        <v>0.6323987539</v>
      </c>
      <c r="AS29" s="39">
        <f t="shared" si="36"/>
        <v>0.6252285192</v>
      </c>
      <c r="AT29" s="39">
        <f t="shared" si="37"/>
        <v>0.5685557587</v>
      </c>
      <c r="AU29" s="39">
        <f t="shared" si="10"/>
        <v>0.437694704</v>
      </c>
      <c r="AV29" s="39">
        <f t="shared" si="38"/>
        <v>0.4408099688</v>
      </c>
      <c r="AW29" s="39">
        <f t="shared" si="39"/>
        <v>0.6252285192</v>
      </c>
      <c r="AX29" s="39">
        <f t="shared" si="40"/>
        <v>0.6288848263</v>
      </c>
    </row>
    <row r="30">
      <c r="A30" s="120" t="s">
        <v>73</v>
      </c>
      <c r="B30" s="120" t="str">
        <f>B29</f>
        <v>Lorton Margin</v>
      </c>
      <c r="C30" s="120">
        <f>C17-C18</f>
        <v>20551</v>
      </c>
      <c r="D30" s="74">
        <f t="shared" si="11"/>
        <v>1</v>
      </c>
      <c r="E30" s="84">
        <f>'AtLarge; STUV'!M36</f>
        <v>250</v>
      </c>
      <c r="F30" s="84">
        <f>'AtLarge; STUV'!N36</f>
        <v>222</v>
      </c>
      <c r="G30" s="85">
        <f>'AtLarge; STUV'!O36</f>
        <v>176</v>
      </c>
      <c r="H30" s="85">
        <f>'AtLarge; STUV'!P36</f>
        <v>319</v>
      </c>
      <c r="I30" s="94">
        <f t="shared" si="12"/>
        <v>0.4703389831</v>
      </c>
      <c r="J30" s="95">
        <f t="shared" si="13"/>
        <v>0.6444444444</v>
      </c>
      <c r="K30" s="96">
        <f t="shared" ref="K30:M30" si="147">IF($D30=0,"",POWER($I30,K$2))</f>
        <v>1</v>
      </c>
      <c r="L30" s="96">
        <f t="shared" si="147"/>
        <v>0.4703389831</v>
      </c>
      <c r="M30" s="96">
        <f t="shared" si="147"/>
        <v>0.221218759</v>
      </c>
      <c r="N30" s="97">
        <f t="shared" ref="N30:O30" si="148">IF($D30=0,"",$J30*K30)</f>
        <v>0.6444444444</v>
      </c>
      <c r="O30" s="97">
        <f t="shared" si="148"/>
        <v>0.3031073446</v>
      </c>
      <c r="P30" s="40"/>
      <c r="Q30" s="40"/>
      <c r="R30" s="40"/>
      <c r="S30" s="40"/>
      <c r="T30" s="94">
        <f t="shared" si="16"/>
        <v>0.4703389831</v>
      </c>
      <c r="U30" s="94">
        <f t="shared" si="17"/>
        <v>0.3207983413</v>
      </c>
      <c r="V30" s="98">
        <f t="shared" si="18"/>
        <v>0.5997320247</v>
      </c>
      <c r="W30" s="98">
        <f t="shared" si="19"/>
        <v>0.5951347351</v>
      </c>
      <c r="X30" s="40">
        <f t="shared" si="20"/>
        <v>472</v>
      </c>
      <c r="Y30" s="40">
        <f t="shared" si="21"/>
        <v>495</v>
      </c>
      <c r="Z30" s="40">
        <f t="shared" si="22"/>
        <v>283.0735157</v>
      </c>
      <c r="AA30" s="40">
        <f t="shared" si="23"/>
        <v>188.9264843</v>
      </c>
      <c r="AB30" s="40">
        <f t="shared" si="24"/>
        <v>294.5916939</v>
      </c>
      <c r="AC30" s="40">
        <f t="shared" si="25"/>
        <v>200.4083061</v>
      </c>
      <c r="AD30" s="40">
        <f t="shared" ref="AD30:AE30" si="149">IF($D30=0,"",IFERROR(F30/AA30,0.5))</f>
        <v>1.17506024</v>
      </c>
      <c r="AE30" s="40">
        <f t="shared" si="149"/>
        <v>0.5974370753</v>
      </c>
      <c r="AF30" s="34">
        <f t="shared" si="27"/>
        <v>333</v>
      </c>
      <c r="AG30" s="34">
        <f t="shared" ref="AG30:AH30" si="150">IF($D30=0,"",ROUND(AA30*AD30,0))</f>
        <v>222</v>
      </c>
      <c r="AH30" s="34">
        <f t="shared" si="150"/>
        <v>176</v>
      </c>
      <c r="AI30" s="34">
        <f t="shared" si="29"/>
        <v>120</v>
      </c>
      <c r="AJ30" s="80"/>
      <c r="AK30" s="99"/>
      <c r="AL30" s="17">
        <f>'AtLarge; STUV'!F36</f>
        <v>1539</v>
      </c>
      <c r="AM30" s="100">
        <f t="shared" si="30"/>
        <v>967</v>
      </c>
      <c r="AN30" s="43">
        <f t="shared" si="31"/>
        <v>0.6283300845</v>
      </c>
      <c r="AO30" s="100">
        <f t="shared" si="32"/>
        <v>851</v>
      </c>
      <c r="AP30" s="42">
        <f t="shared" si="33"/>
        <v>0.5529564652</v>
      </c>
      <c r="AQ30" s="39">
        <f t="shared" si="34"/>
        <v>0.4405377456</v>
      </c>
      <c r="AR30" s="39">
        <f t="shared" si="35"/>
        <v>0.588417787</v>
      </c>
      <c r="AS30" s="39">
        <f t="shared" si="36"/>
        <v>0.598119859</v>
      </c>
      <c r="AT30" s="39">
        <f t="shared" si="37"/>
        <v>0.5323149236</v>
      </c>
      <c r="AU30" s="39">
        <f t="shared" si="10"/>
        <v>0.4405377456</v>
      </c>
      <c r="AV30" s="39">
        <f t="shared" si="38"/>
        <v>0.4881075491</v>
      </c>
      <c r="AW30" s="39">
        <f t="shared" si="39"/>
        <v>0.598119859</v>
      </c>
      <c r="AX30" s="39">
        <f t="shared" si="40"/>
        <v>0.652173913</v>
      </c>
    </row>
    <row r="31">
      <c r="A31" s="73"/>
      <c r="B31" s="73"/>
      <c r="C31" s="73"/>
      <c r="D31" s="74">
        <f t="shared" si="11"/>
        <v>1</v>
      </c>
      <c r="E31" s="84">
        <f>'AtLarge; STUV'!M37</f>
        <v>102</v>
      </c>
      <c r="F31" s="84">
        <f>'AtLarge; STUV'!N37</f>
        <v>88</v>
      </c>
      <c r="G31" s="85">
        <f>'AtLarge; STUV'!O37</f>
        <v>74</v>
      </c>
      <c r="H31" s="85">
        <f>'AtLarge; STUV'!P37</f>
        <v>144</v>
      </c>
      <c r="I31" s="94">
        <f t="shared" si="12"/>
        <v>0.4631578947</v>
      </c>
      <c r="J31" s="95">
        <f t="shared" si="13"/>
        <v>0.6605504587</v>
      </c>
      <c r="K31" s="96">
        <f t="shared" ref="K31:M31" si="151">IF($D31=0,"",POWER($I31,K$2))</f>
        <v>1</v>
      </c>
      <c r="L31" s="96">
        <f t="shared" si="151"/>
        <v>0.4631578947</v>
      </c>
      <c r="M31" s="96">
        <f t="shared" si="151"/>
        <v>0.2145152355</v>
      </c>
      <c r="N31" s="97">
        <f t="shared" ref="N31:O31" si="152">IF($D31=0,"",$J31*K31)</f>
        <v>0.6605504587</v>
      </c>
      <c r="O31" s="97">
        <f t="shared" si="152"/>
        <v>0.3059391598</v>
      </c>
      <c r="P31" s="40"/>
      <c r="Q31" s="40"/>
      <c r="R31" s="40"/>
      <c r="S31" s="40"/>
      <c r="T31" s="94">
        <f t="shared" si="16"/>
        <v>0.4631578947</v>
      </c>
      <c r="U31" s="94">
        <f t="shared" si="17"/>
        <v>0.3369043556</v>
      </c>
      <c r="V31" s="98">
        <f t="shared" si="18"/>
        <v>0.6098621367</v>
      </c>
      <c r="W31" s="98">
        <f t="shared" si="19"/>
        <v>0.5807003126</v>
      </c>
      <c r="X31" s="40">
        <f t="shared" si="20"/>
        <v>190</v>
      </c>
      <c r="Y31" s="40">
        <f t="shared" si="21"/>
        <v>218</v>
      </c>
      <c r="Z31" s="40">
        <f t="shared" si="22"/>
        <v>115.873806</v>
      </c>
      <c r="AA31" s="40">
        <f t="shared" si="23"/>
        <v>74.12619402</v>
      </c>
      <c r="AB31" s="40">
        <f t="shared" si="24"/>
        <v>126.5926681</v>
      </c>
      <c r="AC31" s="40">
        <f t="shared" si="25"/>
        <v>91.40733186</v>
      </c>
      <c r="AD31" s="40">
        <f t="shared" ref="AD31:AE31" si="153">IF($D31=0,"",IFERROR(F31/AA31,0.5))</f>
        <v>1.187164688</v>
      </c>
      <c r="AE31" s="40">
        <f t="shared" si="153"/>
        <v>0.584552021</v>
      </c>
      <c r="AF31" s="34">
        <f t="shared" si="27"/>
        <v>138</v>
      </c>
      <c r="AG31" s="34">
        <f t="shared" ref="AG31:AH31" si="154">IF($D31=0,"",ROUND(AA31*AD31,0))</f>
        <v>88</v>
      </c>
      <c r="AH31" s="34">
        <f t="shared" si="154"/>
        <v>74</v>
      </c>
      <c r="AI31" s="34">
        <f t="shared" si="29"/>
        <v>53</v>
      </c>
      <c r="AJ31" s="80"/>
      <c r="AK31" s="99"/>
      <c r="AL31" s="17">
        <f>'AtLarge; STUV'!F37</f>
        <v>705</v>
      </c>
      <c r="AM31" s="100">
        <f t="shared" si="30"/>
        <v>408</v>
      </c>
      <c r="AN31" s="43">
        <f t="shared" si="31"/>
        <v>0.5787234043</v>
      </c>
      <c r="AO31" s="100">
        <f t="shared" si="32"/>
        <v>353</v>
      </c>
      <c r="AP31" s="42">
        <f t="shared" si="33"/>
        <v>0.5007092199</v>
      </c>
      <c r="AQ31" s="39">
        <f t="shared" si="34"/>
        <v>0.431372549</v>
      </c>
      <c r="AR31" s="39">
        <f t="shared" si="35"/>
        <v>0.6029411765</v>
      </c>
      <c r="AS31" s="39">
        <f t="shared" si="36"/>
        <v>0.6005665722</v>
      </c>
      <c r="AT31" s="39">
        <f t="shared" si="37"/>
        <v>0.5410764873</v>
      </c>
      <c r="AU31" s="39">
        <f t="shared" si="10"/>
        <v>0.431372549</v>
      </c>
      <c r="AV31" s="39">
        <f t="shared" si="38"/>
        <v>0.4656862745</v>
      </c>
      <c r="AW31" s="39">
        <f t="shared" si="39"/>
        <v>0.6005665722</v>
      </c>
      <c r="AX31" s="39">
        <f t="shared" si="40"/>
        <v>0.6402266289</v>
      </c>
    </row>
    <row r="32">
      <c r="A32" s="121"/>
      <c r="B32" s="121"/>
      <c r="C32" s="121"/>
      <c r="D32" s="74">
        <f t="shared" si="11"/>
        <v>1</v>
      </c>
      <c r="E32" s="84">
        <f>'AtLarge; STUV'!M38</f>
        <v>31</v>
      </c>
      <c r="F32" s="84">
        <f>'AtLarge; STUV'!N38</f>
        <v>25</v>
      </c>
      <c r="G32" s="85">
        <f>'AtLarge; STUV'!O38</f>
        <v>17</v>
      </c>
      <c r="H32" s="85">
        <f>'AtLarge; STUV'!P38</f>
        <v>45</v>
      </c>
      <c r="I32" s="94">
        <f t="shared" si="12"/>
        <v>0.4464285714</v>
      </c>
      <c r="J32" s="95">
        <f t="shared" si="13"/>
        <v>0.7258064516</v>
      </c>
      <c r="K32" s="96">
        <f t="shared" ref="K32:M32" si="155">IF($D32=0,"",POWER($I32,K$2))</f>
        <v>1</v>
      </c>
      <c r="L32" s="96">
        <f t="shared" si="155"/>
        <v>0.4464285714</v>
      </c>
      <c r="M32" s="96">
        <f t="shared" si="155"/>
        <v>0.1992984694</v>
      </c>
      <c r="N32" s="97">
        <f t="shared" ref="N32:O32" si="156">IF($D32=0,"",$J32*K32)</f>
        <v>0.7258064516</v>
      </c>
      <c r="O32" s="97">
        <f t="shared" si="156"/>
        <v>0.3240207373</v>
      </c>
      <c r="P32" s="40"/>
      <c r="Q32" s="40"/>
      <c r="R32" s="40"/>
      <c r="S32" s="40"/>
      <c r="T32" s="94">
        <f t="shared" si="16"/>
        <v>0.4464285714</v>
      </c>
      <c r="U32" s="94">
        <f t="shared" si="17"/>
        <v>0.4021603485</v>
      </c>
      <c r="V32" s="98">
        <f t="shared" si="18"/>
        <v>0.6387683551</v>
      </c>
      <c r="W32" s="98">
        <f t="shared" si="19"/>
        <v>0.519850946</v>
      </c>
      <c r="X32" s="40">
        <f t="shared" si="20"/>
        <v>56</v>
      </c>
      <c r="Y32" s="40">
        <f t="shared" si="21"/>
        <v>62</v>
      </c>
      <c r="Z32" s="40">
        <f t="shared" si="22"/>
        <v>35.77102789</v>
      </c>
      <c r="AA32" s="40">
        <f t="shared" si="23"/>
        <v>20.22897211</v>
      </c>
      <c r="AB32" s="40">
        <f t="shared" si="24"/>
        <v>32.23075865</v>
      </c>
      <c r="AC32" s="40">
        <f t="shared" si="25"/>
        <v>29.76924135</v>
      </c>
      <c r="AD32" s="40">
        <f t="shared" ref="AD32:AE32" si="157">IF($D32=0,"",IFERROR(F32/AA32,0.5))</f>
        <v>1.235851227</v>
      </c>
      <c r="AE32" s="40">
        <f t="shared" si="157"/>
        <v>0.5274464738</v>
      </c>
      <c r="AF32" s="34">
        <f t="shared" si="27"/>
        <v>44</v>
      </c>
      <c r="AG32" s="34">
        <f t="shared" ref="AG32:AH32" si="158">IF($D32=0,"",ROUND(AA32*AD32,0))</f>
        <v>25</v>
      </c>
      <c r="AH32" s="34">
        <f t="shared" si="158"/>
        <v>17</v>
      </c>
      <c r="AI32" s="34">
        <f t="shared" si="29"/>
        <v>16</v>
      </c>
      <c r="AJ32" s="80"/>
      <c r="AK32" s="99"/>
      <c r="AL32" s="17">
        <f>'AtLarge; STUV'!F38</f>
        <v>177</v>
      </c>
      <c r="AM32" s="100">
        <f t="shared" si="30"/>
        <v>118</v>
      </c>
      <c r="AN32" s="43">
        <f t="shared" si="31"/>
        <v>0.6666666667</v>
      </c>
      <c r="AO32" s="100">
        <f t="shared" si="32"/>
        <v>102</v>
      </c>
      <c r="AP32" s="42">
        <f t="shared" si="33"/>
        <v>0.5762711864</v>
      </c>
      <c r="AQ32" s="39">
        <f t="shared" si="34"/>
        <v>0.406779661</v>
      </c>
      <c r="AR32" s="39">
        <f t="shared" si="35"/>
        <v>0.6440677966</v>
      </c>
      <c r="AS32" s="39">
        <f t="shared" si="36"/>
        <v>0.5980392157</v>
      </c>
      <c r="AT32" s="39">
        <f t="shared" si="37"/>
        <v>0.5882352941</v>
      </c>
      <c r="AU32" s="39">
        <f t="shared" si="10"/>
        <v>0.406779661</v>
      </c>
      <c r="AV32" s="39">
        <f t="shared" si="38"/>
        <v>0.4745762712</v>
      </c>
      <c r="AW32" s="39">
        <f t="shared" si="39"/>
        <v>0.5980392157</v>
      </c>
      <c r="AX32" s="39">
        <f t="shared" si="40"/>
        <v>0.6764705882</v>
      </c>
    </row>
    <row r="33">
      <c r="A33" s="121"/>
      <c r="B33" s="121"/>
      <c r="C33" s="121"/>
      <c r="D33" s="74">
        <f t="shared" si="11"/>
        <v>1</v>
      </c>
      <c r="E33" s="84">
        <f>'AtLarge; STUV'!M39</f>
        <v>76</v>
      </c>
      <c r="F33" s="84">
        <f>'AtLarge; STUV'!N39</f>
        <v>58</v>
      </c>
      <c r="G33" s="85">
        <f>'AtLarge; STUV'!O39</f>
        <v>61</v>
      </c>
      <c r="H33" s="85">
        <f>'AtLarge; STUV'!P39</f>
        <v>72</v>
      </c>
      <c r="I33" s="94">
        <f t="shared" si="12"/>
        <v>0.4328358209</v>
      </c>
      <c r="J33" s="95">
        <f t="shared" si="13"/>
        <v>0.5413533835</v>
      </c>
      <c r="K33" s="96">
        <f t="shared" ref="K33:M33" si="159">IF($D33=0,"",POWER($I33,K$2))</f>
        <v>1</v>
      </c>
      <c r="L33" s="96">
        <f t="shared" si="159"/>
        <v>0.4328358209</v>
      </c>
      <c r="M33" s="96">
        <f t="shared" si="159"/>
        <v>0.1873468479</v>
      </c>
      <c r="N33" s="97">
        <f t="shared" ref="N33:O33" si="160">IF($D33=0,"",$J33*K33)</f>
        <v>0.5413533835</v>
      </c>
      <c r="O33" s="97">
        <f t="shared" si="160"/>
        <v>0.2343171361</v>
      </c>
      <c r="P33" s="40"/>
      <c r="Q33" s="40"/>
      <c r="R33" s="40"/>
      <c r="S33" s="40"/>
      <c r="T33" s="94">
        <f t="shared" si="16"/>
        <v>0.4328358209</v>
      </c>
      <c r="U33" s="94">
        <f t="shared" si="17"/>
        <v>0.2177072803</v>
      </c>
      <c r="V33" s="98">
        <f t="shared" si="18"/>
        <v>0.6168169928</v>
      </c>
      <c r="W33" s="98">
        <f t="shared" si="19"/>
        <v>0.7034968959</v>
      </c>
      <c r="X33" s="40">
        <f t="shared" si="20"/>
        <v>134</v>
      </c>
      <c r="Y33" s="40">
        <f t="shared" si="21"/>
        <v>133</v>
      </c>
      <c r="Z33" s="40">
        <f t="shared" si="22"/>
        <v>82.65347703</v>
      </c>
      <c r="AA33" s="40">
        <f t="shared" si="23"/>
        <v>51.34652297</v>
      </c>
      <c r="AB33" s="40">
        <f t="shared" si="24"/>
        <v>93.56508716</v>
      </c>
      <c r="AC33" s="40">
        <f t="shared" si="25"/>
        <v>39.43491284</v>
      </c>
      <c r="AD33" s="40">
        <f t="shared" ref="AD33:AE33" si="161">IF($D33=0,"",IFERROR(F33/AA33,0.5))</f>
        <v>1.129579895</v>
      </c>
      <c r="AE33" s="40">
        <f t="shared" si="161"/>
        <v>0.6519525803</v>
      </c>
      <c r="AF33" s="34">
        <f t="shared" si="27"/>
        <v>93</v>
      </c>
      <c r="AG33" s="34">
        <f t="shared" ref="AG33:AH33" si="162">IF($D33=0,"",ROUND(AA33*AD33,0))</f>
        <v>58</v>
      </c>
      <c r="AH33" s="34">
        <f t="shared" si="162"/>
        <v>61</v>
      </c>
      <c r="AI33" s="34">
        <f t="shared" si="29"/>
        <v>26</v>
      </c>
      <c r="AJ33" s="80"/>
      <c r="AK33" s="99"/>
      <c r="AL33" s="17">
        <f>'AtLarge; STUV'!F39</f>
        <v>348</v>
      </c>
      <c r="AM33" s="100">
        <f t="shared" si="30"/>
        <v>267</v>
      </c>
      <c r="AN33" s="43">
        <f t="shared" si="31"/>
        <v>0.7672413793</v>
      </c>
      <c r="AO33" s="100">
        <f t="shared" si="32"/>
        <v>238</v>
      </c>
      <c r="AP33" s="42">
        <f t="shared" si="33"/>
        <v>0.683908046</v>
      </c>
      <c r="AQ33" s="39">
        <f t="shared" si="34"/>
        <v>0.5131086142</v>
      </c>
      <c r="AR33" s="39">
        <f t="shared" si="35"/>
        <v>0.5543071161</v>
      </c>
      <c r="AS33" s="39">
        <f t="shared" si="36"/>
        <v>0.6470588235</v>
      </c>
      <c r="AT33" s="39">
        <f t="shared" si="37"/>
        <v>0.5</v>
      </c>
      <c r="AU33" s="39">
        <f t="shared" si="10"/>
        <v>0.5131086142</v>
      </c>
      <c r="AV33" s="39">
        <f t="shared" si="38"/>
        <v>0.5018726592</v>
      </c>
      <c r="AW33" s="39">
        <f t="shared" si="39"/>
        <v>0.6470588235</v>
      </c>
      <c r="AX33" s="39">
        <f t="shared" si="40"/>
        <v>0.6344537815</v>
      </c>
    </row>
    <row r="34">
      <c r="A34" s="73"/>
      <c r="B34" s="73"/>
      <c r="C34" s="73"/>
      <c r="D34" s="74">
        <f t="shared" si="11"/>
        <v>1</v>
      </c>
      <c r="E34" s="84">
        <f>'AtLarge; STUV'!M40</f>
        <v>87</v>
      </c>
      <c r="F34" s="84">
        <f>'AtLarge; STUV'!N40</f>
        <v>73</v>
      </c>
      <c r="G34" s="85">
        <f>'AtLarge; STUV'!O40</f>
        <v>51</v>
      </c>
      <c r="H34" s="85">
        <f>'AtLarge; STUV'!P40</f>
        <v>151</v>
      </c>
      <c r="I34" s="94">
        <f t="shared" si="12"/>
        <v>0.45625</v>
      </c>
      <c r="J34" s="95">
        <f t="shared" si="13"/>
        <v>0.7475247525</v>
      </c>
      <c r="K34" s="96">
        <f t="shared" ref="K34:M34" si="163">IF($D34=0,"",POWER($I34,K$2))</f>
        <v>1</v>
      </c>
      <c r="L34" s="96">
        <f t="shared" si="163"/>
        <v>0.45625</v>
      </c>
      <c r="M34" s="96">
        <f t="shared" si="163"/>
        <v>0.2081640625</v>
      </c>
      <c r="N34" s="97">
        <f t="shared" ref="N34:O34" si="164">IF($D34=0,"",$J34*K34)</f>
        <v>0.7475247525</v>
      </c>
      <c r="O34" s="97">
        <f t="shared" si="164"/>
        <v>0.3410581683</v>
      </c>
      <c r="P34" s="40"/>
      <c r="Q34" s="40"/>
      <c r="R34" s="40"/>
      <c r="S34" s="40"/>
      <c r="T34" s="94">
        <f t="shared" si="16"/>
        <v>0.45625</v>
      </c>
      <c r="U34" s="94">
        <f t="shared" si="17"/>
        <v>0.4238786493</v>
      </c>
      <c r="V34" s="98">
        <f t="shared" si="18"/>
        <v>0.6332839335</v>
      </c>
      <c r="W34" s="98">
        <f t="shared" si="19"/>
        <v>0.4966546927</v>
      </c>
      <c r="X34" s="40">
        <f t="shared" si="20"/>
        <v>160</v>
      </c>
      <c r="Y34" s="40">
        <f t="shared" si="21"/>
        <v>202</v>
      </c>
      <c r="Z34" s="40">
        <f t="shared" si="22"/>
        <v>101.3254294</v>
      </c>
      <c r="AA34" s="40">
        <f t="shared" si="23"/>
        <v>58.67457064</v>
      </c>
      <c r="AB34" s="40">
        <f t="shared" si="24"/>
        <v>100.3242479</v>
      </c>
      <c r="AC34" s="40">
        <f t="shared" si="25"/>
        <v>101.6757521</v>
      </c>
      <c r="AD34" s="40">
        <f t="shared" ref="AD34:AE34" si="165">IF($D34=0,"",IFERROR(F34/AA34,0.5))</f>
        <v>1.244150561</v>
      </c>
      <c r="AE34" s="40">
        <f t="shared" si="165"/>
        <v>0.5083516803</v>
      </c>
      <c r="AF34" s="34">
        <f t="shared" si="27"/>
        <v>126</v>
      </c>
      <c r="AG34" s="34">
        <f t="shared" ref="AG34:AH34" si="166">IF($D34=0,"",ROUND(AA34*AD34,0))</f>
        <v>73</v>
      </c>
      <c r="AH34" s="34">
        <f t="shared" si="166"/>
        <v>51</v>
      </c>
      <c r="AI34" s="34">
        <f t="shared" si="29"/>
        <v>52</v>
      </c>
      <c r="AJ34" s="80"/>
      <c r="AK34" s="99"/>
      <c r="AL34" s="17">
        <f>'AtLarge; STUV'!F40</f>
        <v>480</v>
      </c>
      <c r="AM34" s="100">
        <f t="shared" si="30"/>
        <v>362</v>
      </c>
      <c r="AN34" s="43">
        <f t="shared" si="31"/>
        <v>0.7541666667</v>
      </c>
      <c r="AO34" s="100">
        <f t="shared" si="32"/>
        <v>302</v>
      </c>
      <c r="AP34" s="42">
        <f t="shared" si="33"/>
        <v>0.6291666667</v>
      </c>
      <c r="AQ34" s="39">
        <f t="shared" si="34"/>
        <v>0.3812154696</v>
      </c>
      <c r="AR34" s="39">
        <f t="shared" si="35"/>
        <v>0.6574585635</v>
      </c>
      <c r="AS34" s="39">
        <f t="shared" si="36"/>
        <v>0.5860927152</v>
      </c>
      <c r="AT34" s="39">
        <f t="shared" si="37"/>
        <v>0.5894039735</v>
      </c>
      <c r="AU34" s="39">
        <f t="shared" si="10"/>
        <v>0.3812154696</v>
      </c>
      <c r="AV34" s="39">
        <f t="shared" si="38"/>
        <v>0.4419889503</v>
      </c>
      <c r="AW34" s="39">
        <f t="shared" si="39"/>
        <v>0.5860927152</v>
      </c>
      <c r="AX34" s="39">
        <f t="shared" si="40"/>
        <v>0.6589403974</v>
      </c>
    </row>
    <row r="35">
      <c r="A35" s="73"/>
      <c r="B35" s="73"/>
      <c r="C35" s="73"/>
      <c r="D35" s="74">
        <f t="shared" si="11"/>
        <v>1</v>
      </c>
      <c r="E35" s="84">
        <f>'AtLarge; STUV'!M41</f>
        <v>214</v>
      </c>
      <c r="F35" s="84">
        <f>'AtLarge; STUV'!N41</f>
        <v>179</v>
      </c>
      <c r="G35" s="85">
        <f>'AtLarge; STUV'!O41</f>
        <v>167</v>
      </c>
      <c r="H35" s="85">
        <f>'AtLarge; STUV'!P41</f>
        <v>279</v>
      </c>
      <c r="I35" s="94">
        <f t="shared" si="12"/>
        <v>0.4554707379</v>
      </c>
      <c r="J35" s="95">
        <f t="shared" si="13"/>
        <v>0.6255605381</v>
      </c>
      <c r="K35" s="96">
        <f t="shared" ref="K35:M35" si="167">IF($D35=0,"",POWER($I35,K$2))</f>
        <v>1</v>
      </c>
      <c r="L35" s="96">
        <f t="shared" si="167"/>
        <v>0.4554707379</v>
      </c>
      <c r="M35" s="96">
        <f t="shared" si="167"/>
        <v>0.2074535931</v>
      </c>
      <c r="N35" s="97">
        <f t="shared" ref="N35:O35" si="168">IF($D35=0,"",$J35*K35)</f>
        <v>0.6255605381</v>
      </c>
      <c r="O35" s="97">
        <f t="shared" si="168"/>
        <v>0.2849245199</v>
      </c>
      <c r="P35" s="40"/>
      <c r="Q35" s="40"/>
      <c r="R35" s="40"/>
      <c r="S35" s="40"/>
      <c r="T35" s="94">
        <f t="shared" si="16"/>
        <v>0.4554707379</v>
      </c>
      <c r="U35" s="94">
        <f t="shared" si="17"/>
        <v>0.301914435</v>
      </c>
      <c r="V35" s="98">
        <f t="shared" si="18"/>
        <v>0.6107123473</v>
      </c>
      <c r="W35" s="98">
        <f t="shared" si="19"/>
        <v>0.6165146123</v>
      </c>
      <c r="X35" s="40">
        <f t="shared" si="20"/>
        <v>393</v>
      </c>
      <c r="Y35" s="40">
        <f t="shared" si="21"/>
        <v>446</v>
      </c>
      <c r="Z35" s="40">
        <f t="shared" si="22"/>
        <v>240.0099525</v>
      </c>
      <c r="AA35" s="40">
        <f t="shared" si="23"/>
        <v>152.9900475</v>
      </c>
      <c r="AB35" s="40">
        <f t="shared" si="24"/>
        <v>274.9655171</v>
      </c>
      <c r="AC35" s="40">
        <f t="shared" si="25"/>
        <v>171.0344829</v>
      </c>
      <c r="AD35" s="40">
        <f t="shared" ref="AD35:AE35" si="169">IF($D35=0,"",IFERROR(F35/AA35,0.5))</f>
        <v>1.170010748</v>
      </c>
      <c r="AE35" s="40">
        <f t="shared" si="169"/>
        <v>0.6073488842</v>
      </c>
      <c r="AF35" s="34">
        <f t="shared" si="27"/>
        <v>281</v>
      </c>
      <c r="AG35" s="34">
        <f t="shared" ref="AG35:AH35" si="170">IF($D35=0,"",ROUND(AA35*AD35,0))</f>
        <v>179</v>
      </c>
      <c r="AH35" s="34">
        <f t="shared" si="170"/>
        <v>167</v>
      </c>
      <c r="AI35" s="34">
        <f t="shared" si="29"/>
        <v>104</v>
      </c>
      <c r="AJ35" s="80"/>
      <c r="AK35" s="99"/>
      <c r="AL35" s="17">
        <f>'AtLarge; STUV'!F41</f>
        <v>1346</v>
      </c>
      <c r="AM35" s="100">
        <f t="shared" si="30"/>
        <v>839</v>
      </c>
      <c r="AN35" s="43">
        <f t="shared" si="31"/>
        <v>0.6233283804</v>
      </c>
      <c r="AO35" s="100">
        <f t="shared" si="32"/>
        <v>731</v>
      </c>
      <c r="AP35" s="42">
        <f t="shared" si="33"/>
        <v>0.5430906389</v>
      </c>
      <c r="AQ35" s="39">
        <f t="shared" si="34"/>
        <v>0.4541120381</v>
      </c>
      <c r="AR35" s="39">
        <f t="shared" si="35"/>
        <v>0.5876042908</v>
      </c>
      <c r="AS35" s="39">
        <f t="shared" si="36"/>
        <v>0.6128590971</v>
      </c>
      <c r="AT35" s="39">
        <f t="shared" si="37"/>
        <v>0.5266757866</v>
      </c>
      <c r="AU35" s="39">
        <f t="shared" si="10"/>
        <v>0.4541120381</v>
      </c>
      <c r="AV35" s="39">
        <f t="shared" si="38"/>
        <v>0.4684147795</v>
      </c>
      <c r="AW35" s="39">
        <f t="shared" si="39"/>
        <v>0.6128590971</v>
      </c>
      <c r="AX35" s="39">
        <f t="shared" si="40"/>
        <v>0.6292749658</v>
      </c>
    </row>
    <row r="36">
      <c r="A36" s="73"/>
      <c r="B36" s="73"/>
      <c r="C36" s="73"/>
      <c r="D36" s="74">
        <f t="shared" si="11"/>
        <v>1</v>
      </c>
      <c r="E36" s="84">
        <f>'AtLarge; STUV'!M42</f>
        <v>211</v>
      </c>
      <c r="F36" s="84">
        <f>'AtLarge; STUV'!N42</f>
        <v>147</v>
      </c>
      <c r="G36" s="85">
        <f>'AtLarge; STUV'!O42</f>
        <v>121</v>
      </c>
      <c r="H36" s="85">
        <f>'AtLarge; STUV'!P42</f>
        <v>313</v>
      </c>
      <c r="I36" s="94">
        <f t="shared" si="12"/>
        <v>0.4106145251</v>
      </c>
      <c r="J36" s="95">
        <f t="shared" si="13"/>
        <v>0.7211981567</v>
      </c>
      <c r="K36" s="96">
        <f t="shared" ref="K36:M36" si="171">IF($D36=0,"",POWER($I36,K$2))</f>
        <v>1</v>
      </c>
      <c r="L36" s="96">
        <f t="shared" si="171"/>
        <v>0.4106145251</v>
      </c>
      <c r="M36" s="96">
        <f t="shared" si="171"/>
        <v>0.1686042883</v>
      </c>
      <c r="N36" s="97">
        <f t="shared" ref="N36:O36" si="172">IF($D36=0,"",$J36*K36)</f>
        <v>0.7211981567</v>
      </c>
      <c r="O36" s="97">
        <f t="shared" si="172"/>
        <v>0.2961344386</v>
      </c>
      <c r="P36" s="40"/>
      <c r="Q36" s="40"/>
      <c r="R36" s="40"/>
      <c r="S36" s="40"/>
      <c r="T36" s="94">
        <f t="shared" si="16"/>
        <v>0.4106145251</v>
      </c>
      <c r="U36" s="94">
        <f t="shared" si="17"/>
        <v>0.3975520535</v>
      </c>
      <c r="V36" s="98">
        <f t="shared" si="18"/>
        <v>0.6730389607</v>
      </c>
      <c r="W36" s="98">
        <f t="shared" si="19"/>
        <v>0.5312267048</v>
      </c>
      <c r="X36" s="40">
        <f t="shared" si="20"/>
        <v>358</v>
      </c>
      <c r="Y36" s="40">
        <f t="shared" si="21"/>
        <v>434</v>
      </c>
      <c r="Z36" s="40">
        <f t="shared" si="22"/>
        <v>240.9479479</v>
      </c>
      <c r="AA36" s="40">
        <f t="shared" si="23"/>
        <v>117.0520521</v>
      </c>
      <c r="AB36" s="40">
        <f t="shared" si="24"/>
        <v>230.5523899</v>
      </c>
      <c r="AC36" s="40">
        <f t="shared" si="25"/>
        <v>203.4476101</v>
      </c>
      <c r="AD36" s="40">
        <f t="shared" ref="AD36:AE36" si="173">IF($D36=0,"",IFERROR(F36/AA36,0.5))</f>
        <v>1.255851541</v>
      </c>
      <c r="AE36" s="40">
        <f t="shared" si="173"/>
        <v>0.5248264833</v>
      </c>
      <c r="AF36" s="34">
        <f t="shared" si="27"/>
        <v>303</v>
      </c>
      <c r="AG36" s="34">
        <f t="shared" ref="AG36:AH36" si="174">IF($D36=0,"",ROUND(AA36*AD36,0))</f>
        <v>147</v>
      </c>
      <c r="AH36" s="34">
        <f t="shared" si="174"/>
        <v>121</v>
      </c>
      <c r="AI36" s="34">
        <f t="shared" si="29"/>
        <v>107</v>
      </c>
      <c r="AJ36" s="80"/>
      <c r="AK36" s="99"/>
      <c r="AL36" s="17">
        <f>'AtLarge; STUV'!F42</f>
        <v>1112</v>
      </c>
      <c r="AM36" s="100">
        <f t="shared" si="30"/>
        <v>792</v>
      </c>
      <c r="AN36" s="43">
        <f t="shared" si="31"/>
        <v>0.7122302158</v>
      </c>
      <c r="AO36" s="100">
        <f t="shared" si="32"/>
        <v>678</v>
      </c>
      <c r="AP36" s="42">
        <f t="shared" si="33"/>
        <v>0.6097122302</v>
      </c>
      <c r="AQ36" s="39">
        <f t="shared" si="34"/>
        <v>0.4191919192</v>
      </c>
      <c r="AR36" s="39">
        <f t="shared" si="35"/>
        <v>0.6616161616</v>
      </c>
      <c r="AS36" s="39">
        <f t="shared" si="36"/>
        <v>0.6253687316</v>
      </c>
      <c r="AT36" s="39">
        <f t="shared" si="37"/>
        <v>0.604719764</v>
      </c>
      <c r="AU36" s="39">
        <f t="shared" si="10"/>
        <v>0.4191919192</v>
      </c>
      <c r="AV36" s="39">
        <f t="shared" si="38"/>
        <v>0.452020202</v>
      </c>
      <c r="AW36" s="39">
        <f t="shared" si="39"/>
        <v>0.6253687316</v>
      </c>
      <c r="AX36" s="39">
        <f t="shared" si="40"/>
        <v>0.6637168142</v>
      </c>
    </row>
    <row r="37">
      <c r="A37" s="73"/>
      <c r="B37" s="73"/>
      <c r="C37" s="73"/>
      <c r="D37" s="74">
        <f t="shared" si="11"/>
        <v>1</v>
      </c>
      <c r="E37" s="84">
        <f>'AtLarge; STUV'!M43</f>
        <v>278</v>
      </c>
      <c r="F37" s="84">
        <f>'AtLarge; STUV'!N43</f>
        <v>256</v>
      </c>
      <c r="G37" s="85">
        <f>'AtLarge; STUV'!O43</f>
        <v>190</v>
      </c>
      <c r="H37" s="85">
        <f>'AtLarge; STUV'!P43</f>
        <v>346</v>
      </c>
      <c r="I37" s="94">
        <f t="shared" si="12"/>
        <v>0.4794007491</v>
      </c>
      <c r="J37" s="95">
        <f t="shared" si="13"/>
        <v>0.6455223881</v>
      </c>
      <c r="K37" s="96">
        <f t="shared" ref="K37:M37" si="175">IF($D37=0,"",POWER($I37,K$2))</f>
        <v>1</v>
      </c>
      <c r="L37" s="96">
        <f t="shared" si="175"/>
        <v>0.4794007491</v>
      </c>
      <c r="M37" s="96">
        <f t="shared" si="175"/>
        <v>0.2298250782</v>
      </c>
      <c r="N37" s="97">
        <f t="shared" ref="N37:O37" si="176">IF($D37=0,"",$J37*K37)</f>
        <v>0.6455223881</v>
      </c>
      <c r="O37" s="97">
        <f t="shared" si="176"/>
        <v>0.3094639164</v>
      </c>
      <c r="P37" s="40"/>
      <c r="Q37" s="40"/>
      <c r="R37" s="40"/>
      <c r="S37" s="40"/>
      <c r="T37" s="94">
        <f t="shared" si="16"/>
        <v>0.4794007491</v>
      </c>
      <c r="U37" s="94">
        <f t="shared" si="17"/>
        <v>0.3218762849</v>
      </c>
      <c r="V37" s="98">
        <f t="shared" si="18"/>
        <v>0.591043935</v>
      </c>
      <c r="W37" s="98">
        <f t="shared" si="19"/>
        <v>0.5923428427</v>
      </c>
      <c r="X37" s="40">
        <f t="shared" si="20"/>
        <v>534</v>
      </c>
      <c r="Y37" s="40">
        <f t="shared" si="21"/>
        <v>536</v>
      </c>
      <c r="Z37" s="40">
        <f t="shared" si="22"/>
        <v>315.6174613</v>
      </c>
      <c r="AA37" s="40">
        <f t="shared" si="23"/>
        <v>218.3825387</v>
      </c>
      <c r="AB37" s="40">
        <f t="shared" si="24"/>
        <v>317.4957637</v>
      </c>
      <c r="AC37" s="40">
        <f t="shared" si="25"/>
        <v>218.5042363</v>
      </c>
      <c r="AD37" s="40">
        <f t="shared" ref="AD37:AE37" si="177">IF($D37=0,"",IFERROR(F37/AA37,0.5))</f>
        <v>1.172254895</v>
      </c>
      <c r="AE37" s="40">
        <f t="shared" si="177"/>
        <v>0.5984331816</v>
      </c>
      <c r="AF37" s="34">
        <f t="shared" si="27"/>
        <v>370</v>
      </c>
      <c r="AG37" s="34">
        <f t="shared" ref="AG37:AH37" si="178">IF($D37=0,"",ROUND(AA37*AD37,0))</f>
        <v>256</v>
      </c>
      <c r="AH37" s="34">
        <f t="shared" si="178"/>
        <v>190</v>
      </c>
      <c r="AI37" s="34">
        <f t="shared" si="29"/>
        <v>131</v>
      </c>
      <c r="AJ37" s="80"/>
      <c r="AK37" s="99"/>
      <c r="AL37" s="17">
        <f>'AtLarge; STUV'!F43</f>
        <v>1682</v>
      </c>
      <c r="AM37" s="100">
        <f t="shared" si="30"/>
        <v>1070</v>
      </c>
      <c r="AN37" s="43">
        <f t="shared" si="31"/>
        <v>0.6361474435</v>
      </c>
      <c r="AO37" s="100">
        <f t="shared" si="32"/>
        <v>947</v>
      </c>
      <c r="AP37" s="42">
        <f t="shared" si="33"/>
        <v>0.563020214</v>
      </c>
      <c r="AQ37" s="39">
        <f t="shared" si="34"/>
        <v>0.4373831776</v>
      </c>
      <c r="AR37" s="39">
        <f t="shared" si="35"/>
        <v>0.5831775701</v>
      </c>
      <c r="AS37" s="39">
        <f t="shared" si="36"/>
        <v>0.5913410771</v>
      </c>
      <c r="AT37" s="39">
        <f t="shared" si="37"/>
        <v>0.5290390707</v>
      </c>
      <c r="AU37" s="39">
        <f t="shared" si="10"/>
        <v>0.4373831776</v>
      </c>
      <c r="AV37" s="39">
        <f t="shared" si="38"/>
        <v>0.4990654206</v>
      </c>
      <c r="AW37" s="39">
        <f t="shared" si="39"/>
        <v>0.5913410771</v>
      </c>
      <c r="AX37" s="39">
        <f t="shared" si="40"/>
        <v>0.6610348469</v>
      </c>
    </row>
    <row r="38">
      <c r="A38" s="73"/>
      <c r="B38" s="73"/>
      <c r="C38" s="73"/>
      <c r="D38" s="74">
        <f t="shared" si="11"/>
        <v>1</v>
      </c>
      <c r="E38" s="84">
        <f>'AtLarge; STUV'!M44</f>
        <v>85</v>
      </c>
      <c r="F38" s="84">
        <f>'AtLarge; STUV'!N44</f>
        <v>69</v>
      </c>
      <c r="G38" s="85">
        <f>'AtLarge; STUV'!O44</f>
        <v>51</v>
      </c>
      <c r="H38" s="85">
        <f>'AtLarge; STUV'!P44</f>
        <v>108</v>
      </c>
      <c r="I38" s="94">
        <f t="shared" si="12"/>
        <v>0.4480519481</v>
      </c>
      <c r="J38" s="95">
        <f t="shared" si="13"/>
        <v>0.679245283</v>
      </c>
      <c r="K38" s="96">
        <f t="shared" ref="K38:M38" si="179">IF($D38=0,"",POWER($I38,K$2))</f>
        <v>1</v>
      </c>
      <c r="L38" s="96">
        <f t="shared" si="179"/>
        <v>0.4480519481</v>
      </c>
      <c r="M38" s="96">
        <f t="shared" si="179"/>
        <v>0.2007505482</v>
      </c>
      <c r="N38" s="97">
        <f t="shared" ref="N38:O38" si="180">IF($D38=0,"",$J38*K38)</f>
        <v>0.679245283</v>
      </c>
      <c r="O38" s="97">
        <f t="shared" si="180"/>
        <v>0.3043371723</v>
      </c>
      <c r="P38" s="40"/>
      <c r="Q38" s="40"/>
      <c r="R38" s="40"/>
      <c r="S38" s="40"/>
      <c r="T38" s="94">
        <f t="shared" si="16"/>
        <v>0.4480519481</v>
      </c>
      <c r="U38" s="94">
        <f t="shared" si="17"/>
        <v>0.3555991799</v>
      </c>
      <c r="V38" s="98">
        <f t="shared" si="18"/>
        <v>0.6282660273</v>
      </c>
      <c r="W38" s="98">
        <f t="shared" si="19"/>
        <v>0.5652412411</v>
      </c>
      <c r="X38" s="40">
        <f t="shared" si="20"/>
        <v>154</v>
      </c>
      <c r="Y38" s="40">
        <f t="shared" si="21"/>
        <v>159</v>
      </c>
      <c r="Z38" s="40">
        <f t="shared" si="22"/>
        <v>96.75296821</v>
      </c>
      <c r="AA38" s="40">
        <f t="shared" si="23"/>
        <v>57.24703179</v>
      </c>
      <c r="AB38" s="40">
        <f t="shared" si="24"/>
        <v>89.87335733</v>
      </c>
      <c r="AC38" s="40">
        <f t="shared" si="25"/>
        <v>69.12664267</v>
      </c>
      <c r="AD38" s="40">
        <f t="shared" ref="AD38:AE38" si="181">IF($D38=0,"",IFERROR(F38/AA38,0.5))</f>
        <v>1.205302665</v>
      </c>
      <c r="AE38" s="40">
        <f t="shared" si="181"/>
        <v>0.56746517</v>
      </c>
      <c r="AF38" s="34">
        <f t="shared" si="27"/>
        <v>117</v>
      </c>
      <c r="AG38" s="34">
        <f t="shared" ref="AG38:AH38" si="182">IF($D38=0,"",ROUND(AA38*AD38,0))</f>
        <v>69</v>
      </c>
      <c r="AH38" s="34">
        <f t="shared" si="182"/>
        <v>51</v>
      </c>
      <c r="AI38" s="34">
        <f t="shared" si="29"/>
        <v>39</v>
      </c>
      <c r="AJ38" s="80"/>
      <c r="AK38" s="99"/>
      <c r="AL38" s="17">
        <f>'AtLarge; STUV'!F44</f>
        <v>434</v>
      </c>
      <c r="AM38" s="100">
        <f t="shared" si="30"/>
        <v>313</v>
      </c>
      <c r="AN38" s="43">
        <f t="shared" si="31"/>
        <v>0.7211981567</v>
      </c>
      <c r="AO38" s="100">
        <f t="shared" si="32"/>
        <v>276</v>
      </c>
      <c r="AP38" s="42">
        <f t="shared" si="33"/>
        <v>0.6359447005</v>
      </c>
      <c r="AQ38" s="39">
        <f t="shared" si="34"/>
        <v>0.4345047923</v>
      </c>
      <c r="AR38" s="39">
        <f t="shared" si="35"/>
        <v>0.6166134185</v>
      </c>
      <c r="AS38" s="39">
        <f t="shared" si="36"/>
        <v>0.6086956522</v>
      </c>
      <c r="AT38" s="39">
        <f t="shared" si="37"/>
        <v>0.5652173913</v>
      </c>
      <c r="AU38" s="39">
        <f t="shared" si="10"/>
        <v>0.4345047923</v>
      </c>
      <c r="AV38" s="39">
        <f t="shared" si="38"/>
        <v>0.4920127796</v>
      </c>
      <c r="AW38" s="39">
        <f t="shared" si="39"/>
        <v>0.6086956522</v>
      </c>
      <c r="AX38" s="39">
        <f t="shared" si="40"/>
        <v>0.6739130435</v>
      </c>
    </row>
    <row r="39">
      <c r="A39" s="73"/>
      <c r="B39" s="73"/>
      <c r="C39" s="73"/>
      <c r="D39" s="74">
        <f t="shared" si="11"/>
        <v>1</v>
      </c>
      <c r="E39" s="84">
        <f>'AtLarge; STUV'!M45</f>
        <v>126</v>
      </c>
      <c r="F39" s="84">
        <f>'AtLarge; STUV'!N45</f>
        <v>96</v>
      </c>
      <c r="G39" s="85">
        <f>'AtLarge; STUV'!O45</f>
        <v>117</v>
      </c>
      <c r="H39" s="85">
        <f>'AtLarge; STUV'!P45</f>
        <v>164</v>
      </c>
      <c r="I39" s="94">
        <f t="shared" si="12"/>
        <v>0.4324324324</v>
      </c>
      <c r="J39" s="95">
        <f t="shared" si="13"/>
        <v>0.5836298932</v>
      </c>
      <c r="K39" s="96">
        <f t="shared" ref="K39:M39" si="183">IF($D39=0,"",POWER($I39,K$2))</f>
        <v>1</v>
      </c>
      <c r="L39" s="96">
        <f t="shared" si="183"/>
        <v>0.4324324324</v>
      </c>
      <c r="M39" s="96">
        <f t="shared" si="183"/>
        <v>0.1869978086</v>
      </c>
      <c r="N39" s="97">
        <f t="shared" ref="N39:O39" si="184">IF($D39=0,"",$J39*K39)</f>
        <v>0.5836298932</v>
      </c>
      <c r="O39" s="97">
        <f t="shared" si="184"/>
        <v>0.2523804944</v>
      </c>
      <c r="P39" s="40"/>
      <c r="Q39" s="40"/>
      <c r="R39" s="40"/>
      <c r="S39" s="40"/>
      <c r="T39" s="94">
        <f t="shared" si="16"/>
        <v>0.4324324324</v>
      </c>
      <c r="U39" s="94">
        <f t="shared" si="17"/>
        <v>0.2599837901</v>
      </c>
      <c r="V39" s="98">
        <f t="shared" si="18"/>
        <v>0.6253020525</v>
      </c>
      <c r="W39" s="98">
        <f t="shared" si="19"/>
        <v>0.6620786661</v>
      </c>
      <c r="X39" s="40">
        <f t="shared" si="20"/>
        <v>222</v>
      </c>
      <c r="Y39" s="40">
        <f t="shared" si="21"/>
        <v>281</v>
      </c>
      <c r="Z39" s="40">
        <f t="shared" si="22"/>
        <v>138.8170557</v>
      </c>
      <c r="AA39" s="40">
        <f t="shared" si="23"/>
        <v>83.18294433</v>
      </c>
      <c r="AB39" s="40">
        <f t="shared" si="24"/>
        <v>186.0441052</v>
      </c>
      <c r="AC39" s="40">
        <f t="shared" si="25"/>
        <v>94.95589483</v>
      </c>
      <c r="AD39" s="40">
        <f t="shared" ref="AD39:AE39" si="185">IF($D39=0,"",IFERROR(F39/AA39,0.5))</f>
        <v>1.154082736</v>
      </c>
      <c r="AE39" s="40">
        <f t="shared" si="185"/>
        <v>0.6288831344</v>
      </c>
      <c r="AF39" s="34">
        <f t="shared" si="27"/>
        <v>160</v>
      </c>
      <c r="AG39" s="34">
        <f t="shared" ref="AG39:AH39" si="186">IF($D39=0,"",ROUND(AA39*AD39,0))</f>
        <v>96</v>
      </c>
      <c r="AH39" s="34">
        <f t="shared" si="186"/>
        <v>117</v>
      </c>
      <c r="AI39" s="34">
        <f t="shared" si="29"/>
        <v>60</v>
      </c>
      <c r="AJ39" s="80"/>
      <c r="AK39" s="99"/>
      <c r="AL39" s="17">
        <f>'AtLarge; STUV'!F45</f>
        <v>1156</v>
      </c>
      <c r="AM39" s="100">
        <f t="shared" si="30"/>
        <v>503</v>
      </c>
      <c r="AN39" s="43">
        <f t="shared" si="31"/>
        <v>0.4351211073</v>
      </c>
      <c r="AO39" s="100">
        <f t="shared" si="32"/>
        <v>433</v>
      </c>
      <c r="AP39" s="42">
        <f t="shared" si="33"/>
        <v>0.374567474</v>
      </c>
      <c r="AQ39" s="39">
        <f t="shared" si="34"/>
        <v>0.4831013917</v>
      </c>
      <c r="AR39" s="39">
        <f t="shared" si="35"/>
        <v>0.5765407555</v>
      </c>
      <c r="AS39" s="39">
        <f t="shared" si="36"/>
        <v>0.6397228637</v>
      </c>
      <c r="AT39" s="39">
        <f t="shared" si="37"/>
        <v>0.5080831409</v>
      </c>
      <c r="AU39" s="39">
        <f t="shared" si="10"/>
        <v>0.4831013917</v>
      </c>
      <c r="AV39" s="39">
        <f t="shared" si="38"/>
        <v>0.4413518887</v>
      </c>
      <c r="AW39" s="39">
        <f t="shared" si="39"/>
        <v>0.6397228637</v>
      </c>
      <c r="AX39" s="39">
        <f t="shared" si="40"/>
        <v>0.5912240185</v>
      </c>
    </row>
    <row r="40">
      <c r="A40" s="73"/>
      <c r="B40" s="73"/>
      <c r="C40" s="73"/>
      <c r="D40" s="74">
        <f t="shared" si="11"/>
        <v>1</v>
      </c>
      <c r="E40" s="84">
        <f>'AtLarge; STUV'!M46</f>
        <v>196</v>
      </c>
      <c r="F40" s="84">
        <f>'AtLarge; STUV'!N46</f>
        <v>199</v>
      </c>
      <c r="G40" s="85">
        <f>'AtLarge; STUV'!O46</f>
        <v>112</v>
      </c>
      <c r="H40" s="85">
        <f>'AtLarge; STUV'!P46</f>
        <v>274</v>
      </c>
      <c r="I40" s="94">
        <f t="shared" si="12"/>
        <v>0.5037974684</v>
      </c>
      <c r="J40" s="95">
        <f t="shared" si="13"/>
        <v>0.7098445596</v>
      </c>
      <c r="K40" s="96">
        <f t="shared" ref="K40:M40" si="187">IF($D40=0,"",POWER($I40,K$2))</f>
        <v>1</v>
      </c>
      <c r="L40" s="96">
        <f t="shared" si="187"/>
        <v>0.5037974684</v>
      </c>
      <c r="M40" s="96">
        <f t="shared" si="187"/>
        <v>0.2538118891</v>
      </c>
      <c r="N40" s="97">
        <f t="shared" ref="N40:O40" si="188">IF($D40=0,"",$J40*K40)</f>
        <v>0.7098445596</v>
      </c>
      <c r="O40" s="97">
        <f t="shared" si="188"/>
        <v>0.357617892</v>
      </c>
      <c r="P40" s="40"/>
      <c r="Q40" s="40"/>
      <c r="R40" s="40"/>
      <c r="S40" s="40"/>
      <c r="T40" s="94">
        <f t="shared" si="16"/>
        <v>0.5037974684</v>
      </c>
      <c r="U40" s="94">
        <f t="shared" si="17"/>
        <v>0.3861984564</v>
      </c>
      <c r="V40" s="98">
        <f t="shared" si="18"/>
        <v>0.5794052751</v>
      </c>
      <c r="W40" s="98">
        <f t="shared" si="19"/>
        <v>0.5245410488</v>
      </c>
      <c r="X40" s="40">
        <f t="shared" si="20"/>
        <v>395</v>
      </c>
      <c r="Y40" s="40">
        <f t="shared" si="21"/>
        <v>386</v>
      </c>
      <c r="Z40" s="40">
        <f t="shared" si="22"/>
        <v>228.8650837</v>
      </c>
      <c r="AA40" s="40">
        <f t="shared" si="23"/>
        <v>166.1349163</v>
      </c>
      <c r="AB40" s="40">
        <f t="shared" si="24"/>
        <v>202.4728448</v>
      </c>
      <c r="AC40" s="40">
        <f t="shared" si="25"/>
        <v>183.5271552</v>
      </c>
      <c r="AD40" s="40">
        <f t="shared" ref="AD40:AE40" si="189">IF($D40=0,"",IFERROR(F40/AA40,0.5))</f>
        <v>1.197821652</v>
      </c>
      <c r="AE40" s="40">
        <f t="shared" si="189"/>
        <v>0.5531605984</v>
      </c>
      <c r="AF40" s="34">
        <f t="shared" si="27"/>
        <v>274</v>
      </c>
      <c r="AG40" s="34">
        <f t="shared" ref="AG40:AH40" si="190">IF($D40=0,"",ROUND(AA40*AD40,0))</f>
        <v>199</v>
      </c>
      <c r="AH40" s="34">
        <f t="shared" si="190"/>
        <v>112</v>
      </c>
      <c r="AI40" s="34">
        <f t="shared" si="29"/>
        <v>102</v>
      </c>
      <c r="AJ40" s="80"/>
      <c r="AK40" s="99"/>
      <c r="AL40" s="17">
        <f>'AtLarge; STUV'!F46</f>
        <v>1010</v>
      </c>
      <c r="AM40" s="100">
        <f t="shared" si="30"/>
        <v>781</v>
      </c>
      <c r="AN40" s="43">
        <f t="shared" si="31"/>
        <v>0.7732673267</v>
      </c>
      <c r="AO40" s="100">
        <f t="shared" si="32"/>
        <v>687</v>
      </c>
      <c r="AP40" s="42">
        <f t="shared" si="33"/>
        <v>0.6801980198</v>
      </c>
      <c r="AQ40" s="39">
        <f t="shared" si="34"/>
        <v>0.3943661972</v>
      </c>
      <c r="AR40" s="39">
        <f t="shared" si="35"/>
        <v>0.6017925736</v>
      </c>
      <c r="AS40" s="39">
        <f t="shared" si="36"/>
        <v>0.5618631732</v>
      </c>
      <c r="AT40" s="39">
        <f t="shared" si="37"/>
        <v>0.5473071325</v>
      </c>
      <c r="AU40" s="39">
        <f t="shared" si="10"/>
        <v>0.3943661972</v>
      </c>
      <c r="AV40" s="39">
        <f t="shared" si="38"/>
        <v>0.5057618438</v>
      </c>
      <c r="AW40" s="39">
        <f t="shared" si="39"/>
        <v>0.5618631732</v>
      </c>
      <c r="AX40" s="39">
        <f t="shared" si="40"/>
        <v>0.6885007278</v>
      </c>
    </row>
    <row r="41">
      <c r="A41" s="73"/>
      <c r="B41" s="73"/>
      <c r="C41" s="73"/>
      <c r="D41" s="74">
        <f t="shared" si="11"/>
        <v>1</v>
      </c>
      <c r="E41" s="84">
        <f>'AtLarge; STUV'!M47</f>
        <v>59</v>
      </c>
      <c r="F41" s="84">
        <f>'AtLarge; STUV'!N47</f>
        <v>49</v>
      </c>
      <c r="G41" s="85">
        <f>'AtLarge; STUV'!O47</f>
        <v>64</v>
      </c>
      <c r="H41" s="85">
        <f>'AtLarge; STUV'!P47</f>
        <v>63</v>
      </c>
      <c r="I41" s="94">
        <f t="shared" si="12"/>
        <v>0.4537037037</v>
      </c>
      <c r="J41" s="95">
        <f t="shared" si="13"/>
        <v>0.4960629921</v>
      </c>
      <c r="K41" s="96">
        <f t="shared" ref="K41:M41" si="191">IF($D41=0,"",POWER($I41,K$2))</f>
        <v>1</v>
      </c>
      <c r="L41" s="96">
        <f t="shared" si="191"/>
        <v>0.4537037037</v>
      </c>
      <c r="M41" s="96">
        <f t="shared" si="191"/>
        <v>0.2058470508</v>
      </c>
      <c r="N41" s="97">
        <f t="shared" ref="N41:O41" si="192">IF($D41=0,"",$J41*K41)</f>
        <v>0.4960629921</v>
      </c>
      <c r="O41" s="97">
        <f t="shared" si="192"/>
        <v>0.2250656168</v>
      </c>
      <c r="P41" s="40"/>
      <c r="Q41" s="40"/>
      <c r="R41" s="40"/>
      <c r="S41" s="40"/>
      <c r="T41" s="94">
        <f t="shared" si="16"/>
        <v>0.4537037037</v>
      </c>
      <c r="U41" s="94">
        <f t="shared" si="17"/>
        <v>0.172416889</v>
      </c>
      <c r="V41" s="98">
        <f t="shared" si="18"/>
        <v>0.5876688668</v>
      </c>
      <c r="W41" s="98">
        <f t="shared" si="19"/>
        <v>0.7439576774</v>
      </c>
      <c r="X41" s="40">
        <f t="shared" si="20"/>
        <v>108</v>
      </c>
      <c r="Y41" s="40">
        <f t="shared" si="21"/>
        <v>127</v>
      </c>
      <c r="Z41" s="40">
        <f t="shared" si="22"/>
        <v>63.46823762</v>
      </c>
      <c r="AA41" s="40">
        <f t="shared" si="23"/>
        <v>44.53176238</v>
      </c>
      <c r="AB41" s="40">
        <f t="shared" si="24"/>
        <v>94.48262503</v>
      </c>
      <c r="AC41" s="40">
        <f t="shared" si="25"/>
        <v>32.51737497</v>
      </c>
      <c r="AD41" s="40">
        <f t="shared" ref="AD41:AE41" si="193">IF($D41=0,"",IFERROR(F41/AA41,0.5))</f>
        <v>1.100338217</v>
      </c>
      <c r="AE41" s="40">
        <f t="shared" si="193"/>
        <v>0.6773732206</v>
      </c>
      <c r="AF41" s="34">
        <f t="shared" si="27"/>
        <v>70</v>
      </c>
      <c r="AG41" s="34">
        <f t="shared" ref="AG41:AH41" si="194">IF($D41=0,"",ROUND(AA41*AD41,0))</f>
        <v>49</v>
      </c>
      <c r="AH41" s="34">
        <f t="shared" si="194"/>
        <v>64</v>
      </c>
      <c r="AI41" s="34">
        <f t="shared" si="29"/>
        <v>22</v>
      </c>
      <c r="AJ41" s="80"/>
      <c r="AK41" s="99"/>
      <c r="AL41" s="17">
        <f>'AtLarge; STUV'!F47</f>
        <v>469</v>
      </c>
      <c r="AM41" s="100">
        <f t="shared" si="30"/>
        <v>235</v>
      </c>
      <c r="AN41" s="43">
        <f t="shared" si="31"/>
        <v>0.5010660981</v>
      </c>
      <c r="AO41" s="100">
        <f t="shared" si="32"/>
        <v>205</v>
      </c>
      <c r="AP41" s="42">
        <f t="shared" si="33"/>
        <v>0.4371002132</v>
      </c>
      <c r="AQ41" s="39">
        <f t="shared" si="34"/>
        <v>0.5234042553</v>
      </c>
      <c r="AR41" s="39">
        <f t="shared" si="35"/>
        <v>0.5191489362</v>
      </c>
      <c r="AS41" s="39">
        <f t="shared" si="36"/>
        <v>0.6536585366</v>
      </c>
      <c r="AT41" s="39">
        <f t="shared" si="37"/>
        <v>0.4487804878</v>
      </c>
      <c r="AU41" s="39">
        <f t="shared" si="10"/>
        <v>0.5234042553</v>
      </c>
      <c r="AV41" s="39">
        <f t="shared" si="38"/>
        <v>0.4595744681</v>
      </c>
      <c r="AW41" s="39">
        <f t="shared" si="39"/>
        <v>0.6536585366</v>
      </c>
      <c r="AX41" s="39">
        <f t="shared" si="40"/>
        <v>0.5804878049</v>
      </c>
    </row>
    <row r="42">
      <c r="A42" s="73"/>
      <c r="B42" s="73"/>
      <c r="C42" s="73"/>
      <c r="D42" s="74">
        <f t="shared" si="11"/>
        <v>1</v>
      </c>
      <c r="E42" s="84">
        <f>'AtLarge; STUV'!M48</f>
        <v>77</v>
      </c>
      <c r="F42" s="84">
        <f>'AtLarge; STUV'!N48</f>
        <v>58</v>
      </c>
      <c r="G42" s="85">
        <f>'AtLarge; STUV'!O48</f>
        <v>61</v>
      </c>
      <c r="H42" s="85">
        <f>'AtLarge; STUV'!P48</f>
        <v>102</v>
      </c>
      <c r="I42" s="94">
        <f t="shared" si="12"/>
        <v>0.4296296296</v>
      </c>
      <c r="J42" s="95">
        <f t="shared" si="13"/>
        <v>0.6257668712</v>
      </c>
      <c r="K42" s="96">
        <f t="shared" ref="K42:M42" si="195">IF($D42=0,"",POWER($I42,K$2))</f>
        <v>1</v>
      </c>
      <c r="L42" s="96">
        <f t="shared" si="195"/>
        <v>0.4296296296</v>
      </c>
      <c r="M42" s="96">
        <f t="shared" si="195"/>
        <v>0.1845816187</v>
      </c>
      <c r="N42" s="97">
        <f t="shared" ref="N42:O42" si="196">IF($D42=0,"",$J42*K42)</f>
        <v>0.6257668712</v>
      </c>
      <c r="O42" s="97">
        <f t="shared" si="196"/>
        <v>0.2688479891</v>
      </c>
      <c r="P42" s="40"/>
      <c r="Q42" s="40"/>
      <c r="R42" s="40"/>
      <c r="S42" s="40"/>
      <c r="T42" s="94">
        <f t="shared" si="16"/>
        <v>0.4296296296</v>
      </c>
      <c r="U42" s="94">
        <f t="shared" si="17"/>
        <v>0.302120768</v>
      </c>
      <c r="V42" s="98">
        <f t="shared" si="18"/>
        <v>0.6361154975</v>
      </c>
      <c r="W42" s="98">
        <f t="shared" si="19"/>
        <v>0.6212564905</v>
      </c>
      <c r="X42" s="40">
        <f t="shared" si="20"/>
        <v>135</v>
      </c>
      <c r="Y42" s="40">
        <f t="shared" si="21"/>
        <v>163</v>
      </c>
      <c r="Z42" s="40">
        <f t="shared" si="22"/>
        <v>85.87559217</v>
      </c>
      <c r="AA42" s="40">
        <f t="shared" si="23"/>
        <v>49.12440783</v>
      </c>
      <c r="AB42" s="40">
        <f t="shared" si="24"/>
        <v>101.264808</v>
      </c>
      <c r="AC42" s="40">
        <f t="shared" si="25"/>
        <v>61.73519205</v>
      </c>
      <c r="AD42" s="40">
        <f t="shared" ref="AD42:AE42" si="197">IF($D42=0,"",IFERROR(F42/AA42,0.5))</f>
        <v>1.18067581</v>
      </c>
      <c r="AE42" s="40">
        <f t="shared" si="197"/>
        <v>0.6023810367</v>
      </c>
      <c r="AF42" s="34">
        <f t="shared" si="27"/>
        <v>101</v>
      </c>
      <c r="AG42" s="34">
        <f t="shared" ref="AG42:AH42" si="198">IF($D42=0,"",ROUND(AA42*AD42,0))</f>
        <v>58</v>
      </c>
      <c r="AH42" s="34">
        <f t="shared" si="198"/>
        <v>61</v>
      </c>
      <c r="AI42" s="34">
        <f t="shared" si="29"/>
        <v>37</v>
      </c>
      <c r="AJ42" s="80"/>
      <c r="AK42" s="99"/>
      <c r="AL42" s="17">
        <f>'AtLarge; STUV'!F48</f>
        <v>399</v>
      </c>
      <c r="AM42" s="100">
        <f t="shared" si="30"/>
        <v>298</v>
      </c>
      <c r="AN42" s="43">
        <f t="shared" si="31"/>
        <v>0.7468671679</v>
      </c>
      <c r="AO42" s="100">
        <f t="shared" si="32"/>
        <v>257</v>
      </c>
      <c r="AP42" s="42">
        <f t="shared" si="33"/>
        <v>0.6441102757</v>
      </c>
      <c r="AQ42" s="39">
        <f t="shared" si="34"/>
        <v>0.4630872483</v>
      </c>
      <c r="AR42" s="39">
        <f t="shared" si="35"/>
        <v>0.6006711409</v>
      </c>
      <c r="AS42" s="39">
        <f t="shared" si="36"/>
        <v>0.6303501946</v>
      </c>
      <c r="AT42" s="39">
        <f t="shared" si="37"/>
        <v>0.5369649805</v>
      </c>
      <c r="AU42" s="39">
        <f t="shared" si="10"/>
        <v>0.4630872483</v>
      </c>
      <c r="AV42" s="39">
        <f t="shared" si="38"/>
        <v>0.4530201342</v>
      </c>
      <c r="AW42" s="39">
        <f t="shared" si="39"/>
        <v>0.6303501946</v>
      </c>
      <c r="AX42" s="39">
        <f t="shared" si="40"/>
        <v>0.6186770428</v>
      </c>
    </row>
    <row r="43">
      <c r="A43" s="73"/>
      <c r="B43" s="73"/>
      <c r="C43" s="73"/>
      <c r="D43" s="74">
        <f t="shared" si="11"/>
        <v>1</v>
      </c>
      <c r="E43" s="84">
        <f>'AtLarge; STUV'!M49</f>
        <v>113</v>
      </c>
      <c r="F43" s="84">
        <f>'AtLarge; STUV'!N49</f>
        <v>102</v>
      </c>
      <c r="G43" s="85">
        <f>'AtLarge; STUV'!O49</f>
        <v>73</v>
      </c>
      <c r="H43" s="85">
        <f>'AtLarge; STUV'!P49</f>
        <v>181</v>
      </c>
      <c r="I43" s="94">
        <f t="shared" si="12"/>
        <v>0.4744186047</v>
      </c>
      <c r="J43" s="95">
        <f t="shared" si="13"/>
        <v>0.7125984252</v>
      </c>
      <c r="K43" s="96">
        <f t="shared" ref="K43:M43" si="199">IF($D43=0,"",POWER($I43,K$2))</f>
        <v>1</v>
      </c>
      <c r="L43" s="96">
        <f t="shared" si="199"/>
        <v>0.4744186047</v>
      </c>
      <c r="M43" s="96">
        <f t="shared" si="199"/>
        <v>0.2250730124</v>
      </c>
      <c r="N43" s="97">
        <f t="shared" ref="N43:O43" si="200">IF($D43=0,"",$J43*K43)</f>
        <v>0.7125984252</v>
      </c>
      <c r="O43" s="97">
        <f t="shared" si="200"/>
        <v>0.3380699506</v>
      </c>
      <c r="P43" s="40"/>
      <c r="Q43" s="40"/>
      <c r="R43" s="40"/>
      <c r="S43" s="40"/>
      <c r="T43" s="94">
        <f t="shared" si="16"/>
        <v>0.4744186047</v>
      </c>
      <c r="U43" s="94">
        <f t="shared" si="17"/>
        <v>0.388952322</v>
      </c>
      <c r="V43" s="98">
        <f t="shared" si="18"/>
        <v>0.6087682587</v>
      </c>
      <c r="W43" s="98">
        <f t="shared" si="19"/>
        <v>0.5274593712</v>
      </c>
      <c r="X43" s="40">
        <f t="shared" si="20"/>
        <v>215</v>
      </c>
      <c r="Y43" s="40">
        <f t="shared" si="21"/>
        <v>254</v>
      </c>
      <c r="Z43" s="40">
        <f t="shared" si="22"/>
        <v>130.8851756</v>
      </c>
      <c r="AA43" s="40">
        <f t="shared" si="23"/>
        <v>84.11482439</v>
      </c>
      <c r="AB43" s="40">
        <f t="shared" si="24"/>
        <v>133.9746803</v>
      </c>
      <c r="AC43" s="40">
        <f t="shared" si="25"/>
        <v>120.0253197</v>
      </c>
      <c r="AD43" s="40">
        <f t="shared" ref="AD43:AE43" si="201">IF($D43=0,"",IFERROR(F43/AA43,0.5))</f>
        <v>1.212628104</v>
      </c>
      <c r="AE43" s="40">
        <f t="shared" si="201"/>
        <v>0.544879076</v>
      </c>
      <c r="AF43" s="34">
        <f t="shared" si="27"/>
        <v>159</v>
      </c>
      <c r="AG43" s="34">
        <f t="shared" ref="AG43:AH43" si="202">IF($D43=0,"",ROUND(AA43*AD43,0))</f>
        <v>102</v>
      </c>
      <c r="AH43" s="34">
        <f t="shared" si="202"/>
        <v>73</v>
      </c>
      <c r="AI43" s="34">
        <f t="shared" si="29"/>
        <v>65</v>
      </c>
      <c r="AJ43" s="80"/>
      <c r="AK43" s="99"/>
      <c r="AL43" s="17">
        <f>'AtLarge; STUV'!F49</f>
        <v>632</v>
      </c>
      <c r="AM43" s="100">
        <f t="shared" si="30"/>
        <v>469</v>
      </c>
      <c r="AN43" s="43">
        <f t="shared" si="31"/>
        <v>0.7420886076</v>
      </c>
      <c r="AO43" s="100">
        <f t="shared" si="32"/>
        <v>399</v>
      </c>
      <c r="AP43" s="42">
        <f t="shared" si="33"/>
        <v>0.6313291139</v>
      </c>
      <c r="AQ43" s="39">
        <f t="shared" si="34"/>
        <v>0.3965884861</v>
      </c>
      <c r="AR43" s="39">
        <f t="shared" si="35"/>
        <v>0.6268656716</v>
      </c>
      <c r="AS43" s="39">
        <f t="shared" si="36"/>
        <v>0.5814536341</v>
      </c>
      <c r="AT43" s="39">
        <f t="shared" si="37"/>
        <v>0.5614035088</v>
      </c>
      <c r="AU43" s="39">
        <f t="shared" si="10"/>
        <v>0.3965884861</v>
      </c>
      <c r="AV43" s="39">
        <f t="shared" si="38"/>
        <v>0.4584221748</v>
      </c>
      <c r="AW43" s="39">
        <f t="shared" si="39"/>
        <v>0.5814536341</v>
      </c>
      <c r="AX43" s="39">
        <f t="shared" si="40"/>
        <v>0.6541353383</v>
      </c>
    </row>
    <row r="44">
      <c r="A44" s="73"/>
      <c r="B44" s="73"/>
      <c r="C44" s="73"/>
      <c r="D44" s="74">
        <f t="shared" si="11"/>
        <v>1</v>
      </c>
      <c r="E44" s="84">
        <f>'AtLarge; STUV'!M50</f>
        <v>135</v>
      </c>
      <c r="F44" s="84">
        <f>'AtLarge; STUV'!N50</f>
        <v>101</v>
      </c>
      <c r="G44" s="85">
        <f>'AtLarge; STUV'!O50</f>
        <v>91</v>
      </c>
      <c r="H44" s="85">
        <f>'AtLarge; STUV'!P50</f>
        <v>197</v>
      </c>
      <c r="I44" s="94">
        <f t="shared" si="12"/>
        <v>0.4279661017</v>
      </c>
      <c r="J44" s="95">
        <f t="shared" si="13"/>
        <v>0.6840277778</v>
      </c>
      <c r="K44" s="96">
        <f t="shared" ref="K44:M44" si="203">IF($D44=0,"",POWER($I44,K$2))</f>
        <v>1</v>
      </c>
      <c r="L44" s="96">
        <f t="shared" si="203"/>
        <v>0.4279661017</v>
      </c>
      <c r="M44" s="96">
        <f t="shared" si="203"/>
        <v>0.1831549842</v>
      </c>
      <c r="N44" s="97">
        <f t="shared" ref="N44:O44" si="204">IF($D44=0,"",$J44*K44)</f>
        <v>0.6840277778</v>
      </c>
      <c r="O44" s="97">
        <f t="shared" si="204"/>
        <v>0.2927407015</v>
      </c>
      <c r="P44" s="40"/>
      <c r="Q44" s="40"/>
      <c r="R44" s="40"/>
      <c r="S44" s="40"/>
      <c r="T44" s="94">
        <f t="shared" si="16"/>
        <v>0.4279661017</v>
      </c>
      <c r="U44" s="94">
        <f t="shared" si="17"/>
        <v>0.3603816746</v>
      </c>
      <c r="V44" s="98">
        <f t="shared" si="18"/>
        <v>0.6488958452</v>
      </c>
      <c r="W44" s="98">
        <f t="shared" si="19"/>
        <v>0.564390303</v>
      </c>
      <c r="X44" s="40">
        <f t="shared" si="20"/>
        <v>236</v>
      </c>
      <c r="Y44" s="40">
        <f t="shared" si="21"/>
        <v>288</v>
      </c>
      <c r="Z44" s="40">
        <f t="shared" si="22"/>
        <v>153.1394195</v>
      </c>
      <c r="AA44" s="40">
        <f t="shared" si="23"/>
        <v>82.86058053</v>
      </c>
      <c r="AB44" s="40">
        <f t="shared" si="24"/>
        <v>162.5444073</v>
      </c>
      <c r="AC44" s="40">
        <f t="shared" si="25"/>
        <v>125.4555927</v>
      </c>
      <c r="AD44" s="40">
        <f t="shared" ref="AD44:AE44" si="205">IF($D44=0,"",IFERROR(F44/AA44,0.5))</f>
        <v>1.218914945</v>
      </c>
      <c r="AE44" s="40">
        <f t="shared" si="205"/>
        <v>0.5598470075</v>
      </c>
      <c r="AF44" s="34">
        <f t="shared" si="27"/>
        <v>187</v>
      </c>
      <c r="AG44" s="34">
        <f t="shared" ref="AG44:AH44" si="206">IF($D44=0,"",ROUND(AA44*AD44,0))</f>
        <v>101</v>
      </c>
      <c r="AH44" s="34">
        <f t="shared" si="206"/>
        <v>91</v>
      </c>
      <c r="AI44" s="34">
        <f t="shared" si="29"/>
        <v>70</v>
      </c>
      <c r="AJ44" s="80"/>
      <c r="AK44" s="99"/>
      <c r="AL44" s="17">
        <f>'AtLarge; STUV'!F50</f>
        <v>875</v>
      </c>
      <c r="AM44" s="100">
        <f t="shared" si="30"/>
        <v>524</v>
      </c>
      <c r="AN44" s="43">
        <f t="shared" si="31"/>
        <v>0.5988571429</v>
      </c>
      <c r="AO44" s="100">
        <f t="shared" si="32"/>
        <v>449</v>
      </c>
      <c r="AP44" s="42">
        <f t="shared" si="33"/>
        <v>0.5131428571</v>
      </c>
      <c r="AQ44" s="39">
        <f t="shared" si="34"/>
        <v>0.4312977099</v>
      </c>
      <c r="AR44" s="39">
        <f t="shared" si="35"/>
        <v>0.6335877863</v>
      </c>
      <c r="AS44" s="39">
        <f t="shared" si="36"/>
        <v>0.6191536748</v>
      </c>
      <c r="AT44" s="39">
        <f t="shared" si="37"/>
        <v>0.5723830735</v>
      </c>
      <c r="AU44" s="39">
        <f t="shared" si="10"/>
        <v>0.4312977099</v>
      </c>
      <c r="AV44" s="39">
        <f t="shared" si="38"/>
        <v>0.4503816794</v>
      </c>
      <c r="AW44" s="39">
        <f t="shared" si="39"/>
        <v>0.6191536748</v>
      </c>
      <c r="AX44" s="39">
        <f t="shared" si="40"/>
        <v>0.6414253898</v>
      </c>
    </row>
    <row r="45">
      <c r="A45" s="73"/>
      <c r="B45" s="73"/>
      <c r="C45" s="73"/>
      <c r="D45" s="74">
        <f t="shared" si="11"/>
        <v>1</v>
      </c>
      <c r="E45" s="84">
        <f>'AtLarge; STUV'!M51</f>
        <v>278</v>
      </c>
      <c r="F45" s="84">
        <f>'AtLarge; STUV'!N51</f>
        <v>200</v>
      </c>
      <c r="G45" s="85">
        <f>'AtLarge; STUV'!O51</f>
        <v>188</v>
      </c>
      <c r="H45" s="85">
        <f>'AtLarge; STUV'!P51</f>
        <v>298</v>
      </c>
      <c r="I45" s="94">
        <f t="shared" si="12"/>
        <v>0.4184100418</v>
      </c>
      <c r="J45" s="95">
        <f t="shared" si="13"/>
        <v>0.6131687243</v>
      </c>
      <c r="K45" s="96">
        <f t="shared" ref="K45:M45" si="207">IF($D45=0,"",POWER($I45,K$2))</f>
        <v>1</v>
      </c>
      <c r="L45" s="96">
        <f t="shared" si="207"/>
        <v>0.4184100418</v>
      </c>
      <c r="M45" s="96">
        <f t="shared" si="207"/>
        <v>0.1750669631</v>
      </c>
      <c r="N45" s="97">
        <f t="shared" ref="N45:O45" si="208">IF($D45=0,"",$J45*K45)</f>
        <v>0.6131687243</v>
      </c>
      <c r="O45" s="97">
        <f t="shared" si="208"/>
        <v>0.2565559516</v>
      </c>
      <c r="P45" s="40"/>
      <c r="Q45" s="40"/>
      <c r="R45" s="40"/>
      <c r="S45" s="40"/>
      <c r="T45" s="94">
        <f t="shared" si="16"/>
        <v>0.4184100418</v>
      </c>
      <c r="U45" s="94">
        <f t="shared" si="17"/>
        <v>0.2895226211</v>
      </c>
      <c r="V45" s="98">
        <f t="shared" si="18"/>
        <v>0.6447172828</v>
      </c>
      <c r="W45" s="98">
        <f t="shared" si="19"/>
        <v>0.6357686146</v>
      </c>
      <c r="X45" s="40">
        <f t="shared" si="20"/>
        <v>478</v>
      </c>
      <c r="Y45" s="40">
        <f t="shared" si="21"/>
        <v>486</v>
      </c>
      <c r="Z45" s="40">
        <f t="shared" si="22"/>
        <v>308.1748612</v>
      </c>
      <c r="AA45" s="40">
        <f t="shared" si="23"/>
        <v>169.8251388</v>
      </c>
      <c r="AB45" s="40">
        <f t="shared" si="24"/>
        <v>308.9835467</v>
      </c>
      <c r="AC45" s="40">
        <f t="shared" si="25"/>
        <v>177.0164533</v>
      </c>
      <c r="AD45" s="40">
        <f t="shared" ref="AD45:AE45" si="209">IF($D45=0,"",IFERROR(F45/AA45,0.5))</f>
        <v>1.177681946</v>
      </c>
      <c r="AE45" s="40">
        <f t="shared" si="209"/>
        <v>0.6084466374</v>
      </c>
      <c r="AF45" s="34">
        <f t="shared" si="27"/>
        <v>363</v>
      </c>
      <c r="AG45" s="34">
        <f t="shared" ref="AG45:AH45" si="210">IF($D45=0,"",ROUND(AA45*AD45,0))</f>
        <v>200</v>
      </c>
      <c r="AH45" s="34">
        <f t="shared" si="210"/>
        <v>188</v>
      </c>
      <c r="AI45" s="34">
        <f t="shared" si="29"/>
        <v>108</v>
      </c>
      <c r="AJ45" s="80"/>
      <c r="AK45" s="99"/>
      <c r="AL45" s="17">
        <f>'AtLarge; STUV'!F51</f>
        <v>1423</v>
      </c>
      <c r="AM45" s="100">
        <f t="shared" si="30"/>
        <v>964</v>
      </c>
      <c r="AN45" s="43">
        <f t="shared" si="31"/>
        <v>0.6774420239</v>
      </c>
      <c r="AO45" s="100">
        <f t="shared" si="32"/>
        <v>859</v>
      </c>
      <c r="AP45" s="42">
        <f t="shared" si="33"/>
        <v>0.6036542516</v>
      </c>
      <c r="AQ45" s="39">
        <f t="shared" si="34"/>
        <v>0.4834024896</v>
      </c>
      <c r="AR45" s="39">
        <f t="shared" si="35"/>
        <v>0.5975103734</v>
      </c>
      <c r="AS45" s="39">
        <f t="shared" si="36"/>
        <v>0.641443539</v>
      </c>
      <c r="AT45" s="39">
        <f t="shared" si="37"/>
        <v>0.5483119907</v>
      </c>
      <c r="AU45" s="39">
        <f t="shared" si="10"/>
        <v>0.4834024896</v>
      </c>
      <c r="AV45" s="39">
        <f t="shared" si="38"/>
        <v>0.4958506224</v>
      </c>
      <c r="AW45" s="39">
        <f t="shared" si="39"/>
        <v>0.641443539</v>
      </c>
      <c r="AX45" s="39">
        <f t="shared" si="40"/>
        <v>0.6554132712</v>
      </c>
    </row>
    <row r="46">
      <c r="A46" s="73"/>
      <c r="B46" s="73"/>
      <c r="C46" s="73"/>
      <c r="D46" s="74">
        <f t="shared" si="11"/>
        <v>1</v>
      </c>
      <c r="E46" s="84">
        <f>'AtLarge; STUV'!M52</f>
        <v>528</v>
      </c>
      <c r="F46" s="84">
        <f>'AtLarge; STUV'!N52</f>
        <v>299</v>
      </c>
      <c r="G46" s="85">
        <f>'AtLarge; STUV'!O52</f>
        <v>298</v>
      </c>
      <c r="H46" s="85">
        <f>'AtLarge; STUV'!P52</f>
        <v>370</v>
      </c>
      <c r="I46" s="94">
        <f t="shared" si="12"/>
        <v>0.361547763</v>
      </c>
      <c r="J46" s="95">
        <f t="shared" si="13"/>
        <v>0.5538922156</v>
      </c>
      <c r="K46" s="96">
        <f t="shared" ref="K46:M46" si="211">IF($D46=0,"",POWER($I46,K$2))</f>
        <v>1</v>
      </c>
      <c r="L46" s="96">
        <f t="shared" si="211"/>
        <v>0.361547763</v>
      </c>
      <c r="M46" s="96">
        <f t="shared" si="211"/>
        <v>0.1307167849</v>
      </c>
      <c r="N46" s="97">
        <f t="shared" ref="N46:O46" si="212">IF($D46=0,"",$J46*K46)</f>
        <v>0.5538922156</v>
      </c>
      <c r="O46" s="97">
        <f t="shared" si="212"/>
        <v>0.2002584915</v>
      </c>
      <c r="P46" s="40"/>
      <c r="Q46" s="40"/>
      <c r="R46" s="40"/>
      <c r="S46" s="40"/>
      <c r="T46" s="94">
        <f t="shared" si="16"/>
        <v>0.361547763</v>
      </c>
      <c r="U46" s="94">
        <f t="shared" si="17"/>
        <v>0.2302461124</v>
      </c>
      <c r="V46" s="98">
        <f t="shared" si="18"/>
        <v>0.6891871017</v>
      </c>
      <c r="W46" s="98">
        <f t="shared" si="19"/>
        <v>0.7048298805</v>
      </c>
      <c r="X46" s="40">
        <f t="shared" si="20"/>
        <v>827</v>
      </c>
      <c r="Y46" s="40">
        <f t="shared" si="21"/>
        <v>668</v>
      </c>
      <c r="Z46" s="40">
        <f t="shared" si="22"/>
        <v>569.9577331</v>
      </c>
      <c r="AA46" s="40">
        <f t="shared" si="23"/>
        <v>257.0422669</v>
      </c>
      <c r="AB46" s="40">
        <f t="shared" si="24"/>
        <v>470.8263602</v>
      </c>
      <c r="AC46" s="40">
        <f t="shared" si="25"/>
        <v>197.1736398</v>
      </c>
      <c r="AD46" s="40">
        <f t="shared" ref="AD46:AE46" si="213">IF($D46=0,"",IFERROR(F46/AA46,0.5))</f>
        <v>1.163232816</v>
      </c>
      <c r="AE46" s="40">
        <f t="shared" si="213"/>
        <v>0.6329297278</v>
      </c>
      <c r="AF46" s="34">
        <f t="shared" si="27"/>
        <v>663</v>
      </c>
      <c r="AG46" s="34">
        <f t="shared" ref="AG46:AH46" si="214">IF($D46=0,"",ROUND(AA46*AD46,0))</f>
        <v>299</v>
      </c>
      <c r="AH46" s="34">
        <f t="shared" si="214"/>
        <v>298</v>
      </c>
      <c r="AI46" s="34">
        <f t="shared" si="29"/>
        <v>125</v>
      </c>
      <c r="AJ46" s="80"/>
      <c r="AK46" s="99"/>
      <c r="AL46" s="17">
        <f>'AtLarge; STUV'!F52</f>
        <v>1987</v>
      </c>
      <c r="AM46" s="100">
        <f t="shared" si="30"/>
        <v>1495</v>
      </c>
      <c r="AN46" s="43">
        <f t="shared" si="31"/>
        <v>0.7523905385</v>
      </c>
      <c r="AO46" s="100">
        <f t="shared" si="32"/>
        <v>1385</v>
      </c>
      <c r="AP46" s="42">
        <f t="shared" si="33"/>
        <v>0.6970306995</v>
      </c>
      <c r="AQ46" s="39">
        <f t="shared" si="34"/>
        <v>0.5525083612</v>
      </c>
      <c r="AR46" s="39">
        <f t="shared" si="35"/>
        <v>0.6006688963</v>
      </c>
      <c r="AS46" s="39">
        <f t="shared" si="36"/>
        <v>0.6938628159</v>
      </c>
      <c r="AT46" s="39">
        <f t="shared" si="37"/>
        <v>0.5689530686</v>
      </c>
      <c r="AU46" s="39">
        <f t="shared" si="10"/>
        <v>0.5525083612</v>
      </c>
      <c r="AV46" s="39">
        <f t="shared" si="38"/>
        <v>0.5531772575</v>
      </c>
      <c r="AW46" s="39">
        <f t="shared" si="39"/>
        <v>0.6938628159</v>
      </c>
      <c r="AX46" s="39">
        <f t="shared" si="40"/>
        <v>0.6945848375</v>
      </c>
    </row>
    <row r="47">
      <c r="A47" s="73"/>
      <c r="B47" s="73"/>
      <c r="C47" s="73"/>
      <c r="D47" s="74">
        <f t="shared" si="11"/>
        <v>1</v>
      </c>
      <c r="E47" s="84">
        <f>'AtLarge; STUV'!M53</f>
        <v>63</v>
      </c>
      <c r="F47" s="84">
        <f>'AtLarge; STUV'!N53</f>
        <v>73</v>
      </c>
      <c r="G47" s="85">
        <f>'AtLarge; STUV'!O53</f>
        <v>56</v>
      </c>
      <c r="H47" s="85">
        <f>'AtLarge; STUV'!P53</f>
        <v>94</v>
      </c>
      <c r="I47" s="94">
        <f t="shared" si="12"/>
        <v>0.5367647059</v>
      </c>
      <c r="J47" s="95">
        <f t="shared" si="13"/>
        <v>0.6266666667</v>
      </c>
      <c r="K47" s="96">
        <f t="shared" ref="K47:M47" si="215">IF($D47=0,"",POWER($I47,K$2))</f>
        <v>1</v>
      </c>
      <c r="L47" s="96">
        <f t="shared" si="215"/>
        <v>0.5367647059</v>
      </c>
      <c r="M47" s="96">
        <f t="shared" si="215"/>
        <v>0.2881163495</v>
      </c>
      <c r="N47" s="97">
        <f t="shared" ref="N47:O47" si="216">IF($D47=0,"",$J47*K47)</f>
        <v>0.6266666667</v>
      </c>
      <c r="O47" s="97">
        <f t="shared" si="216"/>
        <v>0.336372549</v>
      </c>
      <c r="P47" s="40"/>
      <c r="Q47" s="40"/>
      <c r="R47" s="40"/>
      <c r="S47" s="40"/>
      <c r="T47" s="94">
        <f t="shared" si="16"/>
        <v>0.5367647059</v>
      </c>
      <c r="U47" s="94">
        <f t="shared" si="17"/>
        <v>0.3030205635</v>
      </c>
      <c r="V47" s="98">
        <f t="shared" si="18"/>
        <v>0.5311320028</v>
      </c>
      <c r="W47" s="98">
        <f t="shared" si="19"/>
        <v>0.599874254</v>
      </c>
      <c r="X47" s="40">
        <f t="shared" si="20"/>
        <v>136</v>
      </c>
      <c r="Y47" s="40">
        <f t="shared" si="21"/>
        <v>150</v>
      </c>
      <c r="Z47" s="40">
        <f t="shared" si="22"/>
        <v>72.23395239</v>
      </c>
      <c r="AA47" s="40">
        <f t="shared" si="23"/>
        <v>63.76604761</v>
      </c>
      <c r="AB47" s="40">
        <f t="shared" si="24"/>
        <v>89.9811381</v>
      </c>
      <c r="AC47" s="40">
        <f t="shared" si="25"/>
        <v>60.0188619</v>
      </c>
      <c r="AD47" s="40">
        <f t="shared" ref="AD47:AE47" si="217">IF($D47=0,"",IFERROR(F47/AA47,0.5))</f>
        <v>1.144809859</v>
      </c>
      <c r="AE47" s="40">
        <f t="shared" si="217"/>
        <v>0.6223526528</v>
      </c>
      <c r="AF47" s="34">
        <f t="shared" si="27"/>
        <v>83</v>
      </c>
      <c r="AG47" s="34">
        <f t="shared" ref="AG47:AH47" si="218">IF($D47=0,"",ROUND(AA47*AD47,0))</f>
        <v>73</v>
      </c>
      <c r="AH47" s="34">
        <f t="shared" si="218"/>
        <v>56</v>
      </c>
      <c r="AI47" s="34">
        <f t="shared" si="29"/>
        <v>37</v>
      </c>
      <c r="AJ47" s="80"/>
      <c r="AK47" s="99"/>
      <c r="AL47" s="17">
        <f>'AtLarge; STUV'!F53</f>
        <v>523</v>
      </c>
      <c r="AM47" s="100">
        <f t="shared" si="30"/>
        <v>286</v>
      </c>
      <c r="AN47" s="43">
        <f t="shared" si="31"/>
        <v>0.5468451243</v>
      </c>
      <c r="AO47" s="100">
        <f t="shared" si="32"/>
        <v>249</v>
      </c>
      <c r="AP47" s="42">
        <f t="shared" si="33"/>
        <v>0.4760994264</v>
      </c>
      <c r="AQ47" s="39">
        <f t="shared" si="34"/>
        <v>0.4160839161</v>
      </c>
      <c r="AR47" s="39">
        <f t="shared" si="35"/>
        <v>0.548951049</v>
      </c>
      <c r="AS47" s="39">
        <f t="shared" si="36"/>
        <v>0.5582329317</v>
      </c>
      <c r="AT47" s="39">
        <f t="shared" si="37"/>
        <v>0.4819277108</v>
      </c>
      <c r="AU47" s="39">
        <f t="shared" si="10"/>
        <v>0.4160839161</v>
      </c>
      <c r="AV47" s="39">
        <f t="shared" si="38"/>
        <v>0.4755244755</v>
      </c>
      <c r="AW47" s="39">
        <f t="shared" si="39"/>
        <v>0.5582329317</v>
      </c>
      <c r="AX47" s="39">
        <f t="shared" si="40"/>
        <v>0.6265060241</v>
      </c>
    </row>
    <row r="48">
      <c r="A48" s="73"/>
      <c r="B48" s="73"/>
      <c r="C48" s="73"/>
      <c r="D48" s="74">
        <f t="shared" si="11"/>
        <v>1</v>
      </c>
      <c r="E48" s="84">
        <f>'AtLarge; STUV'!M54</f>
        <v>135</v>
      </c>
      <c r="F48" s="84">
        <f>'AtLarge; STUV'!N54</f>
        <v>126</v>
      </c>
      <c r="G48" s="85">
        <f>'AtLarge; STUV'!O54</f>
        <v>80</v>
      </c>
      <c r="H48" s="85">
        <f>'AtLarge; STUV'!P54</f>
        <v>119</v>
      </c>
      <c r="I48" s="94">
        <f t="shared" si="12"/>
        <v>0.4827586207</v>
      </c>
      <c r="J48" s="95">
        <f t="shared" si="13"/>
        <v>0.5979899497</v>
      </c>
      <c r="K48" s="96">
        <f t="shared" ref="K48:M48" si="219">IF($D48=0,"",POWER($I48,K$2))</f>
        <v>1</v>
      </c>
      <c r="L48" s="96">
        <f t="shared" si="219"/>
        <v>0.4827586207</v>
      </c>
      <c r="M48" s="96">
        <f t="shared" si="219"/>
        <v>0.2330558859</v>
      </c>
      <c r="N48" s="97">
        <f t="shared" ref="N48:O48" si="220">IF($D48=0,"",$J48*K48)</f>
        <v>0.5979899497</v>
      </c>
      <c r="O48" s="97">
        <f t="shared" si="220"/>
        <v>0.2886848033</v>
      </c>
      <c r="P48" s="40"/>
      <c r="Q48" s="40"/>
      <c r="R48" s="40"/>
      <c r="S48" s="40"/>
      <c r="T48" s="94">
        <f t="shared" si="16"/>
        <v>0.4827586207</v>
      </c>
      <c r="U48" s="94">
        <f t="shared" si="17"/>
        <v>0.2743438466</v>
      </c>
      <c r="V48" s="98">
        <f t="shared" si="18"/>
        <v>0.5786533173</v>
      </c>
      <c r="W48" s="98">
        <f t="shared" si="19"/>
        <v>0.6383545867</v>
      </c>
      <c r="X48" s="40">
        <f t="shared" si="20"/>
        <v>261</v>
      </c>
      <c r="Y48" s="40">
        <f t="shared" si="21"/>
        <v>199</v>
      </c>
      <c r="Z48" s="40">
        <f t="shared" si="22"/>
        <v>151.0285158</v>
      </c>
      <c r="AA48" s="40">
        <f t="shared" si="23"/>
        <v>109.9714842</v>
      </c>
      <c r="AB48" s="40">
        <f t="shared" si="24"/>
        <v>127.0325628</v>
      </c>
      <c r="AC48" s="40">
        <f t="shared" si="25"/>
        <v>71.96743725</v>
      </c>
      <c r="AD48" s="40">
        <f t="shared" ref="AD48:AE48" si="221">IF($D48=0,"",IFERROR(F48/AA48,0.5))</f>
        <v>1.145751564</v>
      </c>
      <c r="AE48" s="40">
        <f t="shared" si="221"/>
        <v>0.6297597897</v>
      </c>
      <c r="AF48" s="34">
        <f t="shared" si="27"/>
        <v>173</v>
      </c>
      <c r="AG48" s="34">
        <f t="shared" ref="AG48:AH48" si="222">IF($D48=0,"",ROUND(AA48*AD48,0))</f>
        <v>126</v>
      </c>
      <c r="AH48" s="34">
        <f t="shared" si="222"/>
        <v>80</v>
      </c>
      <c r="AI48" s="34">
        <f t="shared" si="29"/>
        <v>45</v>
      </c>
      <c r="AJ48" s="80"/>
      <c r="AK48" s="99"/>
      <c r="AL48" s="17">
        <f>'AtLarge; STUV'!F54</f>
        <v>637</v>
      </c>
      <c r="AM48" s="100">
        <f t="shared" si="30"/>
        <v>460</v>
      </c>
      <c r="AN48" s="43">
        <f t="shared" si="31"/>
        <v>0.7221350078</v>
      </c>
      <c r="AO48" s="100">
        <f t="shared" si="32"/>
        <v>424</v>
      </c>
      <c r="AP48" s="42">
        <f t="shared" si="33"/>
        <v>0.6656200942</v>
      </c>
      <c r="AQ48" s="39">
        <f t="shared" si="34"/>
        <v>0.4673913043</v>
      </c>
      <c r="AR48" s="39">
        <f t="shared" si="35"/>
        <v>0.552173913</v>
      </c>
      <c r="AS48" s="39">
        <f t="shared" si="36"/>
        <v>0.5966981132</v>
      </c>
      <c r="AT48" s="39">
        <f t="shared" si="37"/>
        <v>0.5141509434</v>
      </c>
      <c r="AU48" s="39">
        <f t="shared" si="10"/>
        <v>0.4673913043</v>
      </c>
      <c r="AV48" s="39">
        <f t="shared" si="38"/>
        <v>0.5673913043</v>
      </c>
      <c r="AW48" s="39">
        <f t="shared" si="39"/>
        <v>0.5966981132</v>
      </c>
      <c r="AX48" s="39">
        <f t="shared" si="40"/>
        <v>0.7051886792</v>
      </c>
    </row>
    <row r="49">
      <c r="A49" s="73"/>
      <c r="B49" s="73"/>
      <c r="C49" s="73"/>
      <c r="D49" s="74">
        <f t="shared" si="11"/>
        <v>1</v>
      </c>
      <c r="E49" s="84">
        <f>'AtLarge; STUV'!M55</f>
        <v>145</v>
      </c>
      <c r="F49" s="84">
        <f>'AtLarge; STUV'!N55</f>
        <v>77</v>
      </c>
      <c r="G49" s="85">
        <f>'AtLarge; STUV'!O55</f>
        <v>82</v>
      </c>
      <c r="H49" s="85">
        <f>'AtLarge; STUV'!P55</f>
        <v>132</v>
      </c>
      <c r="I49" s="94">
        <f t="shared" si="12"/>
        <v>0.3468468468</v>
      </c>
      <c r="J49" s="95">
        <f t="shared" si="13"/>
        <v>0.6168224299</v>
      </c>
      <c r="K49" s="96">
        <f t="shared" ref="K49:M49" si="223">IF($D49=0,"",POWER($I49,K$2))</f>
        <v>1</v>
      </c>
      <c r="L49" s="96">
        <f t="shared" si="223"/>
        <v>0.3468468468</v>
      </c>
      <c r="M49" s="96">
        <f t="shared" si="223"/>
        <v>0.1203027352</v>
      </c>
      <c r="N49" s="97">
        <f t="shared" ref="N49:O49" si="224">IF($D49=0,"",$J49*K49)</f>
        <v>0.6168224299</v>
      </c>
      <c r="O49" s="97">
        <f t="shared" si="224"/>
        <v>0.2139429149</v>
      </c>
      <c r="P49" s="40"/>
      <c r="Q49" s="40"/>
      <c r="R49" s="40"/>
      <c r="S49" s="40"/>
      <c r="T49" s="94">
        <f t="shared" si="16"/>
        <v>0.3468468468</v>
      </c>
      <c r="U49" s="94">
        <f t="shared" si="17"/>
        <v>0.2931763268</v>
      </c>
      <c r="V49" s="98">
        <f t="shared" si="18"/>
        <v>0.7156573786</v>
      </c>
      <c r="W49" s="98">
        <f t="shared" si="19"/>
        <v>0.6458752093</v>
      </c>
      <c r="X49" s="40">
        <f t="shared" si="20"/>
        <v>222</v>
      </c>
      <c r="Y49" s="40">
        <f t="shared" si="21"/>
        <v>214</v>
      </c>
      <c r="Z49" s="40">
        <f t="shared" si="22"/>
        <v>158.875938</v>
      </c>
      <c r="AA49" s="40">
        <f t="shared" si="23"/>
        <v>63.12406196</v>
      </c>
      <c r="AB49" s="40">
        <f t="shared" si="24"/>
        <v>138.2172948</v>
      </c>
      <c r="AC49" s="40">
        <f t="shared" si="25"/>
        <v>75.7827052</v>
      </c>
      <c r="AD49" s="40">
        <f t="shared" ref="AD49:AE49" si="225">IF($D49=0,"",IFERROR(F49/AA49,0.5))</f>
        <v>1.219820107</v>
      </c>
      <c r="AE49" s="40">
        <f t="shared" si="225"/>
        <v>0.5932687376</v>
      </c>
      <c r="AF49" s="34">
        <f t="shared" si="27"/>
        <v>194</v>
      </c>
      <c r="AG49" s="34">
        <f t="shared" ref="AG49:AH49" si="226">IF($D49=0,"",ROUND(AA49*AD49,0))</f>
        <v>77</v>
      </c>
      <c r="AH49" s="34">
        <f t="shared" si="226"/>
        <v>82</v>
      </c>
      <c r="AI49" s="34">
        <f t="shared" si="29"/>
        <v>45</v>
      </c>
      <c r="AJ49" s="80"/>
      <c r="AK49" s="99"/>
      <c r="AL49" s="17">
        <f>'AtLarge; STUV'!F55</f>
        <v>559</v>
      </c>
      <c r="AM49" s="100">
        <f t="shared" si="30"/>
        <v>436</v>
      </c>
      <c r="AN49" s="43">
        <f t="shared" si="31"/>
        <v>0.7799642218</v>
      </c>
      <c r="AO49" s="100">
        <f t="shared" si="32"/>
        <v>398</v>
      </c>
      <c r="AP49" s="42">
        <f t="shared" si="33"/>
        <v>0.7119856887</v>
      </c>
      <c r="AQ49" s="39">
        <f t="shared" si="34"/>
        <v>0.5206422018</v>
      </c>
      <c r="AR49" s="39">
        <f t="shared" si="35"/>
        <v>0.6353211009</v>
      </c>
      <c r="AS49" s="39">
        <f t="shared" si="36"/>
        <v>0.6934673367</v>
      </c>
      <c r="AT49" s="39">
        <f t="shared" si="37"/>
        <v>0.6005025126</v>
      </c>
      <c r="AU49" s="39">
        <f t="shared" si="10"/>
        <v>0.5206422018</v>
      </c>
      <c r="AV49" s="39">
        <f t="shared" si="38"/>
        <v>0.5091743119</v>
      </c>
      <c r="AW49" s="39">
        <f t="shared" si="39"/>
        <v>0.6934673367</v>
      </c>
      <c r="AX49" s="39">
        <f t="shared" si="40"/>
        <v>0.6809045226</v>
      </c>
    </row>
    <row r="50">
      <c r="A50" s="73"/>
      <c r="B50" s="73"/>
      <c r="C50" s="73"/>
      <c r="D50" s="74">
        <f t="shared" si="11"/>
        <v>1</v>
      </c>
      <c r="E50" s="84">
        <f>'AtLarge; STUV'!M56</f>
        <v>211</v>
      </c>
      <c r="F50" s="84">
        <f>'AtLarge; STUV'!N56</f>
        <v>177</v>
      </c>
      <c r="G50" s="85">
        <f>'AtLarge; STUV'!O56</f>
        <v>156</v>
      </c>
      <c r="H50" s="85">
        <f>'AtLarge; STUV'!P56</f>
        <v>239</v>
      </c>
      <c r="I50" s="94">
        <f t="shared" si="12"/>
        <v>0.456185567</v>
      </c>
      <c r="J50" s="95">
        <f t="shared" si="13"/>
        <v>0.6050632911</v>
      </c>
      <c r="K50" s="96">
        <f t="shared" ref="K50:M50" si="227">IF($D50=0,"",POWER($I50,K$2))</f>
        <v>1</v>
      </c>
      <c r="L50" s="96">
        <f t="shared" si="227"/>
        <v>0.456185567</v>
      </c>
      <c r="M50" s="96">
        <f t="shared" si="227"/>
        <v>0.2081052715</v>
      </c>
      <c r="N50" s="97">
        <f t="shared" ref="N50:O50" si="228">IF($D50=0,"",$J50*K50)</f>
        <v>0.6050632911</v>
      </c>
      <c r="O50" s="97">
        <f t="shared" si="228"/>
        <v>0.2760211405</v>
      </c>
      <c r="P50" s="40"/>
      <c r="Q50" s="40"/>
      <c r="R50" s="40"/>
      <c r="S50" s="40"/>
      <c r="T50" s="94">
        <f t="shared" si="16"/>
        <v>0.456185567</v>
      </c>
      <c r="U50" s="94">
        <f t="shared" si="17"/>
        <v>0.281417188</v>
      </c>
      <c r="V50" s="98">
        <f t="shared" si="18"/>
        <v>0.6060888127</v>
      </c>
      <c r="W50" s="98">
        <f t="shared" si="19"/>
        <v>0.63649638</v>
      </c>
      <c r="X50" s="40">
        <f t="shared" si="20"/>
        <v>388</v>
      </c>
      <c r="Y50" s="40">
        <f t="shared" si="21"/>
        <v>395</v>
      </c>
      <c r="Z50" s="40">
        <f t="shared" si="22"/>
        <v>235.1624593</v>
      </c>
      <c r="AA50" s="40">
        <f t="shared" si="23"/>
        <v>152.8375407</v>
      </c>
      <c r="AB50" s="40">
        <f t="shared" si="24"/>
        <v>251.4160701</v>
      </c>
      <c r="AC50" s="40">
        <f t="shared" si="25"/>
        <v>143.5839299</v>
      </c>
      <c r="AD50" s="40">
        <f t="shared" ref="AD50:AE50" si="229">IF($D50=0,"",IFERROR(F50/AA50,0.5))</f>
        <v>1.158092437</v>
      </c>
      <c r="AE50" s="40">
        <f t="shared" si="229"/>
        <v>0.6204853967</v>
      </c>
      <c r="AF50" s="34">
        <f t="shared" si="27"/>
        <v>272</v>
      </c>
      <c r="AG50" s="34">
        <f t="shared" ref="AG50:AH50" si="230">IF($D50=0,"",ROUND(AA50*AD50,0))</f>
        <v>177</v>
      </c>
      <c r="AH50" s="34">
        <f t="shared" si="230"/>
        <v>156</v>
      </c>
      <c r="AI50" s="34">
        <f t="shared" si="29"/>
        <v>89</v>
      </c>
      <c r="AJ50" s="80"/>
      <c r="AK50" s="99"/>
      <c r="AL50" s="17">
        <f>'AtLarge; STUV'!F56</f>
        <v>1388</v>
      </c>
      <c r="AM50" s="100">
        <f t="shared" si="30"/>
        <v>783</v>
      </c>
      <c r="AN50" s="43">
        <f t="shared" si="31"/>
        <v>0.5641210375</v>
      </c>
      <c r="AO50" s="100">
        <f t="shared" si="32"/>
        <v>694</v>
      </c>
      <c r="AP50" s="42">
        <f t="shared" si="33"/>
        <v>0.5</v>
      </c>
      <c r="AQ50" s="39">
        <f t="shared" si="34"/>
        <v>0.4687100894</v>
      </c>
      <c r="AR50" s="39">
        <f t="shared" si="35"/>
        <v>0.5747126437</v>
      </c>
      <c r="AS50" s="39">
        <f t="shared" si="36"/>
        <v>0.6167146974</v>
      </c>
      <c r="AT50" s="39">
        <f t="shared" si="37"/>
        <v>0.5201729107</v>
      </c>
      <c r="AU50" s="39">
        <f t="shared" si="10"/>
        <v>0.4687100894</v>
      </c>
      <c r="AV50" s="39">
        <f t="shared" si="38"/>
        <v>0.4955300128</v>
      </c>
      <c r="AW50" s="39">
        <f t="shared" si="39"/>
        <v>0.6167146974</v>
      </c>
      <c r="AX50" s="39">
        <f t="shared" si="40"/>
        <v>0.6469740634</v>
      </c>
    </row>
    <row r="51">
      <c r="A51" s="73"/>
      <c r="B51" s="73"/>
      <c r="C51" s="73"/>
      <c r="D51" s="74">
        <f t="shared" si="11"/>
        <v>1</v>
      </c>
      <c r="E51" s="84">
        <f>'AtLarge; STUV'!M57</f>
        <v>114</v>
      </c>
      <c r="F51" s="84">
        <f>'AtLarge; STUV'!N57</f>
        <v>78</v>
      </c>
      <c r="G51" s="85">
        <f>'AtLarge; STUV'!O57</f>
        <v>100</v>
      </c>
      <c r="H51" s="85">
        <f>'AtLarge; STUV'!P57</f>
        <v>109</v>
      </c>
      <c r="I51" s="94">
        <f t="shared" si="12"/>
        <v>0.40625</v>
      </c>
      <c r="J51" s="95">
        <f t="shared" si="13"/>
        <v>0.5215311005</v>
      </c>
      <c r="K51" s="96">
        <f t="shared" ref="K51:M51" si="231">IF($D51=0,"",POWER($I51,K$2))</f>
        <v>1</v>
      </c>
      <c r="L51" s="96">
        <f t="shared" si="231"/>
        <v>0.40625</v>
      </c>
      <c r="M51" s="96">
        <f t="shared" si="231"/>
        <v>0.1650390625</v>
      </c>
      <c r="N51" s="97">
        <f t="shared" ref="N51:O51" si="232">IF($D51=0,"",$J51*K51)</f>
        <v>0.5215311005</v>
      </c>
      <c r="O51" s="97">
        <f t="shared" si="232"/>
        <v>0.2118720096</v>
      </c>
      <c r="P51" s="40"/>
      <c r="Q51" s="40"/>
      <c r="R51" s="40"/>
      <c r="S51" s="40"/>
      <c r="T51" s="94">
        <f t="shared" si="16"/>
        <v>0.40625</v>
      </c>
      <c r="U51" s="94">
        <f t="shared" si="17"/>
        <v>0.1978849973</v>
      </c>
      <c r="V51" s="98">
        <f t="shared" si="18"/>
        <v>0.6391188509</v>
      </c>
      <c r="W51" s="98">
        <f t="shared" si="19"/>
        <v>0.7280398358</v>
      </c>
      <c r="X51" s="40">
        <f t="shared" si="20"/>
        <v>192</v>
      </c>
      <c r="Y51" s="40">
        <f t="shared" si="21"/>
        <v>209</v>
      </c>
      <c r="Z51" s="40">
        <f t="shared" si="22"/>
        <v>122.7108194</v>
      </c>
      <c r="AA51" s="40">
        <f t="shared" si="23"/>
        <v>69.28918063</v>
      </c>
      <c r="AB51" s="40">
        <f t="shared" si="24"/>
        <v>152.1603257</v>
      </c>
      <c r="AC51" s="40">
        <f t="shared" si="25"/>
        <v>56.83967431</v>
      </c>
      <c r="AD51" s="40">
        <f t="shared" ref="AD51:AE51" si="233">IF($D51=0,"",IFERROR(F51/AA51,0.5))</f>
        <v>1.125716877</v>
      </c>
      <c r="AE51" s="40">
        <f t="shared" si="233"/>
        <v>0.6572015376</v>
      </c>
      <c r="AF51" s="34">
        <f t="shared" si="27"/>
        <v>138</v>
      </c>
      <c r="AG51" s="34">
        <f t="shared" ref="AG51:AH51" si="234">IF($D51=0,"",ROUND(AA51*AD51,0))</f>
        <v>78</v>
      </c>
      <c r="AH51" s="34">
        <f t="shared" si="234"/>
        <v>100</v>
      </c>
      <c r="AI51" s="34">
        <f t="shared" si="29"/>
        <v>37</v>
      </c>
      <c r="AJ51" s="80"/>
      <c r="AK51" s="99"/>
      <c r="AL51" s="17">
        <f>'AtLarge; STUV'!F57</f>
        <v>514</v>
      </c>
      <c r="AM51" s="100">
        <f t="shared" si="30"/>
        <v>401</v>
      </c>
      <c r="AN51" s="43">
        <f t="shared" si="31"/>
        <v>0.780155642</v>
      </c>
      <c r="AO51" s="100">
        <f t="shared" si="32"/>
        <v>353</v>
      </c>
      <c r="AP51" s="42">
        <f t="shared" si="33"/>
        <v>0.686770428</v>
      </c>
      <c r="AQ51" s="39">
        <f t="shared" si="34"/>
        <v>0.5336658354</v>
      </c>
      <c r="AR51" s="39">
        <f t="shared" si="35"/>
        <v>0.5561097257</v>
      </c>
      <c r="AS51" s="39">
        <f t="shared" si="36"/>
        <v>0.6742209632</v>
      </c>
      <c r="AT51" s="39">
        <f t="shared" si="37"/>
        <v>0.4957507082</v>
      </c>
      <c r="AU51" s="39">
        <f t="shared" si="10"/>
        <v>0.5336658354</v>
      </c>
      <c r="AV51" s="39">
        <f t="shared" si="38"/>
        <v>0.4788029925</v>
      </c>
      <c r="AW51" s="39">
        <f t="shared" si="39"/>
        <v>0.6742209632</v>
      </c>
      <c r="AX51" s="39">
        <f t="shared" si="40"/>
        <v>0.611898017</v>
      </c>
    </row>
    <row r="52">
      <c r="A52" s="73"/>
      <c r="B52" s="73"/>
      <c r="C52" s="73"/>
      <c r="D52" s="74">
        <f t="shared" si="11"/>
        <v>1</v>
      </c>
      <c r="E52" s="84">
        <f>'AtLarge; STUV'!M58</f>
        <v>59</v>
      </c>
      <c r="F52" s="84">
        <f>'AtLarge; STUV'!N58</f>
        <v>65</v>
      </c>
      <c r="G52" s="85">
        <f>'AtLarge; STUV'!O58</f>
        <v>50</v>
      </c>
      <c r="H52" s="85">
        <f>'AtLarge; STUV'!P58</f>
        <v>82</v>
      </c>
      <c r="I52" s="94">
        <f t="shared" si="12"/>
        <v>0.5241935484</v>
      </c>
      <c r="J52" s="95">
        <f t="shared" si="13"/>
        <v>0.6212121212</v>
      </c>
      <c r="K52" s="96">
        <f t="shared" ref="K52:M52" si="235">IF($D52=0,"",POWER($I52,K$2))</f>
        <v>1</v>
      </c>
      <c r="L52" s="96">
        <f t="shared" si="235"/>
        <v>0.5241935484</v>
      </c>
      <c r="M52" s="96">
        <f t="shared" si="235"/>
        <v>0.2747788762</v>
      </c>
      <c r="N52" s="97">
        <f t="shared" ref="N52:O52" si="236">IF($D52=0,"",$J52*K52)</f>
        <v>0.6212121212</v>
      </c>
      <c r="O52" s="97">
        <f t="shared" si="236"/>
        <v>0.3256353861</v>
      </c>
      <c r="P52" s="40"/>
      <c r="Q52" s="40"/>
      <c r="R52" s="40"/>
      <c r="S52" s="40"/>
      <c r="T52" s="94">
        <f t="shared" si="16"/>
        <v>0.5241935484</v>
      </c>
      <c r="U52" s="94">
        <f t="shared" si="17"/>
        <v>0.2975660181</v>
      </c>
      <c r="V52" s="98">
        <f t="shared" si="18"/>
        <v>0.5424272324</v>
      </c>
      <c r="W52" s="98">
        <f t="shared" si="19"/>
        <v>0.6076333683</v>
      </c>
      <c r="X52" s="40">
        <f t="shared" si="20"/>
        <v>124</v>
      </c>
      <c r="Y52" s="40">
        <f t="shared" si="21"/>
        <v>132</v>
      </c>
      <c r="Z52" s="40">
        <f t="shared" si="22"/>
        <v>67.26097682</v>
      </c>
      <c r="AA52" s="40">
        <f t="shared" si="23"/>
        <v>56.73902318</v>
      </c>
      <c r="AB52" s="40">
        <f t="shared" si="24"/>
        <v>80.20760462</v>
      </c>
      <c r="AC52" s="40">
        <f t="shared" si="25"/>
        <v>51.79239538</v>
      </c>
      <c r="AD52" s="40">
        <f t="shared" ref="AD52:AE52" si="237">IF($D52=0,"",IFERROR(F52/AA52,0.5))</f>
        <v>1.145596035</v>
      </c>
      <c r="AE52" s="40">
        <f t="shared" si="237"/>
        <v>0.623382287</v>
      </c>
      <c r="AF52" s="34">
        <f t="shared" si="27"/>
        <v>77</v>
      </c>
      <c r="AG52" s="34">
        <f t="shared" ref="AG52:AH52" si="238">IF($D52=0,"",ROUND(AA52*AD52,0))</f>
        <v>65</v>
      </c>
      <c r="AH52" s="34">
        <f t="shared" si="238"/>
        <v>50</v>
      </c>
      <c r="AI52" s="34">
        <f t="shared" si="29"/>
        <v>32</v>
      </c>
      <c r="AJ52" s="80"/>
      <c r="AK52" s="99"/>
      <c r="AL52" s="17">
        <f>'AtLarge; STUV'!F58</f>
        <v>433</v>
      </c>
      <c r="AM52" s="100">
        <f t="shared" si="30"/>
        <v>256</v>
      </c>
      <c r="AN52" s="43">
        <f t="shared" si="31"/>
        <v>0.5912240185</v>
      </c>
      <c r="AO52" s="100">
        <f t="shared" si="32"/>
        <v>224</v>
      </c>
      <c r="AP52" s="42">
        <f t="shared" si="33"/>
        <v>0.5173210162</v>
      </c>
      <c r="AQ52" s="39">
        <f t="shared" si="34"/>
        <v>0.42578125</v>
      </c>
      <c r="AR52" s="39">
        <f t="shared" si="35"/>
        <v>0.55078125</v>
      </c>
      <c r="AS52" s="39">
        <f t="shared" si="36"/>
        <v>0.5669642857</v>
      </c>
      <c r="AT52" s="39">
        <f t="shared" si="37"/>
        <v>0.4866071429</v>
      </c>
      <c r="AU52" s="39">
        <f t="shared" si="10"/>
        <v>0.42578125</v>
      </c>
      <c r="AV52" s="39">
        <f t="shared" si="38"/>
        <v>0.484375</v>
      </c>
      <c r="AW52" s="39">
        <f t="shared" si="39"/>
        <v>0.5669642857</v>
      </c>
      <c r="AX52" s="39">
        <f t="shared" si="40"/>
        <v>0.6339285714</v>
      </c>
    </row>
    <row r="53">
      <c r="A53" s="73"/>
      <c r="B53" s="73"/>
      <c r="C53" s="73"/>
      <c r="D53" s="74">
        <f t="shared" si="11"/>
        <v>1</v>
      </c>
      <c r="E53" s="84">
        <f>'AtLarge; STUV'!M59</f>
        <v>145</v>
      </c>
      <c r="F53" s="84">
        <f>'AtLarge; STUV'!N59</f>
        <v>118</v>
      </c>
      <c r="G53" s="85">
        <f>'AtLarge; STUV'!O59</f>
        <v>108</v>
      </c>
      <c r="H53" s="85">
        <f>'AtLarge; STUV'!P59</f>
        <v>174</v>
      </c>
      <c r="I53" s="94">
        <f t="shared" si="12"/>
        <v>0.4486692015</v>
      </c>
      <c r="J53" s="95">
        <f t="shared" si="13"/>
        <v>0.6170212766</v>
      </c>
      <c r="K53" s="96">
        <f t="shared" ref="K53:M53" si="239">IF($D53=0,"",POWER($I53,K$2))</f>
        <v>1</v>
      </c>
      <c r="L53" s="96">
        <f t="shared" si="239"/>
        <v>0.4486692015</v>
      </c>
      <c r="M53" s="96">
        <f t="shared" si="239"/>
        <v>0.2013040524</v>
      </c>
      <c r="N53" s="97">
        <f t="shared" ref="N53:O53" si="240">IF($D53=0,"",$J53*K53)</f>
        <v>0.6170212766</v>
      </c>
      <c r="O53" s="97">
        <f t="shared" si="240"/>
        <v>0.2768384435</v>
      </c>
      <c r="P53" s="40"/>
      <c r="Q53" s="40"/>
      <c r="R53" s="40"/>
      <c r="S53" s="40"/>
      <c r="T53" s="94">
        <f t="shared" si="16"/>
        <v>0.4486692015</v>
      </c>
      <c r="U53" s="94">
        <f t="shared" si="17"/>
        <v>0.2933751734</v>
      </c>
      <c r="V53" s="98">
        <f t="shared" si="18"/>
        <v>0.6157543297</v>
      </c>
      <c r="W53" s="98">
        <f t="shared" si="19"/>
        <v>0.6261974992</v>
      </c>
      <c r="X53" s="40">
        <f t="shared" si="20"/>
        <v>263</v>
      </c>
      <c r="Y53" s="40">
        <f t="shared" si="21"/>
        <v>282</v>
      </c>
      <c r="Z53" s="40">
        <f t="shared" si="22"/>
        <v>161.9433887</v>
      </c>
      <c r="AA53" s="40">
        <f t="shared" si="23"/>
        <v>101.0566113</v>
      </c>
      <c r="AB53" s="40">
        <f t="shared" si="24"/>
        <v>176.5876948</v>
      </c>
      <c r="AC53" s="40">
        <f t="shared" si="25"/>
        <v>105.4123052</v>
      </c>
      <c r="AD53" s="40">
        <f t="shared" ref="AD53:AE53" si="241">IF($D53=0,"",IFERROR(F53/AA53,0.5))</f>
        <v>1.167662348</v>
      </c>
      <c r="AE53" s="40">
        <f t="shared" si="241"/>
        <v>0.6115941439</v>
      </c>
      <c r="AF53" s="34">
        <f t="shared" si="27"/>
        <v>189</v>
      </c>
      <c r="AG53" s="34">
        <f t="shared" ref="AG53:AH53" si="242">IF($D53=0,"",ROUND(AA53*AD53,0))</f>
        <v>118</v>
      </c>
      <c r="AH53" s="34">
        <f t="shared" si="242"/>
        <v>108</v>
      </c>
      <c r="AI53" s="34">
        <f t="shared" si="29"/>
        <v>64</v>
      </c>
      <c r="AJ53" s="80"/>
      <c r="AK53" s="99"/>
      <c r="AL53" s="17">
        <f>'AtLarge; STUV'!F59</f>
        <v>713</v>
      </c>
      <c r="AM53" s="100">
        <f t="shared" si="30"/>
        <v>545</v>
      </c>
      <c r="AN53" s="43">
        <f t="shared" si="31"/>
        <v>0.7643758766</v>
      </c>
      <c r="AO53" s="100">
        <f t="shared" si="32"/>
        <v>479</v>
      </c>
      <c r="AP53" s="42">
        <f t="shared" si="33"/>
        <v>0.6718092567</v>
      </c>
      <c r="AQ53" s="39">
        <f t="shared" si="34"/>
        <v>0.4642201835</v>
      </c>
      <c r="AR53" s="39">
        <f t="shared" si="35"/>
        <v>0.5853211009</v>
      </c>
      <c r="AS53" s="39">
        <f t="shared" si="36"/>
        <v>0.6200417537</v>
      </c>
      <c r="AT53" s="39">
        <f t="shared" si="37"/>
        <v>0.5281837161</v>
      </c>
      <c r="AU53" s="39">
        <f t="shared" si="10"/>
        <v>0.4642201835</v>
      </c>
      <c r="AV53" s="39">
        <f t="shared" si="38"/>
        <v>0.4825688073</v>
      </c>
      <c r="AW53" s="39">
        <f t="shared" si="39"/>
        <v>0.6200417537</v>
      </c>
      <c r="AX53" s="39">
        <f t="shared" si="40"/>
        <v>0.6409185804</v>
      </c>
    </row>
    <row r="54">
      <c r="A54" s="73"/>
      <c r="B54" s="73"/>
      <c r="C54" s="73"/>
      <c r="D54" s="74">
        <f t="shared" si="11"/>
        <v>1</v>
      </c>
      <c r="E54" s="84">
        <f>'AtLarge; STUV'!M60</f>
        <v>165</v>
      </c>
      <c r="F54" s="84">
        <f>'AtLarge; STUV'!N60</f>
        <v>144</v>
      </c>
      <c r="G54" s="85">
        <f>'AtLarge; STUV'!O60</f>
        <v>109</v>
      </c>
      <c r="H54" s="85">
        <f>'AtLarge; STUV'!P60</f>
        <v>239</v>
      </c>
      <c r="I54" s="94">
        <f t="shared" si="12"/>
        <v>0.4660194175</v>
      </c>
      <c r="J54" s="95">
        <f t="shared" si="13"/>
        <v>0.6867816092</v>
      </c>
      <c r="K54" s="96">
        <f t="shared" ref="K54:M54" si="243">IF($D54=0,"",POWER($I54,K$2))</f>
        <v>1</v>
      </c>
      <c r="L54" s="96">
        <f t="shared" si="243"/>
        <v>0.4660194175</v>
      </c>
      <c r="M54" s="96">
        <f t="shared" si="243"/>
        <v>0.2171740975</v>
      </c>
      <c r="N54" s="97">
        <f t="shared" ref="N54:O54" si="244">IF($D54=0,"",$J54*K54)</f>
        <v>0.6867816092</v>
      </c>
      <c r="O54" s="97">
        <f t="shared" si="244"/>
        <v>0.3200535655</v>
      </c>
      <c r="P54" s="40"/>
      <c r="Q54" s="40"/>
      <c r="R54" s="40"/>
      <c r="S54" s="40"/>
      <c r="T54" s="94">
        <f t="shared" si="16"/>
        <v>0.4660194175</v>
      </c>
      <c r="U54" s="94">
        <f t="shared" si="17"/>
        <v>0.363135506</v>
      </c>
      <c r="V54" s="98">
        <f t="shared" si="18"/>
        <v>0.6120725123</v>
      </c>
      <c r="W54" s="98">
        <f t="shared" si="19"/>
        <v>0.5544062865</v>
      </c>
      <c r="X54" s="40">
        <f t="shared" si="20"/>
        <v>309</v>
      </c>
      <c r="Y54" s="40">
        <f t="shared" si="21"/>
        <v>348</v>
      </c>
      <c r="Z54" s="40">
        <f t="shared" si="22"/>
        <v>189.1304063</v>
      </c>
      <c r="AA54" s="40">
        <f t="shared" si="23"/>
        <v>119.8695937</v>
      </c>
      <c r="AB54" s="40">
        <f t="shared" si="24"/>
        <v>192.9333877</v>
      </c>
      <c r="AC54" s="40">
        <f t="shared" si="25"/>
        <v>155.0666123</v>
      </c>
      <c r="AD54" s="40">
        <f t="shared" ref="AD54:AE54" si="245">IF($D54=0,"",IFERROR(F54/AA54,0.5))</f>
        <v>1.201305482</v>
      </c>
      <c r="AE54" s="40">
        <f t="shared" si="245"/>
        <v>0.5649618311</v>
      </c>
      <c r="AF54" s="34">
        <f t="shared" si="27"/>
        <v>227</v>
      </c>
      <c r="AG54" s="34">
        <f t="shared" ref="AG54:AH54" si="246">IF($D54=0,"",ROUND(AA54*AD54,0))</f>
        <v>144</v>
      </c>
      <c r="AH54" s="34">
        <f t="shared" si="246"/>
        <v>109</v>
      </c>
      <c r="AI54" s="34">
        <f t="shared" si="29"/>
        <v>88</v>
      </c>
      <c r="AJ54" s="80"/>
      <c r="AK54" s="99"/>
      <c r="AL54" s="17">
        <f>'AtLarge; STUV'!F60</f>
        <v>815</v>
      </c>
      <c r="AM54" s="100">
        <f t="shared" si="30"/>
        <v>657</v>
      </c>
      <c r="AN54" s="43">
        <f t="shared" si="31"/>
        <v>0.8061349693</v>
      </c>
      <c r="AO54" s="100">
        <f t="shared" si="32"/>
        <v>568</v>
      </c>
      <c r="AP54" s="42">
        <f t="shared" si="33"/>
        <v>0.6969325153</v>
      </c>
      <c r="AQ54" s="39">
        <f t="shared" si="34"/>
        <v>0.4170471842</v>
      </c>
      <c r="AR54" s="39">
        <f t="shared" si="35"/>
        <v>0.6149162861</v>
      </c>
      <c r="AS54" s="39">
        <f t="shared" si="36"/>
        <v>0.5915492958</v>
      </c>
      <c r="AT54" s="39">
        <f t="shared" si="37"/>
        <v>0.5545774648</v>
      </c>
      <c r="AU54" s="39">
        <f t="shared" si="10"/>
        <v>0.4170471842</v>
      </c>
      <c r="AV54" s="39">
        <f t="shared" si="38"/>
        <v>0.4703196347</v>
      </c>
      <c r="AW54" s="39">
        <f t="shared" si="39"/>
        <v>0.5915492958</v>
      </c>
      <c r="AX54" s="39">
        <f t="shared" si="40"/>
        <v>0.6531690141</v>
      </c>
    </row>
    <row r="55">
      <c r="A55" s="73"/>
      <c r="B55" s="73"/>
      <c r="C55" s="73"/>
      <c r="D55" s="74">
        <f t="shared" si="11"/>
        <v>1</v>
      </c>
      <c r="E55" s="84">
        <f>'AtLarge; STUV'!M61</f>
        <v>123</v>
      </c>
      <c r="F55" s="84">
        <f>'AtLarge; STUV'!N61</f>
        <v>80</v>
      </c>
      <c r="G55" s="85">
        <f>'AtLarge; STUV'!O61</f>
        <v>114</v>
      </c>
      <c r="H55" s="85">
        <f>'AtLarge; STUV'!P61</f>
        <v>175</v>
      </c>
      <c r="I55" s="94">
        <f t="shared" si="12"/>
        <v>0.39408867</v>
      </c>
      <c r="J55" s="95">
        <f t="shared" si="13"/>
        <v>0.6055363322</v>
      </c>
      <c r="K55" s="96">
        <f t="shared" ref="K55:M55" si="247">IF($D55=0,"",POWER($I55,K$2))</f>
        <v>1</v>
      </c>
      <c r="L55" s="96">
        <f t="shared" si="247"/>
        <v>0.39408867</v>
      </c>
      <c r="M55" s="96">
        <f t="shared" si="247"/>
        <v>0.1553058798</v>
      </c>
      <c r="N55" s="97">
        <f t="shared" ref="N55:O55" si="248">IF($D55=0,"",$J55*K55)</f>
        <v>0.6055363322</v>
      </c>
      <c r="O55" s="97">
        <f t="shared" si="248"/>
        <v>0.2386350078</v>
      </c>
      <c r="P55" s="40"/>
      <c r="Q55" s="40"/>
      <c r="R55" s="40"/>
      <c r="S55" s="40"/>
      <c r="T55" s="94">
        <f t="shared" si="16"/>
        <v>0.39408867</v>
      </c>
      <c r="U55" s="94">
        <f t="shared" si="17"/>
        <v>0.281890229</v>
      </c>
      <c r="V55" s="98">
        <f t="shared" si="18"/>
        <v>0.6671289252</v>
      </c>
      <c r="W55" s="98">
        <f t="shared" si="19"/>
        <v>0.6479136064</v>
      </c>
      <c r="X55" s="40">
        <f t="shared" si="20"/>
        <v>203</v>
      </c>
      <c r="Y55" s="40">
        <f t="shared" si="21"/>
        <v>289</v>
      </c>
      <c r="Z55" s="40">
        <f t="shared" si="22"/>
        <v>135.4271718</v>
      </c>
      <c r="AA55" s="40">
        <f t="shared" si="23"/>
        <v>67.57282819</v>
      </c>
      <c r="AB55" s="40">
        <f t="shared" si="24"/>
        <v>187.2470323</v>
      </c>
      <c r="AC55" s="40">
        <f t="shared" si="25"/>
        <v>101.7529677</v>
      </c>
      <c r="AD55" s="40">
        <f t="shared" ref="AD55:AE55" si="249">IF($D55=0,"",IFERROR(F55/AA55,0.5))</f>
        <v>1.183907824</v>
      </c>
      <c r="AE55" s="40">
        <f t="shared" si="249"/>
        <v>0.6088213983</v>
      </c>
      <c r="AF55" s="34">
        <f t="shared" si="27"/>
        <v>160</v>
      </c>
      <c r="AG55" s="34">
        <f t="shared" ref="AG55:AH55" si="250">IF($D55=0,"",ROUND(AA55*AD55,0))</f>
        <v>80</v>
      </c>
      <c r="AH55" s="34">
        <f t="shared" si="250"/>
        <v>114</v>
      </c>
      <c r="AI55" s="34">
        <f t="shared" si="29"/>
        <v>62</v>
      </c>
      <c r="AJ55" s="80"/>
      <c r="AK55" s="99"/>
      <c r="AL55" s="17">
        <f>'AtLarge; STUV'!F61</f>
        <v>698</v>
      </c>
      <c r="AM55" s="100">
        <f t="shared" si="30"/>
        <v>492</v>
      </c>
      <c r="AN55" s="43">
        <f t="shared" si="31"/>
        <v>0.7048710602</v>
      </c>
      <c r="AO55" s="100">
        <f t="shared" si="32"/>
        <v>416</v>
      </c>
      <c r="AP55" s="42">
        <f t="shared" si="33"/>
        <v>0.5959885387</v>
      </c>
      <c r="AQ55" s="39">
        <f t="shared" si="34"/>
        <v>0.4817073171</v>
      </c>
      <c r="AR55" s="39">
        <f t="shared" si="35"/>
        <v>0.6056910569</v>
      </c>
      <c r="AS55" s="39">
        <f t="shared" si="36"/>
        <v>0.6586538462</v>
      </c>
      <c r="AT55" s="39">
        <f t="shared" si="37"/>
        <v>0.5336538462</v>
      </c>
      <c r="AU55" s="39">
        <f t="shared" si="10"/>
        <v>0.4817073171</v>
      </c>
      <c r="AV55" s="39">
        <f t="shared" si="38"/>
        <v>0.412601626</v>
      </c>
      <c r="AW55" s="39">
        <f t="shared" si="39"/>
        <v>0.6586538462</v>
      </c>
      <c r="AX55" s="39">
        <f t="shared" si="40"/>
        <v>0.5769230769</v>
      </c>
    </row>
    <row r="56">
      <c r="A56" s="73"/>
      <c r="B56" s="73"/>
      <c r="C56" s="73"/>
      <c r="D56" s="74">
        <f t="shared" si="11"/>
        <v>1</v>
      </c>
      <c r="E56" s="84">
        <f>'AtLarge; STUV'!M62</f>
        <v>140</v>
      </c>
      <c r="F56" s="84">
        <f>'AtLarge; STUV'!N62</f>
        <v>100</v>
      </c>
      <c r="G56" s="85">
        <f>'AtLarge; STUV'!O62</f>
        <v>72</v>
      </c>
      <c r="H56" s="85">
        <f>'AtLarge; STUV'!P62</f>
        <v>130</v>
      </c>
      <c r="I56" s="94">
        <f t="shared" si="12"/>
        <v>0.4166666667</v>
      </c>
      <c r="J56" s="95">
        <f t="shared" si="13"/>
        <v>0.6435643564</v>
      </c>
      <c r="K56" s="96">
        <f t="shared" ref="K56:M56" si="251">IF($D56=0,"",POWER($I56,K$2))</f>
        <v>1</v>
      </c>
      <c r="L56" s="96">
        <f t="shared" si="251"/>
        <v>0.4166666667</v>
      </c>
      <c r="M56" s="96">
        <f t="shared" si="251"/>
        <v>0.1736111111</v>
      </c>
      <c r="N56" s="97">
        <f t="shared" ref="N56:O56" si="252">IF($D56=0,"",$J56*K56)</f>
        <v>0.6435643564</v>
      </c>
      <c r="O56" s="97">
        <f t="shared" si="252"/>
        <v>0.2681518152</v>
      </c>
      <c r="P56" s="40"/>
      <c r="Q56" s="40"/>
      <c r="R56" s="40"/>
      <c r="S56" s="40"/>
      <c r="T56" s="94">
        <f t="shared" si="16"/>
        <v>0.4166666667</v>
      </c>
      <c r="U56" s="94">
        <f t="shared" si="17"/>
        <v>0.3199182533</v>
      </c>
      <c r="V56" s="98">
        <f t="shared" si="18"/>
        <v>0.6522443025</v>
      </c>
      <c r="W56" s="98">
        <f t="shared" si="19"/>
        <v>0.6062681436</v>
      </c>
      <c r="X56" s="40">
        <f t="shared" si="20"/>
        <v>240</v>
      </c>
      <c r="Y56" s="40">
        <f t="shared" si="21"/>
        <v>202</v>
      </c>
      <c r="Z56" s="40">
        <f t="shared" si="22"/>
        <v>156.5386326</v>
      </c>
      <c r="AA56" s="40">
        <f t="shared" si="23"/>
        <v>83.46136741</v>
      </c>
      <c r="AB56" s="40">
        <f t="shared" si="24"/>
        <v>122.466165</v>
      </c>
      <c r="AC56" s="40">
        <f t="shared" si="25"/>
        <v>79.53383499</v>
      </c>
      <c r="AD56" s="40">
        <f t="shared" ref="AD56:AE56" si="253">IF($D56=0,"",IFERROR(F56/AA56,0.5))</f>
        <v>1.198159138</v>
      </c>
      <c r="AE56" s="40">
        <f t="shared" si="253"/>
        <v>0.5879174872</v>
      </c>
      <c r="AF56" s="34">
        <f t="shared" si="27"/>
        <v>188</v>
      </c>
      <c r="AG56" s="34">
        <f t="shared" ref="AG56:AH56" si="254">IF($D56=0,"",ROUND(AA56*AD56,0))</f>
        <v>100</v>
      </c>
      <c r="AH56" s="34">
        <f t="shared" si="254"/>
        <v>72</v>
      </c>
      <c r="AI56" s="34">
        <f t="shared" si="29"/>
        <v>47</v>
      </c>
      <c r="AJ56" s="80"/>
      <c r="AK56" s="99"/>
      <c r="AL56" s="17">
        <f>'AtLarge; STUV'!F62</f>
        <v>568</v>
      </c>
      <c r="AM56" s="100">
        <f t="shared" si="30"/>
        <v>442</v>
      </c>
      <c r="AN56" s="43">
        <f t="shared" si="31"/>
        <v>0.7781690141</v>
      </c>
      <c r="AO56" s="100">
        <f t="shared" si="32"/>
        <v>407</v>
      </c>
      <c r="AP56" s="42">
        <f t="shared" si="33"/>
        <v>0.7165492958</v>
      </c>
      <c r="AQ56" s="39">
        <f t="shared" si="34"/>
        <v>0.479638009</v>
      </c>
      <c r="AR56" s="39">
        <f t="shared" si="35"/>
        <v>0.6108597285</v>
      </c>
      <c r="AS56" s="39">
        <f t="shared" si="36"/>
        <v>0.6388206388</v>
      </c>
      <c r="AT56" s="39">
        <f t="shared" si="37"/>
        <v>0.5773955774</v>
      </c>
      <c r="AU56" s="39">
        <f t="shared" si="10"/>
        <v>0.479638009</v>
      </c>
      <c r="AV56" s="39">
        <f t="shared" si="38"/>
        <v>0.5429864253</v>
      </c>
      <c r="AW56" s="39">
        <f t="shared" si="39"/>
        <v>0.6388206388</v>
      </c>
      <c r="AX56" s="39">
        <f t="shared" si="40"/>
        <v>0.7076167076</v>
      </c>
    </row>
    <row r="57">
      <c r="A57" s="73"/>
      <c r="B57" s="73"/>
      <c r="C57" s="73"/>
      <c r="D57" s="74">
        <f t="shared" si="11"/>
        <v>1</v>
      </c>
      <c r="E57" s="84">
        <f>'AtLarge; STUV'!M63</f>
        <v>234</v>
      </c>
      <c r="F57" s="84">
        <f>'AtLarge; STUV'!N63</f>
        <v>157</v>
      </c>
      <c r="G57" s="85">
        <f>'AtLarge; STUV'!O63</f>
        <v>172</v>
      </c>
      <c r="H57" s="85">
        <f>'AtLarge; STUV'!P63</f>
        <v>273</v>
      </c>
      <c r="I57" s="94">
        <f t="shared" si="12"/>
        <v>0.4015345269</v>
      </c>
      <c r="J57" s="95">
        <f t="shared" si="13"/>
        <v>0.6134831461</v>
      </c>
      <c r="K57" s="96">
        <f t="shared" ref="K57:M57" si="255">IF($D57=0,"",POWER($I57,K$2))</f>
        <v>1</v>
      </c>
      <c r="L57" s="96">
        <f t="shared" si="255"/>
        <v>0.4015345269</v>
      </c>
      <c r="M57" s="96">
        <f t="shared" si="255"/>
        <v>0.1612299763</v>
      </c>
      <c r="N57" s="97">
        <f t="shared" ref="N57:O57" si="256">IF($D57=0,"",$J57*K57)</f>
        <v>0.6134831461</v>
      </c>
      <c r="O57" s="97">
        <f t="shared" si="256"/>
        <v>0.2463346648</v>
      </c>
      <c r="P57" s="40"/>
      <c r="Q57" s="40"/>
      <c r="R57" s="40"/>
      <c r="S57" s="40"/>
      <c r="T57" s="94">
        <f t="shared" si="16"/>
        <v>0.4015345269</v>
      </c>
      <c r="U57" s="94">
        <f t="shared" si="17"/>
        <v>0.2898370429</v>
      </c>
      <c r="V57" s="98">
        <f t="shared" si="18"/>
        <v>0.6613411686</v>
      </c>
      <c r="W57" s="98">
        <f t="shared" si="19"/>
        <v>0.6386889379</v>
      </c>
      <c r="X57" s="40">
        <f t="shared" si="20"/>
        <v>391</v>
      </c>
      <c r="Y57" s="40">
        <f t="shared" si="21"/>
        <v>445</v>
      </c>
      <c r="Z57" s="40">
        <f t="shared" si="22"/>
        <v>258.5843969</v>
      </c>
      <c r="AA57" s="40">
        <f t="shared" si="23"/>
        <v>132.4156031</v>
      </c>
      <c r="AB57" s="40">
        <f t="shared" si="24"/>
        <v>284.2165773</v>
      </c>
      <c r="AC57" s="40">
        <f t="shared" si="25"/>
        <v>160.7834227</v>
      </c>
      <c r="AD57" s="40">
        <f t="shared" ref="AD57:AE57" si="257">IF($D57=0,"",IFERROR(F57/AA57,0.5))</f>
        <v>1.185660876</v>
      </c>
      <c r="AE57" s="40">
        <f t="shared" si="257"/>
        <v>0.6051723007</v>
      </c>
      <c r="AF57" s="34">
        <f t="shared" si="27"/>
        <v>307</v>
      </c>
      <c r="AG57" s="34">
        <f t="shared" ref="AG57:AH57" si="258">IF($D57=0,"",ROUND(AA57*AD57,0))</f>
        <v>157</v>
      </c>
      <c r="AH57" s="34">
        <f t="shared" si="258"/>
        <v>172</v>
      </c>
      <c r="AI57" s="34">
        <f t="shared" si="29"/>
        <v>97</v>
      </c>
      <c r="AJ57" s="80"/>
      <c r="AK57" s="99"/>
      <c r="AL57" s="17">
        <f>'AtLarge; STUV'!F63</f>
        <v>1115</v>
      </c>
      <c r="AM57" s="100">
        <f t="shared" si="30"/>
        <v>836</v>
      </c>
      <c r="AN57" s="43">
        <f t="shared" si="31"/>
        <v>0.7497757848</v>
      </c>
      <c r="AO57" s="100">
        <f t="shared" si="32"/>
        <v>733</v>
      </c>
      <c r="AP57" s="42">
        <f t="shared" si="33"/>
        <v>0.6573991031</v>
      </c>
      <c r="AQ57" s="39">
        <f t="shared" si="34"/>
        <v>0.485645933</v>
      </c>
      <c r="AR57" s="39">
        <f t="shared" si="35"/>
        <v>0.6064593301</v>
      </c>
      <c r="AS57" s="39">
        <f t="shared" si="36"/>
        <v>0.653478854</v>
      </c>
      <c r="AT57" s="39">
        <f t="shared" si="37"/>
        <v>0.551159618</v>
      </c>
      <c r="AU57" s="39">
        <f t="shared" si="10"/>
        <v>0.485645933</v>
      </c>
      <c r="AV57" s="39">
        <f t="shared" si="38"/>
        <v>0.4677033493</v>
      </c>
      <c r="AW57" s="39">
        <f t="shared" si="39"/>
        <v>0.653478854</v>
      </c>
      <c r="AX57" s="39">
        <f t="shared" si="40"/>
        <v>0.6330150068</v>
      </c>
    </row>
    <row r="58">
      <c r="A58" s="73"/>
      <c r="B58" s="73"/>
      <c r="C58" s="73"/>
      <c r="D58" s="74">
        <f t="shared" si="11"/>
        <v>1</v>
      </c>
      <c r="E58" s="84">
        <f>'AtLarge; STUV'!M64</f>
        <v>174</v>
      </c>
      <c r="F58" s="84">
        <f>'AtLarge; STUV'!N64</f>
        <v>169</v>
      </c>
      <c r="G58" s="85">
        <f>'AtLarge; STUV'!O64</f>
        <v>120</v>
      </c>
      <c r="H58" s="85">
        <f>'AtLarge; STUV'!P64</f>
        <v>201</v>
      </c>
      <c r="I58" s="94">
        <f t="shared" si="12"/>
        <v>0.4927113703</v>
      </c>
      <c r="J58" s="95">
        <f t="shared" si="13"/>
        <v>0.6261682243</v>
      </c>
      <c r="K58" s="96">
        <f t="shared" ref="K58:M58" si="259">IF($D58=0,"",POWER($I58,K$2))</f>
        <v>1</v>
      </c>
      <c r="L58" s="96">
        <f t="shared" si="259"/>
        <v>0.4927113703</v>
      </c>
      <c r="M58" s="96">
        <f t="shared" si="259"/>
        <v>0.2427644944</v>
      </c>
      <c r="N58" s="97">
        <f t="shared" ref="N58:O58" si="260">IF($D58=0,"",$J58*K58)</f>
        <v>0.6261682243</v>
      </c>
      <c r="O58" s="97">
        <f t="shared" si="260"/>
        <v>0.3085202038</v>
      </c>
      <c r="P58" s="40"/>
      <c r="Q58" s="40"/>
      <c r="R58" s="40"/>
      <c r="S58" s="40"/>
      <c r="T58" s="94">
        <f t="shared" si="16"/>
        <v>0.4927113703</v>
      </c>
      <c r="U58" s="94">
        <f t="shared" si="17"/>
        <v>0.3025221212</v>
      </c>
      <c r="V58" s="98">
        <f t="shared" si="18"/>
        <v>0.5742760426</v>
      </c>
      <c r="W58" s="98">
        <f t="shared" si="19"/>
        <v>0.6087925866</v>
      </c>
      <c r="X58" s="40">
        <f t="shared" si="20"/>
        <v>343</v>
      </c>
      <c r="Y58" s="40">
        <f t="shared" si="21"/>
        <v>321</v>
      </c>
      <c r="Z58" s="40">
        <f t="shared" si="22"/>
        <v>196.9766826</v>
      </c>
      <c r="AA58" s="40">
        <f t="shared" si="23"/>
        <v>146.0233174</v>
      </c>
      <c r="AB58" s="40">
        <f t="shared" si="24"/>
        <v>195.4224203</v>
      </c>
      <c r="AC58" s="40">
        <f t="shared" si="25"/>
        <v>125.5775797</v>
      </c>
      <c r="AD58" s="40">
        <f t="shared" ref="AD58:AE58" si="261">IF($D58=0,"",IFERROR(F58/AA58,0.5))</f>
        <v>1.157349408</v>
      </c>
      <c r="AE58" s="40">
        <f t="shared" si="261"/>
        <v>0.6140544151</v>
      </c>
      <c r="AF58" s="34">
        <f t="shared" si="27"/>
        <v>228</v>
      </c>
      <c r="AG58" s="34">
        <f t="shared" ref="AG58:AH58" si="262">IF($D58=0,"",ROUND(AA58*AD58,0))</f>
        <v>169</v>
      </c>
      <c r="AH58" s="34">
        <f t="shared" si="262"/>
        <v>120</v>
      </c>
      <c r="AI58" s="34">
        <f t="shared" si="29"/>
        <v>77</v>
      </c>
      <c r="AJ58" s="80"/>
      <c r="AK58" s="99"/>
      <c r="AL58" s="17">
        <f>'AtLarge; STUV'!F64</f>
        <v>1191</v>
      </c>
      <c r="AM58" s="100">
        <f t="shared" si="30"/>
        <v>664</v>
      </c>
      <c r="AN58" s="43">
        <f t="shared" si="31"/>
        <v>0.5575146935</v>
      </c>
      <c r="AO58" s="100">
        <f t="shared" si="32"/>
        <v>594</v>
      </c>
      <c r="AP58" s="42">
        <f t="shared" si="33"/>
        <v>0.4987405542</v>
      </c>
      <c r="AQ58" s="39">
        <f t="shared" si="34"/>
        <v>0.4427710843</v>
      </c>
      <c r="AR58" s="39">
        <f t="shared" si="35"/>
        <v>0.5647590361</v>
      </c>
      <c r="AS58" s="39">
        <f t="shared" si="36"/>
        <v>0.5858585859</v>
      </c>
      <c r="AT58" s="39">
        <f t="shared" si="37"/>
        <v>0.5134680135</v>
      </c>
      <c r="AU58" s="39">
        <f t="shared" si="10"/>
        <v>0.4427710843</v>
      </c>
      <c r="AV58" s="39">
        <f t="shared" si="38"/>
        <v>0.5165662651</v>
      </c>
      <c r="AW58" s="39">
        <f t="shared" si="39"/>
        <v>0.5858585859</v>
      </c>
      <c r="AX58" s="39">
        <f t="shared" si="40"/>
        <v>0.6683501684</v>
      </c>
    </row>
    <row r="59">
      <c r="A59" s="73"/>
      <c r="B59" s="73"/>
      <c r="C59" s="73"/>
      <c r="D59" s="74">
        <f t="shared" si="11"/>
        <v>1</v>
      </c>
      <c r="E59" s="84">
        <f>'AtLarge; STUV'!M65</f>
        <v>411</v>
      </c>
      <c r="F59" s="84">
        <f>'AtLarge; STUV'!N65</f>
        <v>311</v>
      </c>
      <c r="G59" s="85">
        <f>'AtLarge; STUV'!O65</f>
        <v>257</v>
      </c>
      <c r="H59" s="85">
        <f>'AtLarge; STUV'!P65</f>
        <v>351</v>
      </c>
      <c r="I59" s="94">
        <f t="shared" si="12"/>
        <v>0.4307479224</v>
      </c>
      <c r="J59" s="95">
        <f t="shared" si="13"/>
        <v>0.5773026316</v>
      </c>
      <c r="K59" s="96">
        <f t="shared" ref="K59:M59" si="263">IF($D59=0,"",POWER($I59,K$2))</f>
        <v>1</v>
      </c>
      <c r="L59" s="96">
        <f t="shared" si="263"/>
        <v>0.4307479224</v>
      </c>
      <c r="M59" s="96">
        <f t="shared" si="263"/>
        <v>0.1855437727</v>
      </c>
      <c r="N59" s="97">
        <f t="shared" ref="N59:O59" si="264">IF($D59=0,"",$J59*K59)</f>
        <v>0.5773026316</v>
      </c>
      <c r="O59" s="97">
        <f t="shared" si="264"/>
        <v>0.2486719092</v>
      </c>
      <c r="P59" s="40"/>
      <c r="Q59" s="40"/>
      <c r="R59" s="40"/>
      <c r="S59" s="40"/>
      <c r="T59" s="94">
        <f t="shared" si="16"/>
        <v>0.4307479224</v>
      </c>
      <c r="U59" s="94">
        <f t="shared" si="17"/>
        <v>0.2536565284</v>
      </c>
      <c r="V59" s="98">
        <f t="shared" si="18"/>
        <v>0.6257447909</v>
      </c>
      <c r="W59" s="98">
        <f t="shared" si="19"/>
        <v>0.6686113376</v>
      </c>
      <c r="X59" s="40">
        <f t="shared" si="20"/>
        <v>722</v>
      </c>
      <c r="Y59" s="40">
        <f t="shared" si="21"/>
        <v>608</v>
      </c>
      <c r="Z59" s="40">
        <f t="shared" si="22"/>
        <v>451.787739</v>
      </c>
      <c r="AA59" s="40">
        <f t="shared" si="23"/>
        <v>270.212261</v>
      </c>
      <c r="AB59" s="40">
        <f t="shared" si="24"/>
        <v>406.5156933</v>
      </c>
      <c r="AC59" s="40">
        <f t="shared" si="25"/>
        <v>201.4843067</v>
      </c>
      <c r="AD59" s="40">
        <f t="shared" ref="AD59:AE59" si="265">IF($D59=0,"",IFERROR(F59/AA59,0.5))</f>
        <v>1.150947033</v>
      </c>
      <c r="AE59" s="40">
        <f t="shared" si="265"/>
        <v>0.6322019156</v>
      </c>
      <c r="AF59" s="34">
        <f t="shared" si="27"/>
        <v>520</v>
      </c>
      <c r="AG59" s="34">
        <f t="shared" ref="AG59:AH59" si="266">IF($D59=0,"",ROUND(AA59*AD59,0))</f>
        <v>311</v>
      </c>
      <c r="AH59" s="34">
        <f t="shared" si="266"/>
        <v>257</v>
      </c>
      <c r="AI59" s="34">
        <f t="shared" si="29"/>
        <v>127</v>
      </c>
      <c r="AJ59" s="80"/>
      <c r="AK59" s="99"/>
      <c r="AL59" s="17">
        <f>'AtLarge; STUV'!F65</f>
        <v>1797</v>
      </c>
      <c r="AM59" s="100">
        <f t="shared" si="30"/>
        <v>1330</v>
      </c>
      <c r="AN59" s="43">
        <f t="shared" si="31"/>
        <v>0.7401224263</v>
      </c>
      <c r="AO59" s="100">
        <f t="shared" si="32"/>
        <v>1215</v>
      </c>
      <c r="AP59" s="42">
        <f t="shared" si="33"/>
        <v>0.6761268781</v>
      </c>
      <c r="AQ59" s="39">
        <f t="shared" si="34"/>
        <v>0.5022556391</v>
      </c>
      <c r="AR59" s="39">
        <f t="shared" si="35"/>
        <v>0.5729323308</v>
      </c>
      <c r="AS59" s="39">
        <f t="shared" si="36"/>
        <v>0.6395061728</v>
      </c>
      <c r="AT59" s="39">
        <f t="shared" si="37"/>
        <v>0.5325102881</v>
      </c>
      <c r="AU59" s="39">
        <f t="shared" si="10"/>
        <v>0.5022556391</v>
      </c>
      <c r="AV59" s="39">
        <f t="shared" si="38"/>
        <v>0.5428571429</v>
      </c>
      <c r="AW59" s="39">
        <f t="shared" si="39"/>
        <v>0.6395061728</v>
      </c>
      <c r="AX59" s="39">
        <f t="shared" si="40"/>
        <v>0.6839506173</v>
      </c>
    </row>
    <row r="60">
      <c r="A60" s="73"/>
      <c r="B60" s="73"/>
      <c r="C60" s="73"/>
      <c r="D60" s="74">
        <f t="shared" si="11"/>
        <v>1</v>
      </c>
      <c r="E60" s="84">
        <f>'AtLarge; STUV'!M66</f>
        <v>103</v>
      </c>
      <c r="F60" s="84">
        <f>'AtLarge; STUV'!N66</f>
        <v>66</v>
      </c>
      <c r="G60" s="85">
        <f>'AtLarge; STUV'!O66</f>
        <v>120</v>
      </c>
      <c r="H60" s="85">
        <f>'AtLarge; STUV'!P66</f>
        <v>137</v>
      </c>
      <c r="I60" s="94">
        <f t="shared" si="12"/>
        <v>0.3905325444</v>
      </c>
      <c r="J60" s="95">
        <f t="shared" si="13"/>
        <v>0.53307393</v>
      </c>
      <c r="K60" s="96">
        <f t="shared" ref="K60:M60" si="267">IF($D60=0,"",POWER($I60,K$2))</f>
        <v>1</v>
      </c>
      <c r="L60" s="96">
        <f t="shared" si="267"/>
        <v>0.3905325444</v>
      </c>
      <c r="M60" s="96">
        <f t="shared" si="267"/>
        <v>0.1525156682</v>
      </c>
      <c r="N60" s="97">
        <f t="shared" ref="N60:O60" si="268">IF($D60=0,"",$J60*K60)</f>
        <v>0.53307393</v>
      </c>
      <c r="O60" s="97">
        <f t="shared" si="268"/>
        <v>0.2081827182</v>
      </c>
      <c r="P60" s="40"/>
      <c r="Q60" s="40"/>
      <c r="R60" s="40"/>
      <c r="S60" s="40"/>
      <c r="T60" s="94">
        <f t="shared" si="16"/>
        <v>0.3905325444</v>
      </c>
      <c r="U60" s="94">
        <f t="shared" si="17"/>
        <v>0.2094278268</v>
      </c>
      <c r="V60" s="98">
        <f t="shared" si="18"/>
        <v>0.6567545003</v>
      </c>
      <c r="W60" s="98">
        <f t="shared" si="19"/>
        <v>0.7197176249</v>
      </c>
      <c r="X60" s="40">
        <f t="shared" si="20"/>
        <v>169</v>
      </c>
      <c r="Y60" s="40">
        <f t="shared" si="21"/>
        <v>257</v>
      </c>
      <c r="Z60" s="40">
        <f t="shared" si="22"/>
        <v>110.9915105</v>
      </c>
      <c r="AA60" s="40">
        <f t="shared" si="23"/>
        <v>58.00848945</v>
      </c>
      <c r="AB60" s="40">
        <f t="shared" si="24"/>
        <v>184.9674296</v>
      </c>
      <c r="AC60" s="40">
        <f t="shared" si="25"/>
        <v>72.03257039</v>
      </c>
      <c r="AD60" s="40">
        <f t="shared" ref="AD60:AE60" si="269">IF($D60=0,"",IFERROR(F60/AA60,0.5))</f>
        <v>1.1377645</v>
      </c>
      <c r="AE60" s="40">
        <f t="shared" si="269"/>
        <v>0.6487628674</v>
      </c>
      <c r="AF60" s="34">
        <f t="shared" si="27"/>
        <v>126</v>
      </c>
      <c r="AG60" s="34">
        <f t="shared" ref="AG60:AH60" si="270">IF($D60=0,"",ROUND(AA60*AD60,0))</f>
        <v>66</v>
      </c>
      <c r="AH60" s="34">
        <f t="shared" si="270"/>
        <v>120</v>
      </c>
      <c r="AI60" s="34">
        <f t="shared" si="29"/>
        <v>47</v>
      </c>
      <c r="AJ60" s="80"/>
      <c r="AK60" s="99"/>
      <c r="AL60" s="17">
        <f>'AtLarge; STUV'!F66</f>
        <v>554</v>
      </c>
      <c r="AM60" s="100">
        <f t="shared" si="30"/>
        <v>426</v>
      </c>
      <c r="AN60" s="43">
        <f t="shared" si="31"/>
        <v>0.7689530686</v>
      </c>
      <c r="AO60" s="100">
        <f t="shared" si="32"/>
        <v>359</v>
      </c>
      <c r="AP60" s="42">
        <f t="shared" si="33"/>
        <v>0.6480144404</v>
      </c>
      <c r="AQ60" s="39">
        <f t="shared" si="34"/>
        <v>0.5234741784</v>
      </c>
      <c r="AR60" s="39">
        <f t="shared" si="35"/>
        <v>0.5633802817</v>
      </c>
      <c r="AS60" s="39">
        <f t="shared" si="36"/>
        <v>0.6852367688</v>
      </c>
      <c r="AT60" s="39">
        <f t="shared" si="37"/>
        <v>0.4818941504</v>
      </c>
      <c r="AU60" s="39">
        <f t="shared" si="10"/>
        <v>0.5234741784</v>
      </c>
      <c r="AV60" s="39">
        <f t="shared" si="38"/>
        <v>0.396713615</v>
      </c>
      <c r="AW60" s="39">
        <f t="shared" si="39"/>
        <v>0.6852367688</v>
      </c>
      <c r="AX60" s="39">
        <f t="shared" si="40"/>
        <v>0.5348189415</v>
      </c>
    </row>
    <row r="61">
      <c r="A61" s="73"/>
      <c r="B61" s="73"/>
      <c r="C61" s="73"/>
      <c r="D61" s="74">
        <f t="shared" si="11"/>
        <v>1</v>
      </c>
      <c r="E61" s="84">
        <f>'AtLarge; STUV'!M67</f>
        <v>190</v>
      </c>
      <c r="F61" s="84">
        <f>'AtLarge; STUV'!N67</f>
        <v>119</v>
      </c>
      <c r="G61" s="85">
        <f>'AtLarge; STUV'!O67</f>
        <v>154</v>
      </c>
      <c r="H61" s="85">
        <f>'AtLarge; STUV'!P67</f>
        <v>204</v>
      </c>
      <c r="I61" s="94">
        <f t="shared" si="12"/>
        <v>0.3851132686</v>
      </c>
      <c r="J61" s="95">
        <f t="shared" si="13"/>
        <v>0.5698324022</v>
      </c>
      <c r="K61" s="96">
        <f t="shared" ref="K61:M61" si="271">IF($D61=0,"",POWER($I61,K$2))</f>
        <v>1</v>
      </c>
      <c r="L61" s="96">
        <f t="shared" si="271"/>
        <v>0.3851132686</v>
      </c>
      <c r="M61" s="96">
        <f t="shared" si="271"/>
        <v>0.1483122297</v>
      </c>
      <c r="N61" s="97">
        <f t="shared" ref="N61:O61" si="272">IF($D61=0,"",$J61*K61)</f>
        <v>0.5698324022</v>
      </c>
      <c r="O61" s="97">
        <f t="shared" si="272"/>
        <v>0.219450019</v>
      </c>
      <c r="P61" s="40"/>
      <c r="Q61" s="40"/>
      <c r="R61" s="40"/>
      <c r="S61" s="40"/>
      <c r="T61" s="94">
        <f t="shared" si="16"/>
        <v>0.3851132686</v>
      </c>
      <c r="U61" s="94">
        <f t="shared" si="17"/>
        <v>0.2461862991</v>
      </c>
      <c r="V61" s="98">
        <f t="shared" si="18"/>
        <v>0.6691069613</v>
      </c>
      <c r="W61" s="98">
        <f t="shared" si="19"/>
        <v>0.6846752143</v>
      </c>
      <c r="X61" s="40">
        <f t="shared" si="20"/>
        <v>309</v>
      </c>
      <c r="Y61" s="40">
        <f t="shared" si="21"/>
        <v>358</v>
      </c>
      <c r="Z61" s="40">
        <f t="shared" si="22"/>
        <v>206.754051</v>
      </c>
      <c r="AA61" s="40">
        <f t="shared" si="23"/>
        <v>102.245949</v>
      </c>
      <c r="AB61" s="40">
        <f t="shared" si="24"/>
        <v>245.1137267</v>
      </c>
      <c r="AC61" s="40">
        <f t="shared" si="25"/>
        <v>112.8862733</v>
      </c>
      <c r="AD61" s="40">
        <f t="shared" ref="AD61:AE61" si="273">IF($D61=0,"",IFERROR(F61/AA61,0.5))</f>
        <v>1.163860292</v>
      </c>
      <c r="AE61" s="40">
        <f t="shared" si="273"/>
        <v>0.6282797869</v>
      </c>
      <c r="AF61" s="34">
        <f t="shared" si="27"/>
        <v>241</v>
      </c>
      <c r="AG61" s="34">
        <f t="shared" ref="AG61:AH61" si="274">IF($D61=0,"",ROUND(AA61*AD61,0))</f>
        <v>119</v>
      </c>
      <c r="AH61" s="34">
        <f t="shared" si="274"/>
        <v>154</v>
      </c>
      <c r="AI61" s="34">
        <f t="shared" si="29"/>
        <v>71</v>
      </c>
      <c r="AJ61" s="80"/>
      <c r="AK61" s="99"/>
      <c r="AL61" s="17">
        <f>'AtLarge; STUV'!F67</f>
        <v>922</v>
      </c>
      <c r="AM61" s="100">
        <f t="shared" si="30"/>
        <v>667</v>
      </c>
      <c r="AN61" s="43">
        <f t="shared" si="31"/>
        <v>0.7234273319</v>
      </c>
      <c r="AO61" s="100">
        <f t="shared" si="32"/>
        <v>585</v>
      </c>
      <c r="AP61" s="42">
        <f t="shared" si="33"/>
        <v>0.6344902386</v>
      </c>
      <c r="AQ61" s="39">
        <f t="shared" si="34"/>
        <v>0.5157421289</v>
      </c>
      <c r="AR61" s="39">
        <f t="shared" si="35"/>
        <v>0.5907046477</v>
      </c>
      <c r="AS61" s="39">
        <f t="shared" si="36"/>
        <v>0.6752136752</v>
      </c>
      <c r="AT61" s="39">
        <f t="shared" si="37"/>
        <v>0.5333333333</v>
      </c>
      <c r="AU61" s="39">
        <f t="shared" si="10"/>
        <v>0.5157421289</v>
      </c>
      <c r="AV61" s="39">
        <f t="shared" si="38"/>
        <v>0.4632683658</v>
      </c>
      <c r="AW61" s="39">
        <f t="shared" si="39"/>
        <v>0.6752136752</v>
      </c>
      <c r="AX61" s="39">
        <f t="shared" si="40"/>
        <v>0.6153846154</v>
      </c>
    </row>
    <row r="62">
      <c r="A62" s="73"/>
      <c r="B62" s="73"/>
      <c r="C62" s="73"/>
      <c r="D62" s="74">
        <f t="shared" si="11"/>
        <v>1</v>
      </c>
      <c r="E62" s="84">
        <f>'AtLarge; STUV'!M68</f>
        <v>190</v>
      </c>
      <c r="F62" s="84">
        <f>'AtLarge; STUV'!N68</f>
        <v>153</v>
      </c>
      <c r="G62" s="85">
        <f>'AtLarge; STUV'!O68</f>
        <v>136</v>
      </c>
      <c r="H62" s="85">
        <f>'AtLarge; STUV'!P68</f>
        <v>226</v>
      </c>
      <c r="I62" s="94">
        <f t="shared" si="12"/>
        <v>0.4460641399</v>
      </c>
      <c r="J62" s="95">
        <f t="shared" si="13"/>
        <v>0.6243093923</v>
      </c>
      <c r="K62" s="96">
        <f t="shared" ref="K62:M62" si="275">IF($D62=0,"",POWER($I62,K$2))</f>
        <v>1</v>
      </c>
      <c r="L62" s="96">
        <f t="shared" si="275"/>
        <v>0.4460641399</v>
      </c>
      <c r="M62" s="96">
        <f t="shared" si="275"/>
        <v>0.1989732169</v>
      </c>
      <c r="N62" s="97">
        <f t="shared" ref="N62:O62" si="276">IF($D62=0,"",$J62*K62)</f>
        <v>0.6243093923</v>
      </c>
      <c r="O62" s="97">
        <f t="shared" si="276"/>
        <v>0.2784820321</v>
      </c>
      <c r="P62" s="40"/>
      <c r="Q62" s="40"/>
      <c r="R62" s="40"/>
      <c r="S62" s="40"/>
      <c r="T62" s="94">
        <f t="shared" si="16"/>
        <v>0.4460641399</v>
      </c>
      <c r="U62" s="94">
        <f t="shared" si="17"/>
        <v>0.3006632891</v>
      </c>
      <c r="V62" s="98">
        <f t="shared" si="18"/>
        <v>0.6197057576</v>
      </c>
      <c r="W62" s="98">
        <f t="shared" si="19"/>
        <v>0.6195424865</v>
      </c>
      <c r="X62" s="40">
        <f t="shared" si="20"/>
        <v>343</v>
      </c>
      <c r="Y62" s="40">
        <f t="shared" si="21"/>
        <v>362</v>
      </c>
      <c r="Z62" s="40">
        <f t="shared" si="22"/>
        <v>212.5590749</v>
      </c>
      <c r="AA62" s="40">
        <f t="shared" si="23"/>
        <v>130.4409251</v>
      </c>
      <c r="AB62" s="40">
        <f t="shared" si="24"/>
        <v>224.2743801</v>
      </c>
      <c r="AC62" s="40">
        <f t="shared" si="25"/>
        <v>137.7256199</v>
      </c>
      <c r="AD62" s="40">
        <f t="shared" ref="AD62:AE62" si="277">IF($D62=0,"",IFERROR(F62/AA62,0.5))</f>
        <v>1.172944763</v>
      </c>
      <c r="AE62" s="40">
        <f t="shared" si="277"/>
        <v>0.6064000709</v>
      </c>
      <c r="AF62" s="34">
        <f t="shared" si="27"/>
        <v>249</v>
      </c>
      <c r="AG62" s="34">
        <f t="shared" ref="AG62:AH62" si="278">IF($D62=0,"",ROUND(AA62*AD62,0))</f>
        <v>153</v>
      </c>
      <c r="AH62" s="34">
        <f t="shared" si="278"/>
        <v>136</v>
      </c>
      <c r="AI62" s="34">
        <f t="shared" si="29"/>
        <v>84</v>
      </c>
      <c r="AJ62" s="80"/>
      <c r="AK62" s="99"/>
      <c r="AL62" s="17">
        <f>'AtLarge; STUV'!F68</f>
        <v>991</v>
      </c>
      <c r="AM62" s="100">
        <f t="shared" si="30"/>
        <v>705</v>
      </c>
      <c r="AN62" s="43">
        <f t="shared" si="31"/>
        <v>0.7114026236</v>
      </c>
      <c r="AO62" s="100">
        <f t="shared" si="32"/>
        <v>622</v>
      </c>
      <c r="AP62" s="42">
        <f t="shared" si="33"/>
        <v>0.6276488396</v>
      </c>
      <c r="AQ62" s="39">
        <f t="shared" si="34"/>
        <v>0.4624113475</v>
      </c>
      <c r="AR62" s="39">
        <f t="shared" si="35"/>
        <v>0.590070922</v>
      </c>
      <c r="AS62" s="39">
        <f t="shared" si="36"/>
        <v>0.6189710611</v>
      </c>
      <c r="AT62" s="39">
        <f t="shared" si="37"/>
        <v>0.5353697749</v>
      </c>
      <c r="AU62" s="39">
        <f t="shared" si="10"/>
        <v>0.4624113475</v>
      </c>
      <c r="AV62" s="39">
        <f t="shared" si="38"/>
        <v>0.4865248227</v>
      </c>
      <c r="AW62" s="39">
        <f t="shared" si="39"/>
        <v>0.6189710611</v>
      </c>
      <c r="AX62" s="39">
        <f t="shared" si="40"/>
        <v>0.6463022508</v>
      </c>
    </row>
    <row r="63">
      <c r="A63" s="73"/>
      <c r="B63" s="73"/>
      <c r="C63" s="73"/>
      <c r="D63" s="74">
        <f t="shared" si="11"/>
        <v>1</v>
      </c>
      <c r="E63" s="84">
        <f>'AtLarge; STUV'!M69</f>
        <v>275</v>
      </c>
      <c r="F63" s="84">
        <f>'AtLarge; STUV'!N69</f>
        <v>206</v>
      </c>
      <c r="G63" s="85">
        <f>'AtLarge; STUV'!O69</f>
        <v>185</v>
      </c>
      <c r="H63" s="85">
        <f>'AtLarge; STUV'!P69</f>
        <v>318</v>
      </c>
      <c r="I63" s="94">
        <f t="shared" si="12"/>
        <v>0.4282744283</v>
      </c>
      <c r="J63" s="95">
        <f t="shared" si="13"/>
        <v>0.6322067594</v>
      </c>
      <c r="K63" s="96">
        <f t="shared" ref="K63:M63" si="279">IF($D63=0,"",POWER($I63,K$2))</f>
        <v>1</v>
      </c>
      <c r="L63" s="96">
        <f t="shared" si="279"/>
        <v>0.4282744283</v>
      </c>
      <c r="M63" s="96">
        <f t="shared" si="279"/>
        <v>0.1834189859</v>
      </c>
      <c r="N63" s="97">
        <f t="shared" ref="N63:O63" si="280">IF($D63=0,"",$J63*K63)</f>
        <v>0.6322067594</v>
      </c>
      <c r="O63" s="97">
        <f t="shared" si="280"/>
        <v>0.2707579885</v>
      </c>
      <c r="P63" s="40"/>
      <c r="Q63" s="40"/>
      <c r="R63" s="40"/>
      <c r="S63" s="40"/>
      <c r="T63" s="94">
        <f t="shared" si="16"/>
        <v>0.4282744283</v>
      </c>
      <c r="U63" s="94">
        <f t="shared" si="17"/>
        <v>0.3085606563</v>
      </c>
      <c r="V63" s="98">
        <f t="shared" si="18"/>
        <v>0.6386778589</v>
      </c>
      <c r="W63" s="98">
        <f t="shared" si="19"/>
        <v>0.6151948871</v>
      </c>
      <c r="X63" s="40">
        <f t="shared" si="20"/>
        <v>481</v>
      </c>
      <c r="Y63" s="40">
        <f t="shared" si="21"/>
        <v>503</v>
      </c>
      <c r="Z63" s="40">
        <f t="shared" si="22"/>
        <v>307.2040501</v>
      </c>
      <c r="AA63" s="40">
        <f t="shared" si="23"/>
        <v>173.7959499</v>
      </c>
      <c r="AB63" s="40">
        <f t="shared" si="24"/>
        <v>309.4430282</v>
      </c>
      <c r="AC63" s="40">
        <f t="shared" si="25"/>
        <v>193.5569718</v>
      </c>
      <c r="AD63" s="40">
        <f t="shared" ref="AD63:AE63" si="281">IF($D63=0,"",IFERROR(F63/AA63,0.5))</f>
        <v>1.185298047</v>
      </c>
      <c r="AE63" s="40">
        <f t="shared" si="281"/>
        <v>0.5978483376</v>
      </c>
      <c r="AF63" s="34">
        <f t="shared" si="27"/>
        <v>364</v>
      </c>
      <c r="AG63" s="34">
        <f t="shared" ref="AG63:AH63" si="282">IF($D63=0,"",ROUND(AA63*AD63,0))</f>
        <v>206</v>
      </c>
      <c r="AH63" s="34">
        <f t="shared" si="282"/>
        <v>185</v>
      </c>
      <c r="AI63" s="34">
        <f t="shared" si="29"/>
        <v>116</v>
      </c>
      <c r="AJ63" s="80"/>
      <c r="AK63" s="99"/>
      <c r="AL63" s="17">
        <f>'AtLarge; STUV'!F69</f>
        <v>1438</v>
      </c>
      <c r="AM63" s="100">
        <f t="shared" si="30"/>
        <v>984</v>
      </c>
      <c r="AN63" s="43">
        <f t="shared" si="31"/>
        <v>0.6842837274</v>
      </c>
      <c r="AO63" s="100">
        <f t="shared" si="32"/>
        <v>871</v>
      </c>
      <c r="AP63" s="42">
        <f t="shared" si="33"/>
        <v>0.6057023644</v>
      </c>
      <c r="AQ63" s="39">
        <f t="shared" si="34"/>
        <v>0.4674796748</v>
      </c>
      <c r="AR63" s="39">
        <f t="shared" si="35"/>
        <v>0.6026422764</v>
      </c>
      <c r="AS63" s="39">
        <f t="shared" si="36"/>
        <v>0.6303099885</v>
      </c>
      <c r="AT63" s="39">
        <f t="shared" si="37"/>
        <v>0.5510907003</v>
      </c>
      <c r="AU63" s="39">
        <f t="shared" si="10"/>
        <v>0.4674796748</v>
      </c>
      <c r="AV63" s="39">
        <f t="shared" si="38"/>
        <v>0.4888211382</v>
      </c>
      <c r="AW63" s="39">
        <f t="shared" si="39"/>
        <v>0.6303099885</v>
      </c>
      <c r="AX63" s="39">
        <f t="shared" si="40"/>
        <v>0.6544202067</v>
      </c>
    </row>
    <row r="64">
      <c r="A64" s="73"/>
      <c r="B64" s="73"/>
      <c r="C64" s="73"/>
      <c r="D64" s="74">
        <f t="shared" si="11"/>
        <v>1</v>
      </c>
      <c r="E64" s="84">
        <f>'AtLarge; STUV'!M70</f>
        <v>104</v>
      </c>
      <c r="F64" s="84">
        <f>'AtLarge; STUV'!N70</f>
        <v>82</v>
      </c>
      <c r="G64" s="85">
        <f>'AtLarge; STUV'!O70</f>
        <v>74</v>
      </c>
      <c r="H64" s="85">
        <f>'AtLarge; STUV'!P70</f>
        <v>121</v>
      </c>
      <c r="I64" s="94">
        <f t="shared" si="12"/>
        <v>0.4408602151</v>
      </c>
      <c r="J64" s="95">
        <f t="shared" si="13"/>
        <v>0.6205128205</v>
      </c>
      <c r="K64" s="96">
        <f t="shared" ref="K64:M64" si="283">IF($D64=0,"",POWER($I64,K$2))</f>
        <v>1</v>
      </c>
      <c r="L64" s="96">
        <f t="shared" si="283"/>
        <v>0.4408602151</v>
      </c>
      <c r="M64" s="96">
        <f t="shared" si="283"/>
        <v>0.1943577292</v>
      </c>
      <c r="N64" s="97">
        <f t="shared" ref="N64:O64" si="284">IF($D64=0,"",$J64*K64)</f>
        <v>0.6205128205</v>
      </c>
      <c r="O64" s="97">
        <f t="shared" si="284"/>
        <v>0.2735594155</v>
      </c>
      <c r="P64" s="40"/>
      <c r="Q64" s="40"/>
      <c r="R64" s="40"/>
      <c r="S64" s="40"/>
      <c r="T64" s="94">
        <f t="shared" si="16"/>
        <v>0.4408602151</v>
      </c>
      <c r="U64" s="94">
        <f t="shared" si="17"/>
        <v>0.2968667174</v>
      </c>
      <c r="V64" s="98">
        <f t="shared" si="18"/>
        <v>0.624087105</v>
      </c>
      <c r="W64" s="98">
        <f t="shared" si="19"/>
        <v>0.6242646244</v>
      </c>
      <c r="X64" s="40">
        <f t="shared" si="20"/>
        <v>186</v>
      </c>
      <c r="Y64" s="40">
        <f t="shared" si="21"/>
        <v>195</v>
      </c>
      <c r="Z64" s="40">
        <f t="shared" si="22"/>
        <v>116.0802015</v>
      </c>
      <c r="AA64" s="40">
        <f t="shared" si="23"/>
        <v>69.91979848</v>
      </c>
      <c r="AB64" s="40">
        <f t="shared" si="24"/>
        <v>121.7316018</v>
      </c>
      <c r="AC64" s="40">
        <f t="shared" si="25"/>
        <v>73.26839823</v>
      </c>
      <c r="AD64" s="40">
        <f t="shared" ref="AD64:AE64" si="285">IF($D64=0,"",IFERROR(F64/AA64,0.5))</f>
        <v>1.172772259</v>
      </c>
      <c r="AE64" s="40">
        <f t="shared" si="285"/>
        <v>0.6078947367</v>
      </c>
      <c r="AF64" s="34">
        <f t="shared" si="27"/>
        <v>136</v>
      </c>
      <c r="AG64" s="34">
        <f t="shared" ref="AG64:AH64" si="286">IF($D64=0,"",ROUND(AA64*AD64,0))</f>
        <v>82</v>
      </c>
      <c r="AH64" s="34">
        <f t="shared" si="286"/>
        <v>74</v>
      </c>
      <c r="AI64" s="34">
        <f t="shared" si="29"/>
        <v>45</v>
      </c>
      <c r="AJ64" s="80"/>
      <c r="AK64" s="99"/>
      <c r="AL64" s="17">
        <f>'AtLarge; STUV'!F70</f>
        <v>721</v>
      </c>
      <c r="AM64" s="100">
        <f t="shared" si="30"/>
        <v>381</v>
      </c>
      <c r="AN64" s="43">
        <f t="shared" si="31"/>
        <v>0.5284327323</v>
      </c>
      <c r="AO64" s="100">
        <f t="shared" si="32"/>
        <v>337</v>
      </c>
      <c r="AP64" s="42">
        <f t="shared" si="33"/>
        <v>0.46740638</v>
      </c>
      <c r="AQ64" s="39">
        <f t="shared" si="34"/>
        <v>0.467191601</v>
      </c>
      <c r="AR64" s="39">
        <f t="shared" si="35"/>
        <v>0.5905511811</v>
      </c>
      <c r="AS64" s="39">
        <f t="shared" si="36"/>
        <v>0.6231454006</v>
      </c>
      <c r="AT64" s="39">
        <f t="shared" si="37"/>
        <v>0.5370919881</v>
      </c>
      <c r="AU64" s="39">
        <f t="shared" si="10"/>
        <v>0.467191601</v>
      </c>
      <c r="AV64" s="39">
        <f t="shared" si="38"/>
        <v>0.4881889764</v>
      </c>
      <c r="AW64" s="39">
        <f t="shared" si="39"/>
        <v>0.6231454006</v>
      </c>
      <c r="AX64" s="39">
        <f t="shared" si="40"/>
        <v>0.646884273</v>
      </c>
    </row>
    <row r="65">
      <c r="A65" s="73"/>
      <c r="B65" s="73"/>
      <c r="C65" s="73"/>
      <c r="D65" s="74">
        <f t="shared" si="11"/>
        <v>1</v>
      </c>
      <c r="E65" s="84">
        <f>'AtLarge; STUV'!M71</f>
        <v>79</v>
      </c>
      <c r="F65" s="84">
        <f>'AtLarge; STUV'!N71</f>
        <v>77</v>
      </c>
      <c r="G65" s="85">
        <f>'AtLarge; STUV'!O71</f>
        <v>61</v>
      </c>
      <c r="H65" s="85">
        <f>'AtLarge; STUV'!P71</f>
        <v>138</v>
      </c>
      <c r="I65" s="94">
        <f t="shared" si="12"/>
        <v>0.4935897436</v>
      </c>
      <c r="J65" s="95">
        <f t="shared" si="13"/>
        <v>0.6934673367</v>
      </c>
      <c r="K65" s="96">
        <f t="shared" ref="K65:M65" si="287">IF($D65=0,"",POWER($I65,K$2))</f>
        <v>1</v>
      </c>
      <c r="L65" s="96">
        <f t="shared" si="287"/>
        <v>0.4935897436</v>
      </c>
      <c r="M65" s="96">
        <f t="shared" si="287"/>
        <v>0.243630835</v>
      </c>
      <c r="N65" s="97">
        <f t="shared" ref="N65:O65" si="288">IF($D65=0,"",$J65*K65)</f>
        <v>0.6934673367</v>
      </c>
      <c r="O65" s="97">
        <f t="shared" si="288"/>
        <v>0.3422883649</v>
      </c>
      <c r="P65" s="40"/>
      <c r="Q65" s="40"/>
      <c r="R65" s="40"/>
      <c r="S65" s="40"/>
      <c r="T65" s="94">
        <f t="shared" si="16"/>
        <v>0.4935897436</v>
      </c>
      <c r="U65" s="94">
        <f t="shared" si="17"/>
        <v>0.3698212335</v>
      </c>
      <c r="V65" s="98">
        <f t="shared" si="18"/>
        <v>0.5862908097</v>
      </c>
      <c r="W65" s="98">
        <f t="shared" si="19"/>
        <v>0.5425688187</v>
      </c>
      <c r="X65" s="40">
        <f t="shared" si="20"/>
        <v>156</v>
      </c>
      <c r="Y65" s="40">
        <f t="shared" si="21"/>
        <v>199</v>
      </c>
      <c r="Z65" s="40">
        <f t="shared" si="22"/>
        <v>91.46136631</v>
      </c>
      <c r="AA65" s="40">
        <f t="shared" si="23"/>
        <v>64.53863369</v>
      </c>
      <c r="AB65" s="40">
        <f t="shared" si="24"/>
        <v>107.9711949</v>
      </c>
      <c r="AC65" s="40">
        <f t="shared" si="25"/>
        <v>91.02880508</v>
      </c>
      <c r="AD65" s="40">
        <f t="shared" ref="AD65:AE65" si="289">IF($D65=0,"",IFERROR(F65/AA65,0.5))</f>
        <v>1.193083826</v>
      </c>
      <c r="AE65" s="40">
        <f t="shared" si="289"/>
        <v>0.5649654988</v>
      </c>
      <c r="AF65" s="34">
        <f t="shared" si="27"/>
        <v>109</v>
      </c>
      <c r="AG65" s="34">
        <f t="shared" ref="AG65:AH65" si="290">IF($D65=0,"",ROUND(AA65*AD65,0))</f>
        <v>77</v>
      </c>
      <c r="AH65" s="34">
        <f t="shared" si="290"/>
        <v>61</v>
      </c>
      <c r="AI65" s="34">
        <f t="shared" si="29"/>
        <v>51</v>
      </c>
      <c r="AJ65" s="80"/>
      <c r="AK65" s="99"/>
      <c r="AL65" s="17">
        <f>'AtLarge; STUV'!F71</f>
        <v>510</v>
      </c>
      <c r="AM65" s="100">
        <f t="shared" si="30"/>
        <v>355</v>
      </c>
      <c r="AN65" s="43">
        <f t="shared" si="31"/>
        <v>0.6960784314</v>
      </c>
      <c r="AO65" s="100">
        <f t="shared" si="32"/>
        <v>298</v>
      </c>
      <c r="AP65" s="42">
        <f t="shared" si="33"/>
        <v>0.5843137255</v>
      </c>
      <c r="AQ65" s="39">
        <f t="shared" si="34"/>
        <v>0.3943661972</v>
      </c>
      <c r="AR65" s="39">
        <f t="shared" si="35"/>
        <v>0.6112676056</v>
      </c>
      <c r="AS65" s="39">
        <f t="shared" si="36"/>
        <v>0.5704697987</v>
      </c>
      <c r="AT65" s="39">
        <f t="shared" si="37"/>
        <v>0.5369127517</v>
      </c>
      <c r="AU65" s="39">
        <f t="shared" si="10"/>
        <v>0.3943661972</v>
      </c>
      <c r="AV65" s="39">
        <f t="shared" si="38"/>
        <v>0.4394366197</v>
      </c>
      <c r="AW65" s="39">
        <f t="shared" si="39"/>
        <v>0.5704697987</v>
      </c>
      <c r="AX65" s="39">
        <f t="shared" si="40"/>
        <v>0.6241610738</v>
      </c>
    </row>
    <row r="66">
      <c r="A66" s="73"/>
      <c r="B66" s="73"/>
      <c r="C66" s="73"/>
      <c r="D66" s="74">
        <f t="shared" si="11"/>
        <v>1</v>
      </c>
      <c r="E66" s="84">
        <f>'AtLarge; STUV'!M72</f>
        <v>403</v>
      </c>
      <c r="F66" s="84">
        <f>'AtLarge; STUV'!N72</f>
        <v>279</v>
      </c>
      <c r="G66" s="85">
        <f>'AtLarge; STUV'!O72</f>
        <v>489</v>
      </c>
      <c r="H66" s="85">
        <f>'AtLarge; STUV'!P72</f>
        <v>589</v>
      </c>
      <c r="I66" s="94">
        <f t="shared" si="12"/>
        <v>0.4090909091</v>
      </c>
      <c r="J66" s="95">
        <f t="shared" si="13"/>
        <v>0.5463821892</v>
      </c>
      <c r="K66" s="96">
        <f t="shared" ref="K66:M66" si="291">IF($D66=0,"",POWER($I66,K$2))</f>
        <v>1</v>
      </c>
      <c r="L66" s="96">
        <f t="shared" si="291"/>
        <v>0.4090909091</v>
      </c>
      <c r="M66" s="96">
        <f t="shared" si="291"/>
        <v>0.1673553719</v>
      </c>
      <c r="N66" s="97">
        <f t="shared" ref="N66:O66" si="292">IF($D66=0,"",$J66*K66)</f>
        <v>0.5463821892</v>
      </c>
      <c r="O66" s="97">
        <f t="shared" si="292"/>
        <v>0.2235199865</v>
      </c>
      <c r="P66" s="40"/>
      <c r="Q66" s="40"/>
      <c r="R66" s="40"/>
      <c r="S66" s="40"/>
      <c r="T66" s="94">
        <f t="shared" si="16"/>
        <v>0.4090909091</v>
      </c>
      <c r="U66" s="94">
        <f t="shared" si="17"/>
        <v>0.2227360861</v>
      </c>
      <c r="V66" s="98">
        <f t="shared" si="18"/>
        <v>0.6410854004</v>
      </c>
      <c r="W66" s="98">
        <f t="shared" si="19"/>
        <v>0.7031043178</v>
      </c>
      <c r="X66" s="40">
        <f t="shared" si="20"/>
        <v>682</v>
      </c>
      <c r="Y66" s="40">
        <f t="shared" si="21"/>
        <v>1078</v>
      </c>
      <c r="Z66" s="40">
        <f t="shared" si="22"/>
        <v>437.220243</v>
      </c>
      <c r="AA66" s="40">
        <f t="shared" si="23"/>
        <v>244.779757</v>
      </c>
      <c r="AB66" s="40">
        <f t="shared" si="24"/>
        <v>757.9464546</v>
      </c>
      <c r="AC66" s="40">
        <f t="shared" si="25"/>
        <v>320.0535454</v>
      </c>
      <c r="AD66" s="40">
        <f t="shared" ref="AD66:AE66" si="293">IF($D66=0,"",IFERROR(F66/AA66,0.5))</f>
        <v>1.139800135</v>
      </c>
      <c r="AE66" s="40">
        <f t="shared" si="293"/>
        <v>0.6451643082</v>
      </c>
      <c r="AF66" s="34">
        <f t="shared" si="27"/>
        <v>498</v>
      </c>
      <c r="AG66" s="34">
        <f t="shared" ref="AG66:AH66" si="294">IF($D66=0,"",ROUND(AA66*AD66,0))</f>
        <v>279</v>
      </c>
      <c r="AH66" s="34">
        <f t="shared" si="294"/>
        <v>489</v>
      </c>
      <c r="AI66" s="34">
        <f t="shared" si="29"/>
        <v>206</v>
      </c>
      <c r="AJ66" s="80"/>
      <c r="AK66" s="99"/>
      <c r="AL66" s="17">
        <f>'AtLarge; STUV'!F72</f>
        <v>2347</v>
      </c>
      <c r="AM66" s="100">
        <f t="shared" si="30"/>
        <v>1760</v>
      </c>
      <c r="AN66" s="43">
        <f t="shared" si="31"/>
        <v>0.749893481</v>
      </c>
      <c r="AO66" s="100">
        <f t="shared" si="32"/>
        <v>1472</v>
      </c>
      <c r="AP66" s="42">
        <f t="shared" si="33"/>
        <v>0.6271836387</v>
      </c>
      <c r="AQ66" s="39">
        <f t="shared" si="34"/>
        <v>0.5068181818</v>
      </c>
      <c r="AR66" s="39">
        <f t="shared" si="35"/>
        <v>0.5636363636</v>
      </c>
      <c r="AS66" s="39">
        <f t="shared" si="36"/>
        <v>0.6705163043</v>
      </c>
      <c r="AT66" s="39">
        <f t="shared" si="37"/>
        <v>0.4782608696</v>
      </c>
      <c r="AU66" s="39">
        <f t="shared" si="10"/>
        <v>0.5068181818</v>
      </c>
      <c r="AV66" s="39">
        <f t="shared" si="38"/>
        <v>0.3875</v>
      </c>
      <c r="AW66" s="39">
        <f t="shared" si="39"/>
        <v>0.6705163043</v>
      </c>
      <c r="AX66" s="39">
        <f t="shared" si="40"/>
        <v>0.5278532609</v>
      </c>
    </row>
    <row r="67">
      <c r="A67" s="73"/>
      <c r="B67" s="73"/>
      <c r="C67" s="73"/>
      <c r="D67" s="74">
        <f t="shared" si="11"/>
        <v>1</v>
      </c>
      <c r="E67" s="84">
        <f>'AtLarge; STUV'!M73</f>
        <v>282</v>
      </c>
      <c r="F67" s="84">
        <f>'AtLarge; STUV'!N73</f>
        <v>243</v>
      </c>
      <c r="G67" s="85">
        <f>'AtLarge; STUV'!O73</f>
        <v>157</v>
      </c>
      <c r="H67" s="85">
        <f>'AtLarge; STUV'!P73</f>
        <v>256</v>
      </c>
      <c r="I67" s="94">
        <f t="shared" si="12"/>
        <v>0.4628571429</v>
      </c>
      <c r="J67" s="95">
        <f t="shared" si="13"/>
        <v>0.6198547215</v>
      </c>
      <c r="K67" s="96">
        <f t="shared" ref="K67:M67" si="295">IF($D67=0,"",POWER($I67,K$2))</f>
        <v>1</v>
      </c>
      <c r="L67" s="96">
        <f t="shared" si="295"/>
        <v>0.4628571429</v>
      </c>
      <c r="M67" s="96">
        <f t="shared" si="295"/>
        <v>0.2142367347</v>
      </c>
      <c r="N67" s="97">
        <f t="shared" ref="N67:O67" si="296">IF($D67=0,"",$J67*K67)</f>
        <v>0.6198547215</v>
      </c>
      <c r="O67" s="97">
        <f t="shared" si="296"/>
        <v>0.2869041854</v>
      </c>
      <c r="P67" s="40"/>
      <c r="Q67" s="40"/>
      <c r="R67" s="40"/>
      <c r="S67" s="40"/>
      <c r="T67" s="94">
        <f t="shared" si="16"/>
        <v>0.4628571429</v>
      </c>
      <c r="U67" s="94">
        <f t="shared" si="17"/>
        <v>0.2962086184</v>
      </c>
      <c r="V67" s="98">
        <f t="shared" si="18"/>
        <v>0.6023706703</v>
      </c>
      <c r="W67" s="98">
        <f t="shared" si="19"/>
        <v>0.6207017051</v>
      </c>
      <c r="X67" s="40">
        <f t="shared" si="20"/>
        <v>525</v>
      </c>
      <c r="Y67" s="40">
        <f t="shared" si="21"/>
        <v>413</v>
      </c>
      <c r="Z67" s="40">
        <f t="shared" si="22"/>
        <v>316.2446019</v>
      </c>
      <c r="AA67" s="40">
        <f t="shared" si="23"/>
        <v>208.7553981</v>
      </c>
      <c r="AB67" s="40">
        <f t="shared" si="24"/>
        <v>256.3498042</v>
      </c>
      <c r="AC67" s="40">
        <f t="shared" si="25"/>
        <v>156.6501958</v>
      </c>
      <c r="AD67" s="40">
        <f t="shared" ref="AD67:AE67" si="297">IF($D67=0,"",IFERROR(F67/AA67,0.5))</f>
        <v>1.164041755</v>
      </c>
      <c r="AE67" s="40">
        <f t="shared" si="297"/>
        <v>0.6124443921</v>
      </c>
      <c r="AF67" s="34">
        <f t="shared" si="27"/>
        <v>368</v>
      </c>
      <c r="AG67" s="34">
        <f t="shared" ref="AG67:AH67" si="298">IF($D67=0,"",ROUND(AA67*AD67,0))</f>
        <v>243</v>
      </c>
      <c r="AH67" s="34">
        <f t="shared" si="298"/>
        <v>157</v>
      </c>
      <c r="AI67" s="34">
        <f t="shared" si="29"/>
        <v>96</v>
      </c>
      <c r="AJ67" s="80"/>
      <c r="AK67" s="99"/>
      <c r="AL67" s="17">
        <f>'AtLarge; STUV'!F73</f>
        <v>1314</v>
      </c>
      <c r="AM67" s="100">
        <f t="shared" si="30"/>
        <v>938</v>
      </c>
      <c r="AN67" s="43">
        <f t="shared" si="31"/>
        <v>0.7138508371</v>
      </c>
      <c r="AO67" s="100">
        <f t="shared" si="32"/>
        <v>864</v>
      </c>
      <c r="AP67" s="42">
        <f t="shared" si="33"/>
        <v>0.6575342466</v>
      </c>
      <c r="AQ67" s="39">
        <f t="shared" si="34"/>
        <v>0.4680170576</v>
      </c>
      <c r="AR67" s="39">
        <f t="shared" si="35"/>
        <v>0.5735607676</v>
      </c>
      <c r="AS67" s="39">
        <f t="shared" si="36"/>
        <v>0.6076388889</v>
      </c>
      <c r="AT67" s="39">
        <f t="shared" si="37"/>
        <v>0.537037037</v>
      </c>
      <c r="AU67" s="39">
        <f t="shared" si="10"/>
        <v>0.4680170576</v>
      </c>
      <c r="AV67" s="39">
        <f t="shared" si="38"/>
        <v>0.5597014925</v>
      </c>
      <c r="AW67" s="39">
        <f t="shared" si="39"/>
        <v>0.6076388889</v>
      </c>
      <c r="AX67" s="39">
        <f t="shared" si="40"/>
        <v>0.7071759259</v>
      </c>
    </row>
    <row r="68">
      <c r="A68" s="73"/>
      <c r="B68" s="73"/>
      <c r="C68" s="73"/>
      <c r="D68" s="74">
        <f t="shared" si="11"/>
        <v>1</v>
      </c>
      <c r="E68" s="84">
        <f>'AtLarge; STUV'!M74</f>
        <v>223</v>
      </c>
      <c r="F68" s="84">
        <f>'AtLarge; STUV'!N74</f>
        <v>182</v>
      </c>
      <c r="G68" s="85">
        <f>'AtLarge; STUV'!O74</f>
        <v>124</v>
      </c>
      <c r="H68" s="85">
        <f>'AtLarge; STUV'!P74</f>
        <v>183</v>
      </c>
      <c r="I68" s="94">
        <f t="shared" si="12"/>
        <v>0.449382716</v>
      </c>
      <c r="J68" s="95">
        <f t="shared" si="13"/>
        <v>0.5960912052</v>
      </c>
      <c r="K68" s="96">
        <f t="shared" ref="K68:M68" si="299">IF($D68=0,"",POWER($I68,K$2))</f>
        <v>1</v>
      </c>
      <c r="L68" s="96">
        <f t="shared" si="299"/>
        <v>0.449382716</v>
      </c>
      <c r="M68" s="96">
        <f t="shared" si="299"/>
        <v>0.2019448255</v>
      </c>
      <c r="N68" s="97">
        <f t="shared" ref="N68:O68" si="300">IF($D68=0,"",$J68*K68)</f>
        <v>0.5960912052</v>
      </c>
      <c r="O68" s="97">
        <f t="shared" si="300"/>
        <v>0.2678730848</v>
      </c>
      <c r="P68" s="40"/>
      <c r="Q68" s="40"/>
      <c r="R68" s="40"/>
      <c r="S68" s="40"/>
      <c r="T68" s="94">
        <f t="shared" si="16"/>
        <v>0.449382716</v>
      </c>
      <c r="U68" s="94">
        <f t="shared" si="17"/>
        <v>0.2724451021</v>
      </c>
      <c r="V68" s="98">
        <f t="shared" si="18"/>
        <v>0.6110492694</v>
      </c>
      <c r="W68" s="98">
        <f t="shared" si="19"/>
        <v>0.646604346</v>
      </c>
      <c r="X68" s="40">
        <f t="shared" si="20"/>
        <v>405</v>
      </c>
      <c r="Y68" s="40">
        <f t="shared" si="21"/>
        <v>307</v>
      </c>
      <c r="Z68" s="40">
        <f t="shared" si="22"/>
        <v>247.4749541</v>
      </c>
      <c r="AA68" s="40">
        <f t="shared" si="23"/>
        <v>157.5250459</v>
      </c>
      <c r="AB68" s="40">
        <f t="shared" si="24"/>
        <v>198.5075342</v>
      </c>
      <c r="AC68" s="40">
        <f t="shared" si="25"/>
        <v>108.4924658</v>
      </c>
      <c r="AD68" s="40">
        <f t="shared" ref="AD68:AE68" si="301">IF($D68=0,"",IFERROR(F68/AA68,0.5))</f>
        <v>1.155371826</v>
      </c>
      <c r="AE68" s="40">
        <f t="shared" si="301"/>
        <v>0.624661429</v>
      </c>
      <c r="AF68" s="34">
        <f t="shared" si="27"/>
        <v>286</v>
      </c>
      <c r="AG68" s="34">
        <f t="shared" ref="AG68:AH68" si="302">IF($D68=0,"",ROUND(AA68*AD68,0))</f>
        <v>182</v>
      </c>
      <c r="AH68" s="34">
        <f t="shared" si="302"/>
        <v>124</v>
      </c>
      <c r="AI68" s="34">
        <f t="shared" si="29"/>
        <v>68</v>
      </c>
      <c r="AJ68" s="80"/>
      <c r="AK68" s="99"/>
      <c r="AL68" s="17">
        <f>'AtLarge; STUV'!F74</f>
        <v>1010</v>
      </c>
      <c r="AM68" s="100">
        <f t="shared" si="30"/>
        <v>712</v>
      </c>
      <c r="AN68" s="43">
        <f t="shared" si="31"/>
        <v>0.704950495</v>
      </c>
      <c r="AO68" s="100">
        <f t="shared" si="32"/>
        <v>660</v>
      </c>
      <c r="AP68" s="42">
        <f t="shared" si="33"/>
        <v>0.6534653465</v>
      </c>
      <c r="AQ68" s="39">
        <f t="shared" si="34"/>
        <v>0.4873595506</v>
      </c>
      <c r="AR68" s="39">
        <f t="shared" si="35"/>
        <v>0.5702247191</v>
      </c>
      <c r="AS68" s="39">
        <f t="shared" si="36"/>
        <v>0.6212121212</v>
      </c>
      <c r="AT68" s="39">
        <f t="shared" si="37"/>
        <v>0.5363636364</v>
      </c>
      <c r="AU68" s="39">
        <f t="shared" si="10"/>
        <v>0.4873595506</v>
      </c>
      <c r="AV68" s="39">
        <f t="shared" si="38"/>
        <v>0.5688202247</v>
      </c>
      <c r="AW68" s="39">
        <f t="shared" si="39"/>
        <v>0.6212121212</v>
      </c>
      <c r="AX68" s="39">
        <f t="shared" si="40"/>
        <v>0.7090909091</v>
      </c>
    </row>
    <row r="69">
      <c r="A69" s="73"/>
      <c r="B69" s="73"/>
      <c r="C69" s="73"/>
      <c r="D69" s="74">
        <f t="shared" si="11"/>
        <v>1</v>
      </c>
      <c r="E69" s="84">
        <f>'AtLarge; STUV'!M75</f>
        <v>153</v>
      </c>
      <c r="F69" s="84">
        <f>'AtLarge; STUV'!N75</f>
        <v>161</v>
      </c>
      <c r="G69" s="85">
        <f>'AtLarge; STUV'!O75</f>
        <v>164</v>
      </c>
      <c r="H69" s="85">
        <f>'AtLarge; STUV'!P75</f>
        <v>271</v>
      </c>
      <c r="I69" s="94">
        <f t="shared" si="12"/>
        <v>0.5127388535</v>
      </c>
      <c r="J69" s="95">
        <f t="shared" si="13"/>
        <v>0.6229885057</v>
      </c>
      <c r="K69" s="96">
        <f t="shared" ref="K69:M69" si="303">IF($D69=0,"",POWER($I69,K$2))</f>
        <v>1</v>
      </c>
      <c r="L69" s="96">
        <f t="shared" si="303"/>
        <v>0.5127388535</v>
      </c>
      <c r="M69" s="96">
        <f t="shared" si="303"/>
        <v>0.2629011319</v>
      </c>
      <c r="N69" s="97">
        <f t="shared" ref="N69:O69" si="304">IF($D69=0,"",$J69*K69)</f>
        <v>0.6229885057</v>
      </c>
      <c r="O69" s="97">
        <f t="shared" si="304"/>
        <v>0.3194304122</v>
      </c>
      <c r="P69" s="40"/>
      <c r="Q69" s="40"/>
      <c r="R69" s="40"/>
      <c r="S69" s="40"/>
      <c r="T69" s="94">
        <f t="shared" si="16"/>
        <v>0.5127388535</v>
      </c>
      <c r="U69" s="94">
        <f t="shared" si="17"/>
        <v>0.2993424026</v>
      </c>
      <c r="V69" s="98">
        <f t="shared" si="18"/>
        <v>0.5540101824</v>
      </c>
      <c r="W69" s="98">
        <f t="shared" si="19"/>
        <v>0.6080815283</v>
      </c>
      <c r="X69" s="40">
        <f t="shared" si="20"/>
        <v>314</v>
      </c>
      <c r="Y69" s="40">
        <f t="shared" si="21"/>
        <v>435</v>
      </c>
      <c r="Z69" s="40">
        <f t="shared" si="22"/>
        <v>173.9591973</v>
      </c>
      <c r="AA69" s="40">
        <f t="shared" si="23"/>
        <v>140.0408027</v>
      </c>
      <c r="AB69" s="40">
        <f t="shared" si="24"/>
        <v>264.5154648</v>
      </c>
      <c r="AC69" s="40">
        <f t="shared" si="25"/>
        <v>170.4845352</v>
      </c>
      <c r="AD69" s="40">
        <f t="shared" ref="AD69:AE69" si="305">IF($D69=0,"",IFERROR(F69/AA69,0.5))</f>
        <v>1.149664932</v>
      </c>
      <c r="AE69" s="40">
        <f t="shared" si="305"/>
        <v>0.6200015569</v>
      </c>
      <c r="AF69" s="34">
        <f t="shared" si="27"/>
        <v>200</v>
      </c>
      <c r="AG69" s="34">
        <f t="shared" ref="AG69:AH69" si="306">IF($D69=0,"",ROUND(AA69*AD69,0))</f>
        <v>161</v>
      </c>
      <c r="AH69" s="34">
        <f t="shared" si="306"/>
        <v>164</v>
      </c>
      <c r="AI69" s="34">
        <f t="shared" si="29"/>
        <v>106</v>
      </c>
      <c r="AJ69" s="80"/>
      <c r="AK69" s="99"/>
      <c r="AL69" s="17">
        <f>'AtLarge; STUV'!F75</f>
        <v>1313</v>
      </c>
      <c r="AM69" s="100">
        <f t="shared" si="30"/>
        <v>749</v>
      </c>
      <c r="AN69" s="43">
        <f t="shared" si="31"/>
        <v>0.5704493526</v>
      </c>
      <c r="AO69" s="100">
        <f t="shared" si="32"/>
        <v>631</v>
      </c>
      <c r="AP69" s="42">
        <f t="shared" si="33"/>
        <v>0.4805788271</v>
      </c>
      <c r="AQ69" s="39">
        <f t="shared" si="34"/>
        <v>0.4232309746</v>
      </c>
      <c r="AR69" s="39">
        <f t="shared" si="35"/>
        <v>0.5660881175</v>
      </c>
      <c r="AS69" s="39">
        <f t="shared" si="36"/>
        <v>0.5768621236</v>
      </c>
      <c r="AT69" s="39">
        <f t="shared" si="37"/>
        <v>0.4849445325</v>
      </c>
      <c r="AU69" s="39">
        <f t="shared" si="10"/>
        <v>0.4232309746</v>
      </c>
      <c r="AV69" s="39">
        <f t="shared" si="38"/>
        <v>0.4192256342</v>
      </c>
      <c r="AW69" s="39">
        <f t="shared" si="39"/>
        <v>0.5768621236</v>
      </c>
      <c r="AX69" s="39">
        <f t="shared" si="40"/>
        <v>0.5721077655</v>
      </c>
    </row>
    <row r="70">
      <c r="A70" s="73"/>
      <c r="B70" s="73"/>
      <c r="C70" s="73"/>
      <c r="D70" s="74">
        <f t="shared" si="11"/>
        <v>1</v>
      </c>
      <c r="E70" s="84">
        <f>'AtLarge; STUV'!M76</f>
        <v>106</v>
      </c>
      <c r="F70" s="84">
        <f>'AtLarge; STUV'!N76</f>
        <v>106</v>
      </c>
      <c r="G70" s="85">
        <f>'AtLarge; STUV'!O76</f>
        <v>86</v>
      </c>
      <c r="H70" s="85">
        <f>'AtLarge; STUV'!P76</f>
        <v>178</v>
      </c>
      <c r="I70" s="94">
        <f t="shared" si="12"/>
        <v>0.5</v>
      </c>
      <c r="J70" s="95">
        <f t="shared" si="13"/>
        <v>0.6742424242</v>
      </c>
      <c r="K70" s="96">
        <f t="shared" ref="K70:M70" si="307">IF($D70=0,"",POWER($I70,K$2))</f>
        <v>1</v>
      </c>
      <c r="L70" s="96">
        <f t="shared" si="307"/>
        <v>0.5</v>
      </c>
      <c r="M70" s="96">
        <f t="shared" si="307"/>
        <v>0.25</v>
      </c>
      <c r="N70" s="97">
        <f t="shared" ref="N70:O70" si="308">IF($D70=0,"",$J70*K70)</f>
        <v>0.6742424242</v>
      </c>
      <c r="O70" s="97">
        <f t="shared" si="308"/>
        <v>0.3371212121</v>
      </c>
      <c r="P70" s="40"/>
      <c r="Q70" s="40"/>
      <c r="R70" s="40"/>
      <c r="S70" s="40"/>
      <c r="T70" s="94">
        <f t="shared" si="16"/>
        <v>0.5</v>
      </c>
      <c r="U70" s="94">
        <f t="shared" si="17"/>
        <v>0.3505963211</v>
      </c>
      <c r="V70" s="98">
        <f t="shared" si="18"/>
        <v>0.5763205224</v>
      </c>
      <c r="W70" s="98">
        <f t="shared" si="19"/>
        <v>0.5602120049</v>
      </c>
      <c r="X70" s="40">
        <f t="shared" si="20"/>
        <v>212</v>
      </c>
      <c r="Y70" s="40">
        <f t="shared" si="21"/>
        <v>264</v>
      </c>
      <c r="Z70" s="40">
        <f t="shared" si="22"/>
        <v>122.1799508</v>
      </c>
      <c r="AA70" s="40">
        <f t="shared" si="23"/>
        <v>89.82004924</v>
      </c>
      <c r="AB70" s="40">
        <f t="shared" si="24"/>
        <v>147.8959693</v>
      </c>
      <c r="AC70" s="40">
        <f t="shared" si="25"/>
        <v>116.1040307</v>
      </c>
      <c r="AD70" s="40">
        <f t="shared" ref="AD70:AE70" si="309">IF($D70=0,"",IFERROR(F70/AA70,0.5))</f>
        <v>1.180137407</v>
      </c>
      <c r="AE70" s="40">
        <f t="shared" si="309"/>
        <v>0.5814898162</v>
      </c>
      <c r="AF70" s="34">
        <f t="shared" si="27"/>
        <v>144</v>
      </c>
      <c r="AG70" s="34">
        <f t="shared" ref="AG70:AH70" si="310">IF($D70=0,"",ROUND(AA70*AD70,0))</f>
        <v>106</v>
      </c>
      <c r="AH70" s="34">
        <f t="shared" si="310"/>
        <v>86</v>
      </c>
      <c r="AI70" s="34">
        <f t="shared" si="29"/>
        <v>68</v>
      </c>
      <c r="AJ70" s="80"/>
      <c r="AK70" s="99"/>
      <c r="AL70" s="17">
        <f>'AtLarge; STUV'!F76</f>
        <v>608</v>
      </c>
      <c r="AM70" s="100">
        <f t="shared" si="30"/>
        <v>476</v>
      </c>
      <c r="AN70" s="43">
        <f t="shared" si="31"/>
        <v>0.7828947368</v>
      </c>
      <c r="AO70" s="100">
        <f t="shared" si="32"/>
        <v>404</v>
      </c>
      <c r="AP70" s="42">
        <f t="shared" si="33"/>
        <v>0.6644736842</v>
      </c>
      <c r="AQ70" s="39">
        <f t="shared" si="34"/>
        <v>0.4033613445</v>
      </c>
      <c r="AR70" s="39">
        <f t="shared" si="35"/>
        <v>0.5966386555</v>
      </c>
      <c r="AS70" s="39">
        <f t="shared" si="36"/>
        <v>0.5693069307</v>
      </c>
      <c r="AT70" s="39">
        <f t="shared" si="37"/>
        <v>0.5247524752</v>
      </c>
      <c r="AU70" s="39">
        <f t="shared" si="10"/>
        <v>0.4033613445</v>
      </c>
      <c r="AV70" s="39">
        <f t="shared" si="38"/>
        <v>0.4453781513</v>
      </c>
      <c r="AW70" s="39">
        <f t="shared" si="39"/>
        <v>0.5693069307</v>
      </c>
      <c r="AX70" s="39">
        <f t="shared" si="40"/>
        <v>0.6188118812</v>
      </c>
    </row>
    <row r="71">
      <c r="A71" s="73"/>
      <c r="B71" s="73"/>
      <c r="C71" s="73"/>
      <c r="D71" s="74">
        <f t="shared" si="11"/>
        <v>1</v>
      </c>
      <c r="E71" s="84">
        <f>'AtLarge; STUV'!M77</f>
        <v>576</v>
      </c>
      <c r="F71" s="84">
        <f>'AtLarge; STUV'!N77</f>
        <v>407</v>
      </c>
      <c r="G71" s="85">
        <f>'AtLarge; STUV'!O77</f>
        <v>320</v>
      </c>
      <c r="H71" s="85">
        <f>'AtLarge; STUV'!P77</f>
        <v>522</v>
      </c>
      <c r="I71" s="94">
        <f t="shared" si="12"/>
        <v>0.4140386572</v>
      </c>
      <c r="J71" s="95">
        <f t="shared" si="13"/>
        <v>0.6199524941</v>
      </c>
      <c r="K71" s="96">
        <f t="shared" ref="K71:M71" si="311">IF($D71=0,"",POWER($I71,K$2))</f>
        <v>1</v>
      </c>
      <c r="L71" s="96">
        <f t="shared" si="311"/>
        <v>0.4140386572</v>
      </c>
      <c r="M71" s="96">
        <f t="shared" si="311"/>
        <v>0.1714280096</v>
      </c>
      <c r="N71" s="97">
        <f t="shared" ref="N71:O71" si="312">IF($D71=0,"",$J71*K71)</f>
        <v>0.6199524941</v>
      </c>
      <c r="O71" s="97">
        <f t="shared" si="312"/>
        <v>0.2566842982</v>
      </c>
      <c r="P71" s="40"/>
      <c r="Q71" s="40"/>
      <c r="R71" s="40"/>
      <c r="S71" s="40"/>
      <c r="T71" s="94">
        <f t="shared" si="16"/>
        <v>0.4140386572</v>
      </c>
      <c r="U71" s="94">
        <f t="shared" si="17"/>
        <v>0.2963063909</v>
      </c>
      <c r="V71" s="98">
        <f t="shared" si="18"/>
        <v>0.6503058986</v>
      </c>
      <c r="W71" s="98">
        <f t="shared" si="19"/>
        <v>0.6299465952</v>
      </c>
      <c r="X71" s="40">
        <f t="shared" si="20"/>
        <v>983</v>
      </c>
      <c r="Y71" s="40">
        <f t="shared" si="21"/>
        <v>842</v>
      </c>
      <c r="Z71" s="40">
        <f t="shared" si="22"/>
        <v>639.2506984</v>
      </c>
      <c r="AA71" s="40">
        <f t="shared" si="23"/>
        <v>343.7493016</v>
      </c>
      <c r="AB71" s="40">
        <f t="shared" si="24"/>
        <v>530.4150332</v>
      </c>
      <c r="AC71" s="40">
        <f t="shared" si="25"/>
        <v>311.5849668</v>
      </c>
      <c r="AD71" s="40">
        <f t="shared" ref="AD71:AE71" si="313">IF($D71=0,"",IFERROR(F71/AA71,0.5))</f>
        <v>1.184002405</v>
      </c>
      <c r="AE71" s="40">
        <f t="shared" si="313"/>
        <v>0.603301151</v>
      </c>
      <c r="AF71" s="34">
        <f t="shared" si="27"/>
        <v>757</v>
      </c>
      <c r="AG71" s="34">
        <f t="shared" ref="AG71:AH71" si="314">IF($D71=0,"",ROUND(AA71*AD71,0))</f>
        <v>407</v>
      </c>
      <c r="AH71" s="34">
        <f t="shared" si="314"/>
        <v>320</v>
      </c>
      <c r="AI71" s="34">
        <f t="shared" si="29"/>
        <v>188</v>
      </c>
      <c r="AJ71" s="80"/>
      <c r="AK71" s="99"/>
      <c r="AL71" s="17">
        <f>'AtLarge; STUV'!F77</f>
        <v>2548</v>
      </c>
      <c r="AM71" s="100">
        <f t="shared" si="30"/>
        <v>1825</v>
      </c>
      <c r="AN71" s="43">
        <f t="shared" si="31"/>
        <v>0.7162480377</v>
      </c>
      <c r="AO71" s="100">
        <f t="shared" si="32"/>
        <v>1672</v>
      </c>
      <c r="AP71" s="42">
        <f t="shared" si="33"/>
        <v>0.6562009419</v>
      </c>
      <c r="AQ71" s="39">
        <f t="shared" si="34"/>
        <v>0.4909589041</v>
      </c>
      <c r="AR71" s="39">
        <f t="shared" si="35"/>
        <v>0.6016438356</v>
      </c>
      <c r="AS71" s="39">
        <f t="shared" si="36"/>
        <v>0.644138756</v>
      </c>
      <c r="AT71" s="39">
        <f t="shared" si="37"/>
        <v>0.5651913876</v>
      </c>
      <c r="AU71" s="39">
        <f t="shared" si="10"/>
        <v>0.4909589041</v>
      </c>
      <c r="AV71" s="39">
        <f t="shared" si="38"/>
        <v>0.538630137</v>
      </c>
      <c r="AW71" s="39">
        <f t="shared" si="39"/>
        <v>0.644138756</v>
      </c>
      <c r="AX71" s="39">
        <f t="shared" si="40"/>
        <v>0.6961722488</v>
      </c>
    </row>
    <row r="72">
      <c r="A72" s="73"/>
      <c r="B72" s="73"/>
      <c r="C72" s="73"/>
      <c r="D72" s="74">
        <f t="shared" si="11"/>
        <v>1</v>
      </c>
      <c r="E72" s="84">
        <f>'AtLarge; STUV'!M78</f>
        <v>64</v>
      </c>
      <c r="F72" s="84">
        <f>'AtLarge; STUV'!N78</f>
        <v>44</v>
      </c>
      <c r="G72" s="85">
        <f>'AtLarge; STUV'!O78</f>
        <v>52</v>
      </c>
      <c r="H72" s="85">
        <f>'AtLarge; STUV'!P78</f>
        <v>105</v>
      </c>
      <c r="I72" s="94">
        <f t="shared" si="12"/>
        <v>0.4074074074</v>
      </c>
      <c r="J72" s="95">
        <f t="shared" si="13"/>
        <v>0.6687898089</v>
      </c>
      <c r="K72" s="96">
        <f t="shared" ref="K72:M72" si="315">IF($D72=0,"",POWER($I72,K$2))</f>
        <v>1</v>
      </c>
      <c r="L72" s="96">
        <f t="shared" si="315"/>
        <v>0.4074074074</v>
      </c>
      <c r="M72" s="96">
        <f t="shared" si="315"/>
        <v>0.1659807956</v>
      </c>
      <c r="N72" s="97">
        <f t="shared" ref="N72:O72" si="316">IF($D72=0,"",$J72*K72)</f>
        <v>0.6687898089</v>
      </c>
      <c r="O72" s="97">
        <f t="shared" si="316"/>
        <v>0.2724699222</v>
      </c>
      <c r="P72" s="40"/>
      <c r="Q72" s="40"/>
      <c r="R72" s="40"/>
      <c r="S72" s="40"/>
      <c r="T72" s="94">
        <f t="shared" si="16"/>
        <v>0.4074074074</v>
      </c>
      <c r="U72" s="94">
        <f t="shared" si="17"/>
        <v>0.3451437058</v>
      </c>
      <c r="V72" s="98">
        <f t="shared" si="18"/>
        <v>0.6661590891</v>
      </c>
      <c r="W72" s="98">
        <f t="shared" si="19"/>
        <v>0.5832804067</v>
      </c>
      <c r="X72" s="40">
        <f t="shared" si="20"/>
        <v>108</v>
      </c>
      <c r="Y72" s="40">
        <f t="shared" si="21"/>
        <v>157</v>
      </c>
      <c r="Z72" s="40">
        <f t="shared" si="22"/>
        <v>71.94518162</v>
      </c>
      <c r="AA72" s="40">
        <f t="shared" si="23"/>
        <v>36.05481838</v>
      </c>
      <c r="AB72" s="40">
        <f t="shared" si="24"/>
        <v>91.57502385</v>
      </c>
      <c r="AC72" s="40">
        <f t="shared" si="25"/>
        <v>65.42497615</v>
      </c>
      <c r="AD72" s="40">
        <f t="shared" ref="AD72:AE72" si="317">IF($D72=0,"",IFERROR(F72/AA72,0.5))</f>
        <v>1.220363934</v>
      </c>
      <c r="AE72" s="40">
        <f t="shared" si="317"/>
        <v>0.5678404199</v>
      </c>
      <c r="AF72" s="34">
        <f t="shared" si="27"/>
        <v>88</v>
      </c>
      <c r="AG72" s="34">
        <f t="shared" ref="AG72:AH72" si="318">IF($D72=0,"",ROUND(AA72*AD72,0))</f>
        <v>44</v>
      </c>
      <c r="AH72" s="34">
        <f t="shared" si="318"/>
        <v>52</v>
      </c>
      <c r="AI72" s="34">
        <f t="shared" si="29"/>
        <v>37</v>
      </c>
      <c r="AJ72" s="80"/>
      <c r="AK72" s="99"/>
      <c r="AL72" s="17">
        <f>'AtLarge; STUV'!F78</f>
        <v>400</v>
      </c>
      <c r="AM72" s="100">
        <f t="shared" si="30"/>
        <v>265</v>
      </c>
      <c r="AN72" s="43">
        <f t="shared" si="31"/>
        <v>0.6625</v>
      </c>
      <c r="AO72" s="100">
        <f t="shared" si="32"/>
        <v>221</v>
      </c>
      <c r="AP72" s="42">
        <f t="shared" si="33"/>
        <v>0.5525</v>
      </c>
      <c r="AQ72" s="39">
        <f t="shared" si="34"/>
        <v>0.4377358491</v>
      </c>
      <c r="AR72" s="39">
        <f t="shared" si="35"/>
        <v>0.6377358491</v>
      </c>
      <c r="AS72" s="39">
        <f t="shared" si="36"/>
        <v>0.6334841629</v>
      </c>
      <c r="AT72" s="39">
        <f t="shared" si="37"/>
        <v>0.5656108597</v>
      </c>
      <c r="AU72" s="39">
        <f t="shared" si="10"/>
        <v>0.4377358491</v>
      </c>
      <c r="AV72" s="39">
        <f t="shared" si="38"/>
        <v>0.4075471698</v>
      </c>
      <c r="AW72" s="39">
        <f t="shared" si="39"/>
        <v>0.6334841629</v>
      </c>
      <c r="AX72" s="39">
        <f t="shared" si="40"/>
        <v>0.5972850679</v>
      </c>
    </row>
    <row r="73">
      <c r="A73" s="73"/>
      <c r="B73" s="73"/>
      <c r="C73" s="73"/>
      <c r="D73" s="74">
        <f t="shared" si="11"/>
        <v>1</v>
      </c>
      <c r="E73" s="84">
        <f>'AtLarge; STUV'!M79</f>
        <v>27</v>
      </c>
      <c r="F73" s="84">
        <f>'AtLarge; STUV'!N79</f>
        <v>22</v>
      </c>
      <c r="G73" s="85">
        <f>'AtLarge; STUV'!O79</f>
        <v>19</v>
      </c>
      <c r="H73" s="85">
        <f>'AtLarge; STUV'!P79</f>
        <v>39</v>
      </c>
      <c r="I73" s="94">
        <f t="shared" si="12"/>
        <v>0.4489795918</v>
      </c>
      <c r="J73" s="95">
        <f t="shared" si="13"/>
        <v>0.6724137931</v>
      </c>
      <c r="K73" s="96">
        <f t="shared" ref="K73:M73" si="319">IF($D73=0,"",POWER($I73,K$2))</f>
        <v>1</v>
      </c>
      <c r="L73" s="96">
        <f t="shared" si="319"/>
        <v>0.4489795918</v>
      </c>
      <c r="M73" s="96">
        <f t="shared" si="319"/>
        <v>0.2015826739</v>
      </c>
      <c r="N73" s="97">
        <f t="shared" ref="N73:O73" si="320">IF($D73=0,"",$J73*K73)</f>
        <v>0.6724137931</v>
      </c>
      <c r="O73" s="97">
        <f t="shared" si="320"/>
        <v>0.3019000704</v>
      </c>
      <c r="P73" s="40"/>
      <c r="Q73" s="40"/>
      <c r="R73" s="40"/>
      <c r="S73" s="40"/>
      <c r="T73" s="94">
        <f t="shared" si="16"/>
        <v>0.4489795918</v>
      </c>
      <c r="U73" s="94">
        <f t="shared" si="17"/>
        <v>0.34876769</v>
      </c>
      <c r="V73" s="98">
        <f t="shared" si="18"/>
        <v>0.6260483955</v>
      </c>
      <c r="W73" s="98">
        <f t="shared" si="19"/>
        <v>0.5717690192</v>
      </c>
      <c r="X73" s="40">
        <f t="shared" si="20"/>
        <v>49</v>
      </c>
      <c r="Y73" s="40">
        <f t="shared" si="21"/>
        <v>58</v>
      </c>
      <c r="Z73" s="40">
        <f t="shared" si="22"/>
        <v>30.67637138</v>
      </c>
      <c r="AA73" s="40">
        <f t="shared" si="23"/>
        <v>18.32362862</v>
      </c>
      <c r="AB73" s="40">
        <f t="shared" si="24"/>
        <v>33.16260311</v>
      </c>
      <c r="AC73" s="40">
        <f t="shared" si="25"/>
        <v>24.83739689</v>
      </c>
      <c r="AD73" s="40">
        <f t="shared" ref="AD73:AE73" si="321">IF($D73=0,"",IFERROR(F73/AA73,0.5))</f>
        <v>1.200635554</v>
      </c>
      <c r="AE73" s="40">
        <f t="shared" si="321"/>
        <v>0.5729345171</v>
      </c>
      <c r="AF73" s="34">
        <f t="shared" si="27"/>
        <v>37</v>
      </c>
      <c r="AG73" s="34">
        <f t="shared" ref="AG73:AH73" si="322">IF($D73=0,"",ROUND(AA73*AD73,0))</f>
        <v>22</v>
      </c>
      <c r="AH73" s="34">
        <f t="shared" si="322"/>
        <v>19</v>
      </c>
      <c r="AI73" s="34">
        <f t="shared" si="29"/>
        <v>14</v>
      </c>
      <c r="AJ73" s="80"/>
      <c r="AK73" s="99"/>
      <c r="AL73" s="17"/>
      <c r="AM73" s="100">
        <f t="shared" si="30"/>
        <v>107</v>
      </c>
      <c r="AN73" s="43" t="str">
        <f t="shared" si="31"/>
        <v>#DIV/0!</v>
      </c>
      <c r="AO73" s="100">
        <f t="shared" si="32"/>
        <v>92</v>
      </c>
      <c r="AP73" s="42" t="str">
        <f t="shared" si="33"/>
        <v>#DIV/0!</v>
      </c>
      <c r="AQ73" s="39">
        <f t="shared" si="34"/>
        <v>0.4299065421</v>
      </c>
      <c r="AR73" s="39">
        <f t="shared" si="35"/>
        <v>0.6168224299</v>
      </c>
      <c r="AS73" s="39">
        <f t="shared" si="36"/>
        <v>0.6086956522</v>
      </c>
      <c r="AT73" s="39">
        <f t="shared" si="37"/>
        <v>0.5543478261</v>
      </c>
      <c r="AU73" s="39">
        <f t="shared" si="10"/>
        <v>0.4299065421</v>
      </c>
      <c r="AV73" s="39">
        <f t="shared" si="38"/>
        <v>0.4579439252</v>
      </c>
      <c r="AW73" s="39">
        <f t="shared" si="39"/>
        <v>0.6086956522</v>
      </c>
      <c r="AX73" s="39">
        <f t="shared" si="40"/>
        <v>0.6413043478</v>
      </c>
    </row>
    <row r="74">
      <c r="A74" s="73"/>
      <c r="B74" s="73"/>
      <c r="C74" s="73"/>
      <c r="D74" s="74">
        <f t="shared" si="11"/>
        <v>1</v>
      </c>
      <c r="E74" s="84">
        <f>'AtLarge; STUV'!M80</f>
        <v>268</v>
      </c>
      <c r="F74" s="84">
        <f>'AtLarge; STUV'!N80</f>
        <v>194</v>
      </c>
      <c r="G74" s="85">
        <f>'AtLarge; STUV'!O80</f>
        <v>162</v>
      </c>
      <c r="H74" s="85">
        <f>'AtLarge; STUV'!P80</f>
        <v>230</v>
      </c>
      <c r="I74" s="94">
        <f t="shared" si="12"/>
        <v>0.4199134199</v>
      </c>
      <c r="J74" s="95">
        <f t="shared" si="13"/>
        <v>0.5867346939</v>
      </c>
      <c r="K74" s="96">
        <f t="shared" ref="K74:M74" si="323">IF($D74=0,"",POWER($I74,K$2))</f>
        <v>1</v>
      </c>
      <c r="L74" s="96">
        <f t="shared" si="323"/>
        <v>0.4199134199</v>
      </c>
      <c r="M74" s="96">
        <f t="shared" si="323"/>
        <v>0.1763272802</v>
      </c>
      <c r="N74" s="97">
        <f t="shared" ref="N74:O74" si="324">IF($D74=0,"",$J74*K74)</f>
        <v>0.5867346939</v>
      </c>
      <c r="O74" s="97">
        <f t="shared" si="324"/>
        <v>0.2463777719</v>
      </c>
      <c r="P74" s="40"/>
      <c r="Q74" s="40"/>
      <c r="R74" s="40"/>
      <c r="S74" s="40"/>
      <c r="T74" s="94">
        <f t="shared" si="16"/>
        <v>0.4199134199</v>
      </c>
      <c r="U74" s="94">
        <f t="shared" si="17"/>
        <v>0.2630885907</v>
      </c>
      <c r="V74" s="98">
        <f t="shared" si="18"/>
        <v>0.6381838331</v>
      </c>
      <c r="W74" s="98">
        <f t="shared" si="19"/>
        <v>0.6614265986</v>
      </c>
      <c r="X74" s="40">
        <f t="shared" si="20"/>
        <v>462</v>
      </c>
      <c r="Y74" s="40">
        <f t="shared" si="21"/>
        <v>392</v>
      </c>
      <c r="Z74" s="40">
        <f t="shared" si="22"/>
        <v>294.8409309</v>
      </c>
      <c r="AA74" s="40">
        <f t="shared" si="23"/>
        <v>167.1590691</v>
      </c>
      <c r="AB74" s="40">
        <f t="shared" si="24"/>
        <v>259.2792266</v>
      </c>
      <c r="AC74" s="40">
        <f t="shared" si="25"/>
        <v>132.7207734</v>
      </c>
      <c r="AD74" s="40">
        <f t="shared" ref="AD74:AE74" si="325">IF($D74=0,"",IFERROR(F74/AA74,0.5))</f>
        <v>1.160571191</v>
      </c>
      <c r="AE74" s="40">
        <f t="shared" si="325"/>
        <v>0.6248090219</v>
      </c>
      <c r="AF74" s="34">
        <f t="shared" si="27"/>
        <v>342</v>
      </c>
      <c r="AG74" s="34">
        <f t="shared" ref="AG74:AH74" si="326">IF($D74=0,"",ROUND(AA74*AD74,0))</f>
        <v>194</v>
      </c>
      <c r="AH74" s="34">
        <f t="shared" si="326"/>
        <v>162</v>
      </c>
      <c r="AI74" s="34">
        <f t="shared" si="29"/>
        <v>83</v>
      </c>
      <c r="AJ74" s="80"/>
      <c r="AK74" s="99"/>
      <c r="AL74" s="17"/>
      <c r="AM74" s="100">
        <f t="shared" si="30"/>
        <v>854</v>
      </c>
      <c r="AN74" s="43" t="str">
        <f t="shared" si="31"/>
        <v>#DIV/0!</v>
      </c>
      <c r="AO74" s="100">
        <f t="shared" si="32"/>
        <v>781</v>
      </c>
      <c r="AP74" s="42" t="str">
        <f t="shared" si="33"/>
        <v>#DIV/0!</v>
      </c>
      <c r="AQ74" s="39">
        <f t="shared" si="34"/>
        <v>0.5035128806</v>
      </c>
      <c r="AR74" s="39">
        <f t="shared" si="35"/>
        <v>0.5831381733</v>
      </c>
      <c r="AS74" s="39">
        <f t="shared" si="36"/>
        <v>0.6453265045</v>
      </c>
      <c r="AT74" s="39">
        <f t="shared" si="37"/>
        <v>0.5441741357</v>
      </c>
      <c r="AU74" s="39">
        <f t="shared" si="10"/>
        <v>0.5035128806</v>
      </c>
      <c r="AV74" s="39">
        <f t="shared" si="38"/>
        <v>0.5409836066</v>
      </c>
      <c r="AW74" s="39">
        <f t="shared" si="39"/>
        <v>0.6453265045</v>
      </c>
      <c r="AX74" s="39">
        <f t="shared" si="40"/>
        <v>0.6862996159</v>
      </c>
    </row>
    <row r="75">
      <c r="A75" s="73"/>
      <c r="B75" s="73"/>
      <c r="C75" s="73"/>
      <c r="D75" s="74">
        <f t="shared" si="11"/>
        <v>1</v>
      </c>
      <c r="E75" s="84">
        <f>'AtLarge; STUV'!M81</f>
        <v>24</v>
      </c>
      <c r="F75" s="84">
        <f>'AtLarge; STUV'!N81</f>
        <v>9</v>
      </c>
      <c r="G75" s="85">
        <f>'AtLarge; STUV'!O81</f>
        <v>25</v>
      </c>
      <c r="H75" s="85">
        <f>'AtLarge; STUV'!P81</f>
        <v>19</v>
      </c>
      <c r="I75" s="94">
        <f t="shared" si="12"/>
        <v>0.2727272727</v>
      </c>
      <c r="J75" s="95">
        <f t="shared" si="13"/>
        <v>0.4318181818</v>
      </c>
      <c r="K75" s="96">
        <f t="shared" ref="K75:M75" si="327">IF($D75=0,"",POWER($I75,K$2))</f>
        <v>1</v>
      </c>
      <c r="L75" s="96">
        <f t="shared" si="327"/>
        <v>0.2727272727</v>
      </c>
      <c r="M75" s="96">
        <f t="shared" si="327"/>
        <v>0.07438016529</v>
      </c>
      <c r="N75" s="97">
        <f t="shared" ref="N75:O75" si="328">IF($D75=0,"",$J75*K75)</f>
        <v>0.4318181818</v>
      </c>
      <c r="O75" s="97">
        <f t="shared" si="328"/>
        <v>0.117768595</v>
      </c>
      <c r="P75" s="40"/>
      <c r="Q75" s="40"/>
      <c r="R75" s="40"/>
      <c r="S75" s="40"/>
      <c r="T75" s="94">
        <f t="shared" si="16"/>
        <v>0.2727272727</v>
      </c>
      <c r="U75" s="94">
        <f t="shared" si="17"/>
        <v>0.1081720787</v>
      </c>
      <c r="V75" s="98">
        <f t="shared" si="18"/>
        <v>0.7530090908</v>
      </c>
      <c r="W75" s="98">
        <f t="shared" si="19"/>
        <v>0.8416432677</v>
      </c>
      <c r="X75" s="40">
        <f t="shared" si="20"/>
        <v>33</v>
      </c>
      <c r="Y75" s="40">
        <f t="shared" si="21"/>
        <v>44</v>
      </c>
      <c r="Z75" s="40">
        <f t="shared" si="22"/>
        <v>24.8493</v>
      </c>
      <c r="AA75" s="40">
        <f t="shared" si="23"/>
        <v>8.150700003</v>
      </c>
      <c r="AB75" s="40">
        <f t="shared" si="24"/>
        <v>37.03230378</v>
      </c>
      <c r="AC75" s="40">
        <f t="shared" si="25"/>
        <v>6.967696222</v>
      </c>
      <c r="AD75" s="40">
        <f t="shared" ref="AD75:AE75" si="329">IF($D75=0,"",IFERROR(F75/AA75,0.5))</f>
        <v>1.104199639</v>
      </c>
      <c r="AE75" s="40">
        <f t="shared" si="329"/>
        <v>0.6750862747</v>
      </c>
      <c r="AF75" s="34">
        <f t="shared" si="27"/>
        <v>27</v>
      </c>
      <c r="AG75" s="34">
        <f t="shared" ref="AG75:AH75" si="330">IF($D75=0,"",ROUND(AA75*AD75,0))</f>
        <v>9</v>
      </c>
      <c r="AH75" s="34">
        <f t="shared" si="330"/>
        <v>25</v>
      </c>
      <c r="AI75" s="34">
        <f t="shared" si="29"/>
        <v>5</v>
      </c>
      <c r="AJ75" s="80"/>
      <c r="AK75" s="99"/>
      <c r="AL75" s="17"/>
      <c r="AM75" s="100">
        <f t="shared" si="30"/>
        <v>77</v>
      </c>
      <c r="AN75" s="43" t="str">
        <f t="shared" si="31"/>
        <v>#DIV/0!</v>
      </c>
      <c r="AO75" s="100">
        <f t="shared" si="32"/>
        <v>66</v>
      </c>
      <c r="AP75" s="42" t="str">
        <f t="shared" si="33"/>
        <v>#DIV/0!</v>
      </c>
      <c r="AQ75" s="39">
        <f t="shared" si="34"/>
        <v>0.6363636364</v>
      </c>
      <c r="AR75" s="39">
        <f t="shared" si="35"/>
        <v>0.5584415584</v>
      </c>
      <c r="AS75" s="39">
        <f t="shared" si="36"/>
        <v>0.7878787879</v>
      </c>
      <c r="AT75" s="39">
        <f t="shared" si="37"/>
        <v>0.4848484848</v>
      </c>
      <c r="AU75" s="39">
        <f t="shared" si="10"/>
        <v>0.6363636364</v>
      </c>
      <c r="AV75" s="39">
        <f t="shared" si="38"/>
        <v>0.4285714286</v>
      </c>
      <c r="AW75" s="39">
        <f t="shared" si="39"/>
        <v>0.7878787879</v>
      </c>
      <c r="AX75" s="39">
        <f t="shared" si="40"/>
        <v>0.5454545455</v>
      </c>
    </row>
    <row r="76">
      <c r="A76" s="73"/>
      <c r="B76" s="73"/>
      <c r="C76" s="73"/>
      <c r="D76" s="74">
        <f t="shared" si="11"/>
        <v>1</v>
      </c>
      <c r="E76" s="84">
        <f>'AtLarge; STUV'!M82</f>
        <v>174</v>
      </c>
      <c r="F76" s="84">
        <f>'AtLarge; STUV'!N82</f>
        <v>173</v>
      </c>
      <c r="G76" s="85">
        <f>'AtLarge; STUV'!O82</f>
        <v>186</v>
      </c>
      <c r="H76" s="85">
        <f>'AtLarge; STUV'!P82</f>
        <v>238</v>
      </c>
      <c r="I76" s="94">
        <f t="shared" si="12"/>
        <v>0.4985590778</v>
      </c>
      <c r="J76" s="95">
        <f t="shared" si="13"/>
        <v>0.5613207547</v>
      </c>
      <c r="K76" s="96">
        <f t="shared" ref="K76:M76" si="331">IF($D76=0,"",POWER($I76,K$2))</f>
        <v>1</v>
      </c>
      <c r="L76" s="96">
        <f t="shared" si="331"/>
        <v>0.4985590778</v>
      </c>
      <c r="M76" s="96">
        <f t="shared" si="331"/>
        <v>0.2485611541</v>
      </c>
      <c r="N76" s="97">
        <f t="shared" ref="N76:O76" si="332">IF($D76=0,"",$J76*K76)</f>
        <v>0.5613207547</v>
      </c>
      <c r="O76" s="97">
        <f t="shared" si="332"/>
        <v>0.2798515578</v>
      </c>
      <c r="P76" s="40"/>
      <c r="Q76" s="40"/>
      <c r="R76" s="40"/>
      <c r="S76" s="40"/>
      <c r="T76" s="94">
        <f t="shared" si="16"/>
        <v>0.4985590778</v>
      </c>
      <c r="U76" s="94">
        <f t="shared" si="17"/>
        <v>0.2376746516</v>
      </c>
      <c r="V76" s="98">
        <f t="shared" si="18"/>
        <v>0.5561285586</v>
      </c>
      <c r="W76" s="98">
        <f t="shared" si="19"/>
        <v>0.6713230498</v>
      </c>
      <c r="X76" s="40">
        <f t="shared" si="20"/>
        <v>347</v>
      </c>
      <c r="Y76" s="40">
        <f t="shared" si="21"/>
        <v>424</v>
      </c>
      <c r="Z76" s="40">
        <f t="shared" si="22"/>
        <v>192.9766098</v>
      </c>
      <c r="AA76" s="40">
        <f t="shared" si="23"/>
        <v>154.0233902</v>
      </c>
      <c r="AB76" s="40">
        <f t="shared" si="24"/>
        <v>284.6409731</v>
      </c>
      <c r="AC76" s="40">
        <f t="shared" si="25"/>
        <v>139.3590269</v>
      </c>
      <c r="AD76" s="40">
        <f t="shared" ref="AD76:AE76" si="333">IF($D76=0,"",IFERROR(F76/AA76,0.5))</f>
        <v>1.123206026</v>
      </c>
      <c r="AE76" s="40">
        <f t="shared" si="333"/>
        <v>0.6534547643</v>
      </c>
      <c r="AF76" s="34">
        <f t="shared" si="27"/>
        <v>217</v>
      </c>
      <c r="AG76" s="34">
        <f t="shared" ref="AG76:AH76" si="334">IF($D76=0,"",ROUND(AA76*AD76,0))</f>
        <v>173</v>
      </c>
      <c r="AH76" s="34">
        <f t="shared" si="334"/>
        <v>186</v>
      </c>
      <c r="AI76" s="34">
        <f t="shared" si="29"/>
        <v>91</v>
      </c>
      <c r="AJ76" s="80"/>
      <c r="AK76" s="99"/>
      <c r="AL76" s="17"/>
      <c r="AM76" s="100">
        <f t="shared" si="30"/>
        <v>771</v>
      </c>
      <c r="AN76" s="43" t="str">
        <f t="shared" si="31"/>
        <v>#DIV/0!</v>
      </c>
      <c r="AO76" s="100">
        <f t="shared" si="32"/>
        <v>667</v>
      </c>
      <c r="AP76" s="42" t="str">
        <f t="shared" si="33"/>
        <v>#DIV/0!</v>
      </c>
      <c r="AQ76" s="39">
        <f t="shared" si="34"/>
        <v>0.46692607</v>
      </c>
      <c r="AR76" s="39">
        <f t="shared" si="35"/>
        <v>0.5343709468</v>
      </c>
      <c r="AS76" s="39">
        <f t="shared" si="36"/>
        <v>0.604197901</v>
      </c>
      <c r="AT76" s="39">
        <f t="shared" si="37"/>
        <v>0.4617691154</v>
      </c>
      <c r="AU76" s="39">
        <f t="shared" si="10"/>
        <v>0.46692607</v>
      </c>
      <c r="AV76" s="39">
        <f t="shared" si="38"/>
        <v>0.4500648508</v>
      </c>
      <c r="AW76" s="39">
        <f t="shared" si="39"/>
        <v>0.604197901</v>
      </c>
      <c r="AX76" s="39">
        <f t="shared" si="40"/>
        <v>0.5847076462</v>
      </c>
    </row>
    <row r="77">
      <c r="A77" s="73"/>
      <c r="B77" s="73"/>
      <c r="C77" s="73"/>
      <c r="D77" s="74">
        <f t="shared" si="11"/>
        <v>1</v>
      </c>
      <c r="E77" s="84">
        <f>'AtLarge; STUV'!M83</f>
        <v>458</v>
      </c>
      <c r="F77" s="84">
        <f>'AtLarge; STUV'!N83</f>
        <v>337</v>
      </c>
      <c r="G77" s="85">
        <f>'AtLarge; STUV'!O83</f>
        <v>265</v>
      </c>
      <c r="H77" s="85">
        <f>'AtLarge; STUV'!P83</f>
        <v>402</v>
      </c>
      <c r="I77" s="94">
        <f t="shared" si="12"/>
        <v>0.4238993711</v>
      </c>
      <c r="J77" s="95">
        <f t="shared" si="13"/>
        <v>0.6026986507</v>
      </c>
      <c r="K77" s="96">
        <f t="shared" ref="K77:M77" si="335">IF($D77=0,"",POWER($I77,K$2))</f>
        <v>1</v>
      </c>
      <c r="L77" s="96">
        <f t="shared" si="335"/>
        <v>0.4238993711</v>
      </c>
      <c r="M77" s="96">
        <f t="shared" si="335"/>
        <v>0.1796906768</v>
      </c>
      <c r="N77" s="97">
        <f t="shared" ref="N77:O77" si="336">IF($D77=0,"",$J77*K77)</f>
        <v>0.6026986507</v>
      </c>
      <c r="O77" s="97">
        <f t="shared" si="336"/>
        <v>0.255483579</v>
      </c>
      <c r="P77" s="40"/>
      <c r="Q77" s="40"/>
      <c r="R77" s="40"/>
      <c r="S77" s="40"/>
      <c r="T77" s="94">
        <f t="shared" si="16"/>
        <v>0.4238993711</v>
      </c>
      <c r="U77" s="94">
        <f t="shared" si="17"/>
        <v>0.2790525475</v>
      </c>
      <c r="V77" s="98">
        <f t="shared" si="18"/>
        <v>0.6373260456</v>
      </c>
      <c r="W77" s="98">
        <f t="shared" si="19"/>
        <v>0.6449949242</v>
      </c>
      <c r="X77" s="40">
        <f t="shared" si="20"/>
        <v>795</v>
      </c>
      <c r="Y77" s="40">
        <f t="shared" si="21"/>
        <v>667</v>
      </c>
      <c r="Z77" s="40">
        <f t="shared" si="22"/>
        <v>506.6742062</v>
      </c>
      <c r="AA77" s="40">
        <f t="shared" si="23"/>
        <v>288.3257938</v>
      </c>
      <c r="AB77" s="40">
        <f t="shared" si="24"/>
        <v>430.2116144</v>
      </c>
      <c r="AC77" s="40">
        <f t="shared" si="25"/>
        <v>236.7883856</v>
      </c>
      <c r="AD77" s="40">
        <f t="shared" ref="AD77:AE77" si="337">IF($D77=0,"",IFERROR(F77/AA77,0.5))</f>
        <v>1.16881669</v>
      </c>
      <c r="AE77" s="40">
        <f t="shared" si="337"/>
        <v>0.6159759316</v>
      </c>
      <c r="AF77" s="34">
        <f t="shared" si="27"/>
        <v>592</v>
      </c>
      <c r="AG77" s="34">
        <f t="shared" ref="AG77:AH77" si="338">IF($D77=0,"",ROUND(AA77*AD77,0))</f>
        <v>337</v>
      </c>
      <c r="AH77" s="34">
        <f t="shared" si="338"/>
        <v>265</v>
      </c>
      <c r="AI77" s="34">
        <f t="shared" si="29"/>
        <v>146</v>
      </c>
      <c r="AJ77" s="80"/>
      <c r="AK77" s="99"/>
      <c r="AL77" s="17"/>
      <c r="AM77" s="100">
        <f t="shared" si="30"/>
        <v>1462</v>
      </c>
      <c r="AN77" s="43" t="str">
        <f t="shared" si="31"/>
        <v>#DIV/0!</v>
      </c>
      <c r="AO77" s="100">
        <f t="shared" si="32"/>
        <v>1340</v>
      </c>
      <c r="AP77" s="42" t="str">
        <f t="shared" si="33"/>
        <v>#DIV/0!</v>
      </c>
      <c r="AQ77" s="39">
        <f t="shared" si="34"/>
        <v>0.4945280438</v>
      </c>
      <c r="AR77" s="39">
        <f t="shared" si="35"/>
        <v>0.5882352941</v>
      </c>
      <c r="AS77" s="39">
        <f t="shared" si="36"/>
        <v>0.6395522388</v>
      </c>
      <c r="AT77" s="39">
        <f t="shared" si="37"/>
        <v>0.5507462687</v>
      </c>
      <c r="AU77" s="39">
        <f t="shared" si="10"/>
        <v>0.4945280438</v>
      </c>
      <c r="AV77" s="39">
        <f t="shared" si="38"/>
        <v>0.5437756498</v>
      </c>
      <c r="AW77" s="39">
        <f t="shared" si="39"/>
        <v>0.6395522388</v>
      </c>
      <c r="AX77" s="39">
        <f t="shared" si="40"/>
        <v>0.6932835821</v>
      </c>
    </row>
    <row r="78">
      <c r="A78" s="73"/>
      <c r="B78" s="73"/>
      <c r="C78" s="73"/>
      <c r="D78" s="74">
        <f t="shared" si="11"/>
        <v>1</v>
      </c>
      <c r="E78" s="84">
        <f>'AtLarge; STUV'!M84</f>
        <v>67</v>
      </c>
      <c r="F78" s="84">
        <f>'AtLarge; STUV'!N84</f>
        <v>59</v>
      </c>
      <c r="G78" s="85">
        <f>'AtLarge; STUV'!O84</f>
        <v>78</v>
      </c>
      <c r="H78" s="85">
        <f>'AtLarge; STUV'!P84</f>
        <v>122</v>
      </c>
      <c r="I78" s="94">
        <f t="shared" si="12"/>
        <v>0.4682539683</v>
      </c>
      <c r="J78" s="95">
        <f t="shared" si="13"/>
        <v>0.61</v>
      </c>
      <c r="K78" s="96">
        <f t="shared" ref="K78:M78" si="339">IF($D78=0,"",POWER($I78,K$2))</f>
        <v>1</v>
      </c>
      <c r="L78" s="96">
        <f t="shared" si="339"/>
        <v>0.4682539683</v>
      </c>
      <c r="M78" s="96">
        <f t="shared" si="339"/>
        <v>0.2192617788</v>
      </c>
      <c r="N78" s="97">
        <f t="shared" ref="N78:O78" si="340">IF($D78=0,"",$J78*K78)</f>
        <v>0.61</v>
      </c>
      <c r="O78" s="97">
        <f t="shared" si="340"/>
        <v>0.2856349206</v>
      </c>
      <c r="P78" s="40"/>
      <c r="Q78" s="40"/>
      <c r="R78" s="40"/>
      <c r="S78" s="40"/>
      <c r="T78" s="94">
        <f t="shared" si="16"/>
        <v>0.4682539683</v>
      </c>
      <c r="U78" s="94">
        <f t="shared" si="17"/>
        <v>0.2863538969</v>
      </c>
      <c r="V78" s="98">
        <f t="shared" si="18"/>
        <v>0.5951879684</v>
      </c>
      <c r="W78" s="98">
        <f t="shared" si="19"/>
        <v>0.6293417314</v>
      </c>
      <c r="X78" s="40">
        <f t="shared" si="20"/>
        <v>126</v>
      </c>
      <c r="Y78" s="40">
        <f t="shared" si="21"/>
        <v>200</v>
      </c>
      <c r="Z78" s="40">
        <f t="shared" si="22"/>
        <v>74.99368402</v>
      </c>
      <c r="AA78" s="40">
        <f t="shared" si="23"/>
        <v>51.00631598</v>
      </c>
      <c r="AB78" s="40">
        <f t="shared" si="24"/>
        <v>125.8683463</v>
      </c>
      <c r="AC78" s="40">
        <f t="shared" si="25"/>
        <v>74.13165372</v>
      </c>
      <c r="AD78" s="40">
        <f t="shared" ref="AD78:AE78" si="341">IF($D78=0,"",IFERROR(F78/AA78,0.5))</f>
        <v>1.156719494</v>
      </c>
      <c r="AE78" s="40">
        <f t="shared" si="341"/>
        <v>0.6196951204</v>
      </c>
      <c r="AF78" s="34">
        <f t="shared" si="27"/>
        <v>87</v>
      </c>
      <c r="AG78" s="34">
        <f t="shared" ref="AG78:AH78" si="342">IF($D78=0,"",ROUND(AA78*AD78,0))</f>
        <v>59</v>
      </c>
      <c r="AH78" s="34">
        <f t="shared" si="342"/>
        <v>78</v>
      </c>
      <c r="AI78" s="34">
        <f t="shared" si="29"/>
        <v>46</v>
      </c>
      <c r="AJ78" s="80"/>
      <c r="AK78" s="99"/>
      <c r="AL78" s="17"/>
      <c r="AM78" s="100">
        <f t="shared" si="30"/>
        <v>326</v>
      </c>
      <c r="AN78" s="43" t="str">
        <f t="shared" si="31"/>
        <v>#DIV/0!</v>
      </c>
      <c r="AO78" s="100">
        <f t="shared" si="32"/>
        <v>270</v>
      </c>
      <c r="AP78" s="42" t="str">
        <f t="shared" si="33"/>
        <v>#DIV/0!</v>
      </c>
      <c r="AQ78" s="39">
        <f t="shared" si="34"/>
        <v>0.4447852761</v>
      </c>
      <c r="AR78" s="39">
        <f t="shared" si="35"/>
        <v>0.5797546012</v>
      </c>
      <c r="AS78" s="39">
        <f t="shared" si="36"/>
        <v>0.6111111111</v>
      </c>
      <c r="AT78" s="39">
        <f t="shared" si="37"/>
        <v>0.4925925926</v>
      </c>
      <c r="AU78" s="39">
        <f t="shared" si="10"/>
        <v>0.4447852761</v>
      </c>
      <c r="AV78" s="39">
        <f t="shared" si="38"/>
        <v>0.3865030675</v>
      </c>
      <c r="AW78" s="39">
        <f t="shared" si="39"/>
        <v>0.6111111111</v>
      </c>
      <c r="AX78" s="39">
        <f t="shared" si="40"/>
        <v>0.5407407407</v>
      </c>
    </row>
    <row r="79">
      <c r="A79" s="73"/>
      <c r="B79" s="73"/>
      <c r="C79" s="73"/>
      <c r="D79" s="74">
        <f t="shared" si="11"/>
        <v>1</v>
      </c>
      <c r="E79" s="84">
        <f>'AtLarge; STUV'!M85</f>
        <v>101</v>
      </c>
      <c r="F79" s="84">
        <f>'AtLarge; STUV'!N85</f>
        <v>92</v>
      </c>
      <c r="G79" s="85">
        <f>'AtLarge; STUV'!O85</f>
        <v>84</v>
      </c>
      <c r="H79" s="85">
        <f>'AtLarge; STUV'!P85</f>
        <v>152</v>
      </c>
      <c r="I79" s="94">
        <f t="shared" si="12"/>
        <v>0.4766839378</v>
      </c>
      <c r="J79" s="95">
        <f t="shared" si="13"/>
        <v>0.6440677966</v>
      </c>
      <c r="K79" s="96">
        <f t="shared" ref="K79:M79" si="343">IF($D79=0,"",POWER($I79,K$2))</f>
        <v>1</v>
      </c>
      <c r="L79" s="96">
        <f t="shared" si="343"/>
        <v>0.4766839378</v>
      </c>
      <c r="M79" s="96">
        <f t="shared" si="343"/>
        <v>0.2272275766</v>
      </c>
      <c r="N79" s="97">
        <f t="shared" ref="N79:O79" si="344">IF($D79=0,"",$J79*K79)</f>
        <v>0.6440677966</v>
      </c>
      <c r="O79" s="97">
        <f t="shared" si="344"/>
        <v>0.3070167735</v>
      </c>
      <c r="P79" s="40"/>
      <c r="Q79" s="40"/>
      <c r="R79" s="40"/>
      <c r="S79" s="40"/>
      <c r="T79" s="94">
        <f t="shared" si="16"/>
        <v>0.4766839378</v>
      </c>
      <c r="U79" s="94">
        <f t="shared" si="17"/>
        <v>0.3204216935</v>
      </c>
      <c r="V79" s="98">
        <f t="shared" si="18"/>
        <v>0.5934322314</v>
      </c>
      <c r="W79" s="98">
        <f t="shared" si="19"/>
        <v>0.5942903899</v>
      </c>
      <c r="X79" s="40">
        <f t="shared" si="20"/>
        <v>193</v>
      </c>
      <c r="Y79" s="40">
        <f t="shared" si="21"/>
        <v>236</v>
      </c>
      <c r="Z79" s="40">
        <f t="shared" si="22"/>
        <v>114.5324207</v>
      </c>
      <c r="AA79" s="40">
        <f t="shared" si="23"/>
        <v>78.46757934</v>
      </c>
      <c r="AB79" s="40">
        <f t="shared" si="24"/>
        <v>140.252532</v>
      </c>
      <c r="AC79" s="40">
        <f t="shared" si="25"/>
        <v>95.74746799</v>
      </c>
      <c r="AD79" s="40">
        <f t="shared" ref="AD79:AE79" si="345">IF($D79=0,"",IFERROR(F79/AA79,0.5))</f>
        <v>1.17245875</v>
      </c>
      <c r="AE79" s="40">
        <f t="shared" si="345"/>
        <v>0.5989196686</v>
      </c>
      <c r="AF79" s="34">
        <f t="shared" si="27"/>
        <v>134</v>
      </c>
      <c r="AG79" s="34">
        <f t="shared" ref="AG79:AH79" si="346">IF($D79=0,"",ROUND(AA79*AD79,0))</f>
        <v>92</v>
      </c>
      <c r="AH79" s="34">
        <f t="shared" si="346"/>
        <v>84</v>
      </c>
      <c r="AI79" s="34">
        <f t="shared" si="29"/>
        <v>57</v>
      </c>
      <c r="AJ79" s="80"/>
      <c r="AK79" s="99"/>
      <c r="AL79" s="17"/>
      <c r="AM79" s="100">
        <f t="shared" si="30"/>
        <v>429</v>
      </c>
      <c r="AN79" s="43" t="str">
        <f t="shared" si="31"/>
        <v>#DIV/0!</v>
      </c>
      <c r="AO79" s="100">
        <f t="shared" si="32"/>
        <v>367</v>
      </c>
      <c r="AP79" s="42" t="str">
        <f t="shared" si="33"/>
        <v>#DIV/0!</v>
      </c>
      <c r="AQ79" s="39">
        <f t="shared" si="34"/>
        <v>0.4312354312</v>
      </c>
      <c r="AR79" s="39">
        <f t="shared" si="35"/>
        <v>0.5897435897</v>
      </c>
      <c r="AS79" s="39">
        <f t="shared" si="36"/>
        <v>0.5940054496</v>
      </c>
      <c r="AT79" s="39">
        <f t="shared" si="37"/>
        <v>0.5204359673</v>
      </c>
      <c r="AU79" s="39">
        <f t="shared" si="10"/>
        <v>0.4312354312</v>
      </c>
      <c r="AV79" s="39">
        <f t="shared" si="38"/>
        <v>0.4498834499</v>
      </c>
      <c r="AW79" s="39">
        <f t="shared" si="39"/>
        <v>0.5940054496</v>
      </c>
      <c r="AX79" s="39">
        <f t="shared" si="40"/>
        <v>0.6158038147</v>
      </c>
    </row>
    <row r="80">
      <c r="A80" s="73"/>
      <c r="B80" s="73"/>
      <c r="C80" s="73"/>
      <c r="D80" s="74">
        <f t="shared" si="11"/>
        <v>1</v>
      </c>
      <c r="E80" s="84">
        <f>'AtLarge; STUV'!M86</f>
        <v>12</v>
      </c>
      <c r="F80" s="84">
        <f>'AtLarge; STUV'!N86</f>
        <v>9</v>
      </c>
      <c r="G80" s="85">
        <f>'AtLarge; STUV'!O86</f>
        <v>13</v>
      </c>
      <c r="H80" s="85">
        <f>'AtLarge; STUV'!P86</f>
        <v>8</v>
      </c>
      <c r="I80" s="94">
        <f t="shared" si="12"/>
        <v>0.4285714286</v>
      </c>
      <c r="J80" s="95">
        <f t="shared" si="13"/>
        <v>0.380952381</v>
      </c>
      <c r="K80" s="96">
        <f t="shared" ref="K80:M80" si="347">IF($D80=0,"",POWER($I80,K$2))</f>
        <v>1</v>
      </c>
      <c r="L80" s="96">
        <f t="shared" si="347"/>
        <v>0.4285714286</v>
      </c>
      <c r="M80" s="96">
        <f t="shared" si="347"/>
        <v>0.1836734694</v>
      </c>
      <c r="N80" s="97">
        <f t="shared" ref="N80:O80" si="348">IF($D80=0,"",$J80*K80)</f>
        <v>0.380952381</v>
      </c>
      <c r="O80" s="97">
        <f t="shared" si="348"/>
        <v>0.1632653061</v>
      </c>
      <c r="P80" s="40"/>
      <c r="Q80" s="40"/>
      <c r="R80" s="40"/>
      <c r="S80" s="40"/>
      <c r="T80" s="94">
        <f t="shared" si="16"/>
        <v>0.4285714286</v>
      </c>
      <c r="U80" s="94">
        <f t="shared" si="17"/>
        <v>0.0573062778</v>
      </c>
      <c r="V80" s="98">
        <f t="shared" si="18"/>
        <v>0.5903117083</v>
      </c>
      <c r="W80" s="98">
        <f t="shared" si="19"/>
        <v>0.8617502894</v>
      </c>
      <c r="X80" s="40">
        <f t="shared" si="20"/>
        <v>21</v>
      </c>
      <c r="Y80" s="40">
        <f t="shared" si="21"/>
        <v>21</v>
      </c>
      <c r="Z80" s="40">
        <f t="shared" si="22"/>
        <v>12.39654587</v>
      </c>
      <c r="AA80" s="40">
        <f t="shared" si="23"/>
        <v>8.603454126</v>
      </c>
      <c r="AB80" s="40">
        <f t="shared" si="24"/>
        <v>18.09675608</v>
      </c>
      <c r="AC80" s="40">
        <f t="shared" si="25"/>
        <v>2.903243923</v>
      </c>
      <c r="AD80" s="40">
        <f t="shared" ref="AD80:AE80" si="349">IF($D80=0,"",IFERROR(F80/AA80,0.5))</f>
        <v>1.046091473</v>
      </c>
      <c r="AE80" s="40">
        <f t="shared" si="349"/>
        <v>0.7183607904</v>
      </c>
      <c r="AF80" s="34">
        <f t="shared" si="27"/>
        <v>13</v>
      </c>
      <c r="AG80" s="34">
        <f t="shared" ref="AG80:AH80" si="350">IF($D80=0,"",ROUND(AA80*AD80,0))</f>
        <v>9</v>
      </c>
      <c r="AH80" s="34">
        <f t="shared" si="350"/>
        <v>13</v>
      </c>
      <c r="AI80" s="34">
        <f t="shared" si="29"/>
        <v>2</v>
      </c>
      <c r="AJ80" s="80"/>
      <c r="AK80" s="99"/>
      <c r="AL80" s="17"/>
      <c r="AM80" s="100">
        <f t="shared" si="30"/>
        <v>42</v>
      </c>
      <c r="AN80" s="43" t="str">
        <f t="shared" si="31"/>
        <v>#DIV/0!</v>
      </c>
      <c r="AO80" s="100">
        <f t="shared" si="32"/>
        <v>37</v>
      </c>
      <c r="AP80" s="42" t="str">
        <f t="shared" si="33"/>
        <v>#DIV/0!</v>
      </c>
      <c r="AQ80" s="39">
        <f t="shared" si="34"/>
        <v>0.5952380952</v>
      </c>
      <c r="AR80" s="39">
        <f t="shared" si="35"/>
        <v>0.4761904762</v>
      </c>
      <c r="AS80" s="39">
        <f t="shared" si="36"/>
        <v>0.7027027027</v>
      </c>
      <c r="AT80" s="39">
        <f t="shared" si="37"/>
        <v>0.4054054054</v>
      </c>
      <c r="AU80" s="39">
        <f t="shared" si="10"/>
        <v>0.5952380952</v>
      </c>
      <c r="AV80" s="39">
        <f t="shared" si="38"/>
        <v>0.5</v>
      </c>
      <c r="AW80" s="39">
        <f t="shared" si="39"/>
        <v>0.7027027027</v>
      </c>
      <c r="AX80" s="39">
        <f t="shared" si="40"/>
        <v>0.5945945946</v>
      </c>
    </row>
    <row r="81">
      <c r="A81" s="73"/>
      <c r="B81" s="73"/>
      <c r="C81" s="73"/>
      <c r="D81" s="74">
        <f t="shared" si="11"/>
        <v>1</v>
      </c>
      <c r="E81" s="84">
        <f>'AtLarge; STUV'!M87</f>
        <v>57</v>
      </c>
      <c r="F81" s="84">
        <f>'AtLarge; STUV'!N87</f>
        <v>48</v>
      </c>
      <c r="G81" s="85">
        <f>'AtLarge; STUV'!O87</f>
        <v>52</v>
      </c>
      <c r="H81" s="85">
        <f>'AtLarge; STUV'!P87</f>
        <v>77</v>
      </c>
      <c r="I81" s="94">
        <f t="shared" si="12"/>
        <v>0.4571428571</v>
      </c>
      <c r="J81" s="95">
        <f t="shared" si="13"/>
        <v>0.5968992248</v>
      </c>
      <c r="K81" s="96">
        <f t="shared" ref="K81:M81" si="351">IF($D81=0,"",POWER($I81,K$2))</f>
        <v>1</v>
      </c>
      <c r="L81" s="96">
        <f t="shared" si="351"/>
        <v>0.4571428571</v>
      </c>
      <c r="M81" s="96">
        <f t="shared" si="351"/>
        <v>0.2089795918</v>
      </c>
      <c r="N81" s="97">
        <f t="shared" ref="N81:O81" si="352">IF($D81=0,"",$J81*K81)</f>
        <v>0.5968992248</v>
      </c>
      <c r="O81" s="97">
        <f t="shared" si="352"/>
        <v>0.2728682171</v>
      </c>
      <c r="P81" s="40"/>
      <c r="Q81" s="40"/>
      <c r="R81" s="40"/>
      <c r="S81" s="40"/>
      <c r="T81" s="94">
        <f t="shared" si="16"/>
        <v>0.4571428571</v>
      </c>
      <c r="U81" s="94">
        <f t="shared" si="17"/>
        <v>0.2732531217</v>
      </c>
      <c r="V81" s="98">
        <f t="shared" si="18"/>
        <v>0.6035871091</v>
      </c>
      <c r="W81" s="98">
        <f t="shared" si="19"/>
        <v>0.6443264415</v>
      </c>
      <c r="X81" s="40">
        <f t="shared" si="20"/>
        <v>105</v>
      </c>
      <c r="Y81" s="40">
        <f t="shared" si="21"/>
        <v>129</v>
      </c>
      <c r="Z81" s="40">
        <f t="shared" si="22"/>
        <v>63.37664645</v>
      </c>
      <c r="AA81" s="40">
        <f t="shared" si="23"/>
        <v>41.62335355</v>
      </c>
      <c r="AB81" s="40">
        <f t="shared" si="24"/>
        <v>83.11811095</v>
      </c>
      <c r="AC81" s="40">
        <f t="shared" si="25"/>
        <v>45.88188905</v>
      </c>
      <c r="AD81" s="40">
        <f t="shared" ref="AD81:AE81" si="353">IF($D81=0,"",IFERROR(F81/AA81,0.5))</f>
        <v>1.153198767</v>
      </c>
      <c r="AE81" s="40">
        <f t="shared" si="353"/>
        <v>0.6256157582</v>
      </c>
      <c r="AF81" s="34">
        <f t="shared" si="27"/>
        <v>73</v>
      </c>
      <c r="AG81" s="34">
        <f t="shared" ref="AG81:AH81" si="354">IF($D81=0,"",ROUND(AA81*AD81,0))</f>
        <v>48</v>
      </c>
      <c r="AH81" s="34">
        <f t="shared" si="354"/>
        <v>52</v>
      </c>
      <c r="AI81" s="34">
        <f t="shared" si="29"/>
        <v>29</v>
      </c>
      <c r="AJ81" s="80"/>
      <c r="AK81" s="99"/>
      <c r="AL81" s="17"/>
      <c r="AM81" s="100">
        <f t="shared" si="30"/>
        <v>234</v>
      </c>
      <c r="AN81" s="43" t="str">
        <f t="shared" si="31"/>
        <v>#DIV/0!</v>
      </c>
      <c r="AO81" s="100">
        <f t="shared" si="32"/>
        <v>202</v>
      </c>
      <c r="AP81" s="42" t="str">
        <f t="shared" si="33"/>
        <v>#DIV/0!</v>
      </c>
      <c r="AQ81" s="39">
        <f t="shared" si="34"/>
        <v>0.4658119658</v>
      </c>
      <c r="AR81" s="39">
        <f t="shared" si="35"/>
        <v>0.5726495726</v>
      </c>
      <c r="AS81" s="39">
        <f t="shared" si="36"/>
        <v>0.6188118812</v>
      </c>
      <c r="AT81" s="39">
        <f t="shared" si="37"/>
        <v>0.504950495</v>
      </c>
      <c r="AU81" s="39">
        <f t="shared" si="10"/>
        <v>0.4658119658</v>
      </c>
      <c r="AV81" s="39">
        <f t="shared" si="38"/>
        <v>0.4487179487</v>
      </c>
      <c r="AW81" s="39">
        <f t="shared" si="39"/>
        <v>0.6188118812</v>
      </c>
      <c r="AX81" s="39">
        <f t="shared" si="40"/>
        <v>0.599009901</v>
      </c>
    </row>
    <row r="82">
      <c r="A82" s="73"/>
      <c r="B82" s="73"/>
      <c r="C82" s="73"/>
      <c r="D82" s="74">
        <f t="shared" si="11"/>
        <v>1</v>
      </c>
      <c r="E82" s="84">
        <f>'AtLarge; STUV'!M88</f>
        <v>234</v>
      </c>
      <c r="F82" s="84">
        <f>'AtLarge; STUV'!N88</f>
        <v>200</v>
      </c>
      <c r="G82" s="85">
        <f>'AtLarge; STUV'!O88</f>
        <v>169</v>
      </c>
      <c r="H82" s="85">
        <f>'AtLarge; STUV'!P88</f>
        <v>228</v>
      </c>
      <c r="I82" s="94">
        <f t="shared" si="12"/>
        <v>0.4608294931</v>
      </c>
      <c r="J82" s="95">
        <f t="shared" si="13"/>
        <v>0.5743073048</v>
      </c>
      <c r="K82" s="96">
        <f t="shared" ref="K82:M82" si="355">IF($D82=0,"",POWER($I82,K$2))</f>
        <v>1</v>
      </c>
      <c r="L82" s="96">
        <f t="shared" si="355"/>
        <v>0.4608294931</v>
      </c>
      <c r="M82" s="96">
        <f t="shared" si="355"/>
        <v>0.2123638217</v>
      </c>
      <c r="N82" s="97">
        <f t="shared" ref="N82:O82" si="356">IF($D82=0,"",$J82*K82)</f>
        <v>0.5743073048</v>
      </c>
      <c r="O82" s="97">
        <f t="shared" si="356"/>
        <v>0.2646577441</v>
      </c>
      <c r="P82" s="40"/>
      <c r="Q82" s="40"/>
      <c r="R82" s="40"/>
      <c r="S82" s="40"/>
      <c r="T82" s="94">
        <f t="shared" si="16"/>
        <v>0.4608294931</v>
      </c>
      <c r="U82" s="94">
        <f t="shared" si="17"/>
        <v>0.2506612016</v>
      </c>
      <c r="V82" s="98">
        <f t="shared" si="18"/>
        <v>0.5956458827</v>
      </c>
      <c r="W82" s="98">
        <f t="shared" si="19"/>
        <v>0.6657955602</v>
      </c>
      <c r="X82" s="40">
        <f t="shared" si="20"/>
        <v>434</v>
      </c>
      <c r="Y82" s="40">
        <f t="shared" si="21"/>
        <v>397</v>
      </c>
      <c r="Z82" s="40">
        <f t="shared" si="22"/>
        <v>258.5103131</v>
      </c>
      <c r="AA82" s="40">
        <f t="shared" si="23"/>
        <v>175.4896869</v>
      </c>
      <c r="AB82" s="40">
        <f t="shared" si="24"/>
        <v>264.3208374</v>
      </c>
      <c r="AC82" s="40">
        <f t="shared" si="25"/>
        <v>132.6791626</v>
      </c>
      <c r="AD82" s="40">
        <f t="shared" ref="AD82:AE82" si="357">IF($D82=0,"",IFERROR(F82/AA82,0.5))</f>
        <v>1.139668111</v>
      </c>
      <c r="AE82" s="40">
        <f t="shared" si="357"/>
        <v>0.6393744877</v>
      </c>
      <c r="AF82" s="34">
        <f t="shared" si="27"/>
        <v>295</v>
      </c>
      <c r="AG82" s="34">
        <f t="shared" ref="AG82:AH82" si="358">IF($D82=0,"",ROUND(AA82*AD82,0))</f>
        <v>200</v>
      </c>
      <c r="AH82" s="34">
        <f t="shared" si="358"/>
        <v>169</v>
      </c>
      <c r="AI82" s="34">
        <f t="shared" si="29"/>
        <v>85</v>
      </c>
      <c r="AJ82" s="80"/>
      <c r="AK82" s="99"/>
      <c r="AL82" s="17"/>
      <c r="AM82" s="100">
        <f t="shared" si="30"/>
        <v>831</v>
      </c>
      <c r="AN82" s="43" t="str">
        <f t="shared" si="31"/>
        <v>#DIV/0!</v>
      </c>
      <c r="AO82" s="100">
        <f t="shared" si="32"/>
        <v>749</v>
      </c>
      <c r="AP82" s="42" t="str">
        <f t="shared" si="33"/>
        <v>#DIV/0!</v>
      </c>
      <c r="AQ82" s="39">
        <f t="shared" si="34"/>
        <v>0.4849578821</v>
      </c>
      <c r="AR82" s="39">
        <f t="shared" si="35"/>
        <v>0.5559566787</v>
      </c>
      <c r="AS82" s="39">
        <f t="shared" si="36"/>
        <v>0.6194926569</v>
      </c>
      <c r="AT82" s="39">
        <f t="shared" si="37"/>
        <v>0.5073431242</v>
      </c>
      <c r="AU82" s="39">
        <f t="shared" si="10"/>
        <v>0.4849578821</v>
      </c>
      <c r="AV82" s="39">
        <f t="shared" si="38"/>
        <v>0.5222623345</v>
      </c>
      <c r="AW82" s="39">
        <f t="shared" si="39"/>
        <v>0.6194926569</v>
      </c>
      <c r="AX82" s="39">
        <f t="shared" si="40"/>
        <v>0.6608811749</v>
      </c>
    </row>
    <row r="83">
      <c r="A83" s="73"/>
      <c r="B83" s="73"/>
      <c r="C83" s="73"/>
      <c r="D83" s="74">
        <f t="shared" si="11"/>
        <v>1</v>
      </c>
      <c r="E83" s="84">
        <f>'AtLarge; STUV'!M89</f>
        <v>106</v>
      </c>
      <c r="F83" s="84">
        <f>'AtLarge; STUV'!N89</f>
        <v>74</v>
      </c>
      <c r="G83" s="85">
        <f>'AtLarge; STUV'!O89</f>
        <v>104</v>
      </c>
      <c r="H83" s="85">
        <f>'AtLarge; STUV'!P89</f>
        <v>103</v>
      </c>
      <c r="I83" s="94">
        <f t="shared" si="12"/>
        <v>0.4111111111</v>
      </c>
      <c r="J83" s="95">
        <f t="shared" si="13"/>
        <v>0.4975845411</v>
      </c>
      <c r="K83" s="96">
        <f t="shared" ref="K83:M83" si="359">IF($D83=0,"",POWER($I83,K$2))</f>
        <v>1</v>
      </c>
      <c r="L83" s="96">
        <f t="shared" si="359"/>
        <v>0.4111111111</v>
      </c>
      <c r="M83" s="96">
        <f t="shared" si="359"/>
        <v>0.1690123457</v>
      </c>
      <c r="N83" s="97">
        <f t="shared" ref="N83:O83" si="360">IF($D83=0,"",$J83*K83)</f>
        <v>0.4975845411</v>
      </c>
      <c r="O83" s="97">
        <f t="shared" si="360"/>
        <v>0.2045625335</v>
      </c>
      <c r="P83" s="40"/>
      <c r="Q83" s="40"/>
      <c r="R83" s="40"/>
      <c r="S83" s="40"/>
      <c r="T83" s="94">
        <f t="shared" si="16"/>
        <v>0.4111111111</v>
      </c>
      <c r="U83" s="94">
        <f t="shared" si="17"/>
        <v>0.1739384379</v>
      </c>
      <c r="V83" s="98">
        <f t="shared" si="18"/>
        <v>0.6297656542</v>
      </c>
      <c r="W83" s="98">
        <f t="shared" si="19"/>
        <v>0.7506138435</v>
      </c>
      <c r="X83" s="40">
        <f t="shared" si="20"/>
        <v>180</v>
      </c>
      <c r="Y83" s="40">
        <f t="shared" si="21"/>
        <v>207</v>
      </c>
      <c r="Z83" s="40">
        <f t="shared" si="22"/>
        <v>113.3578178</v>
      </c>
      <c r="AA83" s="40">
        <f t="shared" si="23"/>
        <v>66.64218224</v>
      </c>
      <c r="AB83" s="40">
        <f t="shared" si="24"/>
        <v>155.3770656</v>
      </c>
      <c r="AC83" s="40">
        <f t="shared" si="25"/>
        <v>51.6229344</v>
      </c>
      <c r="AD83" s="40">
        <f t="shared" ref="AD83:AE83" si="361">IF($D83=0,"",IFERROR(F83/AA83,0.5))</f>
        <v>1.110407815</v>
      </c>
      <c r="AE83" s="40">
        <f t="shared" si="361"/>
        <v>0.6693394524</v>
      </c>
      <c r="AF83" s="34">
        <f t="shared" si="27"/>
        <v>126</v>
      </c>
      <c r="AG83" s="34">
        <f t="shared" ref="AG83:AH83" si="362">IF($D83=0,"",ROUND(AA83*AD83,0))</f>
        <v>74</v>
      </c>
      <c r="AH83" s="34">
        <f t="shared" si="362"/>
        <v>104</v>
      </c>
      <c r="AI83" s="34">
        <f t="shared" si="29"/>
        <v>35</v>
      </c>
      <c r="AJ83" s="80"/>
      <c r="AK83" s="99"/>
      <c r="AL83" s="17"/>
      <c r="AM83" s="100">
        <f t="shared" si="30"/>
        <v>387</v>
      </c>
      <c r="AN83" s="43" t="str">
        <f t="shared" si="31"/>
        <v>#DIV/0!</v>
      </c>
      <c r="AO83" s="100">
        <f t="shared" si="32"/>
        <v>339</v>
      </c>
      <c r="AP83" s="42" t="str">
        <f t="shared" si="33"/>
        <v>#DIV/0!</v>
      </c>
      <c r="AQ83" s="39">
        <f t="shared" si="34"/>
        <v>0.5426356589</v>
      </c>
      <c r="AR83" s="39">
        <f t="shared" si="35"/>
        <v>0.5400516796</v>
      </c>
      <c r="AS83" s="39">
        <f t="shared" si="36"/>
        <v>0.6784660767</v>
      </c>
      <c r="AT83" s="39">
        <f t="shared" si="37"/>
        <v>0.4749262537</v>
      </c>
      <c r="AU83" s="39">
        <f t="shared" si="10"/>
        <v>0.5426356589</v>
      </c>
      <c r="AV83" s="39">
        <f t="shared" si="38"/>
        <v>0.4651162791</v>
      </c>
      <c r="AW83" s="39">
        <f t="shared" si="39"/>
        <v>0.6784660767</v>
      </c>
      <c r="AX83" s="39">
        <f t="shared" si="40"/>
        <v>0.5899705015</v>
      </c>
    </row>
    <row r="84">
      <c r="A84" s="73"/>
      <c r="B84" s="73"/>
      <c r="C84" s="73"/>
      <c r="D84" s="74">
        <f t="shared" si="11"/>
        <v>1</v>
      </c>
      <c r="E84" s="84">
        <f>'AtLarge; STUV'!M90</f>
        <v>175</v>
      </c>
      <c r="F84" s="84">
        <f>'AtLarge; STUV'!N90</f>
        <v>223</v>
      </c>
      <c r="G84" s="85">
        <f>'AtLarge; STUV'!O90</f>
        <v>165</v>
      </c>
      <c r="H84" s="85">
        <f>'AtLarge; STUV'!P90</f>
        <v>429</v>
      </c>
      <c r="I84" s="94">
        <f t="shared" si="12"/>
        <v>0.5603015075</v>
      </c>
      <c r="J84" s="95">
        <f t="shared" si="13"/>
        <v>0.7222222222</v>
      </c>
      <c r="K84" s="96">
        <f t="shared" ref="K84:M84" si="363">IF($D84=0,"",POWER($I84,K$2))</f>
        <v>1</v>
      </c>
      <c r="L84" s="96">
        <f t="shared" si="363"/>
        <v>0.5603015075</v>
      </c>
      <c r="M84" s="96">
        <f t="shared" si="363"/>
        <v>0.3139377793</v>
      </c>
      <c r="N84" s="97">
        <f t="shared" ref="N84:O84" si="364">IF($D84=0,"",$J84*K84)</f>
        <v>0.7222222222</v>
      </c>
      <c r="O84" s="97">
        <f t="shared" si="364"/>
        <v>0.4046621999</v>
      </c>
      <c r="P84" s="40"/>
      <c r="Q84" s="40"/>
      <c r="R84" s="40"/>
      <c r="S84" s="40"/>
      <c r="T84" s="94">
        <f t="shared" si="16"/>
        <v>0.5603015075</v>
      </c>
      <c r="U84" s="94">
        <f t="shared" si="17"/>
        <v>0.3985761191</v>
      </c>
      <c r="V84" s="98">
        <f t="shared" si="18"/>
        <v>0.5263135219</v>
      </c>
      <c r="W84" s="98">
        <f t="shared" si="19"/>
        <v>0.501580676</v>
      </c>
      <c r="X84" s="40">
        <f t="shared" si="20"/>
        <v>398</v>
      </c>
      <c r="Y84" s="40">
        <f t="shared" si="21"/>
        <v>594</v>
      </c>
      <c r="Z84" s="40">
        <f t="shared" si="22"/>
        <v>209.4727817</v>
      </c>
      <c r="AA84" s="40">
        <f t="shared" si="23"/>
        <v>188.5272183</v>
      </c>
      <c r="AB84" s="40">
        <f t="shared" si="24"/>
        <v>297.9389215</v>
      </c>
      <c r="AC84" s="40">
        <f t="shared" si="25"/>
        <v>296.0610785</v>
      </c>
      <c r="AD84" s="40">
        <f t="shared" ref="AD84:AE84" si="365">IF($D84=0,"",IFERROR(F84/AA84,0.5))</f>
        <v>1.182853076</v>
      </c>
      <c r="AE84" s="40">
        <f t="shared" si="365"/>
        <v>0.5538047837</v>
      </c>
      <c r="AF84" s="34">
        <f t="shared" si="27"/>
        <v>248</v>
      </c>
      <c r="AG84" s="34">
        <f t="shared" ref="AG84:AH84" si="366">IF($D84=0,"",ROUND(AA84*AD84,0))</f>
        <v>223</v>
      </c>
      <c r="AH84" s="34">
        <f t="shared" si="366"/>
        <v>165</v>
      </c>
      <c r="AI84" s="34">
        <f t="shared" si="29"/>
        <v>164</v>
      </c>
      <c r="AJ84" s="80"/>
      <c r="AK84" s="99"/>
      <c r="AL84" s="17"/>
      <c r="AM84" s="100">
        <f t="shared" si="30"/>
        <v>992</v>
      </c>
      <c r="AN84" s="43" t="str">
        <f t="shared" si="31"/>
        <v>#DIV/0!</v>
      </c>
      <c r="AO84" s="100">
        <f t="shared" si="32"/>
        <v>800</v>
      </c>
      <c r="AP84" s="42" t="str">
        <f t="shared" si="33"/>
        <v>#DIV/0!</v>
      </c>
      <c r="AQ84" s="39">
        <f t="shared" si="34"/>
        <v>0.3427419355</v>
      </c>
      <c r="AR84" s="39">
        <f t="shared" si="35"/>
        <v>0.6088709677</v>
      </c>
      <c r="AS84" s="39">
        <f t="shared" si="36"/>
        <v>0.51625</v>
      </c>
      <c r="AT84" s="39">
        <f t="shared" si="37"/>
        <v>0.515</v>
      </c>
      <c r="AU84" s="39">
        <f t="shared" si="10"/>
        <v>0.3427419355</v>
      </c>
      <c r="AV84" s="39">
        <f t="shared" si="38"/>
        <v>0.4012096774</v>
      </c>
      <c r="AW84" s="39">
        <f t="shared" si="39"/>
        <v>0.51625</v>
      </c>
      <c r="AX84" s="39">
        <f t="shared" si="40"/>
        <v>0.58875</v>
      </c>
    </row>
    <row r="85">
      <c r="A85" s="73"/>
      <c r="B85" s="73"/>
      <c r="C85" s="73"/>
      <c r="D85" s="74">
        <f t="shared" si="11"/>
        <v>1</v>
      </c>
      <c r="E85" s="84">
        <f>'AtLarge; STUV'!M91</f>
        <v>202</v>
      </c>
      <c r="F85" s="84">
        <f>'AtLarge; STUV'!N91</f>
        <v>201</v>
      </c>
      <c r="G85" s="85">
        <f>'AtLarge; STUV'!O91</f>
        <v>153</v>
      </c>
      <c r="H85" s="85">
        <f>'AtLarge; STUV'!P91</f>
        <v>304</v>
      </c>
      <c r="I85" s="94">
        <f t="shared" si="12"/>
        <v>0.4987593052</v>
      </c>
      <c r="J85" s="95">
        <f t="shared" si="13"/>
        <v>0.6652078775</v>
      </c>
      <c r="K85" s="96">
        <f t="shared" ref="K85:M85" si="367">IF($D85=0,"",POWER($I85,K$2))</f>
        <v>1</v>
      </c>
      <c r="L85" s="96">
        <f t="shared" si="367"/>
        <v>0.4987593052</v>
      </c>
      <c r="M85" s="96">
        <f t="shared" si="367"/>
        <v>0.2487608445</v>
      </c>
      <c r="N85" s="97">
        <f t="shared" ref="N85:O85" si="368">IF($D85=0,"",$J85*K85)</f>
        <v>0.6652078775</v>
      </c>
      <c r="O85" s="97">
        <f t="shared" si="368"/>
        <v>0.3317786188</v>
      </c>
      <c r="P85" s="40"/>
      <c r="Q85" s="40"/>
      <c r="R85" s="40"/>
      <c r="S85" s="40"/>
      <c r="T85" s="94">
        <f t="shared" si="16"/>
        <v>0.4987593052</v>
      </c>
      <c r="U85" s="94">
        <f t="shared" si="17"/>
        <v>0.3415617743</v>
      </c>
      <c r="V85" s="98">
        <f t="shared" si="18"/>
        <v>0.5758096376</v>
      </c>
      <c r="W85" s="98">
        <f t="shared" si="19"/>
        <v>0.569317023</v>
      </c>
      <c r="X85" s="40">
        <f t="shared" si="20"/>
        <v>403</v>
      </c>
      <c r="Y85" s="40">
        <f t="shared" si="21"/>
        <v>457</v>
      </c>
      <c r="Z85" s="40">
        <f t="shared" si="22"/>
        <v>232.0512839</v>
      </c>
      <c r="AA85" s="40">
        <f t="shared" si="23"/>
        <v>170.9487161</v>
      </c>
      <c r="AB85" s="40">
        <f t="shared" si="24"/>
        <v>260.1778795</v>
      </c>
      <c r="AC85" s="40">
        <f t="shared" si="25"/>
        <v>196.8221205</v>
      </c>
      <c r="AD85" s="40">
        <f t="shared" ref="AD85:AE85" si="369">IF($D85=0,"",IFERROR(F85/AA85,0.5))</f>
        <v>1.175791223</v>
      </c>
      <c r="AE85" s="40">
        <f t="shared" si="369"/>
        <v>0.5880592166</v>
      </c>
      <c r="AF85" s="34">
        <f t="shared" si="27"/>
        <v>273</v>
      </c>
      <c r="AG85" s="34">
        <f t="shared" ref="AG85:AH85" si="370">IF($D85=0,"",ROUND(AA85*AD85,0))</f>
        <v>201</v>
      </c>
      <c r="AH85" s="34">
        <f t="shared" si="370"/>
        <v>153</v>
      </c>
      <c r="AI85" s="34">
        <f t="shared" si="29"/>
        <v>116</v>
      </c>
      <c r="AJ85" s="80"/>
      <c r="AK85" s="99"/>
      <c r="AL85" s="17"/>
      <c r="AM85" s="100">
        <f t="shared" si="30"/>
        <v>860</v>
      </c>
      <c r="AN85" s="43" t="str">
        <f t="shared" si="31"/>
        <v>#DIV/0!</v>
      </c>
      <c r="AO85" s="100">
        <f t="shared" si="32"/>
        <v>743</v>
      </c>
      <c r="AP85" s="42" t="str">
        <f t="shared" si="33"/>
        <v>#DIV/0!</v>
      </c>
      <c r="AQ85" s="39">
        <f t="shared" si="34"/>
        <v>0.4127906977</v>
      </c>
      <c r="AR85" s="39">
        <f t="shared" si="35"/>
        <v>0.588372093</v>
      </c>
      <c r="AS85" s="39">
        <f t="shared" si="36"/>
        <v>0.5733512786</v>
      </c>
      <c r="AT85" s="39">
        <f t="shared" si="37"/>
        <v>0.5235531629</v>
      </c>
      <c r="AU85" s="39">
        <f t="shared" si="10"/>
        <v>0.4127906977</v>
      </c>
      <c r="AV85" s="39">
        <f t="shared" si="38"/>
        <v>0.4686046512</v>
      </c>
      <c r="AW85" s="39">
        <f t="shared" si="39"/>
        <v>0.5733512786</v>
      </c>
      <c r="AX85" s="39">
        <f t="shared" si="40"/>
        <v>0.6379542396</v>
      </c>
    </row>
    <row r="86">
      <c r="A86" s="73"/>
      <c r="B86" s="73"/>
      <c r="C86" s="73"/>
      <c r="D86" s="74">
        <f t="shared" si="11"/>
        <v>1</v>
      </c>
      <c r="E86" s="84">
        <f>'AtLarge; STUV'!M92</f>
        <v>52</v>
      </c>
      <c r="F86" s="84">
        <f>'AtLarge; STUV'!N92</f>
        <v>45</v>
      </c>
      <c r="G86" s="85">
        <f>'AtLarge; STUV'!O92</f>
        <v>43</v>
      </c>
      <c r="H86" s="85">
        <f>'AtLarge; STUV'!P92</f>
        <v>81</v>
      </c>
      <c r="I86" s="94">
        <f t="shared" si="12"/>
        <v>0.4639175258</v>
      </c>
      <c r="J86" s="95">
        <f t="shared" si="13"/>
        <v>0.6532258065</v>
      </c>
      <c r="K86" s="96">
        <f t="shared" ref="K86:M86" si="371">IF($D86=0,"",POWER($I86,K$2))</f>
        <v>1</v>
      </c>
      <c r="L86" s="96">
        <f t="shared" si="371"/>
        <v>0.4639175258</v>
      </c>
      <c r="M86" s="96">
        <f t="shared" si="371"/>
        <v>0.2152194707</v>
      </c>
      <c r="N86" s="97">
        <f t="shared" ref="N86:O86" si="372">IF($D86=0,"",$J86*K86)</f>
        <v>0.6532258065</v>
      </c>
      <c r="O86" s="97">
        <f t="shared" si="372"/>
        <v>0.3030428999</v>
      </c>
      <c r="P86" s="40"/>
      <c r="Q86" s="40"/>
      <c r="R86" s="40"/>
      <c r="S86" s="40"/>
      <c r="T86" s="94">
        <f t="shared" si="16"/>
        <v>0.4639175258</v>
      </c>
      <c r="U86" s="94">
        <f t="shared" si="17"/>
        <v>0.3295797033</v>
      </c>
      <c r="V86" s="98">
        <f t="shared" si="18"/>
        <v>0.6077150525</v>
      </c>
      <c r="W86" s="98">
        <f t="shared" si="19"/>
        <v>0.5877442887</v>
      </c>
      <c r="X86" s="40">
        <f t="shared" si="20"/>
        <v>97</v>
      </c>
      <c r="Y86" s="40">
        <f t="shared" si="21"/>
        <v>124</v>
      </c>
      <c r="Z86" s="40">
        <f t="shared" si="22"/>
        <v>58.94836009</v>
      </c>
      <c r="AA86" s="40">
        <f t="shared" si="23"/>
        <v>38.05163991</v>
      </c>
      <c r="AB86" s="40">
        <f t="shared" si="24"/>
        <v>72.88029179</v>
      </c>
      <c r="AC86" s="40">
        <f t="shared" si="25"/>
        <v>51.11970821</v>
      </c>
      <c r="AD86" s="40">
        <f t="shared" ref="AD86:AE86" si="373">IF($D86=0,"",IFERROR(F86/AA86,0.5))</f>
        <v>1.182603433</v>
      </c>
      <c r="AE86" s="40">
        <f t="shared" si="373"/>
        <v>0.5900086147</v>
      </c>
      <c r="AF86" s="34">
        <f t="shared" si="27"/>
        <v>70</v>
      </c>
      <c r="AG86" s="34">
        <f t="shared" ref="AG86:AH86" si="374">IF($D86=0,"",ROUND(AA86*AD86,0))</f>
        <v>45</v>
      </c>
      <c r="AH86" s="34">
        <f t="shared" si="374"/>
        <v>43</v>
      </c>
      <c r="AI86" s="34">
        <f t="shared" si="29"/>
        <v>30</v>
      </c>
      <c r="AJ86" s="80"/>
      <c r="AK86" s="99"/>
      <c r="AL86" s="17"/>
      <c r="AM86" s="100">
        <f t="shared" si="30"/>
        <v>221</v>
      </c>
      <c r="AN86" s="43" t="str">
        <f t="shared" si="31"/>
        <v>#DIV/0!</v>
      </c>
      <c r="AO86" s="100">
        <f t="shared" si="32"/>
        <v>188</v>
      </c>
      <c r="AP86" s="42" t="str">
        <f t="shared" si="33"/>
        <v>#DIV/0!</v>
      </c>
      <c r="AQ86" s="39">
        <f t="shared" si="34"/>
        <v>0.4298642534</v>
      </c>
      <c r="AR86" s="39">
        <f t="shared" si="35"/>
        <v>0.6018099548</v>
      </c>
      <c r="AS86" s="39">
        <f t="shared" si="36"/>
        <v>0.6010638298</v>
      </c>
      <c r="AT86" s="39">
        <f t="shared" si="37"/>
        <v>0.5319148936</v>
      </c>
      <c r="AU86" s="39">
        <f t="shared" si="10"/>
        <v>0.4298642534</v>
      </c>
      <c r="AV86" s="39">
        <f t="shared" si="38"/>
        <v>0.4389140271</v>
      </c>
      <c r="AW86" s="39">
        <f t="shared" si="39"/>
        <v>0.6010638298</v>
      </c>
      <c r="AX86" s="39">
        <f t="shared" si="40"/>
        <v>0.6117021277</v>
      </c>
    </row>
    <row r="87">
      <c r="A87" s="73"/>
      <c r="B87" s="73"/>
      <c r="C87" s="73"/>
      <c r="D87" s="74">
        <f t="shared" si="11"/>
        <v>1</v>
      </c>
      <c r="E87" s="84">
        <f>'AtLarge; STUV'!M93</f>
        <v>157</v>
      </c>
      <c r="F87" s="84">
        <f>'AtLarge; STUV'!N93</f>
        <v>168</v>
      </c>
      <c r="G87" s="85">
        <f>'AtLarge; STUV'!O93</f>
        <v>129</v>
      </c>
      <c r="H87" s="85">
        <f>'AtLarge; STUV'!P93</f>
        <v>292</v>
      </c>
      <c r="I87" s="94">
        <f t="shared" si="12"/>
        <v>0.5169230769</v>
      </c>
      <c r="J87" s="95">
        <f t="shared" si="13"/>
        <v>0.6935866983</v>
      </c>
      <c r="K87" s="96">
        <f t="shared" ref="K87:M87" si="375">IF($D87=0,"",POWER($I87,K$2))</f>
        <v>1</v>
      </c>
      <c r="L87" s="96">
        <f t="shared" si="375"/>
        <v>0.5169230769</v>
      </c>
      <c r="M87" s="96">
        <f t="shared" si="375"/>
        <v>0.2672094675</v>
      </c>
      <c r="N87" s="97">
        <f t="shared" ref="N87:O87" si="376">IF($D87=0,"",$J87*K87)</f>
        <v>0.6935866983</v>
      </c>
      <c r="O87" s="97">
        <f t="shared" si="376"/>
        <v>0.3585309702</v>
      </c>
      <c r="P87" s="40"/>
      <c r="Q87" s="40"/>
      <c r="R87" s="40"/>
      <c r="S87" s="40"/>
      <c r="T87" s="94">
        <f t="shared" si="16"/>
        <v>0.5169230769</v>
      </c>
      <c r="U87" s="94">
        <f t="shared" si="17"/>
        <v>0.3699405952</v>
      </c>
      <c r="V87" s="98">
        <f t="shared" si="18"/>
        <v>0.563411419</v>
      </c>
      <c r="W87" s="98">
        <f t="shared" si="19"/>
        <v>0.5379870972</v>
      </c>
      <c r="X87" s="40">
        <f t="shared" si="20"/>
        <v>325</v>
      </c>
      <c r="Y87" s="40">
        <f t="shared" si="21"/>
        <v>421</v>
      </c>
      <c r="Z87" s="40">
        <f t="shared" si="22"/>
        <v>183.1087112</v>
      </c>
      <c r="AA87" s="40">
        <f t="shared" si="23"/>
        <v>141.8912888</v>
      </c>
      <c r="AB87" s="40">
        <f t="shared" si="24"/>
        <v>226.4925679</v>
      </c>
      <c r="AC87" s="40">
        <f t="shared" si="25"/>
        <v>194.5074321</v>
      </c>
      <c r="AD87" s="40">
        <f t="shared" ref="AD87:AE87" si="377">IF($D87=0,"",IFERROR(F87/AA87,0.5))</f>
        <v>1.184005032</v>
      </c>
      <c r="AE87" s="40">
        <f t="shared" si="377"/>
        <v>0.5695551125</v>
      </c>
      <c r="AF87" s="34">
        <f t="shared" si="27"/>
        <v>217</v>
      </c>
      <c r="AG87" s="34">
        <f t="shared" ref="AG87:AH87" si="378">IF($D87=0,"",ROUND(AA87*AD87,0))</f>
        <v>168</v>
      </c>
      <c r="AH87" s="34">
        <f t="shared" si="378"/>
        <v>129</v>
      </c>
      <c r="AI87" s="34">
        <f t="shared" si="29"/>
        <v>111</v>
      </c>
      <c r="AJ87" s="80"/>
      <c r="AK87" s="99"/>
      <c r="AL87" s="17"/>
      <c r="AM87" s="100">
        <f t="shared" si="30"/>
        <v>746</v>
      </c>
      <c r="AN87" s="43" t="str">
        <f t="shared" si="31"/>
        <v>#DIV/0!</v>
      </c>
      <c r="AO87" s="100">
        <f t="shared" si="32"/>
        <v>625</v>
      </c>
      <c r="AP87" s="42" t="str">
        <f t="shared" si="33"/>
        <v>#DIV/0!</v>
      </c>
      <c r="AQ87" s="39">
        <f t="shared" si="34"/>
        <v>0.3833780161</v>
      </c>
      <c r="AR87" s="39">
        <f t="shared" si="35"/>
        <v>0.6018766756</v>
      </c>
      <c r="AS87" s="39">
        <f t="shared" si="36"/>
        <v>0.5536</v>
      </c>
      <c r="AT87" s="39">
        <f t="shared" si="37"/>
        <v>0.5248</v>
      </c>
      <c r="AU87" s="39">
        <f t="shared" si="10"/>
        <v>0.3833780161</v>
      </c>
      <c r="AV87" s="39">
        <f t="shared" si="38"/>
        <v>0.4356568365</v>
      </c>
      <c r="AW87" s="39">
        <f t="shared" si="39"/>
        <v>0.5536</v>
      </c>
      <c r="AX87" s="39">
        <f t="shared" si="40"/>
        <v>0.616</v>
      </c>
    </row>
    <row r="88">
      <c r="A88" s="73"/>
      <c r="B88" s="73"/>
      <c r="C88" s="73"/>
      <c r="D88" s="74">
        <f t="shared" si="11"/>
        <v>1</v>
      </c>
      <c r="E88" s="84">
        <f>'AtLarge; STUV'!M94</f>
        <v>20</v>
      </c>
      <c r="F88" s="84">
        <f>'AtLarge; STUV'!N94</f>
        <v>10</v>
      </c>
      <c r="G88" s="85">
        <f>'AtLarge; STUV'!O94</f>
        <v>13</v>
      </c>
      <c r="H88" s="85">
        <f>'AtLarge; STUV'!P94</f>
        <v>23</v>
      </c>
      <c r="I88" s="94">
        <f t="shared" si="12"/>
        <v>0.3333333333</v>
      </c>
      <c r="J88" s="95">
        <f t="shared" si="13"/>
        <v>0.6388888889</v>
      </c>
      <c r="K88" s="96">
        <f t="shared" ref="K88:M88" si="379">IF($D88=0,"",POWER($I88,K$2))</f>
        <v>1</v>
      </c>
      <c r="L88" s="96">
        <f t="shared" si="379"/>
        <v>0.3333333333</v>
      </c>
      <c r="M88" s="96">
        <f t="shared" si="379"/>
        <v>0.1111111111</v>
      </c>
      <c r="N88" s="97">
        <f t="shared" ref="N88:O88" si="380">IF($D88=0,"",$J88*K88)</f>
        <v>0.6388888889</v>
      </c>
      <c r="O88" s="97">
        <f t="shared" si="380"/>
        <v>0.212962963</v>
      </c>
      <c r="P88" s="40"/>
      <c r="Q88" s="40"/>
      <c r="R88" s="40"/>
      <c r="S88" s="40"/>
      <c r="T88" s="94">
        <f t="shared" si="16"/>
        <v>0.3333333333</v>
      </c>
      <c r="U88" s="94">
        <f t="shared" si="17"/>
        <v>0.3152427857</v>
      </c>
      <c r="V88" s="98">
        <f t="shared" si="18"/>
        <v>0.7331433812</v>
      </c>
      <c r="W88" s="98">
        <f t="shared" si="19"/>
        <v>0.6268021033</v>
      </c>
      <c r="X88" s="40">
        <f t="shared" si="20"/>
        <v>30</v>
      </c>
      <c r="Y88" s="40">
        <f t="shared" si="21"/>
        <v>36</v>
      </c>
      <c r="Z88" s="40">
        <f t="shared" si="22"/>
        <v>21.99430144</v>
      </c>
      <c r="AA88" s="40">
        <f t="shared" si="23"/>
        <v>8.005698564</v>
      </c>
      <c r="AB88" s="40">
        <f t="shared" si="24"/>
        <v>22.56487572</v>
      </c>
      <c r="AC88" s="40">
        <f t="shared" si="25"/>
        <v>13.43512428</v>
      </c>
      <c r="AD88" s="40">
        <f t="shared" ref="AD88:AE88" si="381">IF($D88=0,"",IFERROR(F88/AA88,0.5))</f>
        <v>1.249110233</v>
      </c>
      <c r="AE88" s="40">
        <f t="shared" si="381"/>
        <v>0.5761166231</v>
      </c>
      <c r="AF88" s="34">
        <f t="shared" si="27"/>
        <v>27</v>
      </c>
      <c r="AG88" s="34">
        <f t="shared" ref="AG88:AH88" si="382">IF($D88=0,"",ROUND(AA88*AD88,0))</f>
        <v>10</v>
      </c>
      <c r="AH88" s="34">
        <f t="shared" si="382"/>
        <v>13</v>
      </c>
      <c r="AI88" s="34">
        <f t="shared" si="29"/>
        <v>8</v>
      </c>
      <c r="AJ88" s="80"/>
      <c r="AK88" s="99"/>
      <c r="AL88" s="17"/>
      <c r="AM88" s="100">
        <f t="shared" si="30"/>
        <v>66</v>
      </c>
      <c r="AN88" s="43" t="str">
        <f t="shared" si="31"/>
        <v>#DIV/0!</v>
      </c>
      <c r="AO88" s="100">
        <f t="shared" si="32"/>
        <v>58</v>
      </c>
      <c r="AP88" s="42" t="str">
        <f t="shared" si="33"/>
        <v>#DIV/0!</v>
      </c>
      <c r="AQ88" s="39">
        <f t="shared" si="34"/>
        <v>0.5</v>
      </c>
      <c r="AR88" s="39">
        <f t="shared" si="35"/>
        <v>0.6515151515</v>
      </c>
      <c r="AS88" s="39">
        <f t="shared" si="36"/>
        <v>0.6896551724</v>
      </c>
      <c r="AT88" s="39">
        <f t="shared" si="37"/>
        <v>0.6034482759</v>
      </c>
      <c r="AU88" s="39">
        <f t="shared" si="10"/>
        <v>0.5</v>
      </c>
      <c r="AV88" s="39">
        <f t="shared" si="38"/>
        <v>0.4545454545</v>
      </c>
      <c r="AW88" s="39">
        <f t="shared" si="39"/>
        <v>0.6896551724</v>
      </c>
      <c r="AX88" s="39">
        <f t="shared" si="40"/>
        <v>0.6379310345</v>
      </c>
    </row>
    <row r="89">
      <c r="A89" s="73"/>
      <c r="B89" s="73"/>
      <c r="C89" s="73"/>
      <c r="D89" s="74">
        <f t="shared" si="11"/>
        <v>1</v>
      </c>
      <c r="E89" s="84">
        <f>'AtLarge; STUV'!M95</f>
        <v>292</v>
      </c>
      <c r="F89" s="84">
        <f>'AtLarge; STUV'!N95</f>
        <v>211</v>
      </c>
      <c r="G89" s="85">
        <f>'AtLarge; STUV'!O95</f>
        <v>188</v>
      </c>
      <c r="H89" s="85">
        <f>'AtLarge; STUV'!P95</f>
        <v>257</v>
      </c>
      <c r="I89" s="94">
        <f t="shared" si="12"/>
        <v>0.4194831014</v>
      </c>
      <c r="J89" s="95">
        <f t="shared" si="13"/>
        <v>0.5775280899</v>
      </c>
      <c r="K89" s="96">
        <f t="shared" ref="K89:M89" si="383">IF($D89=0,"",POWER($I89,K$2))</f>
        <v>1</v>
      </c>
      <c r="L89" s="96">
        <f t="shared" si="383"/>
        <v>0.4194831014</v>
      </c>
      <c r="M89" s="96">
        <f t="shared" si="383"/>
        <v>0.1759660724</v>
      </c>
      <c r="N89" s="97">
        <f t="shared" ref="N89:O89" si="384">IF($D89=0,"",$J89*K89)</f>
        <v>0.5775280899</v>
      </c>
      <c r="O89" s="97">
        <f t="shared" si="384"/>
        <v>0.2422632743</v>
      </c>
      <c r="P89" s="40"/>
      <c r="Q89" s="40"/>
      <c r="R89" s="40"/>
      <c r="S89" s="40"/>
      <c r="T89" s="94">
        <f t="shared" si="16"/>
        <v>0.4194831014</v>
      </c>
      <c r="U89" s="94">
        <f t="shared" si="17"/>
        <v>0.2538819867</v>
      </c>
      <c r="V89" s="98">
        <f t="shared" si="18"/>
        <v>0.6368446232</v>
      </c>
      <c r="W89" s="98">
        <f t="shared" si="19"/>
        <v>0.6705454389</v>
      </c>
      <c r="X89" s="40">
        <f t="shared" si="20"/>
        <v>503</v>
      </c>
      <c r="Y89" s="40">
        <f t="shared" si="21"/>
        <v>445</v>
      </c>
      <c r="Z89" s="40">
        <f t="shared" si="22"/>
        <v>320.3328455</v>
      </c>
      <c r="AA89" s="40">
        <f t="shared" si="23"/>
        <v>182.6671545</v>
      </c>
      <c r="AB89" s="40">
        <f t="shared" si="24"/>
        <v>298.3927203</v>
      </c>
      <c r="AC89" s="40">
        <f t="shared" si="25"/>
        <v>146.6072797</v>
      </c>
      <c r="AD89" s="40">
        <f t="shared" ref="AD89:AE89" si="385">IF($D89=0,"",IFERROR(F89/AA89,0.5))</f>
        <v>1.155106404</v>
      </c>
      <c r="AE89" s="40">
        <f t="shared" si="385"/>
        <v>0.63004218</v>
      </c>
      <c r="AF89" s="34">
        <f t="shared" si="27"/>
        <v>370</v>
      </c>
      <c r="AG89" s="34">
        <f t="shared" ref="AG89:AH89" si="386">IF($D89=0,"",ROUND(AA89*AD89,0))</f>
        <v>211</v>
      </c>
      <c r="AH89" s="34">
        <f t="shared" si="386"/>
        <v>188</v>
      </c>
      <c r="AI89" s="34">
        <f t="shared" si="29"/>
        <v>92</v>
      </c>
      <c r="AJ89" s="80"/>
      <c r="AK89" s="99"/>
      <c r="AL89" s="17"/>
      <c r="AM89" s="100">
        <f t="shared" si="30"/>
        <v>948</v>
      </c>
      <c r="AN89" s="43" t="str">
        <f t="shared" si="31"/>
        <v>#DIV/0!</v>
      </c>
      <c r="AO89" s="100">
        <f t="shared" si="32"/>
        <v>861</v>
      </c>
      <c r="AP89" s="42" t="str">
        <f t="shared" si="33"/>
        <v>#DIV/0!</v>
      </c>
      <c r="AQ89" s="39">
        <f t="shared" si="34"/>
        <v>0.5063291139</v>
      </c>
      <c r="AR89" s="39">
        <f t="shared" si="35"/>
        <v>0.5791139241</v>
      </c>
      <c r="AS89" s="39">
        <f t="shared" si="36"/>
        <v>0.6480836237</v>
      </c>
      <c r="AT89" s="39">
        <f t="shared" si="37"/>
        <v>0.5365853659</v>
      </c>
      <c r="AU89" s="39">
        <f t="shared" si="10"/>
        <v>0.5063291139</v>
      </c>
      <c r="AV89" s="39">
        <f t="shared" si="38"/>
        <v>0.5305907173</v>
      </c>
      <c r="AW89" s="39">
        <f t="shared" si="39"/>
        <v>0.6480836237</v>
      </c>
      <c r="AX89" s="39">
        <f t="shared" si="40"/>
        <v>0.674796748</v>
      </c>
    </row>
    <row r="90">
      <c r="A90" s="73"/>
      <c r="B90" s="73"/>
      <c r="C90" s="73"/>
      <c r="D90" s="74">
        <f t="shared" si="11"/>
        <v>1</v>
      </c>
      <c r="E90" s="84">
        <f>'AtLarge; STUV'!M96</f>
        <v>165</v>
      </c>
      <c r="F90" s="84">
        <f>'AtLarge; STUV'!N96</f>
        <v>109</v>
      </c>
      <c r="G90" s="85">
        <f>'AtLarge; STUV'!O96</f>
        <v>184</v>
      </c>
      <c r="H90" s="85">
        <f>'AtLarge; STUV'!P96</f>
        <v>243</v>
      </c>
      <c r="I90" s="94">
        <f t="shared" si="12"/>
        <v>0.397810219</v>
      </c>
      <c r="J90" s="95">
        <f t="shared" si="13"/>
        <v>0.5690866511</v>
      </c>
      <c r="K90" s="96">
        <f t="shared" ref="K90:M90" si="387">IF($D90=0,"",POWER($I90,K$2))</f>
        <v>1</v>
      </c>
      <c r="L90" s="96">
        <f t="shared" si="387"/>
        <v>0.397810219</v>
      </c>
      <c r="M90" s="96">
        <f t="shared" si="387"/>
        <v>0.1582529703</v>
      </c>
      <c r="N90" s="97">
        <f t="shared" ref="N90:O90" si="388">IF($D90=0,"",$J90*K90)</f>
        <v>0.5690866511</v>
      </c>
      <c r="O90" s="97">
        <f t="shared" si="388"/>
        <v>0.2263884853</v>
      </c>
      <c r="P90" s="40"/>
      <c r="Q90" s="40"/>
      <c r="R90" s="40"/>
      <c r="S90" s="40"/>
      <c r="T90" s="94">
        <f t="shared" si="16"/>
        <v>0.397810219</v>
      </c>
      <c r="U90" s="94">
        <f t="shared" si="17"/>
        <v>0.2454405479</v>
      </c>
      <c r="V90" s="98">
        <f t="shared" si="18"/>
        <v>0.6565019075</v>
      </c>
      <c r="W90" s="98">
        <f t="shared" si="19"/>
        <v>0.6829777716</v>
      </c>
      <c r="X90" s="40">
        <f t="shared" si="20"/>
        <v>274</v>
      </c>
      <c r="Y90" s="40">
        <f t="shared" si="21"/>
        <v>427</v>
      </c>
      <c r="Z90" s="40">
        <f t="shared" si="22"/>
        <v>179.8815227</v>
      </c>
      <c r="AA90" s="40">
        <f t="shared" si="23"/>
        <v>94.11847735</v>
      </c>
      <c r="AB90" s="40">
        <f t="shared" si="24"/>
        <v>291.6315085</v>
      </c>
      <c r="AC90" s="40">
        <f t="shared" si="25"/>
        <v>135.3684915</v>
      </c>
      <c r="AD90" s="40">
        <f t="shared" ref="AD90:AE90" si="389">IF($D90=0,"",IFERROR(F90/AA90,0.5))</f>
        <v>1.158114783</v>
      </c>
      <c r="AE90" s="40">
        <f t="shared" si="389"/>
        <v>0.6309331971</v>
      </c>
      <c r="AF90" s="34">
        <f t="shared" si="27"/>
        <v>208</v>
      </c>
      <c r="AG90" s="34">
        <f t="shared" ref="AG90:AH90" si="390">IF($D90=0,"",ROUND(AA90*AD90,0))</f>
        <v>109</v>
      </c>
      <c r="AH90" s="34">
        <f t="shared" si="390"/>
        <v>184</v>
      </c>
      <c r="AI90" s="34">
        <f t="shared" si="29"/>
        <v>85</v>
      </c>
      <c r="AJ90" s="80"/>
      <c r="AK90" s="99"/>
      <c r="AL90" s="17"/>
      <c r="AM90" s="100">
        <f t="shared" si="30"/>
        <v>701</v>
      </c>
      <c r="AN90" s="43" t="str">
        <f t="shared" si="31"/>
        <v>#DIV/0!</v>
      </c>
      <c r="AO90" s="100">
        <f t="shared" si="32"/>
        <v>586</v>
      </c>
      <c r="AP90" s="42" t="str">
        <f t="shared" si="33"/>
        <v>#DIV/0!</v>
      </c>
      <c r="AQ90" s="39">
        <f t="shared" si="34"/>
        <v>0.4978601997</v>
      </c>
      <c r="AR90" s="39">
        <f t="shared" si="35"/>
        <v>0.5820256776</v>
      </c>
      <c r="AS90" s="39">
        <f t="shared" si="36"/>
        <v>0.6689419795</v>
      </c>
      <c r="AT90" s="39">
        <f t="shared" si="37"/>
        <v>0.5</v>
      </c>
      <c r="AU90" s="39">
        <f t="shared" si="10"/>
        <v>0.4978601997</v>
      </c>
      <c r="AV90" s="39">
        <f t="shared" si="38"/>
        <v>0.3908701854</v>
      </c>
      <c r="AW90" s="39">
        <f t="shared" si="39"/>
        <v>0.6689419795</v>
      </c>
      <c r="AX90" s="39">
        <f t="shared" si="40"/>
        <v>0.5409556314</v>
      </c>
    </row>
    <row r="91">
      <c r="A91" s="73"/>
      <c r="B91" s="73"/>
      <c r="C91" s="73"/>
      <c r="D91" s="74">
        <f t="shared" si="11"/>
        <v>1</v>
      </c>
      <c r="E91" s="84">
        <f>'AtLarge; STUV'!M97</f>
        <v>183</v>
      </c>
      <c r="F91" s="84">
        <f>'AtLarge; STUV'!N97</f>
        <v>123</v>
      </c>
      <c r="G91" s="85">
        <f>'AtLarge; STUV'!O97</f>
        <v>136</v>
      </c>
      <c r="H91" s="85">
        <f>'AtLarge; STUV'!P97</f>
        <v>232</v>
      </c>
      <c r="I91" s="94">
        <f t="shared" si="12"/>
        <v>0.4019607843</v>
      </c>
      <c r="J91" s="95">
        <f t="shared" si="13"/>
        <v>0.6304347826</v>
      </c>
      <c r="K91" s="96">
        <f t="shared" ref="K91:M91" si="391">IF($D91=0,"",POWER($I91,K$2))</f>
        <v>1</v>
      </c>
      <c r="L91" s="96">
        <f t="shared" si="391"/>
        <v>0.4019607843</v>
      </c>
      <c r="M91" s="96">
        <f t="shared" si="391"/>
        <v>0.1615724721</v>
      </c>
      <c r="N91" s="97">
        <f t="shared" ref="N91:O91" si="392">IF($D91=0,"",$J91*K91)</f>
        <v>0.6304347826</v>
      </c>
      <c r="O91" s="97">
        <f t="shared" si="392"/>
        <v>0.2534100597</v>
      </c>
      <c r="P91" s="40"/>
      <c r="Q91" s="40"/>
      <c r="R91" s="40"/>
      <c r="S91" s="40"/>
      <c r="T91" s="94">
        <f t="shared" si="16"/>
        <v>0.4019607843</v>
      </c>
      <c r="U91" s="94">
        <f t="shared" si="17"/>
        <v>0.3067886795</v>
      </c>
      <c r="V91" s="98">
        <f t="shared" si="18"/>
        <v>0.6641662875</v>
      </c>
      <c r="W91" s="98">
        <f t="shared" si="19"/>
        <v>0.6219689385</v>
      </c>
      <c r="X91" s="40">
        <f t="shared" si="20"/>
        <v>306</v>
      </c>
      <c r="Y91" s="40">
        <f t="shared" si="21"/>
        <v>368</v>
      </c>
      <c r="Z91" s="40">
        <f t="shared" si="22"/>
        <v>203.234884</v>
      </c>
      <c r="AA91" s="40">
        <f t="shared" si="23"/>
        <v>102.765116</v>
      </c>
      <c r="AB91" s="40">
        <f t="shared" si="24"/>
        <v>228.8845694</v>
      </c>
      <c r="AC91" s="40">
        <f t="shared" si="25"/>
        <v>139.1154306</v>
      </c>
      <c r="AD91" s="40">
        <f t="shared" ref="AD91:AE91" si="393">IF($D91=0,"",IFERROR(F91/AA91,0.5))</f>
        <v>1.19690421</v>
      </c>
      <c r="AE91" s="40">
        <f t="shared" si="393"/>
        <v>0.5941859706</v>
      </c>
      <c r="AF91" s="34">
        <f t="shared" si="27"/>
        <v>243</v>
      </c>
      <c r="AG91" s="34">
        <f t="shared" ref="AG91:AH91" si="394">IF($D91=0,"",ROUND(AA91*AD91,0))</f>
        <v>123</v>
      </c>
      <c r="AH91" s="34">
        <f t="shared" si="394"/>
        <v>136</v>
      </c>
      <c r="AI91" s="34">
        <f t="shared" si="29"/>
        <v>83</v>
      </c>
      <c r="AJ91" s="80"/>
      <c r="AK91" s="99"/>
      <c r="AL91" s="17"/>
      <c r="AM91" s="100">
        <f t="shared" si="30"/>
        <v>674</v>
      </c>
      <c r="AN91" s="43" t="str">
        <f t="shared" si="31"/>
        <v>#DIV/0!</v>
      </c>
      <c r="AO91" s="100">
        <f t="shared" si="32"/>
        <v>585</v>
      </c>
      <c r="AP91" s="42" t="str">
        <f t="shared" si="33"/>
        <v>#DIV/0!</v>
      </c>
      <c r="AQ91" s="39">
        <f t="shared" si="34"/>
        <v>0.4732937685</v>
      </c>
      <c r="AR91" s="39">
        <f t="shared" si="35"/>
        <v>0.615727003</v>
      </c>
      <c r="AS91" s="39">
        <f t="shared" si="36"/>
        <v>0.6478632479</v>
      </c>
      <c r="AT91" s="39">
        <f t="shared" si="37"/>
        <v>0.5572649573</v>
      </c>
      <c r="AU91" s="39">
        <f t="shared" si="10"/>
        <v>0.4732937685</v>
      </c>
      <c r="AV91" s="39">
        <f t="shared" si="38"/>
        <v>0.4540059347</v>
      </c>
      <c r="AW91" s="39">
        <f t="shared" si="39"/>
        <v>0.6478632479</v>
      </c>
      <c r="AX91" s="39">
        <f t="shared" si="40"/>
        <v>0.6256410256</v>
      </c>
    </row>
    <row r="92">
      <c r="A92" s="73"/>
      <c r="B92" s="73"/>
      <c r="C92" s="73"/>
      <c r="D92" s="74">
        <f t="shared" si="11"/>
        <v>1</v>
      </c>
      <c r="E92" s="84">
        <f>'AtLarge; STUV'!M98</f>
        <v>97</v>
      </c>
      <c r="F92" s="84">
        <f>'AtLarge; STUV'!N98</f>
        <v>70</v>
      </c>
      <c r="G92" s="85">
        <f>'AtLarge; STUV'!O98</f>
        <v>119</v>
      </c>
      <c r="H92" s="85">
        <f>'AtLarge; STUV'!P98</f>
        <v>162</v>
      </c>
      <c r="I92" s="94">
        <f t="shared" si="12"/>
        <v>0.4191616766</v>
      </c>
      <c r="J92" s="95">
        <f t="shared" si="13"/>
        <v>0.5765124555</v>
      </c>
      <c r="K92" s="96">
        <f t="shared" ref="K92:M92" si="395">IF($D92=0,"",POWER($I92,K$2))</f>
        <v>1</v>
      </c>
      <c r="L92" s="96">
        <f t="shared" si="395"/>
        <v>0.4191616766</v>
      </c>
      <c r="M92" s="96">
        <f t="shared" si="395"/>
        <v>0.1756965112</v>
      </c>
      <c r="N92" s="97">
        <f t="shared" ref="N92:O92" si="396">IF($D92=0,"",$J92*K92)</f>
        <v>0.5765124555</v>
      </c>
      <c r="O92" s="97">
        <f t="shared" si="396"/>
        <v>0.2416519275</v>
      </c>
      <c r="P92" s="40"/>
      <c r="Q92" s="40"/>
      <c r="R92" s="40"/>
      <c r="S92" s="40"/>
      <c r="T92" s="94">
        <f t="shared" si="16"/>
        <v>0.4191616766</v>
      </c>
      <c r="U92" s="94">
        <f t="shared" si="17"/>
        <v>0.2528663524</v>
      </c>
      <c r="V92" s="98">
        <f t="shared" si="18"/>
        <v>0.6369657794</v>
      </c>
      <c r="W92" s="98">
        <f t="shared" si="19"/>
        <v>0.6716038094</v>
      </c>
      <c r="X92" s="40">
        <f t="shared" si="20"/>
        <v>167</v>
      </c>
      <c r="Y92" s="40">
        <f t="shared" si="21"/>
        <v>281</v>
      </c>
      <c r="Z92" s="40">
        <f t="shared" si="22"/>
        <v>106.3732852</v>
      </c>
      <c r="AA92" s="40">
        <f t="shared" si="23"/>
        <v>60.62671484</v>
      </c>
      <c r="AB92" s="40">
        <f t="shared" si="24"/>
        <v>188.7206704</v>
      </c>
      <c r="AC92" s="40">
        <f t="shared" si="25"/>
        <v>92.27932955</v>
      </c>
      <c r="AD92" s="40">
        <f t="shared" ref="AD92:AE92" si="397">IF($D92=0,"",IFERROR(F92/AA92,0.5))</f>
        <v>1.154606516</v>
      </c>
      <c r="AE92" s="40">
        <f t="shared" si="397"/>
        <v>0.6305615581</v>
      </c>
      <c r="AF92" s="34">
        <f t="shared" si="27"/>
        <v>123</v>
      </c>
      <c r="AG92" s="34">
        <f t="shared" ref="AG92:AH92" si="398">IF($D92=0,"",ROUND(AA92*AD92,0))</f>
        <v>70</v>
      </c>
      <c r="AH92" s="34">
        <f t="shared" si="398"/>
        <v>119</v>
      </c>
      <c r="AI92" s="34">
        <f t="shared" si="29"/>
        <v>58</v>
      </c>
      <c r="AJ92" s="80"/>
      <c r="AK92" s="99"/>
      <c r="AL92" s="17"/>
      <c r="AM92" s="100">
        <f t="shared" si="30"/>
        <v>448</v>
      </c>
      <c r="AN92" s="43" t="str">
        <f t="shared" si="31"/>
        <v>#DIV/0!</v>
      </c>
      <c r="AO92" s="100">
        <f t="shared" si="32"/>
        <v>370</v>
      </c>
      <c r="AP92" s="42" t="str">
        <f t="shared" si="33"/>
        <v>#DIV/0!</v>
      </c>
      <c r="AQ92" s="39">
        <f t="shared" si="34"/>
        <v>0.4821428571</v>
      </c>
      <c r="AR92" s="39">
        <f t="shared" si="35"/>
        <v>0.578125</v>
      </c>
      <c r="AS92" s="39">
        <f t="shared" si="36"/>
        <v>0.6540540541</v>
      </c>
      <c r="AT92" s="39">
        <f t="shared" si="37"/>
        <v>0.4891891892</v>
      </c>
      <c r="AU92" s="39">
        <f t="shared" si="10"/>
        <v>0.4821428571</v>
      </c>
      <c r="AV92" s="39">
        <f t="shared" si="38"/>
        <v>0.3727678571</v>
      </c>
      <c r="AW92" s="39">
        <f t="shared" si="39"/>
        <v>0.6540540541</v>
      </c>
      <c r="AX92" s="39">
        <f t="shared" si="40"/>
        <v>0.5216216216</v>
      </c>
    </row>
    <row r="93">
      <c r="A93" s="73"/>
      <c r="B93" s="73"/>
      <c r="C93" s="73"/>
      <c r="D93" s="74">
        <f t="shared" si="11"/>
        <v>1</v>
      </c>
      <c r="E93" s="84">
        <f>'AtLarge; STUV'!M99</f>
        <v>132</v>
      </c>
      <c r="F93" s="84">
        <f>'AtLarge; STUV'!N99</f>
        <v>105</v>
      </c>
      <c r="G93" s="85">
        <f>'AtLarge; STUV'!O99</f>
        <v>88</v>
      </c>
      <c r="H93" s="85">
        <f>'AtLarge; STUV'!P99</f>
        <v>144</v>
      </c>
      <c r="I93" s="94">
        <f t="shared" si="12"/>
        <v>0.4430379747</v>
      </c>
      <c r="J93" s="95">
        <f t="shared" si="13"/>
        <v>0.6206896552</v>
      </c>
      <c r="K93" s="96">
        <f t="shared" ref="K93:M93" si="399">IF($D93=0,"",POWER($I93,K$2))</f>
        <v>1</v>
      </c>
      <c r="L93" s="96">
        <f t="shared" si="399"/>
        <v>0.4430379747</v>
      </c>
      <c r="M93" s="96">
        <f t="shared" si="399"/>
        <v>0.196282647</v>
      </c>
      <c r="N93" s="97">
        <f t="shared" ref="N93:O93" si="400">IF($D93=0,"",$J93*K93)</f>
        <v>0.6206896552</v>
      </c>
      <c r="O93" s="97">
        <f t="shared" si="400"/>
        <v>0.2749890877</v>
      </c>
      <c r="P93" s="40"/>
      <c r="Q93" s="40"/>
      <c r="R93" s="40"/>
      <c r="S93" s="40"/>
      <c r="T93" s="94">
        <f t="shared" si="16"/>
        <v>0.4430379747</v>
      </c>
      <c r="U93" s="94">
        <f t="shared" si="17"/>
        <v>0.297043552</v>
      </c>
      <c r="V93" s="98">
        <f t="shared" si="18"/>
        <v>0.6219834167</v>
      </c>
      <c r="W93" s="98">
        <f t="shared" si="19"/>
        <v>0.6236743677</v>
      </c>
      <c r="X93" s="40">
        <f t="shared" si="20"/>
        <v>237</v>
      </c>
      <c r="Y93" s="40">
        <f t="shared" si="21"/>
        <v>232</v>
      </c>
      <c r="Z93" s="40">
        <f t="shared" si="22"/>
        <v>147.4100698</v>
      </c>
      <c r="AA93" s="40">
        <f t="shared" si="23"/>
        <v>89.58993025</v>
      </c>
      <c r="AB93" s="40">
        <f t="shared" si="24"/>
        <v>144.6924533</v>
      </c>
      <c r="AC93" s="40">
        <f t="shared" si="25"/>
        <v>87.3075467</v>
      </c>
      <c r="AD93" s="40">
        <f t="shared" ref="AD93:AE93" si="401">IF($D93=0,"",IFERROR(F93/AA93,0.5))</f>
        <v>1.172006717</v>
      </c>
      <c r="AE93" s="40">
        <f t="shared" si="401"/>
        <v>0.6081865225</v>
      </c>
      <c r="AF93" s="34">
        <f t="shared" si="27"/>
        <v>173</v>
      </c>
      <c r="AG93" s="34">
        <f t="shared" ref="AG93:AH93" si="402">IF($D93=0,"",ROUND(AA93*AD93,0))</f>
        <v>105</v>
      </c>
      <c r="AH93" s="34">
        <f t="shared" si="402"/>
        <v>88</v>
      </c>
      <c r="AI93" s="34">
        <f t="shared" si="29"/>
        <v>53</v>
      </c>
      <c r="AJ93" s="80"/>
      <c r="AK93" s="99"/>
      <c r="AL93" s="17"/>
      <c r="AM93" s="100">
        <f t="shared" si="30"/>
        <v>469</v>
      </c>
      <c r="AN93" s="43" t="str">
        <f t="shared" si="31"/>
        <v>#DIV/0!</v>
      </c>
      <c r="AO93" s="100">
        <f t="shared" si="32"/>
        <v>419</v>
      </c>
      <c r="AP93" s="42" t="str">
        <f t="shared" si="33"/>
        <v>#DIV/0!</v>
      </c>
      <c r="AQ93" s="39">
        <f t="shared" si="34"/>
        <v>0.4690831557</v>
      </c>
      <c r="AR93" s="39">
        <f t="shared" si="35"/>
        <v>0.5884861407</v>
      </c>
      <c r="AS93" s="39">
        <f t="shared" si="36"/>
        <v>0.6229116945</v>
      </c>
      <c r="AT93" s="39">
        <f t="shared" si="37"/>
        <v>0.5393794749</v>
      </c>
      <c r="AU93" s="39">
        <f t="shared" si="10"/>
        <v>0.4690831557</v>
      </c>
      <c r="AV93" s="39">
        <f t="shared" si="38"/>
        <v>0.5053304904</v>
      </c>
      <c r="AW93" s="39">
        <f t="shared" si="39"/>
        <v>0.6229116945</v>
      </c>
      <c r="AX93" s="39">
        <f t="shared" si="40"/>
        <v>0.6634844869</v>
      </c>
    </row>
    <row r="94">
      <c r="A94" s="73"/>
      <c r="B94" s="73"/>
      <c r="C94" s="73"/>
      <c r="D94" s="74">
        <f t="shared" si="11"/>
        <v>1</v>
      </c>
      <c r="E94" s="84">
        <f>'AtLarge; STUV'!M100</f>
        <v>251</v>
      </c>
      <c r="F94" s="84">
        <f>'AtLarge; STUV'!N100</f>
        <v>141</v>
      </c>
      <c r="G94" s="85">
        <f>'AtLarge; STUV'!O100</f>
        <v>154</v>
      </c>
      <c r="H94" s="85">
        <f>'AtLarge; STUV'!P100</f>
        <v>262</v>
      </c>
      <c r="I94" s="94">
        <f t="shared" si="12"/>
        <v>0.3596938776</v>
      </c>
      <c r="J94" s="95">
        <f t="shared" si="13"/>
        <v>0.6298076923</v>
      </c>
      <c r="K94" s="96">
        <f t="shared" ref="K94:M94" si="403">IF($D94=0,"",POWER($I94,K$2))</f>
        <v>1</v>
      </c>
      <c r="L94" s="96">
        <f t="shared" si="403"/>
        <v>0.3596938776</v>
      </c>
      <c r="M94" s="96">
        <f t="shared" si="403"/>
        <v>0.1293796855</v>
      </c>
      <c r="N94" s="97">
        <f t="shared" ref="N94:O94" si="404">IF($D94=0,"",$J94*K94)</f>
        <v>0.6298076923</v>
      </c>
      <c r="O94" s="97">
        <f t="shared" si="404"/>
        <v>0.226537971</v>
      </c>
      <c r="P94" s="40"/>
      <c r="Q94" s="40"/>
      <c r="R94" s="40"/>
      <c r="S94" s="40"/>
      <c r="T94" s="94">
        <f t="shared" si="16"/>
        <v>0.3596938776</v>
      </c>
      <c r="U94" s="94">
        <f t="shared" si="17"/>
        <v>0.3061615892</v>
      </c>
      <c r="V94" s="98">
        <f t="shared" si="18"/>
        <v>0.7055322889</v>
      </c>
      <c r="W94" s="98">
        <f t="shared" si="19"/>
        <v>0.6306717295</v>
      </c>
      <c r="X94" s="40">
        <f t="shared" si="20"/>
        <v>392</v>
      </c>
      <c r="Y94" s="40">
        <f t="shared" si="21"/>
        <v>416</v>
      </c>
      <c r="Z94" s="40">
        <f t="shared" si="22"/>
        <v>276.5686573</v>
      </c>
      <c r="AA94" s="40">
        <f t="shared" si="23"/>
        <v>115.4313427</v>
      </c>
      <c r="AB94" s="40">
        <f t="shared" si="24"/>
        <v>262.3594395</v>
      </c>
      <c r="AC94" s="40">
        <f t="shared" si="25"/>
        <v>153.6405605</v>
      </c>
      <c r="AD94" s="40">
        <f t="shared" ref="AD94:AE94" si="405">IF($D94=0,"",IFERROR(F94/AA94,0.5))</f>
        <v>1.221505326</v>
      </c>
      <c r="AE94" s="40">
        <f t="shared" si="405"/>
        <v>0.5869809766</v>
      </c>
      <c r="AF94" s="34">
        <f t="shared" si="27"/>
        <v>338</v>
      </c>
      <c r="AG94" s="34">
        <f t="shared" ref="AG94:AH94" si="406">IF($D94=0,"",ROUND(AA94*AD94,0))</f>
        <v>141</v>
      </c>
      <c r="AH94" s="34">
        <f t="shared" si="406"/>
        <v>154</v>
      </c>
      <c r="AI94" s="34">
        <f t="shared" si="29"/>
        <v>90</v>
      </c>
      <c r="AJ94" s="80"/>
      <c r="AK94" s="99"/>
      <c r="AL94" s="17"/>
      <c r="AM94" s="100">
        <f t="shared" si="30"/>
        <v>808</v>
      </c>
      <c r="AN94" s="43" t="str">
        <f t="shared" si="31"/>
        <v>#DIV/0!</v>
      </c>
      <c r="AO94" s="100">
        <f t="shared" si="32"/>
        <v>723</v>
      </c>
      <c r="AP94" s="42" t="str">
        <f t="shared" si="33"/>
        <v>#DIV/0!</v>
      </c>
      <c r="AQ94" s="39">
        <f t="shared" si="34"/>
        <v>0.5012376238</v>
      </c>
      <c r="AR94" s="39">
        <f t="shared" si="35"/>
        <v>0.6349009901</v>
      </c>
      <c r="AS94" s="39">
        <f t="shared" si="36"/>
        <v>0.6804979253</v>
      </c>
      <c r="AT94" s="39">
        <f t="shared" si="37"/>
        <v>0.59197787</v>
      </c>
      <c r="AU94" s="39">
        <f t="shared" si="10"/>
        <v>0.5012376238</v>
      </c>
      <c r="AV94" s="39">
        <f t="shared" si="38"/>
        <v>0.4851485149</v>
      </c>
      <c r="AW94" s="39">
        <f t="shared" si="39"/>
        <v>0.6804979253</v>
      </c>
      <c r="AX94" s="39">
        <f t="shared" si="40"/>
        <v>0.6625172891</v>
      </c>
    </row>
    <row r="95">
      <c r="A95" s="73"/>
      <c r="B95" s="73"/>
      <c r="C95" s="73"/>
      <c r="D95" s="74">
        <f t="shared" si="11"/>
        <v>1</v>
      </c>
      <c r="E95" s="84">
        <f>'AtLarge; STUV'!M101</f>
        <v>81</v>
      </c>
      <c r="F95" s="84">
        <f>'AtLarge; STUV'!N101</f>
        <v>81</v>
      </c>
      <c r="G95" s="85">
        <f>'AtLarge; STUV'!O101</f>
        <v>58</v>
      </c>
      <c r="H95" s="85">
        <f>'AtLarge; STUV'!P101</f>
        <v>100</v>
      </c>
      <c r="I95" s="94">
        <f t="shared" si="12"/>
        <v>0.5</v>
      </c>
      <c r="J95" s="95">
        <f t="shared" si="13"/>
        <v>0.6329113924</v>
      </c>
      <c r="K95" s="96">
        <f t="shared" ref="K95:M95" si="407">IF($D95=0,"",POWER($I95,K$2))</f>
        <v>1</v>
      </c>
      <c r="L95" s="96">
        <f t="shared" si="407"/>
        <v>0.5</v>
      </c>
      <c r="M95" s="96">
        <f t="shared" si="407"/>
        <v>0.25</v>
      </c>
      <c r="N95" s="97">
        <f t="shared" ref="N95:O95" si="408">IF($D95=0,"",$J95*K95)</f>
        <v>0.6329113924</v>
      </c>
      <c r="O95" s="97">
        <f t="shared" si="408"/>
        <v>0.3164556962</v>
      </c>
      <c r="P95" s="40"/>
      <c r="Q95" s="40"/>
      <c r="R95" s="40"/>
      <c r="S95" s="40"/>
      <c r="T95" s="94">
        <f t="shared" si="16"/>
        <v>0.5</v>
      </c>
      <c r="U95" s="94">
        <f t="shared" si="17"/>
        <v>0.3092652893</v>
      </c>
      <c r="V95" s="98">
        <f t="shared" si="18"/>
        <v>0.5684123045</v>
      </c>
      <c r="W95" s="98">
        <f t="shared" si="19"/>
        <v>0.6007794091</v>
      </c>
      <c r="X95" s="40">
        <f t="shared" si="20"/>
        <v>162</v>
      </c>
      <c r="Y95" s="40">
        <f t="shared" si="21"/>
        <v>158</v>
      </c>
      <c r="Z95" s="40">
        <f t="shared" si="22"/>
        <v>92.08279333</v>
      </c>
      <c r="AA95" s="40">
        <f t="shared" si="23"/>
        <v>69.91720667</v>
      </c>
      <c r="AB95" s="40">
        <f t="shared" si="24"/>
        <v>94.92314663</v>
      </c>
      <c r="AC95" s="40">
        <f t="shared" si="25"/>
        <v>63.07685337</v>
      </c>
      <c r="AD95" s="40">
        <f t="shared" ref="AD95:AE95" si="409">IF($D95=0,"",IFERROR(F95/AA95,0.5))</f>
        <v>1.158513102</v>
      </c>
      <c r="AE95" s="40">
        <f t="shared" si="409"/>
        <v>0.611020621</v>
      </c>
      <c r="AF95" s="34">
        <f t="shared" si="27"/>
        <v>107</v>
      </c>
      <c r="AG95" s="34">
        <f t="shared" ref="AG95:AH95" si="410">IF($D95=0,"",ROUND(AA95*AD95,0))</f>
        <v>81</v>
      </c>
      <c r="AH95" s="34">
        <f t="shared" si="410"/>
        <v>58</v>
      </c>
      <c r="AI95" s="34">
        <f t="shared" si="29"/>
        <v>39</v>
      </c>
      <c r="AJ95" s="80"/>
      <c r="AK95" s="99"/>
      <c r="AL95" s="17"/>
      <c r="AM95" s="100">
        <f t="shared" si="30"/>
        <v>320</v>
      </c>
      <c r="AN95" s="43" t="str">
        <f t="shared" si="31"/>
        <v>#DIV/0!</v>
      </c>
      <c r="AO95" s="100">
        <f t="shared" si="32"/>
        <v>285</v>
      </c>
      <c r="AP95" s="42" t="str">
        <f t="shared" si="33"/>
        <v>#DIV/0!</v>
      </c>
      <c r="AQ95" s="39">
        <f t="shared" si="34"/>
        <v>0.434375</v>
      </c>
      <c r="AR95" s="39">
        <f t="shared" si="35"/>
        <v>0.565625</v>
      </c>
      <c r="AS95" s="39">
        <f t="shared" si="36"/>
        <v>0.5789473684</v>
      </c>
      <c r="AT95" s="39">
        <f t="shared" si="37"/>
        <v>0.5122807018</v>
      </c>
      <c r="AU95" s="39">
        <f t="shared" si="10"/>
        <v>0.434375</v>
      </c>
      <c r="AV95" s="39">
        <f t="shared" si="38"/>
        <v>0.50625</v>
      </c>
      <c r="AW95" s="39">
        <f t="shared" si="39"/>
        <v>0.5789473684</v>
      </c>
      <c r="AX95" s="39">
        <f t="shared" si="40"/>
        <v>0.6596491228</v>
      </c>
    </row>
    <row r="96">
      <c r="A96" s="73"/>
      <c r="B96" s="73"/>
      <c r="C96" s="73"/>
      <c r="D96" s="74">
        <f t="shared" si="11"/>
        <v>1</v>
      </c>
      <c r="E96" s="84">
        <f>'AtLarge; STUV'!M102</f>
        <v>237</v>
      </c>
      <c r="F96" s="84">
        <f>'AtLarge; STUV'!N102</f>
        <v>163</v>
      </c>
      <c r="G96" s="85">
        <f>'AtLarge; STUV'!O102</f>
        <v>188</v>
      </c>
      <c r="H96" s="85">
        <f>'AtLarge; STUV'!P102</f>
        <v>273</v>
      </c>
      <c r="I96" s="94">
        <f t="shared" si="12"/>
        <v>0.4075</v>
      </c>
      <c r="J96" s="95">
        <f t="shared" si="13"/>
        <v>0.5921908894</v>
      </c>
      <c r="K96" s="96">
        <f t="shared" ref="K96:M96" si="411">IF($D96=0,"",POWER($I96,K$2))</f>
        <v>1</v>
      </c>
      <c r="L96" s="96">
        <f t="shared" si="411"/>
        <v>0.4075</v>
      </c>
      <c r="M96" s="96">
        <f t="shared" si="411"/>
        <v>0.16605625</v>
      </c>
      <c r="N96" s="97">
        <f t="shared" ref="N96:O96" si="412">IF($D96=0,"",$J96*K96)</f>
        <v>0.5921908894</v>
      </c>
      <c r="O96" s="97">
        <f t="shared" si="412"/>
        <v>0.2413177874</v>
      </c>
      <c r="P96" s="40"/>
      <c r="Q96" s="40"/>
      <c r="R96" s="40"/>
      <c r="S96" s="40"/>
      <c r="T96" s="94">
        <f t="shared" si="16"/>
        <v>0.4075</v>
      </c>
      <c r="U96" s="94">
        <f t="shared" si="17"/>
        <v>0.2685447862</v>
      </c>
      <c r="V96" s="98">
        <f t="shared" si="18"/>
        <v>0.6514118843</v>
      </c>
      <c r="W96" s="98">
        <f t="shared" si="19"/>
        <v>0.6584463764</v>
      </c>
      <c r="X96" s="40">
        <f t="shared" si="20"/>
        <v>400</v>
      </c>
      <c r="Y96" s="40">
        <f t="shared" si="21"/>
        <v>461</v>
      </c>
      <c r="Z96" s="40">
        <f t="shared" si="22"/>
        <v>260.5647537</v>
      </c>
      <c r="AA96" s="40">
        <f t="shared" si="23"/>
        <v>139.4352463</v>
      </c>
      <c r="AB96" s="40">
        <f t="shared" si="24"/>
        <v>303.5437795</v>
      </c>
      <c r="AC96" s="40">
        <f t="shared" si="25"/>
        <v>157.4562205</v>
      </c>
      <c r="AD96" s="40">
        <f t="shared" ref="AD96:AE96" si="413">IF($D96=0,"",IFERROR(F96/AA96,0.5))</f>
        <v>1.169001413</v>
      </c>
      <c r="AE96" s="40">
        <f t="shared" si="413"/>
        <v>0.6193505276</v>
      </c>
      <c r="AF96" s="34">
        <f t="shared" si="27"/>
        <v>305</v>
      </c>
      <c r="AG96" s="34">
        <f t="shared" ref="AG96:AH96" si="414">IF($D96=0,"",ROUND(AA96*AD96,0))</f>
        <v>163</v>
      </c>
      <c r="AH96" s="34">
        <f t="shared" si="414"/>
        <v>188</v>
      </c>
      <c r="AI96" s="34">
        <f t="shared" si="29"/>
        <v>98</v>
      </c>
      <c r="AJ96" s="80"/>
      <c r="AK96" s="99"/>
      <c r="AL96" s="17"/>
      <c r="AM96" s="100">
        <f t="shared" si="30"/>
        <v>861</v>
      </c>
      <c r="AN96" s="43" t="str">
        <f t="shared" si="31"/>
        <v>#DIV/0!</v>
      </c>
      <c r="AO96" s="100">
        <f t="shared" si="32"/>
        <v>754</v>
      </c>
      <c r="AP96" s="42" t="str">
        <f t="shared" si="33"/>
        <v>#DIV/0!</v>
      </c>
      <c r="AQ96" s="39">
        <f t="shared" si="34"/>
        <v>0.493612079</v>
      </c>
      <c r="AR96" s="39">
        <f t="shared" si="35"/>
        <v>0.5923344948</v>
      </c>
      <c r="AS96" s="39">
        <f t="shared" si="36"/>
        <v>0.6538461538</v>
      </c>
      <c r="AT96" s="39">
        <f t="shared" si="37"/>
        <v>0.5344827586</v>
      </c>
      <c r="AU96" s="39">
        <f t="shared" si="10"/>
        <v>0.493612079</v>
      </c>
      <c r="AV96" s="39">
        <f t="shared" si="38"/>
        <v>0.4645760743</v>
      </c>
      <c r="AW96" s="39">
        <f t="shared" si="39"/>
        <v>0.6538461538</v>
      </c>
      <c r="AX96" s="39">
        <f t="shared" si="40"/>
        <v>0.6206896552</v>
      </c>
    </row>
    <row r="97">
      <c r="A97" s="73"/>
      <c r="B97" s="73"/>
      <c r="C97" s="73"/>
      <c r="D97" s="74">
        <f t="shared" si="11"/>
        <v>1</v>
      </c>
      <c r="E97" s="84">
        <f>'AtLarge; STUV'!M103</f>
        <v>235</v>
      </c>
      <c r="F97" s="84">
        <f>'AtLarge; STUV'!N103</f>
        <v>173</v>
      </c>
      <c r="G97" s="85">
        <f>'AtLarge; STUV'!O103</f>
        <v>223</v>
      </c>
      <c r="H97" s="85">
        <f>'AtLarge; STUV'!P103</f>
        <v>361</v>
      </c>
      <c r="I97" s="94">
        <f t="shared" si="12"/>
        <v>0.4240196078</v>
      </c>
      <c r="J97" s="95">
        <f t="shared" si="13"/>
        <v>0.6181506849</v>
      </c>
      <c r="K97" s="96">
        <f t="shared" ref="K97:M97" si="415">IF($D97=0,"",POWER($I97,K$2))</f>
        <v>1</v>
      </c>
      <c r="L97" s="96">
        <f t="shared" si="415"/>
        <v>0.4240196078</v>
      </c>
      <c r="M97" s="96">
        <f t="shared" si="415"/>
        <v>0.1797926278</v>
      </c>
      <c r="N97" s="97">
        <f t="shared" ref="N97:O97" si="416">IF($D97=0,"",$J97*K97)</f>
        <v>0.6181506849</v>
      </c>
      <c r="O97" s="97">
        <f t="shared" si="416"/>
        <v>0.262108011</v>
      </c>
      <c r="P97" s="40"/>
      <c r="Q97" s="40"/>
      <c r="R97" s="40"/>
      <c r="S97" s="40"/>
      <c r="T97" s="94">
        <f t="shared" si="16"/>
        <v>0.4240196078</v>
      </c>
      <c r="U97" s="94">
        <f t="shared" si="17"/>
        <v>0.2945045818</v>
      </c>
      <c r="V97" s="98">
        <f t="shared" si="18"/>
        <v>0.6401645995</v>
      </c>
      <c r="W97" s="98">
        <f t="shared" si="19"/>
        <v>0.6298053741</v>
      </c>
      <c r="X97" s="40">
        <f t="shared" si="20"/>
        <v>408</v>
      </c>
      <c r="Y97" s="40">
        <f t="shared" si="21"/>
        <v>584</v>
      </c>
      <c r="Z97" s="40">
        <f t="shared" si="22"/>
        <v>261.1871566</v>
      </c>
      <c r="AA97" s="40">
        <f t="shared" si="23"/>
        <v>146.8128434</v>
      </c>
      <c r="AB97" s="40">
        <f t="shared" si="24"/>
        <v>367.8063385</v>
      </c>
      <c r="AC97" s="40">
        <f t="shared" si="25"/>
        <v>216.1936615</v>
      </c>
      <c r="AD97" s="40">
        <f t="shared" ref="AD97:AE97" si="417">IF($D97=0,"",IFERROR(F97/AA97,0.5))</f>
        <v>1.17837102</v>
      </c>
      <c r="AE97" s="40">
        <f t="shared" si="417"/>
        <v>0.6062973273</v>
      </c>
      <c r="AF97" s="34">
        <f t="shared" si="27"/>
        <v>308</v>
      </c>
      <c r="AG97" s="34">
        <f t="shared" ref="AG97:AH97" si="418">IF($D97=0,"",ROUND(AA97*AD97,0))</f>
        <v>173</v>
      </c>
      <c r="AH97" s="34">
        <f t="shared" si="418"/>
        <v>223</v>
      </c>
      <c r="AI97" s="34">
        <f t="shared" si="29"/>
        <v>131</v>
      </c>
      <c r="AJ97" s="80"/>
      <c r="AK97" s="99"/>
      <c r="AL97" s="17"/>
      <c r="AM97" s="100">
        <f t="shared" si="30"/>
        <v>992</v>
      </c>
      <c r="AN97" s="43" t="str">
        <f t="shared" si="31"/>
        <v>#DIV/0!</v>
      </c>
      <c r="AO97" s="100">
        <f t="shared" si="32"/>
        <v>835</v>
      </c>
      <c r="AP97" s="42" t="str">
        <f t="shared" si="33"/>
        <v>#DIV/0!</v>
      </c>
      <c r="AQ97" s="39">
        <f t="shared" si="34"/>
        <v>0.4616935484</v>
      </c>
      <c r="AR97" s="39">
        <f t="shared" si="35"/>
        <v>0.6008064516</v>
      </c>
      <c r="AS97" s="39">
        <f t="shared" si="36"/>
        <v>0.6359281437</v>
      </c>
      <c r="AT97" s="39">
        <f t="shared" si="37"/>
        <v>0.525748503</v>
      </c>
      <c r="AU97" s="39">
        <f t="shared" si="10"/>
        <v>0.4616935484</v>
      </c>
      <c r="AV97" s="39">
        <f t="shared" si="38"/>
        <v>0.4112903226</v>
      </c>
      <c r="AW97" s="39">
        <f t="shared" si="39"/>
        <v>0.6359281437</v>
      </c>
      <c r="AX97" s="39">
        <f t="shared" si="40"/>
        <v>0.5760479042</v>
      </c>
    </row>
    <row r="98">
      <c r="A98" s="73"/>
      <c r="B98" s="73"/>
      <c r="C98" s="73"/>
      <c r="D98" s="74">
        <f t="shared" si="11"/>
        <v>1</v>
      </c>
      <c r="E98" s="84">
        <f>'AtLarge; STUV'!M104</f>
        <v>67</v>
      </c>
      <c r="F98" s="84">
        <f>'AtLarge; STUV'!N104</f>
        <v>54</v>
      </c>
      <c r="G98" s="85">
        <f>'AtLarge; STUV'!O104</f>
        <v>49</v>
      </c>
      <c r="H98" s="85">
        <f>'AtLarge; STUV'!P104</f>
        <v>61</v>
      </c>
      <c r="I98" s="94">
        <f t="shared" si="12"/>
        <v>0.4462809917</v>
      </c>
      <c r="J98" s="95">
        <f t="shared" si="13"/>
        <v>0.5545454545</v>
      </c>
      <c r="K98" s="96">
        <f t="shared" ref="K98:M98" si="419">IF($D98=0,"",POWER($I98,K$2))</f>
        <v>1</v>
      </c>
      <c r="L98" s="96">
        <f t="shared" si="419"/>
        <v>0.4462809917</v>
      </c>
      <c r="M98" s="96">
        <f t="shared" si="419"/>
        <v>0.1991667236</v>
      </c>
      <c r="N98" s="97">
        <f t="shared" ref="N98:O98" si="420">IF($D98=0,"",$J98*K98)</f>
        <v>0.5545454545</v>
      </c>
      <c r="O98" s="97">
        <f t="shared" si="420"/>
        <v>0.2474830954</v>
      </c>
      <c r="P98" s="40"/>
      <c r="Q98" s="40"/>
      <c r="R98" s="40"/>
      <c r="S98" s="40"/>
      <c r="T98" s="94">
        <f t="shared" si="16"/>
        <v>0.4462809917</v>
      </c>
      <c r="U98" s="94">
        <f t="shared" si="17"/>
        <v>0.2308993514</v>
      </c>
      <c r="V98" s="98">
        <f t="shared" si="18"/>
        <v>0.6061443846</v>
      </c>
      <c r="W98" s="98">
        <f t="shared" si="19"/>
        <v>0.6879759812</v>
      </c>
      <c r="X98" s="40">
        <f t="shared" si="20"/>
        <v>121</v>
      </c>
      <c r="Y98" s="40">
        <f t="shared" si="21"/>
        <v>110</v>
      </c>
      <c r="Z98" s="40">
        <f t="shared" si="22"/>
        <v>73.34347054</v>
      </c>
      <c r="AA98" s="40">
        <f t="shared" si="23"/>
        <v>47.65652946</v>
      </c>
      <c r="AB98" s="40">
        <f t="shared" si="24"/>
        <v>75.67735793</v>
      </c>
      <c r="AC98" s="40">
        <f t="shared" si="25"/>
        <v>34.32264207</v>
      </c>
      <c r="AD98" s="40">
        <f t="shared" ref="AD98:AE98" si="421">IF($D98=0,"",IFERROR(F98/AA98,0.5))</f>
        <v>1.133108109</v>
      </c>
      <c r="AE98" s="40">
        <f t="shared" si="421"/>
        <v>0.6474856065</v>
      </c>
      <c r="AF98" s="34">
        <f t="shared" si="27"/>
        <v>83</v>
      </c>
      <c r="AG98" s="34">
        <f t="shared" ref="AG98:AH98" si="422">IF($D98=0,"",ROUND(AA98*AD98,0))</f>
        <v>54</v>
      </c>
      <c r="AH98" s="34">
        <f t="shared" si="422"/>
        <v>49</v>
      </c>
      <c r="AI98" s="34">
        <f t="shared" si="29"/>
        <v>22</v>
      </c>
      <c r="AJ98" s="80"/>
      <c r="AK98" s="99"/>
      <c r="AL98" s="17"/>
      <c r="AM98" s="100">
        <f t="shared" si="30"/>
        <v>231</v>
      </c>
      <c r="AN98" s="43" t="str">
        <f t="shared" si="31"/>
        <v>#DIV/0!</v>
      </c>
      <c r="AO98" s="100">
        <f t="shared" si="32"/>
        <v>208</v>
      </c>
      <c r="AP98" s="42" t="str">
        <f t="shared" si="33"/>
        <v>#DIV/0!</v>
      </c>
      <c r="AQ98" s="39">
        <f t="shared" si="34"/>
        <v>0.5021645022</v>
      </c>
      <c r="AR98" s="39">
        <f t="shared" si="35"/>
        <v>0.5541125541</v>
      </c>
      <c r="AS98" s="39">
        <f t="shared" si="36"/>
        <v>0.6346153846</v>
      </c>
      <c r="AT98" s="39">
        <f t="shared" si="37"/>
        <v>0.5048076923</v>
      </c>
      <c r="AU98" s="39">
        <f t="shared" si="10"/>
        <v>0.5021645022</v>
      </c>
      <c r="AV98" s="39">
        <f t="shared" si="38"/>
        <v>0.5238095238</v>
      </c>
      <c r="AW98" s="39">
        <f t="shared" si="39"/>
        <v>0.6346153846</v>
      </c>
      <c r="AX98" s="39">
        <f t="shared" si="40"/>
        <v>0.6586538462</v>
      </c>
    </row>
    <row r="99">
      <c r="A99" s="73"/>
      <c r="B99" s="73"/>
      <c r="C99" s="73"/>
      <c r="D99" s="74">
        <f t="shared" si="11"/>
        <v>1</v>
      </c>
      <c r="E99" s="84">
        <f>'AtLarge; STUV'!M105</f>
        <v>83</v>
      </c>
      <c r="F99" s="84">
        <f>'AtLarge; STUV'!N105</f>
        <v>45</v>
      </c>
      <c r="G99" s="85">
        <f>'AtLarge; STUV'!O105</f>
        <v>44</v>
      </c>
      <c r="H99" s="85">
        <f>'AtLarge; STUV'!P105</f>
        <v>87</v>
      </c>
      <c r="I99" s="94">
        <f t="shared" si="12"/>
        <v>0.3515625</v>
      </c>
      <c r="J99" s="95">
        <f t="shared" si="13"/>
        <v>0.6641221374</v>
      </c>
      <c r="K99" s="96">
        <f t="shared" ref="K99:M99" si="423">IF($D99=0,"",POWER($I99,K$2))</f>
        <v>1</v>
      </c>
      <c r="L99" s="96">
        <f t="shared" si="423"/>
        <v>0.3515625</v>
      </c>
      <c r="M99" s="96">
        <f t="shared" si="423"/>
        <v>0.1235961914</v>
      </c>
      <c r="N99" s="97">
        <f t="shared" ref="N99:O99" si="424">IF($D99=0,"",$J99*K99)</f>
        <v>0.6641221374</v>
      </c>
      <c r="O99" s="97">
        <f t="shared" si="424"/>
        <v>0.2334804389</v>
      </c>
      <c r="P99" s="40"/>
      <c r="Q99" s="40"/>
      <c r="R99" s="40"/>
      <c r="S99" s="40"/>
      <c r="T99" s="94">
        <f t="shared" si="16"/>
        <v>0.3515625</v>
      </c>
      <c r="U99" s="94">
        <f t="shared" si="17"/>
        <v>0.3404760343</v>
      </c>
      <c r="V99" s="98">
        <f t="shared" si="18"/>
        <v>0.7200791067</v>
      </c>
      <c r="W99" s="98">
        <f t="shared" si="19"/>
        <v>0.5985471201</v>
      </c>
      <c r="X99" s="40">
        <f t="shared" si="20"/>
        <v>128</v>
      </c>
      <c r="Y99" s="40">
        <f t="shared" si="21"/>
        <v>131</v>
      </c>
      <c r="Z99" s="40">
        <f t="shared" si="22"/>
        <v>92.17012566</v>
      </c>
      <c r="AA99" s="40">
        <f t="shared" si="23"/>
        <v>35.82987434</v>
      </c>
      <c r="AB99" s="40">
        <f t="shared" si="24"/>
        <v>78.40967273</v>
      </c>
      <c r="AC99" s="40">
        <f t="shared" si="25"/>
        <v>52.59032727</v>
      </c>
      <c r="AD99" s="40">
        <f t="shared" ref="AD99:AE99" si="425">IF($D99=0,"",IFERROR(F99/AA99,0.5))</f>
        <v>1.255935189</v>
      </c>
      <c r="AE99" s="40">
        <f t="shared" si="425"/>
        <v>0.5611552564</v>
      </c>
      <c r="AF99" s="34">
        <f t="shared" si="27"/>
        <v>116</v>
      </c>
      <c r="AG99" s="34">
        <f t="shared" ref="AG99:AH99" si="426">IF($D99=0,"",ROUND(AA99*AD99,0))</f>
        <v>45</v>
      </c>
      <c r="AH99" s="34">
        <f t="shared" si="426"/>
        <v>44</v>
      </c>
      <c r="AI99" s="34">
        <f t="shared" si="29"/>
        <v>30</v>
      </c>
      <c r="AJ99" s="80"/>
      <c r="AK99" s="99"/>
      <c r="AL99" s="17"/>
      <c r="AM99" s="100">
        <f t="shared" si="30"/>
        <v>259</v>
      </c>
      <c r="AN99" s="43" t="str">
        <f t="shared" si="31"/>
        <v>#DIV/0!</v>
      </c>
      <c r="AO99" s="100">
        <f t="shared" si="32"/>
        <v>235</v>
      </c>
      <c r="AP99" s="42" t="str">
        <f t="shared" si="33"/>
        <v>#DIV/0!</v>
      </c>
      <c r="AQ99" s="39">
        <f t="shared" si="34"/>
        <v>0.4903474903</v>
      </c>
      <c r="AR99" s="39">
        <f t="shared" si="35"/>
        <v>0.6563706564</v>
      </c>
      <c r="AS99" s="39">
        <f t="shared" si="36"/>
        <v>0.6808510638</v>
      </c>
      <c r="AT99" s="39">
        <f t="shared" si="37"/>
        <v>0.6212765957</v>
      </c>
      <c r="AU99" s="39">
        <f t="shared" si="10"/>
        <v>0.4903474903</v>
      </c>
      <c r="AV99" s="39">
        <f t="shared" si="38"/>
        <v>0.4942084942</v>
      </c>
      <c r="AW99" s="39">
        <f t="shared" si="39"/>
        <v>0.6808510638</v>
      </c>
      <c r="AX99" s="39">
        <f t="shared" si="40"/>
        <v>0.685106383</v>
      </c>
    </row>
    <row r="100">
      <c r="A100" s="73"/>
      <c r="B100" s="73"/>
      <c r="C100" s="73"/>
      <c r="D100" s="74">
        <f t="shared" si="11"/>
        <v>1</v>
      </c>
      <c r="E100" s="84">
        <f>'AtLarge; STUV'!M106</f>
        <v>109</v>
      </c>
      <c r="F100" s="84">
        <f>'AtLarge; STUV'!N106</f>
        <v>80</v>
      </c>
      <c r="G100" s="85">
        <f>'AtLarge; STUV'!O106</f>
        <v>64</v>
      </c>
      <c r="H100" s="85">
        <f>'AtLarge; STUV'!P106</f>
        <v>100</v>
      </c>
      <c r="I100" s="94">
        <f t="shared" si="12"/>
        <v>0.4232804233</v>
      </c>
      <c r="J100" s="95">
        <f t="shared" si="13"/>
        <v>0.6097560976</v>
      </c>
      <c r="K100" s="96">
        <f t="shared" ref="K100:M100" si="427">IF($D100=0,"",POWER($I100,K$2))</f>
        <v>1</v>
      </c>
      <c r="L100" s="96">
        <f t="shared" si="427"/>
        <v>0.4232804233</v>
      </c>
      <c r="M100" s="96">
        <f t="shared" si="427"/>
        <v>0.1791663167</v>
      </c>
      <c r="N100" s="97">
        <f t="shared" ref="N100:O100" si="428">IF($D100=0,"",$J100*K100)</f>
        <v>0.6097560976</v>
      </c>
      <c r="O100" s="97">
        <f t="shared" si="428"/>
        <v>0.2580978191</v>
      </c>
      <c r="P100" s="40"/>
      <c r="Q100" s="40"/>
      <c r="R100" s="40"/>
      <c r="S100" s="40"/>
      <c r="T100" s="94">
        <f t="shared" si="16"/>
        <v>0.4232804233</v>
      </c>
      <c r="U100" s="94">
        <f t="shared" si="17"/>
        <v>0.2861099944</v>
      </c>
      <c r="V100" s="98">
        <f t="shared" si="18"/>
        <v>0.6392839191</v>
      </c>
      <c r="W100" s="98">
        <f t="shared" si="19"/>
        <v>0.6381862985</v>
      </c>
      <c r="X100" s="40">
        <f t="shared" si="20"/>
        <v>189</v>
      </c>
      <c r="Y100" s="40">
        <f t="shared" si="21"/>
        <v>164</v>
      </c>
      <c r="Z100" s="40">
        <f t="shared" si="22"/>
        <v>120.8246607</v>
      </c>
      <c r="AA100" s="40">
        <f t="shared" si="23"/>
        <v>68.17533929</v>
      </c>
      <c r="AB100" s="40">
        <f t="shared" si="24"/>
        <v>104.6625529</v>
      </c>
      <c r="AC100" s="40">
        <f t="shared" si="25"/>
        <v>59.33744705</v>
      </c>
      <c r="AD100" s="40">
        <f t="shared" ref="AD100:AE100" si="429">IF($D100=0,"",IFERROR(F100/AA100,0.5))</f>
        <v>1.173444838</v>
      </c>
      <c r="AE100" s="40">
        <f t="shared" si="429"/>
        <v>0.6114890015</v>
      </c>
      <c r="AF100" s="34">
        <f t="shared" si="27"/>
        <v>142</v>
      </c>
      <c r="AG100" s="34">
        <f t="shared" ref="AG100:AH100" si="430">IF($D100=0,"",ROUND(AA100*AD100,0))</f>
        <v>80</v>
      </c>
      <c r="AH100" s="34">
        <f t="shared" si="430"/>
        <v>64</v>
      </c>
      <c r="AI100" s="34">
        <f t="shared" si="29"/>
        <v>36</v>
      </c>
      <c r="AJ100" s="80"/>
      <c r="AK100" s="99"/>
      <c r="AL100" s="17"/>
      <c r="AM100" s="100">
        <f t="shared" si="30"/>
        <v>353</v>
      </c>
      <c r="AN100" s="43" t="str">
        <f t="shared" si="31"/>
        <v>#DIV/0!</v>
      </c>
      <c r="AO100" s="100">
        <f t="shared" si="32"/>
        <v>322</v>
      </c>
      <c r="AP100" s="42" t="str">
        <f t="shared" si="33"/>
        <v>#DIV/0!</v>
      </c>
      <c r="AQ100" s="39">
        <f t="shared" si="34"/>
        <v>0.4900849858</v>
      </c>
      <c r="AR100" s="39">
        <f t="shared" si="35"/>
        <v>0.5920679887</v>
      </c>
      <c r="AS100" s="39">
        <f t="shared" si="36"/>
        <v>0.6397515528</v>
      </c>
      <c r="AT100" s="39">
        <f t="shared" si="37"/>
        <v>0.5527950311</v>
      </c>
      <c r="AU100" s="39">
        <f t="shared" si="10"/>
        <v>0.4900849858</v>
      </c>
      <c r="AV100" s="39">
        <f t="shared" si="38"/>
        <v>0.5354107649</v>
      </c>
      <c r="AW100" s="39">
        <f t="shared" si="39"/>
        <v>0.6397515528</v>
      </c>
      <c r="AX100" s="39">
        <f t="shared" si="40"/>
        <v>0.6894409938</v>
      </c>
    </row>
    <row r="101">
      <c r="A101" s="73"/>
      <c r="B101" s="73"/>
      <c r="C101" s="73"/>
      <c r="D101" s="74">
        <f t="shared" si="11"/>
        <v>1</v>
      </c>
      <c r="E101" s="84">
        <f>'AtLarge; STUV'!M107</f>
        <v>96</v>
      </c>
      <c r="F101" s="84">
        <f>'AtLarge; STUV'!N107</f>
        <v>91</v>
      </c>
      <c r="G101" s="85">
        <f>'AtLarge; STUV'!O107</f>
        <v>139</v>
      </c>
      <c r="H101" s="85">
        <f>'AtLarge; STUV'!P107</f>
        <v>142</v>
      </c>
      <c r="I101" s="94">
        <f t="shared" si="12"/>
        <v>0.486631016</v>
      </c>
      <c r="J101" s="95">
        <f t="shared" si="13"/>
        <v>0.5053380783</v>
      </c>
      <c r="K101" s="96">
        <f t="shared" ref="K101:M101" si="431">IF($D101=0,"",POWER($I101,K$2))</f>
        <v>1</v>
      </c>
      <c r="L101" s="96">
        <f t="shared" si="431"/>
        <v>0.486631016</v>
      </c>
      <c r="M101" s="96">
        <f t="shared" si="431"/>
        <v>0.2368097458</v>
      </c>
      <c r="N101" s="97">
        <f t="shared" ref="N101:O101" si="432">IF($D101=0,"",$J101*K101)</f>
        <v>0.5053380783</v>
      </c>
      <c r="O101" s="97">
        <f t="shared" si="432"/>
        <v>0.2459131825</v>
      </c>
      <c r="P101" s="40"/>
      <c r="Q101" s="40"/>
      <c r="R101" s="40"/>
      <c r="S101" s="40"/>
      <c r="T101" s="94">
        <f t="shared" si="16"/>
        <v>0.486631016</v>
      </c>
      <c r="U101" s="94">
        <f t="shared" si="17"/>
        <v>0.1816919751</v>
      </c>
      <c r="V101" s="98">
        <f t="shared" si="18"/>
        <v>0.5571245971</v>
      </c>
      <c r="W101" s="98">
        <f t="shared" si="19"/>
        <v>0.7285536939</v>
      </c>
      <c r="X101" s="40">
        <f t="shared" si="20"/>
        <v>187</v>
      </c>
      <c r="Y101" s="40">
        <f t="shared" si="21"/>
        <v>281</v>
      </c>
      <c r="Z101" s="40">
        <f t="shared" si="22"/>
        <v>104.1822997</v>
      </c>
      <c r="AA101" s="40">
        <f t="shared" si="23"/>
        <v>82.81770035</v>
      </c>
      <c r="AB101" s="40">
        <f t="shared" si="24"/>
        <v>204.723588</v>
      </c>
      <c r="AC101" s="40">
        <f t="shared" si="25"/>
        <v>76.27641202</v>
      </c>
      <c r="AD101" s="40">
        <f t="shared" ref="AD101:AE101" si="433">IF($D101=0,"",IFERROR(F101/AA101,0.5))</f>
        <v>1.098798924</v>
      </c>
      <c r="AE101" s="40">
        <f t="shared" si="433"/>
        <v>0.6789642628</v>
      </c>
      <c r="AF101" s="34">
        <f t="shared" si="27"/>
        <v>114</v>
      </c>
      <c r="AG101" s="34">
        <f t="shared" ref="AG101:AH101" si="434">IF($D101=0,"",ROUND(AA101*AD101,0))</f>
        <v>91</v>
      </c>
      <c r="AH101" s="34">
        <f t="shared" si="434"/>
        <v>139</v>
      </c>
      <c r="AI101" s="34">
        <f t="shared" si="29"/>
        <v>52</v>
      </c>
      <c r="AJ101" s="80"/>
      <c r="AK101" s="99"/>
      <c r="AL101" s="17"/>
      <c r="AM101" s="100">
        <f t="shared" si="30"/>
        <v>468</v>
      </c>
      <c r="AN101" s="43" t="str">
        <f t="shared" si="31"/>
        <v>#DIV/0!</v>
      </c>
      <c r="AO101" s="100">
        <f t="shared" si="32"/>
        <v>396</v>
      </c>
      <c r="AP101" s="42" t="str">
        <f t="shared" si="33"/>
        <v>#DIV/0!</v>
      </c>
      <c r="AQ101" s="39">
        <f t="shared" si="34"/>
        <v>0.5021367521</v>
      </c>
      <c r="AR101" s="39">
        <f t="shared" si="35"/>
        <v>0.5085470085</v>
      </c>
      <c r="AS101" s="39">
        <f t="shared" si="36"/>
        <v>0.6388888889</v>
      </c>
      <c r="AT101" s="39">
        <f t="shared" si="37"/>
        <v>0.4191919192</v>
      </c>
      <c r="AU101" s="39">
        <f t="shared" si="10"/>
        <v>0.5021367521</v>
      </c>
      <c r="AV101" s="39">
        <f t="shared" si="38"/>
        <v>0.3995726496</v>
      </c>
      <c r="AW101" s="39">
        <f t="shared" si="39"/>
        <v>0.6388888889</v>
      </c>
      <c r="AX101" s="39">
        <f t="shared" si="40"/>
        <v>0.5176767677</v>
      </c>
    </row>
    <row r="102">
      <c r="A102" s="73"/>
      <c r="B102" s="73"/>
      <c r="C102" s="73"/>
      <c r="D102" s="74">
        <f t="shared" si="11"/>
        <v>1</v>
      </c>
      <c r="E102" s="84">
        <f>'AtLarge; STUV'!M108</f>
        <v>156</v>
      </c>
      <c r="F102" s="84">
        <f>'AtLarge; STUV'!N108</f>
        <v>108</v>
      </c>
      <c r="G102" s="85">
        <f>'AtLarge; STUV'!O108</f>
        <v>137</v>
      </c>
      <c r="H102" s="85">
        <f>'AtLarge; STUV'!P108</f>
        <v>169</v>
      </c>
      <c r="I102" s="94">
        <f t="shared" si="12"/>
        <v>0.4090909091</v>
      </c>
      <c r="J102" s="95">
        <f t="shared" si="13"/>
        <v>0.5522875817</v>
      </c>
      <c r="K102" s="96">
        <f t="shared" ref="K102:M102" si="435">IF($D102=0,"",POWER($I102,K$2))</f>
        <v>1</v>
      </c>
      <c r="L102" s="96">
        <f t="shared" si="435"/>
        <v>0.4090909091</v>
      </c>
      <c r="M102" s="96">
        <f t="shared" si="435"/>
        <v>0.1673553719</v>
      </c>
      <c r="N102" s="97">
        <f t="shared" ref="N102:O102" si="436">IF($D102=0,"",$J102*K102)</f>
        <v>0.5522875817</v>
      </c>
      <c r="O102" s="97">
        <f t="shared" si="436"/>
        <v>0.2259358289</v>
      </c>
      <c r="P102" s="40"/>
      <c r="Q102" s="40"/>
      <c r="R102" s="40"/>
      <c r="S102" s="40"/>
      <c r="T102" s="94">
        <f t="shared" si="16"/>
        <v>0.4090909091</v>
      </c>
      <c r="U102" s="94">
        <f t="shared" si="17"/>
        <v>0.2286414786</v>
      </c>
      <c r="V102" s="98">
        <f t="shared" si="18"/>
        <v>0.6422153293</v>
      </c>
      <c r="W102" s="98">
        <f t="shared" si="19"/>
        <v>0.6973080327</v>
      </c>
      <c r="X102" s="40">
        <f t="shared" si="20"/>
        <v>264</v>
      </c>
      <c r="Y102" s="40">
        <f t="shared" si="21"/>
        <v>306</v>
      </c>
      <c r="Z102" s="40">
        <f t="shared" si="22"/>
        <v>169.5448469</v>
      </c>
      <c r="AA102" s="40">
        <f t="shared" si="23"/>
        <v>94.45515306</v>
      </c>
      <c r="AB102" s="40">
        <f t="shared" si="24"/>
        <v>213.376258</v>
      </c>
      <c r="AC102" s="40">
        <f t="shared" si="25"/>
        <v>92.62374199</v>
      </c>
      <c r="AD102" s="40">
        <f t="shared" ref="AD102:AE102" si="437">IF($D102=0,"",IFERROR(F102/AA102,0.5))</f>
        <v>1.143399767</v>
      </c>
      <c r="AE102" s="40">
        <f t="shared" si="437"/>
        <v>0.6420583118</v>
      </c>
      <c r="AF102" s="34">
        <f t="shared" si="27"/>
        <v>194</v>
      </c>
      <c r="AG102" s="34">
        <f t="shared" ref="AG102:AH102" si="438">IF($D102=0,"",ROUND(AA102*AD102,0))</f>
        <v>108</v>
      </c>
      <c r="AH102" s="34">
        <f t="shared" si="438"/>
        <v>137</v>
      </c>
      <c r="AI102" s="34">
        <f t="shared" si="29"/>
        <v>59</v>
      </c>
      <c r="AJ102" s="80"/>
      <c r="AK102" s="99"/>
      <c r="AL102" s="17"/>
      <c r="AM102" s="100">
        <f t="shared" si="30"/>
        <v>570</v>
      </c>
      <c r="AN102" s="43" t="str">
        <f t="shared" si="31"/>
        <v>#DIV/0!</v>
      </c>
      <c r="AO102" s="100">
        <f t="shared" si="32"/>
        <v>498</v>
      </c>
      <c r="AP102" s="42" t="str">
        <f t="shared" si="33"/>
        <v>#DIV/0!</v>
      </c>
      <c r="AQ102" s="39">
        <f t="shared" si="34"/>
        <v>0.5140350877</v>
      </c>
      <c r="AR102" s="39">
        <f t="shared" si="35"/>
        <v>0.5701754386</v>
      </c>
      <c r="AS102" s="39">
        <f t="shared" si="36"/>
        <v>0.6646586345</v>
      </c>
      <c r="AT102" s="39">
        <f t="shared" si="37"/>
        <v>0.5080321285</v>
      </c>
      <c r="AU102" s="39">
        <f t="shared" si="10"/>
        <v>0.5140350877</v>
      </c>
      <c r="AV102" s="39">
        <f t="shared" si="38"/>
        <v>0.4631578947</v>
      </c>
      <c r="AW102" s="39">
        <f t="shared" si="39"/>
        <v>0.6646586345</v>
      </c>
      <c r="AX102" s="39">
        <f t="shared" si="40"/>
        <v>0.6064257028</v>
      </c>
    </row>
    <row r="103">
      <c r="A103" s="73"/>
      <c r="B103" s="73"/>
      <c r="C103" s="73"/>
      <c r="D103" s="74">
        <f t="shared" si="11"/>
        <v>1</v>
      </c>
      <c r="E103" s="84">
        <f>'AtLarge; STUV'!M109</f>
        <v>41</v>
      </c>
      <c r="F103" s="84">
        <f>'AtLarge; STUV'!N109</f>
        <v>33</v>
      </c>
      <c r="G103" s="85">
        <f>'AtLarge; STUV'!O109</f>
        <v>29</v>
      </c>
      <c r="H103" s="85">
        <f>'AtLarge; STUV'!P109</f>
        <v>61</v>
      </c>
      <c r="I103" s="94">
        <f t="shared" si="12"/>
        <v>0.4459459459</v>
      </c>
      <c r="J103" s="95">
        <f t="shared" si="13"/>
        <v>0.6777777778</v>
      </c>
      <c r="K103" s="96">
        <f t="shared" ref="K103:M103" si="439">IF($D103=0,"",POWER($I103,K$2))</f>
        <v>1</v>
      </c>
      <c r="L103" s="96">
        <f t="shared" si="439"/>
        <v>0.4459459459</v>
      </c>
      <c r="M103" s="96">
        <f t="shared" si="439"/>
        <v>0.1988677867</v>
      </c>
      <c r="N103" s="97">
        <f t="shared" ref="N103:O103" si="440">IF($D103=0,"",$J103*K103)</f>
        <v>0.6777777778</v>
      </c>
      <c r="O103" s="97">
        <f t="shared" si="440"/>
        <v>0.3022522523</v>
      </c>
      <c r="P103" s="40"/>
      <c r="Q103" s="40"/>
      <c r="R103" s="40"/>
      <c r="S103" s="40"/>
      <c r="T103" s="94">
        <f t="shared" si="16"/>
        <v>0.4459459459</v>
      </c>
      <c r="U103" s="94">
        <f t="shared" si="17"/>
        <v>0.3541316746</v>
      </c>
      <c r="V103" s="98">
        <f t="shared" si="18"/>
        <v>0.6300523289</v>
      </c>
      <c r="W103" s="98">
        <f t="shared" si="19"/>
        <v>0.5670845922</v>
      </c>
      <c r="X103" s="40">
        <f t="shared" si="20"/>
        <v>74</v>
      </c>
      <c r="Y103" s="40">
        <f t="shared" si="21"/>
        <v>90</v>
      </c>
      <c r="Z103" s="40">
        <f t="shared" si="22"/>
        <v>46.62387234</v>
      </c>
      <c r="AA103" s="40">
        <f t="shared" si="23"/>
        <v>27.37612766</v>
      </c>
      <c r="AB103" s="40">
        <f t="shared" si="24"/>
        <v>51.03761329</v>
      </c>
      <c r="AC103" s="40">
        <f t="shared" si="25"/>
        <v>38.96238671</v>
      </c>
      <c r="AD103" s="40">
        <f t="shared" ref="AD103:AE103" si="441">IF($D103=0,"",IFERROR(F103/AA103,0.5))</f>
        <v>1.205429797</v>
      </c>
      <c r="AE103" s="40">
        <f t="shared" si="441"/>
        <v>0.5682083884</v>
      </c>
      <c r="AF103" s="34">
        <f t="shared" si="27"/>
        <v>56</v>
      </c>
      <c r="AG103" s="34">
        <f t="shared" ref="AG103:AH103" si="442">IF($D103=0,"",ROUND(AA103*AD103,0))</f>
        <v>33</v>
      </c>
      <c r="AH103" s="34">
        <f t="shared" si="442"/>
        <v>29</v>
      </c>
      <c r="AI103" s="34">
        <f t="shared" si="29"/>
        <v>22</v>
      </c>
      <c r="AJ103" s="80"/>
      <c r="AK103" s="99"/>
      <c r="AL103" s="17"/>
      <c r="AM103" s="100">
        <f t="shared" si="30"/>
        <v>164</v>
      </c>
      <c r="AN103" s="43" t="str">
        <f t="shared" si="31"/>
        <v>#DIV/0!</v>
      </c>
      <c r="AO103" s="100">
        <f t="shared" si="32"/>
        <v>140</v>
      </c>
      <c r="AP103" s="42" t="str">
        <f t="shared" si="33"/>
        <v>#DIV/0!</v>
      </c>
      <c r="AQ103" s="39">
        <f t="shared" si="34"/>
        <v>0.4268292683</v>
      </c>
      <c r="AR103" s="39">
        <f t="shared" si="35"/>
        <v>0.6219512195</v>
      </c>
      <c r="AS103" s="39">
        <f t="shared" si="36"/>
        <v>0.6071428571</v>
      </c>
      <c r="AT103" s="39">
        <f t="shared" si="37"/>
        <v>0.5571428571</v>
      </c>
      <c r="AU103" s="39">
        <f t="shared" si="10"/>
        <v>0.4268292683</v>
      </c>
      <c r="AV103" s="39">
        <f t="shared" si="38"/>
        <v>0.4512195122</v>
      </c>
      <c r="AW103" s="39">
        <f t="shared" si="39"/>
        <v>0.6071428571</v>
      </c>
      <c r="AX103" s="39">
        <f t="shared" si="40"/>
        <v>0.6357142857</v>
      </c>
    </row>
    <row r="104">
      <c r="A104" s="73"/>
      <c r="B104" s="73"/>
      <c r="C104" s="73"/>
      <c r="D104" s="74">
        <f t="shared" si="11"/>
        <v>1</v>
      </c>
      <c r="E104" s="84">
        <f>'AtLarge; STUV'!M110</f>
        <v>463</v>
      </c>
      <c r="F104" s="84">
        <f>'AtLarge; STUV'!N110</f>
        <v>337</v>
      </c>
      <c r="G104" s="85">
        <f>'AtLarge; STUV'!O110</f>
        <v>249</v>
      </c>
      <c r="H104" s="85">
        <f>'AtLarge; STUV'!P110</f>
        <v>413</v>
      </c>
      <c r="I104" s="94">
        <f t="shared" si="12"/>
        <v>0.42125</v>
      </c>
      <c r="J104" s="95">
        <f t="shared" si="13"/>
        <v>0.6238670695</v>
      </c>
      <c r="K104" s="96">
        <f t="shared" ref="K104:M104" si="443">IF($D104=0,"",POWER($I104,K$2))</f>
        <v>1</v>
      </c>
      <c r="L104" s="96">
        <f t="shared" si="443"/>
        <v>0.42125</v>
      </c>
      <c r="M104" s="96">
        <f t="shared" si="443"/>
        <v>0.1774515625</v>
      </c>
      <c r="N104" s="97">
        <f t="shared" ref="N104:O104" si="444">IF($D104=0,"",$J104*K104)</f>
        <v>0.6238670695</v>
      </c>
      <c r="O104" s="97">
        <f t="shared" si="444"/>
        <v>0.262804003</v>
      </c>
      <c r="P104" s="40"/>
      <c r="Q104" s="40"/>
      <c r="R104" s="40"/>
      <c r="S104" s="40"/>
      <c r="T104" s="94">
        <f t="shared" si="16"/>
        <v>0.42125</v>
      </c>
      <c r="U104" s="94">
        <f t="shared" si="17"/>
        <v>0.3002209663</v>
      </c>
      <c r="V104" s="98">
        <f t="shared" si="18"/>
        <v>0.6439768008</v>
      </c>
      <c r="W104" s="98">
        <f t="shared" si="19"/>
        <v>0.6247245375</v>
      </c>
      <c r="X104" s="40">
        <f t="shared" si="20"/>
        <v>800</v>
      </c>
      <c r="Y104" s="40">
        <f t="shared" si="21"/>
        <v>662</v>
      </c>
      <c r="Z104" s="40">
        <f t="shared" si="22"/>
        <v>515.1814406</v>
      </c>
      <c r="AA104" s="40">
        <f t="shared" si="23"/>
        <v>284.8185594</v>
      </c>
      <c r="AB104" s="40">
        <f t="shared" si="24"/>
        <v>413.5676438</v>
      </c>
      <c r="AC104" s="40">
        <f t="shared" si="25"/>
        <v>248.4323562</v>
      </c>
      <c r="AD104" s="40">
        <f t="shared" ref="AD104:AE104" si="445">IF($D104=0,"",IFERROR(F104/AA104,0.5))</f>
        <v>1.183209412</v>
      </c>
      <c r="AE104" s="40">
        <f t="shared" si="445"/>
        <v>0.6020780487</v>
      </c>
      <c r="AF104" s="34">
        <f t="shared" si="27"/>
        <v>610</v>
      </c>
      <c r="AG104" s="34">
        <f t="shared" ref="AG104:AH104" si="446">IF($D104=0,"",ROUND(AA104*AD104,0))</f>
        <v>337</v>
      </c>
      <c r="AH104" s="34">
        <f t="shared" si="446"/>
        <v>249</v>
      </c>
      <c r="AI104" s="34">
        <f t="shared" si="29"/>
        <v>150</v>
      </c>
      <c r="AJ104" s="80"/>
      <c r="AK104" s="99"/>
      <c r="AL104" s="17"/>
      <c r="AM104" s="100">
        <f t="shared" si="30"/>
        <v>1462</v>
      </c>
      <c r="AN104" s="43" t="str">
        <f t="shared" si="31"/>
        <v>#DIV/0!</v>
      </c>
      <c r="AO104" s="100">
        <f t="shared" si="32"/>
        <v>1346</v>
      </c>
      <c r="AP104" s="42" t="str">
        <f t="shared" si="33"/>
        <v>#DIV/0!</v>
      </c>
      <c r="AQ104" s="39">
        <f t="shared" si="34"/>
        <v>0.487004104</v>
      </c>
      <c r="AR104" s="39">
        <f t="shared" si="35"/>
        <v>0.5991792066</v>
      </c>
      <c r="AS104" s="39">
        <f t="shared" si="36"/>
        <v>0.6381872214</v>
      </c>
      <c r="AT104" s="39">
        <f t="shared" si="37"/>
        <v>0.5646359584</v>
      </c>
      <c r="AU104" s="39">
        <f t="shared" si="10"/>
        <v>0.487004104</v>
      </c>
      <c r="AV104" s="39">
        <f t="shared" si="38"/>
        <v>0.5471956224</v>
      </c>
      <c r="AW104" s="39">
        <f t="shared" si="39"/>
        <v>0.6381872214</v>
      </c>
      <c r="AX104" s="39">
        <f t="shared" si="40"/>
        <v>0.7035661218</v>
      </c>
    </row>
    <row r="105">
      <c r="A105" s="73"/>
      <c r="B105" s="73"/>
      <c r="C105" s="73"/>
      <c r="D105" s="74">
        <f t="shared" si="11"/>
        <v>1</v>
      </c>
      <c r="E105" s="84">
        <f>'AtLarge; STUV'!M111</f>
        <v>76</v>
      </c>
      <c r="F105" s="84">
        <f>'AtLarge; STUV'!N111</f>
        <v>64</v>
      </c>
      <c r="G105" s="85">
        <f>'AtLarge; STUV'!O111</f>
        <v>64</v>
      </c>
      <c r="H105" s="85">
        <f>'AtLarge; STUV'!P111</f>
        <v>87</v>
      </c>
      <c r="I105" s="94">
        <f t="shared" si="12"/>
        <v>0.4571428571</v>
      </c>
      <c r="J105" s="95">
        <f t="shared" si="13"/>
        <v>0.5761589404</v>
      </c>
      <c r="K105" s="96">
        <f t="shared" ref="K105:M105" si="447">IF($D105=0,"",POWER($I105,K$2))</f>
        <v>1</v>
      </c>
      <c r="L105" s="96">
        <f t="shared" si="447"/>
        <v>0.4571428571</v>
      </c>
      <c r="M105" s="96">
        <f t="shared" si="447"/>
        <v>0.2089795918</v>
      </c>
      <c r="N105" s="97">
        <f t="shared" ref="N105:O105" si="448">IF($D105=0,"",$J105*K105)</f>
        <v>0.5761589404</v>
      </c>
      <c r="O105" s="97">
        <f t="shared" si="448"/>
        <v>0.2633869442</v>
      </c>
      <c r="P105" s="40"/>
      <c r="Q105" s="40"/>
      <c r="R105" s="40"/>
      <c r="S105" s="40"/>
      <c r="T105" s="94">
        <f t="shared" si="16"/>
        <v>0.4571428571</v>
      </c>
      <c r="U105" s="94">
        <f t="shared" si="17"/>
        <v>0.2525128372</v>
      </c>
      <c r="V105" s="98">
        <f t="shared" si="18"/>
        <v>0.599618694</v>
      </c>
      <c r="W105" s="98">
        <f t="shared" si="19"/>
        <v>0.6646835307</v>
      </c>
      <c r="X105" s="40">
        <f t="shared" si="20"/>
        <v>140</v>
      </c>
      <c r="Y105" s="40">
        <f t="shared" si="21"/>
        <v>151</v>
      </c>
      <c r="Z105" s="40">
        <f t="shared" si="22"/>
        <v>83.94661716</v>
      </c>
      <c r="AA105" s="40">
        <f t="shared" si="23"/>
        <v>56.05338284</v>
      </c>
      <c r="AB105" s="40">
        <f t="shared" si="24"/>
        <v>100.3672131</v>
      </c>
      <c r="AC105" s="40">
        <f t="shared" si="25"/>
        <v>50.63278687</v>
      </c>
      <c r="AD105" s="40">
        <f t="shared" ref="AD105:AE105" si="449">IF($D105=0,"",IFERROR(F105/AA105,0.5))</f>
        <v>1.141768735</v>
      </c>
      <c r="AE105" s="40">
        <f t="shared" si="449"/>
        <v>0.6376584345</v>
      </c>
      <c r="AF105" s="34">
        <f t="shared" si="27"/>
        <v>96</v>
      </c>
      <c r="AG105" s="34">
        <f t="shared" ref="AG105:AH105" si="450">IF($D105=0,"",ROUND(AA105*AD105,0))</f>
        <v>64</v>
      </c>
      <c r="AH105" s="34">
        <f t="shared" si="450"/>
        <v>64</v>
      </c>
      <c r="AI105" s="34">
        <f t="shared" si="29"/>
        <v>32</v>
      </c>
      <c r="AJ105" s="80"/>
      <c r="AK105" s="99"/>
      <c r="AL105" s="17"/>
      <c r="AM105" s="100">
        <f t="shared" si="30"/>
        <v>291</v>
      </c>
      <c r="AN105" s="43" t="str">
        <f t="shared" si="31"/>
        <v>#DIV/0!</v>
      </c>
      <c r="AO105" s="100">
        <f t="shared" si="32"/>
        <v>256</v>
      </c>
      <c r="AP105" s="42" t="str">
        <f t="shared" si="33"/>
        <v>#DIV/0!</v>
      </c>
      <c r="AQ105" s="39">
        <f t="shared" si="34"/>
        <v>0.4810996564</v>
      </c>
      <c r="AR105" s="39">
        <f t="shared" si="35"/>
        <v>0.560137457</v>
      </c>
      <c r="AS105" s="39">
        <f t="shared" si="36"/>
        <v>0.625</v>
      </c>
      <c r="AT105" s="39">
        <f t="shared" si="37"/>
        <v>0.5</v>
      </c>
      <c r="AU105" s="39">
        <f t="shared" si="10"/>
        <v>0.4810996564</v>
      </c>
      <c r="AV105" s="39">
        <f t="shared" si="38"/>
        <v>0.4810996564</v>
      </c>
      <c r="AW105" s="39">
        <f t="shared" si="39"/>
        <v>0.625</v>
      </c>
      <c r="AX105" s="39">
        <f t="shared" si="40"/>
        <v>0.625</v>
      </c>
    </row>
    <row r="106">
      <c r="A106" s="73"/>
      <c r="B106" s="73"/>
      <c r="C106" s="73"/>
      <c r="D106" s="74">
        <f t="shared" si="11"/>
        <v>1</v>
      </c>
      <c r="E106" s="84">
        <f>'AtLarge; STUV'!M112</f>
        <v>149</v>
      </c>
      <c r="F106" s="84">
        <f>'AtLarge; STUV'!N112</f>
        <v>133</v>
      </c>
      <c r="G106" s="85">
        <f>'AtLarge; STUV'!O112</f>
        <v>116</v>
      </c>
      <c r="H106" s="85">
        <f>'AtLarge; STUV'!P112</f>
        <v>172</v>
      </c>
      <c r="I106" s="94">
        <f t="shared" si="12"/>
        <v>0.4716312057</v>
      </c>
      <c r="J106" s="95">
        <f t="shared" si="13"/>
        <v>0.5972222222</v>
      </c>
      <c r="K106" s="96">
        <f t="shared" ref="K106:M106" si="451">IF($D106=0,"",POWER($I106,K$2))</f>
        <v>1</v>
      </c>
      <c r="L106" s="96">
        <f t="shared" si="451"/>
        <v>0.4716312057</v>
      </c>
      <c r="M106" s="96">
        <f t="shared" si="451"/>
        <v>0.2224359942</v>
      </c>
      <c r="N106" s="97">
        <f t="shared" ref="N106:O106" si="452">IF($D106=0,"",$J106*K106)</f>
        <v>0.5972222222</v>
      </c>
      <c r="O106" s="97">
        <f t="shared" si="452"/>
        <v>0.2816686367</v>
      </c>
      <c r="P106" s="40"/>
      <c r="Q106" s="40"/>
      <c r="R106" s="40"/>
      <c r="S106" s="40"/>
      <c r="T106" s="94">
        <f t="shared" si="16"/>
        <v>0.4716312057</v>
      </c>
      <c r="U106" s="94">
        <f t="shared" si="17"/>
        <v>0.2735761191</v>
      </c>
      <c r="V106" s="98">
        <f t="shared" si="18"/>
        <v>0.5894282475</v>
      </c>
      <c r="W106" s="98">
        <f t="shared" si="19"/>
        <v>0.6412372328</v>
      </c>
      <c r="X106" s="40">
        <f t="shared" si="20"/>
        <v>282</v>
      </c>
      <c r="Y106" s="40">
        <f t="shared" si="21"/>
        <v>288</v>
      </c>
      <c r="Z106" s="40">
        <f t="shared" si="22"/>
        <v>166.2187658</v>
      </c>
      <c r="AA106" s="40">
        <f t="shared" si="23"/>
        <v>115.7812342</v>
      </c>
      <c r="AB106" s="40">
        <f t="shared" si="24"/>
        <v>184.676323</v>
      </c>
      <c r="AC106" s="40">
        <f t="shared" si="25"/>
        <v>103.323677</v>
      </c>
      <c r="AD106" s="40">
        <f t="shared" ref="AD106:AE106" si="453">IF($D106=0,"",IFERROR(F106/AA106,0.5))</f>
        <v>1.148718105</v>
      </c>
      <c r="AE106" s="40">
        <f t="shared" si="453"/>
        <v>0.6281259996</v>
      </c>
      <c r="AF106" s="34">
        <f t="shared" si="27"/>
        <v>191</v>
      </c>
      <c r="AG106" s="34">
        <f t="shared" ref="AG106:AH106" si="454">IF($D106=0,"",ROUND(AA106*AD106,0))</f>
        <v>133</v>
      </c>
      <c r="AH106" s="34">
        <f t="shared" si="454"/>
        <v>116</v>
      </c>
      <c r="AI106" s="34">
        <f t="shared" si="29"/>
        <v>65</v>
      </c>
      <c r="AJ106" s="80"/>
      <c r="AK106" s="99"/>
      <c r="AL106" s="17"/>
      <c r="AM106" s="100">
        <f t="shared" si="30"/>
        <v>570</v>
      </c>
      <c r="AN106" s="43" t="str">
        <f t="shared" si="31"/>
        <v>#DIV/0!</v>
      </c>
      <c r="AO106" s="100">
        <f t="shared" si="32"/>
        <v>505</v>
      </c>
      <c r="AP106" s="42" t="str">
        <f t="shared" si="33"/>
        <v>#DIV/0!</v>
      </c>
      <c r="AQ106" s="39">
        <f t="shared" si="34"/>
        <v>0.4649122807</v>
      </c>
      <c r="AR106" s="39">
        <f t="shared" si="35"/>
        <v>0.5631578947</v>
      </c>
      <c r="AS106" s="39">
        <f t="shared" si="36"/>
        <v>0.6079207921</v>
      </c>
      <c r="AT106" s="39">
        <f t="shared" si="37"/>
        <v>0.5069306931</v>
      </c>
      <c r="AU106" s="39">
        <f t="shared" si="10"/>
        <v>0.4649122807</v>
      </c>
      <c r="AV106" s="39">
        <f t="shared" si="38"/>
        <v>0.4947368421</v>
      </c>
      <c r="AW106" s="39">
        <f t="shared" si="39"/>
        <v>0.6079207921</v>
      </c>
      <c r="AX106" s="39">
        <f t="shared" si="40"/>
        <v>0.6415841584</v>
      </c>
    </row>
    <row r="107">
      <c r="A107" s="73"/>
      <c r="B107" s="73"/>
      <c r="C107" s="73"/>
      <c r="D107" s="74">
        <f t="shared" si="11"/>
        <v>1</v>
      </c>
      <c r="E107" s="84">
        <f>'AtLarge; STUV'!M113</f>
        <v>119</v>
      </c>
      <c r="F107" s="84">
        <f>'AtLarge; STUV'!N113</f>
        <v>94</v>
      </c>
      <c r="G107" s="85">
        <f>'AtLarge; STUV'!O113</f>
        <v>90</v>
      </c>
      <c r="H107" s="85">
        <f>'AtLarge; STUV'!P113</f>
        <v>145</v>
      </c>
      <c r="I107" s="94">
        <f t="shared" si="12"/>
        <v>0.441314554</v>
      </c>
      <c r="J107" s="95">
        <f t="shared" si="13"/>
        <v>0.6170212766</v>
      </c>
      <c r="K107" s="96">
        <f t="shared" ref="K107:M107" si="455">IF($D107=0,"",POWER($I107,K$2))</f>
        <v>1</v>
      </c>
      <c r="L107" s="96">
        <f t="shared" si="455"/>
        <v>0.441314554</v>
      </c>
      <c r="M107" s="96">
        <f t="shared" si="455"/>
        <v>0.1947585356</v>
      </c>
      <c r="N107" s="97">
        <f t="shared" ref="N107:O107" si="456">IF($D107=0,"",$J107*K107)</f>
        <v>0.6170212766</v>
      </c>
      <c r="O107" s="97">
        <f t="shared" si="456"/>
        <v>0.2723004695</v>
      </c>
      <c r="P107" s="40"/>
      <c r="Q107" s="40"/>
      <c r="R107" s="40"/>
      <c r="S107" s="40"/>
      <c r="T107" s="94">
        <f t="shared" si="16"/>
        <v>0.441314554</v>
      </c>
      <c r="U107" s="94">
        <f t="shared" si="17"/>
        <v>0.2933751734</v>
      </c>
      <c r="V107" s="98">
        <f t="shared" si="18"/>
        <v>0.6229730935</v>
      </c>
      <c r="W107" s="98">
        <f t="shared" si="19"/>
        <v>0.6276047264</v>
      </c>
      <c r="X107" s="40">
        <f t="shared" si="20"/>
        <v>213</v>
      </c>
      <c r="Y107" s="40">
        <f t="shared" si="21"/>
        <v>235</v>
      </c>
      <c r="Z107" s="40">
        <f t="shared" si="22"/>
        <v>132.6932689</v>
      </c>
      <c r="AA107" s="40">
        <f t="shared" si="23"/>
        <v>80.30673107</v>
      </c>
      <c r="AB107" s="40">
        <f t="shared" si="24"/>
        <v>147.4871107</v>
      </c>
      <c r="AC107" s="40">
        <f t="shared" si="25"/>
        <v>87.51288929</v>
      </c>
      <c r="AD107" s="40">
        <f t="shared" ref="AD107:AE107" si="457">IF($D107=0,"",IFERROR(F107/AA107,0.5))</f>
        <v>1.170512095</v>
      </c>
      <c r="AE107" s="40">
        <f t="shared" si="457"/>
        <v>0.6102228158</v>
      </c>
      <c r="AF107" s="34">
        <f t="shared" si="27"/>
        <v>155</v>
      </c>
      <c r="AG107" s="34">
        <f t="shared" ref="AG107:AH107" si="458">IF($D107=0,"",ROUND(AA107*AD107,0))</f>
        <v>94</v>
      </c>
      <c r="AH107" s="34">
        <f t="shared" si="458"/>
        <v>90</v>
      </c>
      <c r="AI107" s="34">
        <f t="shared" si="29"/>
        <v>53</v>
      </c>
      <c r="AJ107" s="80"/>
      <c r="AK107" s="99"/>
      <c r="AL107" s="17"/>
      <c r="AM107" s="100">
        <f t="shared" si="30"/>
        <v>448</v>
      </c>
      <c r="AN107" s="43" t="str">
        <f t="shared" si="31"/>
        <v>#DIV/0!</v>
      </c>
      <c r="AO107" s="100">
        <f t="shared" si="32"/>
        <v>392</v>
      </c>
      <c r="AP107" s="42" t="str">
        <f t="shared" si="33"/>
        <v>#DIV/0!</v>
      </c>
      <c r="AQ107" s="39">
        <f t="shared" si="34"/>
        <v>0.4665178571</v>
      </c>
      <c r="AR107" s="39">
        <f t="shared" si="35"/>
        <v>0.5892857143</v>
      </c>
      <c r="AS107" s="39">
        <f t="shared" si="36"/>
        <v>0.625</v>
      </c>
      <c r="AT107" s="39">
        <f t="shared" si="37"/>
        <v>0.5306122449</v>
      </c>
      <c r="AU107" s="39">
        <f t="shared" si="10"/>
        <v>0.4665178571</v>
      </c>
      <c r="AV107" s="39">
        <f t="shared" si="38"/>
        <v>0.4754464286</v>
      </c>
      <c r="AW107" s="39">
        <f t="shared" si="39"/>
        <v>0.625</v>
      </c>
      <c r="AX107" s="39">
        <f t="shared" si="40"/>
        <v>0.6352040816</v>
      </c>
    </row>
    <row r="108">
      <c r="A108" s="73"/>
      <c r="B108" s="73"/>
      <c r="C108" s="73"/>
      <c r="D108" s="74">
        <f t="shared" si="11"/>
        <v>1</v>
      </c>
      <c r="E108" s="84">
        <f>'AtLarge; STUV'!M114</f>
        <v>130</v>
      </c>
      <c r="F108" s="84">
        <f>'AtLarge; STUV'!N114</f>
        <v>107</v>
      </c>
      <c r="G108" s="85">
        <f>'AtLarge; STUV'!O114</f>
        <v>81</v>
      </c>
      <c r="H108" s="85">
        <f>'AtLarge; STUV'!P114</f>
        <v>148</v>
      </c>
      <c r="I108" s="94">
        <f t="shared" si="12"/>
        <v>0.4514767932</v>
      </c>
      <c r="J108" s="95">
        <f t="shared" si="13"/>
        <v>0.6462882096</v>
      </c>
      <c r="K108" s="96">
        <f t="shared" ref="K108:M108" si="459">IF($D108=0,"",POWER($I108,K$2))</f>
        <v>1</v>
      </c>
      <c r="L108" s="96">
        <f t="shared" si="459"/>
        <v>0.4514767932</v>
      </c>
      <c r="M108" s="96">
        <f t="shared" si="459"/>
        <v>0.2038312948</v>
      </c>
      <c r="N108" s="97">
        <f t="shared" ref="N108:O108" si="460">IF($D108=0,"",$J108*K108)</f>
        <v>0.6462882096</v>
      </c>
      <c r="O108" s="97">
        <f t="shared" si="460"/>
        <v>0.2917841284</v>
      </c>
      <c r="P108" s="40"/>
      <c r="Q108" s="40"/>
      <c r="R108" s="40"/>
      <c r="S108" s="40"/>
      <c r="T108" s="94">
        <f t="shared" si="16"/>
        <v>0.4514767932</v>
      </c>
      <c r="U108" s="94">
        <f t="shared" si="17"/>
        <v>0.3226421065</v>
      </c>
      <c r="V108" s="98">
        <f t="shared" si="18"/>
        <v>0.618598502</v>
      </c>
      <c r="W108" s="98">
        <f t="shared" si="19"/>
        <v>0.5969340984</v>
      </c>
      <c r="X108" s="40">
        <f t="shared" si="20"/>
        <v>237</v>
      </c>
      <c r="Y108" s="40">
        <f t="shared" si="21"/>
        <v>229</v>
      </c>
      <c r="Z108" s="40">
        <f t="shared" si="22"/>
        <v>146.607845</v>
      </c>
      <c r="AA108" s="40">
        <f t="shared" si="23"/>
        <v>90.39215503</v>
      </c>
      <c r="AB108" s="40">
        <f t="shared" si="24"/>
        <v>136.6979085</v>
      </c>
      <c r="AC108" s="40">
        <f t="shared" si="25"/>
        <v>92.30209146</v>
      </c>
      <c r="AD108" s="40">
        <f t="shared" ref="AD108:AE108" si="461">IF($D108=0,"",IFERROR(F108/AA108,0.5))</f>
        <v>1.183731044</v>
      </c>
      <c r="AE108" s="40">
        <f t="shared" si="461"/>
        <v>0.592547471</v>
      </c>
      <c r="AF108" s="34">
        <f t="shared" si="27"/>
        <v>174</v>
      </c>
      <c r="AG108" s="34">
        <f t="shared" ref="AG108:AH108" si="462">IF($D108=0,"",ROUND(AA108*AD108,0))</f>
        <v>107</v>
      </c>
      <c r="AH108" s="34">
        <f t="shared" si="462"/>
        <v>81</v>
      </c>
      <c r="AI108" s="34">
        <f t="shared" si="29"/>
        <v>55</v>
      </c>
      <c r="AJ108" s="80"/>
      <c r="AK108" s="99"/>
      <c r="AL108" s="17"/>
      <c r="AM108" s="100">
        <f t="shared" si="30"/>
        <v>466</v>
      </c>
      <c r="AN108" s="43" t="str">
        <f t="shared" si="31"/>
        <v>#DIV/0!</v>
      </c>
      <c r="AO108" s="100">
        <f t="shared" si="32"/>
        <v>417</v>
      </c>
      <c r="AP108" s="42" t="str">
        <f t="shared" si="33"/>
        <v>#DIV/0!</v>
      </c>
      <c r="AQ108" s="39">
        <f t="shared" si="34"/>
        <v>0.4527896996</v>
      </c>
      <c r="AR108" s="39">
        <f t="shared" si="35"/>
        <v>0.5965665236</v>
      </c>
      <c r="AS108" s="39">
        <f t="shared" si="36"/>
        <v>0.6115107914</v>
      </c>
      <c r="AT108" s="39">
        <f t="shared" si="37"/>
        <v>0.5491606715</v>
      </c>
      <c r="AU108" s="39">
        <f t="shared" si="10"/>
        <v>0.4527896996</v>
      </c>
      <c r="AV108" s="39">
        <f t="shared" si="38"/>
        <v>0.508583691</v>
      </c>
      <c r="AW108" s="39">
        <f t="shared" si="39"/>
        <v>0.6115107914</v>
      </c>
      <c r="AX108" s="39">
        <f t="shared" si="40"/>
        <v>0.6738609113</v>
      </c>
    </row>
    <row r="109">
      <c r="A109" s="73"/>
      <c r="B109" s="73"/>
      <c r="C109" s="73"/>
      <c r="D109" s="74">
        <f t="shared" si="11"/>
        <v>1</v>
      </c>
      <c r="E109" s="84">
        <f>'AtLarge; STUV'!M115</f>
        <v>115</v>
      </c>
      <c r="F109" s="84">
        <f>'AtLarge; STUV'!N115</f>
        <v>82</v>
      </c>
      <c r="G109" s="85">
        <f>'AtLarge; STUV'!O115</f>
        <v>78</v>
      </c>
      <c r="H109" s="85">
        <f>'AtLarge; STUV'!P115</f>
        <v>96</v>
      </c>
      <c r="I109" s="94">
        <f t="shared" si="12"/>
        <v>0.4162436548</v>
      </c>
      <c r="J109" s="95">
        <f t="shared" si="13"/>
        <v>0.5517241379</v>
      </c>
      <c r="K109" s="96">
        <f t="shared" ref="K109:M109" si="463">IF($D109=0,"",POWER($I109,K$2))</f>
        <v>1</v>
      </c>
      <c r="L109" s="96">
        <f t="shared" si="463"/>
        <v>0.4162436548</v>
      </c>
      <c r="M109" s="96">
        <f t="shared" si="463"/>
        <v>0.1732587802</v>
      </c>
      <c r="N109" s="97">
        <f t="shared" ref="N109:O109" si="464">IF($D109=0,"",$J109*K109)</f>
        <v>0.5517241379</v>
      </c>
      <c r="O109" s="97">
        <f t="shared" si="464"/>
        <v>0.2296516716</v>
      </c>
      <c r="P109" s="40"/>
      <c r="Q109" s="40"/>
      <c r="R109" s="40"/>
      <c r="S109" s="40"/>
      <c r="T109" s="94">
        <f t="shared" si="16"/>
        <v>0.4162436548</v>
      </c>
      <c r="U109" s="94">
        <f t="shared" si="17"/>
        <v>0.2280780348</v>
      </c>
      <c r="V109" s="98">
        <f t="shared" si="18"/>
        <v>0.6350869285</v>
      </c>
      <c r="W109" s="98">
        <f t="shared" si="19"/>
        <v>0.6964924707</v>
      </c>
      <c r="X109" s="40">
        <f t="shared" si="20"/>
        <v>197</v>
      </c>
      <c r="Y109" s="40">
        <f t="shared" si="21"/>
        <v>174</v>
      </c>
      <c r="Z109" s="40">
        <f t="shared" si="22"/>
        <v>125.1121249</v>
      </c>
      <c r="AA109" s="40">
        <f t="shared" si="23"/>
        <v>71.88787509</v>
      </c>
      <c r="AB109" s="40">
        <f t="shared" si="24"/>
        <v>121.1896899</v>
      </c>
      <c r="AC109" s="40">
        <f t="shared" si="25"/>
        <v>52.8103101</v>
      </c>
      <c r="AD109" s="40">
        <f t="shared" ref="AD109:AE109" si="465">IF($D109=0,"",IFERROR(F109/AA109,0.5))</f>
        <v>1.140665236</v>
      </c>
      <c r="AE109" s="40">
        <f t="shared" si="465"/>
        <v>0.6436191071</v>
      </c>
      <c r="AF109" s="34">
        <f t="shared" si="27"/>
        <v>143</v>
      </c>
      <c r="AG109" s="34">
        <f t="shared" ref="AG109:AH109" si="466">IF($D109=0,"",ROUND(AA109*AD109,0))</f>
        <v>82</v>
      </c>
      <c r="AH109" s="34">
        <f t="shared" si="466"/>
        <v>78</v>
      </c>
      <c r="AI109" s="34">
        <f t="shared" si="29"/>
        <v>34</v>
      </c>
      <c r="AJ109" s="80"/>
      <c r="AK109" s="99"/>
      <c r="AL109" s="17"/>
      <c r="AM109" s="100">
        <f t="shared" si="30"/>
        <v>371</v>
      </c>
      <c r="AN109" s="43" t="str">
        <f t="shared" si="31"/>
        <v>#DIV/0!</v>
      </c>
      <c r="AO109" s="100">
        <f t="shared" si="32"/>
        <v>337</v>
      </c>
      <c r="AP109" s="42" t="str">
        <f t="shared" si="33"/>
        <v>#DIV/0!</v>
      </c>
      <c r="AQ109" s="39">
        <f t="shared" si="34"/>
        <v>0.5202156334</v>
      </c>
      <c r="AR109" s="39">
        <f t="shared" si="35"/>
        <v>0.5687331536</v>
      </c>
      <c r="AS109" s="39">
        <f t="shared" si="36"/>
        <v>0.6557863501</v>
      </c>
      <c r="AT109" s="39">
        <f t="shared" si="37"/>
        <v>0.5252225519</v>
      </c>
      <c r="AU109" s="39">
        <f t="shared" si="10"/>
        <v>0.5202156334</v>
      </c>
      <c r="AV109" s="39">
        <f t="shared" si="38"/>
        <v>0.5309973046</v>
      </c>
      <c r="AW109" s="39">
        <f t="shared" si="39"/>
        <v>0.6557863501</v>
      </c>
      <c r="AX109" s="39">
        <f t="shared" si="40"/>
        <v>0.6676557864</v>
      </c>
    </row>
    <row r="110">
      <c r="A110" s="73"/>
      <c r="B110" s="73"/>
      <c r="C110" s="73"/>
      <c r="D110" s="74">
        <f t="shared" si="11"/>
        <v>1</v>
      </c>
      <c r="E110" s="84">
        <f>'AtLarge; STUV'!M116</f>
        <v>140</v>
      </c>
      <c r="F110" s="84">
        <f>'AtLarge; STUV'!N116</f>
        <v>127</v>
      </c>
      <c r="G110" s="85">
        <f>'AtLarge; STUV'!O116</f>
        <v>89</v>
      </c>
      <c r="H110" s="85">
        <f>'AtLarge; STUV'!P116</f>
        <v>169</v>
      </c>
      <c r="I110" s="94">
        <f t="shared" si="12"/>
        <v>0.4756554307</v>
      </c>
      <c r="J110" s="95">
        <f t="shared" si="13"/>
        <v>0.6550387597</v>
      </c>
      <c r="K110" s="96">
        <f t="shared" ref="K110:M110" si="467">IF($D110=0,"",POWER($I110,K$2))</f>
        <v>1</v>
      </c>
      <c r="L110" s="96">
        <f t="shared" si="467"/>
        <v>0.4756554307</v>
      </c>
      <c r="M110" s="96">
        <f t="shared" si="467"/>
        <v>0.2262480888</v>
      </c>
      <c r="N110" s="97">
        <f t="shared" ref="N110:O110" si="468">IF($D110=0,"",$J110*K110)</f>
        <v>0.6550387597</v>
      </c>
      <c r="O110" s="97">
        <f t="shared" si="468"/>
        <v>0.3115727434</v>
      </c>
      <c r="P110" s="40"/>
      <c r="Q110" s="40"/>
      <c r="R110" s="40"/>
      <c r="S110" s="40"/>
      <c r="T110" s="94">
        <f t="shared" si="16"/>
        <v>0.4756554307</v>
      </c>
      <c r="U110" s="94">
        <f t="shared" si="17"/>
        <v>0.3313926565</v>
      </c>
      <c r="V110" s="98">
        <f t="shared" si="18"/>
        <v>0.5965409036</v>
      </c>
      <c r="W110" s="98">
        <f t="shared" si="19"/>
        <v>0.5837189181</v>
      </c>
      <c r="X110" s="40">
        <f t="shared" si="20"/>
        <v>267</v>
      </c>
      <c r="Y110" s="40">
        <f t="shared" si="21"/>
        <v>258</v>
      </c>
      <c r="Z110" s="40">
        <f t="shared" si="22"/>
        <v>159.2764213</v>
      </c>
      <c r="AA110" s="40">
        <f t="shared" si="23"/>
        <v>107.7235787</v>
      </c>
      <c r="AB110" s="40">
        <f t="shared" si="24"/>
        <v>150.5994809</v>
      </c>
      <c r="AC110" s="40">
        <f t="shared" si="25"/>
        <v>107.4005191</v>
      </c>
      <c r="AD110" s="40">
        <f t="shared" ref="AD110:AE110" si="469">IF($D110=0,"",IFERROR(F110/AA110,0.5))</f>
        <v>1.17894338</v>
      </c>
      <c r="AE110" s="40">
        <f t="shared" si="469"/>
        <v>0.5909714926</v>
      </c>
      <c r="AF110" s="34">
        <f t="shared" si="27"/>
        <v>188</v>
      </c>
      <c r="AG110" s="34">
        <f t="shared" ref="AG110:AH110" si="470">IF($D110=0,"",ROUND(AA110*AD110,0))</f>
        <v>127</v>
      </c>
      <c r="AH110" s="34">
        <f t="shared" si="470"/>
        <v>89</v>
      </c>
      <c r="AI110" s="34">
        <f t="shared" si="29"/>
        <v>63</v>
      </c>
      <c r="AJ110" s="80"/>
      <c r="AK110" s="99"/>
      <c r="AL110" s="17"/>
      <c r="AM110" s="100">
        <f t="shared" si="30"/>
        <v>525</v>
      </c>
      <c r="AN110" s="43" t="str">
        <f t="shared" si="31"/>
        <v>#DIV/0!</v>
      </c>
      <c r="AO110" s="100">
        <f t="shared" si="32"/>
        <v>467</v>
      </c>
      <c r="AP110" s="42" t="str">
        <f t="shared" si="33"/>
        <v>#DIV/0!</v>
      </c>
      <c r="AQ110" s="39">
        <f t="shared" si="34"/>
        <v>0.4361904762</v>
      </c>
      <c r="AR110" s="39">
        <f t="shared" si="35"/>
        <v>0.5885714286</v>
      </c>
      <c r="AS110" s="39">
        <f t="shared" si="36"/>
        <v>0.5931477516</v>
      </c>
      <c r="AT110" s="39">
        <f t="shared" si="37"/>
        <v>0.5374732334</v>
      </c>
      <c r="AU110" s="39">
        <f t="shared" si="10"/>
        <v>0.4361904762</v>
      </c>
      <c r="AV110" s="39">
        <f t="shared" si="38"/>
        <v>0.5085714286</v>
      </c>
      <c r="AW110" s="39">
        <f t="shared" si="39"/>
        <v>0.5931477516</v>
      </c>
      <c r="AX110" s="39">
        <f t="shared" si="40"/>
        <v>0.6745182013</v>
      </c>
    </row>
    <row r="111">
      <c r="A111" s="73"/>
      <c r="B111" s="73"/>
      <c r="C111" s="73"/>
      <c r="D111" s="74">
        <f t="shared" si="11"/>
        <v>1</v>
      </c>
      <c r="E111" s="84">
        <f>'AtLarge; STUV'!M117</f>
        <v>196</v>
      </c>
      <c r="F111" s="84">
        <f>'AtLarge; STUV'!N117</f>
        <v>124</v>
      </c>
      <c r="G111" s="85">
        <f>'AtLarge; STUV'!O117</f>
        <v>163</v>
      </c>
      <c r="H111" s="85">
        <f>'AtLarge; STUV'!P117</f>
        <v>259</v>
      </c>
      <c r="I111" s="94">
        <f t="shared" si="12"/>
        <v>0.3875</v>
      </c>
      <c r="J111" s="95">
        <f t="shared" si="13"/>
        <v>0.6137440758</v>
      </c>
      <c r="K111" s="96">
        <f t="shared" ref="K111:M111" si="471">IF($D111=0,"",POWER($I111,K$2))</f>
        <v>1</v>
      </c>
      <c r="L111" s="96">
        <f t="shared" si="471"/>
        <v>0.3875</v>
      </c>
      <c r="M111" s="96">
        <f t="shared" si="471"/>
        <v>0.15015625</v>
      </c>
      <c r="N111" s="97">
        <f t="shared" ref="N111:O111" si="472">IF($D111=0,"",$J111*K111)</f>
        <v>0.6137440758</v>
      </c>
      <c r="O111" s="97">
        <f t="shared" si="472"/>
        <v>0.2378258294</v>
      </c>
      <c r="P111" s="40"/>
      <c r="Q111" s="40"/>
      <c r="R111" s="40"/>
      <c r="S111" s="40"/>
      <c r="T111" s="94">
        <f t="shared" si="16"/>
        <v>0.3875</v>
      </c>
      <c r="U111" s="94">
        <f t="shared" si="17"/>
        <v>0.2900979727</v>
      </c>
      <c r="V111" s="98">
        <f t="shared" si="18"/>
        <v>0.675166321</v>
      </c>
      <c r="W111" s="98">
        <f t="shared" si="19"/>
        <v>0.6411181744</v>
      </c>
      <c r="X111" s="40">
        <f t="shared" si="20"/>
        <v>320</v>
      </c>
      <c r="Y111" s="40">
        <f t="shared" si="21"/>
        <v>422</v>
      </c>
      <c r="Z111" s="40">
        <f t="shared" si="22"/>
        <v>216.0532227</v>
      </c>
      <c r="AA111" s="40">
        <f t="shared" si="23"/>
        <v>103.9467773</v>
      </c>
      <c r="AB111" s="40">
        <f t="shared" si="24"/>
        <v>270.5518696</v>
      </c>
      <c r="AC111" s="40">
        <f t="shared" si="25"/>
        <v>151.4481304</v>
      </c>
      <c r="AD111" s="40">
        <f t="shared" ref="AD111:AE111" si="473">IF($D111=0,"",IFERROR(F111/AA111,0.5))</f>
        <v>1.192918176</v>
      </c>
      <c r="AE111" s="40">
        <f t="shared" si="473"/>
        <v>0.6024722736</v>
      </c>
      <c r="AF111" s="34">
        <f t="shared" si="27"/>
        <v>258</v>
      </c>
      <c r="AG111" s="34">
        <f t="shared" ref="AG111:AH111" si="474">IF($D111=0,"",ROUND(AA111*AD111,0))</f>
        <v>124</v>
      </c>
      <c r="AH111" s="34">
        <f t="shared" si="474"/>
        <v>163</v>
      </c>
      <c r="AI111" s="34">
        <f t="shared" si="29"/>
        <v>91</v>
      </c>
      <c r="AJ111" s="80"/>
      <c r="AK111" s="99"/>
      <c r="AL111" s="17"/>
      <c r="AM111" s="100">
        <f t="shared" si="30"/>
        <v>742</v>
      </c>
      <c r="AN111" s="43" t="str">
        <f t="shared" si="31"/>
        <v>#DIV/0!</v>
      </c>
      <c r="AO111" s="100">
        <f t="shared" si="32"/>
        <v>636</v>
      </c>
      <c r="AP111" s="42" t="str">
        <f t="shared" si="33"/>
        <v>#DIV/0!</v>
      </c>
      <c r="AQ111" s="39">
        <f t="shared" si="34"/>
        <v>0.4838274933</v>
      </c>
      <c r="AR111" s="39">
        <f t="shared" si="35"/>
        <v>0.6132075472</v>
      </c>
      <c r="AS111" s="39">
        <f t="shared" si="36"/>
        <v>0.6619496855</v>
      </c>
      <c r="AT111" s="39">
        <f t="shared" si="37"/>
        <v>0.5487421384</v>
      </c>
      <c r="AU111" s="39">
        <f t="shared" si="10"/>
        <v>0.4838274933</v>
      </c>
      <c r="AV111" s="39">
        <f t="shared" si="38"/>
        <v>0.4312668464</v>
      </c>
      <c r="AW111" s="39">
        <f t="shared" si="39"/>
        <v>0.6619496855</v>
      </c>
      <c r="AX111" s="39">
        <f t="shared" si="40"/>
        <v>0.6006289308</v>
      </c>
    </row>
    <row r="112">
      <c r="A112" s="73"/>
      <c r="B112" s="73"/>
      <c r="C112" s="73"/>
      <c r="D112" s="74">
        <f t="shared" si="11"/>
        <v>1</v>
      </c>
      <c r="E112" s="84">
        <f>'AtLarge; STUV'!M118</f>
        <v>276</v>
      </c>
      <c r="F112" s="84">
        <f>'AtLarge; STUV'!N118</f>
        <v>262</v>
      </c>
      <c r="G112" s="85">
        <f>'AtLarge; STUV'!O118</f>
        <v>184</v>
      </c>
      <c r="H112" s="85">
        <f>'AtLarge; STUV'!P118</f>
        <v>313</v>
      </c>
      <c r="I112" s="94">
        <f t="shared" si="12"/>
        <v>0.4869888476</v>
      </c>
      <c r="J112" s="95">
        <f t="shared" si="13"/>
        <v>0.629778672</v>
      </c>
      <c r="K112" s="96">
        <f t="shared" ref="K112:M112" si="475">IF($D112=0,"",POWER($I112,K$2))</f>
        <v>1</v>
      </c>
      <c r="L112" s="96">
        <f t="shared" si="475"/>
        <v>0.4869888476</v>
      </c>
      <c r="M112" s="96">
        <f t="shared" si="475"/>
        <v>0.2371581377</v>
      </c>
      <c r="N112" s="97">
        <f t="shared" ref="N112:O112" si="476">IF($D112=0,"",$J112*K112)</f>
        <v>0.629778672</v>
      </c>
      <c r="O112" s="97">
        <f t="shared" si="476"/>
        <v>0.3066951897</v>
      </c>
      <c r="P112" s="40"/>
      <c r="Q112" s="40"/>
      <c r="R112" s="40"/>
      <c r="S112" s="40"/>
      <c r="T112" s="94">
        <f t="shared" si="16"/>
        <v>0.4869888476</v>
      </c>
      <c r="U112" s="94">
        <f t="shared" si="17"/>
        <v>0.3061325689</v>
      </c>
      <c r="V112" s="98">
        <f t="shared" si="18"/>
        <v>0.5805836542</v>
      </c>
      <c r="W112" s="98">
        <f t="shared" si="19"/>
        <v>0.6063437841</v>
      </c>
      <c r="X112" s="40">
        <f t="shared" si="20"/>
        <v>538</v>
      </c>
      <c r="Y112" s="40">
        <f t="shared" si="21"/>
        <v>497</v>
      </c>
      <c r="Z112" s="40">
        <f t="shared" si="22"/>
        <v>312.354006</v>
      </c>
      <c r="AA112" s="40">
        <f t="shared" si="23"/>
        <v>225.645994</v>
      </c>
      <c r="AB112" s="40">
        <f t="shared" si="24"/>
        <v>301.3528607</v>
      </c>
      <c r="AC112" s="40">
        <f t="shared" si="25"/>
        <v>195.6471393</v>
      </c>
      <c r="AD112" s="40">
        <f t="shared" ref="AD112:AE112" si="477">IF($D112=0,"",IFERROR(F112/AA112,0.5))</f>
        <v>1.161110797</v>
      </c>
      <c r="AE112" s="40">
        <f t="shared" si="477"/>
        <v>0.6105799015</v>
      </c>
      <c r="AF112" s="34">
        <f t="shared" si="27"/>
        <v>363</v>
      </c>
      <c r="AG112" s="34">
        <f t="shared" ref="AG112:AH112" si="478">IF($D112=0,"",ROUND(AA112*AD112,0))</f>
        <v>262</v>
      </c>
      <c r="AH112" s="34">
        <f t="shared" si="478"/>
        <v>184</v>
      </c>
      <c r="AI112" s="34">
        <f t="shared" si="29"/>
        <v>119</v>
      </c>
      <c r="AJ112" s="80"/>
      <c r="AK112" s="99"/>
      <c r="AL112" s="17"/>
      <c r="AM112" s="100">
        <f t="shared" si="30"/>
        <v>1035</v>
      </c>
      <c r="AN112" s="43" t="str">
        <f t="shared" si="31"/>
        <v>#DIV/0!</v>
      </c>
      <c r="AO112" s="100">
        <f t="shared" si="32"/>
        <v>928</v>
      </c>
      <c r="AP112" s="42" t="str">
        <f t="shared" si="33"/>
        <v>#DIV/0!</v>
      </c>
      <c r="AQ112" s="39">
        <f t="shared" si="34"/>
        <v>0.4444444444</v>
      </c>
      <c r="AR112" s="39">
        <f t="shared" si="35"/>
        <v>0.5690821256</v>
      </c>
      <c r="AS112" s="39">
        <f t="shared" si="36"/>
        <v>0.5894396552</v>
      </c>
      <c r="AT112" s="39">
        <f t="shared" si="37"/>
        <v>0.5193965517</v>
      </c>
      <c r="AU112" s="39">
        <f t="shared" si="10"/>
        <v>0.4444444444</v>
      </c>
      <c r="AV112" s="39">
        <f t="shared" si="38"/>
        <v>0.5198067633</v>
      </c>
      <c r="AW112" s="39">
        <f t="shared" si="39"/>
        <v>0.5894396552</v>
      </c>
      <c r="AX112" s="39">
        <f t="shared" si="40"/>
        <v>0.6734913793</v>
      </c>
    </row>
    <row r="113">
      <c r="A113" s="73"/>
      <c r="B113" s="73"/>
      <c r="C113" s="73"/>
      <c r="D113" s="74">
        <f t="shared" si="11"/>
        <v>1</v>
      </c>
      <c r="E113" s="84">
        <f>'AtLarge; STUV'!M119</f>
        <v>250</v>
      </c>
      <c r="F113" s="84">
        <f>'AtLarge; STUV'!N119</f>
        <v>183</v>
      </c>
      <c r="G113" s="85">
        <f>'AtLarge; STUV'!O119</f>
        <v>175</v>
      </c>
      <c r="H113" s="85">
        <f>'AtLarge; STUV'!P119</f>
        <v>248</v>
      </c>
      <c r="I113" s="94">
        <f t="shared" si="12"/>
        <v>0.4226327945</v>
      </c>
      <c r="J113" s="95">
        <f t="shared" si="13"/>
        <v>0.5862884161</v>
      </c>
      <c r="K113" s="96">
        <f t="shared" ref="K113:M113" si="479">IF($D113=0,"",POWER($I113,K$2))</f>
        <v>1</v>
      </c>
      <c r="L113" s="96">
        <f t="shared" si="479"/>
        <v>0.4226327945</v>
      </c>
      <c r="M113" s="96">
        <f t="shared" si="479"/>
        <v>0.178618479</v>
      </c>
      <c r="N113" s="97">
        <f t="shared" ref="N113:O113" si="480">IF($D113=0,"",$J113*K113)</f>
        <v>0.5862884161</v>
      </c>
      <c r="O113" s="97">
        <f t="shared" si="480"/>
        <v>0.2477847116</v>
      </c>
      <c r="P113" s="40"/>
      <c r="Q113" s="40"/>
      <c r="R113" s="40"/>
      <c r="S113" s="40"/>
      <c r="T113" s="94">
        <f t="shared" si="16"/>
        <v>0.4226327945</v>
      </c>
      <c r="U113" s="94">
        <f t="shared" si="17"/>
        <v>0.2626423129</v>
      </c>
      <c r="V113" s="98">
        <f t="shared" si="18"/>
        <v>0.6354293113</v>
      </c>
      <c r="W113" s="98">
        <f t="shared" si="19"/>
        <v>0.6613443099</v>
      </c>
      <c r="X113" s="40">
        <f t="shared" si="20"/>
        <v>433</v>
      </c>
      <c r="Y113" s="40">
        <f t="shared" si="21"/>
        <v>423</v>
      </c>
      <c r="Z113" s="40">
        <f t="shared" si="22"/>
        <v>275.1408918</v>
      </c>
      <c r="AA113" s="40">
        <f t="shared" si="23"/>
        <v>157.8591082</v>
      </c>
      <c r="AB113" s="40">
        <f t="shared" si="24"/>
        <v>279.7486431</v>
      </c>
      <c r="AC113" s="40">
        <f t="shared" si="25"/>
        <v>143.2513569</v>
      </c>
      <c r="AD113" s="40">
        <f t="shared" ref="AD113:AE113" si="481">IF($D113=0,"",IFERROR(F113/AA113,0.5))</f>
        <v>1.159261585</v>
      </c>
      <c r="AE113" s="40">
        <f t="shared" si="481"/>
        <v>0.6255615686</v>
      </c>
      <c r="AF113" s="34">
        <f t="shared" si="27"/>
        <v>319</v>
      </c>
      <c r="AG113" s="34">
        <f t="shared" ref="AG113:AH113" si="482">IF($D113=0,"",ROUND(AA113*AD113,0))</f>
        <v>183</v>
      </c>
      <c r="AH113" s="34">
        <f t="shared" si="482"/>
        <v>175</v>
      </c>
      <c r="AI113" s="34">
        <f t="shared" si="29"/>
        <v>90</v>
      </c>
      <c r="AJ113" s="80"/>
      <c r="AK113" s="99"/>
      <c r="AL113" s="17"/>
      <c r="AM113" s="100">
        <f t="shared" si="30"/>
        <v>856</v>
      </c>
      <c r="AN113" s="43" t="str">
        <f t="shared" si="31"/>
        <v>#DIV/0!</v>
      </c>
      <c r="AO113" s="100">
        <f t="shared" si="32"/>
        <v>767</v>
      </c>
      <c r="AP113" s="42" t="str">
        <f t="shared" si="33"/>
        <v>#DIV/0!</v>
      </c>
      <c r="AQ113" s="39">
        <f t="shared" si="34"/>
        <v>0.4964953271</v>
      </c>
      <c r="AR113" s="39">
        <f t="shared" si="35"/>
        <v>0.5817757009</v>
      </c>
      <c r="AS113" s="39">
        <f t="shared" si="36"/>
        <v>0.6440677966</v>
      </c>
      <c r="AT113" s="39">
        <f t="shared" si="37"/>
        <v>0.5332464146</v>
      </c>
      <c r="AU113" s="39">
        <f t="shared" si="10"/>
        <v>0.4964953271</v>
      </c>
      <c r="AV113" s="39">
        <f t="shared" si="38"/>
        <v>0.5058411215</v>
      </c>
      <c r="AW113" s="39">
        <f t="shared" si="39"/>
        <v>0.6440677966</v>
      </c>
      <c r="AX113" s="39">
        <f t="shared" si="40"/>
        <v>0.6544980443</v>
      </c>
    </row>
    <row r="114">
      <c r="A114" s="73"/>
      <c r="B114" s="73"/>
      <c r="C114" s="73"/>
      <c r="D114" s="74">
        <f t="shared" si="11"/>
        <v>1</v>
      </c>
      <c r="E114" s="84">
        <f>'AtLarge; STUV'!M120</f>
        <v>235</v>
      </c>
      <c r="F114" s="84">
        <f>'AtLarge; STUV'!N120</f>
        <v>182</v>
      </c>
      <c r="G114" s="85">
        <f>'AtLarge; STUV'!O120</f>
        <v>157</v>
      </c>
      <c r="H114" s="85">
        <f>'AtLarge; STUV'!P120</f>
        <v>207</v>
      </c>
      <c r="I114" s="94">
        <f t="shared" si="12"/>
        <v>0.4364508393</v>
      </c>
      <c r="J114" s="95">
        <f t="shared" si="13"/>
        <v>0.5686813187</v>
      </c>
      <c r="K114" s="96">
        <f t="shared" ref="K114:M114" si="483">IF($D114=0,"",POWER($I114,K$2))</f>
        <v>1</v>
      </c>
      <c r="L114" s="96">
        <f t="shared" si="483"/>
        <v>0.4364508393</v>
      </c>
      <c r="M114" s="96">
        <f t="shared" si="483"/>
        <v>0.1904893352</v>
      </c>
      <c r="N114" s="97">
        <f t="shared" ref="N114:O114" si="484">IF($D114=0,"",$J114*K114)</f>
        <v>0.5686813187</v>
      </c>
      <c r="O114" s="97">
        <f t="shared" si="484"/>
        <v>0.2482014388</v>
      </c>
      <c r="P114" s="40"/>
      <c r="Q114" s="40"/>
      <c r="R114" s="40"/>
      <c r="S114" s="40"/>
      <c r="T114" s="94">
        <f t="shared" si="16"/>
        <v>0.4364508393</v>
      </c>
      <c r="U114" s="94">
        <f t="shared" si="17"/>
        <v>0.2450352155</v>
      </c>
      <c r="V114" s="98">
        <f t="shared" si="18"/>
        <v>0.6184976514</v>
      </c>
      <c r="W114" s="98">
        <f t="shared" si="19"/>
        <v>0.6759821764</v>
      </c>
      <c r="X114" s="40">
        <f t="shared" si="20"/>
        <v>417</v>
      </c>
      <c r="Y114" s="40">
        <f t="shared" si="21"/>
        <v>364</v>
      </c>
      <c r="Z114" s="40">
        <f t="shared" si="22"/>
        <v>257.9135206</v>
      </c>
      <c r="AA114" s="40">
        <f t="shared" si="23"/>
        <v>159.0864794</v>
      </c>
      <c r="AB114" s="40">
        <f t="shared" si="24"/>
        <v>246.0575122</v>
      </c>
      <c r="AC114" s="40">
        <f t="shared" si="25"/>
        <v>117.9424878</v>
      </c>
      <c r="AD114" s="40">
        <f t="shared" ref="AD114:AE114" si="485">IF($D114=0,"",IFERROR(F114/AA114,0.5))</f>
        <v>1.144031854</v>
      </c>
      <c r="AE114" s="40">
        <f t="shared" si="485"/>
        <v>0.6380622098</v>
      </c>
      <c r="AF114" s="34">
        <f t="shared" si="27"/>
        <v>295</v>
      </c>
      <c r="AG114" s="34">
        <f t="shared" ref="AG114:AH114" si="486">IF($D114=0,"",ROUND(AA114*AD114,0))</f>
        <v>182</v>
      </c>
      <c r="AH114" s="34">
        <f t="shared" si="486"/>
        <v>157</v>
      </c>
      <c r="AI114" s="34">
        <f t="shared" si="29"/>
        <v>75</v>
      </c>
      <c r="AJ114" s="80"/>
      <c r="AK114" s="99"/>
      <c r="AL114" s="17"/>
      <c r="AM114" s="100">
        <f t="shared" si="30"/>
        <v>781</v>
      </c>
      <c r="AN114" s="43" t="str">
        <f t="shared" si="31"/>
        <v>#DIV/0!</v>
      </c>
      <c r="AO114" s="100">
        <f t="shared" si="32"/>
        <v>709</v>
      </c>
      <c r="AP114" s="42" t="str">
        <f t="shared" si="33"/>
        <v>#DIV/0!</v>
      </c>
      <c r="AQ114" s="39">
        <f t="shared" si="34"/>
        <v>0.5019206146</v>
      </c>
      <c r="AR114" s="39">
        <f t="shared" si="35"/>
        <v>0.5659411012</v>
      </c>
      <c r="AS114" s="39">
        <f t="shared" si="36"/>
        <v>0.6375176305</v>
      </c>
      <c r="AT114" s="39">
        <f t="shared" si="37"/>
        <v>0.5218617772</v>
      </c>
      <c r="AU114" s="39">
        <f t="shared" si="10"/>
        <v>0.5019206146</v>
      </c>
      <c r="AV114" s="39">
        <f t="shared" si="38"/>
        <v>0.5339308579</v>
      </c>
      <c r="AW114" s="39">
        <f t="shared" si="39"/>
        <v>0.6375176305</v>
      </c>
      <c r="AX114" s="39">
        <f t="shared" si="40"/>
        <v>0.6727785614</v>
      </c>
    </row>
    <row r="115">
      <c r="A115" s="73"/>
      <c r="B115" s="73"/>
      <c r="C115" s="73"/>
      <c r="D115" s="74">
        <f t="shared" si="11"/>
        <v>1</v>
      </c>
      <c r="E115" s="84">
        <f>'AtLarge; STUV'!M121</f>
        <v>54</v>
      </c>
      <c r="F115" s="84">
        <f>'AtLarge; STUV'!N121</f>
        <v>40</v>
      </c>
      <c r="G115" s="85">
        <f>'AtLarge; STUV'!O121</f>
        <v>37</v>
      </c>
      <c r="H115" s="85">
        <f>'AtLarge; STUV'!P121</f>
        <v>63</v>
      </c>
      <c r="I115" s="94">
        <f t="shared" si="12"/>
        <v>0.4255319149</v>
      </c>
      <c r="J115" s="95">
        <f t="shared" si="13"/>
        <v>0.63</v>
      </c>
      <c r="K115" s="96">
        <f t="shared" ref="K115:M115" si="487">IF($D115=0,"",POWER($I115,K$2))</f>
        <v>1</v>
      </c>
      <c r="L115" s="96">
        <f t="shared" si="487"/>
        <v>0.4255319149</v>
      </c>
      <c r="M115" s="96">
        <f t="shared" si="487"/>
        <v>0.1810774106</v>
      </c>
      <c r="N115" s="97">
        <f t="shared" ref="N115:O115" si="488">IF($D115=0,"",$J115*K115)</f>
        <v>0.63</v>
      </c>
      <c r="O115" s="97">
        <f t="shared" si="488"/>
        <v>0.2680851064</v>
      </c>
      <c r="P115" s="40"/>
      <c r="Q115" s="40"/>
      <c r="R115" s="40"/>
      <c r="S115" s="40"/>
      <c r="T115" s="94">
        <f t="shared" si="16"/>
        <v>0.4255319149</v>
      </c>
      <c r="U115" s="94">
        <f t="shared" si="17"/>
        <v>0.3063538969</v>
      </c>
      <c r="V115" s="98">
        <f t="shared" si="18"/>
        <v>0.6409474639</v>
      </c>
      <c r="W115" s="98">
        <f t="shared" si="19"/>
        <v>0.6178856231</v>
      </c>
      <c r="X115" s="40">
        <f t="shared" si="20"/>
        <v>94</v>
      </c>
      <c r="Y115" s="40">
        <f t="shared" si="21"/>
        <v>100</v>
      </c>
      <c r="Z115" s="40">
        <f t="shared" si="22"/>
        <v>60.2490616</v>
      </c>
      <c r="AA115" s="40">
        <f t="shared" si="23"/>
        <v>33.7509384</v>
      </c>
      <c r="AB115" s="40">
        <f t="shared" si="24"/>
        <v>61.78856231</v>
      </c>
      <c r="AC115" s="40">
        <f t="shared" si="25"/>
        <v>38.21143769</v>
      </c>
      <c r="AD115" s="40">
        <f t="shared" ref="AD115:AE115" si="489">IF($D115=0,"",IFERROR(F115/AA115,0.5))</f>
        <v>1.185152233</v>
      </c>
      <c r="AE115" s="40">
        <f t="shared" si="489"/>
        <v>0.5988163281</v>
      </c>
      <c r="AF115" s="34">
        <f t="shared" si="27"/>
        <v>71</v>
      </c>
      <c r="AG115" s="34">
        <f t="shared" ref="AG115:AH115" si="490">IF($D115=0,"",ROUND(AA115*AD115,0))</f>
        <v>40</v>
      </c>
      <c r="AH115" s="34">
        <f t="shared" si="490"/>
        <v>37</v>
      </c>
      <c r="AI115" s="34">
        <f t="shared" si="29"/>
        <v>23</v>
      </c>
      <c r="AJ115" s="80"/>
      <c r="AK115" s="99"/>
      <c r="AL115" s="17"/>
      <c r="AM115" s="100">
        <f t="shared" si="30"/>
        <v>194</v>
      </c>
      <c r="AN115" s="43" t="str">
        <f t="shared" si="31"/>
        <v>#DIV/0!</v>
      </c>
      <c r="AO115" s="100">
        <f t="shared" si="32"/>
        <v>171</v>
      </c>
      <c r="AP115" s="42" t="str">
        <f t="shared" si="33"/>
        <v>#DIV/0!</v>
      </c>
      <c r="AQ115" s="39">
        <f t="shared" si="34"/>
        <v>0.4690721649</v>
      </c>
      <c r="AR115" s="39">
        <f t="shared" si="35"/>
        <v>0.6030927835</v>
      </c>
      <c r="AS115" s="39">
        <f t="shared" si="36"/>
        <v>0.6315789474</v>
      </c>
      <c r="AT115" s="39">
        <f t="shared" si="37"/>
        <v>0.5497076023</v>
      </c>
      <c r="AU115" s="39">
        <f t="shared" si="10"/>
        <v>0.4690721649</v>
      </c>
      <c r="AV115" s="39">
        <f t="shared" si="38"/>
        <v>0.4845360825</v>
      </c>
      <c r="AW115" s="39">
        <f t="shared" si="39"/>
        <v>0.6315789474</v>
      </c>
      <c r="AX115" s="39">
        <f t="shared" si="40"/>
        <v>0.649122807</v>
      </c>
    </row>
    <row r="116">
      <c r="A116" s="73"/>
      <c r="B116" s="73"/>
      <c r="C116" s="73"/>
      <c r="D116" s="74">
        <f t="shared" si="11"/>
        <v>1</v>
      </c>
      <c r="E116" s="84">
        <f>'AtLarge; STUV'!M122</f>
        <v>170</v>
      </c>
      <c r="F116" s="84">
        <f>'AtLarge; STUV'!N122</f>
        <v>93</v>
      </c>
      <c r="G116" s="85">
        <f>'AtLarge; STUV'!O122</f>
        <v>101</v>
      </c>
      <c r="H116" s="85">
        <f>'AtLarge; STUV'!P122</f>
        <v>140</v>
      </c>
      <c r="I116" s="94">
        <f t="shared" si="12"/>
        <v>0.3536121673</v>
      </c>
      <c r="J116" s="95">
        <f t="shared" si="13"/>
        <v>0.5809128631</v>
      </c>
      <c r="K116" s="96">
        <f t="shared" ref="K116:M116" si="491">IF($D116=0,"",POWER($I116,K$2))</f>
        <v>1</v>
      </c>
      <c r="L116" s="96">
        <f t="shared" si="491"/>
        <v>0.3536121673</v>
      </c>
      <c r="M116" s="96">
        <f t="shared" si="491"/>
        <v>0.1250415649</v>
      </c>
      <c r="N116" s="97">
        <f t="shared" ref="N116:O116" si="492">IF($D116=0,"",$J116*K116)</f>
        <v>0.5809128631</v>
      </c>
      <c r="O116" s="97">
        <f t="shared" si="492"/>
        <v>0.2054178565</v>
      </c>
      <c r="P116" s="40"/>
      <c r="Q116" s="40"/>
      <c r="R116" s="40"/>
      <c r="S116" s="40"/>
      <c r="T116" s="94">
        <f t="shared" si="16"/>
        <v>0.3536121673</v>
      </c>
      <c r="U116" s="94">
        <f t="shared" si="17"/>
        <v>0.2572667599</v>
      </c>
      <c r="V116" s="98">
        <f t="shared" si="18"/>
        <v>0.7021461705</v>
      </c>
      <c r="W116" s="98">
        <f t="shared" si="19"/>
        <v>0.6798268486</v>
      </c>
      <c r="X116" s="40">
        <f t="shared" si="20"/>
        <v>263</v>
      </c>
      <c r="Y116" s="40">
        <f t="shared" si="21"/>
        <v>241</v>
      </c>
      <c r="Z116" s="40">
        <f t="shared" si="22"/>
        <v>184.6644428</v>
      </c>
      <c r="AA116" s="40">
        <f t="shared" si="23"/>
        <v>78.33555715</v>
      </c>
      <c r="AB116" s="40">
        <f t="shared" si="24"/>
        <v>163.8382705</v>
      </c>
      <c r="AC116" s="40">
        <f t="shared" si="25"/>
        <v>77.16172949</v>
      </c>
      <c r="AD116" s="40">
        <f t="shared" ref="AD116:AE116" si="493">IF($D116=0,"",IFERROR(F116/AA116,0.5))</f>
        <v>1.187200339</v>
      </c>
      <c r="AE116" s="40">
        <f t="shared" si="493"/>
        <v>0.6164615855</v>
      </c>
      <c r="AF116" s="34">
        <f t="shared" si="27"/>
        <v>219</v>
      </c>
      <c r="AG116" s="34">
        <f t="shared" ref="AG116:AH116" si="494">IF($D116=0,"",ROUND(AA116*AD116,0))</f>
        <v>93</v>
      </c>
      <c r="AH116" s="34">
        <f t="shared" si="494"/>
        <v>101</v>
      </c>
      <c r="AI116" s="34">
        <f t="shared" si="29"/>
        <v>48</v>
      </c>
      <c r="AJ116" s="80"/>
      <c r="AK116" s="99"/>
      <c r="AL116" s="17"/>
      <c r="AM116" s="100">
        <f t="shared" si="30"/>
        <v>504</v>
      </c>
      <c r="AN116" s="43" t="str">
        <f t="shared" si="31"/>
        <v>#DIV/0!</v>
      </c>
      <c r="AO116" s="100">
        <f t="shared" si="32"/>
        <v>461</v>
      </c>
      <c r="AP116" s="42" t="str">
        <f t="shared" si="33"/>
        <v>#DIV/0!</v>
      </c>
      <c r="AQ116" s="39">
        <f t="shared" si="34"/>
        <v>0.5376984127</v>
      </c>
      <c r="AR116" s="39">
        <f t="shared" si="35"/>
        <v>0.6150793651</v>
      </c>
      <c r="AS116" s="39">
        <f t="shared" si="36"/>
        <v>0.694143167</v>
      </c>
      <c r="AT116" s="39">
        <f t="shared" si="37"/>
        <v>0.579175705</v>
      </c>
      <c r="AU116" s="39">
        <f t="shared" si="10"/>
        <v>0.5376984127</v>
      </c>
      <c r="AV116" s="39">
        <f t="shared" si="38"/>
        <v>0.5218253968</v>
      </c>
      <c r="AW116" s="39">
        <f t="shared" si="39"/>
        <v>0.694143167</v>
      </c>
      <c r="AX116" s="39">
        <f t="shared" si="40"/>
        <v>0.6767895879</v>
      </c>
    </row>
    <row r="117">
      <c r="A117" s="73"/>
      <c r="B117" s="73"/>
      <c r="C117" s="73"/>
      <c r="D117" s="74">
        <f t="shared" si="11"/>
        <v>1</v>
      </c>
      <c r="E117" s="84">
        <f>'AtLarge; STUV'!M123</f>
        <v>139</v>
      </c>
      <c r="F117" s="84">
        <f>'AtLarge; STUV'!N123</f>
        <v>94</v>
      </c>
      <c r="G117" s="85">
        <f>'AtLarge; STUV'!O123</f>
        <v>115</v>
      </c>
      <c r="H117" s="85">
        <f>'AtLarge; STUV'!P123</f>
        <v>137</v>
      </c>
      <c r="I117" s="94">
        <f t="shared" si="12"/>
        <v>0.4034334764</v>
      </c>
      <c r="J117" s="95">
        <f t="shared" si="13"/>
        <v>0.5436507937</v>
      </c>
      <c r="K117" s="96">
        <f t="shared" ref="K117:M117" si="495">IF($D117=0,"",POWER($I117,K$2))</f>
        <v>1</v>
      </c>
      <c r="L117" s="96">
        <f t="shared" si="495"/>
        <v>0.4034334764</v>
      </c>
      <c r="M117" s="96">
        <f t="shared" si="495"/>
        <v>0.1627585699</v>
      </c>
      <c r="N117" s="97">
        <f t="shared" ref="N117:O117" si="496">IF($D117=0,"",$J117*K117)</f>
        <v>0.5436507937</v>
      </c>
      <c r="O117" s="97">
        <f t="shared" si="496"/>
        <v>0.2193269296</v>
      </c>
      <c r="P117" s="40"/>
      <c r="Q117" s="40"/>
      <c r="R117" s="40"/>
      <c r="S117" s="40"/>
      <c r="T117" s="94">
        <f t="shared" si="16"/>
        <v>0.4034334764</v>
      </c>
      <c r="U117" s="94">
        <f t="shared" si="17"/>
        <v>0.2200046905</v>
      </c>
      <c r="V117" s="98">
        <f t="shared" si="18"/>
        <v>0.6461156858</v>
      </c>
      <c r="W117" s="98">
        <f t="shared" si="19"/>
        <v>0.7068677331</v>
      </c>
      <c r="X117" s="40">
        <f t="shared" si="20"/>
        <v>233</v>
      </c>
      <c r="Y117" s="40">
        <f t="shared" si="21"/>
        <v>252</v>
      </c>
      <c r="Z117" s="40">
        <f t="shared" si="22"/>
        <v>150.5449548</v>
      </c>
      <c r="AA117" s="40">
        <f t="shared" si="23"/>
        <v>82.45504521</v>
      </c>
      <c r="AB117" s="40">
        <f t="shared" si="24"/>
        <v>178.1306688</v>
      </c>
      <c r="AC117" s="40">
        <f t="shared" si="25"/>
        <v>73.86933125</v>
      </c>
      <c r="AD117" s="40">
        <f t="shared" ref="AD117:AE117" si="497">IF($D117=0,"",IFERROR(F117/AA117,0.5))</f>
        <v>1.140015141</v>
      </c>
      <c r="AE117" s="40">
        <f t="shared" si="497"/>
        <v>0.6455934893</v>
      </c>
      <c r="AF117" s="34">
        <f t="shared" si="27"/>
        <v>172</v>
      </c>
      <c r="AG117" s="34">
        <f t="shared" ref="AG117:AH117" si="498">IF($D117=0,"",ROUND(AA117*AD117,0))</f>
        <v>94</v>
      </c>
      <c r="AH117" s="34">
        <f t="shared" si="498"/>
        <v>115</v>
      </c>
      <c r="AI117" s="34">
        <f t="shared" si="29"/>
        <v>48</v>
      </c>
      <c r="AJ117" s="80"/>
      <c r="AK117" s="99"/>
      <c r="AL117" s="17"/>
      <c r="AM117" s="100">
        <f t="shared" si="30"/>
        <v>485</v>
      </c>
      <c r="AN117" s="43" t="str">
        <f t="shared" si="31"/>
        <v>#DIV/0!</v>
      </c>
      <c r="AO117" s="100">
        <f t="shared" si="32"/>
        <v>429</v>
      </c>
      <c r="AP117" s="42" t="str">
        <f t="shared" si="33"/>
        <v>#DIV/0!</v>
      </c>
      <c r="AQ117" s="39">
        <f t="shared" si="34"/>
        <v>0.5237113402</v>
      </c>
      <c r="AR117" s="39">
        <f t="shared" si="35"/>
        <v>0.5690721649</v>
      </c>
      <c r="AS117" s="39">
        <f t="shared" si="36"/>
        <v>0.668997669</v>
      </c>
      <c r="AT117" s="39">
        <f t="shared" si="37"/>
        <v>0.5128205128</v>
      </c>
      <c r="AU117" s="39">
        <f t="shared" si="10"/>
        <v>0.5237113402</v>
      </c>
      <c r="AV117" s="39">
        <f t="shared" si="38"/>
        <v>0.4804123711</v>
      </c>
      <c r="AW117" s="39">
        <f t="shared" si="39"/>
        <v>0.668997669</v>
      </c>
      <c r="AX117" s="39">
        <f t="shared" si="40"/>
        <v>0.62004662</v>
      </c>
    </row>
    <row r="118">
      <c r="A118" s="73"/>
      <c r="B118" s="73"/>
      <c r="C118" s="73"/>
      <c r="D118" s="74">
        <f t="shared" si="11"/>
        <v>1</v>
      </c>
      <c r="E118" s="84">
        <f>'AtLarge; STUV'!M124</f>
        <v>133</v>
      </c>
      <c r="F118" s="84">
        <f>'AtLarge; STUV'!N124</f>
        <v>106</v>
      </c>
      <c r="G118" s="85">
        <f>'AtLarge; STUV'!O124</f>
        <v>77</v>
      </c>
      <c r="H118" s="85">
        <f>'AtLarge; STUV'!P124</f>
        <v>145</v>
      </c>
      <c r="I118" s="94">
        <f t="shared" si="12"/>
        <v>0.4435146444</v>
      </c>
      <c r="J118" s="95">
        <f t="shared" si="13"/>
        <v>0.6531531532</v>
      </c>
      <c r="K118" s="96">
        <f t="shared" ref="K118:M118" si="499">IF($D118=0,"",POWER($I118,K$2))</f>
        <v>1</v>
      </c>
      <c r="L118" s="96">
        <f t="shared" si="499"/>
        <v>0.4435146444</v>
      </c>
      <c r="M118" s="96">
        <f t="shared" si="499"/>
        <v>0.1967052398</v>
      </c>
      <c r="N118" s="97">
        <f t="shared" ref="N118:O118" si="500">IF($D118=0,"",$J118*K118)</f>
        <v>0.6531531532</v>
      </c>
      <c r="O118" s="97">
        <f t="shared" si="500"/>
        <v>0.2896829884</v>
      </c>
      <c r="P118" s="40"/>
      <c r="Q118" s="40"/>
      <c r="R118" s="40"/>
      <c r="S118" s="40"/>
      <c r="T118" s="94">
        <f t="shared" si="16"/>
        <v>0.4435146444</v>
      </c>
      <c r="U118" s="94">
        <f t="shared" si="17"/>
        <v>0.32950705</v>
      </c>
      <c r="V118" s="98">
        <f t="shared" si="18"/>
        <v>0.6277270711</v>
      </c>
      <c r="W118" s="98">
        <f t="shared" si="19"/>
        <v>0.5917194565</v>
      </c>
      <c r="X118" s="40">
        <f t="shared" si="20"/>
        <v>239</v>
      </c>
      <c r="Y118" s="40">
        <f t="shared" si="21"/>
        <v>222</v>
      </c>
      <c r="Z118" s="40">
        <f t="shared" si="22"/>
        <v>150.02677</v>
      </c>
      <c r="AA118" s="40">
        <f t="shared" si="23"/>
        <v>88.97323</v>
      </c>
      <c r="AB118" s="40">
        <f t="shared" si="24"/>
        <v>131.3617193</v>
      </c>
      <c r="AC118" s="40">
        <f t="shared" si="25"/>
        <v>90.63828066</v>
      </c>
      <c r="AD118" s="40">
        <f t="shared" ref="AD118:AE118" si="501">IF($D118=0,"",IFERROR(F118/AA118,0.5))</f>
        <v>1.191369584</v>
      </c>
      <c r="AE118" s="40">
        <f t="shared" si="501"/>
        <v>0.5861677236</v>
      </c>
      <c r="AF118" s="34">
        <f t="shared" si="27"/>
        <v>179</v>
      </c>
      <c r="AG118" s="34">
        <f t="shared" ref="AG118:AH118" si="502">IF($D118=0,"",ROUND(AA118*AD118,0))</f>
        <v>106</v>
      </c>
      <c r="AH118" s="34">
        <f t="shared" si="502"/>
        <v>77</v>
      </c>
      <c r="AI118" s="34">
        <f t="shared" si="29"/>
        <v>53</v>
      </c>
      <c r="AJ118" s="80"/>
      <c r="AK118" s="99"/>
      <c r="AL118" s="17"/>
      <c r="AM118" s="100">
        <f t="shared" si="30"/>
        <v>461</v>
      </c>
      <c r="AN118" s="43" t="str">
        <f t="shared" si="31"/>
        <v>#DIV/0!</v>
      </c>
      <c r="AO118" s="100">
        <f t="shared" si="32"/>
        <v>415</v>
      </c>
      <c r="AP118" s="42" t="str">
        <f t="shared" si="33"/>
        <v>#DIV/0!</v>
      </c>
      <c r="AQ118" s="39">
        <f t="shared" si="34"/>
        <v>0.4555314534</v>
      </c>
      <c r="AR118" s="39">
        <f t="shared" si="35"/>
        <v>0.6030368764</v>
      </c>
      <c r="AS118" s="39">
        <f t="shared" si="36"/>
        <v>0.6168674699</v>
      </c>
      <c r="AT118" s="39">
        <f t="shared" si="37"/>
        <v>0.5590361446</v>
      </c>
      <c r="AU118" s="39">
        <f t="shared" si="10"/>
        <v>0.4555314534</v>
      </c>
      <c r="AV118" s="39">
        <f t="shared" si="38"/>
        <v>0.5184381779</v>
      </c>
      <c r="AW118" s="39">
        <f t="shared" si="39"/>
        <v>0.6168674699</v>
      </c>
      <c r="AX118" s="39">
        <f t="shared" si="40"/>
        <v>0.686746988</v>
      </c>
    </row>
    <row r="119">
      <c r="A119" s="73"/>
      <c r="B119" s="73"/>
      <c r="C119" s="73"/>
      <c r="D119" s="74">
        <f t="shared" si="11"/>
        <v>1</v>
      </c>
      <c r="E119" s="84">
        <f>'AtLarge; STUV'!M125</f>
        <v>174</v>
      </c>
      <c r="F119" s="84">
        <f>'AtLarge; STUV'!N125</f>
        <v>121</v>
      </c>
      <c r="G119" s="85">
        <f>'AtLarge; STUV'!O125</f>
        <v>116</v>
      </c>
      <c r="H119" s="85">
        <f>'AtLarge; STUV'!P125</f>
        <v>149</v>
      </c>
      <c r="I119" s="94">
        <f t="shared" si="12"/>
        <v>0.4101694915</v>
      </c>
      <c r="J119" s="95">
        <f t="shared" si="13"/>
        <v>0.5622641509</v>
      </c>
      <c r="K119" s="96">
        <f t="shared" ref="K119:M119" si="503">IF($D119=0,"",POWER($I119,K$2))</f>
        <v>1</v>
      </c>
      <c r="L119" s="96">
        <f t="shared" si="503"/>
        <v>0.4101694915</v>
      </c>
      <c r="M119" s="96">
        <f t="shared" si="503"/>
        <v>0.1682390118</v>
      </c>
      <c r="N119" s="97">
        <f t="shared" ref="N119:O119" si="504">IF($D119=0,"",$J119*K119)</f>
        <v>0.5622641509</v>
      </c>
      <c r="O119" s="97">
        <f t="shared" si="504"/>
        <v>0.2306236009</v>
      </c>
      <c r="P119" s="40"/>
      <c r="Q119" s="40"/>
      <c r="R119" s="40"/>
      <c r="S119" s="40"/>
      <c r="T119" s="94">
        <f t="shared" si="16"/>
        <v>0.4101694915</v>
      </c>
      <c r="U119" s="94">
        <f t="shared" si="17"/>
        <v>0.2386180478</v>
      </c>
      <c r="V119" s="98">
        <f t="shared" si="18"/>
        <v>0.6430655765</v>
      </c>
      <c r="W119" s="98">
        <f t="shared" si="19"/>
        <v>0.6873094151</v>
      </c>
      <c r="X119" s="40">
        <f t="shared" si="20"/>
        <v>295</v>
      </c>
      <c r="Y119" s="40">
        <f t="shared" si="21"/>
        <v>265</v>
      </c>
      <c r="Z119" s="40">
        <f t="shared" si="22"/>
        <v>189.7043451</v>
      </c>
      <c r="AA119" s="40">
        <f t="shared" si="23"/>
        <v>105.2956549</v>
      </c>
      <c r="AB119" s="40">
        <f t="shared" si="24"/>
        <v>182.136995</v>
      </c>
      <c r="AC119" s="40">
        <f t="shared" si="25"/>
        <v>82.86300499</v>
      </c>
      <c r="AD119" s="40">
        <f t="shared" ref="AD119:AE119" si="505">IF($D119=0,"",IFERROR(F119/AA119,0.5))</f>
        <v>1.149145234</v>
      </c>
      <c r="AE119" s="40">
        <f t="shared" si="505"/>
        <v>0.6368832427</v>
      </c>
      <c r="AF119" s="34">
        <f t="shared" si="27"/>
        <v>218</v>
      </c>
      <c r="AG119" s="34">
        <f t="shared" ref="AG119:AH119" si="506">IF($D119=0,"",ROUND(AA119*AD119,0))</f>
        <v>121</v>
      </c>
      <c r="AH119" s="34">
        <f t="shared" si="506"/>
        <v>116</v>
      </c>
      <c r="AI119" s="34">
        <f t="shared" si="29"/>
        <v>53</v>
      </c>
      <c r="AJ119" s="80"/>
      <c r="AK119" s="99"/>
      <c r="AL119" s="17"/>
      <c r="AM119" s="100">
        <f t="shared" si="30"/>
        <v>560</v>
      </c>
      <c r="AN119" s="43" t="str">
        <f t="shared" si="31"/>
        <v>#DIV/0!</v>
      </c>
      <c r="AO119" s="100">
        <f t="shared" si="32"/>
        <v>508</v>
      </c>
      <c r="AP119" s="42" t="str">
        <f t="shared" si="33"/>
        <v>#DIV/0!</v>
      </c>
      <c r="AQ119" s="39">
        <f t="shared" si="34"/>
        <v>0.5178571429</v>
      </c>
      <c r="AR119" s="39">
        <f t="shared" si="35"/>
        <v>0.5767857143</v>
      </c>
      <c r="AS119" s="39">
        <f t="shared" si="36"/>
        <v>0.657480315</v>
      </c>
      <c r="AT119" s="39">
        <f t="shared" si="37"/>
        <v>0.5334645669</v>
      </c>
      <c r="AU119" s="39">
        <f t="shared" si="10"/>
        <v>0.5178571429</v>
      </c>
      <c r="AV119" s="39">
        <f t="shared" si="38"/>
        <v>0.5267857143</v>
      </c>
      <c r="AW119" s="39">
        <f t="shared" si="39"/>
        <v>0.657480315</v>
      </c>
      <c r="AX119" s="39">
        <f t="shared" si="40"/>
        <v>0.6673228346</v>
      </c>
    </row>
    <row r="120">
      <c r="A120" s="73"/>
      <c r="B120" s="73"/>
      <c r="C120" s="73"/>
      <c r="D120" s="74">
        <f t="shared" si="11"/>
        <v>1</v>
      </c>
      <c r="E120" s="84">
        <f>'AtLarge; STUV'!M126</f>
        <v>424</v>
      </c>
      <c r="F120" s="84">
        <f>'AtLarge; STUV'!N126</f>
        <v>259</v>
      </c>
      <c r="G120" s="85">
        <f>'AtLarge; STUV'!O126</f>
        <v>242</v>
      </c>
      <c r="H120" s="85">
        <f>'AtLarge; STUV'!P126</f>
        <v>355</v>
      </c>
      <c r="I120" s="94">
        <f t="shared" si="12"/>
        <v>0.3792093704</v>
      </c>
      <c r="J120" s="95">
        <f t="shared" si="13"/>
        <v>0.594639866</v>
      </c>
      <c r="K120" s="96">
        <f t="shared" ref="K120:M120" si="507">IF($D120=0,"",POWER($I120,K$2))</f>
        <v>1</v>
      </c>
      <c r="L120" s="96">
        <f t="shared" si="507"/>
        <v>0.3792093704</v>
      </c>
      <c r="M120" s="96">
        <f t="shared" si="507"/>
        <v>0.1437997466</v>
      </c>
      <c r="N120" s="97">
        <f t="shared" ref="N120:O120" si="508">IF($D120=0,"",$J120*K120)</f>
        <v>0.594639866</v>
      </c>
      <c r="O120" s="97">
        <f t="shared" si="508"/>
        <v>0.2254930092</v>
      </c>
      <c r="P120" s="40"/>
      <c r="Q120" s="40"/>
      <c r="R120" s="40"/>
      <c r="S120" s="40"/>
      <c r="T120" s="94">
        <f t="shared" si="16"/>
        <v>0.3792093704</v>
      </c>
      <c r="U120" s="94">
        <f t="shared" si="17"/>
        <v>0.2709937628</v>
      </c>
      <c r="V120" s="98">
        <f t="shared" si="18"/>
        <v>0.6796484028</v>
      </c>
      <c r="W120" s="98">
        <f t="shared" si="19"/>
        <v>0.6614557336</v>
      </c>
      <c r="X120" s="40">
        <f t="shared" si="20"/>
        <v>683</v>
      </c>
      <c r="Y120" s="40">
        <f t="shared" si="21"/>
        <v>597</v>
      </c>
      <c r="Z120" s="40">
        <f t="shared" si="22"/>
        <v>464.1998591</v>
      </c>
      <c r="AA120" s="40">
        <f t="shared" si="23"/>
        <v>218.8001409</v>
      </c>
      <c r="AB120" s="40">
        <f t="shared" si="24"/>
        <v>394.889073</v>
      </c>
      <c r="AC120" s="40">
        <f t="shared" si="25"/>
        <v>202.110927</v>
      </c>
      <c r="AD120" s="40">
        <f t="shared" ref="AD120:AE120" si="509">IF($D120=0,"",IFERROR(F120/AA120,0.5))</f>
        <v>1.183728671</v>
      </c>
      <c r="AE120" s="40">
        <f t="shared" si="509"/>
        <v>0.6128303277</v>
      </c>
      <c r="AF120" s="34">
        <f t="shared" si="27"/>
        <v>549</v>
      </c>
      <c r="AG120" s="34">
        <f t="shared" ref="AG120:AH120" si="510">IF($D120=0,"",ROUND(AA120*AD120,0))</f>
        <v>259</v>
      </c>
      <c r="AH120" s="34">
        <f t="shared" si="510"/>
        <v>242</v>
      </c>
      <c r="AI120" s="34">
        <f t="shared" si="29"/>
        <v>124</v>
      </c>
      <c r="AJ120" s="80"/>
      <c r="AK120" s="99"/>
      <c r="AL120" s="17"/>
      <c r="AM120" s="100">
        <f t="shared" si="30"/>
        <v>1280</v>
      </c>
      <c r="AN120" s="43" t="str">
        <f t="shared" si="31"/>
        <v>#DIV/0!</v>
      </c>
      <c r="AO120" s="100">
        <f t="shared" si="32"/>
        <v>1174</v>
      </c>
      <c r="AP120" s="42" t="str">
        <f t="shared" si="33"/>
        <v>#DIV/0!</v>
      </c>
      <c r="AQ120" s="39">
        <f t="shared" si="34"/>
        <v>0.5203125</v>
      </c>
      <c r="AR120" s="39">
        <f t="shared" si="35"/>
        <v>0.60859375</v>
      </c>
      <c r="AS120" s="39">
        <f t="shared" si="36"/>
        <v>0.6737649063</v>
      </c>
      <c r="AT120" s="39">
        <f t="shared" si="37"/>
        <v>0.573253833</v>
      </c>
      <c r="AU120" s="39">
        <f t="shared" si="10"/>
        <v>0.5203125</v>
      </c>
      <c r="AV120" s="39">
        <f t="shared" si="38"/>
        <v>0.53359375</v>
      </c>
      <c r="AW120" s="39">
        <f t="shared" si="39"/>
        <v>0.6737649063</v>
      </c>
      <c r="AX120" s="39">
        <f t="shared" si="40"/>
        <v>0.6882453152</v>
      </c>
    </row>
    <row r="121">
      <c r="A121" s="73"/>
      <c r="B121" s="73"/>
      <c r="C121" s="73"/>
      <c r="D121" s="74">
        <f t="shared" si="11"/>
        <v>1</v>
      </c>
      <c r="E121" s="84">
        <f>'AtLarge; STUV'!M127</f>
        <v>236</v>
      </c>
      <c r="F121" s="84">
        <f>'AtLarge; STUV'!N127</f>
        <v>186</v>
      </c>
      <c r="G121" s="85">
        <f>'AtLarge; STUV'!O127</f>
        <v>168</v>
      </c>
      <c r="H121" s="85">
        <f>'AtLarge; STUV'!P127</f>
        <v>289</v>
      </c>
      <c r="I121" s="94">
        <f t="shared" si="12"/>
        <v>0.4407582938</v>
      </c>
      <c r="J121" s="95">
        <f t="shared" si="13"/>
        <v>0.6323851204</v>
      </c>
      <c r="K121" s="96">
        <f t="shared" ref="K121:M121" si="511">IF($D121=0,"",POWER($I121,K$2))</f>
        <v>1</v>
      </c>
      <c r="L121" s="96">
        <f t="shared" si="511"/>
        <v>0.4407582938</v>
      </c>
      <c r="M121" s="96">
        <f t="shared" si="511"/>
        <v>0.1942678736</v>
      </c>
      <c r="N121" s="97">
        <f t="shared" ref="N121:O121" si="512">IF($D121=0,"",$J121*K121)</f>
        <v>0.6323851204</v>
      </c>
      <c r="O121" s="97">
        <f t="shared" si="512"/>
        <v>0.2787289867</v>
      </c>
      <c r="P121" s="40"/>
      <c r="Q121" s="40"/>
      <c r="R121" s="40"/>
      <c r="S121" s="40"/>
      <c r="T121" s="94">
        <f t="shared" si="16"/>
        <v>0.4407582938</v>
      </c>
      <c r="U121" s="94">
        <f t="shared" si="17"/>
        <v>0.3087390172</v>
      </c>
      <c r="V121" s="98">
        <f t="shared" si="18"/>
        <v>0.6264587712</v>
      </c>
      <c r="W121" s="98">
        <f t="shared" si="19"/>
        <v>0.6126311774</v>
      </c>
      <c r="X121" s="40">
        <f t="shared" si="20"/>
        <v>422</v>
      </c>
      <c r="Y121" s="40">
        <f t="shared" si="21"/>
        <v>457</v>
      </c>
      <c r="Z121" s="40">
        <f t="shared" si="22"/>
        <v>264.3656015</v>
      </c>
      <c r="AA121" s="40">
        <f t="shared" si="23"/>
        <v>157.6343985</v>
      </c>
      <c r="AB121" s="40">
        <f t="shared" si="24"/>
        <v>279.9724481</v>
      </c>
      <c r="AC121" s="40">
        <f t="shared" si="25"/>
        <v>177.0275519</v>
      </c>
      <c r="AD121" s="40">
        <f t="shared" ref="AD121:AE121" si="513">IF($D121=0,"",IFERROR(F121/AA121,0.5))</f>
        <v>1.179945505</v>
      </c>
      <c r="AE121" s="40">
        <f t="shared" si="513"/>
        <v>0.6000590457</v>
      </c>
      <c r="AF121" s="34">
        <f t="shared" si="27"/>
        <v>312</v>
      </c>
      <c r="AG121" s="34">
        <f t="shared" ref="AG121:AH121" si="514">IF($D121=0,"",ROUND(AA121*AD121,0))</f>
        <v>186</v>
      </c>
      <c r="AH121" s="34">
        <f t="shared" si="514"/>
        <v>168</v>
      </c>
      <c r="AI121" s="34">
        <f t="shared" si="29"/>
        <v>106</v>
      </c>
      <c r="AJ121" s="80"/>
      <c r="AK121" s="99"/>
      <c r="AL121" s="17"/>
      <c r="AM121" s="100">
        <f t="shared" si="30"/>
        <v>879</v>
      </c>
      <c r="AN121" s="43" t="str">
        <f t="shared" si="31"/>
        <v>#DIV/0!</v>
      </c>
      <c r="AO121" s="100">
        <f t="shared" si="32"/>
        <v>772</v>
      </c>
      <c r="AP121" s="42" t="str">
        <f t="shared" si="33"/>
        <v>#DIV/0!</v>
      </c>
      <c r="AQ121" s="39">
        <f t="shared" si="34"/>
        <v>0.4596131968</v>
      </c>
      <c r="AR121" s="39">
        <f t="shared" si="35"/>
        <v>0.5972696246</v>
      </c>
      <c r="AS121" s="39">
        <f t="shared" si="36"/>
        <v>0.621761658</v>
      </c>
      <c r="AT121" s="39">
        <f t="shared" si="37"/>
        <v>0.5414507772</v>
      </c>
      <c r="AU121" s="39">
        <f t="shared" si="10"/>
        <v>0.4596131968</v>
      </c>
      <c r="AV121" s="39">
        <f t="shared" si="38"/>
        <v>0.4800910125</v>
      </c>
      <c r="AW121" s="39">
        <f t="shared" si="39"/>
        <v>0.621761658</v>
      </c>
      <c r="AX121" s="39">
        <f t="shared" si="40"/>
        <v>0.6450777202</v>
      </c>
    </row>
    <row r="122">
      <c r="A122" s="73"/>
      <c r="B122" s="73"/>
      <c r="C122" s="73"/>
      <c r="D122" s="74">
        <f t="shared" si="11"/>
        <v>1</v>
      </c>
      <c r="E122" s="84">
        <f>'AtLarge; STUV'!M128</f>
        <v>409</v>
      </c>
      <c r="F122" s="84">
        <f>'AtLarge; STUV'!N128</f>
        <v>287</v>
      </c>
      <c r="G122" s="85">
        <f>'AtLarge; STUV'!O128</f>
        <v>303</v>
      </c>
      <c r="H122" s="85">
        <f>'AtLarge; STUV'!P128</f>
        <v>407</v>
      </c>
      <c r="I122" s="94">
        <f t="shared" si="12"/>
        <v>0.4123563218</v>
      </c>
      <c r="J122" s="95">
        <f t="shared" si="13"/>
        <v>0.5732394366</v>
      </c>
      <c r="K122" s="96">
        <f t="shared" ref="K122:M122" si="515">IF($D122=0,"",POWER($I122,K$2))</f>
        <v>1</v>
      </c>
      <c r="L122" s="96">
        <f t="shared" si="515"/>
        <v>0.4123563218</v>
      </c>
      <c r="M122" s="96">
        <f t="shared" si="515"/>
        <v>0.1700377362</v>
      </c>
      <c r="N122" s="97">
        <f t="shared" ref="N122:O122" si="516">IF($D122=0,"",$J122*K122)</f>
        <v>0.5732394366</v>
      </c>
      <c r="O122" s="97">
        <f t="shared" si="516"/>
        <v>0.2363789056</v>
      </c>
      <c r="P122" s="40"/>
      <c r="Q122" s="40"/>
      <c r="R122" s="40"/>
      <c r="S122" s="40"/>
      <c r="T122" s="94">
        <f t="shared" si="16"/>
        <v>0.4123563218</v>
      </c>
      <c r="U122" s="94">
        <f t="shared" si="17"/>
        <v>0.2495933335</v>
      </c>
      <c r="V122" s="98">
        <f t="shared" si="18"/>
        <v>0.6430191446</v>
      </c>
      <c r="W122" s="98">
        <f t="shared" si="19"/>
        <v>0.6761184828</v>
      </c>
      <c r="X122" s="40">
        <f t="shared" si="20"/>
        <v>696</v>
      </c>
      <c r="Y122" s="40">
        <f t="shared" si="21"/>
        <v>710</v>
      </c>
      <c r="Z122" s="40">
        <f t="shared" si="22"/>
        <v>447.5413247</v>
      </c>
      <c r="AA122" s="40">
        <f t="shared" si="23"/>
        <v>248.4586753</v>
      </c>
      <c r="AB122" s="40">
        <f t="shared" si="24"/>
        <v>480.0441228</v>
      </c>
      <c r="AC122" s="40">
        <f t="shared" si="25"/>
        <v>229.9558772</v>
      </c>
      <c r="AD122" s="40">
        <f t="shared" ref="AD122:AE122" si="517">IF($D122=0,"",IFERROR(F122/AA122,0.5))</f>
        <v>1.15512167</v>
      </c>
      <c r="AE122" s="40">
        <f t="shared" si="517"/>
        <v>0.6311919793</v>
      </c>
      <c r="AF122" s="34">
        <f t="shared" si="27"/>
        <v>517</v>
      </c>
      <c r="AG122" s="34">
        <f t="shared" ref="AG122:AH122" si="518">IF($D122=0,"",ROUND(AA122*AD122,0))</f>
        <v>287</v>
      </c>
      <c r="AH122" s="34">
        <f t="shared" si="518"/>
        <v>303</v>
      </c>
      <c r="AI122" s="34">
        <f t="shared" si="29"/>
        <v>145</v>
      </c>
      <c r="AJ122" s="80"/>
      <c r="AK122" s="99"/>
      <c r="AL122" s="17"/>
      <c r="AM122" s="100">
        <f t="shared" si="30"/>
        <v>1406</v>
      </c>
      <c r="AN122" s="43" t="str">
        <f t="shared" si="31"/>
        <v>#DIV/0!</v>
      </c>
      <c r="AO122" s="100">
        <f t="shared" si="32"/>
        <v>1252</v>
      </c>
      <c r="AP122" s="42" t="str">
        <f t="shared" si="33"/>
        <v>#DIV/0!</v>
      </c>
      <c r="AQ122" s="39">
        <f t="shared" si="34"/>
        <v>0.506401138</v>
      </c>
      <c r="AR122" s="39">
        <f t="shared" si="35"/>
        <v>0.5803698435</v>
      </c>
      <c r="AS122" s="39">
        <f t="shared" si="36"/>
        <v>0.6549520767</v>
      </c>
      <c r="AT122" s="39">
        <f t="shared" si="37"/>
        <v>0.5287539936</v>
      </c>
      <c r="AU122" s="39">
        <f t="shared" si="10"/>
        <v>0.506401138</v>
      </c>
      <c r="AV122" s="39">
        <f t="shared" si="38"/>
        <v>0.4950213371</v>
      </c>
      <c r="AW122" s="39">
        <f t="shared" si="39"/>
        <v>0.6549520767</v>
      </c>
      <c r="AX122" s="39">
        <f t="shared" si="40"/>
        <v>0.642172524</v>
      </c>
    </row>
    <row r="123">
      <c r="A123" s="73"/>
      <c r="B123" s="73"/>
      <c r="C123" s="73"/>
      <c r="D123" s="74">
        <f t="shared" si="11"/>
        <v>1</v>
      </c>
      <c r="E123" s="84">
        <f>'AtLarge; STUV'!M129</f>
        <v>175</v>
      </c>
      <c r="F123" s="84">
        <f>'AtLarge; STUV'!N129</f>
        <v>126</v>
      </c>
      <c r="G123" s="85">
        <f>'AtLarge; STUV'!O129</f>
        <v>108</v>
      </c>
      <c r="H123" s="85">
        <f>'AtLarge; STUV'!P129</f>
        <v>122</v>
      </c>
      <c r="I123" s="94">
        <f t="shared" si="12"/>
        <v>0.4186046512</v>
      </c>
      <c r="J123" s="95">
        <f t="shared" si="13"/>
        <v>0.5304347826</v>
      </c>
      <c r="K123" s="96">
        <f t="shared" ref="K123:M123" si="519">IF($D123=0,"",POWER($I123,K$2))</f>
        <v>1</v>
      </c>
      <c r="L123" s="96">
        <f t="shared" si="519"/>
        <v>0.4186046512</v>
      </c>
      <c r="M123" s="96">
        <f t="shared" si="519"/>
        <v>0.175229854</v>
      </c>
      <c r="N123" s="97">
        <f t="shared" ref="N123:O123" si="520">IF($D123=0,"",$J123*K123)</f>
        <v>0.5304347826</v>
      </c>
      <c r="O123" s="97">
        <f t="shared" si="520"/>
        <v>0.2220424671</v>
      </c>
      <c r="P123" s="40"/>
      <c r="Q123" s="40"/>
      <c r="R123" s="40"/>
      <c r="S123" s="40"/>
      <c r="T123" s="94">
        <f t="shared" si="16"/>
        <v>0.4186046512</v>
      </c>
      <c r="U123" s="94">
        <f t="shared" si="17"/>
        <v>0.2067886795</v>
      </c>
      <c r="V123" s="98">
        <f t="shared" si="18"/>
        <v>0.6286960802</v>
      </c>
      <c r="W123" s="98">
        <f t="shared" si="19"/>
        <v>0.7169367367</v>
      </c>
      <c r="X123" s="40">
        <f t="shared" si="20"/>
        <v>301</v>
      </c>
      <c r="Y123" s="40">
        <f t="shared" si="21"/>
        <v>230</v>
      </c>
      <c r="Z123" s="40">
        <f t="shared" si="22"/>
        <v>189.2375201</v>
      </c>
      <c r="AA123" s="40">
        <f t="shared" si="23"/>
        <v>111.7624799</v>
      </c>
      <c r="AB123" s="40">
        <f t="shared" si="24"/>
        <v>164.8954494</v>
      </c>
      <c r="AC123" s="40">
        <f t="shared" si="25"/>
        <v>65.10455057</v>
      </c>
      <c r="AD123" s="40">
        <f t="shared" ref="AD123:AE123" si="521">IF($D123=0,"",IFERROR(F123/AA123,0.5))</f>
        <v>1.127390875</v>
      </c>
      <c r="AE123" s="40">
        <f t="shared" si="521"/>
        <v>0.6549604636</v>
      </c>
      <c r="AF123" s="34">
        <f t="shared" si="27"/>
        <v>213</v>
      </c>
      <c r="AG123" s="34">
        <f t="shared" ref="AG123:AH123" si="522">IF($D123=0,"",ROUND(AA123*AD123,0))</f>
        <v>126</v>
      </c>
      <c r="AH123" s="34">
        <f t="shared" si="522"/>
        <v>108</v>
      </c>
      <c r="AI123" s="34">
        <f t="shared" si="29"/>
        <v>43</v>
      </c>
      <c r="AJ123" s="80"/>
      <c r="AK123" s="99"/>
      <c r="AL123" s="17"/>
      <c r="AM123" s="100">
        <f t="shared" si="30"/>
        <v>531</v>
      </c>
      <c r="AN123" s="43" t="str">
        <f t="shared" si="31"/>
        <v>#DIV/0!</v>
      </c>
      <c r="AO123" s="100">
        <f t="shared" si="32"/>
        <v>490</v>
      </c>
      <c r="AP123" s="42" t="str">
        <f t="shared" si="33"/>
        <v>#DIV/0!</v>
      </c>
      <c r="AQ123" s="39">
        <f t="shared" si="34"/>
        <v>0.5329566855</v>
      </c>
      <c r="AR123" s="39">
        <f t="shared" si="35"/>
        <v>0.5593220339</v>
      </c>
      <c r="AS123" s="39">
        <f t="shared" si="36"/>
        <v>0.6551020408</v>
      </c>
      <c r="AT123" s="39">
        <f t="shared" si="37"/>
        <v>0.5224489796</v>
      </c>
      <c r="AU123" s="39">
        <f t="shared" si="10"/>
        <v>0.5329566855</v>
      </c>
      <c r="AV123" s="39">
        <f t="shared" si="38"/>
        <v>0.5668549906</v>
      </c>
      <c r="AW123" s="39">
        <f t="shared" si="39"/>
        <v>0.6551020408</v>
      </c>
      <c r="AX123" s="39">
        <f t="shared" si="40"/>
        <v>0.6918367347</v>
      </c>
    </row>
    <row r="124">
      <c r="A124" s="73"/>
      <c r="B124" s="73"/>
      <c r="C124" s="73"/>
      <c r="D124" s="74">
        <f t="shared" si="11"/>
        <v>1</v>
      </c>
      <c r="E124" s="84">
        <f>'AtLarge; STUV'!M130</f>
        <v>218</v>
      </c>
      <c r="F124" s="84">
        <f>'AtLarge; STUV'!N130</f>
        <v>206</v>
      </c>
      <c r="G124" s="85">
        <f>'AtLarge; STUV'!O130</f>
        <v>149</v>
      </c>
      <c r="H124" s="85">
        <f>'AtLarge; STUV'!P130</f>
        <v>227</v>
      </c>
      <c r="I124" s="94">
        <f t="shared" si="12"/>
        <v>0.4858490566</v>
      </c>
      <c r="J124" s="95">
        <f t="shared" si="13"/>
        <v>0.6037234043</v>
      </c>
      <c r="K124" s="96">
        <f t="shared" ref="K124:M124" si="523">IF($D124=0,"",POWER($I124,K$2))</f>
        <v>1</v>
      </c>
      <c r="L124" s="96">
        <f t="shared" si="523"/>
        <v>0.4858490566</v>
      </c>
      <c r="M124" s="96">
        <f t="shared" si="523"/>
        <v>0.2360493058</v>
      </c>
      <c r="N124" s="97">
        <f t="shared" ref="N124:O124" si="524">IF($D124=0,"",$J124*K124)</f>
        <v>0.6037234043</v>
      </c>
      <c r="O124" s="97">
        <f t="shared" si="524"/>
        <v>0.2933184464</v>
      </c>
      <c r="P124" s="40"/>
      <c r="Q124" s="40"/>
      <c r="R124" s="40"/>
      <c r="S124" s="40"/>
      <c r="T124" s="94">
        <f t="shared" si="16"/>
        <v>0.4858490566</v>
      </c>
      <c r="U124" s="94">
        <f t="shared" si="17"/>
        <v>0.2800773011</v>
      </c>
      <c r="V124" s="98">
        <f t="shared" si="18"/>
        <v>0.5767170105</v>
      </c>
      <c r="W124" s="98">
        <f t="shared" si="19"/>
        <v>0.6321357435</v>
      </c>
      <c r="X124" s="40">
        <f t="shared" si="20"/>
        <v>424</v>
      </c>
      <c r="Y124" s="40">
        <f t="shared" si="21"/>
        <v>376</v>
      </c>
      <c r="Z124" s="40">
        <f t="shared" si="22"/>
        <v>244.5280125</v>
      </c>
      <c r="AA124" s="40">
        <f t="shared" si="23"/>
        <v>179.4719875</v>
      </c>
      <c r="AB124" s="40">
        <f t="shared" si="24"/>
        <v>237.6830396</v>
      </c>
      <c r="AC124" s="40">
        <f t="shared" si="25"/>
        <v>138.3169604</v>
      </c>
      <c r="AD124" s="40">
        <f t="shared" ref="AD124:AE124" si="525">IF($D124=0,"",IFERROR(F124/AA124,0.5))</f>
        <v>1.147811437</v>
      </c>
      <c r="AE124" s="40">
        <f t="shared" si="525"/>
        <v>0.626885285</v>
      </c>
      <c r="AF124" s="34">
        <f t="shared" si="27"/>
        <v>281</v>
      </c>
      <c r="AG124" s="34">
        <f t="shared" ref="AG124:AH124" si="526">IF($D124=0,"",ROUND(AA124*AD124,0))</f>
        <v>206</v>
      </c>
      <c r="AH124" s="34">
        <f t="shared" si="526"/>
        <v>149</v>
      </c>
      <c r="AI124" s="34">
        <f t="shared" si="29"/>
        <v>87</v>
      </c>
      <c r="AJ124" s="80"/>
      <c r="AK124" s="99"/>
      <c r="AL124" s="17"/>
      <c r="AM124" s="100">
        <f t="shared" si="30"/>
        <v>800</v>
      </c>
      <c r="AN124" s="43" t="str">
        <f t="shared" si="31"/>
        <v>#DIV/0!</v>
      </c>
      <c r="AO124" s="100">
        <f t="shared" si="32"/>
        <v>723</v>
      </c>
      <c r="AP124" s="42" t="str">
        <f t="shared" si="33"/>
        <v>#DIV/0!</v>
      </c>
      <c r="AQ124" s="39">
        <f t="shared" si="34"/>
        <v>0.45875</v>
      </c>
      <c r="AR124" s="39">
        <f t="shared" si="35"/>
        <v>0.55625</v>
      </c>
      <c r="AS124" s="39">
        <f t="shared" si="36"/>
        <v>0.5947441217</v>
      </c>
      <c r="AT124" s="39">
        <f t="shared" si="37"/>
        <v>0.5089903181</v>
      </c>
      <c r="AU124" s="39">
        <f t="shared" si="10"/>
        <v>0.45875</v>
      </c>
      <c r="AV124" s="39">
        <f t="shared" si="38"/>
        <v>0.53</v>
      </c>
      <c r="AW124" s="39">
        <f t="shared" si="39"/>
        <v>0.5947441217</v>
      </c>
      <c r="AX124" s="39">
        <f t="shared" si="40"/>
        <v>0.673582296</v>
      </c>
    </row>
    <row r="125">
      <c r="A125" s="73"/>
      <c r="B125" s="73"/>
      <c r="C125" s="73"/>
      <c r="D125" s="74">
        <f t="shared" si="11"/>
        <v>1</v>
      </c>
      <c r="E125" s="84">
        <f>'AtLarge; STUV'!M131</f>
        <v>104</v>
      </c>
      <c r="F125" s="84">
        <f>'AtLarge; STUV'!N131</f>
        <v>68</v>
      </c>
      <c r="G125" s="85">
        <f>'AtLarge; STUV'!O131</f>
        <v>118</v>
      </c>
      <c r="H125" s="85">
        <f>'AtLarge; STUV'!P131</f>
        <v>161</v>
      </c>
      <c r="I125" s="94">
        <f t="shared" si="12"/>
        <v>0.3953488372</v>
      </c>
      <c r="J125" s="95">
        <f t="shared" si="13"/>
        <v>0.5770609319</v>
      </c>
      <c r="K125" s="96">
        <f t="shared" ref="K125:M125" si="527">IF($D125=0,"",POWER($I125,K$2))</f>
        <v>1</v>
      </c>
      <c r="L125" s="96">
        <f t="shared" si="527"/>
        <v>0.3953488372</v>
      </c>
      <c r="M125" s="96">
        <f t="shared" si="527"/>
        <v>0.1563007031</v>
      </c>
      <c r="N125" s="97">
        <f t="shared" ref="N125:O125" si="528">IF($D125=0,"",$J125*K125)</f>
        <v>0.5770609319</v>
      </c>
      <c r="O125" s="97">
        <f t="shared" si="528"/>
        <v>0.2281403684</v>
      </c>
      <c r="P125" s="40"/>
      <c r="Q125" s="40"/>
      <c r="R125" s="40"/>
      <c r="S125" s="40"/>
      <c r="T125" s="94">
        <f t="shared" si="16"/>
        <v>0.3953488372</v>
      </c>
      <c r="U125" s="94">
        <f t="shared" si="17"/>
        <v>0.2534148288</v>
      </c>
      <c r="V125" s="98">
        <f t="shared" si="18"/>
        <v>0.6604436</v>
      </c>
      <c r="W125" s="98">
        <f t="shared" si="19"/>
        <v>0.6756217798</v>
      </c>
      <c r="X125" s="40">
        <f t="shared" si="20"/>
        <v>172</v>
      </c>
      <c r="Y125" s="40">
        <f t="shared" si="21"/>
        <v>279</v>
      </c>
      <c r="Z125" s="40">
        <f t="shared" si="22"/>
        <v>113.5962992</v>
      </c>
      <c r="AA125" s="40">
        <f t="shared" si="23"/>
        <v>58.40370079</v>
      </c>
      <c r="AB125" s="40">
        <f t="shared" si="24"/>
        <v>188.4984766</v>
      </c>
      <c r="AC125" s="40">
        <f t="shared" si="25"/>
        <v>90.50152344</v>
      </c>
      <c r="AD125" s="40">
        <f t="shared" ref="AD125:AE125" si="529">IF($D125=0,"",IFERROR(F125/AA125,0.5))</f>
        <v>1.16430978</v>
      </c>
      <c r="AE125" s="40">
        <f t="shared" si="529"/>
        <v>0.6259997542</v>
      </c>
      <c r="AF125" s="34">
        <f t="shared" si="27"/>
        <v>132</v>
      </c>
      <c r="AG125" s="34">
        <f t="shared" ref="AG125:AH125" si="530">IF($D125=0,"",ROUND(AA125*AD125,0))</f>
        <v>68</v>
      </c>
      <c r="AH125" s="34">
        <f t="shared" si="530"/>
        <v>118</v>
      </c>
      <c r="AI125" s="34">
        <f t="shared" si="29"/>
        <v>57</v>
      </c>
      <c r="AJ125" s="80"/>
      <c r="AK125" s="99"/>
      <c r="AL125" s="17"/>
      <c r="AM125" s="100">
        <f t="shared" si="30"/>
        <v>451</v>
      </c>
      <c r="AN125" s="43" t="str">
        <f t="shared" si="31"/>
        <v>#DIV/0!</v>
      </c>
      <c r="AO125" s="100">
        <f t="shared" si="32"/>
        <v>375</v>
      </c>
      <c r="AP125" s="42" t="str">
        <f t="shared" si="33"/>
        <v>#DIV/0!</v>
      </c>
      <c r="AQ125" s="39">
        <f t="shared" si="34"/>
        <v>0.4922394678</v>
      </c>
      <c r="AR125" s="39">
        <f t="shared" si="35"/>
        <v>0.5875831486</v>
      </c>
      <c r="AS125" s="39">
        <f t="shared" si="36"/>
        <v>0.6666666667</v>
      </c>
      <c r="AT125" s="39">
        <f t="shared" si="37"/>
        <v>0.504</v>
      </c>
      <c r="AU125" s="39">
        <f t="shared" si="10"/>
        <v>0.4922394678</v>
      </c>
      <c r="AV125" s="39">
        <f t="shared" si="38"/>
        <v>0.3813747228</v>
      </c>
      <c r="AW125" s="39">
        <f t="shared" si="39"/>
        <v>0.6666666667</v>
      </c>
      <c r="AX125" s="39">
        <f t="shared" si="40"/>
        <v>0.5333333333</v>
      </c>
    </row>
    <row r="126">
      <c r="A126" s="73"/>
      <c r="B126" s="73"/>
      <c r="C126" s="73"/>
      <c r="D126" s="74">
        <f t="shared" si="11"/>
        <v>1</v>
      </c>
      <c r="E126" s="84">
        <f>'AtLarge; STUV'!M132</f>
        <v>309</v>
      </c>
      <c r="F126" s="84">
        <f>'AtLarge; STUV'!N132</f>
        <v>250</v>
      </c>
      <c r="G126" s="85">
        <f>'AtLarge; STUV'!O132</f>
        <v>221</v>
      </c>
      <c r="H126" s="85">
        <f>'AtLarge; STUV'!P132</f>
        <v>297</v>
      </c>
      <c r="I126" s="94">
        <f t="shared" si="12"/>
        <v>0.4472271914</v>
      </c>
      <c r="J126" s="95">
        <f t="shared" si="13"/>
        <v>0.5733590734</v>
      </c>
      <c r="K126" s="96">
        <f t="shared" ref="K126:M126" si="531">IF($D126=0,"",POWER($I126,K$2))</f>
        <v>1</v>
      </c>
      <c r="L126" s="96">
        <f t="shared" si="531"/>
        <v>0.4472271914</v>
      </c>
      <c r="M126" s="96">
        <f t="shared" si="531"/>
        <v>0.2000121607</v>
      </c>
      <c r="N126" s="97">
        <f t="shared" ref="N126:O126" si="532">IF($D126=0,"",$J126*K126)</f>
        <v>0.5733590734</v>
      </c>
      <c r="O126" s="97">
        <f t="shared" si="532"/>
        <v>0.256421768</v>
      </c>
      <c r="P126" s="40"/>
      <c r="Q126" s="40"/>
      <c r="R126" s="40"/>
      <c r="S126" s="40"/>
      <c r="T126" s="94">
        <f t="shared" si="16"/>
        <v>0.4472271914</v>
      </c>
      <c r="U126" s="94">
        <f t="shared" si="17"/>
        <v>0.2497129702</v>
      </c>
      <c r="V126" s="98">
        <f t="shared" si="18"/>
        <v>0.6088154366</v>
      </c>
      <c r="W126" s="98">
        <f t="shared" si="19"/>
        <v>0.6693289163</v>
      </c>
      <c r="X126" s="40">
        <f t="shared" si="20"/>
        <v>559</v>
      </c>
      <c r="Y126" s="40">
        <f t="shared" si="21"/>
        <v>518</v>
      </c>
      <c r="Z126" s="40">
        <f t="shared" si="22"/>
        <v>340.327829</v>
      </c>
      <c r="AA126" s="40">
        <f t="shared" si="23"/>
        <v>218.672171</v>
      </c>
      <c r="AB126" s="40">
        <f t="shared" si="24"/>
        <v>346.7123787</v>
      </c>
      <c r="AC126" s="40">
        <f t="shared" si="25"/>
        <v>171.2876213</v>
      </c>
      <c r="AD126" s="40">
        <f t="shared" ref="AD126:AE126" si="533">IF($D126=0,"",IFERROR(F126/AA126,0.5))</f>
        <v>1.143263905</v>
      </c>
      <c r="AE126" s="40">
        <f t="shared" si="533"/>
        <v>0.6374159494</v>
      </c>
      <c r="AF126" s="34">
        <f t="shared" si="27"/>
        <v>389</v>
      </c>
      <c r="AG126" s="34">
        <f t="shared" ref="AG126:AH126" si="534">IF($D126=0,"",ROUND(AA126*AD126,0))</f>
        <v>250</v>
      </c>
      <c r="AH126" s="34">
        <f t="shared" si="534"/>
        <v>221</v>
      </c>
      <c r="AI126" s="34">
        <f t="shared" si="29"/>
        <v>109</v>
      </c>
      <c r="AJ126" s="80"/>
      <c r="AK126" s="99"/>
      <c r="AL126" s="17"/>
      <c r="AM126" s="100">
        <f t="shared" si="30"/>
        <v>1077</v>
      </c>
      <c r="AN126" s="43" t="str">
        <f t="shared" si="31"/>
        <v>#DIV/0!</v>
      </c>
      <c r="AO126" s="100">
        <f t="shared" si="32"/>
        <v>969</v>
      </c>
      <c r="AP126" s="42" t="str">
        <f t="shared" si="33"/>
        <v>#DIV/0!</v>
      </c>
      <c r="AQ126" s="39">
        <f t="shared" si="34"/>
        <v>0.4921077066</v>
      </c>
      <c r="AR126" s="39">
        <f t="shared" si="35"/>
        <v>0.5626740947</v>
      </c>
      <c r="AS126" s="39">
        <f t="shared" si="36"/>
        <v>0.6295149639</v>
      </c>
      <c r="AT126" s="39">
        <f t="shared" si="37"/>
        <v>0.5139318885</v>
      </c>
      <c r="AU126" s="39">
        <f t="shared" si="10"/>
        <v>0.4921077066</v>
      </c>
      <c r="AV126" s="39">
        <f t="shared" si="38"/>
        <v>0.5190343547</v>
      </c>
      <c r="AW126" s="39">
        <f t="shared" si="39"/>
        <v>0.6295149639</v>
      </c>
      <c r="AX126" s="39">
        <f t="shared" si="40"/>
        <v>0.6594427245</v>
      </c>
    </row>
    <row r="127">
      <c r="A127" s="73"/>
      <c r="B127" s="73"/>
      <c r="C127" s="73"/>
      <c r="D127" s="74">
        <f t="shared" si="11"/>
        <v>1</v>
      </c>
      <c r="E127" s="84">
        <f>'AtLarge; STUV'!M133</f>
        <v>294</v>
      </c>
      <c r="F127" s="84">
        <f>'AtLarge; STUV'!N133</f>
        <v>206</v>
      </c>
      <c r="G127" s="85">
        <f>'AtLarge; STUV'!O133</f>
        <v>169</v>
      </c>
      <c r="H127" s="85">
        <f>'AtLarge; STUV'!P133</f>
        <v>234</v>
      </c>
      <c r="I127" s="94">
        <f t="shared" si="12"/>
        <v>0.412</v>
      </c>
      <c r="J127" s="95">
        <f t="shared" si="13"/>
        <v>0.5806451613</v>
      </c>
      <c r="K127" s="96">
        <f t="shared" ref="K127:M127" si="535">IF($D127=0,"",POWER($I127,K$2))</f>
        <v>1</v>
      </c>
      <c r="L127" s="96">
        <f t="shared" si="535"/>
        <v>0.412</v>
      </c>
      <c r="M127" s="96">
        <f t="shared" si="535"/>
        <v>0.169744</v>
      </c>
      <c r="N127" s="97">
        <f t="shared" ref="N127:O127" si="536">IF($D127=0,"",$J127*K127)</f>
        <v>0.5806451613</v>
      </c>
      <c r="O127" s="97">
        <f t="shared" si="536"/>
        <v>0.2392258065</v>
      </c>
      <c r="P127" s="40"/>
      <c r="Q127" s="40"/>
      <c r="R127" s="40"/>
      <c r="S127" s="40"/>
      <c r="T127" s="94">
        <f t="shared" si="16"/>
        <v>0.412</v>
      </c>
      <c r="U127" s="94">
        <f t="shared" si="17"/>
        <v>0.2569990581</v>
      </c>
      <c r="V127" s="98">
        <f t="shared" si="18"/>
        <v>0.6447858834</v>
      </c>
      <c r="W127" s="98">
        <f t="shared" si="19"/>
        <v>0.6689177636</v>
      </c>
      <c r="X127" s="40">
        <f t="shared" si="20"/>
        <v>500</v>
      </c>
      <c r="Y127" s="40">
        <f t="shared" si="21"/>
        <v>403</v>
      </c>
      <c r="Z127" s="40">
        <f t="shared" si="22"/>
        <v>322.3929417</v>
      </c>
      <c r="AA127" s="40">
        <f t="shared" si="23"/>
        <v>177.6070583</v>
      </c>
      <c r="AB127" s="40">
        <f t="shared" si="24"/>
        <v>269.5738587</v>
      </c>
      <c r="AC127" s="40">
        <f t="shared" si="25"/>
        <v>133.4261413</v>
      </c>
      <c r="AD127" s="40">
        <f t="shared" ref="AD127:AE127" si="537">IF($D127=0,"",IFERROR(F127/AA127,0.5))</f>
        <v>1.159863814</v>
      </c>
      <c r="AE127" s="40">
        <f t="shared" si="537"/>
        <v>0.6269153871</v>
      </c>
      <c r="AF127" s="34">
        <f t="shared" si="27"/>
        <v>374</v>
      </c>
      <c r="AG127" s="34">
        <f t="shared" ref="AG127:AH127" si="538">IF($D127=0,"",ROUND(AA127*AD127,0))</f>
        <v>206</v>
      </c>
      <c r="AH127" s="34">
        <f t="shared" si="538"/>
        <v>169</v>
      </c>
      <c r="AI127" s="34">
        <f t="shared" si="29"/>
        <v>84</v>
      </c>
      <c r="AJ127" s="80"/>
      <c r="AK127" s="99"/>
      <c r="AL127" s="17"/>
      <c r="AM127" s="100">
        <f t="shared" si="30"/>
        <v>903</v>
      </c>
      <c r="AN127" s="43" t="str">
        <f t="shared" si="31"/>
        <v>#DIV/0!</v>
      </c>
      <c r="AO127" s="100">
        <f t="shared" si="32"/>
        <v>833</v>
      </c>
      <c r="AP127" s="42" t="str">
        <f t="shared" si="33"/>
        <v>#DIV/0!</v>
      </c>
      <c r="AQ127" s="39">
        <f t="shared" si="34"/>
        <v>0.5127353267</v>
      </c>
      <c r="AR127" s="39">
        <f t="shared" si="35"/>
        <v>0.584717608</v>
      </c>
      <c r="AS127" s="39">
        <f t="shared" si="36"/>
        <v>0.6518607443</v>
      </c>
      <c r="AT127" s="39">
        <f t="shared" si="37"/>
        <v>0.549819928</v>
      </c>
      <c r="AU127" s="39">
        <f t="shared" si="10"/>
        <v>0.5127353267</v>
      </c>
      <c r="AV127" s="39">
        <f t="shared" si="38"/>
        <v>0.553709856</v>
      </c>
      <c r="AW127" s="39">
        <f t="shared" si="39"/>
        <v>0.6518607443</v>
      </c>
      <c r="AX127" s="39">
        <f t="shared" si="40"/>
        <v>0.6962785114</v>
      </c>
    </row>
    <row r="128">
      <c r="A128" s="73"/>
      <c r="B128" s="73"/>
      <c r="C128" s="73"/>
      <c r="D128" s="74">
        <f t="shared" si="11"/>
        <v>1</v>
      </c>
      <c r="E128" s="84">
        <f>'AtLarge; STUV'!M134</f>
        <v>136</v>
      </c>
      <c r="F128" s="84">
        <f>'AtLarge; STUV'!N134</f>
        <v>116</v>
      </c>
      <c r="G128" s="85">
        <f>'AtLarge; STUV'!O134</f>
        <v>99</v>
      </c>
      <c r="H128" s="85">
        <f>'AtLarge; STUV'!P134</f>
        <v>132</v>
      </c>
      <c r="I128" s="94">
        <f t="shared" si="12"/>
        <v>0.4603174603</v>
      </c>
      <c r="J128" s="95">
        <f t="shared" si="13"/>
        <v>0.5714285714</v>
      </c>
      <c r="K128" s="96">
        <f t="shared" ref="K128:M128" si="539">IF($D128=0,"",POWER($I128,K$2))</f>
        <v>1</v>
      </c>
      <c r="L128" s="96">
        <f t="shared" si="539"/>
        <v>0.4603174603</v>
      </c>
      <c r="M128" s="96">
        <f t="shared" si="539"/>
        <v>0.2118921643</v>
      </c>
      <c r="N128" s="97">
        <f t="shared" ref="N128:O128" si="540">IF($D128=0,"",$J128*K128)</f>
        <v>0.5714285714</v>
      </c>
      <c r="O128" s="97">
        <f t="shared" si="540"/>
        <v>0.2630385488</v>
      </c>
      <c r="P128" s="40"/>
      <c r="Q128" s="40"/>
      <c r="R128" s="40"/>
      <c r="S128" s="40"/>
      <c r="T128" s="94">
        <f t="shared" si="16"/>
        <v>0.4603174603</v>
      </c>
      <c r="U128" s="94">
        <f t="shared" si="17"/>
        <v>0.2477824683</v>
      </c>
      <c r="V128" s="98">
        <f t="shared" si="18"/>
        <v>0.5955976427</v>
      </c>
      <c r="W128" s="98">
        <f t="shared" si="19"/>
        <v>0.668719078</v>
      </c>
      <c r="X128" s="40">
        <f t="shared" si="20"/>
        <v>252</v>
      </c>
      <c r="Y128" s="40">
        <f t="shared" si="21"/>
        <v>231</v>
      </c>
      <c r="Z128" s="40">
        <f t="shared" si="22"/>
        <v>150.090606</v>
      </c>
      <c r="AA128" s="40">
        <f t="shared" si="23"/>
        <v>101.909394</v>
      </c>
      <c r="AB128" s="40">
        <f t="shared" si="24"/>
        <v>154.474107</v>
      </c>
      <c r="AC128" s="40">
        <f t="shared" si="25"/>
        <v>76.52589298</v>
      </c>
      <c r="AD128" s="40">
        <f t="shared" ref="AD128:AE128" si="541">IF($D128=0,"",IFERROR(F128/AA128,0.5))</f>
        <v>1.138266017</v>
      </c>
      <c r="AE128" s="40">
        <f t="shared" si="541"/>
        <v>0.6408841061</v>
      </c>
      <c r="AF128" s="34">
        <f t="shared" si="27"/>
        <v>171</v>
      </c>
      <c r="AG128" s="34">
        <f t="shared" ref="AG128:AH128" si="542">IF($D128=0,"",ROUND(AA128*AD128,0))</f>
        <v>116</v>
      </c>
      <c r="AH128" s="34">
        <f t="shared" si="542"/>
        <v>99</v>
      </c>
      <c r="AI128" s="34">
        <f t="shared" si="29"/>
        <v>49</v>
      </c>
      <c r="AJ128" s="80"/>
      <c r="AK128" s="99"/>
      <c r="AL128" s="17"/>
      <c r="AM128" s="100">
        <f t="shared" si="30"/>
        <v>483</v>
      </c>
      <c r="AN128" s="43" t="str">
        <f t="shared" si="31"/>
        <v>#DIV/0!</v>
      </c>
      <c r="AO128" s="100">
        <f t="shared" si="32"/>
        <v>435</v>
      </c>
      <c r="AP128" s="42" t="str">
        <f t="shared" si="33"/>
        <v>#DIV/0!</v>
      </c>
      <c r="AQ128" s="39">
        <f t="shared" si="34"/>
        <v>0.4865424431</v>
      </c>
      <c r="AR128" s="39">
        <f t="shared" si="35"/>
        <v>0.5548654244</v>
      </c>
      <c r="AS128" s="39">
        <f t="shared" si="36"/>
        <v>0.6206896552</v>
      </c>
      <c r="AT128" s="39">
        <f t="shared" si="37"/>
        <v>0.5057471264</v>
      </c>
      <c r="AU128" s="39">
        <f t="shared" si="10"/>
        <v>0.4865424431</v>
      </c>
      <c r="AV128" s="39">
        <f t="shared" si="38"/>
        <v>0.5217391304</v>
      </c>
      <c r="AW128" s="39">
        <f t="shared" si="39"/>
        <v>0.6206896552</v>
      </c>
      <c r="AX128" s="39">
        <f t="shared" si="40"/>
        <v>0.6597701149</v>
      </c>
    </row>
    <row r="129">
      <c r="A129" s="73"/>
      <c r="B129" s="73"/>
      <c r="C129" s="73"/>
      <c r="D129" s="74">
        <f t="shared" si="11"/>
        <v>1</v>
      </c>
      <c r="E129" s="84">
        <f>'AtLarge; STUV'!M135</f>
        <v>60</v>
      </c>
      <c r="F129" s="84">
        <f>'AtLarge; STUV'!N135</f>
        <v>39</v>
      </c>
      <c r="G129" s="85">
        <f>'AtLarge; STUV'!O135</f>
        <v>38</v>
      </c>
      <c r="H129" s="85">
        <f>'AtLarge; STUV'!P135</f>
        <v>50</v>
      </c>
      <c r="I129" s="94">
        <f t="shared" si="12"/>
        <v>0.3939393939</v>
      </c>
      <c r="J129" s="95">
        <f t="shared" si="13"/>
        <v>0.5681818182</v>
      </c>
      <c r="K129" s="96">
        <f t="shared" ref="K129:M129" si="543">IF($D129=0,"",POWER($I129,K$2))</f>
        <v>1</v>
      </c>
      <c r="L129" s="96">
        <f t="shared" si="543"/>
        <v>0.3939393939</v>
      </c>
      <c r="M129" s="96">
        <f t="shared" si="543"/>
        <v>0.1551882461</v>
      </c>
      <c r="N129" s="97">
        <f t="shared" ref="N129:O129" si="544">IF($D129=0,"",$J129*K129)</f>
        <v>0.5681818182</v>
      </c>
      <c r="O129" s="97">
        <f t="shared" si="544"/>
        <v>0.2238292011</v>
      </c>
      <c r="P129" s="40"/>
      <c r="Q129" s="40"/>
      <c r="R129" s="40"/>
      <c r="S129" s="40"/>
      <c r="T129" s="94">
        <f t="shared" si="16"/>
        <v>0.3939393939</v>
      </c>
      <c r="U129" s="94">
        <f t="shared" si="17"/>
        <v>0.244535715</v>
      </c>
      <c r="V129" s="98">
        <f t="shared" si="18"/>
        <v>0.6601280862</v>
      </c>
      <c r="W129" s="98">
        <f t="shared" si="19"/>
        <v>0.6846065247</v>
      </c>
      <c r="X129" s="40">
        <f t="shared" si="20"/>
        <v>99</v>
      </c>
      <c r="Y129" s="40">
        <f t="shared" si="21"/>
        <v>88</v>
      </c>
      <c r="Z129" s="40">
        <f t="shared" si="22"/>
        <v>65.35268054</v>
      </c>
      <c r="AA129" s="40">
        <f t="shared" si="23"/>
        <v>33.64731946</v>
      </c>
      <c r="AB129" s="40">
        <f t="shared" si="24"/>
        <v>60.24537418</v>
      </c>
      <c r="AC129" s="40">
        <f t="shared" si="25"/>
        <v>27.75462582</v>
      </c>
      <c r="AD129" s="40">
        <f t="shared" ref="AD129:AE129" si="545">IF($D129=0,"",IFERROR(F129/AA129,0.5))</f>
        <v>1.15908193</v>
      </c>
      <c r="AE129" s="40">
        <f t="shared" si="545"/>
        <v>0.6307538217</v>
      </c>
      <c r="AF129" s="34">
        <f t="shared" si="27"/>
        <v>76</v>
      </c>
      <c r="AG129" s="34">
        <f t="shared" ref="AG129:AH129" si="546">IF($D129=0,"",ROUND(AA129*AD129,0))</f>
        <v>39</v>
      </c>
      <c r="AH129" s="34">
        <f t="shared" si="546"/>
        <v>38</v>
      </c>
      <c r="AI129" s="34">
        <f t="shared" si="29"/>
        <v>18</v>
      </c>
      <c r="AJ129" s="80"/>
      <c r="AK129" s="99"/>
      <c r="AL129" s="17"/>
      <c r="AM129" s="100">
        <f t="shared" si="30"/>
        <v>187</v>
      </c>
      <c r="AN129" s="43" t="str">
        <f t="shared" si="31"/>
        <v>#DIV/0!</v>
      </c>
      <c r="AO129" s="100">
        <f t="shared" si="32"/>
        <v>171</v>
      </c>
      <c r="AP129" s="42" t="str">
        <f t="shared" si="33"/>
        <v>#DIV/0!</v>
      </c>
      <c r="AQ129" s="39">
        <f t="shared" si="34"/>
        <v>0.5240641711</v>
      </c>
      <c r="AR129" s="39">
        <f t="shared" si="35"/>
        <v>0.5882352941</v>
      </c>
      <c r="AS129" s="39">
        <f t="shared" si="36"/>
        <v>0.6666666667</v>
      </c>
      <c r="AT129" s="39">
        <f t="shared" si="37"/>
        <v>0.5497076023</v>
      </c>
      <c r="AU129" s="39">
        <f t="shared" si="10"/>
        <v>0.5240641711</v>
      </c>
      <c r="AV129" s="39">
        <f t="shared" si="38"/>
        <v>0.5294117647</v>
      </c>
      <c r="AW129" s="39">
        <f t="shared" si="39"/>
        <v>0.6666666667</v>
      </c>
      <c r="AX129" s="39">
        <f t="shared" si="40"/>
        <v>0.6725146199</v>
      </c>
    </row>
    <row r="130">
      <c r="A130" s="73"/>
      <c r="B130" s="73"/>
      <c r="C130" s="73"/>
      <c r="D130" s="74">
        <f t="shared" si="11"/>
        <v>1</v>
      </c>
      <c r="E130" s="84">
        <f>'AtLarge; STUV'!M136</f>
        <v>260</v>
      </c>
      <c r="F130" s="84">
        <f>'AtLarge; STUV'!N136</f>
        <v>223</v>
      </c>
      <c r="G130" s="85">
        <f>'AtLarge; STUV'!O136</f>
        <v>147</v>
      </c>
      <c r="H130" s="85">
        <f>'AtLarge; STUV'!P136</f>
        <v>272</v>
      </c>
      <c r="I130" s="94">
        <f t="shared" si="12"/>
        <v>0.4616977226</v>
      </c>
      <c r="J130" s="95">
        <f t="shared" si="13"/>
        <v>0.6491646778</v>
      </c>
      <c r="K130" s="96">
        <f t="shared" ref="K130:M130" si="547">IF($D130=0,"",POWER($I130,K$2))</f>
        <v>1</v>
      </c>
      <c r="L130" s="96">
        <f t="shared" si="547"/>
        <v>0.4616977226</v>
      </c>
      <c r="M130" s="96">
        <f t="shared" si="547"/>
        <v>0.213164787</v>
      </c>
      <c r="N130" s="97">
        <f t="shared" ref="N130:O130" si="548">IF($D130=0,"",$J130*K130)</f>
        <v>0.6491646778</v>
      </c>
      <c r="O130" s="97">
        <f t="shared" si="548"/>
        <v>0.2997178533</v>
      </c>
      <c r="P130" s="40"/>
      <c r="Q130" s="40"/>
      <c r="R130" s="40"/>
      <c r="S130" s="40"/>
      <c r="T130" s="94">
        <f t="shared" si="16"/>
        <v>0.4616977226</v>
      </c>
      <c r="U130" s="94">
        <f t="shared" si="17"/>
        <v>0.3255185747</v>
      </c>
      <c r="V130" s="98">
        <f t="shared" si="18"/>
        <v>0.6091167926</v>
      </c>
      <c r="W130" s="98">
        <f t="shared" si="19"/>
        <v>0.5921551182</v>
      </c>
      <c r="X130" s="40">
        <f t="shared" si="20"/>
        <v>483</v>
      </c>
      <c r="Y130" s="40">
        <f t="shared" si="21"/>
        <v>419</v>
      </c>
      <c r="Z130" s="40">
        <f t="shared" si="22"/>
        <v>294.2034108</v>
      </c>
      <c r="AA130" s="40">
        <f t="shared" si="23"/>
        <v>188.7965892</v>
      </c>
      <c r="AB130" s="40">
        <f t="shared" si="24"/>
        <v>248.1129945</v>
      </c>
      <c r="AC130" s="40">
        <f t="shared" si="25"/>
        <v>170.8870055</v>
      </c>
      <c r="AD130" s="40">
        <f t="shared" ref="AD130:AE130" si="549">IF($D130=0,"",IFERROR(F130/AA130,0.5))</f>
        <v>1.181165406</v>
      </c>
      <c r="AE130" s="40">
        <f t="shared" si="549"/>
        <v>0.5924719916</v>
      </c>
      <c r="AF130" s="34">
        <f t="shared" si="27"/>
        <v>348</v>
      </c>
      <c r="AG130" s="34">
        <f t="shared" ref="AG130:AH130" si="550">IF($D130=0,"",ROUND(AA130*AD130,0))</f>
        <v>223</v>
      </c>
      <c r="AH130" s="34">
        <f t="shared" si="550"/>
        <v>147</v>
      </c>
      <c r="AI130" s="34">
        <f t="shared" si="29"/>
        <v>101</v>
      </c>
      <c r="AJ130" s="80"/>
      <c r="AK130" s="99"/>
      <c r="AL130" s="17"/>
      <c r="AM130" s="100">
        <f t="shared" si="30"/>
        <v>902</v>
      </c>
      <c r="AN130" s="43" t="str">
        <f t="shared" si="31"/>
        <v>#DIV/0!</v>
      </c>
      <c r="AO130" s="100">
        <f t="shared" si="32"/>
        <v>819</v>
      </c>
      <c r="AP130" s="42" t="str">
        <f t="shared" si="33"/>
        <v>#DIV/0!</v>
      </c>
      <c r="AQ130" s="39">
        <f t="shared" si="34"/>
        <v>0.4512195122</v>
      </c>
      <c r="AR130" s="39">
        <f t="shared" si="35"/>
        <v>0.5898004435</v>
      </c>
      <c r="AS130" s="39">
        <f t="shared" si="36"/>
        <v>0.6043956044</v>
      </c>
      <c r="AT130" s="39">
        <f t="shared" si="37"/>
        <v>0.5482295482</v>
      </c>
      <c r="AU130" s="39">
        <f t="shared" si="10"/>
        <v>0.4512195122</v>
      </c>
      <c r="AV130" s="39">
        <f t="shared" si="38"/>
        <v>0.5354767184</v>
      </c>
      <c r="AW130" s="39">
        <f t="shared" si="39"/>
        <v>0.6043956044</v>
      </c>
      <c r="AX130" s="39">
        <f t="shared" si="40"/>
        <v>0.6971916972</v>
      </c>
    </row>
    <row r="131">
      <c r="A131" s="73"/>
      <c r="B131" s="73"/>
      <c r="C131" s="73"/>
      <c r="D131" s="74">
        <f t="shared" si="11"/>
        <v>1</v>
      </c>
      <c r="E131" s="84">
        <f>'AtLarge; STUV'!M137</f>
        <v>133</v>
      </c>
      <c r="F131" s="84">
        <f>'AtLarge; STUV'!N137</f>
        <v>119</v>
      </c>
      <c r="G131" s="85">
        <f>'AtLarge; STUV'!O137</f>
        <v>72</v>
      </c>
      <c r="H131" s="85">
        <f>'AtLarge; STUV'!P137</f>
        <v>226</v>
      </c>
      <c r="I131" s="94">
        <f t="shared" si="12"/>
        <v>0.4722222222</v>
      </c>
      <c r="J131" s="95">
        <f t="shared" si="13"/>
        <v>0.7583892617</v>
      </c>
      <c r="K131" s="96">
        <f t="shared" ref="K131:M131" si="551">IF($D131=0,"",POWER($I131,K$2))</f>
        <v>1</v>
      </c>
      <c r="L131" s="96">
        <f t="shared" si="551"/>
        <v>0.4722222222</v>
      </c>
      <c r="M131" s="96">
        <f t="shared" si="551"/>
        <v>0.2229938272</v>
      </c>
      <c r="N131" s="97">
        <f t="shared" ref="N131:O131" si="552">IF($D131=0,"",$J131*K131)</f>
        <v>0.7583892617</v>
      </c>
      <c r="O131" s="97">
        <f t="shared" si="552"/>
        <v>0.3581282625</v>
      </c>
      <c r="P131" s="40"/>
      <c r="Q131" s="40"/>
      <c r="R131" s="40"/>
      <c r="S131" s="40"/>
      <c r="T131" s="94">
        <f t="shared" si="16"/>
        <v>0.4722222222</v>
      </c>
      <c r="U131" s="94">
        <f t="shared" si="17"/>
        <v>0.4347431586</v>
      </c>
      <c r="V131" s="98">
        <f t="shared" si="18"/>
        <v>0.6196856113</v>
      </c>
      <c r="W131" s="98">
        <f t="shared" si="19"/>
        <v>0.4829348137</v>
      </c>
      <c r="X131" s="40">
        <f t="shared" si="20"/>
        <v>252</v>
      </c>
      <c r="Y131" s="40">
        <f t="shared" si="21"/>
        <v>298</v>
      </c>
      <c r="Z131" s="40">
        <f t="shared" si="22"/>
        <v>156.160774</v>
      </c>
      <c r="AA131" s="40">
        <f t="shared" si="23"/>
        <v>95.83922596</v>
      </c>
      <c r="AB131" s="40">
        <f t="shared" si="24"/>
        <v>143.9145745</v>
      </c>
      <c r="AC131" s="40">
        <f t="shared" si="25"/>
        <v>154.0854255</v>
      </c>
      <c r="AD131" s="40">
        <f t="shared" ref="AD131:AE131" si="553">IF($D131=0,"",IFERROR(F131/AA131,0.5))</f>
        <v>1.241662783</v>
      </c>
      <c r="AE131" s="40">
        <f t="shared" si="553"/>
        <v>0.5002967924</v>
      </c>
      <c r="AF131" s="34">
        <f t="shared" si="27"/>
        <v>194</v>
      </c>
      <c r="AG131" s="34">
        <f t="shared" ref="AG131:AH131" si="554">IF($D131=0,"",ROUND(AA131*AD131,0))</f>
        <v>119</v>
      </c>
      <c r="AH131" s="34">
        <f t="shared" si="554"/>
        <v>72</v>
      </c>
      <c r="AI131" s="34">
        <f t="shared" si="29"/>
        <v>77</v>
      </c>
      <c r="AJ131" s="80"/>
      <c r="AK131" s="99"/>
      <c r="AL131" s="17"/>
      <c r="AM131" s="100">
        <f t="shared" si="30"/>
        <v>550</v>
      </c>
      <c r="AN131" s="43" t="str">
        <f t="shared" si="31"/>
        <v>#DIV/0!</v>
      </c>
      <c r="AO131" s="100">
        <f t="shared" si="32"/>
        <v>462</v>
      </c>
      <c r="AP131" s="42" t="str">
        <f t="shared" si="33"/>
        <v>#DIV/0!</v>
      </c>
      <c r="AQ131" s="39">
        <f t="shared" si="34"/>
        <v>0.3727272727</v>
      </c>
      <c r="AR131" s="39">
        <f t="shared" si="35"/>
        <v>0.6527272727</v>
      </c>
      <c r="AS131" s="39">
        <f t="shared" si="36"/>
        <v>0.5757575758</v>
      </c>
      <c r="AT131" s="39">
        <f t="shared" si="37"/>
        <v>0.5865800866</v>
      </c>
      <c r="AU131" s="39">
        <f t="shared" si="10"/>
        <v>0.3727272727</v>
      </c>
      <c r="AV131" s="39">
        <f t="shared" si="38"/>
        <v>0.4581818182</v>
      </c>
      <c r="AW131" s="39">
        <f t="shared" si="39"/>
        <v>0.5757575758</v>
      </c>
      <c r="AX131" s="39">
        <f t="shared" si="40"/>
        <v>0.6774891775</v>
      </c>
    </row>
    <row r="132">
      <c r="A132" s="73"/>
      <c r="B132" s="73"/>
      <c r="C132" s="73"/>
      <c r="D132" s="74">
        <f t="shared" si="11"/>
        <v>1</v>
      </c>
      <c r="E132" s="84">
        <f>'AtLarge; STUV'!M138</f>
        <v>128</v>
      </c>
      <c r="F132" s="84">
        <f>'AtLarge; STUV'!N138</f>
        <v>101</v>
      </c>
      <c r="G132" s="85">
        <f>'AtLarge; STUV'!O138</f>
        <v>121</v>
      </c>
      <c r="H132" s="85">
        <f>'AtLarge; STUV'!P138</f>
        <v>169</v>
      </c>
      <c r="I132" s="94">
        <f t="shared" si="12"/>
        <v>0.4410480349</v>
      </c>
      <c r="J132" s="95">
        <f t="shared" si="13"/>
        <v>0.5827586207</v>
      </c>
      <c r="K132" s="96">
        <f t="shared" ref="K132:M132" si="555">IF($D132=0,"",POWER($I132,K$2))</f>
        <v>1</v>
      </c>
      <c r="L132" s="96">
        <f t="shared" si="555"/>
        <v>0.4410480349</v>
      </c>
      <c r="M132" s="96">
        <f t="shared" si="555"/>
        <v>0.1945233691</v>
      </c>
      <c r="N132" s="97">
        <f t="shared" ref="N132:O132" si="556">IF($D132=0,"",$J132*K132)</f>
        <v>0.5827586207</v>
      </c>
      <c r="O132" s="97">
        <f t="shared" si="556"/>
        <v>0.2570245445</v>
      </c>
      <c r="P132" s="40"/>
      <c r="Q132" s="40"/>
      <c r="R132" s="40"/>
      <c r="S132" s="40"/>
      <c r="T132" s="94">
        <f t="shared" si="16"/>
        <v>0.4410480349</v>
      </c>
      <c r="U132" s="94">
        <f t="shared" si="17"/>
        <v>0.2591125175</v>
      </c>
      <c r="V132" s="98">
        <f t="shared" si="18"/>
        <v>0.616678923</v>
      </c>
      <c r="W132" s="98">
        <f t="shared" si="19"/>
        <v>0.6612853446</v>
      </c>
      <c r="X132" s="40">
        <f t="shared" si="20"/>
        <v>229</v>
      </c>
      <c r="Y132" s="40">
        <f t="shared" si="21"/>
        <v>290</v>
      </c>
      <c r="Z132" s="40">
        <f t="shared" si="22"/>
        <v>141.2194734</v>
      </c>
      <c r="AA132" s="40">
        <f t="shared" si="23"/>
        <v>87.78052663</v>
      </c>
      <c r="AB132" s="40">
        <f t="shared" si="24"/>
        <v>191.7727499</v>
      </c>
      <c r="AC132" s="40">
        <f t="shared" si="25"/>
        <v>98.22725007</v>
      </c>
      <c r="AD132" s="40">
        <f t="shared" ref="AD132:AE132" si="557">IF($D132=0,"",IFERROR(F132/AA132,0.5))</f>
        <v>1.150596879</v>
      </c>
      <c r="AE132" s="40">
        <f t="shared" si="557"/>
        <v>0.6309551281</v>
      </c>
      <c r="AF132" s="34">
        <f t="shared" si="27"/>
        <v>162</v>
      </c>
      <c r="AG132" s="34">
        <f t="shared" ref="AG132:AH132" si="558">IF($D132=0,"",ROUND(AA132*AD132,0))</f>
        <v>101</v>
      </c>
      <c r="AH132" s="34">
        <f t="shared" si="558"/>
        <v>121</v>
      </c>
      <c r="AI132" s="34">
        <f t="shared" si="29"/>
        <v>62</v>
      </c>
      <c r="AJ132" s="80"/>
      <c r="AK132" s="99"/>
      <c r="AL132" s="17"/>
      <c r="AM132" s="100">
        <f t="shared" si="30"/>
        <v>519</v>
      </c>
      <c r="AN132" s="43" t="str">
        <f t="shared" si="31"/>
        <v>#DIV/0!</v>
      </c>
      <c r="AO132" s="100">
        <f t="shared" si="32"/>
        <v>446</v>
      </c>
      <c r="AP132" s="42" t="str">
        <f t="shared" si="33"/>
        <v>#DIV/0!</v>
      </c>
      <c r="AQ132" s="39">
        <f t="shared" si="34"/>
        <v>0.4797687861</v>
      </c>
      <c r="AR132" s="39">
        <f t="shared" si="35"/>
        <v>0.5722543353</v>
      </c>
      <c r="AS132" s="39">
        <f t="shared" si="36"/>
        <v>0.634529148</v>
      </c>
      <c r="AT132" s="39">
        <f t="shared" si="37"/>
        <v>0.5022421525</v>
      </c>
      <c r="AU132" s="39">
        <f t="shared" si="10"/>
        <v>0.4797687861</v>
      </c>
      <c r="AV132" s="39">
        <f t="shared" si="38"/>
        <v>0.4412331407</v>
      </c>
      <c r="AW132" s="39">
        <f t="shared" si="39"/>
        <v>0.634529148</v>
      </c>
      <c r="AX132" s="39">
        <f t="shared" si="40"/>
        <v>0.5896860987</v>
      </c>
    </row>
    <row r="133">
      <c r="A133" s="73"/>
      <c r="B133" s="73"/>
      <c r="C133" s="73"/>
      <c r="D133" s="74">
        <f t="shared" si="11"/>
        <v>1</v>
      </c>
      <c r="E133" s="84">
        <f>'AtLarge; STUV'!M139</f>
        <v>192</v>
      </c>
      <c r="F133" s="84">
        <f>'AtLarge; STUV'!N139</f>
        <v>247</v>
      </c>
      <c r="G133" s="85">
        <f>'AtLarge; STUV'!O139</f>
        <v>126</v>
      </c>
      <c r="H133" s="85">
        <f>'AtLarge; STUV'!P139</f>
        <v>400</v>
      </c>
      <c r="I133" s="94">
        <f t="shared" si="12"/>
        <v>0.562642369</v>
      </c>
      <c r="J133" s="95">
        <f t="shared" si="13"/>
        <v>0.7604562738</v>
      </c>
      <c r="K133" s="96">
        <f t="shared" ref="K133:M133" si="559">IF($D133=0,"",POWER($I133,K$2))</f>
        <v>1</v>
      </c>
      <c r="L133" s="96">
        <f t="shared" si="559"/>
        <v>0.562642369</v>
      </c>
      <c r="M133" s="96">
        <f t="shared" si="559"/>
        <v>0.3165664354</v>
      </c>
      <c r="N133" s="97">
        <f t="shared" ref="N133:O133" si="560">IF($D133=0,"",$J133*K133)</f>
        <v>0.7604562738</v>
      </c>
      <c r="O133" s="97">
        <f t="shared" si="560"/>
        <v>0.4278649194</v>
      </c>
      <c r="P133" s="40"/>
      <c r="Q133" s="40"/>
      <c r="R133" s="40"/>
      <c r="S133" s="40"/>
      <c r="T133" s="94">
        <f t="shared" si="16"/>
        <v>0.562642369</v>
      </c>
      <c r="U133" s="94">
        <f t="shared" si="17"/>
        <v>0.4368101706</v>
      </c>
      <c r="V133" s="98">
        <f t="shared" si="18"/>
        <v>0.5313315563</v>
      </c>
      <c r="W133" s="98">
        <f t="shared" si="19"/>
        <v>0.4636051357</v>
      </c>
      <c r="X133" s="40">
        <f t="shared" si="20"/>
        <v>439</v>
      </c>
      <c r="Y133" s="40">
        <f t="shared" si="21"/>
        <v>526</v>
      </c>
      <c r="Z133" s="40">
        <f t="shared" si="22"/>
        <v>233.2545532</v>
      </c>
      <c r="AA133" s="40">
        <f t="shared" si="23"/>
        <v>205.7454468</v>
      </c>
      <c r="AB133" s="40">
        <f t="shared" si="24"/>
        <v>243.8563014</v>
      </c>
      <c r="AC133" s="40">
        <f t="shared" si="25"/>
        <v>282.1436986</v>
      </c>
      <c r="AD133" s="40">
        <f t="shared" ref="AD133:AE133" si="561">IF($D133=0,"",IFERROR(F133/AA133,0.5))</f>
        <v>1.200512594</v>
      </c>
      <c r="AE133" s="40">
        <f t="shared" si="561"/>
        <v>0.5166977408</v>
      </c>
      <c r="AF133" s="34">
        <f t="shared" si="27"/>
        <v>280</v>
      </c>
      <c r="AG133" s="34">
        <f t="shared" ref="AG133:AH133" si="562">IF($D133=0,"",ROUND(AA133*AD133,0))</f>
        <v>247</v>
      </c>
      <c r="AH133" s="34">
        <f t="shared" si="562"/>
        <v>126</v>
      </c>
      <c r="AI133" s="34">
        <f t="shared" si="29"/>
        <v>146</v>
      </c>
      <c r="AJ133" s="80"/>
      <c r="AK133" s="99"/>
      <c r="AL133" s="17"/>
      <c r="AM133" s="100">
        <f t="shared" si="30"/>
        <v>965</v>
      </c>
      <c r="AN133" s="43" t="str">
        <f t="shared" si="31"/>
        <v>#DIV/0!</v>
      </c>
      <c r="AO133" s="100">
        <f t="shared" si="32"/>
        <v>799</v>
      </c>
      <c r="AP133" s="42" t="str">
        <f t="shared" si="33"/>
        <v>#DIV/0!</v>
      </c>
      <c r="AQ133" s="39">
        <f t="shared" si="34"/>
        <v>0.3295336788</v>
      </c>
      <c r="AR133" s="39">
        <f t="shared" si="35"/>
        <v>0.6134715026</v>
      </c>
      <c r="AS133" s="39">
        <f t="shared" si="36"/>
        <v>0.508135169</v>
      </c>
      <c r="AT133" s="39">
        <f t="shared" si="37"/>
        <v>0.5331664581</v>
      </c>
      <c r="AU133" s="39">
        <f t="shared" si="10"/>
        <v>0.3295336788</v>
      </c>
      <c r="AV133" s="39">
        <f t="shared" si="38"/>
        <v>0.4549222798</v>
      </c>
      <c r="AW133" s="39">
        <f t="shared" si="39"/>
        <v>0.508135169</v>
      </c>
      <c r="AX133" s="39">
        <f t="shared" si="40"/>
        <v>0.6595744681</v>
      </c>
    </row>
    <row r="134">
      <c r="A134" s="73"/>
      <c r="B134" s="73"/>
      <c r="C134" s="73"/>
      <c r="D134" s="74">
        <f t="shared" si="11"/>
        <v>1</v>
      </c>
      <c r="E134" s="84">
        <f>'AtLarge; STUV'!M140</f>
        <v>54</v>
      </c>
      <c r="F134" s="84">
        <f>'AtLarge; STUV'!N140</f>
        <v>56</v>
      </c>
      <c r="G134" s="85">
        <f>'AtLarge; STUV'!O140</f>
        <v>44</v>
      </c>
      <c r="H134" s="85">
        <f>'AtLarge; STUV'!P140</f>
        <v>75</v>
      </c>
      <c r="I134" s="94">
        <f t="shared" si="12"/>
        <v>0.5090909091</v>
      </c>
      <c r="J134" s="95">
        <f t="shared" si="13"/>
        <v>0.6302521008</v>
      </c>
      <c r="K134" s="96">
        <f t="shared" ref="K134:M134" si="563">IF($D134=0,"",POWER($I134,K$2))</f>
        <v>1</v>
      </c>
      <c r="L134" s="96">
        <f t="shared" si="563"/>
        <v>0.5090909091</v>
      </c>
      <c r="M134" s="96">
        <f t="shared" si="563"/>
        <v>0.2591735537</v>
      </c>
      <c r="N134" s="97">
        <f t="shared" ref="N134:O134" si="564">IF($D134=0,"",$J134*K134)</f>
        <v>0.6302521008</v>
      </c>
      <c r="O134" s="97">
        <f t="shared" si="564"/>
        <v>0.320855615</v>
      </c>
      <c r="P134" s="40"/>
      <c r="Q134" s="40"/>
      <c r="R134" s="40"/>
      <c r="S134" s="40"/>
      <c r="T134" s="94">
        <f t="shared" si="16"/>
        <v>0.5090909091</v>
      </c>
      <c r="U134" s="94">
        <f t="shared" si="17"/>
        <v>0.3066059977</v>
      </c>
      <c r="V134" s="98">
        <f t="shared" si="18"/>
        <v>0.5589805332</v>
      </c>
      <c r="W134" s="98">
        <f t="shared" si="19"/>
        <v>0.6016501269</v>
      </c>
      <c r="X134" s="40">
        <f t="shared" si="20"/>
        <v>110</v>
      </c>
      <c r="Y134" s="40">
        <f t="shared" si="21"/>
        <v>119</v>
      </c>
      <c r="Z134" s="40">
        <f t="shared" si="22"/>
        <v>61.48785865</v>
      </c>
      <c r="AA134" s="40">
        <f t="shared" si="23"/>
        <v>48.51214135</v>
      </c>
      <c r="AB134" s="40">
        <f t="shared" si="24"/>
        <v>71.5963651</v>
      </c>
      <c r="AC134" s="40">
        <f t="shared" si="25"/>
        <v>47.4036349</v>
      </c>
      <c r="AD134" s="40">
        <f t="shared" ref="AD134:AE134" si="565">IF($D134=0,"",IFERROR(F134/AA134,0.5))</f>
        <v>1.154350199</v>
      </c>
      <c r="AE134" s="40">
        <f t="shared" si="565"/>
        <v>0.6145563387</v>
      </c>
      <c r="AF134" s="34">
        <f t="shared" si="27"/>
        <v>71</v>
      </c>
      <c r="AG134" s="34">
        <f t="shared" ref="AG134:AH134" si="566">IF($D134=0,"",ROUND(AA134*AD134,0))</f>
        <v>56</v>
      </c>
      <c r="AH134" s="34">
        <f t="shared" si="566"/>
        <v>44</v>
      </c>
      <c r="AI134" s="34">
        <f t="shared" si="29"/>
        <v>29</v>
      </c>
      <c r="AJ134" s="80"/>
      <c r="AK134" s="99"/>
      <c r="AL134" s="17"/>
      <c r="AM134" s="100">
        <f t="shared" si="30"/>
        <v>229</v>
      </c>
      <c r="AN134" s="43" t="str">
        <f t="shared" si="31"/>
        <v>#DIV/0!</v>
      </c>
      <c r="AO134" s="100">
        <f t="shared" si="32"/>
        <v>200</v>
      </c>
      <c r="AP134" s="42" t="str">
        <f t="shared" si="33"/>
        <v>#DIV/0!</v>
      </c>
      <c r="AQ134" s="39">
        <f t="shared" si="34"/>
        <v>0.4279475983</v>
      </c>
      <c r="AR134" s="39">
        <f t="shared" si="35"/>
        <v>0.5633187773</v>
      </c>
      <c r="AS134" s="39">
        <f t="shared" si="36"/>
        <v>0.575</v>
      </c>
      <c r="AT134" s="39">
        <f t="shared" si="37"/>
        <v>0.5</v>
      </c>
      <c r="AU134" s="39">
        <f t="shared" si="10"/>
        <v>0.4279475983</v>
      </c>
      <c r="AV134" s="39">
        <f t="shared" si="38"/>
        <v>0.480349345</v>
      </c>
      <c r="AW134" s="39">
        <f t="shared" si="39"/>
        <v>0.575</v>
      </c>
      <c r="AX134" s="39">
        <f t="shared" si="40"/>
        <v>0.635</v>
      </c>
    </row>
    <row r="135">
      <c r="A135" s="73"/>
      <c r="B135" s="73"/>
      <c r="C135" s="73"/>
      <c r="D135" s="74">
        <f t="shared" si="11"/>
        <v>1</v>
      </c>
      <c r="E135" s="84">
        <f>'AtLarge; STUV'!M141</f>
        <v>96</v>
      </c>
      <c r="F135" s="84">
        <f>'AtLarge; STUV'!N141</f>
        <v>100</v>
      </c>
      <c r="G135" s="85">
        <f>'AtLarge; STUV'!O141</f>
        <v>82</v>
      </c>
      <c r="H135" s="85">
        <f>'AtLarge; STUV'!P141</f>
        <v>173</v>
      </c>
      <c r="I135" s="94">
        <f t="shared" si="12"/>
        <v>0.5102040816</v>
      </c>
      <c r="J135" s="95">
        <f t="shared" si="13"/>
        <v>0.6784313725</v>
      </c>
      <c r="K135" s="96">
        <f t="shared" ref="K135:M135" si="567">IF($D135=0,"",POWER($I135,K$2))</f>
        <v>1</v>
      </c>
      <c r="L135" s="96">
        <f t="shared" si="567"/>
        <v>0.5102040816</v>
      </c>
      <c r="M135" s="96">
        <f t="shared" si="567"/>
        <v>0.2603082049</v>
      </c>
      <c r="N135" s="97">
        <f t="shared" ref="N135:O135" si="568">IF($D135=0,"",$J135*K135)</f>
        <v>0.6784313725</v>
      </c>
      <c r="O135" s="97">
        <f t="shared" si="568"/>
        <v>0.3461384554</v>
      </c>
      <c r="P135" s="40"/>
      <c r="Q135" s="40"/>
      <c r="R135" s="40"/>
      <c r="S135" s="40"/>
      <c r="T135" s="94">
        <f t="shared" si="16"/>
        <v>0.5102040816</v>
      </c>
      <c r="U135" s="94">
        <f t="shared" si="17"/>
        <v>0.3547852694</v>
      </c>
      <c r="V135" s="98">
        <f t="shared" si="18"/>
        <v>0.5671064774</v>
      </c>
      <c r="W135" s="98">
        <f t="shared" si="19"/>
        <v>0.5541480174</v>
      </c>
      <c r="X135" s="40">
        <f t="shared" si="20"/>
        <v>196</v>
      </c>
      <c r="Y135" s="40">
        <f t="shared" si="21"/>
        <v>255</v>
      </c>
      <c r="Z135" s="40">
        <f t="shared" si="22"/>
        <v>111.1528696</v>
      </c>
      <c r="AA135" s="40">
        <f t="shared" si="23"/>
        <v>84.84713042</v>
      </c>
      <c r="AB135" s="40">
        <f t="shared" si="24"/>
        <v>141.3077444</v>
      </c>
      <c r="AC135" s="40">
        <f t="shared" si="25"/>
        <v>113.6922556</v>
      </c>
      <c r="AD135" s="40">
        <f t="shared" ref="AD135:AE135" si="569">IF($D135=0,"",IFERROR(F135/AA135,0.5))</f>
        <v>1.178590242</v>
      </c>
      <c r="AE135" s="40">
        <f t="shared" si="569"/>
        <v>0.5802937435</v>
      </c>
      <c r="AF135" s="34">
        <f t="shared" si="27"/>
        <v>131</v>
      </c>
      <c r="AG135" s="34">
        <f t="shared" ref="AG135:AH135" si="570">IF($D135=0,"",ROUND(AA135*AD135,0))</f>
        <v>100</v>
      </c>
      <c r="AH135" s="34">
        <f t="shared" si="570"/>
        <v>82</v>
      </c>
      <c r="AI135" s="34">
        <f t="shared" si="29"/>
        <v>66</v>
      </c>
      <c r="AJ135" s="80"/>
      <c r="AK135" s="99"/>
      <c r="AL135" s="17"/>
      <c r="AM135" s="100">
        <f t="shared" si="30"/>
        <v>451</v>
      </c>
      <c r="AN135" s="43" t="str">
        <f t="shared" si="31"/>
        <v>#DIV/0!</v>
      </c>
      <c r="AO135" s="100">
        <f t="shared" si="32"/>
        <v>379</v>
      </c>
      <c r="AP135" s="42" t="str">
        <f t="shared" si="33"/>
        <v>#DIV/0!</v>
      </c>
      <c r="AQ135" s="39">
        <f t="shared" si="34"/>
        <v>0.3946784922</v>
      </c>
      <c r="AR135" s="39">
        <f t="shared" si="35"/>
        <v>0.5964523282</v>
      </c>
      <c r="AS135" s="39">
        <f t="shared" si="36"/>
        <v>0.562005277</v>
      </c>
      <c r="AT135" s="39">
        <f t="shared" si="37"/>
        <v>0.5197889182</v>
      </c>
      <c r="AU135" s="39">
        <f t="shared" si="10"/>
        <v>0.3946784922</v>
      </c>
      <c r="AV135" s="39">
        <f t="shared" si="38"/>
        <v>0.4345898004</v>
      </c>
      <c r="AW135" s="39">
        <f t="shared" si="39"/>
        <v>0.562005277</v>
      </c>
      <c r="AX135" s="39">
        <f t="shared" si="40"/>
        <v>0.6094986807</v>
      </c>
    </row>
    <row r="136">
      <c r="A136" s="73"/>
      <c r="B136" s="73"/>
      <c r="C136" s="73"/>
      <c r="D136" s="74">
        <f t="shared" si="11"/>
        <v>1</v>
      </c>
      <c r="E136" s="84">
        <f>'AtLarge; STUV'!M142</f>
        <v>91</v>
      </c>
      <c r="F136" s="84">
        <f>'AtLarge; STUV'!N142</f>
        <v>125</v>
      </c>
      <c r="G136" s="85">
        <f>'AtLarge; STUV'!O142</f>
        <v>53</v>
      </c>
      <c r="H136" s="85">
        <f>'AtLarge; STUV'!P142</f>
        <v>193</v>
      </c>
      <c r="I136" s="94">
        <f t="shared" si="12"/>
        <v>0.5787037037</v>
      </c>
      <c r="J136" s="95">
        <f t="shared" si="13"/>
        <v>0.7845528455</v>
      </c>
      <c r="K136" s="96">
        <f t="shared" ref="K136:M136" si="571">IF($D136=0,"",POWER($I136,K$2))</f>
        <v>1</v>
      </c>
      <c r="L136" s="96">
        <f t="shared" si="571"/>
        <v>0.5787037037</v>
      </c>
      <c r="M136" s="96">
        <f t="shared" si="571"/>
        <v>0.3348979767</v>
      </c>
      <c r="N136" s="97">
        <f t="shared" ref="N136:O136" si="572">IF($D136=0,"",$J136*K136)</f>
        <v>0.7845528455</v>
      </c>
      <c r="O136" s="97">
        <f t="shared" si="572"/>
        <v>0.4540236375</v>
      </c>
      <c r="P136" s="40"/>
      <c r="Q136" s="40"/>
      <c r="R136" s="40"/>
      <c r="S136" s="40"/>
      <c r="T136" s="94">
        <f t="shared" si="16"/>
        <v>0.5787037037</v>
      </c>
      <c r="U136" s="94">
        <f t="shared" si="17"/>
        <v>0.4609067424</v>
      </c>
      <c r="V136" s="98">
        <f t="shared" si="18"/>
        <v>0.5201775712</v>
      </c>
      <c r="W136" s="98">
        <f t="shared" si="19"/>
        <v>0.4368806178</v>
      </c>
      <c r="X136" s="40">
        <f t="shared" si="20"/>
        <v>216</v>
      </c>
      <c r="Y136" s="40">
        <f t="shared" si="21"/>
        <v>246</v>
      </c>
      <c r="Z136" s="40">
        <f t="shared" si="22"/>
        <v>112.3583554</v>
      </c>
      <c r="AA136" s="40">
        <f t="shared" si="23"/>
        <v>103.6416446</v>
      </c>
      <c r="AB136" s="40">
        <f t="shared" si="24"/>
        <v>107.472632</v>
      </c>
      <c r="AC136" s="40">
        <f t="shared" si="25"/>
        <v>138.527368</v>
      </c>
      <c r="AD136" s="40">
        <f t="shared" ref="AD136:AE136" si="573">IF($D136=0,"",IFERROR(F136/AA136,0.5))</f>
        <v>1.206078893</v>
      </c>
      <c r="AE136" s="40">
        <f t="shared" si="573"/>
        <v>0.4931488047</v>
      </c>
      <c r="AF136" s="34">
        <f t="shared" si="27"/>
        <v>136</v>
      </c>
      <c r="AG136" s="34">
        <f t="shared" ref="AG136:AH136" si="574">IF($D136=0,"",ROUND(AA136*AD136,0))</f>
        <v>125</v>
      </c>
      <c r="AH136" s="34">
        <f t="shared" si="574"/>
        <v>53</v>
      </c>
      <c r="AI136" s="34">
        <f t="shared" si="29"/>
        <v>68</v>
      </c>
      <c r="AJ136" s="80"/>
      <c r="AK136" s="99"/>
      <c r="AL136" s="17"/>
      <c r="AM136" s="100">
        <f t="shared" si="30"/>
        <v>462</v>
      </c>
      <c r="AN136" s="43" t="str">
        <f t="shared" si="31"/>
        <v>#DIV/0!</v>
      </c>
      <c r="AO136" s="100">
        <f t="shared" si="32"/>
        <v>382</v>
      </c>
      <c r="AP136" s="42" t="str">
        <f t="shared" si="33"/>
        <v>#DIV/0!</v>
      </c>
      <c r="AQ136" s="39">
        <f t="shared" si="34"/>
        <v>0.3116883117</v>
      </c>
      <c r="AR136" s="39">
        <f t="shared" si="35"/>
        <v>0.6147186147</v>
      </c>
      <c r="AS136" s="39">
        <f t="shared" si="36"/>
        <v>0.4947643979</v>
      </c>
      <c r="AT136" s="39">
        <f t="shared" si="37"/>
        <v>0.5340314136</v>
      </c>
      <c r="AU136" s="39">
        <f t="shared" si="10"/>
        <v>0.3116883117</v>
      </c>
      <c r="AV136" s="39">
        <f t="shared" si="38"/>
        <v>0.4675324675</v>
      </c>
      <c r="AW136" s="39">
        <f t="shared" si="39"/>
        <v>0.4947643979</v>
      </c>
      <c r="AX136" s="39">
        <f t="shared" si="40"/>
        <v>0.6832460733</v>
      </c>
    </row>
    <row r="137">
      <c r="A137" s="73"/>
      <c r="B137" s="73"/>
      <c r="C137" s="73"/>
      <c r="D137" s="74">
        <f t="shared" si="11"/>
        <v>1</v>
      </c>
      <c r="E137" s="84">
        <f>'AtLarge; STUV'!M143</f>
        <v>139</v>
      </c>
      <c r="F137" s="84">
        <f>'AtLarge; STUV'!N143</f>
        <v>147</v>
      </c>
      <c r="G137" s="85">
        <f>'AtLarge; STUV'!O143</f>
        <v>69</v>
      </c>
      <c r="H137" s="85">
        <f>'AtLarge; STUV'!P143</f>
        <v>173</v>
      </c>
      <c r="I137" s="94">
        <f t="shared" si="12"/>
        <v>0.513986014</v>
      </c>
      <c r="J137" s="95">
        <f t="shared" si="13"/>
        <v>0.7148760331</v>
      </c>
      <c r="K137" s="96">
        <f t="shared" ref="K137:M137" si="575">IF($D137=0,"",POWER($I137,K$2))</f>
        <v>1</v>
      </c>
      <c r="L137" s="96">
        <f t="shared" si="575"/>
        <v>0.513986014</v>
      </c>
      <c r="M137" s="96">
        <f t="shared" si="575"/>
        <v>0.2641816226</v>
      </c>
      <c r="N137" s="97">
        <f t="shared" ref="N137:O137" si="576">IF($D137=0,"",$J137*K137)</f>
        <v>0.7148760331</v>
      </c>
      <c r="O137" s="97">
        <f t="shared" si="576"/>
        <v>0.3674362827</v>
      </c>
      <c r="P137" s="40"/>
      <c r="Q137" s="40"/>
      <c r="R137" s="40"/>
      <c r="S137" s="40"/>
      <c r="T137" s="94">
        <f t="shared" si="16"/>
        <v>0.513986014</v>
      </c>
      <c r="U137" s="94">
        <f t="shared" si="17"/>
        <v>0.3912299299</v>
      </c>
      <c r="V137" s="98">
        <f t="shared" si="18"/>
        <v>0.5703676866</v>
      </c>
      <c r="W137" s="98">
        <f t="shared" si="19"/>
        <v>0.5176530752</v>
      </c>
      <c r="X137" s="40">
        <f t="shared" si="20"/>
        <v>286</v>
      </c>
      <c r="Y137" s="40">
        <f t="shared" si="21"/>
        <v>242</v>
      </c>
      <c r="Z137" s="40">
        <f t="shared" si="22"/>
        <v>163.1251584</v>
      </c>
      <c r="AA137" s="40">
        <f t="shared" si="23"/>
        <v>122.8748416</v>
      </c>
      <c r="AB137" s="40">
        <f t="shared" si="24"/>
        <v>125.2720442</v>
      </c>
      <c r="AC137" s="40">
        <f t="shared" si="25"/>
        <v>116.7279558</v>
      </c>
      <c r="AD137" s="40">
        <f t="shared" ref="AD137:AE137" si="577">IF($D137=0,"",IFERROR(F137/AA137,0.5))</f>
        <v>1.196339283</v>
      </c>
      <c r="AE137" s="40">
        <f t="shared" si="577"/>
        <v>0.5508012617</v>
      </c>
      <c r="AF137" s="34">
        <f t="shared" si="27"/>
        <v>195</v>
      </c>
      <c r="AG137" s="34">
        <f t="shared" ref="AG137:AH137" si="578">IF($D137=0,"",ROUND(AA137*AD137,0))</f>
        <v>147</v>
      </c>
      <c r="AH137" s="34">
        <f t="shared" si="578"/>
        <v>69</v>
      </c>
      <c r="AI137" s="34">
        <f t="shared" si="29"/>
        <v>64</v>
      </c>
      <c r="AJ137" s="80"/>
      <c r="AK137" s="99"/>
      <c r="AL137" s="17"/>
      <c r="AM137" s="100">
        <f t="shared" si="30"/>
        <v>528</v>
      </c>
      <c r="AN137" s="43" t="str">
        <f t="shared" si="31"/>
        <v>#DIV/0!</v>
      </c>
      <c r="AO137" s="100">
        <f t="shared" si="32"/>
        <v>475</v>
      </c>
      <c r="AP137" s="42" t="str">
        <f t="shared" si="33"/>
        <v>#DIV/0!</v>
      </c>
      <c r="AQ137" s="39">
        <f t="shared" si="34"/>
        <v>0.3939393939</v>
      </c>
      <c r="AR137" s="39">
        <f t="shared" si="35"/>
        <v>0.5909090909</v>
      </c>
      <c r="AS137" s="39">
        <f t="shared" si="36"/>
        <v>0.5557894737</v>
      </c>
      <c r="AT137" s="39">
        <f t="shared" si="37"/>
        <v>0.5452631579</v>
      </c>
      <c r="AU137" s="39">
        <f t="shared" si="10"/>
        <v>0.3939393939</v>
      </c>
      <c r="AV137" s="39">
        <f t="shared" si="38"/>
        <v>0.5416666667</v>
      </c>
      <c r="AW137" s="39">
        <f t="shared" si="39"/>
        <v>0.5557894737</v>
      </c>
      <c r="AX137" s="39">
        <f t="shared" si="40"/>
        <v>0.72</v>
      </c>
    </row>
    <row r="138">
      <c r="A138" s="73"/>
      <c r="B138" s="73"/>
      <c r="C138" s="73"/>
      <c r="D138" s="74">
        <f t="shared" si="11"/>
        <v>1</v>
      </c>
      <c r="E138" s="84">
        <f>'AtLarge; STUV'!M144</f>
        <v>154</v>
      </c>
      <c r="F138" s="84">
        <f>'AtLarge; STUV'!N144</f>
        <v>175</v>
      </c>
      <c r="G138" s="85">
        <f>'AtLarge; STUV'!O144</f>
        <v>96</v>
      </c>
      <c r="H138" s="85">
        <f>'AtLarge; STUV'!P144</f>
        <v>239</v>
      </c>
      <c r="I138" s="94">
        <f t="shared" si="12"/>
        <v>0.5319148936</v>
      </c>
      <c r="J138" s="95">
        <f t="shared" si="13"/>
        <v>0.7134328358</v>
      </c>
      <c r="K138" s="96">
        <f t="shared" ref="K138:M138" si="579">IF($D138=0,"",POWER($I138,K$2))</f>
        <v>1</v>
      </c>
      <c r="L138" s="96">
        <f t="shared" si="579"/>
        <v>0.5319148936</v>
      </c>
      <c r="M138" s="96">
        <f t="shared" si="579"/>
        <v>0.2829334541</v>
      </c>
      <c r="N138" s="97">
        <f t="shared" ref="N138:O138" si="580">IF($D138=0,"",$J138*K138)</f>
        <v>0.7134328358</v>
      </c>
      <c r="O138" s="97">
        <f t="shared" si="580"/>
        <v>0.379485551</v>
      </c>
      <c r="P138" s="40"/>
      <c r="Q138" s="40"/>
      <c r="R138" s="40"/>
      <c r="S138" s="40"/>
      <c r="T138" s="94">
        <f t="shared" si="16"/>
        <v>0.5319148936</v>
      </c>
      <c r="U138" s="94">
        <f t="shared" si="17"/>
        <v>0.3897867327</v>
      </c>
      <c r="V138" s="98">
        <f t="shared" si="18"/>
        <v>0.5524939198</v>
      </c>
      <c r="W138" s="98">
        <f t="shared" si="19"/>
        <v>0.515639123</v>
      </c>
      <c r="X138" s="40">
        <f t="shared" si="20"/>
        <v>329</v>
      </c>
      <c r="Y138" s="40">
        <f t="shared" si="21"/>
        <v>335</v>
      </c>
      <c r="Z138" s="40">
        <f t="shared" si="22"/>
        <v>181.7704996</v>
      </c>
      <c r="AA138" s="40">
        <f t="shared" si="23"/>
        <v>147.2295004</v>
      </c>
      <c r="AB138" s="40">
        <f t="shared" si="24"/>
        <v>172.7391062</v>
      </c>
      <c r="AC138" s="40">
        <f t="shared" si="25"/>
        <v>162.2608938</v>
      </c>
      <c r="AD138" s="40">
        <f t="shared" ref="AD138:AE138" si="581">IF($D138=0,"",IFERROR(F138/AA138,0.5))</f>
        <v>1.188620484</v>
      </c>
      <c r="AE138" s="40">
        <f t="shared" si="581"/>
        <v>0.5557513994</v>
      </c>
      <c r="AF138" s="34">
        <f t="shared" si="27"/>
        <v>216</v>
      </c>
      <c r="AG138" s="34">
        <f t="shared" ref="AG138:AH138" si="582">IF($D138=0,"",ROUND(AA138*AD138,0))</f>
        <v>175</v>
      </c>
      <c r="AH138" s="34">
        <f t="shared" si="582"/>
        <v>96</v>
      </c>
      <c r="AI138" s="34">
        <f t="shared" si="29"/>
        <v>90</v>
      </c>
      <c r="AJ138" s="80"/>
      <c r="AK138" s="99"/>
      <c r="AL138" s="17"/>
      <c r="AM138" s="100">
        <f t="shared" si="30"/>
        <v>664</v>
      </c>
      <c r="AN138" s="43" t="str">
        <f t="shared" si="31"/>
        <v>#DIV/0!</v>
      </c>
      <c r="AO138" s="100">
        <f t="shared" si="32"/>
        <v>577</v>
      </c>
      <c r="AP138" s="42" t="str">
        <f t="shared" si="33"/>
        <v>#DIV/0!</v>
      </c>
      <c r="AQ138" s="39">
        <f t="shared" si="34"/>
        <v>0.3765060241</v>
      </c>
      <c r="AR138" s="39">
        <f t="shared" si="35"/>
        <v>0.5918674699</v>
      </c>
      <c r="AS138" s="39">
        <f t="shared" si="36"/>
        <v>0.5407279029</v>
      </c>
      <c r="AT138" s="39">
        <f t="shared" si="37"/>
        <v>0.5303292894</v>
      </c>
      <c r="AU138" s="39">
        <f t="shared" si="10"/>
        <v>0.3765060241</v>
      </c>
      <c r="AV138" s="39">
        <f t="shared" si="38"/>
        <v>0.4954819277</v>
      </c>
      <c r="AW138" s="39">
        <f t="shared" si="39"/>
        <v>0.5407279029</v>
      </c>
      <c r="AX138" s="39">
        <f t="shared" si="40"/>
        <v>0.6776429809</v>
      </c>
    </row>
    <row r="139">
      <c r="A139" s="73"/>
      <c r="B139" s="73"/>
      <c r="C139" s="73"/>
      <c r="D139" s="74">
        <f t="shared" si="11"/>
        <v>1</v>
      </c>
      <c r="E139" s="84">
        <f>'AtLarge; STUV'!M145</f>
        <v>73</v>
      </c>
      <c r="F139" s="84">
        <f>'AtLarge; STUV'!N145</f>
        <v>122</v>
      </c>
      <c r="G139" s="85">
        <f>'AtLarge; STUV'!O145</f>
        <v>51</v>
      </c>
      <c r="H139" s="85">
        <f>'AtLarge; STUV'!P145</f>
        <v>135</v>
      </c>
      <c r="I139" s="94">
        <f t="shared" si="12"/>
        <v>0.6256410256</v>
      </c>
      <c r="J139" s="95">
        <f t="shared" si="13"/>
        <v>0.7258064516</v>
      </c>
      <c r="K139" s="96">
        <f t="shared" ref="K139:M139" si="583">IF($D139=0,"",POWER($I139,K$2))</f>
        <v>1</v>
      </c>
      <c r="L139" s="96">
        <f t="shared" si="583"/>
        <v>0.6256410256</v>
      </c>
      <c r="M139" s="96">
        <f t="shared" si="583"/>
        <v>0.391426693</v>
      </c>
      <c r="N139" s="97">
        <f t="shared" ref="N139:O139" si="584">IF($D139=0,"",$J139*K139)</f>
        <v>0.7258064516</v>
      </c>
      <c r="O139" s="97">
        <f t="shared" si="584"/>
        <v>0.4540942928</v>
      </c>
      <c r="P139" s="40"/>
      <c r="Q139" s="40"/>
      <c r="R139" s="40"/>
      <c r="S139" s="40"/>
      <c r="T139" s="94">
        <f t="shared" si="16"/>
        <v>0.6256410256</v>
      </c>
      <c r="U139" s="94">
        <f t="shared" si="17"/>
        <v>0.4021603485</v>
      </c>
      <c r="V139" s="98">
        <f t="shared" si="18"/>
        <v>0.4628670108</v>
      </c>
      <c r="W139" s="98">
        <f t="shared" si="19"/>
        <v>0.4855607026</v>
      </c>
      <c r="X139" s="40">
        <f t="shared" si="20"/>
        <v>195</v>
      </c>
      <c r="Y139" s="40">
        <f t="shared" si="21"/>
        <v>186</v>
      </c>
      <c r="Z139" s="40">
        <f t="shared" si="22"/>
        <v>90.2590671</v>
      </c>
      <c r="AA139" s="40">
        <f t="shared" si="23"/>
        <v>104.7409329</v>
      </c>
      <c r="AB139" s="40">
        <f t="shared" si="24"/>
        <v>90.31429068</v>
      </c>
      <c r="AC139" s="40">
        <f t="shared" si="25"/>
        <v>95.68570932</v>
      </c>
      <c r="AD139" s="40">
        <f t="shared" ref="AD139:AE139" si="585">IF($D139=0,"",IFERROR(F139/AA139,0.5))</f>
        <v>1.164778627</v>
      </c>
      <c r="AE139" s="40">
        <f t="shared" si="585"/>
        <v>0.5646946858</v>
      </c>
      <c r="AF139" s="34">
        <f t="shared" si="27"/>
        <v>105</v>
      </c>
      <c r="AG139" s="34">
        <f t="shared" ref="AG139:AH139" si="586">IF($D139=0,"",ROUND(AA139*AD139,0))</f>
        <v>122</v>
      </c>
      <c r="AH139" s="34">
        <f t="shared" si="586"/>
        <v>51</v>
      </c>
      <c r="AI139" s="34">
        <f t="shared" si="29"/>
        <v>54</v>
      </c>
      <c r="AJ139" s="80"/>
      <c r="AK139" s="99"/>
      <c r="AL139" s="17"/>
      <c r="AM139" s="100">
        <f t="shared" si="30"/>
        <v>381</v>
      </c>
      <c r="AN139" s="43" t="str">
        <f t="shared" si="31"/>
        <v>#DIV/0!</v>
      </c>
      <c r="AO139" s="100">
        <f t="shared" si="32"/>
        <v>332</v>
      </c>
      <c r="AP139" s="42" t="str">
        <f t="shared" si="33"/>
        <v>#DIV/0!</v>
      </c>
      <c r="AQ139" s="39">
        <f t="shared" si="34"/>
        <v>0.3254593176</v>
      </c>
      <c r="AR139" s="39">
        <f t="shared" si="35"/>
        <v>0.5459317585</v>
      </c>
      <c r="AS139" s="39">
        <f t="shared" si="36"/>
        <v>0.4698795181</v>
      </c>
      <c r="AT139" s="39">
        <f t="shared" si="37"/>
        <v>0.4789156627</v>
      </c>
      <c r="AU139" s="39">
        <f t="shared" si="10"/>
        <v>0.3254593176</v>
      </c>
      <c r="AV139" s="39">
        <f t="shared" si="38"/>
        <v>0.5118110236</v>
      </c>
      <c r="AW139" s="39">
        <f t="shared" si="39"/>
        <v>0.4698795181</v>
      </c>
      <c r="AX139" s="39">
        <f t="shared" si="40"/>
        <v>0.6837349398</v>
      </c>
    </row>
    <row r="140">
      <c r="A140" s="73"/>
      <c r="B140" s="73"/>
      <c r="C140" s="73"/>
      <c r="D140" s="74">
        <f t="shared" si="11"/>
        <v>1</v>
      </c>
      <c r="E140" s="84">
        <f>'AtLarge; STUV'!M146</f>
        <v>142</v>
      </c>
      <c r="F140" s="84">
        <f>'AtLarge; STUV'!N146</f>
        <v>147</v>
      </c>
      <c r="G140" s="85">
        <f>'AtLarge; STUV'!O146</f>
        <v>89</v>
      </c>
      <c r="H140" s="85">
        <f>'AtLarge; STUV'!P146</f>
        <v>211</v>
      </c>
      <c r="I140" s="94">
        <f t="shared" si="12"/>
        <v>0.508650519</v>
      </c>
      <c r="J140" s="95">
        <f t="shared" si="13"/>
        <v>0.7033333333</v>
      </c>
      <c r="K140" s="96">
        <f t="shared" ref="K140:M140" si="587">IF($D140=0,"",POWER($I140,K$2))</f>
        <v>1</v>
      </c>
      <c r="L140" s="96">
        <f t="shared" si="587"/>
        <v>0.508650519</v>
      </c>
      <c r="M140" s="96">
        <f t="shared" si="587"/>
        <v>0.2587253505</v>
      </c>
      <c r="N140" s="97">
        <f t="shared" ref="N140:O140" si="588">IF($D140=0,"",$J140*K140)</f>
        <v>0.7033333333</v>
      </c>
      <c r="O140" s="97">
        <f t="shared" si="588"/>
        <v>0.3577508651</v>
      </c>
      <c r="P140" s="40"/>
      <c r="Q140" s="40"/>
      <c r="R140" s="40"/>
      <c r="S140" s="40"/>
      <c r="T140" s="94">
        <f t="shared" si="16"/>
        <v>0.508650519</v>
      </c>
      <c r="U140" s="94">
        <f t="shared" si="17"/>
        <v>0.3796872302</v>
      </c>
      <c r="V140" s="98">
        <f t="shared" si="18"/>
        <v>0.5733960406</v>
      </c>
      <c r="W140" s="98">
        <f t="shared" si="19"/>
        <v>0.5300033989</v>
      </c>
      <c r="X140" s="40">
        <f t="shared" si="20"/>
        <v>289</v>
      </c>
      <c r="Y140" s="40">
        <f t="shared" si="21"/>
        <v>300</v>
      </c>
      <c r="Z140" s="40">
        <f t="shared" si="22"/>
        <v>165.7114557</v>
      </c>
      <c r="AA140" s="40">
        <f t="shared" si="23"/>
        <v>123.2885443</v>
      </c>
      <c r="AB140" s="40">
        <f t="shared" si="24"/>
        <v>159.0010197</v>
      </c>
      <c r="AC140" s="40">
        <f t="shared" si="25"/>
        <v>140.9989803</v>
      </c>
      <c r="AD140" s="40">
        <f t="shared" ref="AD140:AE140" si="589">IF($D140=0,"",IFERROR(F140/AA140,0.5))</f>
        <v>1.19232489</v>
      </c>
      <c r="AE140" s="40">
        <f t="shared" si="589"/>
        <v>0.5597448381</v>
      </c>
      <c r="AF140" s="34">
        <f t="shared" si="27"/>
        <v>198</v>
      </c>
      <c r="AG140" s="34">
        <f t="shared" ref="AG140:AH140" si="590">IF($D140=0,"",ROUND(AA140*AD140,0))</f>
        <v>147</v>
      </c>
      <c r="AH140" s="34">
        <f t="shared" si="590"/>
        <v>89</v>
      </c>
      <c r="AI140" s="34">
        <f t="shared" si="29"/>
        <v>79</v>
      </c>
      <c r="AJ140" s="80"/>
      <c r="AK140" s="99"/>
      <c r="AL140" s="17"/>
      <c r="AM140" s="100">
        <f t="shared" si="30"/>
        <v>589</v>
      </c>
      <c r="AN140" s="43" t="str">
        <f t="shared" si="31"/>
        <v>#DIV/0!</v>
      </c>
      <c r="AO140" s="100">
        <f t="shared" si="32"/>
        <v>513</v>
      </c>
      <c r="AP140" s="42" t="str">
        <f t="shared" si="33"/>
        <v>#DIV/0!</v>
      </c>
      <c r="AQ140" s="39">
        <f t="shared" si="34"/>
        <v>0.3921901528</v>
      </c>
      <c r="AR140" s="39">
        <f t="shared" si="35"/>
        <v>0.5993208829</v>
      </c>
      <c r="AS140" s="39">
        <f t="shared" si="36"/>
        <v>0.559454191</v>
      </c>
      <c r="AT140" s="39">
        <f t="shared" si="37"/>
        <v>0.5399610136</v>
      </c>
      <c r="AU140" s="39">
        <f t="shared" si="10"/>
        <v>0.3921901528</v>
      </c>
      <c r="AV140" s="39">
        <f t="shared" si="38"/>
        <v>0.4906621392</v>
      </c>
      <c r="AW140" s="39">
        <f t="shared" si="39"/>
        <v>0.559454191</v>
      </c>
      <c r="AX140" s="39">
        <f t="shared" si="40"/>
        <v>0.6725146199</v>
      </c>
    </row>
    <row r="141">
      <c r="A141" s="73"/>
      <c r="B141" s="73"/>
      <c r="C141" s="73"/>
      <c r="D141" s="74">
        <f t="shared" si="11"/>
        <v>1</v>
      </c>
      <c r="E141" s="84">
        <f>'AtLarge; STUV'!M147</f>
        <v>132</v>
      </c>
      <c r="F141" s="84">
        <f>'AtLarge; STUV'!N147</f>
        <v>96</v>
      </c>
      <c r="G141" s="85">
        <f>'AtLarge; STUV'!O147</f>
        <v>95</v>
      </c>
      <c r="H141" s="85">
        <f>'AtLarge; STUV'!P147</f>
        <v>180</v>
      </c>
      <c r="I141" s="94">
        <f t="shared" si="12"/>
        <v>0.4210526316</v>
      </c>
      <c r="J141" s="95">
        <f t="shared" si="13"/>
        <v>0.6545454545</v>
      </c>
      <c r="K141" s="96">
        <f t="shared" ref="K141:M141" si="591">IF($D141=0,"",POWER($I141,K$2))</f>
        <v>1</v>
      </c>
      <c r="L141" s="96">
        <f t="shared" si="591"/>
        <v>0.4210526316</v>
      </c>
      <c r="M141" s="96">
        <f t="shared" si="591"/>
        <v>0.1772853186</v>
      </c>
      <c r="N141" s="97">
        <f t="shared" ref="N141:O141" si="592">IF($D141=0,"",$J141*K141)</f>
        <v>0.6545454545</v>
      </c>
      <c r="O141" s="97">
        <f t="shared" si="592"/>
        <v>0.2755980861</v>
      </c>
      <c r="P141" s="40"/>
      <c r="Q141" s="40"/>
      <c r="R141" s="40"/>
      <c r="S141" s="40"/>
      <c r="T141" s="94">
        <f t="shared" si="16"/>
        <v>0.4210526316</v>
      </c>
      <c r="U141" s="94">
        <f t="shared" si="17"/>
        <v>0.3308993514</v>
      </c>
      <c r="V141" s="98">
        <f t="shared" si="18"/>
        <v>0.6500404791</v>
      </c>
      <c r="W141" s="98">
        <f t="shared" si="19"/>
        <v>0.5946507271</v>
      </c>
      <c r="X141" s="40">
        <f t="shared" si="20"/>
        <v>228</v>
      </c>
      <c r="Y141" s="40">
        <f t="shared" si="21"/>
        <v>275</v>
      </c>
      <c r="Z141" s="40">
        <f t="shared" si="22"/>
        <v>148.2092292</v>
      </c>
      <c r="AA141" s="40">
        <f t="shared" si="23"/>
        <v>79.79077077</v>
      </c>
      <c r="AB141" s="40">
        <f t="shared" si="24"/>
        <v>163.52895</v>
      </c>
      <c r="AC141" s="40">
        <f t="shared" si="25"/>
        <v>111.47105</v>
      </c>
      <c r="AD141" s="40">
        <f t="shared" ref="AD141:AE141" si="593">IF($D141=0,"",IFERROR(F141/AA141,0.5))</f>
        <v>1.203146668</v>
      </c>
      <c r="AE141" s="40">
        <f t="shared" si="593"/>
        <v>0.5809368924</v>
      </c>
      <c r="AF141" s="34">
        <f t="shared" si="27"/>
        <v>178</v>
      </c>
      <c r="AG141" s="34">
        <f t="shared" ref="AG141:AH141" si="594">IF($D141=0,"",ROUND(AA141*AD141,0))</f>
        <v>96</v>
      </c>
      <c r="AH141" s="34">
        <f t="shared" si="594"/>
        <v>95</v>
      </c>
      <c r="AI141" s="34">
        <f t="shared" si="29"/>
        <v>65</v>
      </c>
      <c r="AJ141" s="80"/>
      <c r="AK141" s="99"/>
      <c r="AL141" s="17"/>
      <c r="AM141" s="100">
        <f t="shared" si="30"/>
        <v>503</v>
      </c>
      <c r="AN141" s="43" t="str">
        <f t="shared" si="31"/>
        <v>#DIV/0!</v>
      </c>
      <c r="AO141" s="100">
        <f t="shared" si="32"/>
        <v>434</v>
      </c>
      <c r="AP141" s="42" t="str">
        <f t="shared" si="33"/>
        <v>#DIV/0!</v>
      </c>
      <c r="AQ141" s="39">
        <f t="shared" si="34"/>
        <v>0.4512922465</v>
      </c>
      <c r="AR141" s="39">
        <f t="shared" si="35"/>
        <v>0.62027833</v>
      </c>
      <c r="AS141" s="39">
        <f t="shared" si="36"/>
        <v>0.6290322581</v>
      </c>
      <c r="AT141" s="39">
        <f t="shared" si="37"/>
        <v>0.5599078341</v>
      </c>
      <c r="AU141" s="39">
        <f t="shared" si="10"/>
        <v>0.4512922465</v>
      </c>
      <c r="AV141" s="39">
        <f t="shared" si="38"/>
        <v>0.4532803181</v>
      </c>
      <c r="AW141" s="39">
        <f t="shared" si="39"/>
        <v>0.6290322581</v>
      </c>
      <c r="AX141" s="39">
        <f t="shared" si="40"/>
        <v>0.6313364055</v>
      </c>
    </row>
    <row r="142">
      <c r="A142" s="73"/>
      <c r="B142" s="73"/>
      <c r="C142" s="73"/>
      <c r="D142" s="74">
        <f t="shared" si="11"/>
        <v>1</v>
      </c>
      <c r="E142" s="84">
        <f>'AtLarge; STUV'!M148</f>
        <v>188</v>
      </c>
      <c r="F142" s="84">
        <f>'AtLarge; STUV'!N148</f>
        <v>188</v>
      </c>
      <c r="G142" s="85">
        <f>'AtLarge; STUV'!O148</f>
        <v>177</v>
      </c>
      <c r="H142" s="85">
        <f>'AtLarge; STUV'!P148</f>
        <v>348</v>
      </c>
      <c r="I142" s="94">
        <f t="shared" si="12"/>
        <v>0.5</v>
      </c>
      <c r="J142" s="95">
        <f t="shared" si="13"/>
        <v>0.6628571429</v>
      </c>
      <c r="K142" s="96">
        <f t="shared" ref="K142:M142" si="595">IF($D142=0,"",POWER($I142,K$2))</f>
        <v>1</v>
      </c>
      <c r="L142" s="96">
        <f t="shared" si="595"/>
        <v>0.5</v>
      </c>
      <c r="M142" s="96">
        <f t="shared" si="595"/>
        <v>0.25</v>
      </c>
      <c r="N142" s="97">
        <f t="shared" ref="N142:O142" si="596">IF($D142=0,"",$J142*K142)</f>
        <v>0.6628571429</v>
      </c>
      <c r="O142" s="97">
        <f t="shared" si="596"/>
        <v>0.3314285714</v>
      </c>
      <c r="P142" s="40"/>
      <c r="Q142" s="40"/>
      <c r="R142" s="40"/>
      <c r="S142" s="40"/>
      <c r="T142" s="94">
        <f t="shared" si="16"/>
        <v>0.5</v>
      </c>
      <c r="U142" s="94">
        <f t="shared" si="17"/>
        <v>0.3392110397</v>
      </c>
      <c r="V142" s="98">
        <f t="shared" si="18"/>
        <v>0.5741420797</v>
      </c>
      <c r="W142" s="98">
        <f t="shared" si="19"/>
        <v>0.571386933</v>
      </c>
      <c r="X142" s="40">
        <f t="shared" si="20"/>
        <v>376</v>
      </c>
      <c r="Y142" s="40">
        <f t="shared" si="21"/>
        <v>525</v>
      </c>
      <c r="Z142" s="40">
        <f t="shared" si="22"/>
        <v>215.877422</v>
      </c>
      <c r="AA142" s="40">
        <f t="shared" si="23"/>
        <v>160.122578</v>
      </c>
      <c r="AB142" s="40">
        <f t="shared" si="24"/>
        <v>299.9781398</v>
      </c>
      <c r="AC142" s="40">
        <f t="shared" si="25"/>
        <v>225.0218602</v>
      </c>
      <c r="AD142" s="40">
        <f t="shared" ref="AD142:AE142" si="597">IF($D142=0,"",IFERROR(F142/AA142,0.5))</f>
        <v>1.174100507</v>
      </c>
      <c r="AE142" s="40">
        <f t="shared" si="597"/>
        <v>0.5900429948</v>
      </c>
      <c r="AF142" s="34">
        <f t="shared" si="27"/>
        <v>253</v>
      </c>
      <c r="AG142" s="34">
        <f t="shared" ref="AG142:AH142" si="598">IF($D142=0,"",ROUND(AA142*AD142,0))</f>
        <v>188</v>
      </c>
      <c r="AH142" s="34">
        <f t="shared" si="598"/>
        <v>177</v>
      </c>
      <c r="AI142" s="34">
        <f t="shared" si="29"/>
        <v>133</v>
      </c>
      <c r="AJ142" s="80"/>
      <c r="AK142" s="99"/>
      <c r="AL142" s="17"/>
      <c r="AM142" s="100">
        <f t="shared" si="30"/>
        <v>901</v>
      </c>
      <c r="AN142" s="43" t="str">
        <f t="shared" si="31"/>
        <v>#DIV/0!</v>
      </c>
      <c r="AO142" s="100">
        <f t="shared" si="32"/>
        <v>751</v>
      </c>
      <c r="AP142" s="42" t="str">
        <f t="shared" si="33"/>
        <v>#DIV/0!</v>
      </c>
      <c r="AQ142" s="39">
        <f t="shared" si="34"/>
        <v>0.4051054384</v>
      </c>
      <c r="AR142" s="39">
        <f t="shared" si="35"/>
        <v>0.5948945616</v>
      </c>
      <c r="AS142" s="39">
        <f t="shared" si="36"/>
        <v>0.5725699068</v>
      </c>
      <c r="AT142" s="39">
        <f t="shared" si="37"/>
        <v>0.5139813582</v>
      </c>
      <c r="AU142" s="39">
        <f t="shared" si="10"/>
        <v>0.4051054384</v>
      </c>
      <c r="AV142" s="39">
        <f t="shared" si="38"/>
        <v>0.4173140954</v>
      </c>
      <c r="AW142" s="39">
        <f t="shared" si="39"/>
        <v>0.5725699068</v>
      </c>
      <c r="AX142" s="39">
        <f t="shared" si="40"/>
        <v>0.5872170439</v>
      </c>
    </row>
    <row r="143">
      <c r="A143" s="73"/>
      <c r="B143" s="73"/>
      <c r="C143" s="73"/>
      <c r="D143" s="74">
        <f t="shared" si="11"/>
        <v>1</v>
      </c>
      <c r="E143" s="84">
        <f>'AtLarge; STUV'!M149</f>
        <v>176</v>
      </c>
      <c r="F143" s="84">
        <f>'AtLarge; STUV'!N149</f>
        <v>177</v>
      </c>
      <c r="G143" s="85">
        <f>'AtLarge; STUV'!O149</f>
        <v>137</v>
      </c>
      <c r="H143" s="85">
        <f>'AtLarge; STUV'!P149</f>
        <v>241</v>
      </c>
      <c r="I143" s="94">
        <f t="shared" si="12"/>
        <v>0.5014164306</v>
      </c>
      <c r="J143" s="95">
        <f t="shared" si="13"/>
        <v>0.6375661376</v>
      </c>
      <c r="K143" s="96">
        <f t="shared" ref="K143:M143" si="599">IF($D143=0,"",POWER($I143,K$2))</f>
        <v>1</v>
      </c>
      <c r="L143" s="96">
        <f t="shared" si="599"/>
        <v>0.5014164306</v>
      </c>
      <c r="M143" s="96">
        <f t="shared" si="599"/>
        <v>0.2514184369</v>
      </c>
      <c r="N143" s="97">
        <f t="shared" ref="N143:O143" si="600">IF($D143=0,"",$J143*K143)</f>
        <v>0.6375661376</v>
      </c>
      <c r="O143" s="97">
        <f t="shared" si="600"/>
        <v>0.319686137</v>
      </c>
      <c r="P143" s="40"/>
      <c r="Q143" s="40"/>
      <c r="R143" s="40"/>
      <c r="S143" s="40"/>
      <c r="T143" s="94">
        <f t="shared" si="16"/>
        <v>0.5014164306</v>
      </c>
      <c r="U143" s="94">
        <f t="shared" si="17"/>
        <v>0.3139200344</v>
      </c>
      <c r="V143" s="98">
        <f t="shared" si="18"/>
        <v>0.5679126757</v>
      </c>
      <c r="W143" s="98">
        <f t="shared" si="19"/>
        <v>0.5959396467</v>
      </c>
      <c r="X143" s="40">
        <f t="shared" si="20"/>
        <v>353</v>
      </c>
      <c r="Y143" s="40">
        <f t="shared" si="21"/>
        <v>378</v>
      </c>
      <c r="Z143" s="40">
        <f t="shared" si="22"/>
        <v>200.4731745</v>
      </c>
      <c r="AA143" s="40">
        <f t="shared" si="23"/>
        <v>152.5268255</v>
      </c>
      <c r="AB143" s="40">
        <f t="shared" si="24"/>
        <v>225.2651865</v>
      </c>
      <c r="AC143" s="40">
        <f t="shared" si="25"/>
        <v>152.7348135</v>
      </c>
      <c r="AD143" s="40">
        <f t="shared" ref="AD143:AE143" si="601">IF($D143=0,"",IFERROR(F143/AA143,0.5))</f>
        <v>1.160451609</v>
      </c>
      <c r="AE143" s="40">
        <f t="shared" si="601"/>
        <v>0.6081720933</v>
      </c>
      <c r="AF143" s="34">
        <f t="shared" si="27"/>
        <v>233</v>
      </c>
      <c r="AG143" s="34">
        <f t="shared" ref="AG143:AH143" si="602">IF($D143=0,"",ROUND(AA143*AD143,0))</f>
        <v>177</v>
      </c>
      <c r="AH143" s="34">
        <f t="shared" si="602"/>
        <v>137</v>
      </c>
      <c r="AI143" s="34">
        <f t="shared" si="29"/>
        <v>93</v>
      </c>
      <c r="AJ143" s="80"/>
      <c r="AK143" s="99"/>
      <c r="AL143" s="17"/>
      <c r="AM143" s="100">
        <f t="shared" si="30"/>
        <v>731</v>
      </c>
      <c r="AN143" s="43" t="str">
        <f t="shared" si="31"/>
        <v>#DIV/0!</v>
      </c>
      <c r="AO143" s="100">
        <f t="shared" si="32"/>
        <v>640</v>
      </c>
      <c r="AP143" s="42" t="str">
        <f t="shared" si="33"/>
        <v>#DIV/0!</v>
      </c>
      <c r="AQ143" s="39">
        <f t="shared" si="34"/>
        <v>0.4281805746</v>
      </c>
      <c r="AR143" s="39">
        <f t="shared" si="35"/>
        <v>0.5704514364</v>
      </c>
      <c r="AS143" s="39">
        <f t="shared" si="36"/>
        <v>0.578125</v>
      </c>
      <c r="AT143" s="39">
        <f t="shared" si="37"/>
        <v>0.509375</v>
      </c>
      <c r="AU143" s="39">
        <f t="shared" si="10"/>
        <v>0.4281805746</v>
      </c>
      <c r="AV143" s="39">
        <f t="shared" si="38"/>
        <v>0.4829001368</v>
      </c>
      <c r="AW143" s="39">
        <f t="shared" si="39"/>
        <v>0.578125</v>
      </c>
      <c r="AX143" s="39">
        <f t="shared" si="40"/>
        <v>0.640625</v>
      </c>
    </row>
    <row r="144">
      <c r="A144" s="73"/>
      <c r="B144" s="73"/>
      <c r="C144" s="73"/>
      <c r="D144" s="74">
        <f t="shared" si="11"/>
        <v>1</v>
      </c>
      <c r="E144" s="84">
        <f>'AtLarge; STUV'!M150</f>
        <v>48</v>
      </c>
      <c r="F144" s="84">
        <f>'AtLarge; STUV'!N150</f>
        <v>48</v>
      </c>
      <c r="G144" s="85">
        <f>'AtLarge; STUV'!O150</f>
        <v>59</v>
      </c>
      <c r="H144" s="85">
        <f>'AtLarge; STUV'!P150</f>
        <v>84</v>
      </c>
      <c r="I144" s="94">
        <f t="shared" si="12"/>
        <v>0.5</v>
      </c>
      <c r="J144" s="95">
        <f t="shared" si="13"/>
        <v>0.5874125874</v>
      </c>
      <c r="K144" s="96">
        <f t="shared" ref="K144:M144" si="603">IF($D144=0,"",POWER($I144,K$2))</f>
        <v>1</v>
      </c>
      <c r="L144" s="96">
        <f t="shared" si="603"/>
        <v>0.5</v>
      </c>
      <c r="M144" s="96">
        <f t="shared" si="603"/>
        <v>0.25</v>
      </c>
      <c r="N144" s="97">
        <f t="shared" ref="N144:O144" si="604">IF($D144=0,"",$J144*K144)</f>
        <v>0.5874125874</v>
      </c>
      <c r="O144" s="97">
        <f t="shared" si="604"/>
        <v>0.2937062937</v>
      </c>
      <c r="P144" s="40"/>
      <c r="Q144" s="40"/>
      <c r="R144" s="40"/>
      <c r="S144" s="40"/>
      <c r="T144" s="94">
        <f t="shared" si="16"/>
        <v>0.5</v>
      </c>
      <c r="U144" s="94">
        <f t="shared" si="17"/>
        <v>0.2637664843</v>
      </c>
      <c r="V144" s="98">
        <f t="shared" si="18"/>
        <v>0.5597066311</v>
      </c>
      <c r="W144" s="98">
        <f t="shared" si="19"/>
        <v>0.6454375831</v>
      </c>
      <c r="X144" s="40">
        <f t="shared" si="20"/>
        <v>96</v>
      </c>
      <c r="Y144" s="40">
        <f t="shared" si="21"/>
        <v>143</v>
      </c>
      <c r="Z144" s="40">
        <f t="shared" si="22"/>
        <v>53.73183658</v>
      </c>
      <c r="AA144" s="40">
        <f t="shared" si="23"/>
        <v>42.26816342</v>
      </c>
      <c r="AB144" s="40">
        <f t="shared" si="24"/>
        <v>92.29757438</v>
      </c>
      <c r="AC144" s="40">
        <f t="shared" si="25"/>
        <v>50.70242562</v>
      </c>
      <c r="AD144" s="40">
        <f t="shared" ref="AD144:AE144" si="605">IF($D144=0,"",IFERROR(F144/AA144,0.5))</f>
        <v>1.135606474</v>
      </c>
      <c r="AE144" s="40">
        <f t="shared" si="605"/>
        <v>0.639236734</v>
      </c>
      <c r="AF144" s="34">
        <f t="shared" si="27"/>
        <v>61</v>
      </c>
      <c r="AG144" s="34">
        <f t="shared" ref="AG144:AH144" si="606">IF($D144=0,"",ROUND(AA144*AD144,0))</f>
        <v>48</v>
      </c>
      <c r="AH144" s="34">
        <f t="shared" si="606"/>
        <v>59</v>
      </c>
      <c r="AI144" s="34">
        <f t="shared" si="29"/>
        <v>32</v>
      </c>
      <c r="AJ144" s="80"/>
      <c r="AK144" s="99"/>
      <c r="AL144" s="17"/>
      <c r="AM144" s="100">
        <f t="shared" si="30"/>
        <v>239</v>
      </c>
      <c r="AN144" s="43" t="str">
        <f t="shared" si="31"/>
        <v>#DIV/0!</v>
      </c>
      <c r="AO144" s="100">
        <f t="shared" si="32"/>
        <v>200</v>
      </c>
      <c r="AP144" s="42" t="str">
        <f t="shared" si="33"/>
        <v>#DIV/0!</v>
      </c>
      <c r="AQ144" s="39">
        <f t="shared" si="34"/>
        <v>0.4476987448</v>
      </c>
      <c r="AR144" s="39">
        <f t="shared" si="35"/>
        <v>0.5523012552</v>
      </c>
      <c r="AS144" s="39">
        <f t="shared" si="36"/>
        <v>0.6</v>
      </c>
      <c r="AT144" s="39">
        <f t="shared" si="37"/>
        <v>0.465</v>
      </c>
      <c r="AU144" s="39">
        <f t="shared" si="10"/>
        <v>0.4476987448</v>
      </c>
      <c r="AV144" s="39">
        <f t="shared" si="38"/>
        <v>0.4016736402</v>
      </c>
      <c r="AW144" s="39">
        <f t="shared" si="39"/>
        <v>0.6</v>
      </c>
      <c r="AX144" s="39">
        <f t="shared" si="40"/>
        <v>0.545</v>
      </c>
    </row>
    <row r="145">
      <c r="A145" s="73"/>
      <c r="B145" s="73"/>
      <c r="C145" s="73"/>
      <c r="D145" s="74">
        <f t="shared" si="11"/>
        <v>1</v>
      </c>
      <c r="E145" s="84">
        <f>'AtLarge; STUV'!M151</f>
        <v>163</v>
      </c>
      <c r="F145" s="84">
        <f>'AtLarge; STUV'!N151</f>
        <v>179</v>
      </c>
      <c r="G145" s="85">
        <f>'AtLarge; STUV'!O151</f>
        <v>118</v>
      </c>
      <c r="H145" s="85">
        <f>'AtLarge; STUV'!P151</f>
        <v>319</v>
      </c>
      <c r="I145" s="94">
        <f t="shared" si="12"/>
        <v>0.5233918129</v>
      </c>
      <c r="J145" s="95">
        <f t="shared" si="13"/>
        <v>0.7299771167</v>
      </c>
      <c r="K145" s="96">
        <f t="shared" ref="K145:M145" si="607">IF($D145=0,"",POWER($I145,K$2))</f>
        <v>1</v>
      </c>
      <c r="L145" s="96">
        <f t="shared" si="607"/>
        <v>0.5233918129</v>
      </c>
      <c r="M145" s="96">
        <f t="shared" si="607"/>
        <v>0.2739389898</v>
      </c>
      <c r="N145" s="97">
        <f t="shared" ref="N145:O145" si="608">IF($D145=0,"",$J145*K145)</f>
        <v>0.7299771167</v>
      </c>
      <c r="O145" s="97">
        <f t="shared" si="608"/>
        <v>0.3820640465</v>
      </c>
      <c r="P145" s="40"/>
      <c r="Q145" s="40"/>
      <c r="R145" s="40"/>
      <c r="S145" s="40"/>
      <c r="T145" s="94">
        <f t="shared" si="16"/>
        <v>0.5233918129</v>
      </c>
      <c r="U145" s="94">
        <f t="shared" si="17"/>
        <v>0.4063310136</v>
      </c>
      <c r="V145" s="98">
        <f t="shared" si="18"/>
        <v>0.564025087</v>
      </c>
      <c r="W145" s="98">
        <f t="shared" si="19"/>
        <v>0.501031306</v>
      </c>
      <c r="X145" s="40">
        <f t="shared" si="20"/>
        <v>342</v>
      </c>
      <c r="Y145" s="40">
        <f t="shared" si="21"/>
        <v>437</v>
      </c>
      <c r="Z145" s="40">
        <f t="shared" si="22"/>
        <v>192.8965798</v>
      </c>
      <c r="AA145" s="40">
        <f t="shared" si="23"/>
        <v>149.1034202</v>
      </c>
      <c r="AB145" s="40">
        <f t="shared" si="24"/>
        <v>218.9506807</v>
      </c>
      <c r="AC145" s="40">
        <f t="shared" si="25"/>
        <v>218.0493193</v>
      </c>
      <c r="AD145" s="40">
        <f t="shared" ref="AD145:AE145" si="609">IF($D145=0,"",IFERROR(F145/AA145,0.5))</f>
        <v>1.200509014</v>
      </c>
      <c r="AE145" s="40">
        <f t="shared" si="609"/>
        <v>0.5389341546</v>
      </c>
      <c r="AF145" s="34">
        <f t="shared" si="27"/>
        <v>232</v>
      </c>
      <c r="AG145" s="34">
        <f t="shared" ref="AG145:AH145" si="610">IF($D145=0,"",ROUND(AA145*AD145,0))</f>
        <v>179</v>
      </c>
      <c r="AH145" s="34">
        <f t="shared" si="610"/>
        <v>118</v>
      </c>
      <c r="AI145" s="34">
        <f t="shared" si="29"/>
        <v>118</v>
      </c>
      <c r="AJ145" s="80"/>
      <c r="AK145" s="99"/>
      <c r="AL145" s="17"/>
      <c r="AM145" s="100">
        <f t="shared" si="30"/>
        <v>779</v>
      </c>
      <c r="AN145" s="43" t="str">
        <f t="shared" si="31"/>
        <v>#DIV/0!</v>
      </c>
      <c r="AO145" s="100">
        <f t="shared" si="32"/>
        <v>647</v>
      </c>
      <c r="AP145" s="42" t="str">
        <f t="shared" si="33"/>
        <v>#DIV/0!</v>
      </c>
      <c r="AQ145" s="39">
        <f t="shared" si="34"/>
        <v>0.3607188703</v>
      </c>
      <c r="AR145" s="39">
        <f t="shared" si="35"/>
        <v>0.6187419769</v>
      </c>
      <c r="AS145" s="39">
        <f t="shared" si="36"/>
        <v>0.5409582689</v>
      </c>
      <c r="AT145" s="39">
        <f t="shared" si="37"/>
        <v>0.5409582689</v>
      </c>
      <c r="AU145" s="39">
        <f t="shared" si="10"/>
        <v>0.3607188703</v>
      </c>
      <c r="AV145" s="39">
        <f t="shared" si="38"/>
        <v>0.4390243902</v>
      </c>
      <c r="AW145" s="39">
        <f t="shared" si="39"/>
        <v>0.5409582689</v>
      </c>
      <c r="AX145" s="39">
        <f t="shared" si="40"/>
        <v>0.6352395672</v>
      </c>
    </row>
    <row r="146">
      <c r="A146" s="73"/>
      <c r="B146" s="73"/>
      <c r="C146" s="73"/>
      <c r="D146" s="74">
        <f t="shared" si="11"/>
        <v>1</v>
      </c>
      <c r="E146" s="84">
        <f>'AtLarge; STUV'!M152</f>
        <v>224</v>
      </c>
      <c r="F146" s="84">
        <f>'AtLarge; STUV'!N152</f>
        <v>201</v>
      </c>
      <c r="G146" s="85">
        <f>'AtLarge; STUV'!O152</f>
        <v>147</v>
      </c>
      <c r="H146" s="85">
        <f>'AtLarge; STUV'!P152</f>
        <v>334</v>
      </c>
      <c r="I146" s="94">
        <f t="shared" si="12"/>
        <v>0.4729411765</v>
      </c>
      <c r="J146" s="95">
        <f t="shared" si="13"/>
        <v>0.6943866944</v>
      </c>
      <c r="K146" s="96">
        <f t="shared" ref="K146:M146" si="611">IF($D146=0,"",POWER($I146,K$2))</f>
        <v>1</v>
      </c>
      <c r="L146" s="96">
        <f t="shared" si="611"/>
        <v>0.4729411765</v>
      </c>
      <c r="M146" s="96">
        <f t="shared" si="611"/>
        <v>0.2236733564</v>
      </c>
      <c r="N146" s="97">
        <f t="shared" ref="N146:O146" si="612">IF($D146=0,"",$J146*K146)</f>
        <v>0.6943866944</v>
      </c>
      <c r="O146" s="97">
        <f t="shared" si="612"/>
        <v>0.3284040602</v>
      </c>
      <c r="P146" s="40"/>
      <c r="Q146" s="40"/>
      <c r="R146" s="40"/>
      <c r="S146" s="40"/>
      <c r="T146" s="94">
        <f t="shared" si="16"/>
        <v>0.4729411765</v>
      </c>
      <c r="U146" s="94">
        <f t="shared" si="17"/>
        <v>0.3707405912</v>
      </c>
      <c r="V146" s="98">
        <f t="shared" si="18"/>
        <v>0.6067337847</v>
      </c>
      <c r="W146" s="98">
        <f t="shared" si="19"/>
        <v>0.545617313</v>
      </c>
      <c r="X146" s="40">
        <f t="shared" si="20"/>
        <v>425</v>
      </c>
      <c r="Y146" s="40">
        <f t="shared" si="21"/>
        <v>481</v>
      </c>
      <c r="Z146" s="40">
        <f t="shared" si="22"/>
        <v>257.8618585</v>
      </c>
      <c r="AA146" s="40">
        <f t="shared" si="23"/>
        <v>167.1381415</v>
      </c>
      <c r="AB146" s="40">
        <f t="shared" si="24"/>
        <v>262.4419275</v>
      </c>
      <c r="AC146" s="40">
        <f t="shared" si="25"/>
        <v>218.5580725</v>
      </c>
      <c r="AD146" s="40">
        <f t="shared" ref="AD146:AE146" si="613">IF($D146=0,"",IFERROR(F146/AA146,0.5))</f>
        <v>1.202598032</v>
      </c>
      <c r="AE146" s="40">
        <f t="shared" si="613"/>
        <v>0.5601239153</v>
      </c>
      <c r="AF146" s="34">
        <f t="shared" si="27"/>
        <v>310</v>
      </c>
      <c r="AG146" s="34">
        <f t="shared" ref="AG146:AH146" si="614">IF($D146=0,"",ROUND(AA146*AD146,0))</f>
        <v>201</v>
      </c>
      <c r="AH146" s="34">
        <f t="shared" si="614"/>
        <v>147</v>
      </c>
      <c r="AI146" s="34">
        <f t="shared" si="29"/>
        <v>122</v>
      </c>
      <c r="AJ146" s="80"/>
      <c r="AK146" s="99"/>
      <c r="AL146" s="17"/>
      <c r="AM146" s="100">
        <f t="shared" si="30"/>
        <v>906</v>
      </c>
      <c r="AN146" s="43" t="str">
        <f t="shared" si="31"/>
        <v>#DIV/0!</v>
      </c>
      <c r="AO146" s="100">
        <f t="shared" si="32"/>
        <v>780</v>
      </c>
      <c r="AP146" s="42" t="str">
        <f t="shared" si="33"/>
        <v>#DIV/0!</v>
      </c>
      <c r="AQ146" s="39">
        <f t="shared" si="34"/>
        <v>0.4094922737</v>
      </c>
      <c r="AR146" s="39">
        <f t="shared" si="35"/>
        <v>0.6158940397</v>
      </c>
      <c r="AS146" s="39">
        <f t="shared" si="36"/>
        <v>0.5858974359</v>
      </c>
      <c r="AT146" s="39">
        <f t="shared" si="37"/>
        <v>0.5538461538</v>
      </c>
      <c r="AU146" s="39">
        <f t="shared" si="10"/>
        <v>0.4094922737</v>
      </c>
      <c r="AV146" s="39">
        <f t="shared" si="38"/>
        <v>0.4690949227</v>
      </c>
      <c r="AW146" s="39">
        <f t="shared" si="39"/>
        <v>0.5858974359</v>
      </c>
      <c r="AX146" s="39">
        <f t="shared" si="40"/>
        <v>0.6551282051</v>
      </c>
    </row>
    <row r="147">
      <c r="A147" s="73"/>
      <c r="B147" s="73"/>
      <c r="C147" s="73"/>
      <c r="D147" s="74">
        <f t="shared" si="11"/>
        <v>1</v>
      </c>
      <c r="E147" s="84">
        <f>'AtLarge; STUV'!M153</f>
        <v>187</v>
      </c>
      <c r="F147" s="84">
        <f>'AtLarge; STUV'!N153</f>
        <v>160</v>
      </c>
      <c r="G147" s="85">
        <f>'AtLarge; STUV'!O153</f>
        <v>150</v>
      </c>
      <c r="H147" s="85">
        <f>'AtLarge; STUV'!P153</f>
        <v>288</v>
      </c>
      <c r="I147" s="94">
        <f t="shared" si="12"/>
        <v>0.4610951009</v>
      </c>
      <c r="J147" s="95">
        <f t="shared" si="13"/>
        <v>0.6575342466</v>
      </c>
      <c r="K147" s="96">
        <f t="shared" ref="K147:M147" si="615">IF($D147=0,"",POWER($I147,K$2))</f>
        <v>1</v>
      </c>
      <c r="L147" s="96">
        <f t="shared" si="615"/>
        <v>0.4610951009</v>
      </c>
      <c r="M147" s="96">
        <f t="shared" si="615"/>
        <v>0.212608692</v>
      </c>
      <c r="N147" s="97">
        <f t="shared" ref="N147:O147" si="616">IF($D147=0,"",$J147*K147)</f>
        <v>0.6575342466</v>
      </c>
      <c r="O147" s="97">
        <f t="shared" si="616"/>
        <v>0.3031858197</v>
      </c>
      <c r="P147" s="40"/>
      <c r="Q147" s="40"/>
      <c r="R147" s="40"/>
      <c r="S147" s="40"/>
      <c r="T147" s="94">
        <f t="shared" si="16"/>
        <v>0.4610951009</v>
      </c>
      <c r="U147" s="94">
        <f t="shared" si="17"/>
        <v>0.3338881434</v>
      </c>
      <c r="V147" s="98">
        <f t="shared" si="18"/>
        <v>0.6113097011</v>
      </c>
      <c r="W147" s="98">
        <f t="shared" si="19"/>
        <v>0.5840554894</v>
      </c>
      <c r="X147" s="40">
        <f t="shared" si="20"/>
        <v>347</v>
      </c>
      <c r="Y147" s="40">
        <f t="shared" si="21"/>
        <v>438</v>
      </c>
      <c r="Z147" s="40">
        <f t="shared" si="22"/>
        <v>212.1244663</v>
      </c>
      <c r="AA147" s="40">
        <f t="shared" si="23"/>
        <v>134.8755337</v>
      </c>
      <c r="AB147" s="40">
        <f t="shared" si="24"/>
        <v>255.8163044</v>
      </c>
      <c r="AC147" s="40">
        <f t="shared" si="25"/>
        <v>182.1836956</v>
      </c>
      <c r="AD147" s="40">
        <f t="shared" ref="AD147:AE147" si="617">IF($D147=0,"",IFERROR(F147/AA147,0.5))</f>
        <v>1.186278902</v>
      </c>
      <c r="AE147" s="40">
        <f t="shared" si="617"/>
        <v>0.5863582479</v>
      </c>
      <c r="AF147" s="34">
        <f t="shared" si="27"/>
        <v>252</v>
      </c>
      <c r="AG147" s="34">
        <f t="shared" ref="AG147:AH147" si="618">IF($D147=0,"",ROUND(AA147*AD147,0))</f>
        <v>160</v>
      </c>
      <c r="AH147" s="34">
        <f t="shared" si="618"/>
        <v>150</v>
      </c>
      <c r="AI147" s="34">
        <f t="shared" si="29"/>
        <v>107</v>
      </c>
      <c r="AJ147" s="80"/>
      <c r="AK147" s="99"/>
      <c r="AL147" s="17"/>
      <c r="AM147" s="100">
        <f t="shared" si="30"/>
        <v>785</v>
      </c>
      <c r="AN147" s="43" t="str">
        <f t="shared" si="31"/>
        <v>#DIV/0!</v>
      </c>
      <c r="AO147" s="100">
        <f t="shared" si="32"/>
        <v>669</v>
      </c>
      <c r="AP147" s="42" t="str">
        <f t="shared" si="33"/>
        <v>#DIV/0!</v>
      </c>
      <c r="AQ147" s="39">
        <f t="shared" si="34"/>
        <v>0.4292993631</v>
      </c>
      <c r="AR147" s="39">
        <f t="shared" si="35"/>
        <v>0.6050955414</v>
      </c>
      <c r="AS147" s="39">
        <f t="shared" si="36"/>
        <v>0.600896861</v>
      </c>
      <c r="AT147" s="39">
        <f t="shared" si="37"/>
        <v>0.5366218236</v>
      </c>
      <c r="AU147" s="39">
        <f t="shared" si="10"/>
        <v>0.4292993631</v>
      </c>
      <c r="AV147" s="39">
        <f t="shared" si="38"/>
        <v>0.4420382166</v>
      </c>
      <c r="AW147" s="39">
        <f t="shared" si="39"/>
        <v>0.600896861</v>
      </c>
      <c r="AX147" s="39">
        <f t="shared" si="40"/>
        <v>0.6158445441</v>
      </c>
    </row>
    <row r="148">
      <c r="A148" s="73"/>
      <c r="B148" s="73"/>
      <c r="C148" s="73"/>
      <c r="D148" s="74">
        <f t="shared" si="11"/>
        <v>1</v>
      </c>
      <c r="E148" s="84">
        <f>'AtLarge; STUV'!M154</f>
        <v>155</v>
      </c>
      <c r="F148" s="84">
        <f>'AtLarge; STUV'!N154</f>
        <v>171</v>
      </c>
      <c r="G148" s="85">
        <f>'AtLarge; STUV'!O154</f>
        <v>47</v>
      </c>
      <c r="H148" s="85">
        <f>'AtLarge; STUV'!P154</f>
        <v>104</v>
      </c>
      <c r="I148" s="94">
        <f t="shared" si="12"/>
        <v>0.5245398773</v>
      </c>
      <c r="J148" s="95">
        <f t="shared" si="13"/>
        <v>0.6887417219</v>
      </c>
      <c r="K148" s="96">
        <f t="shared" ref="K148:M148" si="619">IF($D148=0,"",POWER($I148,K$2))</f>
        <v>1</v>
      </c>
      <c r="L148" s="96">
        <f t="shared" si="619"/>
        <v>0.5245398773</v>
      </c>
      <c r="M148" s="96">
        <f t="shared" si="619"/>
        <v>0.2751420829</v>
      </c>
      <c r="N148" s="97">
        <f t="shared" ref="N148:O148" si="620">IF($D148=0,"",$J148*K148)</f>
        <v>0.6887417219</v>
      </c>
      <c r="O148" s="97">
        <f t="shared" si="620"/>
        <v>0.3612724983</v>
      </c>
      <c r="P148" s="40"/>
      <c r="Q148" s="40"/>
      <c r="R148" s="40"/>
      <c r="S148" s="40"/>
      <c r="T148" s="94">
        <f t="shared" si="16"/>
        <v>0.5245398773</v>
      </c>
      <c r="U148" s="94">
        <f t="shared" si="17"/>
        <v>0.3650956187</v>
      </c>
      <c r="V148" s="98">
        <f t="shared" si="18"/>
        <v>0.5550083152</v>
      </c>
      <c r="W148" s="98">
        <f t="shared" si="19"/>
        <v>0.5412851712</v>
      </c>
      <c r="X148" s="40">
        <f t="shared" si="20"/>
        <v>326</v>
      </c>
      <c r="Y148" s="40">
        <f t="shared" si="21"/>
        <v>151</v>
      </c>
      <c r="Z148" s="40">
        <f t="shared" si="22"/>
        <v>180.9327108</v>
      </c>
      <c r="AA148" s="40">
        <f t="shared" si="23"/>
        <v>145.0672892</v>
      </c>
      <c r="AB148" s="40">
        <f t="shared" si="24"/>
        <v>81.73406085</v>
      </c>
      <c r="AC148" s="40">
        <f t="shared" si="25"/>
        <v>69.26593915</v>
      </c>
      <c r="AD148" s="40">
        <f t="shared" ref="AD148:AE148" si="621">IF($D148=0,"",IFERROR(F148/AA148,0.5))</f>
        <v>1.178763324</v>
      </c>
      <c r="AE148" s="40">
        <f t="shared" si="621"/>
        <v>0.5750356646</v>
      </c>
      <c r="AF148" s="34">
        <f t="shared" si="27"/>
        <v>213</v>
      </c>
      <c r="AG148" s="34">
        <f t="shared" ref="AG148:AH148" si="622">IF($D148=0,"",ROUND(AA148*AD148,0))</f>
        <v>171</v>
      </c>
      <c r="AH148" s="34">
        <f t="shared" si="622"/>
        <v>47</v>
      </c>
      <c r="AI148" s="34">
        <f t="shared" si="29"/>
        <v>40</v>
      </c>
      <c r="AJ148" s="80"/>
      <c r="AK148" s="99"/>
      <c r="AL148" s="17"/>
      <c r="AM148" s="100">
        <f t="shared" si="30"/>
        <v>477</v>
      </c>
      <c r="AN148" s="43" t="str">
        <f t="shared" si="31"/>
        <v>#DIV/0!</v>
      </c>
      <c r="AO148" s="100">
        <f t="shared" si="32"/>
        <v>471</v>
      </c>
      <c r="AP148" s="42" t="str">
        <f t="shared" si="33"/>
        <v>#DIV/0!</v>
      </c>
      <c r="AQ148" s="39">
        <f t="shared" si="34"/>
        <v>0.4234800839</v>
      </c>
      <c r="AR148" s="39">
        <f t="shared" si="35"/>
        <v>0.5429769392</v>
      </c>
      <c r="AS148" s="39">
        <f t="shared" si="36"/>
        <v>0.5520169851</v>
      </c>
      <c r="AT148" s="39">
        <f t="shared" si="37"/>
        <v>0.5371549894</v>
      </c>
      <c r="AU148" s="39">
        <f t="shared" si="10"/>
        <v>0.4234800839</v>
      </c>
      <c r="AV148" s="39">
        <f t="shared" si="38"/>
        <v>0.6834381551</v>
      </c>
      <c r="AW148" s="39">
        <f t="shared" si="39"/>
        <v>0.5520169851</v>
      </c>
      <c r="AX148" s="39">
        <f t="shared" si="40"/>
        <v>0.8152866242</v>
      </c>
    </row>
    <row r="149">
      <c r="A149" s="73"/>
      <c r="B149" s="73"/>
      <c r="C149" s="73"/>
      <c r="D149" s="74">
        <f t="shared" si="11"/>
        <v>1</v>
      </c>
      <c r="E149" s="84">
        <f>'AtLarge; STUV'!M155</f>
        <v>173</v>
      </c>
      <c r="F149" s="84">
        <f>'AtLarge; STUV'!N155</f>
        <v>126</v>
      </c>
      <c r="G149" s="85">
        <f>'AtLarge; STUV'!O155</f>
        <v>155</v>
      </c>
      <c r="H149" s="85">
        <f>'AtLarge; STUV'!P155</f>
        <v>256</v>
      </c>
      <c r="I149" s="94">
        <f t="shared" si="12"/>
        <v>0.4214046823</v>
      </c>
      <c r="J149" s="95">
        <f t="shared" si="13"/>
        <v>0.6228710462</v>
      </c>
      <c r="K149" s="96">
        <f t="shared" ref="K149:M149" si="623">IF($D149=0,"",POWER($I149,K$2))</f>
        <v>1</v>
      </c>
      <c r="L149" s="96">
        <f t="shared" si="623"/>
        <v>0.4214046823</v>
      </c>
      <c r="M149" s="96">
        <f t="shared" si="623"/>
        <v>0.1775819062</v>
      </c>
      <c r="N149" s="97">
        <f t="shared" ref="N149:O149" si="624">IF($D149=0,"",$J149*K149)</f>
        <v>0.6228710462</v>
      </c>
      <c r="O149" s="97">
        <f t="shared" si="624"/>
        <v>0.2624807753</v>
      </c>
      <c r="P149" s="40"/>
      <c r="Q149" s="40"/>
      <c r="R149" s="40"/>
      <c r="S149" s="40"/>
      <c r="T149" s="94">
        <f t="shared" si="16"/>
        <v>0.4214046823</v>
      </c>
      <c r="U149" s="94">
        <f t="shared" si="17"/>
        <v>0.2992249431</v>
      </c>
      <c r="V149" s="98">
        <f t="shared" si="18"/>
        <v>0.6436343988</v>
      </c>
      <c r="W149" s="98">
        <f t="shared" si="19"/>
        <v>0.6256725616</v>
      </c>
      <c r="X149" s="40">
        <f t="shared" si="20"/>
        <v>299</v>
      </c>
      <c r="Y149" s="40">
        <f t="shared" si="21"/>
        <v>411</v>
      </c>
      <c r="Z149" s="40">
        <f t="shared" si="22"/>
        <v>192.4466852</v>
      </c>
      <c r="AA149" s="40">
        <f t="shared" si="23"/>
        <v>106.5533148</v>
      </c>
      <c r="AB149" s="40">
        <f t="shared" si="24"/>
        <v>257.1514228</v>
      </c>
      <c r="AC149" s="40">
        <f t="shared" si="25"/>
        <v>153.8485772</v>
      </c>
      <c r="AD149" s="40">
        <f t="shared" ref="AD149:AE149" si="625">IF($D149=0,"",IFERROR(F149/AA149,0.5))</f>
        <v>1.182506619</v>
      </c>
      <c r="AE149" s="40">
        <f t="shared" si="625"/>
        <v>0.6027576993</v>
      </c>
      <c r="AF149" s="34">
        <f t="shared" si="27"/>
        <v>228</v>
      </c>
      <c r="AG149" s="34">
        <f t="shared" ref="AG149:AH149" si="626">IF($D149=0,"",ROUND(AA149*AD149,0))</f>
        <v>126</v>
      </c>
      <c r="AH149" s="34">
        <f t="shared" si="626"/>
        <v>155</v>
      </c>
      <c r="AI149" s="34">
        <f t="shared" si="29"/>
        <v>93</v>
      </c>
      <c r="AJ149" s="80"/>
      <c r="AK149" s="99"/>
      <c r="AL149" s="17"/>
      <c r="AM149" s="100">
        <f t="shared" si="30"/>
        <v>710</v>
      </c>
      <c r="AN149" s="43" t="str">
        <f t="shared" si="31"/>
        <v>#DIV/0!</v>
      </c>
      <c r="AO149" s="100">
        <f t="shared" si="32"/>
        <v>602</v>
      </c>
      <c r="AP149" s="42" t="str">
        <f t="shared" si="33"/>
        <v>#DIV/0!</v>
      </c>
      <c r="AQ149" s="39">
        <f t="shared" si="34"/>
        <v>0.461971831</v>
      </c>
      <c r="AR149" s="39">
        <f t="shared" si="35"/>
        <v>0.6042253521</v>
      </c>
      <c r="AS149" s="39">
        <f t="shared" si="36"/>
        <v>0.6362126246</v>
      </c>
      <c r="AT149" s="39">
        <f t="shared" si="37"/>
        <v>0.5332225914</v>
      </c>
      <c r="AU149" s="39">
        <f t="shared" si="10"/>
        <v>0.461971831</v>
      </c>
      <c r="AV149" s="39">
        <f t="shared" si="38"/>
        <v>0.4211267606</v>
      </c>
      <c r="AW149" s="39">
        <f t="shared" si="39"/>
        <v>0.6362126246</v>
      </c>
      <c r="AX149" s="39">
        <f t="shared" si="40"/>
        <v>0.5880398671</v>
      </c>
    </row>
    <row r="150">
      <c r="A150" s="73"/>
      <c r="B150" s="73"/>
      <c r="C150" s="73"/>
      <c r="D150" s="74">
        <f t="shared" si="11"/>
        <v>1</v>
      </c>
      <c r="E150" s="84">
        <f>'AtLarge; STUV'!M156</f>
        <v>221</v>
      </c>
      <c r="F150" s="84">
        <f>'AtLarge; STUV'!N156</f>
        <v>162</v>
      </c>
      <c r="G150" s="85">
        <f>'AtLarge; STUV'!O156</f>
        <v>189</v>
      </c>
      <c r="H150" s="85">
        <f>'AtLarge; STUV'!P156</f>
        <v>240</v>
      </c>
      <c r="I150" s="94">
        <f t="shared" si="12"/>
        <v>0.4229765013</v>
      </c>
      <c r="J150" s="95">
        <f t="shared" si="13"/>
        <v>0.5594405594</v>
      </c>
      <c r="K150" s="96">
        <f t="shared" ref="K150:M150" si="627">IF($D150=0,"",POWER($I150,K$2))</f>
        <v>1</v>
      </c>
      <c r="L150" s="96">
        <f t="shared" si="627"/>
        <v>0.4229765013</v>
      </c>
      <c r="M150" s="96">
        <f t="shared" si="627"/>
        <v>0.1789091207</v>
      </c>
      <c r="N150" s="97">
        <f t="shared" ref="N150:O150" si="628">IF($D150=0,"",$J150*K150)</f>
        <v>0.5594405594</v>
      </c>
      <c r="O150" s="97">
        <f t="shared" si="628"/>
        <v>0.2366302105</v>
      </c>
      <c r="P150" s="40"/>
      <c r="Q150" s="40"/>
      <c r="R150" s="40"/>
      <c r="S150" s="40"/>
      <c r="T150" s="94">
        <f t="shared" si="16"/>
        <v>0.4229765013</v>
      </c>
      <c r="U150" s="94">
        <f t="shared" si="17"/>
        <v>0.2357944563</v>
      </c>
      <c r="V150" s="98">
        <f t="shared" si="18"/>
        <v>0.6299549259</v>
      </c>
      <c r="W150" s="98">
        <f t="shared" si="19"/>
        <v>0.6876303641</v>
      </c>
      <c r="X150" s="40">
        <f t="shared" si="20"/>
        <v>383</v>
      </c>
      <c r="Y150" s="40">
        <f t="shared" si="21"/>
        <v>429</v>
      </c>
      <c r="Z150" s="40">
        <f t="shared" si="22"/>
        <v>241.2727366</v>
      </c>
      <c r="AA150" s="40">
        <f t="shared" si="23"/>
        <v>141.7272634</v>
      </c>
      <c r="AB150" s="40">
        <f t="shared" si="24"/>
        <v>294.9934262</v>
      </c>
      <c r="AC150" s="40">
        <f t="shared" si="25"/>
        <v>134.0065738</v>
      </c>
      <c r="AD150" s="40">
        <f t="shared" ref="AD150:AE150" si="629">IF($D150=0,"",IFERROR(F150/AA150,0.5))</f>
        <v>1.143040486</v>
      </c>
      <c r="AE150" s="40">
        <f t="shared" si="629"/>
        <v>0.6406922433</v>
      </c>
      <c r="AF150" s="34">
        <f t="shared" si="27"/>
        <v>276</v>
      </c>
      <c r="AG150" s="34">
        <f t="shared" ref="AG150:AH150" si="630">IF($D150=0,"",ROUND(AA150*AD150,0))</f>
        <v>162</v>
      </c>
      <c r="AH150" s="34">
        <f t="shared" si="630"/>
        <v>189</v>
      </c>
      <c r="AI150" s="34">
        <f t="shared" si="29"/>
        <v>86</v>
      </c>
      <c r="AJ150" s="80"/>
      <c r="AK150" s="99"/>
      <c r="AL150" s="17"/>
      <c r="AM150" s="100">
        <f t="shared" si="30"/>
        <v>812</v>
      </c>
      <c r="AN150" s="43" t="str">
        <f t="shared" si="31"/>
        <v>#DIV/0!</v>
      </c>
      <c r="AO150" s="100">
        <f t="shared" si="32"/>
        <v>713</v>
      </c>
      <c r="AP150" s="42" t="str">
        <f t="shared" si="33"/>
        <v>#DIV/0!</v>
      </c>
      <c r="AQ150" s="39">
        <f t="shared" si="34"/>
        <v>0.5049261084</v>
      </c>
      <c r="AR150" s="39">
        <f t="shared" si="35"/>
        <v>0.5677339901</v>
      </c>
      <c r="AS150" s="39">
        <f t="shared" si="36"/>
        <v>0.652173913</v>
      </c>
      <c r="AT150" s="39">
        <f t="shared" si="37"/>
        <v>0.507713885</v>
      </c>
      <c r="AU150" s="39">
        <f t="shared" si="10"/>
        <v>0.5049261084</v>
      </c>
      <c r="AV150" s="39">
        <f t="shared" si="38"/>
        <v>0.4716748768</v>
      </c>
      <c r="AW150" s="39">
        <f t="shared" si="39"/>
        <v>0.652173913</v>
      </c>
      <c r="AX150" s="39">
        <f t="shared" si="40"/>
        <v>0.6143057504</v>
      </c>
    </row>
    <row r="151">
      <c r="A151" s="73"/>
      <c r="B151" s="73"/>
      <c r="C151" s="73"/>
      <c r="D151" s="74">
        <f t="shared" si="11"/>
        <v>1</v>
      </c>
      <c r="E151" s="84">
        <f>'AtLarge; STUV'!M157</f>
        <v>37</v>
      </c>
      <c r="F151" s="84">
        <f>'AtLarge; STUV'!N157</f>
        <v>26</v>
      </c>
      <c r="G151" s="85">
        <f>'AtLarge; STUV'!O157</f>
        <v>19</v>
      </c>
      <c r="H151" s="85">
        <f>'AtLarge; STUV'!P157</f>
        <v>42</v>
      </c>
      <c r="I151" s="94">
        <f t="shared" si="12"/>
        <v>0.4126984127</v>
      </c>
      <c r="J151" s="95">
        <f t="shared" si="13"/>
        <v>0.6885245902</v>
      </c>
      <c r="K151" s="96">
        <f t="shared" ref="K151:M151" si="631">IF($D151=0,"",POWER($I151,K$2))</f>
        <v>1</v>
      </c>
      <c r="L151" s="96">
        <f t="shared" si="631"/>
        <v>0.4126984127</v>
      </c>
      <c r="M151" s="96">
        <f t="shared" si="631"/>
        <v>0.1703199798</v>
      </c>
      <c r="N151" s="97">
        <f t="shared" ref="N151:O151" si="632">IF($D151=0,"",$J151*K151)</f>
        <v>0.6885245902</v>
      </c>
      <c r="O151" s="97">
        <f t="shared" si="632"/>
        <v>0.2841530055</v>
      </c>
      <c r="P151" s="40"/>
      <c r="Q151" s="40"/>
      <c r="R151" s="40"/>
      <c r="S151" s="40"/>
      <c r="T151" s="94">
        <f t="shared" si="16"/>
        <v>0.4126984127</v>
      </c>
      <c r="U151" s="94">
        <f t="shared" si="17"/>
        <v>0.364878487</v>
      </c>
      <c r="V151" s="98">
        <f t="shared" si="18"/>
        <v>0.6647418634</v>
      </c>
      <c r="W151" s="98">
        <f t="shared" si="19"/>
        <v>0.5628978701</v>
      </c>
      <c r="X151" s="40">
        <f t="shared" si="20"/>
        <v>63</v>
      </c>
      <c r="Y151" s="40">
        <f t="shared" si="21"/>
        <v>61</v>
      </c>
      <c r="Z151" s="40">
        <f t="shared" si="22"/>
        <v>41.87873739</v>
      </c>
      <c r="AA151" s="40">
        <f t="shared" si="23"/>
        <v>21.12126261</v>
      </c>
      <c r="AB151" s="40">
        <f t="shared" si="24"/>
        <v>34.33677008</v>
      </c>
      <c r="AC151" s="40">
        <f t="shared" si="25"/>
        <v>26.66322992</v>
      </c>
      <c r="AD151" s="40">
        <f t="shared" ref="AD151:AE151" si="633">IF($D151=0,"",IFERROR(F151/AA151,0.5))</f>
        <v>1.230987015</v>
      </c>
      <c r="AE151" s="40">
        <f t="shared" si="633"/>
        <v>0.553342669</v>
      </c>
      <c r="AF151" s="34">
        <f t="shared" si="27"/>
        <v>52</v>
      </c>
      <c r="AG151" s="34">
        <f t="shared" ref="AG151:AH151" si="634">IF($D151=0,"",ROUND(AA151*AD151,0))</f>
        <v>26</v>
      </c>
      <c r="AH151" s="34">
        <f t="shared" si="634"/>
        <v>19</v>
      </c>
      <c r="AI151" s="34">
        <f t="shared" si="29"/>
        <v>15</v>
      </c>
      <c r="AJ151" s="80"/>
      <c r="AK151" s="99"/>
      <c r="AL151" s="17"/>
      <c r="AM151" s="100">
        <f t="shared" si="30"/>
        <v>124</v>
      </c>
      <c r="AN151" s="43" t="str">
        <f t="shared" si="31"/>
        <v>#DIV/0!</v>
      </c>
      <c r="AO151" s="100">
        <f t="shared" si="32"/>
        <v>112</v>
      </c>
      <c r="AP151" s="42" t="str">
        <f t="shared" si="33"/>
        <v>#DIV/0!</v>
      </c>
      <c r="AQ151" s="39">
        <f t="shared" si="34"/>
        <v>0.4516129032</v>
      </c>
      <c r="AR151" s="39">
        <f t="shared" si="35"/>
        <v>0.6370967742</v>
      </c>
      <c r="AS151" s="39">
        <f t="shared" si="36"/>
        <v>0.6339285714</v>
      </c>
      <c r="AT151" s="39">
        <f t="shared" si="37"/>
        <v>0.5982142857</v>
      </c>
      <c r="AU151" s="39">
        <f t="shared" si="10"/>
        <v>0.4516129032</v>
      </c>
      <c r="AV151" s="39">
        <f t="shared" si="38"/>
        <v>0.5080645161</v>
      </c>
      <c r="AW151" s="39">
        <f t="shared" si="39"/>
        <v>0.6339285714</v>
      </c>
      <c r="AX151" s="39">
        <f t="shared" si="40"/>
        <v>0.6964285714</v>
      </c>
    </row>
    <row r="152">
      <c r="A152" s="73"/>
      <c r="B152" s="73"/>
      <c r="C152" s="73"/>
      <c r="D152" s="74">
        <f t="shared" si="11"/>
        <v>1</v>
      </c>
      <c r="E152" s="84">
        <f>'AtLarge; STUV'!M158</f>
        <v>155</v>
      </c>
      <c r="F152" s="84">
        <f>'AtLarge; STUV'!N158</f>
        <v>137</v>
      </c>
      <c r="G152" s="85">
        <f>'AtLarge; STUV'!O158</f>
        <v>98</v>
      </c>
      <c r="H152" s="85">
        <f>'AtLarge; STUV'!P158</f>
        <v>262</v>
      </c>
      <c r="I152" s="94">
        <f t="shared" si="12"/>
        <v>0.4691780822</v>
      </c>
      <c r="J152" s="95">
        <f t="shared" si="13"/>
        <v>0.7277777778</v>
      </c>
      <c r="K152" s="96">
        <f t="shared" ref="K152:M152" si="635">IF($D152=0,"",POWER($I152,K$2))</f>
        <v>1</v>
      </c>
      <c r="L152" s="96">
        <f t="shared" si="635"/>
        <v>0.4691780822</v>
      </c>
      <c r="M152" s="96">
        <f t="shared" si="635"/>
        <v>0.2201280728</v>
      </c>
      <c r="N152" s="97">
        <f t="shared" ref="N152:O152" si="636">IF($D152=0,"",$J152*K152)</f>
        <v>0.7277777778</v>
      </c>
      <c r="O152" s="97">
        <f t="shared" si="636"/>
        <v>0.341457382</v>
      </c>
      <c r="P152" s="40"/>
      <c r="Q152" s="40"/>
      <c r="R152" s="40"/>
      <c r="S152" s="40"/>
      <c r="T152" s="94">
        <f t="shared" si="16"/>
        <v>0.4691780822</v>
      </c>
      <c r="U152" s="94">
        <f t="shared" si="17"/>
        <v>0.4041316746</v>
      </c>
      <c r="V152" s="98">
        <f t="shared" si="18"/>
        <v>0.6168163525</v>
      </c>
      <c r="W152" s="98">
        <f t="shared" si="19"/>
        <v>0.5135631845</v>
      </c>
      <c r="X152" s="40">
        <f t="shared" si="20"/>
        <v>292</v>
      </c>
      <c r="Y152" s="40">
        <f t="shared" si="21"/>
        <v>360</v>
      </c>
      <c r="Z152" s="40">
        <f t="shared" si="22"/>
        <v>180.1103749</v>
      </c>
      <c r="AA152" s="40">
        <f t="shared" si="23"/>
        <v>111.8896251</v>
      </c>
      <c r="AB152" s="40">
        <f t="shared" si="24"/>
        <v>184.8827464</v>
      </c>
      <c r="AC152" s="40">
        <f t="shared" si="25"/>
        <v>175.1172536</v>
      </c>
      <c r="AD152" s="40">
        <f t="shared" ref="AD152:AE152" si="637">IF($D152=0,"",IFERROR(F152/AA152,0.5))</f>
        <v>1.224420941</v>
      </c>
      <c r="AE152" s="40">
        <f t="shared" si="637"/>
        <v>0.5300656871</v>
      </c>
      <c r="AF152" s="34">
        <f t="shared" si="27"/>
        <v>221</v>
      </c>
      <c r="AG152" s="34">
        <f t="shared" ref="AG152:AH152" si="638">IF($D152=0,"",ROUND(AA152*AD152,0))</f>
        <v>137</v>
      </c>
      <c r="AH152" s="34">
        <f t="shared" si="638"/>
        <v>98</v>
      </c>
      <c r="AI152" s="34">
        <f t="shared" si="29"/>
        <v>93</v>
      </c>
      <c r="AJ152" s="80"/>
      <c r="AK152" s="99"/>
      <c r="AL152" s="17"/>
      <c r="AM152" s="100">
        <f t="shared" si="30"/>
        <v>652</v>
      </c>
      <c r="AN152" s="43" t="str">
        <f t="shared" si="31"/>
        <v>#DIV/0!</v>
      </c>
      <c r="AO152" s="100">
        <f t="shared" si="32"/>
        <v>549</v>
      </c>
      <c r="AP152" s="42" t="str">
        <f t="shared" si="33"/>
        <v>#DIV/0!</v>
      </c>
      <c r="AQ152" s="39">
        <f t="shared" si="34"/>
        <v>0.3880368098</v>
      </c>
      <c r="AR152" s="39">
        <f t="shared" si="35"/>
        <v>0.6395705521</v>
      </c>
      <c r="AS152" s="39">
        <f t="shared" si="36"/>
        <v>0.5810564663</v>
      </c>
      <c r="AT152" s="39">
        <f t="shared" si="37"/>
        <v>0.5719489982</v>
      </c>
      <c r="AU152" s="39">
        <f t="shared" si="10"/>
        <v>0.3880368098</v>
      </c>
      <c r="AV152" s="39">
        <f t="shared" si="38"/>
        <v>0.4478527607</v>
      </c>
      <c r="AW152" s="39">
        <f t="shared" si="39"/>
        <v>0.5810564663</v>
      </c>
      <c r="AX152" s="39">
        <f t="shared" si="40"/>
        <v>0.6520947177</v>
      </c>
    </row>
    <row r="153">
      <c r="A153" s="73"/>
      <c r="B153" s="73"/>
      <c r="C153" s="73"/>
      <c r="D153" s="74">
        <f t="shared" si="11"/>
        <v>1</v>
      </c>
      <c r="E153" s="84">
        <f>'AtLarge; STUV'!M159</f>
        <v>168</v>
      </c>
      <c r="F153" s="84">
        <f>'AtLarge; STUV'!N159</f>
        <v>156</v>
      </c>
      <c r="G153" s="85">
        <f>'AtLarge; STUV'!O159</f>
        <v>117</v>
      </c>
      <c r="H153" s="85">
        <f>'AtLarge; STUV'!P159</f>
        <v>211</v>
      </c>
      <c r="I153" s="94">
        <f t="shared" si="12"/>
        <v>0.4814814815</v>
      </c>
      <c r="J153" s="95">
        <f t="shared" si="13"/>
        <v>0.6432926829</v>
      </c>
      <c r="K153" s="96">
        <f t="shared" ref="K153:M153" si="639">IF($D153=0,"",POWER($I153,K$2))</f>
        <v>1</v>
      </c>
      <c r="L153" s="96">
        <f t="shared" si="639"/>
        <v>0.4814814815</v>
      </c>
      <c r="M153" s="96">
        <f t="shared" si="639"/>
        <v>0.231824417</v>
      </c>
      <c r="N153" s="97">
        <f t="shared" ref="N153:O153" si="640">IF($D153=0,"",$J153*K153)</f>
        <v>0.6432926829</v>
      </c>
      <c r="O153" s="97">
        <f t="shared" si="640"/>
        <v>0.309733514</v>
      </c>
      <c r="P153" s="40"/>
      <c r="Q153" s="40"/>
      <c r="R153" s="40"/>
      <c r="S153" s="40"/>
      <c r="T153" s="94">
        <f t="shared" si="16"/>
        <v>0.4814814815</v>
      </c>
      <c r="U153" s="94">
        <f t="shared" si="17"/>
        <v>0.3196465798</v>
      </c>
      <c r="V153" s="98">
        <f t="shared" si="18"/>
        <v>0.5885750175</v>
      </c>
      <c r="W153" s="98">
        <f t="shared" si="19"/>
        <v>0.5941332278</v>
      </c>
      <c r="X153" s="40">
        <f t="shared" si="20"/>
        <v>324</v>
      </c>
      <c r="Y153" s="40">
        <f t="shared" si="21"/>
        <v>328</v>
      </c>
      <c r="Z153" s="40">
        <f t="shared" si="22"/>
        <v>190.6983057</v>
      </c>
      <c r="AA153" s="40">
        <f t="shared" si="23"/>
        <v>133.3016943</v>
      </c>
      <c r="AB153" s="40">
        <f t="shared" si="24"/>
        <v>194.8756987</v>
      </c>
      <c r="AC153" s="40">
        <f t="shared" si="25"/>
        <v>133.1243013</v>
      </c>
      <c r="AD153" s="40">
        <f t="shared" ref="AD153:AE153" si="641">IF($D153=0,"",IFERROR(F153/AA153,0.5))</f>
        <v>1.170277698</v>
      </c>
      <c r="AE153" s="40">
        <f t="shared" si="641"/>
        <v>0.6003827094</v>
      </c>
      <c r="AF153" s="34">
        <f t="shared" si="27"/>
        <v>223</v>
      </c>
      <c r="AG153" s="34">
        <f t="shared" ref="AG153:AH153" si="642">IF($D153=0,"",ROUND(AA153*AD153,0))</f>
        <v>156</v>
      </c>
      <c r="AH153" s="34">
        <f t="shared" si="642"/>
        <v>117</v>
      </c>
      <c r="AI153" s="34">
        <f t="shared" si="29"/>
        <v>80</v>
      </c>
      <c r="AJ153" s="80"/>
      <c r="AK153" s="99"/>
      <c r="AL153" s="17"/>
      <c r="AM153" s="100">
        <f t="shared" si="30"/>
        <v>652</v>
      </c>
      <c r="AN153" s="43" t="str">
        <f t="shared" si="31"/>
        <v>#DIV/0!</v>
      </c>
      <c r="AO153" s="100">
        <f t="shared" si="32"/>
        <v>576</v>
      </c>
      <c r="AP153" s="42" t="str">
        <f t="shared" si="33"/>
        <v>#DIV/0!</v>
      </c>
      <c r="AQ153" s="39">
        <f t="shared" si="34"/>
        <v>0.4371165644</v>
      </c>
      <c r="AR153" s="39">
        <f t="shared" si="35"/>
        <v>0.5812883436</v>
      </c>
      <c r="AS153" s="39">
        <f t="shared" si="36"/>
        <v>0.5902777778</v>
      </c>
      <c r="AT153" s="39">
        <f t="shared" si="37"/>
        <v>0.5260416667</v>
      </c>
      <c r="AU153" s="39">
        <f t="shared" si="10"/>
        <v>0.4371165644</v>
      </c>
      <c r="AV153" s="39">
        <f t="shared" si="38"/>
        <v>0.4969325153</v>
      </c>
      <c r="AW153" s="39">
        <f t="shared" si="39"/>
        <v>0.5902777778</v>
      </c>
      <c r="AX153" s="39">
        <f t="shared" si="40"/>
        <v>0.6579861111</v>
      </c>
    </row>
    <row r="154">
      <c r="A154" s="73"/>
      <c r="B154" s="73"/>
      <c r="C154" s="73"/>
      <c r="D154" s="74">
        <f t="shared" si="11"/>
        <v>1</v>
      </c>
      <c r="E154" s="84">
        <f>'AtLarge; STUV'!M160</f>
        <v>232</v>
      </c>
      <c r="F154" s="84">
        <f>'AtLarge; STUV'!N160</f>
        <v>233</v>
      </c>
      <c r="G154" s="85">
        <f>'AtLarge; STUV'!O160</f>
        <v>162</v>
      </c>
      <c r="H154" s="85">
        <f>'AtLarge; STUV'!P160</f>
        <v>318</v>
      </c>
      <c r="I154" s="94">
        <f t="shared" si="12"/>
        <v>0.5010752688</v>
      </c>
      <c r="J154" s="95">
        <f t="shared" si="13"/>
        <v>0.6625</v>
      </c>
      <c r="K154" s="96">
        <f t="shared" ref="K154:M154" si="643">IF($D154=0,"",POWER($I154,K$2))</f>
        <v>1</v>
      </c>
      <c r="L154" s="96">
        <f t="shared" si="643"/>
        <v>0.5010752688</v>
      </c>
      <c r="M154" s="96">
        <f t="shared" si="643"/>
        <v>0.251076425</v>
      </c>
      <c r="N154" s="97">
        <f t="shared" ref="N154:O154" si="644">IF($D154=0,"",$J154*K154)</f>
        <v>0.6625</v>
      </c>
      <c r="O154" s="97">
        <f t="shared" si="644"/>
        <v>0.3319623656</v>
      </c>
      <c r="P154" s="40"/>
      <c r="Q154" s="40"/>
      <c r="R154" s="40"/>
      <c r="S154" s="40"/>
      <c r="T154" s="94">
        <f t="shared" si="16"/>
        <v>0.5010752688</v>
      </c>
      <c r="U154" s="94">
        <f t="shared" si="17"/>
        <v>0.3388538969</v>
      </c>
      <c r="V154" s="98">
        <f t="shared" si="18"/>
        <v>0.5730183422</v>
      </c>
      <c r="W154" s="98">
        <f t="shared" si="19"/>
        <v>0.571531737</v>
      </c>
      <c r="X154" s="40">
        <f t="shared" si="20"/>
        <v>465</v>
      </c>
      <c r="Y154" s="40">
        <f t="shared" si="21"/>
        <v>480</v>
      </c>
      <c r="Z154" s="40">
        <f t="shared" si="22"/>
        <v>266.4535291</v>
      </c>
      <c r="AA154" s="40">
        <f t="shared" si="23"/>
        <v>198.5464709</v>
      </c>
      <c r="AB154" s="40">
        <f t="shared" si="24"/>
        <v>274.3352338</v>
      </c>
      <c r="AC154" s="40">
        <f t="shared" si="25"/>
        <v>205.6647662</v>
      </c>
      <c r="AD154" s="40">
        <f t="shared" ref="AD154:AE154" si="645">IF($D154=0,"",IFERROR(F154/AA154,0.5))</f>
        <v>1.173528792</v>
      </c>
      <c r="AE154" s="40">
        <f t="shared" si="645"/>
        <v>0.5905183879</v>
      </c>
      <c r="AF154" s="34">
        <f t="shared" si="27"/>
        <v>313</v>
      </c>
      <c r="AG154" s="34">
        <f t="shared" ref="AG154:AH154" si="646">IF($D154=0,"",ROUND(AA154*AD154,0))</f>
        <v>233</v>
      </c>
      <c r="AH154" s="34">
        <f t="shared" si="646"/>
        <v>162</v>
      </c>
      <c r="AI154" s="34">
        <f t="shared" si="29"/>
        <v>121</v>
      </c>
      <c r="AJ154" s="80"/>
      <c r="AK154" s="99"/>
      <c r="AL154" s="17"/>
      <c r="AM154" s="100">
        <f t="shared" si="30"/>
        <v>945</v>
      </c>
      <c r="AN154" s="43" t="str">
        <f t="shared" si="31"/>
        <v>#DIV/0!</v>
      </c>
      <c r="AO154" s="100">
        <f t="shared" si="32"/>
        <v>829</v>
      </c>
      <c r="AP154" s="42" t="str">
        <f t="shared" si="33"/>
        <v>#DIV/0!</v>
      </c>
      <c r="AQ154" s="39">
        <f t="shared" si="34"/>
        <v>0.4169312169</v>
      </c>
      <c r="AR154" s="39">
        <f t="shared" si="35"/>
        <v>0.582010582</v>
      </c>
      <c r="AS154" s="39">
        <f t="shared" si="36"/>
        <v>0.5729794934</v>
      </c>
      <c r="AT154" s="39">
        <f t="shared" si="37"/>
        <v>0.523522316</v>
      </c>
      <c r="AU154" s="39">
        <f t="shared" si="10"/>
        <v>0.4169312169</v>
      </c>
      <c r="AV154" s="39">
        <f t="shared" si="38"/>
        <v>0.4920634921</v>
      </c>
      <c r="AW154" s="39">
        <f t="shared" si="39"/>
        <v>0.5729794934</v>
      </c>
      <c r="AX154" s="39">
        <f t="shared" si="40"/>
        <v>0.6586248492</v>
      </c>
    </row>
    <row r="155">
      <c r="A155" s="73"/>
      <c r="B155" s="73"/>
      <c r="C155" s="73"/>
      <c r="D155" s="74">
        <f t="shared" si="11"/>
        <v>1</v>
      </c>
      <c r="E155" s="84">
        <f>'AtLarge; STUV'!M161</f>
        <v>305</v>
      </c>
      <c r="F155" s="84">
        <f>'AtLarge; STUV'!N161</f>
        <v>264</v>
      </c>
      <c r="G155" s="85">
        <f>'AtLarge; STUV'!O161</f>
        <v>187</v>
      </c>
      <c r="H155" s="85">
        <f>'AtLarge; STUV'!P161</f>
        <v>348</v>
      </c>
      <c r="I155" s="94">
        <f t="shared" si="12"/>
        <v>0.4639718805</v>
      </c>
      <c r="J155" s="95">
        <f t="shared" si="13"/>
        <v>0.6504672897</v>
      </c>
      <c r="K155" s="96">
        <f t="shared" ref="K155:M155" si="647">IF($D155=0,"",POWER($I155,K$2))</f>
        <v>1</v>
      </c>
      <c r="L155" s="96">
        <f t="shared" si="647"/>
        <v>0.4639718805</v>
      </c>
      <c r="M155" s="96">
        <f t="shared" si="647"/>
        <v>0.2152699059</v>
      </c>
      <c r="N155" s="97">
        <f t="shared" ref="N155:O155" si="648">IF($D155=0,"",$J155*K155)</f>
        <v>0.6504672897</v>
      </c>
      <c r="O155" s="97">
        <f t="shared" si="648"/>
        <v>0.3017985316</v>
      </c>
      <c r="P155" s="40"/>
      <c r="Q155" s="40"/>
      <c r="R155" s="40"/>
      <c r="S155" s="40"/>
      <c r="T155" s="94">
        <f t="shared" si="16"/>
        <v>0.4639718805</v>
      </c>
      <c r="U155" s="94">
        <f t="shared" si="17"/>
        <v>0.3268211866</v>
      </c>
      <c r="V155" s="98">
        <f t="shared" si="18"/>
        <v>0.6071338916</v>
      </c>
      <c r="W155" s="98">
        <f t="shared" si="19"/>
        <v>0.5904414392</v>
      </c>
      <c r="X155" s="40">
        <f t="shared" si="20"/>
        <v>569</v>
      </c>
      <c r="Y155" s="40">
        <f t="shared" si="21"/>
        <v>535</v>
      </c>
      <c r="Z155" s="40">
        <f t="shared" si="22"/>
        <v>345.4591843</v>
      </c>
      <c r="AA155" s="40">
        <f t="shared" si="23"/>
        <v>223.5408157</v>
      </c>
      <c r="AB155" s="40">
        <f t="shared" si="24"/>
        <v>315.88617</v>
      </c>
      <c r="AC155" s="40">
        <f t="shared" si="25"/>
        <v>219.11383</v>
      </c>
      <c r="AD155" s="40">
        <f t="shared" ref="AD155:AE155" si="649">IF($D155=0,"",IFERROR(F155/AA155,0.5))</f>
        <v>1.18099238</v>
      </c>
      <c r="AE155" s="40">
        <f t="shared" si="649"/>
        <v>0.5919853978</v>
      </c>
      <c r="AF155" s="34">
        <f t="shared" si="27"/>
        <v>408</v>
      </c>
      <c r="AG155" s="34">
        <f t="shared" ref="AG155:AH155" si="650">IF($D155=0,"",ROUND(AA155*AD155,0))</f>
        <v>264</v>
      </c>
      <c r="AH155" s="34">
        <f t="shared" si="650"/>
        <v>187</v>
      </c>
      <c r="AI155" s="34">
        <f t="shared" si="29"/>
        <v>130</v>
      </c>
      <c r="AJ155" s="80"/>
      <c r="AK155" s="99"/>
      <c r="AL155" s="17"/>
      <c r="AM155" s="100">
        <f t="shared" si="30"/>
        <v>1104</v>
      </c>
      <c r="AN155" s="43" t="str">
        <f t="shared" si="31"/>
        <v>#DIV/0!</v>
      </c>
      <c r="AO155" s="100">
        <f t="shared" si="32"/>
        <v>989</v>
      </c>
      <c r="AP155" s="42" t="str">
        <f t="shared" si="33"/>
        <v>#DIV/0!</v>
      </c>
      <c r="AQ155" s="39">
        <f t="shared" si="34"/>
        <v>0.4456521739</v>
      </c>
      <c r="AR155" s="39">
        <f t="shared" si="35"/>
        <v>0.5914855072</v>
      </c>
      <c r="AS155" s="39">
        <f t="shared" si="36"/>
        <v>0.6016177958</v>
      </c>
      <c r="AT155" s="39">
        <f t="shared" si="37"/>
        <v>0.543983822</v>
      </c>
      <c r="AU155" s="39">
        <f t="shared" si="10"/>
        <v>0.4456521739</v>
      </c>
      <c r="AV155" s="39">
        <f t="shared" si="38"/>
        <v>0.5153985507</v>
      </c>
      <c r="AW155" s="39">
        <f t="shared" si="39"/>
        <v>0.6016177958</v>
      </c>
      <c r="AX155" s="39">
        <f t="shared" si="40"/>
        <v>0.6794742164</v>
      </c>
    </row>
    <row r="156">
      <c r="A156" s="73"/>
      <c r="B156" s="73"/>
      <c r="C156" s="73"/>
      <c r="D156" s="74">
        <f t="shared" si="11"/>
        <v>1</v>
      </c>
      <c r="E156" s="84">
        <f>'AtLarge; STUV'!M162</f>
        <v>224</v>
      </c>
      <c r="F156" s="84">
        <f>'AtLarge; STUV'!N162</f>
        <v>179</v>
      </c>
      <c r="G156" s="85">
        <f>'AtLarge; STUV'!O162</f>
        <v>117</v>
      </c>
      <c r="H156" s="85">
        <f>'AtLarge; STUV'!P162</f>
        <v>274</v>
      </c>
      <c r="I156" s="94">
        <f t="shared" si="12"/>
        <v>0.4441687345</v>
      </c>
      <c r="J156" s="95">
        <f t="shared" si="13"/>
        <v>0.7007672634</v>
      </c>
      <c r="K156" s="96">
        <f t="shared" ref="K156:M156" si="651">IF($D156=0,"",POWER($I156,K$2))</f>
        <v>1</v>
      </c>
      <c r="L156" s="96">
        <f t="shared" si="651"/>
        <v>0.4441687345</v>
      </c>
      <c r="M156" s="96">
        <f t="shared" si="651"/>
        <v>0.1972858647</v>
      </c>
      <c r="N156" s="97">
        <f t="shared" ref="N156:O156" si="652">IF($D156=0,"",$J156*K156)</f>
        <v>0.7007672634</v>
      </c>
      <c r="O156" s="97">
        <f t="shared" si="652"/>
        <v>0.3112589086</v>
      </c>
      <c r="P156" s="40"/>
      <c r="Q156" s="40"/>
      <c r="R156" s="40"/>
      <c r="S156" s="40"/>
      <c r="T156" s="94">
        <f t="shared" si="16"/>
        <v>0.4441687345</v>
      </c>
      <c r="U156" s="94">
        <f t="shared" si="17"/>
        <v>0.3771211603</v>
      </c>
      <c r="V156" s="98">
        <f t="shared" si="18"/>
        <v>0.6361954787</v>
      </c>
      <c r="W156" s="98">
        <f t="shared" si="19"/>
        <v>0.5448599067</v>
      </c>
      <c r="X156" s="40">
        <f t="shared" si="20"/>
        <v>403</v>
      </c>
      <c r="Y156" s="40">
        <f t="shared" si="21"/>
        <v>391</v>
      </c>
      <c r="Z156" s="40">
        <f t="shared" si="22"/>
        <v>256.3867779</v>
      </c>
      <c r="AA156" s="40">
        <f t="shared" si="23"/>
        <v>146.6132221</v>
      </c>
      <c r="AB156" s="40">
        <f t="shared" si="24"/>
        <v>213.0402235</v>
      </c>
      <c r="AC156" s="40">
        <f t="shared" si="25"/>
        <v>177.9597765</v>
      </c>
      <c r="AD156" s="40">
        <f t="shared" ref="AD156:AE156" si="653">IF($D156=0,"",IFERROR(F156/AA156,0.5))</f>
        <v>1.220899435</v>
      </c>
      <c r="AE156" s="40">
        <f t="shared" si="653"/>
        <v>0.5491920636</v>
      </c>
      <c r="AF156" s="34">
        <f t="shared" si="27"/>
        <v>313</v>
      </c>
      <c r="AG156" s="34">
        <f t="shared" ref="AG156:AH156" si="654">IF($D156=0,"",ROUND(AA156*AD156,0))</f>
        <v>179</v>
      </c>
      <c r="AH156" s="34">
        <f t="shared" si="654"/>
        <v>117</v>
      </c>
      <c r="AI156" s="34">
        <f t="shared" si="29"/>
        <v>98</v>
      </c>
      <c r="AJ156" s="80"/>
      <c r="AK156" s="99"/>
      <c r="AL156" s="17"/>
      <c r="AM156" s="100">
        <f t="shared" si="30"/>
        <v>794</v>
      </c>
      <c r="AN156" s="43" t="str">
        <f t="shared" si="31"/>
        <v>#DIV/0!</v>
      </c>
      <c r="AO156" s="100">
        <f t="shared" si="32"/>
        <v>707</v>
      </c>
      <c r="AP156" s="42" t="str">
        <f t="shared" si="33"/>
        <v>#DIV/0!</v>
      </c>
      <c r="AQ156" s="39">
        <f t="shared" si="34"/>
        <v>0.4294710327</v>
      </c>
      <c r="AR156" s="39">
        <f t="shared" si="35"/>
        <v>0.6272040302</v>
      </c>
      <c r="AS156" s="39">
        <f t="shared" si="36"/>
        <v>0.6082036775</v>
      </c>
      <c r="AT156" s="39">
        <f t="shared" si="37"/>
        <v>0.5813295615</v>
      </c>
      <c r="AU156" s="39">
        <f t="shared" si="10"/>
        <v>0.4294710327</v>
      </c>
      <c r="AV156" s="39">
        <f t="shared" si="38"/>
        <v>0.5075566751</v>
      </c>
      <c r="AW156" s="39">
        <f t="shared" si="39"/>
        <v>0.6082036775</v>
      </c>
      <c r="AX156" s="39">
        <f t="shared" si="40"/>
        <v>0.6958981612</v>
      </c>
    </row>
    <row r="157">
      <c r="A157" s="73"/>
      <c r="B157" s="73"/>
      <c r="C157" s="73"/>
      <c r="D157" s="74">
        <f t="shared" si="11"/>
        <v>1</v>
      </c>
      <c r="E157" s="84">
        <f>'AtLarge; STUV'!M163</f>
        <v>127</v>
      </c>
      <c r="F157" s="84">
        <f>'AtLarge; STUV'!N163</f>
        <v>132</v>
      </c>
      <c r="G157" s="85">
        <f>'AtLarge; STUV'!O163</f>
        <v>89</v>
      </c>
      <c r="H157" s="85">
        <f>'AtLarge; STUV'!P163</f>
        <v>158</v>
      </c>
      <c r="I157" s="94">
        <f t="shared" si="12"/>
        <v>0.5096525097</v>
      </c>
      <c r="J157" s="95">
        <f t="shared" si="13"/>
        <v>0.6396761134</v>
      </c>
      <c r="K157" s="96">
        <f t="shared" ref="K157:M157" si="655">IF($D157=0,"",POWER($I157,K$2))</f>
        <v>1</v>
      </c>
      <c r="L157" s="96">
        <f t="shared" si="655"/>
        <v>0.5096525097</v>
      </c>
      <c r="M157" s="96">
        <f t="shared" si="655"/>
        <v>0.2597456806</v>
      </c>
      <c r="N157" s="97">
        <f t="shared" ref="N157:O157" si="656">IF($D157=0,"",$J157*K157)</f>
        <v>0.6396761134</v>
      </c>
      <c r="O157" s="97">
        <f t="shared" si="656"/>
        <v>0.3260125365</v>
      </c>
      <c r="P157" s="40"/>
      <c r="Q157" s="40"/>
      <c r="R157" s="40"/>
      <c r="S157" s="40"/>
      <c r="T157" s="94">
        <f t="shared" si="16"/>
        <v>0.5096525097</v>
      </c>
      <c r="U157" s="94">
        <f t="shared" si="17"/>
        <v>0.3160300102</v>
      </c>
      <c r="V157" s="98">
        <f t="shared" si="18"/>
        <v>0.5602324852</v>
      </c>
      <c r="W157" s="98">
        <f t="shared" si="19"/>
        <v>0.5922927756</v>
      </c>
      <c r="X157" s="40">
        <f t="shared" si="20"/>
        <v>259</v>
      </c>
      <c r="Y157" s="40">
        <f t="shared" si="21"/>
        <v>247</v>
      </c>
      <c r="Z157" s="40">
        <f t="shared" si="22"/>
        <v>145.1002137</v>
      </c>
      <c r="AA157" s="40">
        <f t="shared" si="23"/>
        <v>113.8997863</v>
      </c>
      <c r="AB157" s="40">
        <f t="shared" si="24"/>
        <v>146.2963156</v>
      </c>
      <c r="AC157" s="40">
        <f t="shared" si="25"/>
        <v>100.7036844</v>
      </c>
      <c r="AD157" s="40">
        <f t="shared" ref="AD157:AE157" si="657">IF($D157=0,"",IFERROR(F157/AA157,0.5))</f>
        <v>1.1589135</v>
      </c>
      <c r="AE157" s="40">
        <f t="shared" si="657"/>
        <v>0.6083543503</v>
      </c>
      <c r="AF157" s="34">
        <f t="shared" si="27"/>
        <v>168</v>
      </c>
      <c r="AG157" s="34">
        <f t="shared" ref="AG157:AH157" si="658">IF($D157=0,"",ROUND(AA157*AD157,0))</f>
        <v>132</v>
      </c>
      <c r="AH157" s="34">
        <f t="shared" si="658"/>
        <v>89</v>
      </c>
      <c r="AI157" s="34">
        <f t="shared" si="29"/>
        <v>61</v>
      </c>
      <c r="AJ157" s="80"/>
      <c r="AK157" s="99"/>
      <c r="AL157" s="17"/>
      <c r="AM157" s="100">
        <f t="shared" si="30"/>
        <v>506</v>
      </c>
      <c r="AN157" s="43" t="str">
        <f t="shared" si="31"/>
        <v>#DIV/0!</v>
      </c>
      <c r="AO157" s="100">
        <f t="shared" si="32"/>
        <v>450</v>
      </c>
      <c r="AP157" s="42" t="str">
        <f t="shared" si="33"/>
        <v>#DIV/0!</v>
      </c>
      <c r="AQ157" s="39">
        <f t="shared" si="34"/>
        <v>0.4268774704</v>
      </c>
      <c r="AR157" s="39">
        <f t="shared" si="35"/>
        <v>0.5632411067</v>
      </c>
      <c r="AS157" s="39">
        <f t="shared" si="36"/>
        <v>0.5711111111</v>
      </c>
      <c r="AT157" s="39">
        <f t="shared" si="37"/>
        <v>0.5088888889</v>
      </c>
      <c r="AU157" s="39">
        <f t="shared" si="10"/>
        <v>0.4268774704</v>
      </c>
      <c r="AV157" s="39">
        <f t="shared" si="38"/>
        <v>0.5118577075</v>
      </c>
      <c r="AW157" s="39">
        <f t="shared" si="39"/>
        <v>0.5711111111</v>
      </c>
      <c r="AX157" s="39">
        <f t="shared" si="40"/>
        <v>0.6666666667</v>
      </c>
    </row>
    <row r="158">
      <c r="A158" s="73"/>
      <c r="B158" s="73"/>
      <c r="C158" s="73"/>
      <c r="D158" s="74">
        <f t="shared" si="11"/>
        <v>1</v>
      </c>
      <c r="E158" s="84">
        <f>'AtLarge; STUV'!M164</f>
        <v>373</v>
      </c>
      <c r="F158" s="84">
        <f>'AtLarge; STUV'!N164</f>
        <v>281</v>
      </c>
      <c r="G158" s="85">
        <f>'AtLarge; STUV'!O164</f>
        <v>401</v>
      </c>
      <c r="H158" s="85">
        <f>'AtLarge; STUV'!P164</f>
        <v>499</v>
      </c>
      <c r="I158" s="94">
        <f t="shared" si="12"/>
        <v>0.4296636086</v>
      </c>
      <c r="J158" s="95">
        <f t="shared" si="13"/>
        <v>0.5544444444</v>
      </c>
      <c r="K158" s="96">
        <f t="shared" ref="K158:M158" si="659">IF($D158=0,"",POWER($I158,K$2))</f>
        <v>1</v>
      </c>
      <c r="L158" s="96">
        <f t="shared" si="659"/>
        <v>0.4296636086</v>
      </c>
      <c r="M158" s="96">
        <f t="shared" si="659"/>
        <v>0.1846108165</v>
      </c>
      <c r="N158" s="97">
        <f t="shared" ref="N158:O158" si="660">IF($D158=0,"",$J158*K158)</f>
        <v>0.5544444444</v>
      </c>
      <c r="O158" s="97">
        <f t="shared" si="660"/>
        <v>0.2382246007</v>
      </c>
      <c r="P158" s="40"/>
      <c r="Q158" s="40"/>
      <c r="R158" s="40"/>
      <c r="S158" s="40"/>
      <c r="T158" s="94">
        <f t="shared" si="16"/>
        <v>0.4296636086</v>
      </c>
      <c r="U158" s="94">
        <f t="shared" si="17"/>
        <v>0.2307983413</v>
      </c>
      <c r="V158" s="98">
        <f t="shared" si="18"/>
        <v>0.6224354197</v>
      </c>
      <c r="W158" s="98">
        <f t="shared" si="19"/>
        <v>0.6912546703</v>
      </c>
      <c r="X158" s="40">
        <f t="shared" si="20"/>
        <v>654</v>
      </c>
      <c r="Y158" s="40">
        <f t="shared" si="21"/>
        <v>900</v>
      </c>
      <c r="Z158" s="40">
        <f t="shared" si="22"/>
        <v>407.0727645</v>
      </c>
      <c r="AA158" s="40">
        <f t="shared" si="23"/>
        <v>246.9272355</v>
      </c>
      <c r="AB158" s="40">
        <f t="shared" si="24"/>
        <v>622.1292033</v>
      </c>
      <c r="AC158" s="40">
        <f t="shared" si="25"/>
        <v>277.8707967</v>
      </c>
      <c r="AD158" s="40">
        <f t="shared" ref="AD158:AE158" si="661">IF($D158=0,"",IFERROR(F158/AA158,0.5))</f>
        <v>1.137987065</v>
      </c>
      <c r="AE158" s="40">
        <f t="shared" si="661"/>
        <v>0.6445606441</v>
      </c>
      <c r="AF158" s="34">
        <f t="shared" si="27"/>
        <v>463</v>
      </c>
      <c r="AG158" s="34">
        <f t="shared" ref="AG158:AH158" si="662">IF($D158=0,"",ROUND(AA158*AD158,0))</f>
        <v>281</v>
      </c>
      <c r="AH158" s="34">
        <f t="shared" si="662"/>
        <v>401</v>
      </c>
      <c r="AI158" s="34">
        <f t="shared" si="29"/>
        <v>179</v>
      </c>
      <c r="AJ158" s="80"/>
      <c r="AK158" s="99"/>
      <c r="AL158" s="17"/>
      <c r="AM158" s="100">
        <f t="shared" si="30"/>
        <v>1554</v>
      </c>
      <c r="AN158" s="43" t="str">
        <f t="shared" si="31"/>
        <v>#DIV/0!</v>
      </c>
      <c r="AO158" s="100">
        <f t="shared" si="32"/>
        <v>1324</v>
      </c>
      <c r="AP158" s="42" t="str">
        <f t="shared" si="33"/>
        <v>#DIV/0!</v>
      </c>
      <c r="AQ158" s="39">
        <f t="shared" si="34"/>
        <v>0.4980694981</v>
      </c>
      <c r="AR158" s="39">
        <f t="shared" si="35"/>
        <v>0.5611325611</v>
      </c>
      <c r="AS158" s="39">
        <f t="shared" si="36"/>
        <v>0.6525679758</v>
      </c>
      <c r="AT158" s="39">
        <f t="shared" si="37"/>
        <v>0.4848942598</v>
      </c>
      <c r="AU158" s="39">
        <f t="shared" si="10"/>
        <v>0.4980694981</v>
      </c>
      <c r="AV158" s="39">
        <f t="shared" si="38"/>
        <v>0.4208494208</v>
      </c>
      <c r="AW158" s="39">
        <f t="shared" si="39"/>
        <v>0.6525679758</v>
      </c>
      <c r="AX158" s="39">
        <f t="shared" si="40"/>
        <v>0.5619335347</v>
      </c>
    </row>
    <row r="159">
      <c r="A159" s="73"/>
      <c r="B159" s="73"/>
      <c r="C159" s="73"/>
      <c r="D159" s="74">
        <f t="shared" si="11"/>
        <v>1</v>
      </c>
      <c r="E159" s="84">
        <f>'AtLarge; STUV'!M165</f>
        <v>200</v>
      </c>
      <c r="F159" s="84">
        <f>'AtLarge; STUV'!N165</f>
        <v>90</v>
      </c>
      <c r="G159" s="85">
        <f>'AtLarge; STUV'!O165</f>
        <v>552</v>
      </c>
      <c r="H159" s="85">
        <f>'AtLarge; STUV'!P165</f>
        <v>524</v>
      </c>
      <c r="I159" s="94">
        <f t="shared" si="12"/>
        <v>0.3103448276</v>
      </c>
      <c r="J159" s="95">
        <f t="shared" si="13"/>
        <v>0.4869888476</v>
      </c>
      <c r="K159" s="96">
        <f t="shared" ref="K159:M159" si="663">IF($D159=0,"",POWER($I159,K$2))</f>
        <v>1</v>
      </c>
      <c r="L159" s="96">
        <f t="shared" si="663"/>
        <v>0.3103448276</v>
      </c>
      <c r="M159" s="96">
        <f t="shared" si="663"/>
        <v>0.09631391201</v>
      </c>
      <c r="N159" s="97">
        <f t="shared" ref="N159:O159" si="664">IF($D159=0,"",$J159*K159)</f>
        <v>0.4869888476</v>
      </c>
      <c r="O159" s="97">
        <f t="shared" si="664"/>
        <v>0.1511344699</v>
      </c>
      <c r="P159" s="40"/>
      <c r="Q159" s="40"/>
      <c r="R159" s="40"/>
      <c r="S159" s="40"/>
      <c r="T159" s="94">
        <f t="shared" si="16"/>
        <v>0.3103448276</v>
      </c>
      <c r="U159" s="94">
        <f t="shared" si="17"/>
        <v>0.1633427444</v>
      </c>
      <c r="V159" s="98">
        <f t="shared" si="18"/>
        <v>0.7266428266</v>
      </c>
      <c r="W159" s="98">
        <f t="shared" si="19"/>
        <v>0.7802942423</v>
      </c>
      <c r="X159" s="40">
        <f t="shared" si="20"/>
        <v>290</v>
      </c>
      <c r="Y159" s="40">
        <f t="shared" si="21"/>
        <v>1076</v>
      </c>
      <c r="Z159" s="40">
        <f t="shared" si="22"/>
        <v>210.7264197</v>
      </c>
      <c r="AA159" s="40">
        <f t="shared" si="23"/>
        <v>79.27358027</v>
      </c>
      <c r="AB159" s="40">
        <f t="shared" si="24"/>
        <v>839.5966048</v>
      </c>
      <c r="AC159" s="40">
        <f t="shared" si="25"/>
        <v>236.4033952</v>
      </c>
      <c r="AD159" s="40">
        <f t="shared" ref="AD159:AE159" si="665">IF($D159=0,"",IFERROR(F159/AA159,0.5))</f>
        <v>1.135308885</v>
      </c>
      <c r="AE159" s="40">
        <f t="shared" si="665"/>
        <v>0.6574585901</v>
      </c>
      <c r="AF159" s="34">
        <f t="shared" si="27"/>
        <v>239</v>
      </c>
      <c r="AG159" s="34">
        <f t="shared" ref="AG159:AH159" si="666">IF($D159=0,"",ROUND(AA159*AD159,0))</f>
        <v>90</v>
      </c>
      <c r="AH159" s="34">
        <f t="shared" si="666"/>
        <v>552</v>
      </c>
      <c r="AI159" s="34">
        <f t="shared" si="29"/>
        <v>155</v>
      </c>
      <c r="AJ159" s="80"/>
      <c r="AK159" s="99"/>
      <c r="AL159" s="17"/>
      <c r="AM159" s="100">
        <f t="shared" si="30"/>
        <v>1366</v>
      </c>
      <c r="AN159" s="43" t="str">
        <f t="shared" si="31"/>
        <v>#DIV/0!</v>
      </c>
      <c r="AO159" s="100">
        <f t="shared" si="32"/>
        <v>1036</v>
      </c>
      <c r="AP159" s="42" t="str">
        <f t="shared" si="33"/>
        <v>#DIV/0!</v>
      </c>
      <c r="AQ159" s="39">
        <f t="shared" si="34"/>
        <v>0.5505124451</v>
      </c>
      <c r="AR159" s="39">
        <f t="shared" si="35"/>
        <v>0.5300146413</v>
      </c>
      <c r="AS159" s="39">
        <f t="shared" si="36"/>
        <v>0.7635135135</v>
      </c>
      <c r="AT159" s="39">
        <f t="shared" si="37"/>
        <v>0.3803088803</v>
      </c>
      <c r="AU159" s="39">
        <f t="shared" si="10"/>
        <v>0.5505124451</v>
      </c>
      <c r="AV159" s="39">
        <f t="shared" si="38"/>
        <v>0.2122986823</v>
      </c>
      <c r="AW159" s="39">
        <f t="shared" si="39"/>
        <v>0.7635135135</v>
      </c>
      <c r="AX159" s="39">
        <f t="shared" si="40"/>
        <v>0.3175675676</v>
      </c>
    </row>
    <row r="160">
      <c r="A160" s="73"/>
      <c r="B160" s="73"/>
      <c r="C160" s="73"/>
      <c r="D160" s="74">
        <f t="shared" si="11"/>
        <v>1</v>
      </c>
      <c r="E160" s="84">
        <f>'AtLarge; STUV'!M166</f>
        <v>47</v>
      </c>
      <c r="F160" s="84">
        <f>'AtLarge; STUV'!N166</f>
        <v>33</v>
      </c>
      <c r="G160" s="85">
        <f>'AtLarge; STUV'!O166</f>
        <v>51</v>
      </c>
      <c r="H160" s="85">
        <f>'AtLarge; STUV'!P166</f>
        <v>63</v>
      </c>
      <c r="I160" s="94">
        <f t="shared" si="12"/>
        <v>0.4125</v>
      </c>
      <c r="J160" s="95">
        <f t="shared" si="13"/>
        <v>0.5526315789</v>
      </c>
      <c r="K160" s="96">
        <f t="shared" ref="K160:M160" si="667">IF($D160=0,"",POWER($I160,K$2))</f>
        <v>1</v>
      </c>
      <c r="L160" s="96">
        <f t="shared" si="667"/>
        <v>0.4125</v>
      </c>
      <c r="M160" s="96">
        <f t="shared" si="667"/>
        <v>0.17015625</v>
      </c>
      <c r="N160" s="97">
        <f t="shared" ref="N160:O160" si="668">IF($D160=0,"",$J160*K160)</f>
        <v>0.5526315789</v>
      </c>
      <c r="O160" s="97">
        <f t="shared" si="668"/>
        <v>0.2279605263</v>
      </c>
      <c r="P160" s="40"/>
      <c r="Q160" s="40"/>
      <c r="R160" s="40"/>
      <c r="S160" s="40"/>
      <c r="T160" s="94">
        <f t="shared" si="16"/>
        <v>0.4125</v>
      </c>
      <c r="U160" s="94">
        <f t="shared" si="17"/>
        <v>0.2289854758</v>
      </c>
      <c r="V160" s="98">
        <f t="shared" si="18"/>
        <v>0.6389350443</v>
      </c>
      <c r="W160" s="98">
        <f t="shared" si="19"/>
        <v>0.6963181008</v>
      </c>
      <c r="X160" s="40">
        <f t="shared" si="20"/>
        <v>80</v>
      </c>
      <c r="Y160" s="40">
        <f t="shared" si="21"/>
        <v>114</v>
      </c>
      <c r="Z160" s="40">
        <f t="shared" si="22"/>
        <v>51.11480355</v>
      </c>
      <c r="AA160" s="40">
        <f t="shared" si="23"/>
        <v>28.88519645</v>
      </c>
      <c r="AB160" s="40">
        <f t="shared" si="24"/>
        <v>79.38026349</v>
      </c>
      <c r="AC160" s="40">
        <f t="shared" si="25"/>
        <v>34.61973651</v>
      </c>
      <c r="AD160" s="40">
        <f t="shared" ref="AD160:AE160" si="669">IF($D160=0,"",IFERROR(F160/AA160,0.5))</f>
        <v>1.142453715</v>
      </c>
      <c r="AE160" s="40">
        <f t="shared" si="669"/>
        <v>0.6424770813</v>
      </c>
      <c r="AF160" s="34">
        <f t="shared" si="27"/>
        <v>58</v>
      </c>
      <c r="AG160" s="34">
        <f t="shared" ref="AG160:AH160" si="670">IF($D160=0,"",ROUND(AA160*AD160,0))</f>
        <v>33</v>
      </c>
      <c r="AH160" s="34">
        <f t="shared" si="670"/>
        <v>51</v>
      </c>
      <c r="AI160" s="34">
        <f t="shared" si="29"/>
        <v>22</v>
      </c>
      <c r="AJ160" s="80"/>
      <c r="AK160" s="99"/>
      <c r="AL160" s="17"/>
      <c r="AM160" s="100">
        <f t="shared" si="30"/>
        <v>194</v>
      </c>
      <c r="AN160" s="43" t="str">
        <f t="shared" si="31"/>
        <v>#DIV/0!</v>
      </c>
      <c r="AO160" s="100">
        <f t="shared" si="32"/>
        <v>164</v>
      </c>
      <c r="AP160" s="42" t="str">
        <f t="shared" si="33"/>
        <v>#DIV/0!</v>
      </c>
      <c r="AQ160" s="39">
        <f t="shared" si="34"/>
        <v>0.5051546392</v>
      </c>
      <c r="AR160" s="39">
        <f t="shared" si="35"/>
        <v>0.5670103093</v>
      </c>
      <c r="AS160" s="39">
        <f t="shared" si="36"/>
        <v>0.6646341463</v>
      </c>
      <c r="AT160" s="39">
        <f t="shared" si="37"/>
        <v>0.487804878</v>
      </c>
      <c r="AU160" s="39">
        <f t="shared" si="10"/>
        <v>0.5051546392</v>
      </c>
      <c r="AV160" s="39">
        <f t="shared" si="38"/>
        <v>0.412371134</v>
      </c>
      <c r="AW160" s="39">
        <f t="shared" si="39"/>
        <v>0.6646341463</v>
      </c>
      <c r="AX160" s="39">
        <f t="shared" si="40"/>
        <v>0.5548780488</v>
      </c>
    </row>
    <row r="161">
      <c r="A161" s="73"/>
      <c r="B161" s="73"/>
      <c r="C161" s="73"/>
      <c r="D161" s="74">
        <f t="shared" si="11"/>
        <v>1</v>
      </c>
      <c r="E161" s="84">
        <f>'AtLarge; STUV'!M167</f>
        <v>24</v>
      </c>
      <c r="F161" s="84">
        <f>'AtLarge; STUV'!N167</f>
        <v>18</v>
      </c>
      <c r="G161" s="85">
        <f>'AtLarge; STUV'!O167</f>
        <v>27</v>
      </c>
      <c r="H161" s="85">
        <f>'AtLarge; STUV'!P167</f>
        <v>30</v>
      </c>
      <c r="I161" s="94">
        <f t="shared" si="12"/>
        <v>0.4285714286</v>
      </c>
      <c r="J161" s="95">
        <f t="shared" si="13"/>
        <v>0.5263157895</v>
      </c>
      <c r="K161" s="96">
        <f t="shared" ref="K161:M161" si="671">IF($D161=0,"",POWER($I161,K$2))</f>
        <v>1</v>
      </c>
      <c r="L161" s="96">
        <f t="shared" si="671"/>
        <v>0.4285714286</v>
      </c>
      <c r="M161" s="96">
        <f t="shared" si="671"/>
        <v>0.1836734694</v>
      </c>
      <c r="N161" s="97">
        <f t="shared" ref="N161:O161" si="672">IF($D161=0,"",$J161*K161)</f>
        <v>0.5263157895</v>
      </c>
      <c r="O161" s="97">
        <f t="shared" si="672"/>
        <v>0.2255639098</v>
      </c>
      <c r="P161" s="40"/>
      <c r="Q161" s="40"/>
      <c r="R161" s="40"/>
      <c r="S161" s="40"/>
      <c r="T161" s="94">
        <f t="shared" si="16"/>
        <v>0.4285714286</v>
      </c>
      <c r="U161" s="94">
        <f t="shared" si="17"/>
        <v>0.2026696863</v>
      </c>
      <c r="V161" s="98">
        <f t="shared" si="18"/>
        <v>0.6181253259</v>
      </c>
      <c r="W161" s="98">
        <f t="shared" si="19"/>
        <v>0.7190725994</v>
      </c>
      <c r="X161" s="40">
        <f t="shared" si="20"/>
        <v>42</v>
      </c>
      <c r="Y161" s="40">
        <f t="shared" si="21"/>
        <v>57</v>
      </c>
      <c r="Z161" s="40">
        <f t="shared" si="22"/>
        <v>25.96126369</v>
      </c>
      <c r="AA161" s="40">
        <f t="shared" si="23"/>
        <v>16.03873631</v>
      </c>
      <c r="AB161" s="40">
        <f t="shared" si="24"/>
        <v>40.98713817</v>
      </c>
      <c r="AC161" s="40">
        <f t="shared" si="25"/>
        <v>16.01286183</v>
      </c>
      <c r="AD161" s="40">
        <f t="shared" ref="AD161:AE161" si="673">IF($D161=0,"",IFERROR(F161/AA161,0.5))</f>
        <v>1.122282931</v>
      </c>
      <c r="AE161" s="40">
        <f t="shared" si="673"/>
        <v>0.6587432353</v>
      </c>
      <c r="AF161" s="34">
        <f t="shared" si="27"/>
        <v>29</v>
      </c>
      <c r="AG161" s="34">
        <f t="shared" ref="AG161:AH161" si="674">IF($D161=0,"",ROUND(AA161*AD161,0))</f>
        <v>18</v>
      </c>
      <c r="AH161" s="34">
        <f t="shared" si="674"/>
        <v>27</v>
      </c>
      <c r="AI161" s="34">
        <f t="shared" si="29"/>
        <v>11</v>
      </c>
      <c r="AJ161" s="80"/>
      <c r="AK161" s="99"/>
      <c r="AL161" s="17"/>
      <c r="AM161" s="100">
        <f t="shared" si="30"/>
        <v>99</v>
      </c>
      <c r="AN161" s="43" t="str">
        <f t="shared" si="31"/>
        <v>#DIV/0!</v>
      </c>
      <c r="AO161" s="100">
        <f t="shared" si="32"/>
        <v>85</v>
      </c>
      <c r="AP161" s="42" t="str">
        <f t="shared" si="33"/>
        <v>#DIV/0!</v>
      </c>
      <c r="AQ161" s="39">
        <f t="shared" si="34"/>
        <v>0.5151515152</v>
      </c>
      <c r="AR161" s="39">
        <f t="shared" si="35"/>
        <v>0.5454545455</v>
      </c>
      <c r="AS161" s="39">
        <f t="shared" si="36"/>
        <v>0.6588235294</v>
      </c>
      <c r="AT161" s="39">
        <f t="shared" si="37"/>
        <v>0.4705882353</v>
      </c>
      <c r="AU161" s="39">
        <f t="shared" si="10"/>
        <v>0.5151515152</v>
      </c>
      <c r="AV161" s="39">
        <f t="shared" si="38"/>
        <v>0.4242424242</v>
      </c>
      <c r="AW161" s="39">
        <f t="shared" si="39"/>
        <v>0.6588235294</v>
      </c>
      <c r="AX161" s="39">
        <f t="shared" si="40"/>
        <v>0.5529411765</v>
      </c>
    </row>
    <row r="162">
      <c r="A162" s="73"/>
      <c r="B162" s="73"/>
      <c r="C162" s="73"/>
      <c r="D162" s="74">
        <f t="shared" si="11"/>
        <v>1</v>
      </c>
      <c r="E162" s="84">
        <f>'AtLarge; STUV'!M168</f>
        <v>141</v>
      </c>
      <c r="F162" s="84">
        <f>'AtLarge; STUV'!N168</f>
        <v>184</v>
      </c>
      <c r="G162" s="85">
        <f>'AtLarge; STUV'!O168</f>
        <v>167</v>
      </c>
      <c r="H162" s="85">
        <f>'AtLarge; STUV'!P168</f>
        <v>323</v>
      </c>
      <c r="I162" s="94">
        <f t="shared" si="12"/>
        <v>0.5661538462</v>
      </c>
      <c r="J162" s="95">
        <f t="shared" si="13"/>
        <v>0.6591836735</v>
      </c>
      <c r="K162" s="96">
        <f t="shared" ref="K162:M162" si="675">IF($D162=0,"",POWER($I162,K$2))</f>
        <v>1</v>
      </c>
      <c r="L162" s="96">
        <f t="shared" si="675"/>
        <v>0.5661538462</v>
      </c>
      <c r="M162" s="96">
        <f t="shared" si="675"/>
        <v>0.3205301775</v>
      </c>
      <c r="N162" s="97">
        <f t="shared" ref="N162:O162" si="676">IF($D162=0,"",$J162*K162)</f>
        <v>0.6591836735</v>
      </c>
      <c r="O162" s="97">
        <f t="shared" si="676"/>
        <v>0.3731993721</v>
      </c>
      <c r="P162" s="40"/>
      <c r="Q162" s="40"/>
      <c r="R162" s="40"/>
      <c r="S162" s="40"/>
      <c r="T162" s="94">
        <f t="shared" si="16"/>
        <v>0.5661538462</v>
      </c>
      <c r="U162" s="94">
        <f t="shared" si="17"/>
        <v>0.3355375703</v>
      </c>
      <c r="V162" s="98">
        <f t="shared" si="18"/>
        <v>0.5085076087</v>
      </c>
      <c r="W162" s="98">
        <f t="shared" si="19"/>
        <v>0.5623347536</v>
      </c>
      <c r="X162" s="40">
        <f t="shared" si="20"/>
        <v>325</v>
      </c>
      <c r="Y162" s="40">
        <f t="shared" si="21"/>
        <v>490</v>
      </c>
      <c r="Z162" s="40">
        <f t="shared" si="22"/>
        <v>165.2649728</v>
      </c>
      <c r="AA162" s="40">
        <f t="shared" si="23"/>
        <v>159.7350272</v>
      </c>
      <c r="AB162" s="40">
        <f t="shared" si="24"/>
        <v>275.5440293</v>
      </c>
      <c r="AC162" s="40">
        <f t="shared" si="25"/>
        <v>214.4559707</v>
      </c>
      <c r="AD162" s="40">
        <f t="shared" ref="AD162:AE162" si="677">IF($D162=0,"",IFERROR(F162/AA162,0.5))</f>
        <v>1.151907651</v>
      </c>
      <c r="AE162" s="40">
        <f t="shared" si="677"/>
        <v>0.6060737387</v>
      </c>
      <c r="AF162" s="34">
        <f t="shared" si="27"/>
        <v>190</v>
      </c>
      <c r="AG162" s="34">
        <f t="shared" ref="AG162:AH162" si="678">IF($D162=0,"",ROUND(AA162*AD162,0))</f>
        <v>184</v>
      </c>
      <c r="AH162" s="34">
        <f t="shared" si="678"/>
        <v>167</v>
      </c>
      <c r="AI162" s="34">
        <f t="shared" si="29"/>
        <v>130</v>
      </c>
      <c r="AJ162" s="80"/>
      <c r="AK162" s="99"/>
      <c r="AL162" s="17"/>
      <c r="AM162" s="100">
        <f t="shared" si="30"/>
        <v>815</v>
      </c>
      <c r="AN162" s="43" t="str">
        <f t="shared" si="31"/>
        <v>#DIV/0!</v>
      </c>
      <c r="AO162" s="100">
        <f t="shared" si="32"/>
        <v>671</v>
      </c>
      <c r="AP162" s="42" t="str">
        <f t="shared" si="33"/>
        <v>#DIV/0!</v>
      </c>
      <c r="AQ162" s="39">
        <f t="shared" si="34"/>
        <v>0.3779141104</v>
      </c>
      <c r="AR162" s="39">
        <f t="shared" si="35"/>
        <v>0.5693251534</v>
      </c>
      <c r="AS162" s="39">
        <f t="shared" si="36"/>
        <v>0.5320417288</v>
      </c>
      <c r="AT162" s="39">
        <f t="shared" si="37"/>
        <v>0.476900149</v>
      </c>
      <c r="AU162" s="39">
        <f t="shared" si="10"/>
        <v>0.3779141104</v>
      </c>
      <c r="AV162" s="39">
        <f t="shared" si="38"/>
        <v>0.3987730061</v>
      </c>
      <c r="AW162" s="39">
        <f t="shared" si="39"/>
        <v>0.5320417288</v>
      </c>
      <c r="AX162" s="39">
        <f t="shared" si="40"/>
        <v>0.5573770492</v>
      </c>
    </row>
    <row r="163">
      <c r="A163" s="73"/>
      <c r="B163" s="73"/>
      <c r="C163" s="73"/>
      <c r="D163" s="74">
        <f t="shared" si="11"/>
        <v>1</v>
      </c>
      <c r="E163" s="84">
        <f>'AtLarge; STUV'!M169</f>
        <v>248</v>
      </c>
      <c r="F163" s="84">
        <f>'AtLarge; STUV'!N169</f>
        <v>227</v>
      </c>
      <c r="G163" s="85">
        <f>'AtLarge; STUV'!O169</f>
        <v>164</v>
      </c>
      <c r="H163" s="85">
        <f>'AtLarge; STUV'!P169</f>
        <v>298</v>
      </c>
      <c r="I163" s="94">
        <f t="shared" si="12"/>
        <v>0.4778947368</v>
      </c>
      <c r="J163" s="95">
        <f t="shared" si="13"/>
        <v>0.645021645</v>
      </c>
      <c r="K163" s="96">
        <f t="shared" ref="K163:M163" si="679">IF($D163=0,"",POWER($I163,K$2))</f>
        <v>1</v>
      </c>
      <c r="L163" s="96">
        <f t="shared" si="679"/>
        <v>0.4778947368</v>
      </c>
      <c r="M163" s="96">
        <f t="shared" si="679"/>
        <v>0.2283833795</v>
      </c>
      <c r="N163" s="97">
        <f t="shared" ref="N163:O163" si="680">IF($D163=0,"",$J163*K163)</f>
        <v>0.645021645</v>
      </c>
      <c r="O163" s="97">
        <f t="shared" si="680"/>
        <v>0.3082524493</v>
      </c>
      <c r="P163" s="40"/>
      <c r="Q163" s="40"/>
      <c r="R163" s="40"/>
      <c r="S163" s="40"/>
      <c r="T163" s="94">
        <f t="shared" si="16"/>
        <v>0.4778947368</v>
      </c>
      <c r="U163" s="94">
        <f t="shared" si="17"/>
        <v>0.3213755419</v>
      </c>
      <c r="V163" s="98">
        <f t="shared" si="18"/>
        <v>0.5924263109</v>
      </c>
      <c r="W163" s="98">
        <f t="shared" si="19"/>
        <v>0.5931224922</v>
      </c>
      <c r="X163" s="40">
        <f t="shared" si="20"/>
        <v>475</v>
      </c>
      <c r="Y163" s="40">
        <f t="shared" si="21"/>
        <v>462</v>
      </c>
      <c r="Z163" s="40">
        <f t="shared" si="22"/>
        <v>281.4024977</v>
      </c>
      <c r="AA163" s="40">
        <f t="shared" si="23"/>
        <v>193.5975023</v>
      </c>
      <c r="AB163" s="40">
        <f t="shared" si="24"/>
        <v>274.0225914</v>
      </c>
      <c r="AC163" s="40">
        <f t="shared" si="25"/>
        <v>187.9774086</v>
      </c>
      <c r="AD163" s="40">
        <f t="shared" ref="AD163:AE163" si="681">IF($D163=0,"",IFERROR(F163/AA163,0.5))</f>
        <v>1.172535788</v>
      </c>
      <c r="AE163" s="40">
        <f t="shared" si="681"/>
        <v>0.5984908002</v>
      </c>
      <c r="AF163" s="34">
        <f t="shared" si="27"/>
        <v>330</v>
      </c>
      <c r="AG163" s="34">
        <f t="shared" ref="AG163:AH163" si="682">IF($D163=0,"",ROUND(AA163*AD163,0))</f>
        <v>227</v>
      </c>
      <c r="AH163" s="34">
        <f t="shared" si="682"/>
        <v>164</v>
      </c>
      <c r="AI163" s="34">
        <f t="shared" si="29"/>
        <v>113</v>
      </c>
      <c r="AJ163" s="80"/>
      <c r="AK163" s="99"/>
      <c r="AL163" s="17"/>
      <c r="AM163" s="100">
        <f t="shared" si="30"/>
        <v>937</v>
      </c>
      <c r="AN163" s="43" t="str">
        <f t="shared" si="31"/>
        <v>#DIV/0!</v>
      </c>
      <c r="AO163" s="100">
        <f t="shared" si="32"/>
        <v>834</v>
      </c>
      <c r="AP163" s="42" t="str">
        <f t="shared" si="33"/>
        <v>#DIV/0!</v>
      </c>
      <c r="AQ163" s="39">
        <f t="shared" si="34"/>
        <v>0.439701174</v>
      </c>
      <c r="AR163" s="39">
        <f t="shared" si="35"/>
        <v>0.5827107791</v>
      </c>
      <c r="AS163" s="39">
        <f t="shared" si="36"/>
        <v>0.5923261391</v>
      </c>
      <c r="AT163" s="39">
        <f t="shared" si="37"/>
        <v>0.53117506</v>
      </c>
      <c r="AU163" s="39">
        <f t="shared" si="10"/>
        <v>0.439701174</v>
      </c>
      <c r="AV163" s="39">
        <f t="shared" si="38"/>
        <v>0.5069370331</v>
      </c>
      <c r="AW163" s="39">
        <f t="shared" si="39"/>
        <v>0.5923261391</v>
      </c>
      <c r="AX163" s="39">
        <f t="shared" si="40"/>
        <v>0.6678657074</v>
      </c>
    </row>
    <row r="164">
      <c r="A164" s="73"/>
      <c r="B164" s="73"/>
      <c r="C164" s="73"/>
      <c r="D164" s="74">
        <f t="shared" si="11"/>
        <v>1</v>
      </c>
      <c r="E164" s="84">
        <f>'AtLarge; STUV'!M170</f>
        <v>39</v>
      </c>
      <c r="F164" s="84">
        <f>'AtLarge; STUV'!N170</f>
        <v>51</v>
      </c>
      <c r="G164" s="85">
        <f>'AtLarge; STUV'!O170</f>
        <v>70</v>
      </c>
      <c r="H164" s="85">
        <f>'AtLarge; STUV'!P170</f>
        <v>59</v>
      </c>
      <c r="I164" s="94">
        <f t="shared" si="12"/>
        <v>0.5666666667</v>
      </c>
      <c r="J164" s="95">
        <f t="shared" si="13"/>
        <v>0.4573643411</v>
      </c>
      <c r="K164" s="96">
        <f t="shared" ref="K164:M164" si="683">IF($D164=0,"",POWER($I164,K$2))</f>
        <v>1</v>
      </c>
      <c r="L164" s="96">
        <f t="shared" si="683"/>
        <v>0.5666666667</v>
      </c>
      <c r="M164" s="96">
        <f t="shared" si="683"/>
        <v>0.3211111111</v>
      </c>
      <c r="N164" s="97">
        <f t="shared" ref="N164:O164" si="684">IF($D164=0,"",$J164*K164)</f>
        <v>0.4573643411</v>
      </c>
      <c r="O164" s="97">
        <f t="shared" si="684"/>
        <v>0.2591731266</v>
      </c>
      <c r="P164" s="40"/>
      <c r="Q164" s="40"/>
      <c r="R164" s="40"/>
      <c r="S164" s="40"/>
      <c r="T164" s="94">
        <f t="shared" si="16"/>
        <v>0.5666666667</v>
      </c>
      <c r="U164" s="94">
        <f t="shared" si="17"/>
        <v>0.1337182379</v>
      </c>
      <c r="V164" s="98">
        <f t="shared" si="18"/>
        <v>0.4693884532</v>
      </c>
      <c r="W164" s="98">
        <f t="shared" si="19"/>
        <v>0.7603271716</v>
      </c>
      <c r="X164" s="40">
        <f t="shared" si="20"/>
        <v>90</v>
      </c>
      <c r="Y164" s="40">
        <f t="shared" si="21"/>
        <v>129</v>
      </c>
      <c r="Z164" s="40">
        <f t="shared" si="22"/>
        <v>42.24496079</v>
      </c>
      <c r="AA164" s="40">
        <f t="shared" si="23"/>
        <v>47.75503921</v>
      </c>
      <c r="AB164" s="40">
        <f t="shared" si="24"/>
        <v>98.08220514</v>
      </c>
      <c r="AC164" s="40">
        <f t="shared" si="25"/>
        <v>30.91779486</v>
      </c>
      <c r="AD164" s="40">
        <f t="shared" ref="AD164:AE164" si="685">IF($D164=0,"",IFERROR(F164/AA164,0.5))</f>
        <v>1.067950123</v>
      </c>
      <c r="AE164" s="40">
        <f t="shared" si="685"/>
        <v>0.7136870536</v>
      </c>
      <c r="AF164" s="34">
        <f t="shared" si="27"/>
        <v>45</v>
      </c>
      <c r="AG164" s="34">
        <f t="shared" ref="AG164:AH164" si="686">IF($D164=0,"",ROUND(AA164*AD164,0))</f>
        <v>51</v>
      </c>
      <c r="AH164" s="34">
        <f t="shared" si="686"/>
        <v>70</v>
      </c>
      <c r="AI164" s="34">
        <f t="shared" si="29"/>
        <v>22</v>
      </c>
      <c r="AJ164" s="80"/>
      <c r="AK164" s="99"/>
      <c r="AL164" s="17"/>
      <c r="AM164" s="100">
        <f t="shared" si="30"/>
        <v>219</v>
      </c>
      <c r="AN164" s="43" t="str">
        <f t="shared" si="31"/>
        <v>#DIV/0!</v>
      </c>
      <c r="AO164" s="100">
        <f t="shared" si="32"/>
        <v>188</v>
      </c>
      <c r="AP164" s="42" t="str">
        <f t="shared" si="33"/>
        <v>#DIV/0!</v>
      </c>
      <c r="AQ164" s="39">
        <f t="shared" si="34"/>
        <v>0.497716895</v>
      </c>
      <c r="AR164" s="39">
        <f t="shared" si="35"/>
        <v>0.4474885845</v>
      </c>
      <c r="AS164" s="39">
        <f t="shared" si="36"/>
        <v>0.6117021277</v>
      </c>
      <c r="AT164" s="39">
        <f t="shared" si="37"/>
        <v>0.3563829787</v>
      </c>
      <c r="AU164" s="39">
        <f t="shared" si="10"/>
        <v>0.497716895</v>
      </c>
      <c r="AV164" s="39">
        <f t="shared" si="38"/>
        <v>0.4109589041</v>
      </c>
      <c r="AW164" s="39">
        <f t="shared" si="39"/>
        <v>0.6117021277</v>
      </c>
      <c r="AX164" s="39">
        <f t="shared" si="40"/>
        <v>0.5106382979</v>
      </c>
    </row>
    <row r="165">
      <c r="A165" s="73"/>
      <c r="B165" s="73"/>
      <c r="C165" s="73"/>
      <c r="D165" s="74">
        <f t="shared" si="11"/>
        <v>1</v>
      </c>
      <c r="E165" s="84">
        <f>'AtLarge; STUV'!M171</f>
        <v>117</v>
      </c>
      <c r="F165" s="84">
        <f>'AtLarge; STUV'!N171</f>
        <v>126</v>
      </c>
      <c r="G165" s="85">
        <f>'AtLarge; STUV'!O171</f>
        <v>56</v>
      </c>
      <c r="H165" s="85">
        <f>'AtLarge; STUV'!P171</f>
        <v>140</v>
      </c>
      <c r="I165" s="94">
        <f t="shared" si="12"/>
        <v>0.5185185185</v>
      </c>
      <c r="J165" s="95">
        <f t="shared" si="13"/>
        <v>0.7142857143</v>
      </c>
      <c r="K165" s="96">
        <f t="shared" ref="K165:M165" si="687">IF($D165=0,"",POWER($I165,K$2))</f>
        <v>1</v>
      </c>
      <c r="L165" s="96">
        <f t="shared" si="687"/>
        <v>0.5185185185</v>
      </c>
      <c r="M165" s="96">
        <f t="shared" si="687"/>
        <v>0.268861454</v>
      </c>
      <c r="N165" s="97">
        <f t="shared" ref="N165:O165" si="688">IF($D165=0,"",$J165*K165)</f>
        <v>0.7142857143</v>
      </c>
      <c r="O165" s="97">
        <f t="shared" si="688"/>
        <v>0.3703703704</v>
      </c>
      <c r="P165" s="40"/>
      <c r="Q165" s="40"/>
      <c r="R165" s="40"/>
      <c r="S165" s="40"/>
      <c r="T165" s="94">
        <f t="shared" si="16"/>
        <v>0.5185185185</v>
      </c>
      <c r="U165" s="94">
        <f t="shared" si="17"/>
        <v>0.3906396111</v>
      </c>
      <c r="V165" s="98">
        <f t="shared" si="18"/>
        <v>0.5658059734</v>
      </c>
      <c r="W165" s="98">
        <f t="shared" si="19"/>
        <v>0.5173652446</v>
      </c>
      <c r="X165" s="40">
        <f t="shared" si="20"/>
        <v>243</v>
      </c>
      <c r="Y165" s="40">
        <f t="shared" si="21"/>
        <v>196</v>
      </c>
      <c r="Z165" s="40">
        <f t="shared" si="22"/>
        <v>137.4908515</v>
      </c>
      <c r="AA165" s="40">
        <f t="shared" si="23"/>
        <v>105.5091485</v>
      </c>
      <c r="AB165" s="40">
        <f t="shared" si="24"/>
        <v>101.4035879</v>
      </c>
      <c r="AC165" s="40">
        <f t="shared" si="25"/>
        <v>94.59641205</v>
      </c>
      <c r="AD165" s="40">
        <f t="shared" ref="AD165:AE165" si="689">IF($D165=0,"",IFERROR(F165/AA165,0.5))</f>
        <v>1.19420924</v>
      </c>
      <c r="AE165" s="40">
        <f t="shared" si="689"/>
        <v>0.5522487038</v>
      </c>
      <c r="AF165" s="34">
        <f t="shared" si="27"/>
        <v>164</v>
      </c>
      <c r="AG165" s="34">
        <f t="shared" ref="AG165:AH165" si="690">IF($D165=0,"",ROUND(AA165*AD165,0))</f>
        <v>126</v>
      </c>
      <c r="AH165" s="34">
        <f t="shared" si="690"/>
        <v>56</v>
      </c>
      <c r="AI165" s="34">
        <f t="shared" si="29"/>
        <v>52</v>
      </c>
      <c r="AJ165" s="80"/>
      <c r="AK165" s="99"/>
      <c r="AL165" s="17"/>
      <c r="AM165" s="100">
        <f t="shared" si="30"/>
        <v>439</v>
      </c>
      <c r="AN165" s="43" t="str">
        <f t="shared" si="31"/>
        <v>#DIV/0!</v>
      </c>
      <c r="AO165" s="100">
        <f t="shared" si="32"/>
        <v>398</v>
      </c>
      <c r="AP165" s="42" t="str">
        <f t="shared" si="33"/>
        <v>#DIV/0!</v>
      </c>
      <c r="AQ165" s="39">
        <f t="shared" si="34"/>
        <v>0.3940774487</v>
      </c>
      <c r="AR165" s="39">
        <f t="shared" si="35"/>
        <v>0.5854214123</v>
      </c>
      <c r="AS165" s="39">
        <f t="shared" si="36"/>
        <v>0.5527638191</v>
      </c>
      <c r="AT165" s="39">
        <f t="shared" si="37"/>
        <v>0.5427135678</v>
      </c>
      <c r="AU165" s="39">
        <f t="shared" si="10"/>
        <v>0.3940774487</v>
      </c>
      <c r="AV165" s="39">
        <f t="shared" si="38"/>
        <v>0.5535307517</v>
      </c>
      <c r="AW165" s="39">
        <f t="shared" si="39"/>
        <v>0.5527638191</v>
      </c>
      <c r="AX165" s="39">
        <f t="shared" si="40"/>
        <v>0.7286432161</v>
      </c>
    </row>
    <row r="166">
      <c r="A166" s="73"/>
      <c r="B166" s="73"/>
      <c r="C166" s="73"/>
      <c r="D166" s="74">
        <f t="shared" si="11"/>
        <v>1</v>
      </c>
      <c r="E166" s="84">
        <f>'AtLarge; STUV'!M172</f>
        <v>131</v>
      </c>
      <c r="F166" s="84">
        <f>'AtLarge; STUV'!N172</f>
        <v>121</v>
      </c>
      <c r="G166" s="85">
        <f>'AtLarge; STUV'!O172</f>
        <v>58</v>
      </c>
      <c r="H166" s="85">
        <f>'AtLarge; STUV'!P172</f>
        <v>132</v>
      </c>
      <c r="I166" s="94">
        <f t="shared" si="12"/>
        <v>0.4801587302</v>
      </c>
      <c r="J166" s="95">
        <f t="shared" si="13"/>
        <v>0.6947368421</v>
      </c>
      <c r="K166" s="96">
        <f t="shared" ref="K166:M166" si="691">IF($D166=0,"",POWER($I166,K$2))</f>
        <v>1</v>
      </c>
      <c r="L166" s="96">
        <f t="shared" si="691"/>
        <v>0.4801587302</v>
      </c>
      <c r="M166" s="96">
        <f t="shared" si="691"/>
        <v>0.2305524061</v>
      </c>
      <c r="N166" s="97">
        <f t="shared" ref="N166:O166" si="692">IF($D166=0,"",$J166*K166)</f>
        <v>0.6947368421</v>
      </c>
      <c r="O166" s="97">
        <f t="shared" si="692"/>
        <v>0.3335839599</v>
      </c>
      <c r="P166" s="40"/>
      <c r="Q166" s="40"/>
      <c r="R166" s="40"/>
      <c r="S166" s="40"/>
      <c r="T166" s="94">
        <f t="shared" si="16"/>
        <v>0.4801587302</v>
      </c>
      <c r="U166" s="94">
        <f t="shared" si="17"/>
        <v>0.371090739</v>
      </c>
      <c r="V166" s="98">
        <f t="shared" si="18"/>
        <v>0.5997165785</v>
      </c>
      <c r="W166" s="98">
        <f t="shared" si="19"/>
        <v>0.5438926386</v>
      </c>
      <c r="X166" s="40">
        <f t="shared" si="20"/>
        <v>252</v>
      </c>
      <c r="Y166" s="40">
        <f t="shared" si="21"/>
        <v>190</v>
      </c>
      <c r="Z166" s="40">
        <f t="shared" si="22"/>
        <v>151.1285778</v>
      </c>
      <c r="AA166" s="40">
        <f t="shared" si="23"/>
        <v>100.8714222</v>
      </c>
      <c r="AB166" s="40">
        <f t="shared" si="24"/>
        <v>103.3396013</v>
      </c>
      <c r="AC166" s="40">
        <f t="shared" si="25"/>
        <v>86.66039867</v>
      </c>
      <c r="AD166" s="40">
        <f t="shared" ref="AD166:AE166" si="693">IF($D166=0,"",IFERROR(F166/AA166,0.5))</f>
        <v>1.199546882</v>
      </c>
      <c r="AE166" s="40">
        <f t="shared" si="693"/>
        <v>0.5612562779</v>
      </c>
      <c r="AF166" s="34">
        <f t="shared" si="27"/>
        <v>181</v>
      </c>
      <c r="AG166" s="34">
        <f t="shared" ref="AG166:AH166" si="694">IF($D166=0,"",ROUND(AA166*AD166,0))</f>
        <v>121</v>
      </c>
      <c r="AH166" s="34">
        <f t="shared" si="694"/>
        <v>58</v>
      </c>
      <c r="AI166" s="34">
        <f t="shared" si="29"/>
        <v>49</v>
      </c>
      <c r="AJ166" s="80"/>
      <c r="AK166" s="99"/>
      <c r="AL166" s="17"/>
      <c r="AM166" s="100">
        <f t="shared" si="30"/>
        <v>442</v>
      </c>
      <c r="AN166" s="43" t="str">
        <f t="shared" si="31"/>
        <v>#DIV/0!</v>
      </c>
      <c r="AO166" s="100">
        <f t="shared" si="32"/>
        <v>409</v>
      </c>
      <c r="AP166" s="42" t="str">
        <f t="shared" si="33"/>
        <v>#DIV/0!</v>
      </c>
      <c r="AQ166" s="39">
        <f t="shared" si="34"/>
        <v>0.42760181</v>
      </c>
      <c r="AR166" s="39">
        <f t="shared" si="35"/>
        <v>0.5950226244</v>
      </c>
      <c r="AS166" s="39">
        <f t="shared" si="36"/>
        <v>0.5843520782</v>
      </c>
      <c r="AT166" s="39">
        <f t="shared" si="37"/>
        <v>0.5623471883</v>
      </c>
      <c r="AU166" s="39">
        <f t="shared" si="10"/>
        <v>0.42760181</v>
      </c>
      <c r="AV166" s="39">
        <f t="shared" si="38"/>
        <v>0.5701357466</v>
      </c>
      <c r="AW166" s="39">
        <f t="shared" si="39"/>
        <v>0.5843520782</v>
      </c>
      <c r="AX166" s="39">
        <f t="shared" si="40"/>
        <v>0.7383863081</v>
      </c>
    </row>
    <row r="167">
      <c r="A167" s="73"/>
      <c r="B167" s="73"/>
      <c r="C167" s="73"/>
      <c r="D167" s="74">
        <f t="shared" si="11"/>
        <v>0</v>
      </c>
      <c r="E167" s="84" t="str">
        <f>'AtLarge; STUV'!M173</f>
        <v/>
      </c>
      <c r="F167" s="84" t="str">
        <f>'AtLarge; STUV'!N173</f>
        <v/>
      </c>
      <c r="G167" s="85" t="str">
        <f>'AtLarge; STUV'!O173</f>
        <v/>
      </c>
      <c r="H167" s="85" t="str">
        <f>'AtLarge; STUV'!P173</f>
        <v/>
      </c>
      <c r="I167" s="94" t="str">
        <f t="shared" si="12"/>
        <v/>
      </c>
      <c r="J167" s="95" t="str">
        <f t="shared" si="13"/>
        <v/>
      </c>
      <c r="K167" s="96" t="str">
        <f t="shared" ref="K167:M167" si="695">IF($D167=0,"",POWER($I167,K$2))</f>
        <v/>
      </c>
      <c r="L167" s="96" t="str">
        <f t="shared" si="695"/>
        <v/>
      </c>
      <c r="M167" s="96" t="str">
        <f t="shared" si="695"/>
        <v/>
      </c>
      <c r="N167" s="97" t="str">
        <f t="shared" ref="N167:O167" si="696">IF($D167=0,"",$J167*K167)</f>
        <v/>
      </c>
      <c r="O167" s="97" t="str">
        <f t="shared" si="696"/>
        <v/>
      </c>
      <c r="P167" s="40"/>
      <c r="Q167" s="40"/>
      <c r="R167" s="40"/>
      <c r="S167" s="40"/>
      <c r="T167" s="84" t="str">
        <f t="shared" si="16"/>
        <v/>
      </c>
      <c r="U167" s="84" t="str">
        <f t="shared" si="17"/>
        <v/>
      </c>
      <c r="V167" s="98" t="str">
        <f t="shared" si="18"/>
        <v/>
      </c>
      <c r="W167" s="98" t="str">
        <f t="shared" si="19"/>
        <v/>
      </c>
      <c r="X167" s="40" t="str">
        <f t="shared" si="20"/>
        <v/>
      </c>
      <c r="Y167" s="40" t="str">
        <f t="shared" si="21"/>
        <v/>
      </c>
      <c r="Z167" s="40" t="str">
        <f t="shared" si="22"/>
        <v/>
      </c>
      <c r="AA167" s="40" t="str">
        <f t="shared" si="23"/>
        <v/>
      </c>
      <c r="AB167" s="40" t="str">
        <f t="shared" si="24"/>
        <v/>
      </c>
      <c r="AC167" s="40" t="str">
        <f t="shared" si="25"/>
        <v/>
      </c>
      <c r="AD167" s="40" t="str">
        <f t="shared" ref="AD167:AE167" si="697">IF($D167=0,"",IFERROR(F167/AA167,0.5))</f>
        <v/>
      </c>
      <c r="AE167" s="40" t="str">
        <f t="shared" si="697"/>
        <v/>
      </c>
      <c r="AF167" s="34" t="str">
        <f t="shared" si="27"/>
        <v/>
      </c>
      <c r="AG167" s="34" t="str">
        <f t="shared" ref="AG167:AH167" si="698">IF($D167=0,"",ROUND(AA167*AD167,0))</f>
        <v/>
      </c>
      <c r="AH167" s="34" t="str">
        <f t="shared" si="698"/>
        <v/>
      </c>
      <c r="AI167" s="34" t="str">
        <f t="shared" si="29"/>
        <v/>
      </c>
      <c r="AJ167" s="80"/>
      <c r="AK167" s="99"/>
      <c r="AL167" s="17"/>
      <c r="AM167" s="100" t="str">
        <f t="shared" si="30"/>
        <v/>
      </c>
      <c r="AN167" s="43" t="str">
        <f t="shared" si="31"/>
        <v/>
      </c>
      <c r="AO167" s="100" t="str">
        <f t="shared" si="32"/>
        <v/>
      </c>
      <c r="AP167" s="42" t="str">
        <f t="shared" si="33"/>
        <v/>
      </c>
      <c r="AQ167" s="39" t="str">
        <f t="shared" si="34"/>
        <v/>
      </c>
      <c r="AR167" s="39" t="str">
        <f t="shared" si="35"/>
        <v/>
      </c>
      <c r="AS167" s="39" t="str">
        <f t="shared" si="36"/>
        <v/>
      </c>
      <c r="AT167" s="39" t="str">
        <f t="shared" si="37"/>
        <v/>
      </c>
      <c r="AU167" s="39" t="str">
        <f t="shared" si="10"/>
        <v/>
      </c>
      <c r="AV167" s="39" t="str">
        <f t="shared" si="38"/>
        <v/>
      </c>
      <c r="AW167" s="39" t="str">
        <f t="shared" si="39"/>
        <v/>
      </c>
      <c r="AX167" s="39" t="str">
        <f t="shared" si="40"/>
        <v/>
      </c>
    </row>
    <row r="168">
      <c r="A168" s="73"/>
      <c r="B168" s="73"/>
      <c r="C168" s="73"/>
      <c r="D168" s="74">
        <f t="shared" si="11"/>
        <v>0</v>
      </c>
      <c r="E168" s="84" t="str">
        <f>'AtLarge; STUV'!M174</f>
        <v/>
      </c>
      <c r="F168" s="84" t="str">
        <f>'AtLarge; STUV'!N174</f>
        <v/>
      </c>
      <c r="G168" s="85" t="str">
        <f>'AtLarge; STUV'!O174</f>
        <v/>
      </c>
      <c r="H168" s="85" t="str">
        <f>'AtLarge; STUV'!P174</f>
        <v/>
      </c>
      <c r="I168" s="94" t="str">
        <f t="shared" si="12"/>
        <v/>
      </c>
      <c r="J168" s="95" t="str">
        <f t="shared" si="13"/>
        <v/>
      </c>
      <c r="K168" s="96" t="str">
        <f t="shared" ref="K168:M168" si="699">IF($D168=0,"",POWER($I168,K$2))</f>
        <v/>
      </c>
      <c r="L168" s="96" t="str">
        <f t="shared" si="699"/>
        <v/>
      </c>
      <c r="M168" s="96" t="str">
        <f t="shared" si="699"/>
        <v/>
      </c>
      <c r="N168" s="97" t="str">
        <f t="shared" ref="N168:O168" si="700">IF($D168=0,"",$J168*K168)</f>
        <v/>
      </c>
      <c r="O168" s="97" t="str">
        <f t="shared" si="700"/>
        <v/>
      </c>
      <c r="P168" s="40"/>
      <c r="Q168" s="40"/>
      <c r="R168" s="40"/>
      <c r="S168" s="40"/>
      <c r="T168" s="84" t="str">
        <f t="shared" si="16"/>
        <v/>
      </c>
      <c r="U168" s="84" t="str">
        <f t="shared" si="17"/>
        <v/>
      </c>
      <c r="V168" s="98" t="str">
        <f t="shared" si="18"/>
        <v/>
      </c>
      <c r="W168" s="98" t="str">
        <f t="shared" si="19"/>
        <v/>
      </c>
      <c r="X168" s="40" t="str">
        <f t="shared" si="20"/>
        <v/>
      </c>
      <c r="Y168" s="40" t="str">
        <f t="shared" si="21"/>
        <v/>
      </c>
      <c r="Z168" s="40" t="str">
        <f t="shared" si="22"/>
        <v/>
      </c>
      <c r="AA168" s="40" t="str">
        <f t="shared" si="23"/>
        <v/>
      </c>
      <c r="AB168" s="40" t="str">
        <f t="shared" si="24"/>
        <v/>
      </c>
      <c r="AC168" s="40" t="str">
        <f t="shared" si="25"/>
        <v/>
      </c>
      <c r="AD168" s="40" t="str">
        <f t="shared" ref="AD168:AE168" si="701">IF($D168=0,"",IFERROR(F168/AA168,0.5))</f>
        <v/>
      </c>
      <c r="AE168" s="40" t="str">
        <f t="shared" si="701"/>
        <v/>
      </c>
      <c r="AF168" s="34" t="str">
        <f t="shared" si="27"/>
        <v/>
      </c>
      <c r="AG168" s="34" t="str">
        <f t="shared" ref="AG168:AH168" si="702">IF($D168=0,"",ROUND(AA168*AD168,0))</f>
        <v/>
      </c>
      <c r="AH168" s="34" t="str">
        <f t="shared" si="702"/>
        <v/>
      </c>
      <c r="AI168" s="34" t="str">
        <f t="shared" si="29"/>
        <v/>
      </c>
      <c r="AJ168" s="80"/>
      <c r="AK168" s="99"/>
      <c r="AL168" s="17"/>
      <c r="AM168" s="100" t="str">
        <f t="shared" si="30"/>
        <v/>
      </c>
      <c r="AN168" s="43" t="str">
        <f t="shared" si="31"/>
        <v/>
      </c>
      <c r="AO168" s="100" t="str">
        <f t="shared" si="32"/>
        <v/>
      </c>
      <c r="AP168" s="42" t="str">
        <f t="shared" si="33"/>
        <v/>
      </c>
      <c r="AQ168" s="39" t="str">
        <f t="shared" si="34"/>
        <v/>
      </c>
      <c r="AR168" s="39" t="str">
        <f t="shared" si="35"/>
        <v/>
      </c>
      <c r="AS168" s="39" t="str">
        <f t="shared" si="36"/>
        <v/>
      </c>
      <c r="AT168" s="39" t="str">
        <f t="shared" si="37"/>
        <v/>
      </c>
      <c r="AU168" s="39" t="str">
        <f t="shared" si="10"/>
        <v/>
      </c>
      <c r="AV168" s="39" t="str">
        <f t="shared" si="38"/>
        <v/>
      </c>
      <c r="AW168" s="39" t="str">
        <f t="shared" si="39"/>
        <v/>
      </c>
      <c r="AX168" s="39" t="str">
        <f t="shared" si="40"/>
        <v/>
      </c>
    </row>
    <row r="169">
      <c r="A169" s="73"/>
      <c r="B169" s="73"/>
      <c r="C169" s="73"/>
      <c r="D169" s="74">
        <f t="shared" si="11"/>
        <v>0</v>
      </c>
      <c r="E169" s="84" t="str">
        <f>'AtLarge; STUV'!M175</f>
        <v/>
      </c>
      <c r="F169" s="84" t="str">
        <f>'AtLarge; STUV'!N175</f>
        <v/>
      </c>
      <c r="G169" s="85" t="str">
        <f>'AtLarge; STUV'!O175</f>
        <v/>
      </c>
      <c r="H169" s="85" t="str">
        <f>'AtLarge; STUV'!P175</f>
        <v/>
      </c>
      <c r="I169" s="94" t="str">
        <f t="shared" si="12"/>
        <v/>
      </c>
      <c r="J169" s="95" t="str">
        <f t="shared" si="13"/>
        <v/>
      </c>
      <c r="K169" s="96" t="str">
        <f t="shared" ref="K169:M169" si="703">IF($D169=0,"",POWER($I169,K$2))</f>
        <v/>
      </c>
      <c r="L169" s="96" t="str">
        <f t="shared" si="703"/>
        <v/>
      </c>
      <c r="M169" s="96" t="str">
        <f t="shared" si="703"/>
        <v/>
      </c>
      <c r="N169" s="97" t="str">
        <f t="shared" ref="N169:O169" si="704">IF($D169=0,"",$J169*K169)</f>
        <v/>
      </c>
      <c r="O169" s="97" t="str">
        <f t="shared" si="704"/>
        <v/>
      </c>
      <c r="P169" s="40"/>
      <c r="Q169" s="40"/>
      <c r="R169" s="40"/>
      <c r="S169" s="40"/>
      <c r="T169" s="84" t="str">
        <f t="shared" si="16"/>
        <v/>
      </c>
      <c r="U169" s="84" t="str">
        <f t="shared" si="17"/>
        <v/>
      </c>
      <c r="V169" s="98" t="str">
        <f t="shared" si="18"/>
        <v/>
      </c>
      <c r="W169" s="98" t="str">
        <f t="shared" si="19"/>
        <v/>
      </c>
      <c r="X169" s="40" t="str">
        <f t="shared" si="20"/>
        <v/>
      </c>
      <c r="Y169" s="40" t="str">
        <f t="shared" si="21"/>
        <v/>
      </c>
      <c r="Z169" s="40" t="str">
        <f t="shared" si="22"/>
        <v/>
      </c>
      <c r="AA169" s="40" t="str">
        <f t="shared" si="23"/>
        <v/>
      </c>
      <c r="AB169" s="40" t="str">
        <f t="shared" si="24"/>
        <v/>
      </c>
      <c r="AC169" s="40" t="str">
        <f t="shared" si="25"/>
        <v/>
      </c>
      <c r="AD169" s="40" t="str">
        <f t="shared" ref="AD169:AE169" si="705">IF($D169=0,"",IFERROR(F169/AA169,0.5))</f>
        <v/>
      </c>
      <c r="AE169" s="40" t="str">
        <f t="shared" si="705"/>
        <v/>
      </c>
      <c r="AF169" s="34" t="str">
        <f t="shared" si="27"/>
        <v/>
      </c>
      <c r="AG169" s="34" t="str">
        <f t="shared" ref="AG169:AH169" si="706">IF($D169=0,"",ROUND(AA169*AD169,0))</f>
        <v/>
      </c>
      <c r="AH169" s="34" t="str">
        <f t="shared" si="706"/>
        <v/>
      </c>
      <c r="AI169" s="34" t="str">
        <f t="shared" si="29"/>
        <v/>
      </c>
      <c r="AJ169" s="80"/>
      <c r="AK169" s="99"/>
      <c r="AL169" s="17"/>
      <c r="AM169" s="100" t="str">
        <f t="shared" si="30"/>
        <v/>
      </c>
      <c r="AN169" s="43" t="str">
        <f t="shared" si="31"/>
        <v/>
      </c>
      <c r="AO169" s="100" t="str">
        <f t="shared" si="32"/>
        <v/>
      </c>
      <c r="AP169" s="42" t="str">
        <f t="shared" si="33"/>
        <v/>
      </c>
      <c r="AQ169" s="39" t="str">
        <f t="shared" si="34"/>
        <v/>
      </c>
      <c r="AR169" s="39" t="str">
        <f t="shared" si="35"/>
        <v/>
      </c>
      <c r="AS169" s="39" t="str">
        <f t="shared" si="36"/>
        <v/>
      </c>
      <c r="AT169" s="39" t="str">
        <f t="shared" si="37"/>
        <v/>
      </c>
      <c r="AU169" s="39" t="str">
        <f t="shared" si="10"/>
        <v/>
      </c>
      <c r="AV169" s="39" t="str">
        <f t="shared" si="38"/>
        <v/>
      </c>
      <c r="AW169" s="39" t="str">
        <f t="shared" si="39"/>
        <v/>
      </c>
      <c r="AX169" s="39" t="str">
        <f t="shared" si="40"/>
        <v/>
      </c>
    </row>
    <row r="170">
      <c r="A170" s="73"/>
      <c r="B170" s="73"/>
      <c r="C170" s="73"/>
      <c r="D170" s="74">
        <f t="shared" si="11"/>
        <v>0</v>
      </c>
      <c r="E170" s="84" t="str">
        <f>'AtLarge; STUV'!M176</f>
        <v/>
      </c>
      <c r="F170" s="84" t="str">
        <f>'AtLarge; STUV'!N176</f>
        <v/>
      </c>
      <c r="G170" s="85" t="str">
        <f>'AtLarge; STUV'!O176</f>
        <v/>
      </c>
      <c r="H170" s="85" t="str">
        <f>'AtLarge; STUV'!P176</f>
        <v/>
      </c>
      <c r="I170" s="94" t="str">
        <f t="shared" si="12"/>
        <v/>
      </c>
      <c r="J170" s="95" t="str">
        <f t="shared" si="13"/>
        <v/>
      </c>
      <c r="K170" s="96" t="str">
        <f t="shared" ref="K170:M170" si="707">IF($D170=0,"",POWER($I170,K$2))</f>
        <v/>
      </c>
      <c r="L170" s="96" t="str">
        <f t="shared" si="707"/>
        <v/>
      </c>
      <c r="M170" s="96" t="str">
        <f t="shared" si="707"/>
        <v/>
      </c>
      <c r="N170" s="97" t="str">
        <f t="shared" ref="N170:O170" si="708">IF($D170=0,"",$J170*K170)</f>
        <v/>
      </c>
      <c r="O170" s="97" t="str">
        <f t="shared" si="708"/>
        <v/>
      </c>
      <c r="P170" s="40"/>
      <c r="Q170" s="40"/>
      <c r="R170" s="40"/>
      <c r="S170" s="40"/>
      <c r="T170" s="84" t="str">
        <f t="shared" si="16"/>
        <v/>
      </c>
      <c r="U170" s="84" t="str">
        <f t="shared" si="17"/>
        <v/>
      </c>
      <c r="V170" s="98" t="str">
        <f t="shared" si="18"/>
        <v/>
      </c>
      <c r="W170" s="98" t="str">
        <f t="shared" si="19"/>
        <v/>
      </c>
      <c r="X170" s="40" t="str">
        <f t="shared" si="20"/>
        <v/>
      </c>
      <c r="Y170" s="40" t="str">
        <f t="shared" si="21"/>
        <v/>
      </c>
      <c r="Z170" s="40" t="str">
        <f t="shared" si="22"/>
        <v/>
      </c>
      <c r="AA170" s="40" t="str">
        <f t="shared" si="23"/>
        <v/>
      </c>
      <c r="AB170" s="40" t="str">
        <f t="shared" si="24"/>
        <v/>
      </c>
      <c r="AC170" s="40" t="str">
        <f t="shared" si="25"/>
        <v/>
      </c>
      <c r="AD170" s="40" t="str">
        <f t="shared" ref="AD170:AE170" si="709">IF($D170=0,"",IFERROR(F170/AA170,0.5))</f>
        <v/>
      </c>
      <c r="AE170" s="40" t="str">
        <f t="shared" si="709"/>
        <v/>
      </c>
      <c r="AF170" s="34" t="str">
        <f t="shared" si="27"/>
        <v/>
      </c>
      <c r="AG170" s="34" t="str">
        <f t="shared" ref="AG170:AH170" si="710">IF($D170=0,"",ROUND(AA170*AD170,0))</f>
        <v/>
      </c>
      <c r="AH170" s="34" t="str">
        <f t="shared" si="710"/>
        <v/>
      </c>
      <c r="AI170" s="34" t="str">
        <f t="shared" si="29"/>
        <v/>
      </c>
      <c r="AJ170" s="80"/>
      <c r="AK170" s="99"/>
      <c r="AL170" s="17"/>
      <c r="AM170" s="100" t="str">
        <f t="shared" si="30"/>
        <v/>
      </c>
      <c r="AN170" s="43" t="str">
        <f t="shared" si="31"/>
        <v/>
      </c>
      <c r="AO170" s="100" t="str">
        <f t="shared" si="32"/>
        <v/>
      </c>
      <c r="AP170" s="42" t="str">
        <f t="shared" si="33"/>
        <v/>
      </c>
      <c r="AQ170" s="39" t="str">
        <f t="shared" si="34"/>
        <v/>
      </c>
      <c r="AR170" s="39" t="str">
        <f t="shared" si="35"/>
        <v/>
      </c>
      <c r="AS170" s="39" t="str">
        <f t="shared" si="36"/>
        <v/>
      </c>
      <c r="AT170" s="39" t="str">
        <f t="shared" si="37"/>
        <v/>
      </c>
      <c r="AU170" s="39" t="str">
        <f t="shared" si="10"/>
        <v/>
      </c>
      <c r="AV170" s="39" t="str">
        <f t="shared" si="38"/>
        <v/>
      </c>
      <c r="AW170" s="39" t="str">
        <f t="shared" si="39"/>
        <v/>
      </c>
      <c r="AX170" s="39" t="str">
        <f t="shared" si="40"/>
        <v/>
      </c>
    </row>
    <row r="171">
      <c r="A171" s="73"/>
      <c r="B171" s="73"/>
      <c r="C171" s="73"/>
      <c r="D171" s="74">
        <f t="shared" si="11"/>
        <v>0</v>
      </c>
      <c r="E171" s="84" t="str">
        <f>'AtLarge; STUV'!M177</f>
        <v/>
      </c>
      <c r="F171" s="84" t="str">
        <f>'AtLarge; STUV'!N177</f>
        <v/>
      </c>
      <c r="G171" s="85" t="str">
        <f>'AtLarge; STUV'!O177</f>
        <v/>
      </c>
      <c r="H171" s="85" t="str">
        <f>'AtLarge; STUV'!P177</f>
        <v/>
      </c>
      <c r="I171" s="94" t="str">
        <f t="shared" si="12"/>
        <v/>
      </c>
      <c r="J171" s="95" t="str">
        <f t="shared" si="13"/>
        <v/>
      </c>
      <c r="K171" s="96" t="str">
        <f t="shared" ref="K171:M171" si="711">IF($D171=0,"",POWER($I171,K$2))</f>
        <v/>
      </c>
      <c r="L171" s="96" t="str">
        <f t="shared" si="711"/>
        <v/>
      </c>
      <c r="M171" s="96" t="str">
        <f t="shared" si="711"/>
        <v/>
      </c>
      <c r="N171" s="97" t="str">
        <f t="shared" ref="N171:O171" si="712">IF($D171=0,"",$J171*K171)</f>
        <v/>
      </c>
      <c r="O171" s="97" t="str">
        <f t="shared" si="712"/>
        <v/>
      </c>
      <c r="P171" s="40"/>
      <c r="Q171" s="40"/>
      <c r="R171" s="40"/>
      <c r="S171" s="40"/>
      <c r="T171" s="84" t="str">
        <f t="shared" si="16"/>
        <v/>
      </c>
      <c r="U171" s="84" t="str">
        <f t="shared" si="17"/>
        <v/>
      </c>
      <c r="V171" s="98" t="str">
        <f t="shared" si="18"/>
        <v/>
      </c>
      <c r="W171" s="98" t="str">
        <f t="shared" si="19"/>
        <v/>
      </c>
      <c r="X171" s="40" t="str">
        <f t="shared" si="20"/>
        <v/>
      </c>
      <c r="Y171" s="40" t="str">
        <f t="shared" si="21"/>
        <v/>
      </c>
      <c r="Z171" s="40" t="str">
        <f t="shared" si="22"/>
        <v/>
      </c>
      <c r="AA171" s="40" t="str">
        <f t="shared" si="23"/>
        <v/>
      </c>
      <c r="AB171" s="40" t="str">
        <f t="shared" si="24"/>
        <v/>
      </c>
      <c r="AC171" s="40" t="str">
        <f t="shared" si="25"/>
        <v/>
      </c>
      <c r="AD171" s="40" t="str">
        <f t="shared" ref="AD171:AE171" si="713">IF($D171=0,"",IFERROR(F171/AA171,0.5))</f>
        <v/>
      </c>
      <c r="AE171" s="40" t="str">
        <f t="shared" si="713"/>
        <v/>
      </c>
      <c r="AF171" s="34" t="str">
        <f t="shared" si="27"/>
        <v/>
      </c>
      <c r="AG171" s="34" t="str">
        <f t="shared" ref="AG171:AH171" si="714">IF($D171=0,"",ROUND(AA171*AD171,0))</f>
        <v/>
      </c>
      <c r="AH171" s="34" t="str">
        <f t="shared" si="714"/>
        <v/>
      </c>
      <c r="AI171" s="34" t="str">
        <f t="shared" si="29"/>
        <v/>
      </c>
      <c r="AJ171" s="80"/>
      <c r="AK171" s="99"/>
      <c r="AL171" s="17"/>
      <c r="AM171" s="100" t="str">
        <f t="shared" si="30"/>
        <v/>
      </c>
      <c r="AN171" s="43" t="str">
        <f t="shared" si="31"/>
        <v/>
      </c>
      <c r="AO171" s="100" t="str">
        <f t="shared" si="32"/>
        <v/>
      </c>
      <c r="AP171" s="42" t="str">
        <f t="shared" si="33"/>
        <v/>
      </c>
      <c r="AQ171" s="39" t="str">
        <f t="shared" si="34"/>
        <v/>
      </c>
      <c r="AR171" s="39" t="str">
        <f t="shared" si="35"/>
        <v/>
      </c>
      <c r="AS171" s="39" t="str">
        <f t="shared" si="36"/>
        <v/>
      </c>
      <c r="AT171" s="39" t="str">
        <f t="shared" si="37"/>
        <v/>
      </c>
      <c r="AU171" s="39" t="str">
        <f t="shared" si="10"/>
        <v/>
      </c>
      <c r="AV171" s="39" t="str">
        <f t="shared" si="38"/>
        <v/>
      </c>
      <c r="AW171" s="39" t="str">
        <f t="shared" si="39"/>
        <v/>
      </c>
      <c r="AX171" s="39" t="str">
        <f t="shared" si="40"/>
        <v/>
      </c>
    </row>
    <row r="172">
      <c r="A172" s="73"/>
      <c r="B172" s="73"/>
      <c r="C172" s="73"/>
      <c r="D172" s="74">
        <f t="shared" si="11"/>
        <v>0</v>
      </c>
      <c r="E172" s="84" t="str">
        <f>'AtLarge; STUV'!M178</f>
        <v/>
      </c>
      <c r="F172" s="84" t="str">
        <f>'AtLarge; STUV'!N178</f>
        <v/>
      </c>
      <c r="G172" s="85" t="str">
        <f>'AtLarge; STUV'!O178</f>
        <v/>
      </c>
      <c r="H172" s="85" t="str">
        <f>'AtLarge; STUV'!P178</f>
        <v/>
      </c>
      <c r="I172" s="94" t="str">
        <f t="shared" si="12"/>
        <v/>
      </c>
      <c r="J172" s="95" t="str">
        <f t="shared" si="13"/>
        <v/>
      </c>
      <c r="K172" s="96" t="str">
        <f t="shared" ref="K172:M172" si="715">IF($D172=0,"",POWER($I172,K$2))</f>
        <v/>
      </c>
      <c r="L172" s="96" t="str">
        <f t="shared" si="715"/>
        <v/>
      </c>
      <c r="M172" s="96" t="str">
        <f t="shared" si="715"/>
        <v/>
      </c>
      <c r="N172" s="97" t="str">
        <f t="shared" ref="N172:O172" si="716">IF($D172=0,"",$J172*K172)</f>
        <v/>
      </c>
      <c r="O172" s="97" t="str">
        <f t="shared" si="716"/>
        <v/>
      </c>
      <c r="P172" s="40"/>
      <c r="Q172" s="40"/>
      <c r="R172" s="40"/>
      <c r="S172" s="40"/>
      <c r="T172" s="84" t="str">
        <f t="shared" si="16"/>
        <v/>
      </c>
      <c r="U172" s="84" t="str">
        <f t="shared" si="17"/>
        <v/>
      </c>
      <c r="V172" s="98" t="str">
        <f t="shared" si="18"/>
        <v/>
      </c>
      <c r="W172" s="98" t="str">
        <f t="shared" si="19"/>
        <v/>
      </c>
      <c r="X172" s="40" t="str">
        <f t="shared" si="20"/>
        <v/>
      </c>
      <c r="Y172" s="40" t="str">
        <f t="shared" si="21"/>
        <v/>
      </c>
      <c r="Z172" s="40" t="str">
        <f t="shared" si="22"/>
        <v/>
      </c>
      <c r="AA172" s="40" t="str">
        <f t="shared" si="23"/>
        <v/>
      </c>
      <c r="AB172" s="40" t="str">
        <f t="shared" si="24"/>
        <v/>
      </c>
      <c r="AC172" s="40" t="str">
        <f t="shared" si="25"/>
        <v/>
      </c>
      <c r="AD172" s="40" t="str">
        <f t="shared" ref="AD172:AE172" si="717">IF($D172=0,"",IFERROR(F172/AA172,0.5))</f>
        <v/>
      </c>
      <c r="AE172" s="40" t="str">
        <f t="shared" si="717"/>
        <v/>
      </c>
      <c r="AF172" s="34" t="str">
        <f t="shared" si="27"/>
        <v/>
      </c>
      <c r="AG172" s="34" t="str">
        <f t="shared" ref="AG172:AH172" si="718">IF($D172=0,"",ROUND(AA172*AD172,0))</f>
        <v/>
      </c>
      <c r="AH172" s="34" t="str">
        <f t="shared" si="718"/>
        <v/>
      </c>
      <c r="AI172" s="34" t="str">
        <f t="shared" si="29"/>
        <v/>
      </c>
      <c r="AJ172" s="80"/>
      <c r="AK172" s="99"/>
      <c r="AL172" s="17"/>
      <c r="AM172" s="100" t="str">
        <f t="shared" si="30"/>
        <v/>
      </c>
      <c r="AN172" s="43" t="str">
        <f t="shared" si="31"/>
        <v/>
      </c>
      <c r="AO172" s="100" t="str">
        <f t="shared" si="32"/>
        <v/>
      </c>
      <c r="AP172" s="42" t="str">
        <f t="shared" si="33"/>
        <v/>
      </c>
      <c r="AQ172" s="39" t="str">
        <f t="shared" si="34"/>
        <v/>
      </c>
      <c r="AR172" s="39" t="str">
        <f t="shared" si="35"/>
        <v/>
      </c>
      <c r="AS172" s="39" t="str">
        <f t="shared" si="36"/>
        <v/>
      </c>
      <c r="AT172" s="39" t="str">
        <f t="shared" si="37"/>
        <v/>
      </c>
      <c r="AU172" s="39" t="str">
        <f t="shared" si="10"/>
        <v/>
      </c>
      <c r="AV172" s="39" t="str">
        <f t="shared" si="38"/>
        <v/>
      </c>
      <c r="AW172" s="39" t="str">
        <f t="shared" si="39"/>
        <v/>
      </c>
      <c r="AX172" s="39" t="str">
        <f t="shared" si="40"/>
        <v/>
      </c>
    </row>
    <row r="173">
      <c r="A173" s="73"/>
      <c r="B173" s="73"/>
      <c r="C173" s="73"/>
      <c r="D173" s="74">
        <f t="shared" si="11"/>
        <v>0</v>
      </c>
      <c r="E173" s="84" t="str">
        <f>'AtLarge; STUV'!M179</f>
        <v/>
      </c>
      <c r="F173" s="84" t="str">
        <f>'AtLarge; STUV'!N179</f>
        <v/>
      </c>
      <c r="G173" s="85" t="str">
        <f>'AtLarge; STUV'!O179</f>
        <v/>
      </c>
      <c r="H173" s="85" t="str">
        <f>'AtLarge; STUV'!P179</f>
        <v/>
      </c>
      <c r="I173" s="94" t="str">
        <f t="shared" si="12"/>
        <v/>
      </c>
      <c r="J173" s="95" t="str">
        <f t="shared" si="13"/>
        <v/>
      </c>
      <c r="K173" s="96" t="str">
        <f t="shared" ref="K173:M173" si="719">IF($D173=0,"",POWER($I173,K$2))</f>
        <v/>
      </c>
      <c r="L173" s="96" t="str">
        <f t="shared" si="719"/>
        <v/>
      </c>
      <c r="M173" s="96" t="str">
        <f t="shared" si="719"/>
        <v/>
      </c>
      <c r="N173" s="97" t="str">
        <f t="shared" ref="N173:O173" si="720">IF($D173=0,"",$J173*K173)</f>
        <v/>
      </c>
      <c r="O173" s="97" t="str">
        <f t="shared" si="720"/>
        <v/>
      </c>
      <c r="P173" s="40"/>
      <c r="Q173" s="40"/>
      <c r="R173" s="40"/>
      <c r="S173" s="40"/>
      <c r="T173" s="84" t="str">
        <f t="shared" si="16"/>
        <v/>
      </c>
      <c r="U173" s="84" t="str">
        <f t="shared" si="17"/>
        <v/>
      </c>
      <c r="V173" s="98" t="str">
        <f t="shared" si="18"/>
        <v/>
      </c>
      <c r="W173" s="98" t="str">
        <f t="shared" si="19"/>
        <v/>
      </c>
      <c r="X173" s="40" t="str">
        <f t="shared" si="20"/>
        <v/>
      </c>
      <c r="Y173" s="40" t="str">
        <f t="shared" si="21"/>
        <v/>
      </c>
      <c r="Z173" s="40" t="str">
        <f t="shared" si="22"/>
        <v/>
      </c>
      <c r="AA173" s="40" t="str">
        <f t="shared" si="23"/>
        <v/>
      </c>
      <c r="AB173" s="40" t="str">
        <f t="shared" si="24"/>
        <v/>
      </c>
      <c r="AC173" s="40" t="str">
        <f t="shared" si="25"/>
        <v/>
      </c>
      <c r="AD173" s="40" t="str">
        <f t="shared" ref="AD173:AE173" si="721">IF($D173=0,"",IFERROR(F173/AA173,0.5))</f>
        <v/>
      </c>
      <c r="AE173" s="40" t="str">
        <f t="shared" si="721"/>
        <v/>
      </c>
      <c r="AF173" s="34" t="str">
        <f t="shared" si="27"/>
        <v/>
      </c>
      <c r="AG173" s="34" t="str">
        <f t="shared" ref="AG173:AH173" si="722">IF($D173=0,"",ROUND(AA173*AD173,0))</f>
        <v/>
      </c>
      <c r="AH173" s="34" t="str">
        <f t="shared" si="722"/>
        <v/>
      </c>
      <c r="AI173" s="34" t="str">
        <f t="shared" si="29"/>
        <v/>
      </c>
      <c r="AJ173" s="80"/>
      <c r="AK173" s="99"/>
      <c r="AL173" s="17"/>
      <c r="AM173" s="100" t="str">
        <f t="shared" si="30"/>
        <v/>
      </c>
      <c r="AN173" s="43" t="str">
        <f t="shared" si="31"/>
        <v/>
      </c>
      <c r="AO173" s="100" t="str">
        <f t="shared" si="32"/>
        <v/>
      </c>
      <c r="AP173" s="42" t="str">
        <f t="shared" si="33"/>
        <v/>
      </c>
      <c r="AQ173" s="39" t="str">
        <f t="shared" si="34"/>
        <v/>
      </c>
      <c r="AR173" s="39" t="str">
        <f t="shared" si="35"/>
        <v/>
      </c>
      <c r="AS173" s="39" t="str">
        <f t="shared" si="36"/>
        <v/>
      </c>
      <c r="AT173" s="39" t="str">
        <f t="shared" si="37"/>
        <v/>
      </c>
      <c r="AU173" s="39" t="str">
        <f t="shared" si="10"/>
        <v/>
      </c>
      <c r="AV173" s="39" t="str">
        <f t="shared" si="38"/>
        <v/>
      </c>
      <c r="AW173" s="39" t="str">
        <f t="shared" si="39"/>
        <v/>
      </c>
      <c r="AX173" s="39" t="str">
        <f t="shared" si="40"/>
        <v/>
      </c>
    </row>
    <row r="174">
      <c r="A174" s="73"/>
      <c r="B174" s="73"/>
      <c r="C174" s="73"/>
      <c r="D174" s="74">
        <f t="shared" si="11"/>
        <v>0</v>
      </c>
      <c r="E174" s="84" t="str">
        <f>'AtLarge; STUV'!M180</f>
        <v/>
      </c>
      <c r="F174" s="84" t="str">
        <f>'AtLarge; STUV'!N180</f>
        <v/>
      </c>
      <c r="G174" s="85" t="str">
        <f>'AtLarge; STUV'!O180</f>
        <v/>
      </c>
      <c r="H174" s="85" t="str">
        <f>'AtLarge; STUV'!P180</f>
        <v/>
      </c>
      <c r="I174" s="94" t="str">
        <f t="shared" si="12"/>
        <v/>
      </c>
      <c r="J174" s="95" t="str">
        <f t="shared" si="13"/>
        <v/>
      </c>
      <c r="K174" s="96" t="str">
        <f t="shared" ref="K174:M174" si="723">IF($D174=0,"",POWER($I174,K$2))</f>
        <v/>
      </c>
      <c r="L174" s="96" t="str">
        <f t="shared" si="723"/>
        <v/>
      </c>
      <c r="M174" s="96" t="str">
        <f t="shared" si="723"/>
        <v/>
      </c>
      <c r="N174" s="97" t="str">
        <f t="shared" ref="N174:O174" si="724">IF($D174=0,"",$J174*K174)</f>
        <v/>
      </c>
      <c r="O174" s="97" t="str">
        <f t="shared" si="724"/>
        <v/>
      </c>
      <c r="P174" s="40"/>
      <c r="Q174" s="40"/>
      <c r="R174" s="40"/>
      <c r="S174" s="40"/>
      <c r="T174" s="84" t="str">
        <f t="shared" si="16"/>
        <v/>
      </c>
      <c r="U174" s="84" t="str">
        <f t="shared" si="17"/>
        <v/>
      </c>
      <c r="V174" s="98" t="str">
        <f t="shared" si="18"/>
        <v/>
      </c>
      <c r="W174" s="98" t="str">
        <f t="shared" si="19"/>
        <v/>
      </c>
      <c r="X174" s="40" t="str">
        <f t="shared" si="20"/>
        <v/>
      </c>
      <c r="Y174" s="40" t="str">
        <f t="shared" si="21"/>
        <v/>
      </c>
      <c r="Z174" s="40" t="str">
        <f t="shared" si="22"/>
        <v/>
      </c>
      <c r="AA174" s="40" t="str">
        <f t="shared" si="23"/>
        <v/>
      </c>
      <c r="AB174" s="40" t="str">
        <f t="shared" si="24"/>
        <v/>
      </c>
      <c r="AC174" s="40" t="str">
        <f t="shared" si="25"/>
        <v/>
      </c>
      <c r="AD174" s="40" t="str">
        <f t="shared" ref="AD174:AE174" si="725">IF($D174=0,"",IFERROR(F174/AA174,0.5))</f>
        <v/>
      </c>
      <c r="AE174" s="40" t="str">
        <f t="shared" si="725"/>
        <v/>
      </c>
      <c r="AF174" s="34" t="str">
        <f t="shared" si="27"/>
        <v/>
      </c>
      <c r="AG174" s="34" t="str">
        <f t="shared" ref="AG174:AH174" si="726">IF($D174=0,"",ROUND(AA174*AD174,0))</f>
        <v/>
      </c>
      <c r="AH174" s="34" t="str">
        <f t="shared" si="726"/>
        <v/>
      </c>
      <c r="AI174" s="34" t="str">
        <f t="shared" si="29"/>
        <v/>
      </c>
      <c r="AJ174" s="80"/>
      <c r="AK174" s="99"/>
      <c r="AL174" s="17"/>
      <c r="AM174" s="100" t="str">
        <f t="shared" si="30"/>
        <v/>
      </c>
      <c r="AN174" s="43" t="str">
        <f t="shared" si="31"/>
        <v/>
      </c>
      <c r="AO174" s="100" t="str">
        <f t="shared" si="32"/>
        <v/>
      </c>
      <c r="AP174" s="42" t="str">
        <f t="shared" si="33"/>
        <v/>
      </c>
      <c r="AQ174" s="39" t="str">
        <f t="shared" si="34"/>
        <v/>
      </c>
      <c r="AR174" s="39" t="str">
        <f t="shared" si="35"/>
        <v/>
      </c>
      <c r="AS174" s="39" t="str">
        <f t="shared" si="36"/>
        <v/>
      </c>
      <c r="AT174" s="39" t="str">
        <f t="shared" si="37"/>
        <v/>
      </c>
      <c r="AU174" s="39" t="str">
        <f t="shared" si="10"/>
        <v/>
      </c>
      <c r="AV174" s="39" t="str">
        <f t="shared" si="38"/>
        <v/>
      </c>
      <c r="AW174" s="39" t="str">
        <f t="shared" si="39"/>
        <v/>
      </c>
      <c r="AX174" s="39" t="str">
        <f t="shared" si="40"/>
        <v/>
      </c>
    </row>
    <row r="175">
      <c r="A175" s="73"/>
      <c r="B175" s="73"/>
      <c r="C175" s="73"/>
      <c r="D175" s="74">
        <f t="shared" si="11"/>
        <v>0</v>
      </c>
      <c r="E175" s="84" t="str">
        <f>'AtLarge; STUV'!M181</f>
        <v/>
      </c>
      <c r="F175" s="84" t="str">
        <f>'AtLarge; STUV'!N181</f>
        <v/>
      </c>
      <c r="G175" s="85" t="str">
        <f>'AtLarge; STUV'!O181</f>
        <v/>
      </c>
      <c r="H175" s="85" t="str">
        <f>'AtLarge; STUV'!P181</f>
        <v/>
      </c>
      <c r="I175" s="94" t="str">
        <f t="shared" si="12"/>
        <v/>
      </c>
      <c r="J175" s="95" t="str">
        <f t="shared" si="13"/>
        <v/>
      </c>
      <c r="K175" s="96" t="str">
        <f t="shared" ref="K175:M175" si="727">IF($D175=0,"",POWER($I175,K$2))</f>
        <v/>
      </c>
      <c r="L175" s="96" t="str">
        <f t="shared" si="727"/>
        <v/>
      </c>
      <c r="M175" s="96" t="str">
        <f t="shared" si="727"/>
        <v/>
      </c>
      <c r="N175" s="97" t="str">
        <f t="shared" ref="N175:O175" si="728">IF($D175=0,"",$J175*K175)</f>
        <v/>
      </c>
      <c r="O175" s="97" t="str">
        <f t="shared" si="728"/>
        <v/>
      </c>
      <c r="P175" s="40"/>
      <c r="Q175" s="40"/>
      <c r="R175" s="40"/>
      <c r="S175" s="40"/>
      <c r="T175" s="84" t="str">
        <f t="shared" si="16"/>
        <v/>
      </c>
      <c r="U175" s="84" t="str">
        <f t="shared" si="17"/>
        <v/>
      </c>
      <c r="V175" s="98" t="str">
        <f t="shared" si="18"/>
        <v/>
      </c>
      <c r="W175" s="98" t="str">
        <f t="shared" si="19"/>
        <v/>
      </c>
      <c r="X175" s="40" t="str">
        <f t="shared" si="20"/>
        <v/>
      </c>
      <c r="Y175" s="40" t="str">
        <f t="shared" si="21"/>
        <v/>
      </c>
      <c r="Z175" s="40" t="str">
        <f t="shared" si="22"/>
        <v/>
      </c>
      <c r="AA175" s="40" t="str">
        <f t="shared" si="23"/>
        <v/>
      </c>
      <c r="AB175" s="40" t="str">
        <f t="shared" si="24"/>
        <v/>
      </c>
      <c r="AC175" s="40" t="str">
        <f t="shared" si="25"/>
        <v/>
      </c>
      <c r="AD175" s="40" t="str">
        <f t="shared" ref="AD175:AE175" si="729">IF($D175=0,"",IFERROR(F175/AA175,0.5))</f>
        <v/>
      </c>
      <c r="AE175" s="40" t="str">
        <f t="shared" si="729"/>
        <v/>
      </c>
      <c r="AF175" s="34" t="str">
        <f t="shared" si="27"/>
        <v/>
      </c>
      <c r="AG175" s="34" t="str">
        <f t="shared" ref="AG175:AH175" si="730">IF($D175=0,"",ROUND(AA175*AD175,0))</f>
        <v/>
      </c>
      <c r="AH175" s="34" t="str">
        <f t="shared" si="730"/>
        <v/>
      </c>
      <c r="AI175" s="34" t="str">
        <f t="shared" si="29"/>
        <v/>
      </c>
      <c r="AJ175" s="80"/>
      <c r="AK175" s="99"/>
      <c r="AL175" s="17"/>
      <c r="AM175" s="100" t="str">
        <f t="shared" si="30"/>
        <v/>
      </c>
      <c r="AN175" s="43" t="str">
        <f t="shared" si="31"/>
        <v/>
      </c>
      <c r="AO175" s="100" t="str">
        <f t="shared" si="32"/>
        <v/>
      </c>
      <c r="AP175" s="42" t="str">
        <f t="shared" si="33"/>
        <v/>
      </c>
      <c r="AQ175" s="39" t="str">
        <f t="shared" si="34"/>
        <v/>
      </c>
      <c r="AR175" s="39" t="str">
        <f t="shared" si="35"/>
        <v/>
      </c>
      <c r="AS175" s="39" t="str">
        <f t="shared" si="36"/>
        <v/>
      </c>
      <c r="AT175" s="39" t="str">
        <f t="shared" si="37"/>
        <v/>
      </c>
      <c r="AU175" s="39" t="str">
        <f t="shared" si="10"/>
        <v/>
      </c>
      <c r="AV175" s="39" t="str">
        <f t="shared" si="38"/>
        <v/>
      </c>
      <c r="AW175" s="39" t="str">
        <f t="shared" si="39"/>
        <v/>
      </c>
      <c r="AX175" s="39" t="str">
        <f t="shared" si="40"/>
        <v/>
      </c>
    </row>
    <row r="176">
      <c r="A176" s="73"/>
      <c r="B176" s="73"/>
      <c r="C176" s="73"/>
      <c r="D176" s="74">
        <f t="shared" si="11"/>
        <v>0</v>
      </c>
      <c r="E176" s="84" t="str">
        <f>'AtLarge; STUV'!M182</f>
        <v/>
      </c>
      <c r="F176" s="84" t="str">
        <f>'AtLarge; STUV'!N182</f>
        <v/>
      </c>
      <c r="G176" s="85" t="str">
        <f>'AtLarge; STUV'!O182</f>
        <v/>
      </c>
      <c r="H176" s="85" t="str">
        <f>'AtLarge; STUV'!P182</f>
        <v/>
      </c>
      <c r="I176" s="94" t="str">
        <f t="shared" si="12"/>
        <v/>
      </c>
      <c r="J176" s="95" t="str">
        <f t="shared" si="13"/>
        <v/>
      </c>
      <c r="K176" s="96" t="str">
        <f t="shared" ref="K176:M176" si="731">IF($D176=0,"",POWER($I176,K$2))</f>
        <v/>
      </c>
      <c r="L176" s="96" t="str">
        <f t="shared" si="731"/>
        <v/>
      </c>
      <c r="M176" s="96" t="str">
        <f t="shared" si="731"/>
        <v/>
      </c>
      <c r="N176" s="97" t="str">
        <f t="shared" ref="N176:O176" si="732">IF($D176=0,"",$J176*K176)</f>
        <v/>
      </c>
      <c r="O176" s="97" t="str">
        <f t="shared" si="732"/>
        <v/>
      </c>
      <c r="P176" s="40"/>
      <c r="Q176" s="40"/>
      <c r="R176" s="40"/>
      <c r="S176" s="40"/>
      <c r="T176" s="84" t="str">
        <f t="shared" si="16"/>
        <v/>
      </c>
      <c r="U176" s="84" t="str">
        <f t="shared" si="17"/>
        <v/>
      </c>
      <c r="V176" s="98" t="str">
        <f t="shared" si="18"/>
        <v/>
      </c>
      <c r="W176" s="98" t="str">
        <f t="shared" si="19"/>
        <v/>
      </c>
      <c r="X176" s="40" t="str">
        <f t="shared" si="20"/>
        <v/>
      </c>
      <c r="Y176" s="40" t="str">
        <f t="shared" si="21"/>
        <v/>
      </c>
      <c r="Z176" s="40" t="str">
        <f t="shared" si="22"/>
        <v/>
      </c>
      <c r="AA176" s="40" t="str">
        <f t="shared" si="23"/>
        <v/>
      </c>
      <c r="AB176" s="40" t="str">
        <f t="shared" si="24"/>
        <v/>
      </c>
      <c r="AC176" s="40" t="str">
        <f t="shared" si="25"/>
        <v/>
      </c>
      <c r="AD176" s="40" t="str">
        <f t="shared" ref="AD176:AE176" si="733">IF($D176=0,"",IFERROR(F176/AA176,0.5))</f>
        <v/>
      </c>
      <c r="AE176" s="40" t="str">
        <f t="shared" si="733"/>
        <v/>
      </c>
      <c r="AF176" s="34" t="str">
        <f t="shared" si="27"/>
        <v/>
      </c>
      <c r="AG176" s="34" t="str">
        <f t="shared" ref="AG176:AH176" si="734">IF($D176=0,"",ROUND(AA176*AD176,0))</f>
        <v/>
      </c>
      <c r="AH176" s="34" t="str">
        <f t="shared" si="734"/>
        <v/>
      </c>
      <c r="AI176" s="34" t="str">
        <f t="shared" si="29"/>
        <v/>
      </c>
      <c r="AJ176" s="80"/>
      <c r="AK176" s="99"/>
      <c r="AL176" s="17"/>
      <c r="AM176" s="100" t="str">
        <f t="shared" si="30"/>
        <v/>
      </c>
      <c r="AN176" s="43" t="str">
        <f t="shared" si="31"/>
        <v/>
      </c>
      <c r="AO176" s="100" t="str">
        <f t="shared" si="32"/>
        <v/>
      </c>
      <c r="AP176" s="42" t="str">
        <f t="shared" si="33"/>
        <v/>
      </c>
      <c r="AQ176" s="39" t="str">
        <f t="shared" si="34"/>
        <v/>
      </c>
      <c r="AR176" s="39" t="str">
        <f t="shared" si="35"/>
        <v/>
      </c>
      <c r="AS176" s="39" t="str">
        <f t="shared" si="36"/>
        <v/>
      </c>
      <c r="AT176" s="39" t="str">
        <f t="shared" si="37"/>
        <v/>
      </c>
      <c r="AU176" s="39" t="str">
        <f t="shared" si="10"/>
        <v/>
      </c>
      <c r="AV176" s="39" t="str">
        <f t="shared" si="38"/>
        <v/>
      </c>
      <c r="AW176" s="39" t="str">
        <f t="shared" si="39"/>
        <v/>
      </c>
      <c r="AX176" s="39" t="str">
        <f t="shared" si="40"/>
        <v/>
      </c>
    </row>
    <row r="177">
      <c r="A177" s="73"/>
      <c r="B177" s="73"/>
      <c r="C177" s="73"/>
      <c r="D177" s="74">
        <f t="shared" si="11"/>
        <v>0</v>
      </c>
      <c r="E177" s="84" t="str">
        <f>'AtLarge; STUV'!M183</f>
        <v/>
      </c>
      <c r="F177" s="84" t="str">
        <f>'AtLarge; STUV'!N183</f>
        <v/>
      </c>
      <c r="G177" s="85" t="str">
        <f>'AtLarge; STUV'!O183</f>
        <v/>
      </c>
      <c r="H177" s="85" t="str">
        <f>'AtLarge; STUV'!P183</f>
        <v/>
      </c>
      <c r="I177" s="94" t="str">
        <f t="shared" si="12"/>
        <v/>
      </c>
      <c r="J177" s="95" t="str">
        <f t="shared" si="13"/>
        <v/>
      </c>
      <c r="K177" s="96" t="str">
        <f t="shared" ref="K177:M177" si="735">IF($D177=0,"",POWER($I177,K$2))</f>
        <v/>
      </c>
      <c r="L177" s="96" t="str">
        <f t="shared" si="735"/>
        <v/>
      </c>
      <c r="M177" s="96" t="str">
        <f t="shared" si="735"/>
        <v/>
      </c>
      <c r="N177" s="97" t="str">
        <f t="shared" ref="N177:O177" si="736">IF($D177=0,"",$J177*K177)</f>
        <v/>
      </c>
      <c r="O177" s="97" t="str">
        <f t="shared" si="736"/>
        <v/>
      </c>
      <c r="P177" s="40"/>
      <c r="Q177" s="40"/>
      <c r="R177" s="40"/>
      <c r="S177" s="40"/>
      <c r="T177" s="84" t="str">
        <f t="shared" si="16"/>
        <v/>
      </c>
      <c r="U177" s="84" t="str">
        <f t="shared" si="17"/>
        <v/>
      </c>
      <c r="V177" s="98" t="str">
        <f t="shared" si="18"/>
        <v/>
      </c>
      <c r="W177" s="98" t="str">
        <f t="shared" si="19"/>
        <v/>
      </c>
      <c r="X177" s="40" t="str">
        <f t="shared" si="20"/>
        <v/>
      </c>
      <c r="Y177" s="40" t="str">
        <f t="shared" si="21"/>
        <v/>
      </c>
      <c r="Z177" s="40" t="str">
        <f t="shared" si="22"/>
        <v/>
      </c>
      <c r="AA177" s="40" t="str">
        <f t="shared" si="23"/>
        <v/>
      </c>
      <c r="AB177" s="40" t="str">
        <f t="shared" si="24"/>
        <v/>
      </c>
      <c r="AC177" s="40" t="str">
        <f t="shared" si="25"/>
        <v/>
      </c>
      <c r="AD177" s="40" t="str">
        <f t="shared" ref="AD177:AE177" si="737">IF($D177=0,"",IFERROR(F177/AA177,0.5))</f>
        <v/>
      </c>
      <c r="AE177" s="40" t="str">
        <f t="shared" si="737"/>
        <v/>
      </c>
      <c r="AF177" s="34" t="str">
        <f t="shared" si="27"/>
        <v/>
      </c>
      <c r="AG177" s="34" t="str">
        <f t="shared" ref="AG177:AH177" si="738">IF($D177=0,"",ROUND(AA177*AD177,0))</f>
        <v/>
      </c>
      <c r="AH177" s="34" t="str">
        <f t="shared" si="738"/>
        <v/>
      </c>
      <c r="AI177" s="34" t="str">
        <f t="shared" si="29"/>
        <v/>
      </c>
      <c r="AJ177" s="80"/>
      <c r="AK177" s="99"/>
      <c r="AL177" s="17"/>
      <c r="AM177" s="100" t="str">
        <f t="shared" si="30"/>
        <v/>
      </c>
      <c r="AN177" s="43" t="str">
        <f t="shared" si="31"/>
        <v/>
      </c>
      <c r="AO177" s="100" t="str">
        <f t="shared" si="32"/>
        <v/>
      </c>
      <c r="AP177" s="42" t="str">
        <f t="shared" si="33"/>
        <v/>
      </c>
      <c r="AQ177" s="39" t="str">
        <f t="shared" si="34"/>
        <v/>
      </c>
      <c r="AR177" s="39" t="str">
        <f t="shared" si="35"/>
        <v/>
      </c>
      <c r="AS177" s="39" t="str">
        <f t="shared" si="36"/>
        <v/>
      </c>
      <c r="AT177" s="39" t="str">
        <f t="shared" si="37"/>
        <v/>
      </c>
      <c r="AU177" s="39" t="str">
        <f t="shared" si="10"/>
        <v/>
      </c>
      <c r="AV177" s="39" t="str">
        <f t="shared" si="38"/>
        <v/>
      </c>
      <c r="AW177" s="39" t="str">
        <f t="shared" si="39"/>
        <v/>
      </c>
      <c r="AX177" s="39" t="str">
        <f t="shared" si="40"/>
        <v/>
      </c>
    </row>
    <row r="178">
      <c r="A178" s="73"/>
      <c r="B178" s="73"/>
      <c r="C178" s="73"/>
      <c r="D178" s="74">
        <f t="shared" si="11"/>
        <v>0</v>
      </c>
      <c r="E178" s="84" t="str">
        <f>'AtLarge; STUV'!M184</f>
        <v/>
      </c>
      <c r="F178" s="84" t="str">
        <f>'AtLarge; STUV'!N184</f>
        <v/>
      </c>
      <c r="G178" s="85" t="str">
        <f>'AtLarge; STUV'!O184</f>
        <v/>
      </c>
      <c r="H178" s="85" t="str">
        <f>'AtLarge; STUV'!P184</f>
        <v/>
      </c>
      <c r="I178" s="94" t="str">
        <f t="shared" si="12"/>
        <v/>
      </c>
      <c r="J178" s="95" t="str">
        <f t="shared" si="13"/>
        <v/>
      </c>
      <c r="K178" s="96" t="str">
        <f t="shared" ref="K178:M178" si="739">IF($D178=0,"",POWER($I178,K$2))</f>
        <v/>
      </c>
      <c r="L178" s="96" t="str">
        <f t="shared" si="739"/>
        <v/>
      </c>
      <c r="M178" s="96" t="str">
        <f t="shared" si="739"/>
        <v/>
      </c>
      <c r="N178" s="97" t="str">
        <f t="shared" ref="N178:O178" si="740">IF($D178=0,"",$J178*K178)</f>
        <v/>
      </c>
      <c r="O178" s="97" t="str">
        <f t="shared" si="740"/>
        <v/>
      </c>
      <c r="P178" s="40"/>
      <c r="Q178" s="40"/>
      <c r="R178" s="40"/>
      <c r="S178" s="40"/>
      <c r="T178" s="84" t="str">
        <f t="shared" si="16"/>
        <v/>
      </c>
      <c r="U178" s="84" t="str">
        <f t="shared" si="17"/>
        <v/>
      </c>
      <c r="V178" s="98" t="str">
        <f t="shared" si="18"/>
        <v/>
      </c>
      <c r="W178" s="98" t="str">
        <f t="shared" si="19"/>
        <v/>
      </c>
      <c r="X178" s="40" t="str">
        <f t="shared" si="20"/>
        <v/>
      </c>
      <c r="Y178" s="40" t="str">
        <f t="shared" si="21"/>
        <v/>
      </c>
      <c r="Z178" s="40" t="str">
        <f t="shared" si="22"/>
        <v/>
      </c>
      <c r="AA178" s="40" t="str">
        <f t="shared" si="23"/>
        <v/>
      </c>
      <c r="AB178" s="40" t="str">
        <f t="shared" si="24"/>
        <v/>
      </c>
      <c r="AC178" s="40" t="str">
        <f t="shared" si="25"/>
        <v/>
      </c>
      <c r="AD178" s="40" t="str">
        <f t="shared" ref="AD178:AE178" si="741">IF($D178=0,"",IFERROR(F178/AA178,0.5))</f>
        <v/>
      </c>
      <c r="AE178" s="40" t="str">
        <f t="shared" si="741"/>
        <v/>
      </c>
      <c r="AF178" s="34" t="str">
        <f t="shared" si="27"/>
        <v/>
      </c>
      <c r="AG178" s="34" t="str">
        <f t="shared" ref="AG178:AH178" si="742">IF($D178=0,"",ROUND(AA178*AD178,0))</f>
        <v/>
      </c>
      <c r="AH178" s="34" t="str">
        <f t="shared" si="742"/>
        <v/>
      </c>
      <c r="AI178" s="34" t="str">
        <f t="shared" si="29"/>
        <v/>
      </c>
      <c r="AJ178" s="80"/>
      <c r="AK178" s="99"/>
      <c r="AL178" s="17"/>
      <c r="AM178" s="100" t="str">
        <f t="shared" si="30"/>
        <v/>
      </c>
      <c r="AN178" s="43" t="str">
        <f t="shared" si="31"/>
        <v/>
      </c>
      <c r="AO178" s="100" t="str">
        <f t="shared" si="32"/>
        <v/>
      </c>
      <c r="AP178" s="42" t="str">
        <f t="shared" si="33"/>
        <v/>
      </c>
      <c r="AQ178" s="39" t="str">
        <f t="shared" si="34"/>
        <v/>
      </c>
      <c r="AR178" s="39" t="str">
        <f t="shared" si="35"/>
        <v/>
      </c>
      <c r="AS178" s="39" t="str">
        <f t="shared" si="36"/>
        <v/>
      </c>
      <c r="AT178" s="39" t="str">
        <f t="shared" si="37"/>
        <v/>
      </c>
      <c r="AU178" s="39" t="str">
        <f t="shared" si="10"/>
        <v/>
      </c>
      <c r="AV178" s="39" t="str">
        <f t="shared" si="38"/>
        <v/>
      </c>
      <c r="AW178" s="39" t="str">
        <f t="shared" si="39"/>
        <v/>
      </c>
      <c r="AX178" s="39" t="str">
        <f t="shared" si="40"/>
        <v/>
      </c>
    </row>
    <row r="179">
      <c r="A179" s="73"/>
      <c r="B179" s="73"/>
      <c r="C179" s="73"/>
      <c r="D179" s="74">
        <f t="shared" si="11"/>
        <v>0</v>
      </c>
      <c r="E179" s="84" t="str">
        <f>'AtLarge; STUV'!M185</f>
        <v/>
      </c>
      <c r="F179" s="84" t="str">
        <f>'AtLarge; STUV'!N185</f>
        <v/>
      </c>
      <c r="G179" s="85" t="str">
        <f>'AtLarge; STUV'!O185</f>
        <v/>
      </c>
      <c r="H179" s="85" t="str">
        <f>'AtLarge; STUV'!P185</f>
        <v/>
      </c>
      <c r="I179" s="94" t="str">
        <f t="shared" si="12"/>
        <v/>
      </c>
      <c r="J179" s="95" t="str">
        <f t="shared" si="13"/>
        <v/>
      </c>
      <c r="K179" s="96" t="str">
        <f t="shared" ref="K179:M179" si="743">IF($D179=0,"",POWER($I179,K$2))</f>
        <v/>
      </c>
      <c r="L179" s="96" t="str">
        <f t="shared" si="743"/>
        <v/>
      </c>
      <c r="M179" s="96" t="str">
        <f t="shared" si="743"/>
        <v/>
      </c>
      <c r="N179" s="97" t="str">
        <f t="shared" ref="N179:O179" si="744">IF($D179=0,"",$J179*K179)</f>
        <v/>
      </c>
      <c r="O179" s="97" t="str">
        <f t="shared" si="744"/>
        <v/>
      </c>
      <c r="P179" s="40"/>
      <c r="Q179" s="40"/>
      <c r="R179" s="40"/>
      <c r="S179" s="40"/>
      <c r="T179" s="84" t="str">
        <f t="shared" si="16"/>
        <v/>
      </c>
      <c r="U179" s="84" t="str">
        <f t="shared" si="17"/>
        <v/>
      </c>
      <c r="V179" s="98" t="str">
        <f t="shared" si="18"/>
        <v/>
      </c>
      <c r="W179" s="98" t="str">
        <f t="shared" si="19"/>
        <v/>
      </c>
      <c r="X179" s="40" t="str">
        <f t="shared" si="20"/>
        <v/>
      </c>
      <c r="Y179" s="40" t="str">
        <f t="shared" si="21"/>
        <v/>
      </c>
      <c r="Z179" s="40" t="str">
        <f t="shared" si="22"/>
        <v/>
      </c>
      <c r="AA179" s="40" t="str">
        <f t="shared" si="23"/>
        <v/>
      </c>
      <c r="AB179" s="40" t="str">
        <f t="shared" si="24"/>
        <v/>
      </c>
      <c r="AC179" s="40" t="str">
        <f t="shared" si="25"/>
        <v/>
      </c>
      <c r="AD179" s="40" t="str">
        <f t="shared" ref="AD179:AE179" si="745">IF($D179=0,"",IFERROR(F179/AA179,0.5))</f>
        <v/>
      </c>
      <c r="AE179" s="40" t="str">
        <f t="shared" si="745"/>
        <v/>
      </c>
      <c r="AF179" s="34" t="str">
        <f t="shared" si="27"/>
        <v/>
      </c>
      <c r="AG179" s="34" t="str">
        <f t="shared" ref="AG179:AH179" si="746">IF($D179=0,"",ROUND(AA179*AD179,0))</f>
        <v/>
      </c>
      <c r="AH179" s="34" t="str">
        <f t="shared" si="746"/>
        <v/>
      </c>
      <c r="AI179" s="34" t="str">
        <f t="shared" si="29"/>
        <v/>
      </c>
      <c r="AJ179" s="80"/>
      <c r="AK179" s="99"/>
      <c r="AL179" s="17"/>
      <c r="AM179" s="100" t="str">
        <f t="shared" si="30"/>
        <v/>
      </c>
      <c r="AN179" s="43" t="str">
        <f t="shared" si="31"/>
        <v/>
      </c>
      <c r="AO179" s="100" t="str">
        <f t="shared" si="32"/>
        <v/>
      </c>
      <c r="AP179" s="42" t="str">
        <f t="shared" si="33"/>
        <v/>
      </c>
      <c r="AQ179" s="39" t="str">
        <f t="shared" si="34"/>
        <v/>
      </c>
      <c r="AR179" s="39" t="str">
        <f t="shared" si="35"/>
        <v/>
      </c>
      <c r="AS179" s="39" t="str">
        <f t="shared" si="36"/>
        <v/>
      </c>
      <c r="AT179" s="39" t="str">
        <f t="shared" si="37"/>
        <v/>
      </c>
      <c r="AU179" s="39" t="str">
        <f t="shared" si="10"/>
        <v/>
      </c>
      <c r="AV179" s="39" t="str">
        <f t="shared" si="38"/>
        <v/>
      </c>
      <c r="AW179" s="39" t="str">
        <f t="shared" si="39"/>
        <v/>
      </c>
      <c r="AX179" s="39" t="str">
        <f t="shared" si="40"/>
        <v/>
      </c>
    </row>
    <row r="180">
      <c r="A180" s="73"/>
      <c r="B180" s="73"/>
      <c r="C180" s="73"/>
      <c r="D180" s="74">
        <f t="shared" si="11"/>
        <v>0</v>
      </c>
      <c r="E180" s="84" t="str">
        <f>'AtLarge; STUV'!M186</f>
        <v/>
      </c>
      <c r="F180" s="84" t="str">
        <f>'AtLarge; STUV'!N186</f>
        <v/>
      </c>
      <c r="G180" s="85" t="str">
        <f>'AtLarge; STUV'!O186</f>
        <v/>
      </c>
      <c r="H180" s="85" t="str">
        <f>'AtLarge; STUV'!P186</f>
        <v/>
      </c>
      <c r="I180" s="94" t="str">
        <f t="shared" si="12"/>
        <v/>
      </c>
      <c r="J180" s="95" t="str">
        <f t="shared" si="13"/>
        <v/>
      </c>
      <c r="K180" s="96" t="str">
        <f t="shared" ref="K180:M180" si="747">IF($D180=0,"",POWER($I180,K$2))</f>
        <v/>
      </c>
      <c r="L180" s="96" t="str">
        <f t="shared" si="747"/>
        <v/>
      </c>
      <c r="M180" s="96" t="str">
        <f t="shared" si="747"/>
        <v/>
      </c>
      <c r="N180" s="97" t="str">
        <f t="shared" ref="N180:O180" si="748">IF($D180=0,"",$J180*K180)</f>
        <v/>
      </c>
      <c r="O180" s="97" t="str">
        <f t="shared" si="748"/>
        <v/>
      </c>
      <c r="P180" s="40"/>
      <c r="Q180" s="40"/>
      <c r="R180" s="40"/>
      <c r="S180" s="40"/>
      <c r="T180" s="84" t="str">
        <f t="shared" si="16"/>
        <v/>
      </c>
      <c r="U180" s="84" t="str">
        <f t="shared" si="17"/>
        <v/>
      </c>
      <c r="V180" s="98" t="str">
        <f t="shared" si="18"/>
        <v/>
      </c>
      <c r="W180" s="98" t="str">
        <f t="shared" si="19"/>
        <v/>
      </c>
      <c r="X180" s="40" t="str">
        <f t="shared" si="20"/>
        <v/>
      </c>
      <c r="Y180" s="40" t="str">
        <f t="shared" si="21"/>
        <v/>
      </c>
      <c r="Z180" s="40" t="str">
        <f t="shared" si="22"/>
        <v/>
      </c>
      <c r="AA180" s="40" t="str">
        <f t="shared" si="23"/>
        <v/>
      </c>
      <c r="AB180" s="40" t="str">
        <f t="shared" si="24"/>
        <v/>
      </c>
      <c r="AC180" s="40" t="str">
        <f t="shared" si="25"/>
        <v/>
      </c>
      <c r="AD180" s="40" t="str">
        <f t="shared" ref="AD180:AE180" si="749">IF($D180=0,"",IFERROR(F180/AA180,0.5))</f>
        <v/>
      </c>
      <c r="AE180" s="40" t="str">
        <f t="shared" si="749"/>
        <v/>
      </c>
      <c r="AF180" s="34" t="str">
        <f t="shared" si="27"/>
        <v/>
      </c>
      <c r="AG180" s="34" t="str">
        <f t="shared" ref="AG180:AH180" si="750">IF($D180=0,"",ROUND(AA180*AD180,0))</f>
        <v/>
      </c>
      <c r="AH180" s="34" t="str">
        <f t="shared" si="750"/>
        <v/>
      </c>
      <c r="AI180" s="34" t="str">
        <f t="shared" si="29"/>
        <v/>
      </c>
      <c r="AJ180" s="80"/>
      <c r="AK180" s="99"/>
      <c r="AL180" s="17"/>
      <c r="AM180" s="100" t="str">
        <f t="shared" si="30"/>
        <v/>
      </c>
      <c r="AN180" s="43" t="str">
        <f t="shared" si="31"/>
        <v/>
      </c>
      <c r="AO180" s="100" t="str">
        <f t="shared" si="32"/>
        <v/>
      </c>
      <c r="AP180" s="42" t="str">
        <f t="shared" si="33"/>
        <v/>
      </c>
      <c r="AQ180" s="39" t="str">
        <f t="shared" si="34"/>
        <v/>
      </c>
      <c r="AR180" s="39" t="str">
        <f t="shared" si="35"/>
        <v/>
      </c>
      <c r="AS180" s="39" t="str">
        <f t="shared" si="36"/>
        <v/>
      </c>
      <c r="AT180" s="39" t="str">
        <f t="shared" si="37"/>
        <v/>
      </c>
      <c r="AU180" s="39" t="str">
        <f t="shared" si="10"/>
        <v/>
      </c>
      <c r="AV180" s="39" t="str">
        <f t="shared" si="38"/>
        <v/>
      </c>
      <c r="AW180" s="39" t="str">
        <f t="shared" si="39"/>
        <v/>
      </c>
      <c r="AX180" s="39" t="str">
        <f t="shared" si="40"/>
        <v/>
      </c>
    </row>
    <row r="181">
      <c r="A181" s="73"/>
      <c r="B181" s="73"/>
      <c r="C181" s="73"/>
      <c r="D181" s="74">
        <f t="shared" si="11"/>
        <v>0</v>
      </c>
      <c r="E181" s="84" t="str">
        <f>'AtLarge; STUV'!M187</f>
        <v/>
      </c>
      <c r="F181" s="84" t="str">
        <f>'AtLarge; STUV'!N187</f>
        <v/>
      </c>
      <c r="G181" s="85" t="str">
        <f>'AtLarge; STUV'!O187</f>
        <v/>
      </c>
      <c r="H181" s="85" t="str">
        <f>'AtLarge; STUV'!P187</f>
        <v/>
      </c>
      <c r="I181" s="94" t="str">
        <f t="shared" si="12"/>
        <v/>
      </c>
      <c r="J181" s="95" t="str">
        <f t="shared" si="13"/>
        <v/>
      </c>
      <c r="K181" s="96" t="str">
        <f t="shared" ref="K181:M181" si="751">IF($D181=0,"",POWER($I181,K$2))</f>
        <v/>
      </c>
      <c r="L181" s="96" t="str">
        <f t="shared" si="751"/>
        <v/>
      </c>
      <c r="M181" s="96" t="str">
        <f t="shared" si="751"/>
        <v/>
      </c>
      <c r="N181" s="97" t="str">
        <f t="shared" ref="N181:O181" si="752">IF($D181=0,"",$J181*K181)</f>
        <v/>
      </c>
      <c r="O181" s="97" t="str">
        <f t="shared" si="752"/>
        <v/>
      </c>
      <c r="P181" s="40"/>
      <c r="Q181" s="40"/>
      <c r="R181" s="40"/>
      <c r="S181" s="40"/>
      <c r="T181" s="84" t="str">
        <f t="shared" si="16"/>
        <v/>
      </c>
      <c r="U181" s="84" t="str">
        <f t="shared" si="17"/>
        <v/>
      </c>
      <c r="V181" s="98" t="str">
        <f t="shared" si="18"/>
        <v/>
      </c>
      <c r="W181" s="98" t="str">
        <f t="shared" si="19"/>
        <v/>
      </c>
      <c r="X181" s="40" t="str">
        <f t="shared" si="20"/>
        <v/>
      </c>
      <c r="Y181" s="40" t="str">
        <f t="shared" si="21"/>
        <v/>
      </c>
      <c r="Z181" s="40" t="str">
        <f t="shared" si="22"/>
        <v/>
      </c>
      <c r="AA181" s="40" t="str">
        <f t="shared" si="23"/>
        <v/>
      </c>
      <c r="AB181" s="40" t="str">
        <f t="shared" si="24"/>
        <v/>
      </c>
      <c r="AC181" s="40" t="str">
        <f t="shared" si="25"/>
        <v/>
      </c>
      <c r="AD181" s="40" t="str">
        <f t="shared" ref="AD181:AE181" si="753">IF($D181=0,"",IFERROR(F181/AA181,0.5))</f>
        <v/>
      </c>
      <c r="AE181" s="40" t="str">
        <f t="shared" si="753"/>
        <v/>
      </c>
      <c r="AF181" s="34" t="str">
        <f t="shared" si="27"/>
        <v/>
      </c>
      <c r="AG181" s="34" t="str">
        <f t="shared" ref="AG181:AH181" si="754">IF($D181=0,"",ROUND(AA181*AD181,0))</f>
        <v/>
      </c>
      <c r="AH181" s="34" t="str">
        <f t="shared" si="754"/>
        <v/>
      </c>
      <c r="AI181" s="34" t="str">
        <f t="shared" si="29"/>
        <v/>
      </c>
      <c r="AJ181" s="80"/>
      <c r="AK181" s="99"/>
      <c r="AL181" s="17"/>
      <c r="AM181" s="100" t="str">
        <f t="shared" si="30"/>
        <v/>
      </c>
      <c r="AN181" s="43" t="str">
        <f t="shared" si="31"/>
        <v/>
      </c>
      <c r="AO181" s="100" t="str">
        <f t="shared" si="32"/>
        <v/>
      </c>
      <c r="AP181" s="42" t="str">
        <f t="shared" si="33"/>
        <v/>
      </c>
      <c r="AQ181" s="39" t="str">
        <f t="shared" si="34"/>
        <v/>
      </c>
      <c r="AR181" s="39" t="str">
        <f t="shared" si="35"/>
        <v/>
      </c>
      <c r="AS181" s="39" t="str">
        <f t="shared" si="36"/>
        <v/>
      </c>
      <c r="AT181" s="39" t="str">
        <f t="shared" si="37"/>
        <v/>
      </c>
      <c r="AU181" s="39" t="str">
        <f t="shared" si="10"/>
        <v/>
      </c>
      <c r="AV181" s="39" t="str">
        <f t="shared" si="38"/>
        <v/>
      </c>
      <c r="AW181" s="39" t="str">
        <f t="shared" si="39"/>
        <v/>
      </c>
      <c r="AX181" s="39" t="str">
        <f t="shared" si="40"/>
        <v/>
      </c>
    </row>
    <row r="182">
      <c r="A182" s="73"/>
      <c r="B182" s="73"/>
      <c r="C182" s="73"/>
      <c r="D182" s="74">
        <f t="shared" si="11"/>
        <v>0</v>
      </c>
      <c r="E182" s="84" t="str">
        <f>'AtLarge; STUV'!M188</f>
        <v/>
      </c>
      <c r="F182" s="84" t="str">
        <f>'AtLarge; STUV'!N188</f>
        <v/>
      </c>
      <c r="G182" s="85" t="str">
        <f>'AtLarge; STUV'!O188</f>
        <v/>
      </c>
      <c r="H182" s="85" t="str">
        <f>'AtLarge; STUV'!P188</f>
        <v/>
      </c>
      <c r="I182" s="94" t="str">
        <f t="shared" si="12"/>
        <v/>
      </c>
      <c r="J182" s="95" t="str">
        <f t="shared" si="13"/>
        <v/>
      </c>
      <c r="K182" s="96" t="str">
        <f t="shared" ref="K182:M182" si="755">IF($D182=0,"",POWER($I182,K$2))</f>
        <v/>
      </c>
      <c r="L182" s="96" t="str">
        <f t="shared" si="755"/>
        <v/>
      </c>
      <c r="M182" s="96" t="str">
        <f t="shared" si="755"/>
        <v/>
      </c>
      <c r="N182" s="97" t="str">
        <f t="shared" ref="N182:O182" si="756">IF($D182=0,"",$J182*K182)</f>
        <v/>
      </c>
      <c r="O182" s="97" t="str">
        <f t="shared" si="756"/>
        <v/>
      </c>
      <c r="P182" s="40"/>
      <c r="Q182" s="40"/>
      <c r="R182" s="40"/>
      <c r="S182" s="40"/>
      <c r="T182" s="84" t="str">
        <f t="shared" si="16"/>
        <v/>
      </c>
      <c r="U182" s="84" t="str">
        <f t="shared" si="17"/>
        <v/>
      </c>
      <c r="V182" s="98" t="str">
        <f t="shared" si="18"/>
        <v/>
      </c>
      <c r="W182" s="98" t="str">
        <f t="shared" si="19"/>
        <v/>
      </c>
      <c r="X182" s="40" t="str">
        <f t="shared" si="20"/>
        <v/>
      </c>
      <c r="Y182" s="40" t="str">
        <f t="shared" si="21"/>
        <v/>
      </c>
      <c r="Z182" s="40" t="str">
        <f t="shared" si="22"/>
        <v/>
      </c>
      <c r="AA182" s="40" t="str">
        <f t="shared" si="23"/>
        <v/>
      </c>
      <c r="AB182" s="40" t="str">
        <f t="shared" si="24"/>
        <v/>
      </c>
      <c r="AC182" s="40" t="str">
        <f t="shared" si="25"/>
        <v/>
      </c>
      <c r="AD182" s="40" t="str">
        <f t="shared" ref="AD182:AE182" si="757">IF($D182=0,"",IFERROR(F182/AA182,0.5))</f>
        <v/>
      </c>
      <c r="AE182" s="40" t="str">
        <f t="shared" si="757"/>
        <v/>
      </c>
      <c r="AF182" s="34" t="str">
        <f t="shared" si="27"/>
        <v/>
      </c>
      <c r="AG182" s="34" t="str">
        <f t="shared" ref="AG182:AH182" si="758">IF($D182=0,"",ROUND(AA182*AD182,0))</f>
        <v/>
      </c>
      <c r="AH182" s="34" t="str">
        <f t="shared" si="758"/>
        <v/>
      </c>
      <c r="AI182" s="34" t="str">
        <f t="shared" si="29"/>
        <v/>
      </c>
      <c r="AJ182" s="80"/>
      <c r="AK182" s="99"/>
      <c r="AL182" s="17"/>
      <c r="AM182" s="100" t="str">
        <f t="shared" si="30"/>
        <v/>
      </c>
      <c r="AN182" s="43" t="str">
        <f t="shared" si="31"/>
        <v/>
      </c>
      <c r="AO182" s="100" t="str">
        <f t="shared" si="32"/>
        <v/>
      </c>
      <c r="AP182" s="42" t="str">
        <f t="shared" si="33"/>
        <v/>
      </c>
      <c r="AQ182" s="39" t="str">
        <f t="shared" si="34"/>
        <v/>
      </c>
      <c r="AR182" s="39" t="str">
        <f t="shared" si="35"/>
        <v/>
      </c>
      <c r="AS182" s="39" t="str">
        <f t="shared" si="36"/>
        <v/>
      </c>
      <c r="AT182" s="39" t="str">
        <f t="shared" si="37"/>
        <v/>
      </c>
      <c r="AU182" s="39" t="str">
        <f t="shared" si="10"/>
        <v/>
      </c>
      <c r="AV182" s="39" t="str">
        <f t="shared" si="38"/>
        <v/>
      </c>
      <c r="AW182" s="39" t="str">
        <f t="shared" si="39"/>
        <v/>
      </c>
      <c r="AX182" s="39" t="str">
        <f t="shared" si="40"/>
        <v/>
      </c>
    </row>
    <row r="183">
      <c r="A183" s="73"/>
      <c r="B183" s="73"/>
      <c r="C183" s="73"/>
      <c r="D183" s="74">
        <f t="shared" si="11"/>
        <v>0</v>
      </c>
      <c r="E183" s="84" t="str">
        <f>'AtLarge; STUV'!M189</f>
        <v/>
      </c>
      <c r="F183" s="84" t="str">
        <f>'AtLarge; STUV'!N189</f>
        <v/>
      </c>
      <c r="G183" s="85" t="str">
        <f>'AtLarge; STUV'!O189</f>
        <v/>
      </c>
      <c r="H183" s="85" t="str">
        <f>'AtLarge; STUV'!P189</f>
        <v/>
      </c>
      <c r="I183" s="94" t="str">
        <f t="shared" si="12"/>
        <v/>
      </c>
      <c r="J183" s="95" t="str">
        <f t="shared" si="13"/>
        <v/>
      </c>
      <c r="K183" s="96" t="str">
        <f t="shared" ref="K183:M183" si="759">IF($D183=0,"",POWER($I183,K$2))</f>
        <v/>
      </c>
      <c r="L183" s="96" t="str">
        <f t="shared" si="759"/>
        <v/>
      </c>
      <c r="M183" s="96" t="str">
        <f t="shared" si="759"/>
        <v/>
      </c>
      <c r="N183" s="97" t="str">
        <f t="shared" ref="N183:O183" si="760">IF($D183=0,"",$J183*K183)</f>
        <v/>
      </c>
      <c r="O183" s="97" t="str">
        <f t="shared" si="760"/>
        <v/>
      </c>
      <c r="P183" s="40"/>
      <c r="Q183" s="40"/>
      <c r="R183" s="40"/>
      <c r="S183" s="40"/>
      <c r="T183" s="84" t="str">
        <f t="shared" si="16"/>
        <v/>
      </c>
      <c r="U183" s="84" t="str">
        <f t="shared" si="17"/>
        <v/>
      </c>
      <c r="V183" s="98" t="str">
        <f t="shared" si="18"/>
        <v/>
      </c>
      <c r="W183" s="98" t="str">
        <f t="shared" si="19"/>
        <v/>
      </c>
      <c r="X183" s="40" t="str">
        <f t="shared" si="20"/>
        <v/>
      </c>
      <c r="Y183" s="40" t="str">
        <f t="shared" si="21"/>
        <v/>
      </c>
      <c r="Z183" s="40" t="str">
        <f t="shared" si="22"/>
        <v/>
      </c>
      <c r="AA183" s="40" t="str">
        <f t="shared" si="23"/>
        <v/>
      </c>
      <c r="AB183" s="40" t="str">
        <f t="shared" si="24"/>
        <v/>
      </c>
      <c r="AC183" s="40" t="str">
        <f t="shared" si="25"/>
        <v/>
      </c>
      <c r="AD183" s="40" t="str">
        <f t="shared" ref="AD183:AE183" si="761">IF($D183=0,"",IFERROR(F183/AA183,0.5))</f>
        <v/>
      </c>
      <c r="AE183" s="40" t="str">
        <f t="shared" si="761"/>
        <v/>
      </c>
      <c r="AF183" s="34" t="str">
        <f t="shared" si="27"/>
        <v/>
      </c>
      <c r="AG183" s="34" t="str">
        <f t="shared" ref="AG183:AH183" si="762">IF($D183=0,"",ROUND(AA183*AD183,0))</f>
        <v/>
      </c>
      <c r="AH183" s="34" t="str">
        <f t="shared" si="762"/>
        <v/>
      </c>
      <c r="AI183" s="34" t="str">
        <f t="shared" si="29"/>
        <v/>
      </c>
      <c r="AJ183" s="80"/>
      <c r="AK183" s="99"/>
      <c r="AL183" s="17"/>
      <c r="AM183" s="100" t="str">
        <f t="shared" si="30"/>
        <v/>
      </c>
      <c r="AN183" s="43" t="str">
        <f t="shared" si="31"/>
        <v/>
      </c>
      <c r="AO183" s="100" t="str">
        <f t="shared" si="32"/>
        <v/>
      </c>
      <c r="AP183" s="42" t="str">
        <f t="shared" si="33"/>
        <v/>
      </c>
      <c r="AQ183" s="39" t="str">
        <f t="shared" si="34"/>
        <v/>
      </c>
      <c r="AR183" s="39" t="str">
        <f t="shared" si="35"/>
        <v/>
      </c>
      <c r="AS183" s="39" t="str">
        <f t="shared" si="36"/>
        <v/>
      </c>
      <c r="AT183" s="39" t="str">
        <f t="shared" si="37"/>
        <v/>
      </c>
      <c r="AU183" s="39" t="str">
        <f t="shared" si="10"/>
        <v/>
      </c>
      <c r="AV183" s="39" t="str">
        <f t="shared" si="38"/>
        <v/>
      </c>
      <c r="AW183" s="39" t="str">
        <f t="shared" si="39"/>
        <v/>
      </c>
      <c r="AX183" s="39" t="str">
        <f t="shared" si="40"/>
        <v/>
      </c>
    </row>
    <row r="184">
      <c r="A184" s="73"/>
      <c r="B184" s="73"/>
      <c r="C184" s="73"/>
      <c r="D184" s="74">
        <f t="shared" si="11"/>
        <v>0</v>
      </c>
      <c r="E184" s="84" t="str">
        <f>'AtLarge; STUV'!M190</f>
        <v/>
      </c>
      <c r="F184" s="84" t="str">
        <f>'AtLarge; STUV'!N190</f>
        <v/>
      </c>
      <c r="G184" s="85" t="str">
        <f>'AtLarge; STUV'!O190</f>
        <v/>
      </c>
      <c r="H184" s="85" t="str">
        <f>'AtLarge; STUV'!P190</f>
        <v/>
      </c>
      <c r="I184" s="94" t="str">
        <f t="shared" si="12"/>
        <v/>
      </c>
      <c r="J184" s="95" t="str">
        <f t="shared" si="13"/>
        <v/>
      </c>
      <c r="K184" s="96" t="str">
        <f t="shared" ref="K184:M184" si="763">IF($D184=0,"",POWER($I184,K$2))</f>
        <v/>
      </c>
      <c r="L184" s="96" t="str">
        <f t="shared" si="763"/>
        <v/>
      </c>
      <c r="M184" s="96" t="str">
        <f t="shared" si="763"/>
        <v/>
      </c>
      <c r="N184" s="97" t="str">
        <f t="shared" ref="N184:O184" si="764">IF($D184=0,"",$J184*K184)</f>
        <v/>
      </c>
      <c r="O184" s="97" t="str">
        <f t="shared" si="764"/>
        <v/>
      </c>
      <c r="P184" s="40"/>
      <c r="Q184" s="40"/>
      <c r="R184" s="40"/>
      <c r="S184" s="40"/>
      <c r="T184" s="84" t="str">
        <f t="shared" si="16"/>
        <v/>
      </c>
      <c r="U184" s="84" t="str">
        <f t="shared" si="17"/>
        <v/>
      </c>
      <c r="V184" s="98" t="str">
        <f t="shared" si="18"/>
        <v/>
      </c>
      <c r="W184" s="98" t="str">
        <f t="shared" si="19"/>
        <v/>
      </c>
      <c r="X184" s="40" t="str">
        <f t="shared" si="20"/>
        <v/>
      </c>
      <c r="Y184" s="40" t="str">
        <f t="shared" si="21"/>
        <v/>
      </c>
      <c r="Z184" s="40" t="str">
        <f t="shared" si="22"/>
        <v/>
      </c>
      <c r="AA184" s="40" t="str">
        <f t="shared" si="23"/>
        <v/>
      </c>
      <c r="AB184" s="40" t="str">
        <f t="shared" si="24"/>
        <v/>
      </c>
      <c r="AC184" s="40" t="str">
        <f t="shared" si="25"/>
        <v/>
      </c>
      <c r="AD184" s="40" t="str">
        <f t="shared" ref="AD184:AE184" si="765">IF($D184=0,"",IFERROR(F184/AA184,0.5))</f>
        <v/>
      </c>
      <c r="AE184" s="40" t="str">
        <f t="shared" si="765"/>
        <v/>
      </c>
      <c r="AF184" s="34" t="str">
        <f t="shared" si="27"/>
        <v/>
      </c>
      <c r="AG184" s="34" t="str">
        <f t="shared" ref="AG184:AH184" si="766">IF($D184=0,"",ROUND(AA184*AD184,0))</f>
        <v/>
      </c>
      <c r="AH184" s="34" t="str">
        <f t="shared" si="766"/>
        <v/>
      </c>
      <c r="AI184" s="34" t="str">
        <f t="shared" si="29"/>
        <v/>
      </c>
      <c r="AJ184" s="80"/>
      <c r="AK184" s="99"/>
      <c r="AL184" s="17"/>
      <c r="AM184" s="100" t="str">
        <f t="shared" si="30"/>
        <v/>
      </c>
      <c r="AN184" s="43" t="str">
        <f t="shared" si="31"/>
        <v/>
      </c>
      <c r="AO184" s="100" t="str">
        <f t="shared" si="32"/>
        <v/>
      </c>
      <c r="AP184" s="42" t="str">
        <f t="shared" si="33"/>
        <v/>
      </c>
      <c r="AQ184" s="39" t="str">
        <f t="shared" si="34"/>
        <v/>
      </c>
      <c r="AR184" s="39" t="str">
        <f t="shared" si="35"/>
        <v/>
      </c>
      <c r="AS184" s="39" t="str">
        <f t="shared" si="36"/>
        <v/>
      </c>
      <c r="AT184" s="39" t="str">
        <f t="shared" si="37"/>
        <v/>
      </c>
      <c r="AU184" s="39" t="str">
        <f t="shared" si="10"/>
        <v/>
      </c>
      <c r="AV184" s="39" t="str">
        <f t="shared" si="38"/>
        <v/>
      </c>
      <c r="AW184" s="39" t="str">
        <f t="shared" si="39"/>
        <v/>
      </c>
      <c r="AX184" s="39" t="str">
        <f t="shared" si="40"/>
        <v/>
      </c>
    </row>
    <row r="185">
      <c r="A185" s="73"/>
      <c r="B185" s="73"/>
      <c r="C185" s="73"/>
      <c r="D185" s="74">
        <f t="shared" si="11"/>
        <v>0</v>
      </c>
      <c r="E185" s="84" t="str">
        <f>'AtLarge; STUV'!M191</f>
        <v/>
      </c>
      <c r="F185" s="84" t="str">
        <f>'AtLarge; STUV'!N191</f>
        <v/>
      </c>
      <c r="G185" s="85" t="str">
        <f>'AtLarge; STUV'!O191</f>
        <v/>
      </c>
      <c r="H185" s="85" t="str">
        <f>'AtLarge; STUV'!P191</f>
        <v/>
      </c>
      <c r="I185" s="94" t="str">
        <f t="shared" si="12"/>
        <v/>
      </c>
      <c r="J185" s="95" t="str">
        <f t="shared" si="13"/>
        <v/>
      </c>
      <c r="K185" s="96" t="str">
        <f t="shared" ref="K185:M185" si="767">IF($D185=0,"",POWER($I185,K$2))</f>
        <v/>
      </c>
      <c r="L185" s="96" t="str">
        <f t="shared" si="767"/>
        <v/>
      </c>
      <c r="M185" s="96" t="str">
        <f t="shared" si="767"/>
        <v/>
      </c>
      <c r="N185" s="97" t="str">
        <f t="shared" ref="N185:O185" si="768">IF($D185=0,"",$J185*K185)</f>
        <v/>
      </c>
      <c r="O185" s="97" t="str">
        <f t="shared" si="768"/>
        <v/>
      </c>
      <c r="P185" s="40"/>
      <c r="Q185" s="40"/>
      <c r="R185" s="40"/>
      <c r="S185" s="40"/>
      <c r="T185" s="84" t="str">
        <f t="shared" si="16"/>
        <v/>
      </c>
      <c r="U185" s="84" t="str">
        <f t="shared" si="17"/>
        <v/>
      </c>
      <c r="V185" s="98" t="str">
        <f t="shared" si="18"/>
        <v/>
      </c>
      <c r="W185" s="98" t="str">
        <f t="shared" si="19"/>
        <v/>
      </c>
      <c r="X185" s="40" t="str">
        <f t="shared" si="20"/>
        <v/>
      </c>
      <c r="Y185" s="40" t="str">
        <f t="shared" si="21"/>
        <v/>
      </c>
      <c r="Z185" s="40" t="str">
        <f t="shared" si="22"/>
        <v/>
      </c>
      <c r="AA185" s="40" t="str">
        <f t="shared" si="23"/>
        <v/>
      </c>
      <c r="AB185" s="40" t="str">
        <f t="shared" si="24"/>
        <v/>
      </c>
      <c r="AC185" s="40" t="str">
        <f t="shared" si="25"/>
        <v/>
      </c>
      <c r="AD185" s="40" t="str">
        <f t="shared" ref="AD185:AE185" si="769">IF($D185=0,"",IFERROR(F185/AA185,0.5))</f>
        <v/>
      </c>
      <c r="AE185" s="40" t="str">
        <f t="shared" si="769"/>
        <v/>
      </c>
      <c r="AF185" s="34" t="str">
        <f t="shared" si="27"/>
        <v/>
      </c>
      <c r="AG185" s="34" t="str">
        <f t="shared" ref="AG185:AH185" si="770">IF($D185=0,"",ROUND(AA185*AD185,0))</f>
        <v/>
      </c>
      <c r="AH185" s="34" t="str">
        <f t="shared" si="770"/>
        <v/>
      </c>
      <c r="AI185" s="34" t="str">
        <f t="shared" si="29"/>
        <v/>
      </c>
      <c r="AJ185" s="80"/>
      <c r="AK185" s="99"/>
      <c r="AL185" s="17"/>
      <c r="AM185" s="100" t="str">
        <f t="shared" si="30"/>
        <v/>
      </c>
      <c r="AN185" s="43" t="str">
        <f t="shared" si="31"/>
        <v/>
      </c>
      <c r="AO185" s="100" t="str">
        <f t="shared" si="32"/>
        <v/>
      </c>
      <c r="AP185" s="42" t="str">
        <f t="shared" si="33"/>
        <v/>
      </c>
      <c r="AQ185" s="39" t="str">
        <f t="shared" si="34"/>
        <v/>
      </c>
      <c r="AR185" s="39" t="str">
        <f t="shared" si="35"/>
        <v/>
      </c>
      <c r="AS185" s="39" t="str">
        <f t="shared" si="36"/>
        <v/>
      </c>
      <c r="AT185" s="39" t="str">
        <f t="shared" si="37"/>
        <v/>
      </c>
      <c r="AU185" s="39" t="str">
        <f t="shared" si="10"/>
        <v/>
      </c>
      <c r="AV185" s="39" t="str">
        <f t="shared" si="38"/>
        <v/>
      </c>
      <c r="AW185" s="39" t="str">
        <f t="shared" si="39"/>
        <v/>
      </c>
      <c r="AX185" s="39" t="str">
        <f t="shared" si="40"/>
        <v/>
      </c>
    </row>
    <row r="186">
      <c r="A186" s="73"/>
      <c r="B186" s="73"/>
      <c r="C186" s="73"/>
      <c r="D186" s="74">
        <f t="shared" si="11"/>
        <v>0</v>
      </c>
      <c r="E186" s="84" t="str">
        <f>'AtLarge; STUV'!M192</f>
        <v/>
      </c>
      <c r="F186" s="84" t="str">
        <f>'AtLarge; STUV'!N192</f>
        <v/>
      </c>
      <c r="G186" s="85" t="str">
        <f>'AtLarge; STUV'!O192</f>
        <v/>
      </c>
      <c r="H186" s="85" t="str">
        <f>'AtLarge; STUV'!P192</f>
        <v/>
      </c>
      <c r="I186" s="94" t="str">
        <f t="shared" si="12"/>
        <v/>
      </c>
      <c r="J186" s="95" t="str">
        <f t="shared" si="13"/>
        <v/>
      </c>
      <c r="K186" s="96" t="str">
        <f t="shared" ref="K186:M186" si="771">IF($D186=0,"",POWER($I186,K$2))</f>
        <v/>
      </c>
      <c r="L186" s="96" t="str">
        <f t="shared" si="771"/>
        <v/>
      </c>
      <c r="M186" s="96" t="str">
        <f t="shared" si="771"/>
        <v/>
      </c>
      <c r="N186" s="97" t="str">
        <f t="shared" ref="N186:O186" si="772">IF($D186=0,"",$J186*K186)</f>
        <v/>
      </c>
      <c r="O186" s="97" t="str">
        <f t="shared" si="772"/>
        <v/>
      </c>
      <c r="P186" s="40"/>
      <c r="Q186" s="40"/>
      <c r="R186" s="40"/>
      <c r="S186" s="40"/>
      <c r="T186" s="84" t="str">
        <f t="shared" si="16"/>
        <v/>
      </c>
      <c r="U186" s="84" t="str">
        <f t="shared" si="17"/>
        <v/>
      </c>
      <c r="V186" s="98" t="str">
        <f t="shared" si="18"/>
        <v/>
      </c>
      <c r="W186" s="98" t="str">
        <f t="shared" si="19"/>
        <v/>
      </c>
      <c r="X186" s="40" t="str">
        <f t="shared" si="20"/>
        <v/>
      </c>
      <c r="Y186" s="40" t="str">
        <f t="shared" si="21"/>
        <v/>
      </c>
      <c r="Z186" s="40" t="str">
        <f t="shared" si="22"/>
        <v/>
      </c>
      <c r="AA186" s="40" t="str">
        <f t="shared" si="23"/>
        <v/>
      </c>
      <c r="AB186" s="40" t="str">
        <f t="shared" si="24"/>
        <v/>
      </c>
      <c r="AC186" s="40" t="str">
        <f t="shared" si="25"/>
        <v/>
      </c>
      <c r="AD186" s="40" t="str">
        <f t="shared" ref="AD186:AE186" si="773">IF($D186=0,"",IFERROR(F186/AA186,0.5))</f>
        <v/>
      </c>
      <c r="AE186" s="40" t="str">
        <f t="shared" si="773"/>
        <v/>
      </c>
      <c r="AF186" s="34" t="str">
        <f t="shared" si="27"/>
        <v/>
      </c>
      <c r="AG186" s="34" t="str">
        <f t="shared" ref="AG186:AH186" si="774">IF($D186=0,"",ROUND(AA186*AD186,0))</f>
        <v/>
      </c>
      <c r="AH186" s="34" t="str">
        <f t="shared" si="774"/>
        <v/>
      </c>
      <c r="AI186" s="34" t="str">
        <f t="shared" si="29"/>
        <v/>
      </c>
      <c r="AJ186" s="80"/>
      <c r="AK186" s="99"/>
      <c r="AL186" s="17"/>
      <c r="AM186" s="100" t="str">
        <f t="shared" si="30"/>
        <v/>
      </c>
      <c r="AN186" s="43" t="str">
        <f t="shared" si="31"/>
        <v/>
      </c>
      <c r="AO186" s="100" t="str">
        <f t="shared" si="32"/>
        <v/>
      </c>
      <c r="AP186" s="42" t="str">
        <f t="shared" si="33"/>
        <v/>
      </c>
      <c r="AQ186" s="39" t="str">
        <f t="shared" si="34"/>
        <v/>
      </c>
      <c r="AR186" s="39" t="str">
        <f t="shared" si="35"/>
        <v/>
      </c>
      <c r="AS186" s="39" t="str">
        <f t="shared" si="36"/>
        <v/>
      </c>
      <c r="AT186" s="39" t="str">
        <f t="shared" si="37"/>
        <v/>
      </c>
      <c r="AU186" s="39" t="str">
        <f t="shared" si="10"/>
        <v/>
      </c>
      <c r="AV186" s="39" t="str">
        <f t="shared" si="38"/>
        <v/>
      </c>
      <c r="AW186" s="39" t="str">
        <f t="shared" si="39"/>
        <v/>
      </c>
      <c r="AX186" s="39" t="str">
        <f t="shared" si="40"/>
        <v/>
      </c>
    </row>
    <row r="187">
      <c r="A187" s="73"/>
      <c r="B187" s="73"/>
      <c r="C187" s="73"/>
      <c r="D187" s="74">
        <f t="shared" si="11"/>
        <v>0</v>
      </c>
      <c r="E187" s="84" t="str">
        <f>'AtLarge; STUV'!M193</f>
        <v/>
      </c>
      <c r="F187" s="84" t="str">
        <f>'AtLarge; STUV'!N193</f>
        <v/>
      </c>
      <c r="G187" s="85" t="str">
        <f>'AtLarge; STUV'!O193</f>
        <v/>
      </c>
      <c r="H187" s="85" t="str">
        <f>'AtLarge; STUV'!P193</f>
        <v/>
      </c>
      <c r="I187" s="94" t="str">
        <f t="shared" si="12"/>
        <v/>
      </c>
      <c r="J187" s="95" t="str">
        <f t="shared" si="13"/>
        <v/>
      </c>
      <c r="K187" s="96" t="str">
        <f t="shared" ref="K187:M187" si="775">IF($D187=0,"",POWER($I187,K$2))</f>
        <v/>
      </c>
      <c r="L187" s="96" t="str">
        <f t="shared" si="775"/>
        <v/>
      </c>
      <c r="M187" s="96" t="str">
        <f t="shared" si="775"/>
        <v/>
      </c>
      <c r="N187" s="97" t="str">
        <f t="shared" ref="N187:O187" si="776">IF($D187=0,"",$J187*K187)</f>
        <v/>
      </c>
      <c r="O187" s="97" t="str">
        <f t="shared" si="776"/>
        <v/>
      </c>
      <c r="P187" s="40"/>
      <c r="Q187" s="40"/>
      <c r="R187" s="40"/>
      <c r="S187" s="40"/>
      <c r="T187" s="84" t="str">
        <f t="shared" si="16"/>
        <v/>
      </c>
      <c r="U187" s="84" t="str">
        <f t="shared" si="17"/>
        <v/>
      </c>
      <c r="V187" s="98" t="str">
        <f t="shared" si="18"/>
        <v/>
      </c>
      <c r="W187" s="98" t="str">
        <f t="shared" si="19"/>
        <v/>
      </c>
      <c r="X187" s="40" t="str">
        <f t="shared" si="20"/>
        <v/>
      </c>
      <c r="Y187" s="40" t="str">
        <f t="shared" si="21"/>
        <v/>
      </c>
      <c r="Z187" s="40" t="str">
        <f t="shared" si="22"/>
        <v/>
      </c>
      <c r="AA187" s="40" t="str">
        <f t="shared" si="23"/>
        <v/>
      </c>
      <c r="AB187" s="40" t="str">
        <f t="shared" si="24"/>
        <v/>
      </c>
      <c r="AC187" s="40" t="str">
        <f t="shared" si="25"/>
        <v/>
      </c>
      <c r="AD187" s="40" t="str">
        <f t="shared" ref="AD187:AE187" si="777">IF($D187=0,"",IFERROR(F187/AA187,0.5))</f>
        <v/>
      </c>
      <c r="AE187" s="40" t="str">
        <f t="shared" si="777"/>
        <v/>
      </c>
      <c r="AF187" s="34" t="str">
        <f t="shared" si="27"/>
        <v/>
      </c>
      <c r="AG187" s="34" t="str">
        <f t="shared" ref="AG187:AH187" si="778">IF($D187=0,"",ROUND(AA187*AD187,0))</f>
        <v/>
      </c>
      <c r="AH187" s="34" t="str">
        <f t="shared" si="778"/>
        <v/>
      </c>
      <c r="AI187" s="34" t="str">
        <f t="shared" si="29"/>
        <v/>
      </c>
      <c r="AJ187" s="80"/>
      <c r="AK187" s="99"/>
      <c r="AL187" s="17"/>
      <c r="AM187" s="100" t="str">
        <f t="shared" si="30"/>
        <v/>
      </c>
      <c r="AN187" s="43" t="str">
        <f t="shared" si="31"/>
        <v/>
      </c>
      <c r="AO187" s="100" t="str">
        <f t="shared" si="32"/>
        <v/>
      </c>
      <c r="AP187" s="42" t="str">
        <f t="shared" si="33"/>
        <v/>
      </c>
      <c r="AQ187" s="39" t="str">
        <f t="shared" si="34"/>
        <v/>
      </c>
      <c r="AR187" s="39" t="str">
        <f t="shared" si="35"/>
        <v/>
      </c>
      <c r="AS187" s="39" t="str">
        <f t="shared" si="36"/>
        <v/>
      </c>
      <c r="AT187" s="39" t="str">
        <f t="shared" si="37"/>
        <v/>
      </c>
      <c r="AU187" s="39" t="str">
        <f t="shared" si="10"/>
        <v/>
      </c>
      <c r="AV187" s="39" t="str">
        <f t="shared" si="38"/>
        <v/>
      </c>
      <c r="AW187" s="39" t="str">
        <f t="shared" si="39"/>
        <v/>
      </c>
      <c r="AX187" s="39" t="str">
        <f t="shared" si="40"/>
        <v/>
      </c>
    </row>
    <row r="188">
      <c r="A188" s="73"/>
      <c r="B188" s="73"/>
      <c r="C188" s="73"/>
      <c r="D188" s="74">
        <f t="shared" si="11"/>
        <v>0</v>
      </c>
      <c r="E188" s="84" t="str">
        <f>'AtLarge; STUV'!M194</f>
        <v/>
      </c>
      <c r="F188" s="84" t="str">
        <f>'AtLarge; STUV'!N194</f>
        <v/>
      </c>
      <c r="G188" s="85" t="str">
        <f>'AtLarge; STUV'!O194</f>
        <v/>
      </c>
      <c r="H188" s="85" t="str">
        <f>'AtLarge; STUV'!P194</f>
        <v/>
      </c>
      <c r="I188" s="94" t="str">
        <f t="shared" si="12"/>
        <v/>
      </c>
      <c r="J188" s="95" t="str">
        <f t="shared" si="13"/>
        <v/>
      </c>
      <c r="K188" s="96" t="str">
        <f t="shared" ref="K188:M188" si="779">IF($D188=0,"",POWER($I188,K$2))</f>
        <v/>
      </c>
      <c r="L188" s="96" t="str">
        <f t="shared" si="779"/>
        <v/>
      </c>
      <c r="M188" s="96" t="str">
        <f t="shared" si="779"/>
        <v/>
      </c>
      <c r="N188" s="97" t="str">
        <f t="shared" ref="N188:O188" si="780">IF($D188=0,"",$J188*K188)</f>
        <v/>
      </c>
      <c r="O188" s="97" t="str">
        <f t="shared" si="780"/>
        <v/>
      </c>
      <c r="P188" s="40"/>
      <c r="Q188" s="40"/>
      <c r="R188" s="40"/>
      <c r="S188" s="40"/>
      <c r="T188" s="84" t="str">
        <f t="shared" si="16"/>
        <v/>
      </c>
      <c r="U188" s="84" t="str">
        <f t="shared" si="17"/>
        <v/>
      </c>
      <c r="V188" s="98" t="str">
        <f t="shared" si="18"/>
        <v/>
      </c>
      <c r="W188" s="98" t="str">
        <f t="shared" si="19"/>
        <v/>
      </c>
      <c r="X188" s="40" t="str">
        <f t="shared" si="20"/>
        <v/>
      </c>
      <c r="Y188" s="40" t="str">
        <f t="shared" si="21"/>
        <v/>
      </c>
      <c r="Z188" s="40" t="str">
        <f t="shared" si="22"/>
        <v/>
      </c>
      <c r="AA188" s="40" t="str">
        <f t="shared" si="23"/>
        <v/>
      </c>
      <c r="AB188" s="40" t="str">
        <f t="shared" si="24"/>
        <v/>
      </c>
      <c r="AC188" s="40" t="str">
        <f t="shared" si="25"/>
        <v/>
      </c>
      <c r="AD188" s="40" t="str">
        <f t="shared" ref="AD188:AE188" si="781">IF($D188=0,"",IFERROR(F188/AA188,0.5))</f>
        <v/>
      </c>
      <c r="AE188" s="40" t="str">
        <f t="shared" si="781"/>
        <v/>
      </c>
      <c r="AF188" s="34" t="str">
        <f t="shared" si="27"/>
        <v/>
      </c>
      <c r="AG188" s="34" t="str">
        <f t="shared" ref="AG188:AH188" si="782">IF($D188=0,"",ROUND(AA188*AD188,0))</f>
        <v/>
      </c>
      <c r="AH188" s="34" t="str">
        <f t="shared" si="782"/>
        <v/>
      </c>
      <c r="AI188" s="34" t="str">
        <f t="shared" si="29"/>
        <v/>
      </c>
      <c r="AJ188" s="80"/>
      <c r="AK188" s="99"/>
      <c r="AL188" s="17"/>
      <c r="AM188" s="100" t="str">
        <f t="shared" si="30"/>
        <v/>
      </c>
      <c r="AN188" s="43" t="str">
        <f t="shared" si="31"/>
        <v/>
      </c>
      <c r="AO188" s="100" t="str">
        <f t="shared" si="32"/>
        <v/>
      </c>
      <c r="AP188" s="42" t="str">
        <f t="shared" si="33"/>
        <v/>
      </c>
      <c r="AQ188" s="39" t="str">
        <f t="shared" si="34"/>
        <v/>
      </c>
      <c r="AR188" s="39" t="str">
        <f t="shared" si="35"/>
        <v/>
      </c>
      <c r="AS188" s="39" t="str">
        <f t="shared" si="36"/>
        <v/>
      </c>
      <c r="AT188" s="39" t="str">
        <f t="shared" si="37"/>
        <v/>
      </c>
      <c r="AU188" s="39" t="str">
        <f t="shared" si="10"/>
        <v/>
      </c>
      <c r="AV188" s="39" t="str">
        <f t="shared" si="38"/>
        <v/>
      </c>
      <c r="AW188" s="39" t="str">
        <f t="shared" si="39"/>
        <v/>
      </c>
      <c r="AX188" s="39" t="str">
        <f t="shared" si="40"/>
        <v/>
      </c>
    </row>
    <row r="189">
      <c r="A189" s="73"/>
      <c r="B189" s="73"/>
      <c r="C189" s="73"/>
      <c r="D189" s="74">
        <f t="shared" si="11"/>
        <v>0</v>
      </c>
      <c r="E189" s="84" t="str">
        <f>'AtLarge; STUV'!M195</f>
        <v/>
      </c>
      <c r="F189" s="84" t="str">
        <f>'AtLarge; STUV'!N195</f>
        <v/>
      </c>
      <c r="G189" s="85" t="str">
        <f>'AtLarge; STUV'!O195</f>
        <v/>
      </c>
      <c r="H189" s="85" t="str">
        <f>'AtLarge; STUV'!P195</f>
        <v/>
      </c>
      <c r="I189" s="94" t="str">
        <f t="shared" si="12"/>
        <v/>
      </c>
      <c r="J189" s="95" t="str">
        <f t="shared" si="13"/>
        <v/>
      </c>
      <c r="K189" s="96" t="str">
        <f t="shared" ref="K189:M189" si="783">IF($D189=0,"",POWER($I189,K$2))</f>
        <v/>
      </c>
      <c r="L189" s="96" t="str">
        <f t="shared" si="783"/>
        <v/>
      </c>
      <c r="M189" s="96" t="str">
        <f t="shared" si="783"/>
        <v/>
      </c>
      <c r="N189" s="97" t="str">
        <f t="shared" ref="N189:O189" si="784">IF($D189=0,"",$J189*K189)</f>
        <v/>
      </c>
      <c r="O189" s="97" t="str">
        <f t="shared" si="784"/>
        <v/>
      </c>
      <c r="P189" s="40"/>
      <c r="Q189" s="40"/>
      <c r="R189" s="40"/>
      <c r="S189" s="40"/>
      <c r="T189" s="84" t="str">
        <f t="shared" si="16"/>
        <v/>
      </c>
      <c r="U189" s="84" t="str">
        <f t="shared" si="17"/>
        <v/>
      </c>
      <c r="V189" s="98" t="str">
        <f t="shared" si="18"/>
        <v/>
      </c>
      <c r="W189" s="98" t="str">
        <f t="shared" si="19"/>
        <v/>
      </c>
      <c r="X189" s="40" t="str">
        <f t="shared" si="20"/>
        <v/>
      </c>
      <c r="Y189" s="40" t="str">
        <f t="shared" si="21"/>
        <v/>
      </c>
      <c r="Z189" s="40" t="str">
        <f t="shared" si="22"/>
        <v/>
      </c>
      <c r="AA189" s="40" t="str">
        <f t="shared" si="23"/>
        <v/>
      </c>
      <c r="AB189" s="40" t="str">
        <f t="shared" si="24"/>
        <v/>
      </c>
      <c r="AC189" s="40" t="str">
        <f t="shared" si="25"/>
        <v/>
      </c>
      <c r="AD189" s="40" t="str">
        <f t="shared" ref="AD189:AE189" si="785">IF($D189=0,"",IFERROR(F189/AA189,0.5))</f>
        <v/>
      </c>
      <c r="AE189" s="40" t="str">
        <f t="shared" si="785"/>
        <v/>
      </c>
      <c r="AF189" s="34" t="str">
        <f t="shared" si="27"/>
        <v/>
      </c>
      <c r="AG189" s="34" t="str">
        <f t="shared" ref="AG189:AH189" si="786">IF($D189=0,"",ROUND(AA189*AD189,0))</f>
        <v/>
      </c>
      <c r="AH189" s="34" t="str">
        <f t="shared" si="786"/>
        <v/>
      </c>
      <c r="AI189" s="34" t="str">
        <f t="shared" si="29"/>
        <v/>
      </c>
      <c r="AJ189" s="80"/>
      <c r="AK189" s="99"/>
      <c r="AL189" s="17"/>
      <c r="AM189" s="100" t="str">
        <f t="shared" si="30"/>
        <v/>
      </c>
      <c r="AN189" s="43" t="str">
        <f t="shared" si="31"/>
        <v/>
      </c>
      <c r="AO189" s="100" t="str">
        <f t="shared" si="32"/>
        <v/>
      </c>
      <c r="AP189" s="42" t="str">
        <f t="shared" si="33"/>
        <v/>
      </c>
      <c r="AQ189" s="39" t="str">
        <f t="shared" si="34"/>
        <v/>
      </c>
      <c r="AR189" s="39" t="str">
        <f t="shared" si="35"/>
        <v/>
      </c>
      <c r="AS189" s="39" t="str">
        <f t="shared" si="36"/>
        <v/>
      </c>
      <c r="AT189" s="39" t="str">
        <f t="shared" si="37"/>
        <v/>
      </c>
      <c r="AU189" s="39" t="str">
        <f t="shared" si="10"/>
        <v/>
      </c>
      <c r="AV189" s="39" t="str">
        <f t="shared" si="38"/>
        <v/>
      </c>
      <c r="AW189" s="39" t="str">
        <f t="shared" si="39"/>
        <v/>
      </c>
      <c r="AX189" s="39" t="str">
        <f t="shared" si="40"/>
        <v/>
      </c>
    </row>
    <row r="190">
      <c r="A190" s="73"/>
      <c r="B190" s="73"/>
      <c r="C190" s="73"/>
      <c r="D190" s="74">
        <f t="shared" si="11"/>
        <v>0</v>
      </c>
      <c r="E190" s="84" t="str">
        <f>'AtLarge; STUV'!M196</f>
        <v/>
      </c>
      <c r="F190" s="84" t="str">
        <f>'AtLarge; STUV'!N196</f>
        <v/>
      </c>
      <c r="G190" s="85" t="str">
        <f>'AtLarge; STUV'!O196</f>
        <v/>
      </c>
      <c r="H190" s="85" t="str">
        <f>'AtLarge; STUV'!P196</f>
        <v/>
      </c>
      <c r="I190" s="94" t="str">
        <f t="shared" si="12"/>
        <v/>
      </c>
      <c r="J190" s="95" t="str">
        <f t="shared" si="13"/>
        <v/>
      </c>
      <c r="K190" s="96" t="str">
        <f t="shared" ref="K190:M190" si="787">IF($D190=0,"",POWER($I190,K$2))</f>
        <v/>
      </c>
      <c r="L190" s="96" t="str">
        <f t="shared" si="787"/>
        <v/>
      </c>
      <c r="M190" s="96" t="str">
        <f t="shared" si="787"/>
        <v/>
      </c>
      <c r="N190" s="97" t="str">
        <f t="shared" ref="N190:O190" si="788">IF($D190=0,"",$J190*K190)</f>
        <v/>
      </c>
      <c r="O190" s="97" t="str">
        <f t="shared" si="788"/>
        <v/>
      </c>
      <c r="P190" s="40"/>
      <c r="Q190" s="40"/>
      <c r="R190" s="40"/>
      <c r="S190" s="40"/>
      <c r="T190" s="84" t="str">
        <f t="shared" si="16"/>
        <v/>
      </c>
      <c r="U190" s="84" t="str">
        <f t="shared" si="17"/>
        <v/>
      </c>
      <c r="V190" s="98" t="str">
        <f t="shared" si="18"/>
        <v/>
      </c>
      <c r="W190" s="98" t="str">
        <f t="shared" si="19"/>
        <v/>
      </c>
      <c r="X190" s="40" t="str">
        <f t="shared" si="20"/>
        <v/>
      </c>
      <c r="Y190" s="40" t="str">
        <f t="shared" si="21"/>
        <v/>
      </c>
      <c r="Z190" s="40" t="str">
        <f t="shared" si="22"/>
        <v/>
      </c>
      <c r="AA190" s="40" t="str">
        <f t="shared" si="23"/>
        <v/>
      </c>
      <c r="AB190" s="40" t="str">
        <f t="shared" si="24"/>
        <v/>
      </c>
      <c r="AC190" s="40" t="str">
        <f t="shared" si="25"/>
        <v/>
      </c>
      <c r="AD190" s="40" t="str">
        <f t="shared" ref="AD190:AE190" si="789">IF($D190=0,"",IFERROR(F190/AA190,0.5))</f>
        <v/>
      </c>
      <c r="AE190" s="40" t="str">
        <f t="shared" si="789"/>
        <v/>
      </c>
      <c r="AF190" s="34" t="str">
        <f t="shared" si="27"/>
        <v/>
      </c>
      <c r="AG190" s="34" t="str">
        <f t="shared" ref="AG190:AH190" si="790">IF($D190=0,"",ROUND(AA190*AD190,0))</f>
        <v/>
      </c>
      <c r="AH190" s="34" t="str">
        <f t="shared" si="790"/>
        <v/>
      </c>
      <c r="AI190" s="34" t="str">
        <f t="shared" si="29"/>
        <v/>
      </c>
      <c r="AJ190" s="80"/>
      <c r="AK190" s="99"/>
      <c r="AL190" s="17"/>
      <c r="AM190" s="100" t="str">
        <f t="shared" si="30"/>
        <v/>
      </c>
      <c r="AN190" s="43" t="str">
        <f t="shared" si="31"/>
        <v/>
      </c>
      <c r="AO190" s="100" t="str">
        <f t="shared" si="32"/>
        <v/>
      </c>
      <c r="AP190" s="42" t="str">
        <f t="shared" si="33"/>
        <v/>
      </c>
      <c r="AQ190" s="39" t="str">
        <f t="shared" si="34"/>
        <v/>
      </c>
      <c r="AR190" s="39" t="str">
        <f t="shared" si="35"/>
        <v/>
      </c>
      <c r="AS190" s="39" t="str">
        <f t="shared" si="36"/>
        <v/>
      </c>
      <c r="AT190" s="39" t="str">
        <f t="shared" si="37"/>
        <v/>
      </c>
      <c r="AU190" s="39" t="str">
        <f t="shared" si="10"/>
        <v/>
      </c>
      <c r="AV190" s="39" t="str">
        <f t="shared" si="38"/>
        <v/>
      </c>
      <c r="AW190" s="39" t="str">
        <f t="shared" si="39"/>
        <v/>
      </c>
      <c r="AX190" s="39" t="str">
        <f t="shared" si="40"/>
        <v/>
      </c>
    </row>
    <row r="191">
      <c r="A191" s="73"/>
      <c r="B191" s="73"/>
      <c r="C191" s="73"/>
      <c r="D191" s="74">
        <f t="shared" si="11"/>
        <v>0</v>
      </c>
      <c r="E191" s="84" t="str">
        <f>'AtLarge; STUV'!M197</f>
        <v/>
      </c>
      <c r="F191" s="84" t="str">
        <f>'AtLarge; STUV'!N197</f>
        <v/>
      </c>
      <c r="G191" s="85" t="str">
        <f>'AtLarge; STUV'!O197</f>
        <v/>
      </c>
      <c r="H191" s="85" t="str">
        <f>'AtLarge; STUV'!P197</f>
        <v/>
      </c>
      <c r="I191" s="94" t="str">
        <f t="shared" si="12"/>
        <v/>
      </c>
      <c r="J191" s="95" t="str">
        <f t="shared" si="13"/>
        <v/>
      </c>
      <c r="K191" s="96" t="str">
        <f t="shared" ref="K191:M191" si="791">IF($D191=0,"",POWER($I191,K$2))</f>
        <v/>
      </c>
      <c r="L191" s="96" t="str">
        <f t="shared" si="791"/>
        <v/>
      </c>
      <c r="M191" s="96" t="str">
        <f t="shared" si="791"/>
        <v/>
      </c>
      <c r="N191" s="97" t="str">
        <f t="shared" ref="N191:O191" si="792">IF($D191=0,"",$J191*K191)</f>
        <v/>
      </c>
      <c r="O191" s="97" t="str">
        <f t="shared" si="792"/>
        <v/>
      </c>
      <c r="P191" s="40"/>
      <c r="Q191" s="40"/>
      <c r="R191" s="40"/>
      <c r="S191" s="40"/>
      <c r="T191" s="84" t="str">
        <f t="shared" si="16"/>
        <v/>
      </c>
      <c r="U191" s="84" t="str">
        <f t="shared" si="17"/>
        <v/>
      </c>
      <c r="V191" s="98" t="str">
        <f t="shared" si="18"/>
        <v/>
      </c>
      <c r="W191" s="98" t="str">
        <f t="shared" si="19"/>
        <v/>
      </c>
      <c r="X191" s="40" t="str">
        <f t="shared" si="20"/>
        <v/>
      </c>
      <c r="Y191" s="40" t="str">
        <f t="shared" si="21"/>
        <v/>
      </c>
      <c r="Z191" s="40" t="str">
        <f t="shared" si="22"/>
        <v/>
      </c>
      <c r="AA191" s="40" t="str">
        <f t="shared" si="23"/>
        <v/>
      </c>
      <c r="AB191" s="40" t="str">
        <f t="shared" si="24"/>
        <v/>
      </c>
      <c r="AC191" s="40" t="str">
        <f t="shared" si="25"/>
        <v/>
      </c>
      <c r="AD191" s="40" t="str">
        <f t="shared" ref="AD191:AE191" si="793">IF($D191=0,"",IFERROR(F191/AA191,0.5))</f>
        <v/>
      </c>
      <c r="AE191" s="40" t="str">
        <f t="shared" si="793"/>
        <v/>
      </c>
      <c r="AF191" s="34" t="str">
        <f t="shared" si="27"/>
        <v/>
      </c>
      <c r="AG191" s="34" t="str">
        <f t="shared" ref="AG191:AH191" si="794">IF($D191=0,"",ROUND(AA191*AD191,0))</f>
        <v/>
      </c>
      <c r="AH191" s="34" t="str">
        <f t="shared" si="794"/>
        <v/>
      </c>
      <c r="AI191" s="34" t="str">
        <f t="shared" si="29"/>
        <v/>
      </c>
      <c r="AJ191" s="80"/>
      <c r="AK191" s="99"/>
      <c r="AL191" s="17"/>
      <c r="AM191" s="100" t="str">
        <f t="shared" si="30"/>
        <v/>
      </c>
      <c r="AN191" s="43" t="str">
        <f t="shared" si="31"/>
        <v/>
      </c>
      <c r="AO191" s="100" t="str">
        <f t="shared" si="32"/>
        <v/>
      </c>
      <c r="AP191" s="42" t="str">
        <f t="shared" si="33"/>
        <v/>
      </c>
      <c r="AQ191" s="39" t="str">
        <f t="shared" si="34"/>
        <v/>
      </c>
      <c r="AR191" s="39" t="str">
        <f t="shared" si="35"/>
        <v/>
      </c>
      <c r="AS191" s="39" t="str">
        <f t="shared" si="36"/>
        <v/>
      </c>
      <c r="AT191" s="39" t="str">
        <f t="shared" si="37"/>
        <v/>
      </c>
      <c r="AU191" s="39" t="str">
        <f t="shared" si="10"/>
        <v/>
      </c>
      <c r="AV191" s="39" t="str">
        <f t="shared" si="38"/>
        <v/>
      </c>
      <c r="AW191" s="39" t="str">
        <f t="shared" si="39"/>
        <v/>
      </c>
      <c r="AX191" s="39" t="str">
        <f t="shared" si="40"/>
        <v/>
      </c>
    </row>
    <row r="192">
      <c r="A192" s="73"/>
      <c r="B192" s="73"/>
      <c r="C192" s="73"/>
      <c r="D192" s="74">
        <f t="shared" si="11"/>
        <v>0</v>
      </c>
      <c r="E192" s="84" t="str">
        <f>'AtLarge; STUV'!M198</f>
        <v/>
      </c>
      <c r="F192" s="84" t="str">
        <f>'AtLarge; STUV'!N198</f>
        <v/>
      </c>
      <c r="G192" s="85" t="str">
        <f>'AtLarge; STUV'!O198</f>
        <v/>
      </c>
      <c r="H192" s="85" t="str">
        <f>'AtLarge; STUV'!P198</f>
        <v/>
      </c>
      <c r="I192" s="94" t="str">
        <f t="shared" si="12"/>
        <v/>
      </c>
      <c r="J192" s="95" t="str">
        <f t="shared" si="13"/>
        <v/>
      </c>
      <c r="K192" s="96" t="str">
        <f t="shared" ref="K192:M192" si="795">IF($D192=0,"",POWER($I192,K$2))</f>
        <v/>
      </c>
      <c r="L192" s="96" t="str">
        <f t="shared" si="795"/>
        <v/>
      </c>
      <c r="M192" s="96" t="str">
        <f t="shared" si="795"/>
        <v/>
      </c>
      <c r="N192" s="97" t="str">
        <f t="shared" ref="N192:O192" si="796">IF($D192=0,"",$J192*K192)</f>
        <v/>
      </c>
      <c r="O192" s="97" t="str">
        <f t="shared" si="796"/>
        <v/>
      </c>
      <c r="P192" s="40"/>
      <c r="Q192" s="40"/>
      <c r="R192" s="40"/>
      <c r="S192" s="40"/>
      <c r="T192" s="84" t="str">
        <f t="shared" si="16"/>
        <v/>
      </c>
      <c r="U192" s="84" t="str">
        <f t="shared" si="17"/>
        <v/>
      </c>
      <c r="V192" s="98" t="str">
        <f t="shared" si="18"/>
        <v/>
      </c>
      <c r="W192" s="98" t="str">
        <f t="shared" si="19"/>
        <v/>
      </c>
      <c r="X192" s="40" t="str">
        <f t="shared" si="20"/>
        <v/>
      </c>
      <c r="Y192" s="40" t="str">
        <f t="shared" si="21"/>
        <v/>
      </c>
      <c r="Z192" s="40" t="str">
        <f t="shared" si="22"/>
        <v/>
      </c>
      <c r="AA192" s="40" t="str">
        <f t="shared" si="23"/>
        <v/>
      </c>
      <c r="AB192" s="40" t="str">
        <f t="shared" si="24"/>
        <v/>
      </c>
      <c r="AC192" s="40" t="str">
        <f t="shared" si="25"/>
        <v/>
      </c>
      <c r="AD192" s="40" t="str">
        <f t="shared" ref="AD192:AE192" si="797">IF($D192=0,"",IFERROR(F192/AA192,0.5))</f>
        <v/>
      </c>
      <c r="AE192" s="40" t="str">
        <f t="shared" si="797"/>
        <v/>
      </c>
      <c r="AF192" s="34" t="str">
        <f t="shared" si="27"/>
        <v/>
      </c>
      <c r="AG192" s="34" t="str">
        <f t="shared" ref="AG192:AH192" si="798">IF($D192=0,"",ROUND(AA192*AD192,0))</f>
        <v/>
      </c>
      <c r="AH192" s="34" t="str">
        <f t="shared" si="798"/>
        <v/>
      </c>
      <c r="AI192" s="34" t="str">
        <f t="shared" si="29"/>
        <v/>
      </c>
      <c r="AJ192" s="80"/>
      <c r="AK192" s="99"/>
      <c r="AL192" s="17"/>
      <c r="AM192" s="100" t="str">
        <f t="shared" si="30"/>
        <v/>
      </c>
      <c r="AN192" s="43" t="str">
        <f t="shared" si="31"/>
        <v/>
      </c>
      <c r="AO192" s="100" t="str">
        <f t="shared" si="32"/>
        <v/>
      </c>
      <c r="AP192" s="42" t="str">
        <f t="shared" si="33"/>
        <v/>
      </c>
      <c r="AQ192" s="39" t="str">
        <f t="shared" si="34"/>
        <v/>
      </c>
      <c r="AR192" s="39" t="str">
        <f t="shared" si="35"/>
        <v/>
      </c>
      <c r="AS192" s="39" t="str">
        <f t="shared" si="36"/>
        <v/>
      </c>
      <c r="AT192" s="39" t="str">
        <f t="shared" si="37"/>
        <v/>
      </c>
      <c r="AU192" s="39" t="str">
        <f t="shared" si="10"/>
        <v/>
      </c>
      <c r="AV192" s="39" t="str">
        <f t="shared" si="38"/>
        <v/>
      </c>
      <c r="AW192" s="39" t="str">
        <f t="shared" si="39"/>
        <v/>
      </c>
      <c r="AX192" s="39" t="str">
        <f t="shared" si="40"/>
        <v/>
      </c>
    </row>
    <row r="193">
      <c r="A193" s="73"/>
      <c r="B193" s="73"/>
      <c r="C193" s="73"/>
      <c r="D193" s="74">
        <f t="shared" si="11"/>
        <v>0</v>
      </c>
      <c r="E193" s="84" t="str">
        <f>'AtLarge; STUV'!M199</f>
        <v/>
      </c>
      <c r="F193" s="84" t="str">
        <f>'AtLarge; STUV'!N199</f>
        <v/>
      </c>
      <c r="G193" s="85" t="str">
        <f>'AtLarge; STUV'!O199</f>
        <v/>
      </c>
      <c r="H193" s="85" t="str">
        <f>'AtLarge; STUV'!P199</f>
        <v/>
      </c>
      <c r="I193" s="94" t="str">
        <f t="shared" si="12"/>
        <v/>
      </c>
      <c r="J193" s="95" t="str">
        <f t="shared" si="13"/>
        <v/>
      </c>
      <c r="K193" s="96" t="str">
        <f t="shared" ref="K193:M193" si="799">IF($D193=0,"",POWER($I193,K$2))</f>
        <v/>
      </c>
      <c r="L193" s="96" t="str">
        <f t="shared" si="799"/>
        <v/>
      </c>
      <c r="M193" s="96" t="str">
        <f t="shared" si="799"/>
        <v/>
      </c>
      <c r="N193" s="97" t="str">
        <f t="shared" ref="N193:O193" si="800">IF($D193=0,"",$J193*K193)</f>
        <v/>
      </c>
      <c r="O193" s="97" t="str">
        <f t="shared" si="800"/>
        <v/>
      </c>
      <c r="P193" s="40"/>
      <c r="Q193" s="40"/>
      <c r="R193" s="40"/>
      <c r="S193" s="40"/>
      <c r="T193" s="84" t="str">
        <f t="shared" si="16"/>
        <v/>
      </c>
      <c r="U193" s="84" t="str">
        <f t="shared" si="17"/>
        <v/>
      </c>
      <c r="V193" s="98" t="str">
        <f t="shared" si="18"/>
        <v/>
      </c>
      <c r="W193" s="98" t="str">
        <f t="shared" si="19"/>
        <v/>
      </c>
      <c r="X193" s="40" t="str">
        <f t="shared" si="20"/>
        <v/>
      </c>
      <c r="Y193" s="40" t="str">
        <f t="shared" si="21"/>
        <v/>
      </c>
      <c r="Z193" s="40" t="str">
        <f t="shared" si="22"/>
        <v/>
      </c>
      <c r="AA193" s="40" t="str">
        <f t="shared" si="23"/>
        <v/>
      </c>
      <c r="AB193" s="40" t="str">
        <f t="shared" si="24"/>
        <v/>
      </c>
      <c r="AC193" s="40" t="str">
        <f t="shared" si="25"/>
        <v/>
      </c>
      <c r="AD193" s="40" t="str">
        <f t="shared" ref="AD193:AE193" si="801">IF($D193=0,"",IFERROR(F193/AA193,0.5))</f>
        <v/>
      </c>
      <c r="AE193" s="40" t="str">
        <f t="shared" si="801"/>
        <v/>
      </c>
      <c r="AF193" s="34" t="str">
        <f t="shared" si="27"/>
        <v/>
      </c>
      <c r="AG193" s="34" t="str">
        <f t="shared" ref="AG193:AH193" si="802">IF($D193=0,"",ROUND(AA193*AD193,0))</f>
        <v/>
      </c>
      <c r="AH193" s="34" t="str">
        <f t="shared" si="802"/>
        <v/>
      </c>
      <c r="AI193" s="34" t="str">
        <f t="shared" si="29"/>
        <v/>
      </c>
      <c r="AJ193" s="80"/>
      <c r="AK193" s="99"/>
      <c r="AL193" s="17"/>
      <c r="AM193" s="100" t="str">
        <f t="shared" si="30"/>
        <v/>
      </c>
      <c r="AN193" s="43" t="str">
        <f t="shared" si="31"/>
        <v/>
      </c>
      <c r="AO193" s="100" t="str">
        <f t="shared" si="32"/>
        <v/>
      </c>
      <c r="AP193" s="42" t="str">
        <f t="shared" si="33"/>
        <v/>
      </c>
      <c r="AQ193" s="39" t="str">
        <f t="shared" si="34"/>
        <v/>
      </c>
      <c r="AR193" s="39" t="str">
        <f t="shared" si="35"/>
        <v/>
      </c>
      <c r="AS193" s="39" t="str">
        <f t="shared" si="36"/>
        <v/>
      </c>
      <c r="AT193" s="39" t="str">
        <f t="shared" si="37"/>
        <v/>
      </c>
      <c r="AU193" s="39" t="str">
        <f t="shared" si="10"/>
        <v/>
      </c>
      <c r="AV193" s="39" t="str">
        <f t="shared" si="38"/>
        <v/>
      </c>
      <c r="AW193" s="39" t="str">
        <f t="shared" si="39"/>
        <v/>
      </c>
      <c r="AX193" s="39" t="str">
        <f t="shared" si="40"/>
        <v/>
      </c>
    </row>
    <row r="194">
      <c r="A194" s="73"/>
      <c r="B194" s="73"/>
      <c r="C194" s="73"/>
      <c r="D194" s="74">
        <f t="shared" si="11"/>
        <v>0</v>
      </c>
      <c r="E194" s="84" t="str">
        <f>'AtLarge; STUV'!M200</f>
        <v/>
      </c>
      <c r="F194" s="84" t="str">
        <f>'AtLarge; STUV'!N200</f>
        <v/>
      </c>
      <c r="G194" s="85" t="str">
        <f>'AtLarge; STUV'!O200</f>
        <v/>
      </c>
      <c r="H194" s="85" t="str">
        <f>'AtLarge; STUV'!P200</f>
        <v/>
      </c>
      <c r="I194" s="94" t="str">
        <f t="shared" si="12"/>
        <v/>
      </c>
      <c r="J194" s="95" t="str">
        <f t="shared" si="13"/>
        <v/>
      </c>
      <c r="K194" s="96" t="str">
        <f t="shared" ref="K194:M194" si="803">IF($D194=0,"",POWER($I194,K$2))</f>
        <v/>
      </c>
      <c r="L194" s="96" t="str">
        <f t="shared" si="803"/>
        <v/>
      </c>
      <c r="M194" s="96" t="str">
        <f t="shared" si="803"/>
        <v/>
      </c>
      <c r="N194" s="97" t="str">
        <f t="shared" ref="N194:O194" si="804">IF($D194=0,"",$J194*K194)</f>
        <v/>
      </c>
      <c r="O194" s="97" t="str">
        <f t="shared" si="804"/>
        <v/>
      </c>
      <c r="P194" s="40"/>
      <c r="Q194" s="40"/>
      <c r="R194" s="40"/>
      <c r="S194" s="40"/>
      <c r="T194" s="84" t="str">
        <f t="shared" si="16"/>
        <v/>
      </c>
      <c r="U194" s="84" t="str">
        <f t="shared" si="17"/>
        <v/>
      </c>
      <c r="V194" s="98" t="str">
        <f t="shared" si="18"/>
        <v/>
      </c>
      <c r="W194" s="98" t="str">
        <f t="shared" si="19"/>
        <v/>
      </c>
      <c r="X194" s="40" t="str">
        <f t="shared" si="20"/>
        <v/>
      </c>
      <c r="Y194" s="40" t="str">
        <f t="shared" si="21"/>
        <v/>
      </c>
      <c r="Z194" s="40" t="str">
        <f t="shared" si="22"/>
        <v/>
      </c>
      <c r="AA194" s="40" t="str">
        <f t="shared" si="23"/>
        <v/>
      </c>
      <c r="AB194" s="40" t="str">
        <f t="shared" si="24"/>
        <v/>
      </c>
      <c r="AC194" s="40" t="str">
        <f t="shared" si="25"/>
        <v/>
      </c>
      <c r="AD194" s="40" t="str">
        <f t="shared" ref="AD194:AE194" si="805">IF($D194=0,"",IFERROR(F194/AA194,0.5))</f>
        <v/>
      </c>
      <c r="AE194" s="40" t="str">
        <f t="shared" si="805"/>
        <v/>
      </c>
      <c r="AF194" s="34" t="str">
        <f t="shared" si="27"/>
        <v/>
      </c>
      <c r="AG194" s="34" t="str">
        <f t="shared" ref="AG194:AH194" si="806">IF($D194=0,"",ROUND(AA194*AD194,0))</f>
        <v/>
      </c>
      <c r="AH194" s="34" t="str">
        <f t="shared" si="806"/>
        <v/>
      </c>
      <c r="AI194" s="34" t="str">
        <f t="shared" si="29"/>
        <v/>
      </c>
      <c r="AJ194" s="80"/>
      <c r="AK194" s="99"/>
      <c r="AL194" s="17"/>
      <c r="AM194" s="100" t="str">
        <f t="shared" si="30"/>
        <v/>
      </c>
      <c r="AN194" s="43" t="str">
        <f t="shared" si="31"/>
        <v/>
      </c>
      <c r="AO194" s="100" t="str">
        <f t="shared" si="32"/>
        <v/>
      </c>
      <c r="AP194" s="42" t="str">
        <f t="shared" si="33"/>
        <v/>
      </c>
      <c r="AQ194" s="39" t="str">
        <f t="shared" si="34"/>
        <v/>
      </c>
      <c r="AR194" s="39" t="str">
        <f t="shared" si="35"/>
        <v/>
      </c>
      <c r="AS194" s="39" t="str">
        <f t="shared" si="36"/>
        <v/>
      </c>
      <c r="AT194" s="39" t="str">
        <f t="shared" si="37"/>
        <v/>
      </c>
      <c r="AU194" s="39" t="str">
        <f t="shared" si="10"/>
        <v/>
      </c>
      <c r="AV194" s="39" t="str">
        <f t="shared" si="38"/>
        <v/>
      </c>
      <c r="AW194" s="39" t="str">
        <f t="shared" si="39"/>
        <v/>
      </c>
      <c r="AX194" s="39" t="str">
        <f t="shared" si="40"/>
        <v/>
      </c>
    </row>
    <row r="195">
      <c r="A195" s="73"/>
      <c r="B195" s="73"/>
      <c r="C195" s="73"/>
      <c r="D195" s="74">
        <f t="shared" si="11"/>
        <v>0</v>
      </c>
      <c r="E195" s="84" t="str">
        <f>'AtLarge; STUV'!M201</f>
        <v/>
      </c>
      <c r="F195" s="84" t="str">
        <f>'AtLarge; STUV'!N201</f>
        <v/>
      </c>
      <c r="G195" s="85" t="str">
        <f>'AtLarge; STUV'!O201</f>
        <v/>
      </c>
      <c r="H195" s="85" t="str">
        <f>'AtLarge; STUV'!P201</f>
        <v/>
      </c>
      <c r="I195" s="94" t="str">
        <f t="shared" si="12"/>
        <v/>
      </c>
      <c r="J195" s="95" t="str">
        <f t="shared" si="13"/>
        <v/>
      </c>
      <c r="K195" s="96" t="str">
        <f t="shared" ref="K195:M195" si="807">IF($D195=0,"",POWER($I195,K$2))</f>
        <v/>
      </c>
      <c r="L195" s="96" t="str">
        <f t="shared" si="807"/>
        <v/>
      </c>
      <c r="M195" s="96" t="str">
        <f t="shared" si="807"/>
        <v/>
      </c>
      <c r="N195" s="97" t="str">
        <f t="shared" ref="N195:O195" si="808">IF($D195=0,"",$J195*K195)</f>
        <v/>
      </c>
      <c r="O195" s="97" t="str">
        <f t="shared" si="808"/>
        <v/>
      </c>
      <c r="P195" s="40"/>
      <c r="Q195" s="40"/>
      <c r="R195" s="40"/>
      <c r="S195" s="40"/>
      <c r="T195" s="84" t="str">
        <f t="shared" si="16"/>
        <v/>
      </c>
      <c r="U195" s="84" t="str">
        <f t="shared" si="17"/>
        <v/>
      </c>
      <c r="V195" s="98" t="str">
        <f t="shared" si="18"/>
        <v/>
      </c>
      <c r="W195" s="98" t="str">
        <f t="shared" si="19"/>
        <v/>
      </c>
      <c r="X195" s="40" t="str">
        <f t="shared" si="20"/>
        <v/>
      </c>
      <c r="Y195" s="40" t="str">
        <f t="shared" si="21"/>
        <v/>
      </c>
      <c r="Z195" s="40" t="str">
        <f t="shared" si="22"/>
        <v/>
      </c>
      <c r="AA195" s="40" t="str">
        <f t="shared" si="23"/>
        <v/>
      </c>
      <c r="AB195" s="40" t="str">
        <f t="shared" si="24"/>
        <v/>
      </c>
      <c r="AC195" s="40" t="str">
        <f t="shared" si="25"/>
        <v/>
      </c>
      <c r="AD195" s="40" t="str">
        <f t="shared" ref="AD195:AE195" si="809">IF($D195=0,"",IFERROR(F195/AA195,0.5))</f>
        <v/>
      </c>
      <c r="AE195" s="40" t="str">
        <f t="shared" si="809"/>
        <v/>
      </c>
      <c r="AF195" s="34" t="str">
        <f t="shared" si="27"/>
        <v/>
      </c>
      <c r="AG195" s="34" t="str">
        <f t="shared" ref="AG195:AH195" si="810">IF($D195=0,"",ROUND(AA195*AD195,0))</f>
        <v/>
      </c>
      <c r="AH195" s="34" t="str">
        <f t="shared" si="810"/>
        <v/>
      </c>
      <c r="AI195" s="34" t="str">
        <f t="shared" si="29"/>
        <v/>
      </c>
      <c r="AJ195" s="80"/>
      <c r="AK195" s="99"/>
      <c r="AL195" s="17"/>
      <c r="AM195" s="100" t="str">
        <f t="shared" si="30"/>
        <v/>
      </c>
      <c r="AN195" s="43" t="str">
        <f t="shared" si="31"/>
        <v/>
      </c>
      <c r="AO195" s="100" t="str">
        <f t="shared" si="32"/>
        <v/>
      </c>
      <c r="AP195" s="42" t="str">
        <f t="shared" si="33"/>
        <v/>
      </c>
      <c r="AQ195" s="39" t="str">
        <f t="shared" si="34"/>
        <v/>
      </c>
      <c r="AR195" s="39" t="str">
        <f t="shared" si="35"/>
        <v/>
      </c>
      <c r="AS195" s="39" t="str">
        <f t="shared" si="36"/>
        <v/>
      </c>
      <c r="AT195" s="39" t="str">
        <f t="shared" si="37"/>
        <v/>
      </c>
      <c r="AU195" s="39" t="str">
        <f t="shared" si="10"/>
        <v/>
      </c>
      <c r="AV195" s="39" t="str">
        <f t="shared" si="38"/>
        <v/>
      </c>
      <c r="AW195" s="39" t="str">
        <f t="shared" si="39"/>
        <v/>
      </c>
      <c r="AX195" s="39" t="str">
        <f t="shared" si="40"/>
        <v/>
      </c>
    </row>
    <row r="196">
      <c r="A196" s="73"/>
      <c r="B196" s="73"/>
      <c r="C196" s="73"/>
      <c r="D196" s="74">
        <f t="shared" si="11"/>
        <v>0</v>
      </c>
      <c r="E196" s="84" t="str">
        <f>'AtLarge; STUV'!M202</f>
        <v/>
      </c>
      <c r="F196" s="84" t="str">
        <f>'AtLarge; STUV'!N202</f>
        <v/>
      </c>
      <c r="G196" s="85" t="str">
        <f>'AtLarge; STUV'!O202</f>
        <v/>
      </c>
      <c r="H196" s="85" t="str">
        <f>'AtLarge; STUV'!P202</f>
        <v/>
      </c>
      <c r="I196" s="94" t="str">
        <f t="shared" si="12"/>
        <v/>
      </c>
      <c r="J196" s="95" t="str">
        <f t="shared" si="13"/>
        <v/>
      </c>
      <c r="K196" s="96" t="str">
        <f t="shared" ref="K196:M196" si="811">IF($D196=0,"",POWER($I196,K$2))</f>
        <v/>
      </c>
      <c r="L196" s="96" t="str">
        <f t="shared" si="811"/>
        <v/>
      </c>
      <c r="M196" s="96" t="str">
        <f t="shared" si="811"/>
        <v/>
      </c>
      <c r="N196" s="97" t="str">
        <f t="shared" ref="N196:O196" si="812">IF($D196=0,"",$J196*K196)</f>
        <v/>
      </c>
      <c r="O196" s="97" t="str">
        <f t="shared" si="812"/>
        <v/>
      </c>
      <c r="P196" s="40"/>
      <c r="Q196" s="40"/>
      <c r="R196" s="40"/>
      <c r="S196" s="40"/>
      <c r="T196" s="84" t="str">
        <f t="shared" si="16"/>
        <v/>
      </c>
      <c r="U196" s="84" t="str">
        <f t="shared" si="17"/>
        <v/>
      </c>
      <c r="V196" s="98" t="str">
        <f t="shared" si="18"/>
        <v/>
      </c>
      <c r="W196" s="98" t="str">
        <f t="shared" si="19"/>
        <v/>
      </c>
      <c r="X196" s="40" t="str">
        <f t="shared" si="20"/>
        <v/>
      </c>
      <c r="Y196" s="40" t="str">
        <f t="shared" si="21"/>
        <v/>
      </c>
      <c r="Z196" s="40" t="str">
        <f t="shared" si="22"/>
        <v/>
      </c>
      <c r="AA196" s="40" t="str">
        <f t="shared" si="23"/>
        <v/>
      </c>
      <c r="AB196" s="40" t="str">
        <f t="shared" si="24"/>
        <v/>
      </c>
      <c r="AC196" s="40" t="str">
        <f t="shared" si="25"/>
        <v/>
      </c>
      <c r="AD196" s="40" t="str">
        <f t="shared" ref="AD196:AE196" si="813">IF($D196=0,"",IFERROR(F196/AA196,0.5))</f>
        <v/>
      </c>
      <c r="AE196" s="40" t="str">
        <f t="shared" si="813"/>
        <v/>
      </c>
      <c r="AF196" s="34" t="str">
        <f t="shared" si="27"/>
        <v/>
      </c>
      <c r="AG196" s="34" t="str">
        <f t="shared" ref="AG196:AH196" si="814">IF($D196=0,"",ROUND(AA196*AD196,0))</f>
        <v/>
      </c>
      <c r="AH196" s="34" t="str">
        <f t="shared" si="814"/>
        <v/>
      </c>
      <c r="AI196" s="34" t="str">
        <f t="shared" si="29"/>
        <v/>
      </c>
      <c r="AJ196" s="80"/>
      <c r="AK196" s="99"/>
      <c r="AL196" s="17"/>
      <c r="AM196" s="100" t="str">
        <f t="shared" si="30"/>
        <v/>
      </c>
      <c r="AN196" s="43" t="str">
        <f t="shared" si="31"/>
        <v/>
      </c>
      <c r="AO196" s="100" t="str">
        <f t="shared" si="32"/>
        <v/>
      </c>
      <c r="AP196" s="42" t="str">
        <f t="shared" si="33"/>
        <v/>
      </c>
      <c r="AQ196" s="39" t="str">
        <f t="shared" si="34"/>
        <v/>
      </c>
      <c r="AR196" s="39" t="str">
        <f t="shared" si="35"/>
        <v/>
      </c>
      <c r="AS196" s="39" t="str">
        <f t="shared" si="36"/>
        <v/>
      </c>
      <c r="AT196" s="39" t="str">
        <f t="shared" si="37"/>
        <v/>
      </c>
      <c r="AU196" s="39" t="str">
        <f t="shared" si="10"/>
        <v/>
      </c>
      <c r="AV196" s="39" t="str">
        <f t="shared" si="38"/>
        <v/>
      </c>
      <c r="AW196" s="39" t="str">
        <f t="shared" si="39"/>
        <v/>
      </c>
      <c r="AX196" s="39" t="str">
        <f t="shared" si="40"/>
        <v/>
      </c>
    </row>
    <row r="197">
      <c r="A197" s="73"/>
      <c r="B197" s="73"/>
      <c r="C197" s="73"/>
      <c r="D197" s="74">
        <f t="shared" si="11"/>
        <v>0</v>
      </c>
      <c r="E197" s="84" t="str">
        <f>'AtLarge; STUV'!M203</f>
        <v/>
      </c>
      <c r="F197" s="84" t="str">
        <f>'AtLarge; STUV'!N203</f>
        <v/>
      </c>
      <c r="G197" s="85" t="str">
        <f>'AtLarge; STUV'!O203</f>
        <v/>
      </c>
      <c r="H197" s="85" t="str">
        <f>'AtLarge; STUV'!P203</f>
        <v/>
      </c>
      <c r="I197" s="94" t="str">
        <f t="shared" si="12"/>
        <v/>
      </c>
      <c r="J197" s="95" t="str">
        <f t="shared" si="13"/>
        <v/>
      </c>
      <c r="K197" s="96" t="str">
        <f t="shared" ref="K197:M197" si="815">IF($D197=0,"",POWER($I197,K$2))</f>
        <v/>
      </c>
      <c r="L197" s="96" t="str">
        <f t="shared" si="815"/>
        <v/>
      </c>
      <c r="M197" s="96" t="str">
        <f t="shared" si="815"/>
        <v/>
      </c>
      <c r="N197" s="97" t="str">
        <f t="shared" ref="N197:O197" si="816">IF($D197=0,"",$J197*K197)</f>
        <v/>
      </c>
      <c r="O197" s="97" t="str">
        <f t="shared" si="816"/>
        <v/>
      </c>
      <c r="P197" s="40"/>
      <c r="Q197" s="40"/>
      <c r="R197" s="40"/>
      <c r="S197" s="40"/>
      <c r="T197" s="84" t="str">
        <f t="shared" si="16"/>
        <v/>
      </c>
      <c r="U197" s="84" t="str">
        <f t="shared" si="17"/>
        <v/>
      </c>
      <c r="V197" s="98" t="str">
        <f t="shared" si="18"/>
        <v/>
      </c>
      <c r="W197" s="98" t="str">
        <f t="shared" si="19"/>
        <v/>
      </c>
      <c r="X197" s="40" t="str">
        <f t="shared" si="20"/>
        <v/>
      </c>
      <c r="Y197" s="40" t="str">
        <f t="shared" si="21"/>
        <v/>
      </c>
      <c r="Z197" s="40" t="str">
        <f t="shared" si="22"/>
        <v/>
      </c>
      <c r="AA197" s="40" t="str">
        <f t="shared" si="23"/>
        <v/>
      </c>
      <c r="AB197" s="40" t="str">
        <f t="shared" si="24"/>
        <v/>
      </c>
      <c r="AC197" s="40" t="str">
        <f t="shared" si="25"/>
        <v/>
      </c>
      <c r="AD197" s="40" t="str">
        <f t="shared" ref="AD197:AE197" si="817">IF($D197=0,"",IFERROR(F197/AA197,0.5))</f>
        <v/>
      </c>
      <c r="AE197" s="40" t="str">
        <f t="shared" si="817"/>
        <v/>
      </c>
      <c r="AF197" s="34" t="str">
        <f t="shared" si="27"/>
        <v/>
      </c>
      <c r="AG197" s="34" t="str">
        <f t="shared" ref="AG197:AH197" si="818">IF($D197=0,"",ROUND(AA197*AD197,0))</f>
        <v/>
      </c>
      <c r="AH197" s="34" t="str">
        <f t="shared" si="818"/>
        <v/>
      </c>
      <c r="AI197" s="34" t="str">
        <f t="shared" si="29"/>
        <v/>
      </c>
      <c r="AJ197" s="80"/>
      <c r="AK197" s="99"/>
      <c r="AL197" s="17"/>
      <c r="AM197" s="100" t="str">
        <f t="shared" si="30"/>
        <v/>
      </c>
      <c r="AN197" s="43" t="str">
        <f t="shared" si="31"/>
        <v/>
      </c>
      <c r="AO197" s="100" t="str">
        <f t="shared" si="32"/>
        <v/>
      </c>
      <c r="AP197" s="42" t="str">
        <f t="shared" si="33"/>
        <v/>
      </c>
      <c r="AQ197" s="39" t="str">
        <f t="shared" si="34"/>
        <v/>
      </c>
      <c r="AR197" s="39" t="str">
        <f t="shared" si="35"/>
        <v/>
      </c>
      <c r="AS197" s="39" t="str">
        <f t="shared" si="36"/>
        <v/>
      </c>
      <c r="AT197" s="39" t="str">
        <f t="shared" si="37"/>
        <v/>
      </c>
      <c r="AU197" s="39" t="str">
        <f t="shared" si="10"/>
        <v/>
      </c>
      <c r="AV197" s="39" t="str">
        <f t="shared" si="38"/>
        <v/>
      </c>
      <c r="AW197" s="39" t="str">
        <f t="shared" si="39"/>
        <v/>
      </c>
      <c r="AX197" s="39" t="str">
        <f t="shared" si="40"/>
        <v/>
      </c>
    </row>
    <row r="198">
      <c r="A198" s="73"/>
      <c r="B198" s="73"/>
      <c r="C198" s="73"/>
      <c r="D198" s="74">
        <f t="shared" si="11"/>
        <v>0</v>
      </c>
      <c r="E198" s="84" t="str">
        <f>'AtLarge; STUV'!M204</f>
        <v/>
      </c>
      <c r="F198" s="84" t="str">
        <f>'AtLarge; STUV'!N204</f>
        <v/>
      </c>
      <c r="G198" s="85" t="str">
        <f>'AtLarge; STUV'!O204</f>
        <v/>
      </c>
      <c r="H198" s="85" t="str">
        <f>'AtLarge; STUV'!P204</f>
        <v/>
      </c>
      <c r="I198" s="94" t="str">
        <f t="shared" si="12"/>
        <v/>
      </c>
      <c r="J198" s="95" t="str">
        <f t="shared" si="13"/>
        <v/>
      </c>
      <c r="K198" s="96" t="str">
        <f t="shared" ref="K198:M198" si="819">IF($D198=0,"",POWER($I198,K$2))</f>
        <v/>
      </c>
      <c r="L198" s="96" t="str">
        <f t="shared" si="819"/>
        <v/>
      </c>
      <c r="M198" s="96" t="str">
        <f t="shared" si="819"/>
        <v/>
      </c>
      <c r="N198" s="97" t="str">
        <f t="shared" ref="N198:O198" si="820">IF($D198=0,"",$J198*K198)</f>
        <v/>
      </c>
      <c r="O198" s="97" t="str">
        <f t="shared" si="820"/>
        <v/>
      </c>
      <c r="P198" s="40"/>
      <c r="Q198" s="40"/>
      <c r="R198" s="40"/>
      <c r="S198" s="40"/>
      <c r="T198" s="84" t="str">
        <f t="shared" si="16"/>
        <v/>
      </c>
      <c r="U198" s="84" t="str">
        <f t="shared" si="17"/>
        <v/>
      </c>
      <c r="V198" s="98" t="str">
        <f t="shared" si="18"/>
        <v/>
      </c>
      <c r="W198" s="98" t="str">
        <f t="shared" si="19"/>
        <v/>
      </c>
      <c r="X198" s="40" t="str">
        <f t="shared" si="20"/>
        <v/>
      </c>
      <c r="Y198" s="40" t="str">
        <f t="shared" si="21"/>
        <v/>
      </c>
      <c r="Z198" s="40" t="str">
        <f t="shared" si="22"/>
        <v/>
      </c>
      <c r="AA198" s="40" t="str">
        <f t="shared" si="23"/>
        <v/>
      </c>
      <c r="AB198" s="40" t="str">
        <f t="shared" si="24"/>
        <v/>
      </c>
      <c r="AC198" s="40" t="str">
        <f t="shared" si="25"/>
        <v/>
      </c>
      <c r="AD198" s="40" t="str">
        <f t="shared" ref="AD198:AE198" si="821">IF($D198=0,"",IFERROR(F198/AA198,0.5))</f>
        <v/>
      </c>
      <c r="AE198" s="40" t="str">
        <f t="shared" si="821"/>
        <v/>
      </c>
      <c r="AF198" s="34" t="str">
        <f t="shared" si="27"/>
        <v/>
      </c>
      <c r="AG198" s="34" t="str">
        <f t="shared" ref="AG198:AH198" si="822">IF($D198=0,"",ROUND(AA198*AD198,0))</f>
        <v/>
      </c>
      <c r="AH198" s="34" t="str">
        <f t="shared" si="822"/>
        <v/>
      </c>
      <c r="AI198" s="34" t="str">
        <f t="shared" si="29"/>
        <v/>
      </c>
      <c r="AJ198" s="80"/>
      <c r="AK198" s="99"/>
      <c r="AL198" s="17"/>
      <c r="AM198" s="100" t="str">
        <f t="shared" si="30"/>
        <v/>
      </c>
      <c r="AN198" s="43" t="str">
        <f t="shared" si="31"/>
        <v/>
      </c>
      <c r="AO198" s="100" t="str">
        <f t="shared" si="32"/>
        <v/>
      </c>
      <c r="AP198" s="42" t="str">
        <f t="shared" si="33"/>
        <v/>
      </c>
      <c r="AQ198" s="39" t="str">
        <f t="shared" si="34"/>
        <v/>
      </c>
      <c r="AR198" s="39" t="str">
        <f t="shared" si="35"/>
        <v/>
      </c>
      <c r="AS198" s="39" t="str">
        <f t="shared" si="36"/>
        <v/>
      </c>
      <c r="AT198" s="39" t="str">
        <f t="shared" si="37"/>
        <v/>
      </c>
      <c r="AU198" s="39" t="str">
        <f t="shared" si="10"/>
        <v/>
      </c>
      <c r="AV198" s="39" t="str">
        <f t="shared" si="38"/>
        <v/>
      </c>
      <c r="AW198" s="39" t="str">
        <f t="shared" si="39"/>
        <v/>
      </c>
      <c r="AX198" s="39" t="str">
        <f t="shared" si="40"/>
        <v/>
      </c>
    </row>
    <row r="199">
      <c r="A199" s="73"/>
      <c r="B199" s="73"/>
      <c r="C199" s="73"/>
      <c r="D199" s="74">
        <f t="shared" si="11"/>
        <v>0</v>
      </c>
      <c r="E199" s="84" t="str">
        <f>'AtLarge; STUV'!M205</f>
        <v/>
      </c>
      <c r="F199" s="84" t="str">
        <f>'AtLarge; STUV'!N205</f>
        <v/>
      </c>
      <c r="G199" s="85" t="str">
        <f>'AtLarge; STUV'!O205</f>
        <v/>
      </c>
      <c r="H199" s="85" t="str">
        <f>'AtLarge; STUV'!P205</f>
        <v/>
      </c>
      <c r="I199" s="94" t="str">
        <f t="shared" si="12"/>
        <v/>
      </c>
      <c r="J199" s="95" t="str">
        <f t="shared" si="13"/>
        <v/>
      </c>
      <c r="K199" s="96" t="str">
        <f t="shared" ref="K199:M199" si="823">IF($D199=0,"",POWER($I199,K$2))</f>
        <v/>
      </c>
      <c r="L199" s="96" t="str">
        <f t="shared" si="823"/>
        <v/>
      </c>
      <c r="M199" s="96" t="str">
        <f t="shared" si="823"/>
        <v/>
      </c>
      <c r="N199" s="97" t="str">
        <f t="shared" ref="N199:O199" si="824">IF($D199=0,"",$J199*K199)</f>
        <v/>
      </c>
      <c r="O199" s="97" t="str">
        <f t="shared" si="824"/>
        <v/>
      </c>
      <c r="P199" s="40"/>
      <c r="Q199" s="40"/>
      <c r="R199" s="40"/>
      <c r="S199" s="40"/>
      <c r="T199" s="84" t="str">
        <f t="shared" si="16"/>
        <v/>
      </c>
      <c r="U199" s="84" t="str">
        <f t="shared" si="17"/>
        <v/>
      </c>
      <c r="V199" s="98" t="str">
        <f t="shared" si="18"/>
        <v/>
      </c>
      <c r="W199" s="98" t="str">
        <f t="shared" si="19"/>
        <v/>
      </c>
      <c r="X199" s="40" t="str">
        <f t="shared" si="20"/>
        <v/>
      </c>
      <c r="Y199" s="40" t="str">
        <f t="shared" si="21"/>
        <v/>
      </c>
      <c r="Z199" s="40" t="str">
        <f t="shared" si="22"/>
        <v/>
      </c>
      <c r="AA199" s="40" t="str">
        <f t="shared" si="23"/>
        <v/>
      </c>
      <c r="AB199" s="40" t="str">
        <f t="shared" si="24"/>
        <v/>
      </c>
      <c r="AC199" s="40" t="str">
        <f t="shared" si="25"/>
        <v/>
      </c>
      <c r="AD199" s="40" t="str">
        <f t="shared" ref="AD199:AE199" si="825">IF($D199=0,"",IFERROR(F199/AA199,0.5))</f>
        <v/>
      </c>
      <c r="AE199" s="40" t="str">
        <f t="shared" si="825"/>
        <v/>
      </c>
      <c r="AF199" s="34" t="str">
        <f t="shared" si="27"/>
        <v/>
      </c>
      <c r="AG199" s="34" t="str">
        <f t="shared" ref="AG199:AH199" si="826">IF($D199=0,"",ROUND(AA199*AD199,0))</f>
        <v/>
      </c>
      <c r="AH199" s="34" t="str">
        <f t="shared" si="826"/>
        <v/>
      </c>
      <c r="AI199" s="34" t="str">
        <f t="shared" si="29"/>
        <v/>
      </c>
      <c r="AJ199" s="80"/>
      <c r="AK199" s="99"/>
      <c r="AL199" s="17"/>
      <c r="AM199" s="100" t="str">
        <f t="shared" si="30"/>
        <v/>
      </c>
      <c r="AN199" s="43" t="str">
        <f t="shared" si="31"/>
        <v/>
      </c>
      <c r="AO199" s="100" t="str">
        <f t="shared" si="32"/>
        <v/>
      </c>
      <c r="AP199" s="42" t="str">
        <f t="shared" si="33"/>
        <v/>
      </c>
      <c r="AQ199" s="39" t="str">
        <f t="shared" si="34"/>
        <v/>
      </c>
      <c r="AR199" s="39" t="str">
        <f t="shared" si="35"/>
        <v/>
      </c>
      <c r="AS199" s="39" t="str">
        <f t="shared" si="36"/>
        <v/>
      </c>
      <c r="AT199" s="39" t="str">
        <f t="shared" si="37"/>
        <v/>
      </c>
      <c r="AU199" s="39" t="str">
        <f t="shared" si="10"/>
        <v/>
      </c>
      <c r="AV199" s="39" t="str">
        <f t="shared" si="38"/>
        <v/>
      </c>
      <c r="AW199" s="39" t="str">
        <f t="shared" si="39"/>
        <v/>
      </c>
      <c r="AX199" s="39" t="str">
        <f t="shared" si="40"/>
        <v/>
      </c>
    </row>
    <row r="200">
      <c r="A200" s="73"/>
      <c r="B200" s="73"/>
      <c r="C200" s="73"/>
      <c r="D200" s="74">
        <f t="shared" si="11"/>
        <v>0</v>
      </c>
      <c r="E200" s="84" t="str">
        <f>'AtLarge; STUV'!M206</f>
        <v/>
      </c>
      <c r="F200" s="84" t="str">
        <f>'AtLarge; STUV'!N206</f>
        <v/>
      </c>
      <c r="G200" s="85" t="str">
        <f>'AtLarge; STUV'!O206</f>
        <v/>
      </c>
      <c r="H200" s="85" t="str">
        <f>'AtLarge; STUV'!P206</f>
        <v/>
      </c>
      <c r="I200" s="94" t="str">
        <f t="shared" si="12"/>
        <v/>
      </c>
      <c r="J200" s="95" t="str">
        <f t="shared" si="13"/>
        <v/>
      </c>
      <c r="K200" s="96" t="str">
        <f t="shared" ref="K200:M200" si="827">IF($D200=0,"",POWER($I200,K$2))</f>
        <v/>
      </c>
      <c r="L200" s="96" t="str">
        <f t="shared" si="827"/>
        <v/>
      </c>
      <c r="M200" s="96" t="str">
        <f t="shared" si="827"/>
        <v/>
      </c>
      <c r="N200" s="97" t="str">
        <f t="shared" ref="N200:O200" si="828">IF($D200=0,"",$J200*K200)</f>
        <v/>
      </c>
      <c r="O200" s="97" t="str">
        <f t="shared" si="828"/>
        <v/>
      </c>
      <c r="P200" s="40"/>
      <c r="Q200" s="40"/>
      <c r="R200" s="40"/>
      <c r="S200" s="40"/>
      <c r="T200" s="84" t="str">
        <f t="shared" si="16"/>
        <v/>
      </c>
      <c r="U200" s="84" t="str">
        <f t="shared" si="17"/>
        <v/>
      </c>
      <c r="V200" s="98" t="str">
        <f t="shared" si="18"/>
        <v/>
      </c>
      <c r="W200" s="98" t="str">
        <f t="shared" si="19"/>
        <v/>
      </c>
      <c r="X200" s="40" t="str">
        <f t="shared" si="20"/>
        <v/>
      </c>
      <c r="Y200" s="40" t="str">
        <f t="shared" si="21"/>
        <v/>
      </c>
      <c r="Z200" s="40" t="str">
        <f t="shared" si="22"/>
        <v/>
      </c>
      <c r="AA200" s="40" t="str">
        <f t="shared" si="23"/>
        <v/>
      </c>
      <c r="AB200" s="40" t="str">
        <f t="shared" si="24"/>
        <v/>
      </c>
      <c r="AC200" s="40" t="str">
        <f t="shared" si="25"/>
        <v/>
      </c>
      <c r="AD200" s="40" t="str">
        <f t="shared" ref="AD200:AE200" si="829">IF($D200=0,"",IFERROR(F200/AA200,0.5))</f>
        <v/>
      </c>
      <c r="AE200" s="40" t="str">
        <f t="shared" si="829"/>
        <v/>
      </c>
      <c r="AF200" s="34" t="str">
        <f t="shared" si="27"/>
        <v/>
      </c>
      <c r="AG200" s="34" t="str">
        <f t="shared" ref="AG200:AH200" si="830">IF($D200=0,"",ROUND(AA200*AD200,0))</f>
        <v/>
      </c>
      <c r="AH200" s="34" t="str">
        <f t="shared" si="830"/>
        <v/>
      </c>
      <c r="AI200" s="34" t="str">
        <f t="shared" si="29"/>
        <v/>
      </c>
      <c r="AJ200" s="80"/>
      <c r="AK200" s="99"/>
      <c r="AL200" s="17"/>
      <c r="AM200" s="100" t="str">
        <f t="shared" si="30"/>
        <v/>
      </c>
      <c r="AN200" s="43" t="str">
        <f t="shared" si="31"/>
        <v/>
      </c>
      <c r="AO200" s="100" t="str">
        <f t="shared" si="32"/>
        <v/>
      </c>
      <c r="AP200" s="42" t="str">
        <f t="shared" si="33"/>
        <v/>
      </c>
      <c r="AQ200" s="39" t="str">
        <f t="shared" si="34"/>
        <v/>
      </c>
      <c r="AR200" s="39" t="str">
        <f t="shared" si="35"/>
        <v/>
      </c>
      <c r="AS200" s="39" t="str">
        <f t="shared" si="36"/>
        <v/>
      </c>
      <c r="AT200" s="39" t="str">
        <f t="shared" si="37"/>
        <v/>
      </c>
      <c r="AU200" s="39" t="str">
        <f t="shared" si="10"/>
        <v/>
      </c>
      <c r="AV200" s="39" t="str">
        <f t="shared" si="38"/>
        <v/>
      </c>
      <c r="AW200" s="39" t="str">
        <f t="shared" si="39"/>
        <v/>
      </c>
      <c r="AX200" s="39" t="str">
        <f t="shared" si="40"/>
        <v/>
      </c>
    </row>
    <row r="201">
      <c r="A201" s="73"/>
      <c r="B201" s="73"/>
      <c r="C201" s="73"/>
      <c r="D201" s="74">
        <f t="shared" si="11"/>
        <v>0</v>
      </c>
      <c r="E201" s="84" t="str">
        <f>'AtLarge; STUV'!M207</f>
        <v/>
      </c>
      <c r="F201" s="84" t="str">
        <f>'AtLarge; STUV'!N207</f>
        <v/>
      </c>
      <c r="G201" s="85" t="str">
        <f>'AtLarge; STUV'!O207</f>
        <v/>
      </c>
      <c r="H201" s="85" t="str">
        <f>'AtLarge; STUV'!P207</f>
        <v/>
      </c>
      <c r="I201" s="94" t="str">
        <f t="shared" si="12"/>
        <v/>
      </c>
      <c r="J201" s="95" t="str">
        <f t="shared" si="13"/>
        <v/>
      </c>
      <c r="K201" s="96" t="str">
        <f t="shared" ref="K201:M201" si="831">IF($D201=0,"",POWER($I201,K$2))</f>
        <v/>
      </c>
      <c r="L201" s="96" t="str">
        <f t="shared" si="831"/>
        <v/>
      </c>
      <c r="M201" s="96" t="str">
        <f t="shared" si="831"/>
        <v/>
      </c>
      <c r="N201" s="97" t="str">
        <f t="shared" ref="N201:O201" si="832">IF($D201=0,"",$J201*K201)</f>
        <v/>
      </c>
      <c r="O201" s="97" t="str">
        <f t="shared" si="832"/>
        <v/>
      </c>
      <c r="P201" s="40"/>
      <c r="Q201" s="40"/>
      <c r="R201" s="40"/>
      <c r="S201" s="40"/>
      <c r="T201" s="84" t="str">
        <f t="shared" si="16"/>
        <v/>
      </c>
      <c r="U201" s="84" t="str">
        <f t="shared" si="17"/>
        <v/>
      </c>
      <c r="V201" s="98" t="str">
        <f t="shared" si="18"/>
        <v/>
      </c>
      <c r="W201" s="98" t="str">
        <f t="shared" si="19"/>
        <v/>
      </c>
      <c r="X201" s="40" t="str">
        <f t="shared" si="20"/>
        <v/>
      </c>
      <c r="Y201" s="40" t="str">
        <f t="shared" si="21"/>
        <v/>
      </c>
      <c r="Z201" s="40" t="str">
        <f t="shared" si="22"/>
        <v/>
      </c>
      <c r="AA201" s="40" t="str">
        <f t="shared" si="23"/>
        <v/>
      </c>
      <c r="AB201" s="40" t="str">
        <f t="shared" si="24"/>
        <v/>
      </c>
      <c r="AC201" s="40" t="str">
        <f t="shared" si="25"/>
        <v/>
      </c>
      <c r="AD201" s="40" t="str">
        <f t="shared" ref="AD201:AE201" si="833">IF($D201=0,"",IFERROR(F201/AA201,0.5))</f>
        <v/>
      </c>
      <c r="AE201" s="40" t="str">
        <f t="shared" si="833"/>
        <v/>
      </c>
      <c r="AF201" s="34" t="str">
        <f t="shared" si="27"/>
        <v/>
      </c>
      <c r="AG201" s="34" t="str">
        <f t="shared" ref="AG201:AH201" si="834">IF($D201=0,"",ROUND(AA201*AD201,0))</f>
        <v/>
      </c>
      <c r="AH201" s="34" t="str">
        <f t="shared" si="834"/>
        <v/>
      </c>
      <c r="AI201" s="34" t="str">
        <f t="shared" si="29"/>
        <v/>
      </c>
      <c r="AJ201" s="80"/>
      <c r="AK201" s="99"/>
      <c r="AL201" s="17"/>
      <c r="AM201" s="100" t="str">
        <f t="shared" si="30"/>
        <v/>
      </c>
      <c r="AN201" s="43" t="str">
        <f t="shared" si="31"/>
        <v/>
      </c>
      <c r="AO201" s="100" t="str">
        <f t="shared" si="32"/>
        <v/>
      </c>
      <c r="AP201" s="42" t="str">
        <f t="shared" si="33"/>
        <v/>
      </c>
      <c r="AQ201" s="39" t="str">
        <f t="shared" si="34"/>
        <v/>
      </c>
      <c r="AR201" s="39" t="str">
        <f t="shared" si="35"/>
        <v/>
      </c>
      <c r="AS201" s="39" t="str">
        <f t="shared" si="36"/>
        <v/>
      </c>
      <c r="AT201" s="39" t="str">
        <f t="shared" si="37"/>
        <v/>
      </c>
      <c r="AU201" s="39" t="str">
        <f t="shared" si="10"/>
        <v/>
      </c>
      <c r="AV201" s="39" t="str">
        <f t="shared" si="38"/>
        <v/>
      </c>
      <c r="AW201" s="39" t="str">
        <f t="shared" si="39"/>
        <v/>
      </c>
      <c r="AX201" s="39" t="str">
        <f t="shared" si="40"/>
        <v/>
      </c>
    </row>
    <row r="202">
      <c r="A202" s="73"/>
      <c r="B202" s="73"/>
      <c r="C202" s="73"/>
      <c r="D202" s="74">
        <f t="shared" si="11"/>
        <v>0</v>
      </c>
      <c r="E202" s="84" t="str">
        <f>'AtLarge; STUV'!M208</f>
        <v/>
      </c>
      <c r="F202" s="84" t="str">
        <f>'AtLarge; STUV'!N208</f>
        <v/>
      </c>
      <c r="G202" s="85" t="str">
        <f>'AtLarge; STUV'!O208</f>
        <v/>
      </c>
      <c r="H202" s="85" t="str">
        <f>'AtLarge; STUV'!P208</f>
        <v/>
      </c>
      <c r="I202" s="94" t="str">
        <f t="shared" si="12"/>
        <v/>
      </c>
      <c r="J202" s="95" t="str">
        <f t="shared" si="13"/>
        <v/>
      </c>
      <c r="K202" s="96" t="str">
        <f t="shared" ref="K202:M202" si="835">IF($D202=0,"",POWER($I202,K$2))</f>
        <v/>
      </c>
      <c r="L202" s="96" t="str">
        <f t="shared" si="835"/>
        <v/>
      </c>
      <c r="M202" s="96" t="str">
        <f t="shared" si="835"/>
        <v/>
      </c>
      <c r="N202" s="97" t="str">
        <f t="shared" ref="N202:O202" si="836">IF($D202=0,"",$J202*K202)</f>
        <v/>
      </c>
      <c r="O202" s="97" t="str">
        <f t="shared" si="836"/>
        <v/>
      </c>
      <c r="P202" s="40"/>
      <c r="Q202" s="40"/>
      <c r="R202" s="40"/>
      <c r="S202" s="40"/>
      <c r="T202" s="84" t="str">
        <f t="shared" si="16"/>
        <v/>
      </c>
      <c r="U202" s="84" t="str">
        <f t="shared" si="17"/>
        <v/>
      </c>
      <c r="V202" s="98" t="str">
        <f t="shared" si="18"/>
        <v/>
      </c>
      <c r="W202" s="98" t="str">
        <f t="shared" si="19"/>
        <v/>
      </c>
      <c r="X202" s="40" t="str">
        <f t="shared" si="20"/>
        <v/>
      </c>
      <c r="Y202" s="40" t="str">
        <f t="shared" si="21"/>
        <v/>
      </c>
      <c r="Z202" s="40" t="str">
        <f t="shared" si="22"/>
        <v/>
      </c>
      <c r="AA202" s="40" t="str">
        <f t="shared" si="23"/>
        <v/>
      </c>
      <c r="AB202" s="40" t="str">
        <f t="shared" si="24"/>
        <v/>
      </c>
      <c r="AC202" s="40" t="str">
        <f t="shared" si="25"/>
        <v/>
      </c>
      <c r="AD202" s="40" t="str">
        <f t="shared" ref="AD202:AE202" si="837">IF($D202=0,"",IFERROR(F202/AA202,0.5))</f>
        <v/>
      </c>
      <c r="AE202" s="40" t="str">
        <f t="shared" si="837"/>
        <v/>
      </c>
      <c r="AF202" s="34" t="str">
        <f t="shared" si="27"/>
        <v/>
      </c>
      <c r="AG202" s="34" t="str">
        <f t="shared" ref="AG202:AH202" si="838">IF($D202=0,"",ROUND(AA202*AD202,0))</f>
        <v/>
      </c>
      <c r="AH202" s="34" t="str">
        <f t="shared" si="838"/>
        <v/>
      </c>
      <c r="AI202" s="34" t="str">
        <f t="shared" si="29"/>
        <v/>
      </c>
      <c r="AJ202" s="80"/>
      <c r="AK202" s="99"/>
      <c r="AL202" s="17"/>
      <c r="AM202" s="100" t="str">
        <f t="shared" si="30"/>
        <v/>
      </c>
      <c r="AN202" s="43" t="str">
        <f t="shared" si="31"/>
        <v/>
      </c>
      <c r="AO202" s="100" t="str">
        <f t="shared" si="32"/>
        <v/>
      </c>
      <c r="AP202" s="42" t="str">
        <f t="shared" si="33"/>
        <v/>
      </c>
      <c r="AQ202" s="39" t="str">
        <f t="shared" si="34"/>
        <v/>
      </c>
      <c r="AR202" s="39" t="str">
        <f t="shared" si="35"/>
        <v/>
      </c>
      <c r="AS202" s="39" t="str">
        <f t="shared" si="36"/>
        <v/>
      </c>
      <c r="AT202" s="39" t="str">
        <f t="shared" si="37"/>
        <v/>
      </c>
      <c r="AU202" s="39" t="str">
        <f t="shared" si="10"/>
        <v/>
      </c>
      <c r="AV202" s="39" t="str">
        <f t="shared" si="38"/>
        <v/>
      </c>
      <c r="AW202" s="39" t="str">
        <f t="shared" si="39"/>
        <v/>
      </c>
      <c r="AX202" s="39" t="str">
        <f t="shared" si="40"/>
        <v/>
      </c>
    </row>
    <row r="203">
      <c r="A203" s="73"/>
      <c r="B203" s="73"/>
      <c r="C203" s="73"/>
      <c r="D203" s="74">
        <f t="shared" si="11"/>
        <v>0</v>
      </c>
      <c r="E203" s="84" t="str">
        <f>'AtLarge; STUV'!M209</f>
        <v/>
      </c>
      <c r="F203" s="84" t="str">
        <f>'AtLarge; STUV'!N209</f>
        <v/>
      </c>
      <c r="G203" s="85" t="str">
        <f>'AtLarge; STUV'!O209</f>
        <v/>
      </c>
      <c r="H203" s="85" t="str">
        <f>'AtLarge; STUV'!P209</f>
        <v/>
      </c>
      <c r="I203" s="94" t="str">
        <f t="shared" si="12"/>
        <v/>
      </c>
      <c r="J203" s="95" t="str">
        <f t="shared" si="13"/>
        <v/>
      </c>
      <c r="K203" s="96" t="str">
        <f t="shared" ref="K203:M203" si="839">IF($D203=0,"",POWER($I203,K$2))</f>
        <v/>
      </c>
      <c r="L203" s="96" t="str">
        <f t="shared" si="839"/>
        <v/>
      </c>
      <c r="M203" s="96" t="str">
        <f t="shared" si="839"/>
        <v/>
      </c>
      <c r="N203" s="97" t="str">
        <f t="shared" ref="N203:O203" si="840">IF($D203=0,"",$J203*K203)</f>
        <v/>
      </c>
      <c r="O203" s="97" t="str">
        <f t="shared" si="840"/>
        <v/>
      </c>
      <c r="P203" s="40"/>
      <c r="Q203" s="40"/>
      <c r="R203" s="40"/>
      <c r="S203" s="40"/>
      <c r="T203" s="84" t="str">
        <f t="shared" si="16"/>
        <v/>
      </c>
      <c r="U203" s="84" t="str">
        <f t="shared" si="17"/>
        <v/>
      </c>
      <c r="V203" s="98" t="str">
        <f t="shared" si="18"/>
        <v/>
      </c>
      <c r="W203" s="98" t="str">
        <f t="shared" si="19"/>
        <v/>
      </c>
      <c r="X203" s="40" t="str">
        <f t="shared" si="20"/>
        <v/>
      </c>
      <c r="Y203" s="40" t="str">
        <f t="shared" si="21"/>
        <v/>
      </c>
      <c r="Z203" s="40" t="str">
        <f t="shared" si="22"/>
        <v/>
      </c>
      <c r="AA203" s="40" t="str">
        <f t="shared" si="23"/>
        <v/>
      </c>
      <c r="AB203" s="40" t="str">
        <f t="shared" si="24"/>
        <v/>
      </c>
      <c r="AC203" s="40" t="str">
        <f t="shared" si="25"/>
        <v/>
      </c>
      <c r="AD203" s="40" t="str">
        <f t="shared" ref="AD203:AE203" si="841">IF($D203=0,"",IFERROR(F203/AA203,0.5))</f>
        <v/>
      </c>
      <c r="AE203" s="40" t="str">
        <f t="shared" si="841"/>
        <v/>
      </c>
      <c r="AF203" s="34" t="str">
        <f t="shared" si="27"/>
        <v/>
      </c>
      <c r="AG203" s="34" t="str">
        <f t="shared" ref="AG203:AH203" si="842">IF($D203=0,"",ROUND(AA203*AD203,0))</f>
        <v/>
      </c>
      <c r="AH203" s="34" t="str">
        <f t="shared" si="842"/>
        <v/>
      </c>
      <c r="AI203" s="34" t="str">
        <f t="shared" si="29"/>
        <v/>
      </c>
      <c r="AJ203" s="80"/>
      <c r="AK203" s="99"/>
      <c r="AL203" s="17"/>
      <c r="AM203" s="100" t="str">
        <f t="shared" si="30"/>
        <v/>
      </c>
      <c r="AN203" s="43" t="str">
        <f t="shared" si="31"/>
        <v/>
      </c>
      <c r="AO203" s="100" t="str">
        <f t="shared" si="32"/>
        <v/>
      </c>
      <c r="AP203" s="42" t="str">
        <f t="shared" si="33"/>
        <v/>
      </c>
      <c r="AQ203" s="39" t="str">
        <f t="shared" si="34"/>
        <v/>
      </c>
      <c r="AR203" s="39" t="str">
        <f t="shared" si="35"/>
        <v/>
      </c>
      <c r="AS203" s="39" t="str">
        <f t="shared" si="36"/>
        <v/>
      </c>
      <c r="AT203" s="39" t="str">
        <f t="shared" si="37"/>
        <v/>
      </c>
      <c r="AU203" s="39" t="str">
        <f t="shared" si="10"/>
        <v/>
      </c>
      <c r="AV203" s="39" t="str">
        <f t="shared" si="38"/>
        <v/>
      </c>
      <c r="AW203" s="39" t="str">
        <f t="shared" si="39"/>
        <v/>
      </c>
      <c r="AX203" s="39" t="str">
        <f t="shared" si="40"/>
        <v/>
      </c>
    </row>
    <row r="204">
      <c r="A204" s="73"/>
      <c r="B204" s="73"/>
      <c r="C204" s="73"/>
      <c r="D204" s="74">
        <f t="shared" si="11"/>
        <v>0</v>
      </c>
      <c r="E204" s="84" t="str">
        <f>'AtLarge; STUV'!M210</f>
        <v/>
      </c>
      <c r="F204" s="84" t="str">
        <f>'AtLarge; STUV'!N210</f>
        <v/>
      </c>
      <c r="G204" s="85" t="str">
        <f>'AtLarge; STUV'!O210</f>
        <v/>
      </c>
      <c r="H204" s="85" t="str">
        <f>'AtLarge; STUV'!P210</f>
        <v/>
      </c>
      <c r="I204" s="94" t="str">
        <f t="shared" si="12"/>
        <v/>
      </c>
      <c r="J204" s="95" t="str">
        <f t="shared" si="13"/>
        <v/>
      </c>
      <c r="K204" s="96" t="str">
        <f t="shared" ref="K204:M204" si="843">IF($D204=0,"",POWER($I204,K$2))</f>
        <v/>
      </c>
      <c r="L204" s="96" t="str">
        <f t="shared" si="843"/>
        <v/>
      </c>
      <c r="M204" s="96" t="str">
        <f t="shared" si="843"/>
        <v/>
      </c>
      <c r="N204" s="97" t="str">
        <f t="shared" ref="N204:O204" si="844">IF($D204=0,"",$J204*K204)</f>
        <v/>
      </c>
      <c r="O204" s="97" t="str">
        <f t="shared" si="844"/>
        <v/>
      </c>
      <c r="P204" s="40"/>
      <c r="Q204" s="40"/>
      <c r="R204" s="40"/>
      <c r="S204" s="40"/>
      <c r="T204" s="84" t="str">
        <f t="shared" si="16"/>
        <v/>
      </c>
      <c r="U204" s="84" t="str">
        <f t="shared" si="17"/>
        <v/>
      </c>
      <c r="V204" s="98" t="str">
        <f t="shared" si="18"/>
        <v/>
      </c>
      <c r="W204" s="98" t="str">
        <f t="shared" si="19"/>
        <v/>
      </c>
      <c r="X204" s="40" t="str">
        <f t="shared" si="20"/>
        <v/>
      </c>
      <c r="Y204" s="40" t="str">
        <f t="shared" si="21"/>
        <v/>
      </c>
      <c r="Z204" s="40" t="str">
        <f t="shared" si="22"/>
        <v/>
      </c>
      <c r="AA204" s="40" t="str">
        <f t="shared" si="23"/>
        <v/>
      </c>
      <c r="AB204" s="40" t="str">
        <f t="shared" si="24"/>
        <v/>
      </c>
      <c r="AC204" s="40" t="str">
        <f t="shared" si="25"/>
        <v/>
      </c>
      <c r="AD204" s="40" t="str">
        <f t="shared" ref="AD204:AE204" si="845">IF($D204=0,"",IFERROR(F204/AA204,0.5))</f>
        <v/>
      </c>
      <c r="AE204" s="40" t="str">
        <f t="shared" si="845"/>
        <v/>
      </c>
      <c r="AF204" s="34" t="str">
        <f t="shared" si="27"/>
        <v/>
      </c>
      <c r="AG204" s="34" t="str">
        <f t="shared" ref="AG204:AH204" si="846">IF($D204=0,"",ROUND(AA204*AD204,0))</f>
        <v/>
      </c>
      <c r="AH204" s="34" t="str">
        <f t="shared" si="846"/>
        <v/>
      </c>
      <c r="AI204" s="34" t="str">
        <f t="shared" si="29"/>
        <v/>
      </c>
      <c r="AJ204" s="80"/>
      <c r="AK204" s="99"/>
      <c r="AL204" s="17"/>
      <c r="AM204" s="100" t="str">
        <f t="shared" si="30"/>
        <v/>
      </c>
      <c r="AN204" s="43" t="str">
        <f t="shared" si="31"/>
        <v/>
      </c>
      <c r="AO204" s="100" t="str">
        <f t="shared" si="32"/>
        <v/>
      </c>
      <c r="AP204" s="42" t="str">
        <f t="shared" si="33"/>
        <v/>
      </c>
      <c r="AQ204" s="39" t="str">
        <f t="shared" si="34"/>
        <v/>
      </c>
      <c r="AR204" s="39" t="str">
        <f t="shared" si="35"/>
        <v/>
      </c>
      <c r="AS204" s="39" t="str">
        <f t="shared" si="36"/>
        <v/>
      </c>
      <c r="AT204" s="39" t="str">
        <f t="shared" si="37"/>
        <v/>
      </c>
      <c r="AU204" s="39" t="str">
        <f t="shared" si="10"/>
        <v/>
      </c>
      <c r="AV204" s="39" t="str">
        <f t="shared" si="38"/>
        <v/>
      </c>
      <c r="AW204" s="39" t="str">
        <f t="shared" si="39"/>
        <v/>
      </c>
      <c r="AX204" s="39" t="str">
        <f t="shared" si="40"/>
        <v/>
      </c>
    </row>
    <row r="205">
      <c r="A205" s="73"/>
      <c r="B205" s="73"/>
      <c r="C205" s="73"/>
      <c r="D205" s="74">
        <f t="shared" si="11"/>
        <v>0</v>
      </c>
      <c r="E205" s="84" t="str">
        <f>'AtLarge; STUV'!M211</f>
        <v/>
      </c>
      <c r="F205" s="84" t="str">
        <f>'AtLarge; STUV'!N211</f>
        <v/>
      </c>
      <c r="G205" s="85" t="str">
        <f>'AtLarge; STUV'!O211</f>
        <v/>
      </c>
      <c r="H205" s="85" t="str">
        <f>'AtLarge; STUV'!P211</f>
        <v/>
      </c>
      <c r="I205" s="94" t="str">
        <f t="shared" si="12"/>
        <v/>
      </c>
      <c r="J205" s="95" t="str">
        <f t="shared" si="13"/>
        <v/>
      </c>
      <c r="K205" s="96" t="str">
        <f t="shared" ref="K205:M205" si="847">IF($D205=0,"",POWER($I205,K$2))</f>
        <v/>
      </c>
      <c r="L205" s="96" t="str">
        <f t="shared" si="847"/>
        <v/>
      </c>
      <c r="M205" s="96" t="str">
        <f t="shared" si="847"/>
        <v/>
      </c>
      <c r="N205" s="97" t="str">
        <f t="shared" ref="N205:O205" si="848">IF($D205=0,"",$J205*K205)</f>
        <v/>
      </c>
      <c r="O205" s="97" t="str">
        <f t="shared" si="848"/>
        <v/>
      </c>
      <c r="P205" s="40"/>
      <c r="Q205" s="40"/>
      <c r="R205" s="40"/>
      <c r="S205" s="40"/>
      <c r="T205" s="84" t="str">
        <f t="shared" si="16"/>
        <v/>
      </c>
      <c r="U205" s="84" t="str">
        <f t="shared" si="17"/>
        <v/>
      </c>
      <c r="V205" s="98" t="str">
        <f t="shared" si="18"/>
        <v/>
      </c>
      <c r="W205" s="98" t="str">
        <f t="shared" si="19"/>
        <v/>
      </c>
      <c r="X205" s="40" t="str">
        <f t="shared" si="20"/>
        <v/>
      </c>
      <c r="Y205" s="40" t="str">
        <f t="shared" si="21"/>
        <v/>
      </c>
      <c r="Z205" s="40" t="str">
        <f t="shared" si="22"/>
        <v/>
      </c>
      <c r="AA205" s="40" t="str">
        <f t="shared" si="23"/>
        <v/>
      </c>
      <c r="AB205" s="40" t="str">
        <f t="shared" si="24"/>
        <v/>
      </c>
      <c r="AC205" s="40" t="str">
        <f t="shared" si="25"/>
        <v/>
      </c>
      <c r="AD205" s="40" t="str">
        <f t="shared" ref="AD205:AE205" si="849">IF($D205=0,"",IFERROR(F205/AA205,0.5))</f>
        <v/>
      </c>
      <c r="AE205" s="40" t="str">
        <f t="shared" si="849"/>
        <v/>
      </c>
      <c r="AF205" s="34" t="str">
        <f t="shared" si="27"/>
        <v/>
      </c>
      <c r="AG205" s="34" t="str">
        <f t="shared" ref="AG205:AH205" si="850">IF($D205=0,"",ROUND(AA205*AD205,0))</f>
        <v/>
      </c>
      <c r="AH205" s="34" t="str">
        <f t="shared" si="850"/>
        <v/>
      </c>
      <c r="AI205" s="34" t="str">
        <f t="shared" si="29"/>
        <v/>
      </c>
      <c r="AJ205" s="80"/>
      <c r="AK205" s="99"/>
      <c r="AL205" s="17"/>
      <c r="AM205" s="100" t="str">
        <f t="shared" si="30"/>
        <v/>
      </c>
      <c r="AN205" s="43" t="str">
        <f t="shared" si="31"/>
        <v/>
      </c>
      <c r="AO205" s="100" t="str">
        <f t="shared" si="32"/>
        <v/>
      </c>
      <c r="AP205" s="42" t="str">
        <f t="shared" si="33"/>
        <v/>
      </c>
      <c r="AQ205" s="39" t="str">
        <f t="shared" si="34"/>
        <v/>
      </c>
      <c r="AR205" s="39" t="str">
        <f t="shared" si="35"/>
        <v/>
      </c>
      <c r="AS205" s="39" t="str">
        <f t="shared" si="36"/>
        <v/>
      </c>
      <c r="AT205" s="39" t="str">
        <f t="shared" si="37"/>
        <v/>
      </c>
      <c r="AU205" s="39" t="str">
        <f t="shared" si="10"/>
        <v/>
      </c>
      <c r="AV205" s="39" t="str">
        <f t="shared" si="38"/>
        <v/>
      </c>
      <c r="AW205" s="39" t="str">
        <f t="shared" si="39"/>
        <v/>
      </c>
      <c r="AX205" s="39" t="str">
        <f t="shared" si="40"/>
        <v/>
      </c>
    </row>
    <row r="206">
      <c r="A206" s="73"/>
      <c r="B206" s="73"/>
      <c r="C206" s="73"/>
      <c r="D206" s="74">
        <f t="shared" si="11"/>
        <v>0</v>
      </c>
      <c r="E206" s="84" t="str">
        <f>'AtLarge; STUV'!M212</f>
        <v/>
      </c>
      <c r="F206" s="84" t="str">
        <f>'AtLarge; STUV'!N212</f>
        <v/>
      </c>
      <c r="G206" s="85" t="str">
        <f>'AtLarge; STUV'!O212</f>
        <v/>
      </c>
      <c r="H206" s="85" t="str">
        <f>'AtLarge; STUV'!P212</f>
        <v/>
      </c>
      <c r="I206" s="94" t="str">
        <f t="shared" si="12"/>
        <v/>
      </c>
      <c r="J206" s="95" t="str">
        <f t="shared" si="13"/>
        <v/>
      </c>
      <c r="K206" s="96" t="str">
        <f t="shared" ref="K206:M206" si="851">IF($D206=0,"",POWER($I206,K$2))</f>
        <v/>
      </c>
      <c r="L206" s="96" t="str">
        <f t="shared" si="851"/>
        <v/>
      </c>
      <c r="M206" s="96" t="str">
        <f t="shared" si="851"/>
        <v/>
      </c>
      <c r="N206" s="97" t="str">
        <f t="shared" ref="N206:O206" si="852">IF($D206=0,"",$J206*K206)</f>
        <v/>
      </c>
      <c r="O206" s="97" t="str">
        <f t="shared" si="852"/>
        <v/>
      </c>
      <c r="P206" s="40"/>
      <c r="Q206" s="40"/>
      <c r="R206" s="40"/>
      <c r="S206" s="40"/>
      <c r="T206" s="84" t="str">
        <f t="shared" si="16"/>
        <v/>
      </c>
      <c r="U206" s="84" t="str">
        <f t="shared" si="17"/>
        <v/>
      </c>
      <c r="V206" s="98" t="str">
        <f t="shared" si="18"/>
        <v/>
      </c>
      <c r="W206" s="98" t="str">
        <f t="shared" si="19"/>
        <v/>
      </c>
      <c r="X206" s="40" t="str">
        <f t="shared" si="20"/>
        <v/>
      </c>
      <c r="Y206" s="40" t="str">
        <f t="shared" si="21"/>
        <v/>
      </c>
      <c r="Z206" s="40" t="str">
        <f t="shared" si="22"/>
        <v/>
      </c>
      <c r="AA206" s="40" t="str">
        <f t="shared" si="23"/>
        <v/>
      </c>
      <c r="AB206" s="40" t="str">
        <f t="shared" si="24"/>
        <v/>
      </c>
      <c r="AC206" s="40" t="str">
        <f t="shared" si="25"/>
        <v/>
      </c>
      <c r="AD206" s="40" t="str">
        <f t="shared" ref="AD206:AE206" si="853">IF($D206=0,"",IFERROR(F206/AA206,0.5))</f>
        <v/>
      </c>
      <c r="AE206" s="40" t="str">
        <f t="shared" si="853"/>
        <v/>
      </c>
      <c r="AF206" s="34" t="str">
        <f t="shared" si="27"/>
        <v/>
      </c>
      <c r="AG206" s="34" t="str">
        <f t="shared" ref="AG206:AH206" si="854">IF($D206=0,"",ROUND(AA206*AD206,0))</f>
        <v/>
      </c>
      <c r="AH206" s="34" t="str">
        <f t="shared" si="854"/>
        <v/>
      </c>
      <c r="AI206" s="34" t="str">
        <f t="shared" si="29"/>
        <v/>
      </c>
      <c r="AJ206" s="80"/>
      <c r="AK206" s="99"/>
      <c r="AL206" s="17"/>
      <c r="AM206" s="100" t="str">
        <f t="shared" si="30"/>
        <v/>
      </c>
      <c r="AN206" s="43" t="str">
        <f t="shared" si="31"/>
        <v/>
      </c>
      <c r="AO206" s="100" t="str">
        <f t="shared" si="32"/>
        <v/>
      </c>
      <c r="AP206" s="42" t="str">
        <f t="shared" si="33"/>
        <v/>
      </c>
      <c r="AQ206" s="39" t="str">
        <f t="shared" si="34"/>
        <v/>
      </c>
      <c r="AR206" s="39" t="str">
        <f t="shared" si="35"/>
        <v/>
      </c>
      <c r="AS206" s="39" t="str">
        <f t="shared" si="36"/>
        <v/>
      </c>
      <c r="AT206" s="39" t="str">
        <f t="shared" si="37"/>
        <v/>
      </c>
      <c r="AU206" s="39" t="str">
        <f t="shared" si="10"/>
        <v/>
      </c>
      <c r="AV206" s="39" t="str">
        <f t="shared" si="38"/>
        <v/>
      </c>
      <c r="AW206" s="39" t="str">
        <f t="shared" si="39"/>
        <v/>
      </c>
      <c r="AX206" s="39" t="str">
        <f t="shared" si="40"/>
        <v/>
      </c>
    </row>
    <row r="207">
      <c r="A207" s="73"/>
      <c r="B207" s="73"/>
      <c r="C207" s="73"/>
      <c r="D207" s="74">
        <f t="shared" si="11"/>
        <v>0</v>
      </c>
      <c r="E207" s="84" t="str">
        <f>'AtLarge; STUV'!M213</f>
        <v/>
      </c>
      <c r="F207" s="84" t="str">
        <f>'AtLarge; STUV'!N213</f>
        <v/>
      </c>
      <c r="G207" s="85" t="str">
        <f>'AtLarge; STUV'!O213</f>
        <v/>
      </c>
      <c r="H207" s="85" t="str">
        <f>'AtLarge; STUV'!P213</f>
        <v/>
      </c>
      <c r="I207" s="94" t="str">
        <f t="shared" si="12"/>
        <v/>
      </c>
      <c r="J207" s="95" t="str">
        <f t="shared" si="13"/>
        <v/>
      </c>
      <c r="K207" s="96" t="str">
        <f t="shared" ref="K207:M207" si="855">IF($D207=0,"",POWER($I207,K$2))</f>
        <v/>
      </c>
      <c r="L207" s="96" t="str">
        <f t="shared" si="855"/>
        <v/>
      </c>
      <c r="M207" s="96" t="str">
        <f t="shared" si="855"/>
        <v/>
      </c>
      <c r="N207" s="97" t="str">
        <f t="shared" ref="N207:O207" si="856">IF($D207=0,"",$J207*K207)</f>
        <v/>
      </c>
      <c r="O207" s="97" t="str">
        <f t="shared" si="856"/>
        <v/>
      </c>
      <c r="P207" s="40"/>
      <c r="Q207" s="40"/>
      <c r="R207" s="40"/>
      <c r="S207" s="40"/>
      <c r="T207" s="84" t="str">
        <f t="shared" si="16"/>
        <v/>
      </c>
      <c r="U207" s="84" t="str">
        <f t="shared" si="17"/>
        <v/>
      </c>
      <c r="V207" s="98" t="str">
        <f t="shared" si="18"/>
        <v/>
      </c>
      <c r="W207" s="98" t="str">
        <f t="shared" si="19"/>
        <v/>
      </c>
      <c r="X207" s="40" t="str">
        <f t="shared" si="20"/>
        <v/>
      </c>
      <c r="Y207" s="40" t="str">
        <f t="shared" si="21"/>
        <v/>
      </c>
      <c r="Z207" s="40" t="str">
        <f t="shared" si="22"/>
        <v/>
      </c>
      <c r="AA207" s="40" t="str">
        <f t="shared" si="23"/>
        <v/>
      </c>
      <c r="AB207" s="40" t="str">
        <f t="shared" si="24"/>
        <v/>
      </c>
      <c r="AC207" s="40" t="str">
        <f t="shared" si="25"/>
        <v/>
      </c>
      <c r="AD207" s="40" t="str">
        <f t="shared" ref="AD207:AE207" si="857">IF($D207=0,"",IFERROR(F207/AA207,0.5))</f>
        <v/>
      </c>
      <c r="AE207" s="40" t="str">
        <f t="shared" si="857"/>
        <v/>
      </c>
      <c r="AF207" s="34" t="str">
        <f t="shared" si="27"/>
        <v/>
      </c>
      <c r="AG207" s="34" t="str">
        <f t="shared" ref="AG207:AH207" si="858">IF($D207=0,"",ROUND(AA207*AD207,0))</f>
        <v/>
      </c>
      <c r="AH207" s="34" t="str">
        <f t="shared" si="858"/>
        <v/>
      </c>
      <c r="AI207" s="34" t="str">
        <f t="shared" si="29"/>
        <v/>
      </c>
      <c r="AJ207" s="80"/>
      <c r="AK207" s="99"/>
      <c r="AL207" s="17"/>
      <c r="AM207" s="100" t="str">
        <f t="shared" si="30"/>
        <v/>
      </c>
      <c r="AN207" s="43" t="str">
        <f t="shared" si="31"/>
        <v/>
      </c>
      <c r="AO207" s="100" t="str">
        <f t="shared" si="32"/>
        <v/>
      </c>
      <c r="AP207" s="42" t="str">
        <f t="shared" si="33"/>
        <v/>
      </c>
      <c r="AQ207" s="39" t="str">
        <f t="shared" si="34"/>
        <v/>
      </c>
      <c r="AR207" s="39" t="str">
        <f t="shared" si="35"/>
        <v/>
      </c>
      <c r="AS207" s="39" t="str">
        <f t="shared" si="36"/>
        <v/>
      </c>
      <c r="AT207" s="39" t="str">
        <f t="shared" si="37"/>
        <v/>
      </c>
      <c r="AU207" s="39" t="str">
        <f t="shared" si="10"/>
        <v/>
      </c>
      <c r="AV207" s="39" t="str">
        <f t="shared" si="38"/>
        <v/>
      </c>
      <c r="AW207" s="39" t="str">
        <f t="shared" si="39"/>
        <v/>
      </c>
      <c r="AX207" s="39" t="str">
        <f t="shared" si="40"/>
        <v/>
      </c>
    </row>
    <row r="208">
      <c r="A208" s="73"/>
      <c r="B208" s="73"/>
      <c r="C208" s="73"/>
      <c r="D208" s="74">
        <f t="shared" si="11"/>
        <v>0</v>
      </c>
      <c r="E208" s="84" t="str">
        <f>'AtLarge; STUV'!M214</f>
        <v/>
      </c>
      <c r="F208" s="84" t="str">
        <f>'AtLarge; STUV'!N214</f>
        <v/>
      </c>
      <c r="G208" s="85" t="str">
        <f>'AtLarge; STUV'!O214</f>
        <v/>
      </c>
      <c r="H208" s="85" t="str">
        <f>'AtLarge; STUV'!P214</f>
        <v/>
      </c>
      <c r="I208" s="94" t="str">
        <f t="shared" si="12"/>
        <v/>
      </c>
      <c r="J208" s="95" t="str">
        <f t="shared" si="13"/>
        <v/>
      </c>
      <c r="K208" s="96" t="str">
        <f t="shared" ref="K208:M208" si="859">IF($D208=0,"",POWER($I208,K$2))</f>
        <v/>
      </c>
      <c r="L208" s="96" t="str">
        <f t="shared" si="859"/>
        <v/>
      </c>
      <c r="M208" s="96" t="str">
        <f t="shared" si="859"/>
        <v/>
      </c>
      <c r="N208" s="97" t="str">
        <f t="shared" ref="N208:O208" si="860">IF($D208=0,"",$J208*K208)</f>
        <v/>
      </c>
      <c r="O208" s="97" t="str">
        <f t="shared" si="860"/>
        <v/>
      </c>
      <c r="P208" s="40"/>
      <c r="Q208" s="40"/>
      <c r="R208" s="40"/>
      <c r="S208" s="40"/>
      <c r="T208" s="84" t="str">
        <f t="shared" si="16"/>
        <v/>
      </c>
      <c r="U208" s="84" t="str">
        <f t="shared" si="17"/>
        <v/>
      </c>
      <c r="V208" s="98" t="str">
        <f t="shared" si="18"/>
        <v/>
      </c>
      <c r="W208" s="98" t="str">
        <f t="shared" si="19"/>
        <v/>
      </c>
      <c r="X208" s="40" t="str">
        <f t="shared" si="20"/>
        <v/>
      </c>
      <c r="Y208" s="40" t="str">
        <f t="shared" si="21"/>
        <v/>
      </c>
      <c r="Z208" s="40" t="str">
        <f t="shared" si="22"/>
        <v/>
      </c>
      <c r="AA208" s="40" t="str">
        <f t="shared" si="23"/>
        <v/>
      </c>
      <c r="AB208" s="40" t="str">
        <f t="shared" si="24"/>
        <v/>
      </c>
      <c r="AC208" s="40" t="str">
        <f t="shared" si="25"/>
        <v/>
      </c>
      <c r="AD208" s="40" t="str">
        <f t="shared" ref="AD208:AE208" si="861">IF($D208=0,"",IFERROR(F208/AA208,0.5))</f>
        <v/>
      </c>
      <c r="AE208" s="40" t="str">
        <f t="shared" si="861"/>
        <v/>
      </c>
      <c r="AF208" s="34" t="str">
        <f t="shared" si="27"/>
        <v/>
      </c>
      <c r="AG208" s="34" t="str">
        <f t="shared" ref="AG208:AH208" si="862">IF($D208=0,"",ROUND(AA208*AD208,0))</f>
        <v/>
      </c>
      <c r="AH208" s="34" t="str">
        <f t="shared" si="862"/>
        <v/>
      </c>
      <c r="AI208" s="34" t="str">
        <f t="shared" si="29"/>
        <v/>
      </c>
      <c r="AJ208" s="80"/>
      <c r="AK208" s="99"/>
      <c r="AL208" s="17"/>
      <c r="AM208" s="100" t="str">
        <f t="shared" si="30"/>
        <v/>
      </c>
      <c r="AN208" s="43" t="str">
        <f t="shared" si="31"/>
        <v/>
      </c>
      <c r="AO208" s="100" t="str">
        <f t="shared" si="32"/>
        <v/>
      </c>
      <c r="AP208" s="42" t="str">
        <f t="shared" si="33"/>
        <v/>
      </c>
      <c r="AQ208" s="39" t="str">
        <f t="shared" si="34"/>
        <v/>
      </c>
      <c r="AR208" s="39" t="str">
        <f t="shared" si="35"/>
        <v/>
      </c>
      <c r="AS208" s="39" t="str">
        <f t="shared" si="36"/>
        <v/>
      </c>
      <c r="AT208" s="39" t="str">
        <f t="shared" si="37"/>
        <v/>
      </c>
      <c r="AU208" s="39" t="str">
        <f t="shared" si="10"/>
        <v/>
      </c>
      <c r="AV208" s="39" t="str">
        <f t="shared" si="38"/>
        <v/>
      </c>
      <c r="AW208" s="39" t="str">
        <f t="shared" si="39"/>
        <v/>
      </c>
      <c r="AX208" s="39" t="str">
        <f t="shared" si="40"/>
        <v/>
      </c>
    </row>
    <row r="209">
      <c r="A209" s="73"/>
      <c r="B209" s="73"/>
      <c r="C209" s="73"/>
      <c r="D209" s="74">
        <f t="shared" si="11"/>
        <v>0</v>
      </c>
      <c r="E209" s="84" t="str">
        <f>'AtLarge; STUV'!M215</f>
        <v/>
      </c>
      <c r="F209" s="84" t="str">
        <f>'AtLarge; STUV'!N215</f>
        <v/>
      </c>
      <c r="G209" s="85" t="str">
        <f>'AtLarge; STUV'!O215</f>
        <v/>
      </c>
      <c r="H209" s="85" t="str">
        <f>'AtLarge; STUV'!P215</f>
        <v/>
      </c>
      <c r="I209" s="94" t="str">
        <f t="shared" si="12"/>
        <v/>
      </c>
      <c r="J209" s="95" t="str">
        <f t="shared" si="13"/>
        <v/>
      </c>
      <c r="K209" s="96" t="str">
        <f t="shared" ref="K209:M209" si="863">IF($D209=0,"",POWER($I209,K$2))</f>
        <v/>
      </c>
      <c r="L209" s="96" t="str">
        <f t="shared" si="863"/>
        <v/>
      </c>
      <c r="M209" s="96" t="str">
        <f t="shared" si="863"/>
        <v/>
      </c>
      <c r="N209" s="97" t="str">
        <f t="shared" ref="N209:O209" si="864">IF($D209=0,"",$J209*K209)</f>
        <v/>
      </c>
      <c r="O209" s="97" t="str">
        <f t="shared" si="864"/>
        <v/>
      </c>
      <c r="P209" s="40"/>
      <c r="Q209" s="40"/>
      <c r="R209" s="40"/>
      <c r="S209" s="40"/>
      <c r="T209" s="84" t="str">
        <f t="shared" si="16"/>
        <v/>
      </c>
      <c r="U209" s="84" t="str">
        <f t="shared" si="17"/>
        <v/>
      </c>
      <c r="V209" s="98" t="str">
        <f t="shared" si="18"/>
        <v/>
      </c>
      <c r="W209" s="98" t="str">
        <f t="shared" si="19"/>
        <v/>
      </c>
      <c r="X209" s="40" t="str">
        <f t="shared" si="20"/>
        <v/>
      </c>
      <c r="Y209" s="40" t="str">
        <f t="shared" si="21"/>
        <v/>
      </c>
      <c r="Z209" s="40" t="str">
        <f t="shared" si="22"/>
        <v/>
      </c>
      <c r="AA209" s="40" t="str">
        <f t="shared" si="23"/>
        <v/>
      </c>
      <c r="AB209" s="40" t="str">
        <f t="shared" si="24"/>
        <v/>
      </c>
      <c r="AC209" s="40" t="str">
        <f t="shared" si="25"/>
        <v/>
      </c>
      <c r="AD209" s="40" t="str">
        <f t="shared" ref="AD209:AE209" si="865">IF($D209=0,"",IFERROR(F209/AA209,0.5))</f>
        <v/>
      </c>
      <c r="AE209" s="40" t="str">
        <f t="shared" si="865"/>
        <v/>
      </c>
      <c r="AF209" s="34" t="str">
        <f t="shared" si="27"/>
        <v/>
      </c>
      <c r="AG209" s="34" t="str">
        <f t="shared" ref="AG209:AH209" si="866">IF($D209=0,"",ROUND(AA209*AD209,0))</f>
        <v/>
      </c>
      <c r="AH209" s="34" t="str">
        <f t="shared" si="866"/>
        <v/>
      </c>
      <c r="AI209" s="34" t="str">
        <f t="shared" si="29"/>
        <v/>
      </c>
      <c r="AJ209" s="80"/>
      <c r="AK209" s="99"/>
      <c r="AL209" s="17"/>
      <c r="AM209" s="100" t="str">
        <f t="shared" si="30"/>
        <v/>
      </c>
      <c r="AN209" s="43" t="str">
        <f t="shared" si="31"/>
        <v/>
      </c>
      <c r="AO209" s="100" t="str">
        <f t="shared" si="32"/>
        <v/>
      </c>
      <c r="AP209" s="42" t="str">
        <f t="shared" si="33"/>
        <v/>
      </c>
      <c r="AQ209" s="39" t="str">
        <f t="shared" si="34"/>
        <v/>
      </c>
      <c r="AR209" s="39" t="str">
        <f t="shared" si="35"/>
        <v/>
      </c>
      <c r="AS209" s="39" t="str">
        <f t="shared" si="36"/>
        <v/>
      </c>
      <c r="AT209" s="39" t="str">
        <f t="shared" si="37"/>
        <v/>
      </c>
      <c r="AU209" s="39" t="str">
        <f t="shared" si="10"/>
        <v/>
      </c>
      <c r="AV209" s="39" t="str">
        <f t="shared" si="38"/>
        <v/>
      </c>
      <c r="AW209" s="39" t="str">
        <f t="shared" si="39"/>
        <v/>
      </c>
      <c r="AX209" s="39" t="str">
        <f t="shared" si="40"/>
        <v/>
      </c>
    </row>
    <row r="210">
      <c r="A210" s="73"/>
      <c r="B210" s="73"/>
      <c r="C210" s="73"/>
      <c r="D210" s="74">
        <f t="shared" si="11"/>
        <v>0</v>
      </c>
      <c r="E210" s="84" t="str">
        <f>'AtLarge; STUV'!M216</f>
        <v/>
      </c>
      <c r="F210" s="84" t="str">
        <f>'AtLarge; STUV'!N216</f>
        <v/>
      </c>
      <c r="G210" s="85" t="str">
        <f>'AtLarge; STUV'!O216</f>
        <v/>
      </c>
      <c r="H210" s="85" t="str">
        <f>'AtLarge; STUV'!P216</f>
        <v/>
      </c>
      <c r="I210" s="94" t="str">
        <f t="shared" si="12"/>
        <v/>
      </c>
      <c r="J210" s="95" t="str">
        <f t="shared" si="13"/>
        <v/>
      </c>
      <c r="K210" s="96" t="str">
        <f t="shared" ref="K210:M210" si="867">IF($D210=0,"",POWER($I210,K$2))</f>
        <v/>
      </c>
      <c r="L210" s="96" t="str">
        <f t="shared" si="867"/>
        <v/>
      </c>
      <c r="M210" s="96" t="str">
        <f t="shared" si="867"/>
        <v/>
      </c>
      <c r="N210" s="97" t="str">
        <f t="shared" ref="N210:O210" si="868">IF($D210=0,"",$J210*K210)</f>
        <v/>
      </c>
      <c r="O210" s="97" t="str">
        <f t="shared" si="868"/>
        <v/>
      </c>
      <c r="P210" s="40"/>
      <c r="Q210" s="40"/>
      <c r="R210" s="40"/>
      <c r="S210" s="40"/>
      <c r="T210" s="84" t="str">
        <f t="shared" si="16"/>
        <v/>
      </c>
      <c r="U210" s="84" t="str">
        <f t="shared" si="17"/>
        <v/>
      </c>
      <c r="V210" s="98" t="str">
        <f t="shared" si="18"/>
        <v/>
      </c>
      <c r="W210" s="98" t="str">
        <f t="shared" si="19"/>
        <v/>
      </c>
      <c r="X210" s="40" t="str">
        <f t="shared" si="20"/>
        <v/>
      </c>
      <c r="Y210" s="40" t="str">
        <f t="shared" si="21"/>
        <v/>
      </c>
      <c r="Z210" s="40" t="str">
        <f t="shared" si="22"/>
        <v/>
      </c>
      <c r="AA210" s="40" t="str">
        <f t="shared" si="23"/>
        <v/>
      </c>
      <c r="AB210" s="40" t="str">
        <f t="shared" si="24"/>
        <v/>
      </c>
      <c r="AC210" s="40" t="str">
        <f t="shared" si="25"/>
        <v/>
      </c>
      <c r="AD210" s="40" t="str">
        <f t="shared" ref="AD210:AE210" si="869">IF($D210=0,"",IFERROR(F210/AA210,0.5))</f>
        <v/>
      </c>
      <c r="AE210" s="40" t="str">
        <f t="shared" si="869"/>
        <v/>
      </c>
      <c r="AF210" s="34" t="str">
        <f t="shared" si="27"/>
        <v/>
      </c>
      <c r="AG210" s="34" t="str">
        <f t="shared" ref="AG210:AH210" si="870">IF($D210=0,"",ROUND(AA210*AD210,0))</f>
        <v/>
      </c>
      <c r="AH210" s="34" t="str">
        <f t="shared" si="870"/>
        <v/>
      </c>
      <c r="AI210" s="34" t="str">
        <f t="shared" si="29"/>
        <v/>
      </c>
      <c r="AJ210" s="80"/>
      <c r="AK210" s="99"/>
      <c r="AL210" s="17"/>
      <c r="AM210" s="100" t="str">
        <f t="shared" si="30"/>
        <v/>
      </c>
      <c r="AN210" s="43" t="str">
        <f t="shared" si="31"/>
        <v/>
      </c>
      <c r="AO210" s="100" t="str">
        <f t="shared" si="32"/>
        <v/>
      </c>
      <c r="AP210" s="42" t="str">
        <f t="shared" si="33"/>
        <v/>
      </c>
      <c r="AQ210" s="39" t="str">
        <f t="shared" si="34"/>
        <v/>
      </c>
      <c r="AR210" s="39" t="str">
        <f t="shared" si="35"/>
        <v/>
      </c>
      <c r="AS210" s="39" t="str">
        <f t="shared" si="36"/>
        <v/>
      </c>
      <c r="AT210" s="39" t="str">
        <f t="shared" si="37"/>
        <v/>
      </c>
      <c r="AU210" s="39" t="str">
        <f t="shared" si="10"/>
        <v/>
      </c>
      <c r="AV210" s="39" t="str">
        <f t="shared" si="38"/>
        <v/>
      </c>
      <c r="AW210" s="39" t="str">
        <f t="shared" si="39"/>
        <v/>
      </c>
      <c r="AX210" s="39" t="str">
        <f t="shared" si="40"/>
        <v/>
      </c>
    </row>
    <row r="211">
      <c r="A211" s="73"/>
      <c r="B211" s="73"/>
      <c r="C211" s="73"/>
      <c r="D211" s="74">
        <f t="shared" si="11"/>
        <v>0</v>
      </c>
      <c r="E211" s="84" t="str">
        <f>'AtLarge; STUV'!M217</f>
        <v/>
      </c>
      <c r="F211" s="84" t="str">
        <f>'AtLarge; STUV'!N217</f>
        <v/>
      </c>
      <c r="G211" s="85" t="str">
        <f>'AtLarge; STUV'!O217</f>
        <v/>
      </c>
      <c r="H211" s="85" t="str">
        <f>'AtLarge; STUV'!P217</f>
        <v/>
      </c>
      <c r="I211" s="94" t="str">
        <f t="shared" si="12"/>
        <v/>
      </c>
      <c r="J211" s="95" t="str">
        <f t="shared" si="13"/>
        <v/>
      </c>
      <c r="K211" s="96" t="str">
        <f t="shared" ref="K211:M211" si="871">IF($D211=0,"",POWER($I211,K$2))</f>
        <v/>
      </c>
      <c r="L211" s="96" t="str">
        <f t="shared" si="871"/>
        <v/>
      </c>
      <c r="M211" s="96" t="str">
        <f t="shared" si="871"/>
        <v/>
      </c>
      <c r="N211" s="97" t="str">
        <f t="shared" ref="N211:O211" si="872">IF($D211=0,"",$J211*K211)</f>
        <v/>
      </c>
      <c r="O211" s="97" t="str">
        <f t="shared" si="872"/>
        <v/>
      </c>
      <c r="P211" s="40"/>
      <c r="Q211" s="40"/>
      <c r="R211" s="40"/>
      <c r="S211" s="40"/>
      <c r="T211" s="84" t="str">
        <f t="shared" si="16"/>
        <v/>
      </c>
      <c r="U211" s="84" t="str">
        <f t="shared" si="17"/>
        <v/>
      </c>
      <c r="V211" s="98" t="str">
        <f t="shared" si="18"/>
        <v/>
      </c>
      <c r="W211" s="98" t="str">
        <f t="shared" si="19"/>
        <v/>
      </c>
      <c r="X211" s="40" t="str">
        <f t="shared" si="20"/>
        <v/>
      </c>
      <c r="Y211" s="40" t="str">
        <f t="shared" si="21"/>
        <v/>
      </c>
      <c r="Z211" s="40" t="str">
        <f t="shared" si="22"/>
        <v/>
      </c>
      <c r="AA211" s="40" t="str">
        <f t="shared" si="23"/>
        <v/>
      </c>
      <c r="AB211" s="40" t="str">
        <f t="shared" si="24"/>
        <v/>
      </c>
      <c r="AC211" s="40" t="str">
        <f t="shared" si="25"/>
        <v/>
      </c>
      <c r="AD211" s="40" t="str">
        <f t="shared" ref="AD211:AE211" si="873">IF($D211=0,"",IFERROR(F211/AA211,0.5))</f>
        <v/>
      </c>
      <c r="AE211" s="40" t="str">
        <f t="shared" si="873"/>
        <v/>
      </c>
      <c r="AF211" s="34" t="str">
        <f t="shared" si="27"/>
        <v/>
      </c>
      <c r="AG211" s="34" t="str">
        <f t="shared" ref="AG211:AH211" si="874">IF($D211=0,"",ROUND(AA211*AD211,0))</f>
        <v/>
      </c>
      <c r="AH211" s="34" t="str">
        <f t="shared" si="874"/>
        <v/>
      </c>
      <c r="AI211" s="34" t="str">
        <f t="shared" si="29"/>
        <v/>
      </c>
      <c r="AJ211" s="80"/>
      <c r="AK211" s="99"/>
      <c r="AL211" s="17"/>
      <c r="AM211" s="100" t="str">
        <f t="shared" si="30"/>
        <v/>
      </c>
      <c r="AN211" s="43" t="str">
        <f t="shared" si="31"/>
        <v/>
      </c>
      <c r="AO211" s="100" t="str">
        <f t="shared" si="32"/>
        <v/>
      </c>
      <c r="AP211" s="42" t="str">
        <f t="shared" si="33"/>
        <v/>
      </c>
      <c r="AQ211" s="39" t="str">
        <f t="shared" si="34"/>
        <v/>
      </c>
      <c r="AR211" s="39" t="str">
        <f t="shared" si="35"/>
        <v/>
      </c>
      <c r="AS211" s="39" t="str">
        <f t="shared" si="36"/>
        <v/>
      </c>
      <c r="AT211" s="39" t="str">
        <f t="shared" si="37"/>
        <v/>
      </c>
      <c r="AU211" s="39" t="str">
        <f t="shared" si="10"/>
        <v/>
      </c>
      <c r="AV211" s="39" t="str">
        <f t="shared" si="38"/>
        <v/>
      </c>
      <c r="AW211" s="39" t="str">
        <f t="shared" si="39"/>
        <v/>
      </c>
      <c r="AX211" s="39" t="str">
        <f t="shared" si="40"/>
        <v/>
      </c>
    </row>
    <row r="212">
      <c r="A212" s="73"/>
      <c r="B212" s="73"/>
      <c r="C212" s="73"/>
      <c r="D212" s="74">
        <f t="shared" si="11"/>
        <v>0</v>
      </c>
      <c r="E212" s="84" t="str">
        <f>'AtLarge; STUV'!M218</f>
        <v/>
      </c>
      <c r="F212" s="84" t="str">
        <f>'AtLarge; STUV'!N218</f>
        <v/>
      </c>
      <c r="G212" s="85" t="str">
        <f>'AtLarge; STUV'!O218</f>
        <v/>
      </c>
      <c r="H212" s="85" t="str">
        <f>'AtLarge; STUV'!P218</f>
        <v/>
      </c>
      <c r="I212" s="94" t="str">
        <f t="shared" si="12"/>
        <v/>
      </c>
      <c r="J212" s="95" t="str">
        <f t="shared" si="13"/>
        <v/>
      </c>
      <c r="K212" s="96" t="str">
        <f t="shared" ref="K212:M212" si="875">IF($D212=0,"",POWER($I212,K$2))</f>
        <v/>
      </c>
      <c r="L212" s="96" t="str">
        <f t="shared" si="875"/>
        <v/>
      </c>
      <c r="M212" s="96" t="str">
        <f t="shared" si="875"/>
        <v/>
      </c>
      <c r="N212" s="97" t="str">
        <f t="shared" ref="N212:O212" si="876">IF($D212=0,"",$J212*K212)</f>
        <v/>
      </c>
      <c r="O212" s="97" t="str">
        <f t="shared" si="876"/>
        <v/>
      </c>
      <c r="P212" s="40"/>
      <c r="Q212" s="40"/>
      <c r="R212" s="40"/>
      <c r="S212" s="40"/>
      <c r="T212" s="84" t="str">
        <f t="shared" si="16"/>
        <v/>
      </c>
      <c r="U212" s="84" t="str">
        <f t="shared" si="17"/>
        <v/>
      </c>
      <c r="V212" s="98" t="str">
        <f t="shared" si="18"/>
        <v/>
      </c>
      <c r="W212" s="98" t="str">
        <f t="shared" si="19"/>
        <v/>
      </c>
      <c r="X212" s="40" t="str">
        <f t="shared" si="20"/>
        <v/>
      </c>
      <c r="Y212" s="40" t="str">
        <f t="shared" si="21"/>
        <v/>
      </c>
      <c r="Z212" s="40" t="str">
        <f t="shared" si="22"/>
        <v/>
      </c>
      <c r="AA212" s="40" t="str">
        <f t="shared" si="23"/>
        <v/>
      </c>
      <c r="AB212" s="40" t="str">
        <f t="shared" si="24"/>
        <v/>
      </c>
      <c r="AC212" s="40" t="str">
        <f t="shared" si="25"/>
        <v/>
      </c>
      <c r="AD212" s="40" t="str">
        <f t="shared" ref="AD212:AE212" si="877">IF($D212=0,"",IFERROR(F212/AA212,0.5))</f>
        <v/>
      </c>
      <c r="AE212" s="40" t="str">
        <f t="shared" si="877"/>
        <v/>
      </c>
      <c r="AF212" s="34" t="str">
        <f t="shared" si="27"/>
        <v/>
      </c>
      <c r="AG212" s="34" t="str">
        <f t="shared" ref="AG212:AH212" si="878">IF($D212=0,"",ROUND(AA212*AD212,0))</f>
        <v/>
      </c>
      <c r="AH212" s="34" t="str">
        <f t="shared" si="878"/>
        <v/>
      </c>
      <c r="AI212" s="34" t="str">
        <f t="shared" si="29"/>
        <v/>
      </c>
      <c r="AJ212" s="80"/>
      <c r="AK212" s="99"/>
      <c r="AL212" s="17"/>
      <c r="AM212" s="100" t="str">
        <f t="shared" si="30"/>
        <v/>
      </c>
      <c r="AN212" s="43" t="str">
        <f t="shared" si="31"/>
        <v/>
      </c>
      <c r="AO212" s="100" t="str">
        <f t="shared" si="32"/>
        <v/>
      </c>
      <c r="AP212" s="42" t="str">
        <f t="shared" si="33"/>
        <v/>
      </c>
      <c r="AQ212" s="39" t="str">
        <f t="shared" si="34"/>
        <v/>
      </c>
      <c r="AR212" s="39" t="str">
        <f t="shared" si="35"/>
        <v/>
      </c>
      <c r="AS212" s="39" t="str">
        <f t="shared" si="36"/>
        <v/>
      </c>
      <c r="AT212" s="39" t="str">
        <f t="shared" si="37"/>
        <v/>
      </c>
      <c r="AU212" s="39" t="str">
        <f t="shared" si="10"/>
        <v/>
      </c>
      <c r="AV212" s="39" t="str">
        <f t="shared" si="38"/>
        <v/>
      </c>
      <c r="AW212" s="39" t="str">
        <f t="shared" si="39"/>
        <v/>
      </c>
      <c r="AX212" s="39" t="str">
        <f t="shared" si="40"/>
        <v/>
      </c>
    </row>
    <row r="213">
      <c r="A213" s="73"/>
      <c r="B213" s="73"/>
      <c r="C213" s="73"/>
      <c r="D213" s="74">
        <f t="shared" si="11"/>
        <v>0</v>
      </c>
      <c r="E213" s="84" t="str">
        <f>'AtLarge; STUV'!M219</f>
        <v/>
      </c>
      <c r="F213" s="84" t="str">
        <f>'AtLarge; STUV'!N219</f>
        <v/>
      </c>
      <c r="G213" s="85" t="str">
        <f>'AtLarge; STUV'!O219</f>
        <v/>
      </c>
      <c r="H213" s="85" t="str">
        <f>'AtLarge; STUV'!P219</f>
        <v/>
      </c>
      <c r="I213" s="94" t="str">
        <f t="shared" si="12"/>
        <v/>
      </c>
      <c r="J213" s="95" t="str">
        <f t="shared" si="13"/>
        <v/>
      </c>
      <c r="K213" s="96" t="str">
        <f t="shared" ref="K213:M213" si="879">IF($D213=0,"",POWER($I213,K$2))</f>
        <v/>
      </c>
      <c r="L213" s="96" t="str">
        <f t="shared" si="879"/>
        <v/>
      </c>
      <c r="M213" s="96" t="str">
        <f t="shared" si="879"/>
        <v/>
      </c>
      <c r="N213" s="97" t="str">
        <f t="shared" ref="N213:O213" si="880">IF($D213=0,"",$J213*K213)</f>
        <v/>
      </c>
      <c r="O213" s="97" t="str">
        <f t="shared" si="880"/>
        <v/>
      </c>
      <c r="P213" s="40"/>
      <c r="Q213" s="40"/>
      <c r="R213" s="40"/>
      <c r="S213" s="40"/>
      <c r="T213" s="84" t="str">
        <f t="shared" si="16"/>
        <v/>
      </c>
      <c r="U213" s="84" t="str">
        <f t="shared" si="17"/>
        <v/>
      </c>
      <c r="V213" s="98" t="str">
        <f t="shared" si="18"/>
        <v/>
      </c>
      <c r="W213" s="98" t="str">
        <f t="shared" si="19"/>
        <v/>
      </c>
      <c r="X213" s="40" t="str">
        <f t="shared" si="20"/>
        <v/>
      </c>
      <c r="Y213" s="40" t="str">
        <f t="shared" si="21"/>
        <v/>
      </c>
      <c r="Z213" s="40" t="str">
        <f t="shared" si="22"/>
        <v/>
      </c>
      <c r="AA213" s="40" t="str">
        <f t="shared" si="23"/>
        <v/>
      </c>
      <c r="AB213" s="40" t="str">
        <f t="shared" si="24"/>
        <v/>
      </c>
      <c r="AC213" s="40" t="str">
        <f t="shared" si="25"/>
        <v/>
      </c>
      <c r="AD213" s="40" t="str">
        <f t="shared" ref="AD213:AE213" si="881">IF($D213=0,"",IFERROR(F213/AA213,0.5))</f>
        <v/>
      </c>
      <c r="AE213" s="40" t="str">
        <f t="shared" si="881"/>
        <v/>
      </c>
      <c r="AF213" s="34" t="str">
        <f t="shared" si="27"/>
        <v/>
      </c>
      <c r="AG213" s="34" t="str">
        <f t="shared" ref="AG213:AH213" si="882">IF($D213=0,"",ROUND(AA213*AD213,0))</f>
        <v/>
      </c>
      <c r="AH213" s="34" t="str">
        <f t="shared" si="882"/>
        <v/>
      </c>
      <c r="AI213" s="34" t="str">
        <f t="shared" si="29"/>
        <v/>
      </c>
      <c r="AJ213" s="80"/>
      <c r="AK213" s="99"/>
      <c r="AL213" s="17"/>
      <c r="AM213" s="100" t="str">
        <f t="shared" si="30"/>
        <v/>
      </c>
      <c r="AN213" s="43" t="str">
        <f t="shared" si="31"/>
        <v/>
      </c>
      <c r="AO213" s="100" t="str">
        <f t="shared" si="32"/>
        <v/>
      </c>
      <c r="AP213" s="42" t="str">
        <f t="shared" si="33"/>
        <v/>
      </c>
      <c r="AQ213" s="39" t="str">
        <f t="shared" si="34"/>
        <v/>
      </c>
      <c r="AR213" s="39" t="str">
        <f t="shared" si="35"/>
        <v/>
      </c>
      <c r="AS213" s="39" t="str">
        <f t="shared" si="36"/>
        <v/>
      </c>
      <c r="AT213" s="39" t="str">
        <f t="shared" si="37"/>
        <v/>
      </c>
      <c r="AU213" s="39" t="str">
        <f t="shared" si="10"/>
        <v/>
      </c>
      <c r="AV213" s="39" t="str">
        <f t="shared" si="38"/>
        <v/>
      </c>
      <c r="AW213" s="39" t="str">
        <f t="shared" si="39"/>
        <v/>
      </c>
      <c r="AX213" s="39" t="str">
        <f t="shared" si="40"/>
        <v/>
      </c>
    </row>
    <row r="214">
      <c r="A214" s="73"/>
      <c r="B214" s="73"/>
      <c r="C214" s="73"/>
      <c r="D214" s="74">
        <f t="shared" si="11"/>
        <v>0</v>
      </c>
      <c r="E214" s="84" t="str">
        <f>'AtLarge; STUV'!M220</f>
        <v/>
      </c>
      <c r="F214" s="84" t="str">
        <f>'AtLarge; STUV'!N220</f>
        <v/>
      </c>
      <c r="G214" s="85" t="str">
        <f>'AtLarge; STUV'!O220</f>
        <v/>
      </c>
      <c r="H214" s="85" t="str">
        <f>'AtLarge; STUV'!P220</f>
        <v/>
      </c>
      <c r="I214" s="94" t="str">
        <f t="shared" si="12"/>
        <v/>
      </c>
      <c r="J214" s="95" t="str">
        <f t="shared" si="13"/>
        <v/>
      </c>
      <c r="K214" s="96" t="str">
        <f t="shared" ref="K214:M214" si="883">IF($D214=0,"",POWER($I214,K$2))</f>
        <v/>
      </c>
      <c r="L214" s="96" t="str">
        <f t="shared" si="883"/>
        <v/>
      </c>
      <c r="M214" s="96" t="str">
        <f t="shared" si="883"/>
        <v/>
      </c>
      <c r="N214" s="97" t="str">
        <f t="shared" ref="N214:O214" si="884">IF($D214=0,"",$J214*K214)</f>
        <v/>
      </c>
      <c r="O214" s="97" t="str">
        <f t="shared" si="884"/>
        <v/>
      </c>
      <c r="P214" s="40"/>
      <c r="Q214" s="40"/>
      <c r="R214" s="40"/>
      <c r="S214" s="40"/>
      <c r="T214" s="84" t="str">
        <f t="shared" si="16"/>
        <v/>
      </c>
      <c r="U214" s="84" t="str">
        <f t="shared" si="17"/>
        <v/>
      </c>
      <c r="V214" s="98" t="str">
        <f t="shared" si="18"/>
        <v/>
      </c>
      <c r="W214" s="98" t="str">
        <f t="shared" si="19"/>
        <v/>
      </c>
      <c r="X214" s="40" t="str">
        <f t="shared" si="20"/>
        <v/>
      </c>
      <c r="Y214" s="40" t="str">
        <f t="shared" si="21"/>
        <v/>
      </c>
      <c r="Z214" s="40" t="str">
        <f t="shared" si="22"/>
        <v/>
      </c>
      <c r="AA214" s="40" t="str">
        <f t="shared" si="23"/>
        <v/>
      </c>
      <c r="AB214" s="40" t="str">
        <f t="shared" si="24"/>
        <v/>
      </c>
      <c r="AC214" s="40" t="str">
        <f t="shared" si="25"/>
        <v/>
      </c>
      <c r="AD214" s="40" t="str">
        <f t="shared" ref="AD214:AE214" si="885">IF($D214=0,"",IFERROR(F214/AA214,0.5))</f>
        <v/>
      </c>
      <c r="AE214" s="40" t="str">
        <f t="shared" si="885"/>
        <v/>
      </c>
      <c r="AF214" s="34" t="str">
        <f t="shared" si="27"/>
        <v/>
      </c>
      <c r="AG214" s="34" t="str">
        <f t="shared" ref="AG214:AH214" si="886">IF($D214=0,"",ROUND(AA214*AD214,0))</f>
        <v/>
      </c>
      <c r="AH214" s="34" t="str">
        <f t="shared" si="886"/>
        <v/>
      </c>
      <c r="AI214" s="34" t="str">
        <f t="shared" si="29"/>
        <v/>
      </c>
      <c r="AJ214" s="80"/>
      <c r="AK214" s="99"/>
      <c r="AL214" s="17"/>
      <c r="AM214" s="100" t="str">
        <f t="shared" si="30"/>
        <v/>
      </c>
      <c r="AN214" s="43" t="str">
        <f t="shared" si="31"/>
        <v/>
      </c>
      <c r="AO214" s="100" t="str">
        <f t="shared" si="32"/>
        <v/>
      </c>
      <c r="AP214" s="42" t="str">
        <f t="shared" si="33"/>
        <v/>
      </c>
      <c r="AQ214" s="39" t="str">
        <f t="shared" si="34"/>
        <v/>
      </c>
      <c r="AR214" s="39" t="str">
        <f t="shared" si="35"/>
        <v/>
      </c>
      <c r="AS214" s="39" t="str">
        <f t="shared" si="36"/>
        <v/>
      </c>
      <c r="AT214" s="39" t="str">
        <f t="shared" si="37"/>
        <v/>
      </c>
      <c r="AU214" s="39" t="str">
        <f t="shared" si="10"/>
        <v/>
      </c>
      <c r="AV214" s="39" t="str">
        <f t="shared" si="38"/>
        <v/>
      </c>
      <c r="AW214" s="39" t="str">
        <f t="shared" si="39"/>
        <v/>
      </c>
      <c r="AX214" s="39" t="str">
        <f t="shared" si="40"/>
        <v/>
      </c>
    </row>
    <row r="215">
      <c r="A215" s="73"/>
      <c r="B215" s="73"/>
      <c r="C215" s="73"/>
      <c r="D215" s="74">
        <f t="shared" si="11"/>
        <v>0</v>
      </c>
      <c r="E215" s="84" t="str">
        <f>'AtLarge; STUV'!M221</f>
        <v/>
      </c>
      <c r="F215" s="84" t="str">
        <f>'AtLarge; STUV'!N221</f>
        <v/>
      </c>
      <c r="G215" s="85" t="str">
        <f>'AtLarge; STUV'!O221</f>
        <v/>
      </c>
      <c r="H215" s="85" t="str">
        <f>'AtLarge; STUV'!P221</f>
        <v/>
      </c>
      <c r="I215" s="94" t="str">
        <f t="shared" si="12"/>
        <v/>
      </c>
      <c r="J215" s="95" t="str">
        <f t="shared" si="13"/>
        <v/>
      </c>
      <c r="K215" s="96" t="str">
        <f t="shared" ref="K215:M215" si="887">IF($D215=0,"",POWER($I215,K$2))</f>
        <v/>
      </c>
      <c r="L215" s="96" t="str">
        <f t="shared" si="887"/>
        <v/>
      </c>
      <c r="M215" s="96" t="str">
        <f t="shared" si="887"/>
        <v/>
      </c>
      <c r="N215" s="97" t="str">
        <f t="shared" ref="N215:O215" si="888">IF($D215=0,"",$J215*K215)</f>
        <v/>
      </c>
      <c r="O215" s="97" t="str">
        <f t="shared" si="888"/>
        <v/>
      </c>
      <c r="P215" s="40"/>
      <c r="Q215" s="40"/>
      <c r="R215" s="40"/>
      <c r="S215" s="40"/>
      <c r="T215" s="84" t="str">
        <f t="shared" si="16"/>
        <v/>
      </c>
      <c r="U215" s="84" t="str">
        <f t="shared" si="17"/>
        <v/>
      </c>
      <c r="V215" s="98" t="str">
        <f t="shared" si="18"/>
        <v/>
      </c>
      <c r="W215" s="98" t="str">
        <f t="shared" si="19"/>
        <v/>
      </c>
      <c r="X215" s="40" t="str">
        <f t="shared" si="20"/>
        <v/>
      </c>
      <c r="Y215" s="40" t="str">
        <f t="shared" si="21"/>
        <v/>
      </c>
      <c r="Z215" s="40" t="str">
        <f t="shared" si="22"/>
        <v/>
      </c>
      <c r="AA215" s="40" t="str">
        <f t="shared" si="23"/>
        <v/>
      </c>
      <c r="AB215" s="40" t="str">
        <f t="shared" si="24"/>
        <v/>
      </c>
      <c r="AC215" s="40" t="str">
        <f t="shared" si="25"/>
        <v/>
      </c>
      <c r="AD215" s="40" t="str">
        <f t="shared" ref="AD215:AE215" si="889">IF($D215=0,"",IFERROR(F215/AA215,0.5))</f>
        <v/>
      </c>
      <c r="AE215" s="40" t="str">
        <f t="shared" si="889"/>
        <v/>
      </c>
      <c r="AF215" s="34" t="str">
        <f t="shared" si="27"/>
        <v/>
      </c>
      <c r="AG215" s="34" t="str">
        <f t="shared" ref="AG215:AH215" si="890">IF($D215=0,"",ROUND(AA215*AD215,0))</f>
        <v/>
      </c>
      <c r="AH215" s="34" t="str">
        <f t="shared" si="890"/>
        <v/>
      </c>
      <c r="AI215" s="34" t="str">
        <f t="shared" si="29"/>
        <v/>
      </c>
      <c r="AJ215" s="80"/>
      <c r="AK215" s="99"/>
      <c r="AL215" s="17"/>
      <c r="AM215" s="100" t="str">
        <f t="shared" si="30"/>
        <v/>
      </c>
      <c r="AN215" s="43" t="str">
        <f t="shared" si="31"/>
        <v/>
      </c>
      <c r="AO215" s="100" t="str">
        <f t="shared" si="32"/>
        <v/>
      </c>
      <c r="AP215" s="42" t="str">
        <f t="shared" si="33"/>
        <v/>
      </c>
      <c r="AQ215" s="39" t="str">
        <f t="shared" si="34"/>
        <v/>
      </c>
      <c r="AR215" s="39" t="str">
        <f t="shared" si="35"/>
        <v/>
      </c>
      <c r="AS215" s="39" t="str">
        <f t="shared" si="36"/>
        <v/>
      </c>
      <c r="AT215" s="39" t="str">
        <f t="shared" si="37"/>
        <v/>
      </c>
      <c r="AU215" s="39" t="str">
        <f t="shared" si="10"/>
        <v/>
      </c>
      <c r="AV215" s="39" t="str">
        <f t="shared" si="38"/>
        <v/>
      </c>
      <c r="AW215" s="39" t="str">
        <f t="shared" si="39"/>
        <v/>
      </c>
      <c r="AX215" s="39" t="str">
        <f t="shared" si="40"/>
        <v/>
      </c>
    </row>
    <row r="216">
      <c r="A216" s="73"/>
      <c r="B216" s="73"/>
      <c r="C216" s="73"/>
      <c r="D216" s="74">
        <f t="shared" si="11"/>
        <v>0</v>
      </c>
      <c r="E216" s="84" t="str">
        <f>'AtLarge; STUV'!M222</f>
        <v/>
      </c>
      <c r="F216" s="84" t="str">
        <f>'AtLarge; STUV'!N222</f>
        <v/>
      </c>
      <c r="G216" s="85" t="str">
        <f>'AtLarge; STUV'!O222</f>
        <v/>
      </c>
      <c r="H216" s="85" t="str">
        <f>'AtLarge; STUV'!P222</f>
        <v/>
      </c>
      <c r="I216" s="94" t="str">
        <f t="shared" si="12"/>
        <v/>
      </c>
      <c r="J216" s="95" t="str">
        <f t="shared" si="13"/>
        <v/>
      </c>
      <c r="K216" s="96" t="str">
        <f t="shared" ref="K216:M216" si="891">IF($D216=0,"",POWER($I216,K$2))</f>
        <v/>
      </c>
      <c r="L216" s="96" t="str">
        <f t="shared" si="891"/>
        <v/>
      </c>
      <c r="M216" s="96" t="str">
        <f t="shared" si="891"/>
        <v/>
      </c>
      <c r="N216" s="97" t="str">
        <f t="shared" ref="N216:O216" si="892">IF($D216=0,"",$J216*K216)</f>
        <v/>
      </c>
      <c r="O216" s="97" t="str">
        <f t="shared" si="892"/>
        <v/>
      </c>
      <c r="P216" s="40"/>
      <c r="Q216" s="40"/>
      <c r="R216" s="40"/>
      <c r="S216" s="40"/>
      <c r="T216" s="84" t="str">
        <f t="shared" si="16"/>
        <v/>
      </c>
      <c r="U216" s="84" t="str">
        <f t="shared" si="17"/>
        <v/>
      </c>
      <c r="V216" s="98" t="str">
        <f t="shared" si="18"/>
        <v/>
      </c>
      <c r="W216" s="98" t="str">
        <f t="shared" si="19"/>
        <v/>
      </c>
      <c r="X216" s="40" t="str">
        <f t="shared" si="20"/>
        <v/>
      </c>
      <c r="Y216" s="40" t="str">
        <f t="shared" si="21"/>
        <v/>
      </c>
      <c r="Z216" s="40" t="str">
        <f t="shared" si="22"/>
        <v/>
      </c>
      <c r="AA216" s="40" t="str">
        <f t="shared" si="23"/>
        <v/>
      </c>
      <c r="AB216" s="40" t="str">
        <f t="shared" si="24"/>
        <v/>
      </c>
      <c r="AC216" s="40" t="str">
        <f t="shared" si="25"/>
        <v/>
      </c>
      <c r="AD216" s="40" t="str">
        <f t="shared" ref="AD216:AE216" si="893">IF($D216=0,"",IFERROR(F216/AA216,0.5))</f>
        <v/>
      </c>
      <c r="AE216" s="40" t="str">
        <f t="shared" si="893"/>
        <v/>
      </c>
      <c r="AF216" s="34" t="str">
        <f t="shared" si="27"/>
        <v/>
      </c>
      <c r="AG216" s="34" t="str">
        <f t="shared" ref="AG216:AH216" si="894">IF($D216=0,"",ROUND(AA216*AD216,0))</f>
        <v/>
      </c>
      <c r="AH216" s="34" t="str">
        <f t="shared" si="894"/>
        <v/>
      </c>
      <c r="AI216" s="34" t="str">
        <f t="shared" si="29"/>
        <v/>
      </c>
      <c r="AJ216" s="80"/>
      <c r="AK216" s="99"/>
      <c r="AL216" s="17"/>
      <c r="AM216" s="100" t="str">
        <f t="shared" si="30"/>
        <v/>
      </c>
      <c r="AN216" s="43" t="str">
        <f t="shared" si="31"/>
        <v/>
      </c>
      <c r="AO216" s="100" t="str">
        <f t="shared" si="32"/>
        <v/>
      </c>
      <c r="AP216" s="42" t="str">
        <f t="shared" si="33"/>
        <v/>
      </c>
      <c r="AQ216" s="39" t="str">
        <f t="shared" si="34"/>
        <v/>
      </c>
      <c r="AR216" s="39" t="str">
        <f t="shared" si="35"/>
        <v/>
      </c>
      <c r="AS216" s="39" t="str">
        <f t="shared" si="36"/>
        <v/>
      </c>
      <c r="AT216" s="39" t="str">
        <f t="shared" si="37"/>
        <v/>
      </c>
      <c r="AU216" s="39" t="str">
        <f t="shared" si="10"/>
        <v/>
      </c>
      <c r="AV216" s="39" t="str">
        <f t="shared" si="38"/>
        <v/>
      </c>
      <c r="AW216" s="39" t="str">
        <f t="shared" si="39"/>
        <v/>
      </c>
      <c r="AX216" s="39" t="str">
        <f t="shared" si="40"/>
        <v/>
      </c>
    </row>
    <row r="217">
      <c r="A217" s="73"/>
      <c r="B217" s="73"/>
      <c r="C217" s="73"/>
      <c r="D217" s="74">
        <f t="shared" si="11"/>
        <v>0</v>
      </c>
      <c r="E217" s="84" t="str">
        <f>'AtLarge; STUV'!M223</f>
        <v/>
      </c>
      <c r="F217" s="84" t="str">
        <f>'AtLarge; STUV'!N223</f>
        <v/>
      </c>
      <c r="G217" s="85" t="str">
        <f>'AtLarge; STUV'!O223</f>
        <v/>
      </c>
      <c r="H217" s="85" t="str">
        <f>'AtLarge; STUV'!P223</f>
        <v/>
      </c>
      <c r="I217" s="94" t="str">
        <f t="shared" si="12"/>
        <v/>
      </c>
      <c r="J217" s="95" t="str">
        <f t="shared" si="13"/>
        <v/>
      </c>
      <c r="K217" s="96" t="str">
        <f t="shared" ref="K217:M217" si="895">IF($D217=0,"",POWER($I217,K$2))</f>
        <v/>
      </c>
      <c r="L217" s="96" t="str">
        <f t="shared" si="895"/>
        <v/>
      </c>
      <c r="M217" s="96" t="str">
        <f t="shared" si="895"/>
        <v/>
      </c>
      <c r="N217" s="97" t="str">
        <f t="shared" ref="N217:O217" si="896">IF($D217=0,"",$J217*K217)</f>
        <v/>
      </c>
      <c r="O217" s="97" t="str">
        <f t="shared" si="896"/>
        <v/>
      </c>
      <c r="P217" s="40"/>
      <c r="Q217" s="40"/>
      <c r="R217" s="40"/>
      <c r="S217" s="40"/>
      <c r="T217" s="84" t="str">
        <f t="shared" si="16"/>
        <v/>
      </c>
      <c r="U217" s="84" t="str">
        <f t="shared" si="17"/>
        <v/>
      </c>
      <c r="V217" s="98" t="str">
        <f t="shared" si="18"/>
        <v/>
      </c>
      <c r="W217" s="98" t="str">
        <f t="shared" si="19"/>
        <v/>
      </c>
      <c r="X217" s="40" t="str">
        <f t="shared" si="20"/>
        <v/>
      </c>
      <c r="Y217" s="40" t="str">
        <f t="shared" si="21"/>
        <v/>
      </c>
      <c r="Z217" s="40" t="str">
        <f t="shared" si="22"/>
        <v/>
      </c>
      <c r="AA217" s="40" t="str">
        <f t="shared" si="23"/>
        <v/>
      </c>
      <c r="AB217" s="40" t="str">
        <f t="shared" si="24"/>
        <v/>
      </c>
      <c r="AC217" s="40" t="str">
        <f t="shared" si="25"/>
        <v/>
      </c>
      <c r="AD217" s="40" t="str">
        <f t="shared" ref="AD217:AE217" si="897">IF($D217=0,"",IFERROR(F217/AA217,0.5))</f>
        <v/>
      </c>
      <c r="AE217" s="40" t="str">
        <f t="shared" si="897"/>
        <v/>
      </c>
      <c r="AF217" s="34" t="str">
        <f t="shared" si="27"/>
        <v/>
      </c>
      <c r="AG217" s="34" t="str">
        <f t="shared" ref="AG217:AH217" si="898">IF($D217=0,"",ROUND(AA217*AD217,0))</f>
        <v/>
      </c>
      <c r="AH217" s="34" t="str">
        <f t="shared" si="898"/>
        <v/>
      </c>
      <c r="AI217" s="34" t="str">
        <f t="shared" si="29"/>
        <v/>
      </c>
      <c r="AJ217" s="80"/>
      <c r="AK217" s="99"/>
      <c r="AL217" s="17"/>
      <c r="AM217" s="100" t="str">
        <f t="shared" si="30"/>
        <v/>
      </c>
      <c r="AN217" s="43" t="str">
        <f t="shared" si="31"/>
        <v/>
      </c>
      <c r="AO217" s="100" t="str">
        <f t="shared" si="32"/>
        <v/>
      </c>
      <c r="AP217" s="42" t="str">
        <f t="shared" si="33"/>
        <v/>
      </c>
      <c r="AQ217" s="39" t="str">
        <f t="shared" si="34"/>
        <v/>
      </c>
      <c r="AR217" s="39" t="str">
        <f t="shared" si="35"/>
        <v/>
      </c>
      <c r="AS217" s="39" t="str">
        <f t="shared" si="36"/>
        <v/>
      </c>
      <c r="AT217" s="39" t="str">
        <f t="shared" si="37"/>
        <v/>
      </c>
      <c r="AU217" s="39" t="str">
        <f t="shared" si="10"/>
        <v/>
      </c>
      <c r="AV217" s="39" t="str">
        <f t="shared" si="38"/>
        <v/>
      </c>
      <c r="AW217" s="39" t="str">
        <f t="shared" si="39"/>
        <v/>
      </c>
      <c r="AX217" s="39" t="str">
        <f t="shared" si="40"/>
        <v/>
      </c>
    </row>
    <row r="218">
      <c r="A218" s="73"/>
      <c r="B218" s="73"/>
      <c r="C218" s="73"/>
      <c r="D218" s="74">
        <f t="shared" si="11"/>
        <v>0</v>
      </c>
      <c r="E218" s="84" t="str">
        <f>'AtLarge; STUV'!M224</f>
        <v/>
      </c>
      <c r="F218" s="84" t="str">
        <f>'AtLarge; STUV'!N224</f>
        <v/>
      </c>
      <c r="G218" s="85" t="str">
        <f>'AtLarge; STUV'!O224</f>
        <v/>
      </c>
      <c r="H218" s="85" t="str">
        <f>'AtLarge; STUV'!P224</f>
        <v/>
      </c>
      <c r="I218" s="94" t="str">
        <f t="shared" si="12"/>
        <v/>
      </c>
      <c r="J218" s="95" t="str">
        <f t="shared" si="13"/>
        <v/>
      </c>
      <c r="K218" s="96" t="str">
        <f t="shared" ref="K218:M218" si="899">IF($D218=0,"",POWER($I218,K$2))</f>
        <v/>
      </c>
      <c r="L218" s="96" t="str">
        <f t="shared" si="899"/>
        <v/>
      </c>
      <c r="M218" s="96" t="str">
        <f t="shared" si="899"/>
        <v/>
      </c>
      <c r="N218" s="97" t="str">
        <f t="shared" ref="N218:O218" si="900">IF($D218=0,"",$J218*K218)</f>
        <v/>
      </c>
      <c r="O218" s="97" t="str">
        <f t="shared" si="900"/>
        <v/>
      </c>
      <c r="P218" s="40"/>
      <c r="Q218" s="40"/>
      <c r="R218" s="40"/>
      <c r="S218" s="40"/>
      <c r="T218" s="84" t="str">
        <f t="shared" si="16"/>
        <v/>
      </c>
      <c r="U218" s="84" t="str">
        <f t="shared" si="17"/>
        <v/>
      </c>
      <c r="V218" s="98" t="str">
        <f t="shared" si="18"/>
        <v/>
      </c>
      <c r="W218" s="98" t="str">
        <f t="shared" si="19"/>
        <v/>
      </c>
      <c r="X218" s="40" t="str">
        <f t="shared" si="20"/>
        <v/>
      </c>
      <c r="Y218" s="40" t="str">
        <f t="shared" si="21"/>
        <v/>
      </c>
      <c r="Z218" s="40" t="str">
        <f t="shared" si="22"/>
        <v/>
      </c>
      <c r="AA218" s="40" t="str">
        <f t="shared" si="23"/>
        <v/>
      </c>
      <c r="AB218" s="40" t="str">
        <f t="shared" si="24"/>
        <v/>
      </c>
      <c r="AC218" s="40" t="str">
        <f t="shared" si="25"/>
        <v/>
      </c>
      <c r="AD218" s="40" t="str">
        <f t="shared" ref="AD218:AE218" si="901">IF($D218=0,"",IFERROR(F218/AA218,0.5))</f>
        <v/>
      </c>
      <c r="AE218" s="40" t="str">
        <f t="shared" si="901"/>
        <v/>
      </c>
      <c r="AF218" s="34" t="str">
        <f t="shared" si="27"/>
        <v/>
      </c>
      <c r="AG218" s="34" t="str">
        <f t="shared" ref="AG218:AH218" si="902">IF($D218=0,"",ROUND(AA218*AD218,0))</f>
        <v/>
      </c>
      <c r="AH218" s="34" t="str">
        <f t="shared" si="902"/>
        <v/>
      </c>
      <c r="AI218" s="34" t="str">
        <f t="shared" si="29"/>
        <v/>
      </c>
      <c r="AJ218" s="80"/>
      <c r="AK218" s="99"/>
      <c r="AL218" s="17"/>
      <c r="AM218" s="100" t="str">
        <f t="shared" si="30"/>
        <v/>
      </c>
      <c r="AN218" s="43" t="str">
        <f t="shared" si="31"/>
        <v/>
      </c>
      <c r="AO218" s="100" t="str">
        <f t="shared" si="32"/>
        <v/>
      </c>
      <c r="AP218" s="42" t="str">
        <f t="shared" si="33"/>
        <v/>
      </c>
      <c r="AQ218" s="39" t="str">
        <f t="shared" si="34"/>
        <v/>
      </c>
      <c r="AR218" s="39" t="str">
        <f t="shared" si="35"/>
        <v/>
      </c>
      <c r="AS218" s="39" t="str">
        <f t="shared" si="36"/>
        <v/>
      </c>
      <c r="AT218" s="39" t="str">
        <f t="shared" si="37"/>
        <v/>
      </c>
      <c r="AU218" s="39" t="str">
        <f t="shared" si="10"/>
        <v/>
      </c>
      <c r="AV218" s="39" t="str">
        <f t="shared" si="38"/>
        <v/>
      </c>
      <c r="AW218" s="39" t="str">
        <f t="shared" si="39"/>
        <v/>
      </c>
      <c r="AX218" s="39" t="str">
        <f t="shared" si="40"/>
        <v/>
      </c>
    </row>
    <row r="219">
      <c r="A219" s="73"/>
      <c r="B219" s="73"/>
      <c r="C219" s="73"/>
      <c r="D219" s="74">
        <f t="shared" si="11"/>
        <v>0</v>
      </c>
      <c r="E219" s="84" t="str">
        <f>'AtLarge; STUV'!M225</f>
        <v/>
      </c>
      <c r="F219" s="84" t="str">
        <f>'AtLarge; STUV'!N225</f>
        <v/>
      </c>
      <c r="G219" s="85" t="str">
        <f>'AtLarge; STUV'!O225</f>
        <v/>
      </c>
      <c r="H219" s="85" t="str">
        <f>'AtLarge; STUV'!P225</f>
        <v/>
      </c>
      <c r="I219" s="94" t="str">
        <f t="shared" si="12"/>
        <v/>
      </c>
      <c r="J219" s="95" t="str">
        <f t="shared" si="13"/>
        <v/>
      </c>
      <c r="K219" s="96" t="str">
        <f t="shared" ref="K219:M219" si="903">IF($D219=0,"",POWER($I219,K$2))</f>
        <v/>
      </c>
      <c r="L219" s="96" t="str">
        <f t="shared" si="903"/>
        <v/>
      </c>
      <c r="M219" s="96" t="str">
        <f t="shared" si="903"/>
        <v/>
      </c>
      <c r="N219" s="97" t="str">
        <f t="shared" ref="N219:O219" si="904">IF($D219=0,"",$J219*K219)</f>
        <v/>
      </c>
      <c r="O219" s="97" t="str">
        <f t="shared" si="904"/>
        <v/>
      </c>
      <c r="P219" s="40"/>
      <c r="Q219" s="40"/>
      <c r="R219" s="40"/>
      <c r="S219" s="40"/>
      <c r="T219" s="84" t="str">
        <f t="shared" si="16"/>
        <v/>
      </c>
      <c r="U219" s="84" t="str">
        <f t="shared" si="17"/>
        <v/>
      </c>
      <c r="V219" s="98" t="str">
        <f t="shared" si="18"/>
        <v/>
      </c>
      <c r="W219" s="98" t="str">
        <f t="shared" si="19"/>
        <v/>
      </c>
      <c r="X219" s="40" t="str">
        <f t="shared" si="20"/>
        <v/>
      </c>
      <c r="Y219" s="40" t="str">
        <f t="shared" si="21"/>
        <v/>
      </c>
      <c r="Z219" s="40" t="str">
        <f t="shared" si="22"/>
        <v/>
      </c>
      <c r="AA219" s="40" t="str">
        <f t="shared" si="23"/>
        <v/>
      </c>
      <c r="AB219" s="40" t="str">
        <f t="shared" si="24"/>
        <v/>
      </c>
      <c r="AC219" s="40" t="str">
        <f t="shared" si="25"/>
        <v/>
      </c>
      <c r="AD219" s="40" t="str">
        <f t="shared" ref="AD219:AE219" si="905">IF($D219=0,"",IFERROR(F219/AA219,0.5))</f>
        <v/>
      </c>
      <c r="AE219" s="40" t="str">
        <f t="shared" si="905"/>
        <v/>
      </c>
      <c r="AF219" s="34" t="str">
        <f t="shared" si="27"/>
        <v/>
      </c>
      <c r="AG219" s="34" t="str">
        <f t="shared" ref="AG219:AH219" si="906">IF($D219=0,"",ROUND(AA219*AD219,0))</f>
        <v/>
      </c>
      <c r="AH219" s="34" t="str">
        <f t="shared" si="906"/>
        <v/>
      </c>
      <c r="AI219" s="34" t="str">
        <f t="shared" si="29"/>
        <v/>
      </c>
      <c r="AJ219" s="80"/>
      <c r="AK219" s="99"/>
      <c r="AL219" s="17"/>
      <c r="AM219" s="100" t="str">
        <f t="shared" si="30"/>
        <v/>
      </c>
      <c r="AN219" s="43" t="str">
        <f t="shared" si="31"/>
        <v/>
      </c>
      <c r="AO219" s="100" t="str">
        <f t="shared" si="32"/>
        <v/>
      </c>
      <c r="AP219" s="42" t="str">
        <f t="shared" si="33"/>
        <v/>
      </c>
      <c r="AQ219" s="39" t="str">
        <f t="shared" si="34"/>
        <v/>
      </c>
      <c r="AR219" s="39" t="str">
        <f t="shared" si="35"/>
        <v/>
      </c>
      <c r="AS219" s="39" t="str">
        <f t="shared" si="36"/>
        <v/>
      </c>
      <c r="AT219" s="39" t="str">
        <f t="shared" si="37"/>
        <v/>
      </c>
      <c r="AU219" s="39" t="str">
        <f t="shared" si="10"/>
        <v/>
      </c>
      <c r="AV219" s="39" t="str">
        <f t="shared" si="38"/>
        <v/>
      </c>
      <c r="AW219" s="39" t="str">
        <f t="shared" si="39"/>
        <v/>
      </c>
      <c r="AX219" s="39" t="str">
        <f t="shared" si="40"/>
        <v/>
      </c>
    </row>
    <row r="220">
      <c r="A220" s="73"/>
      <c r="B220" s="73"/>
      <c r="C220" s="73"/>
      <c r="D220" s="74">
        <f t="shared" si="11"/>
        <v>0</v>
      </c>
      <c r="E220" s="84" t="str">
        <f>'AtLarge; STUV'!M226</f>
        <v/>
      </c>
      <c r="F220" s="84" t="str">
        <f>'AtLarge; STUV'!N226</f>
        <v/>
      </c>
      <c r="G220" s="85" t="str">
        <f>'AtLarge; STUV'!O226</f>
        <v/>
      </c>
      <c r="H220" s="85" t="str">
        <f>'AtLarge; STUV'!P226</f>
        <v/>
      </c>
      <c r="I220" s="94" t="str">
        <f t="shared" si="12"/>
        <v/>
      </c>
      <c r="J220" s="95" t="str">
        <f t="shared" si="13"/>
        <v/>
      </c>
      <c r="K220" s="96" t="str">
        <f t="shared" ref="K220:M220" si="907">IF($D220=0,"",POWER($I220,K$2))</f>
        <v/>
      </c>
      <c r="L220" s="96" t="str">
        <f t="shared" si="907"/>
        <v/>
      </c>
      <c r="M220" s="96" t="str">
        <f t="shared" si="907"/>
        <v/>
      </c>
      <c r="N220" s="97" t="str">
        <f t="shared" ref="N220:O220" si="908">IF($D220=0,"",$J220*K220)</f>
        <v/>
      </c>
      <c r="O220" s="97" t="str">
        <f t="shared" si="908"/>
        <v/>
      </c>
      <c r="P220" s="40"/>
      <c r="Q220" s="40"/>
      <c r="R220" s="40"/>
      <c r="S220" s="40"/>
      <c r="T220" s="84" t="str">
        <f t="shared" si="16"/>
        <v/>
      </c>
      <c r="U220" s="84" t="str">
        <f t="shared" si="17"/>
        <v/>
      </c>
      <c r="V220" s="98" t="str">
        <f t="shared" si="18"/>
        <v/>
      </c>
      <c r="W220" s="98" t="str">
        <f t="shared" si="19"/>
        <v/>
      </c>
      <c r="X220" s="40" t="str">
        <f t="shared" si="20"/>
        <v/>
      </c>
      <c r="Y220" s="40" t="str">
        <f t="shared" si="21"/>
        <v/>
      </c>
      <c r="Z220" s="40" t="str">
        <f t="shared" si="22"/>
        <v/>
      </c>
      <c r="AA220" s="40" t="str">
        <f t="shared" si="23"/>
        <v/>
      </c>
      <c r="AB220" s="40" t="str">
        <f t="shared" si="24"/>
        <v/>
      </c>
      <c r="AC220" s="40" t="str">
        <f t="shared" si="25"/>
        <v/>
      </c>
      <c r="AD220" s="40" t="str">
        <f t="shared" ref="AD220:AE220" si="909">IF($D220=0,"",IFERROR(F220/AA220,0.5))</f>
        <v/>
      </c>
      <c r="AE220" s="40" t="str">
        <f t="shared" si="909"/>
        <v/>
      </c>
      <c r="AF220" s="34" t="str">
        <f t="shared" si="27"/>
        <v/>
      </c>
      <c r="AG220" s="34" t="str">
        <f t="shared" ref="AG220:AH220" si="910">IF($D220=0,"",ROUND(AA220*AD220,0))</f>
        <v/>
      </c>
      <c r="AH220" s="34" t="str">
        <f t="shared" si="910"/>
        <v/>
      </c>
      <c r="AI220" s="34" t="str">
        <f t="shared" si="29"/>
        <v/>
      </c>
      <c r="AJ220" s="80"/>
      <c r="AK220" s="99"/>
      <c r="AL220" s="17"/>
      <c r="AM220" s="100" t="str">
        <f t="shared" si="30"/>
        <v/>
      </c>
      <c r="AN220" s="43" t="str">
        <f t="shared" si="31"/>
        <v/>
      </c>
      <c r="AO220" s="100" t="str">
        <f t="shared" si="32"/>
        <v/>
      </c>
      <c r="AP220" s="42" t="str">
        <f t="shared" si="33"/>
        <v/>
      </c>
      <c r="AQ220" s="39" t="str">
        <f t="shared" si="34"/>
        <v/>
      </c>
      <c r="AR220" s="39" t="str">
        <f t="shared" si="35"/>
        <v/>
      </c>
      <c r="AS220" s="39" t="str">
        <f t="shared" si="36"/>
        <v/>
      </c>
      <c r="AT220" s="39" t="str">
        <f t="shared" si="37"/>
        <v/>
      </c>
      <c r="AU220" s="39" t="str">
        <f t="shared" si="10"/>
        <v/>
      </c>
      <c r="AV220" s="39" t="str">
        <f t="shared" si="38"/>
        <v/>
      </c>
      <c r="AW220" s="39" t="str">
        <f t="shared" si="39"/>
        <v/>
      </c>
      <c r="AX220" s="39" t="str">
        <f t="shared" si="40"/>
        <v/>
      </c>
    </row>
    <row r="221">
      <c r="A221" s="73"/>
      <c r="B221" s="73"/>
      <c r="C221" s="73"/>
      <c r="D221" s="74">
        <f t="shared" si="11"/>
        <v>0</v>
      </c>
      <c r="E221" s="84" t="str">
        <f>'AtLarge; STUV'!M227</f>
        <v/>
      </c>
      <c r="F221" s="84" t="str">
        <f>'AtLarge; STUV'!N227</f>
        <v/>
      </c>
      <c r="G221" s="85" t="str">
        <f>'AtLarge; STUV'!O227</f>
        <v/>
      </c>
      <c r="H221" s="85" t="str">
        <f>'AtLarge; STUV'!P227</f>
        <v/>
      </c>
      <c r="I221" s="94" t="str">
        <f t="shared" si="12"/>
        <v/>
      </c>
      <c r="J221" s="95" t="str">
        <f t="shared" si="13"/>
        <v/>
      </c>
      <c r="K221" s="96" t="str">
        <f t="shared" ref="K221:M221" si="911">IF($D221=0,"",POWER($I221,K$2))</f>
        <v/>
      </c>
      <c r="L221" s="96" t="str">
        <f t="shared" si="911"/>
        <v/>
      </c>
      <c r="M221" s="96" t="str">
        <f t="shared" si="911"/>
        <v/>
      </c>
      <c r="N221" s="97" t="str">
        <f t="shared" ref="N221:O221" si="912">IF($D221=0,"",$J221*K221)</f>
        <v/>
      </c>
      <c r="O221" s="97" t="str">
        <f t="shared" si="912"/>
        <v/>
      </c>
      <c r="P221" s="40"/>
      <c r="Q221" s="40"/>
      <c r="R221" s="40"/>
      <c r="S221" s="40"/>
      <c r="T221" s="84" t="str">
        <f t="shared" si="16"/>
        <v/>
      </c>
      <c r="U221" s="84" t="str">
        <f t="shared" si="17"/>
        <v/>
      </c>
      <c r="V221" s="98" t="str">
        <f t="shared" si="18"/>
        <v/>
      </c>
      <c r="W221" s="98" t="str">
        <f t="shared" si="19"/>
        <v/>
      </c>
      <c r="X221" s="40" t="str">
        <f t="shared" si="20"/>
        <v/>
      </c>
      <c r="Y221" s="40" t="str">
        <f t="shared" si="21"/>
        <v/>
      </c>
      <c r="Z221" s="40" t="str">
        <f t="shared" si="22"/>
        <v/>
      </c>
      <c r="AA221" s="40" t="str">
        <f t="shared" si="23"/>
        <v/>
      </c>
      <c r="AB221" s="40" t="str">
        <f t="shared" si="24"/>
        <v/>
      </c>
      <c r="AC221" s="40" t="str">
        <f t="shared" si="25"/>
        <v/>
      </c>
      <c r="AD221" s="40" t="str">
        <f t="shared" ref="AD221:AE221" si="913">IF($D221=0,"",IFERROR(F221/AA221,0.5))</f>
        <v/>
      </c>
      <c r="AE221" s="40" t="str">
        <f t="shared" si="913"/>
        <v/>
      </c>
      <c r="AF221" s="34" t="str">
        <f t="shared" si="27"/>
        <v/>
      </c>
      <c r="AG221" s="34" t="str">
        <f t="shared" ref="AG221:AH221" si="914">IF($D221=0,"",ROUND(AA221*AD221,0))</f>
        <v/>
      </c>
      <c r="AH221" s="34" t="str">
        <f t="shared" si="914"/>
        <v/>
      </c>
      <c r="AI221" s="34" t="str">
        <f t="shared" si="29"/>
        <v/>
      </c>
      <c r="AJ221" s="80"/>
      <c r="AK221" s="99"/>
      <c r="AL221" s="17"/>
      <c r="AM221" s="100" t="str">
        <f t="shared" si="30"/>
        <v/>
      </c>
      <c r="AN221" s="43" t="str">
        <f t="shared" si="31"/>
        <v/>
      </c>
      <c r="AO221" s="100" t="str">
        <f t="shared" si="32"/>
        <v/>
      </c>
      <c r="AP221" s="42" t="str">
        <f t="shared" si="33"/>
        <v/>
      </c>
      <c r="AQ221" s="39" t="str">
        <f t="shared" si="34"/>
        <v/>
      </c>
      <c r="AR221" s="39" t="str">
        <f t="shared" si="35"/>
        <v/>
      </c>
      <c r="AS221" s="39" t="str">
        <f t="shared" si="36"/>
        <v/>
      </c>
      <c r="AT221" s="39" t="str">
        <f t="shared" si="37"/>
        <v/>
      </c>
      <c r="AU221" s="39" t="str">
        <f t="shared" si="10"/>
        <v/>
      </c>
      <c r="AV221" s="39" t="str">
        <f t="shared" si="38"/>
        <v/>
      </c>
      <c r="AW221" s="39" t="str">
        <f t="shared" si="39"/>
        <v/>
      </c>
      <c r="AX221" s="39" t="str">
        <f t="shared" si="40"/>
        <v/>
      </c>
    </row>
    <row r="222">
      <c r="A222" s="73"/>
      <c r="B222" s="73"/>
      <c r="C222" s="73"/>
      <c r="D222" s="74">
        <f t="shared" si="11"/>
        <v>0</v>
      </c>
      <c r="E222" s="84" t="str">
        <f>'AtLarge; STUV'!M228</f>
        <v/>
      </c>
      <c r="F222" s="84" t="str">
        <f>'AtLarge; STUV'!N228</f>
        <v/>
      </c>
      <c r="G222" s="85" t="str">
        <f>'AtLarge; STUV'!O228</f>
        <v/>
      </c>
      <c r="H222" s="85" t="str">
        <f>'AtLarge; STUV'!P228</f>
        <v/>
      </c>
      <c r="I222" s="94" t="str">
        <f t="shared" si="12"/>
        <v/>
      </c>
      <c r="J222" s="95" t="str">
        <f t="shared" si="13"/>
        <v/>
      </c>
      <c r="K222" s="96" t="str">
        <f t="shared" ref="K222:M222" si="915">IF($D222=0,"",POWER($I222,K$2))</f>
        <v/>
      </c>
      <c r="L222" s="96" t="str">
        <f t="shared" si="915"/>
        <v/>
      </c>
      <c r="M222" s="96" t="str">
        <f t="shared" si="915"/>
        <v/>
      </c>
      <c r="N222" s="97" t="str">
        <f t="shared" ref="N222:O222" si="916">IF($D222=0,"",$J222*K222)</f>
        <v/>
      </c>
      <c r="O222" s="97" t="str">
        <f t="shared" si="916"/>
        <v/>
      </c>
      <c r="P222" s="40"/>
      <c r="Q222" s="40"/>
      <c r="R222" s="40"/>
      <c r="S222" s="40"/>
      <c r="T222" s="84" t="str">
        <f t="shared" si="16"/>
        <v/>
      </c>
      <c r="U222" s="84" t="str">
        <f t="shared" si="17"/>
        <v/>
      </c>
      <c r="V222" s="98" t="str">
        <f t="shared" si="18"/>
        <v/>
      </c>
      <c r="W222" s="98" t="str">
        <f t="shared" si="19"/>
        <v/>
      </c>
      <c r="X222" s="40" t="str">
        <f t="shared" si="20"/>
        <v/>
      </c>
      <c r="Y222" s="40" t="str">
        <f t="shared" si="21"/>
        <v/>
      </c>
      <c r="Z222" s="40" t="str">
        <f t="shared" si="22"/>
        <v/>
      </c>
      <c r="AA222" s="40" t="str">
        <f t="shared" si="23"/>
        <v/>
      </c>
      <c r="AB222" s="40" t="str">
        <f t="shared" si="24"/>
        <v/>
      </c>
      <c r="AC222" s="40" t="str">
        <f t="shared" si="25"/>
        <v/>
      </c>
      <c r="AD222" s="40" t="str">
        <f t="shared" ref="AD222:AE222" si="917">IF($D222=0,"",IFERROR(F222/AA222,0.5))</f>
        <v/>
      </c>
      <c r="AE222" s="40" t="str">
        <f t="shared" si="917"/>
        <v/>
      </c>
      <c r="AF222" s="34" t="str">
        <f t="shared" si="27"/>
        <v/>
      </c>
      <c r="AG222" s="34" t="str">
        <f t="shared" ref="AG222:AH222" si="918">IF($D222=0,"",ROUND(AA222*AD222,0))</f>
        <v/>
      </c>
      <c r="AH222" s="34" t="str">
        <f t="shared" si="918"/>
        <v/>
      </c>
      <c r="AI222" s="34" t="str">
        <f t="shared" si="29"/>
        <v/>
      </c>
      <c r="AJ222" s="80"/>
      <c r="AK222" s="99"/>
      <c r="AL222" s="17"/>
      <c r="AM222" s="100" t="str">
        <f t="shared" si="30"/>
        <v/>
      </c>
      <c r="AN222" s="43" t="str">
        <f t="shared" si="31"/>
        <v/>
      </c>
      <c r="AO222" s="100" t="str">
        <f t="shared" si="32"/>
        <v/>
      </c>
      <c r="AP222" s="42" t="str">
        <f t="shared" si="33"/>
        <v/>
      </c>
      <c r="AQ222" s="39" t="str">
        <f t="shared" si="34"/>
        <v/>
      </c>
      <c r="AR222" s="39" t="str">
        <f t="shared" si="35"/>
        <v/>
      </c>
      <c r="AS222" s="39" t="str">
        <f t="shared" si="36"/>
        <v/>
      </c>
      <c r="AT222" s="39" t="str">
        <f t="shared" si="37"/>
        <v/>
      </c>
      <c r="AU222" s="39" t="str">
        <f t="shared" si="10"/>
        <v/>
      </c>
      <c r="AV222" s="39" t="str">
        <f t="shared" si="38"/>
        <v/>
      </c>
      <c r="AW222" s="39" t="str">
        <f t="shared" si="39"/>
        <v/>
      </c>
      <c r="AX222" s="39" t="str">
        <f t="shared" si="40"/>
        <v/>
      </c>
    </row>
    <row r="223">
      <c r="A223" s="73"/>
      <c r="B223" s="73"/>
      <c r="C223" s="73"/>
      <c r="D223" s="74">
        <f t="shared" si="11"/>
        <v>0</v>
      </c>
      <c r="E223" s="84" t="str">
        <f>'AtLarge; STUV'!M229</f>
        <v/>
      </c>
      <c r="F223" s="84" t="str">
        <f>'AtLarge; STUV'!N229</f>
        <v/>
      </c>
      <c r="G223" s="85" t="str">
        <f>'AtLarge; STUV'!O229</f>
        <v/>
      </c>
      <c r="H223" s="85" t="str">
        <f>'AtLarge; STUV'!P229</f>
        <v/>
      </c>
      <c r="I223" s="94" t="str">
        <f t="shared" si="12"/>
        <v/>
      </c>
      <c r="J223" s="95" t="str">
        <f t="shared" si="13"/>
        <v/>
      </c>
      <c r="K223" s="96" t="str">
        <f t="shared" ref="K223:M223" si="919">IF($D223=0,"",POWER($I223,K$2))</f>
        <v/>
      </c>
      <c r="L223" s="96" t="str">
        <f t="shared" si="919"/>
        <v/>
      </c>
      <c r="M223" s="96" t="str">
        <f t="shared" si="919"/>
        <v/>
      </c>
      <c r="N223" s="97" t="str">
        <f t="shared" ref="N223:O223" si="920">IF($D223=0,"",$J223*K223)</f>
        <v/>
      </c>
      <c r="O223" s="97" t="str">
        <f t="shared" si="920"/>
        <v/>
      </c>
      <c r="P223" s="40"/>
      <c r="Q223" s="40"/>
      <c r="R223" s="40"/>
      <c r="S223" s="40"/>
      <c r="T223" s="84" t="str">
        <f t="shared" si="16"/>
        <v/>
      </c>
      <c r="U223" s="84" t="str">
        <f t="shared" si="17"/>
        <v/>
      </c>
      <c r="V223" s="98" t="str">
        <f t="shared" si="18"/>
        <v/>
      </c>
      <c r="W223" s="98" t="str">
        <f t="shared" si="19"/>
        <v/>
      </c>
      <c r="X223" s="40" t="str">
        <f t="shared" si="20"/>
        <v/>
      </c>
      <c r="Y223" s="40" t="str">
        <f t="shared" si="21"/>
        <v/>
      </c>
      <c r="Z223" s="40" t="str">
        <f t="shared" si="22"/>
        <v/>
      </c>
      <c r="AA223" s="40" t="str">
        <f t="shared" si="23"/>
        <v/>
      </c>
      <c r="AB223" s="40" t="str">
        <f t="shared" si="24"/>
        <v/>
      </c>
      <c r="AC223" s="40" t="str">
        <f t="shared" si="25"/>
        <v/>
      </c>
      <c r="AD223" s="40" t="str">
        <f t="shared" ref="AD223:AE223" si="921">IF($D223=0,"",IFERROR(F223/AA223,0.5))</f>
        <v/>
      </c>
      <c r="AE223" s="40" t="str">
        <f t="shared" si="921"/>
        <v/>
      </c>
      <c r="AF223" s="34" t="str">
        <f t="shared" si="27"/>
        <v/>
      </c>
      <c r="AG223" s="34" t="str">
        <f t="shared" ref="AG223:AH223" si="922">IF($D223=0,"",ROUND(AA223*AD223,0))</f>
        <v/>
      </c>
      <c r="AH223" s="34" t="str">
        <f t="shared" si="922"/>
        <v/>
      </c>
      <c r="AI223" s="34" t="str">
        <f t="shared" si="29"/>
        <v/>
      </c>
      <c r="AJ223" s="80"/>
      <c r="AK223" s="99"/>
      <c r="AL223" s="17"/>
      <c r="AM223" s="100" t="str">
        <f t="shared" si="30"/>
        <v/>
      </c>
      <c r="AN223" s="43" t="str">
        <f t="shared" si="31"/>
        <v/>
      </c>
      <c r="AO223" s="100" t="str">
        <f t="shared" si="32"/>
        <v/>
      </c>
      <c r="AP223" s="42" t="str">
        <f t="shared" si="33"/>
        <v/>
      </c>
      <c r="AQ223" s="39" t="str">
        <f t="shared" si="34"/>
        <v/>
      </c>
      <c r="AR223" s="39" t="str">
        <f t="shared" si="35"/>
        <v/>
      </c>
      <c r="AS223" s="39" t="str">
        <f t="shared" si="36"/>
        <v/>
      </c>
      <c r="AT223" s="39" t="str">
        <f t="shared" si="37"/>
        <v/>
      </c>
      <c r="AU223" s="39" t="str">
        <f t="shared" si="10"/>
        <v/>
      </c>
      <c r="AV223" s="39" t="str">
        <f t="shared" si="38"/>
        <v/>
      </c>
      <c r="AW223" s="39" t="str">
        <f t="shared" si="39"/>
        <v/>
      </c>
      <c r="AX223" s="39" t="str">
        <f t="shared" si="40"/>
        <v/>
      </c>
    </row>
    <row r="224">
      <c r="A224" s="73"/>
      <c r="B224" s="73"/>
      <c r="C224" s="73"/>
      <c r="D224" s="74">
        <f t="shared" si="11"/>
        <v>0</v>
      </c>
      <c r="E224" s="84" t="str">
        <f>'AtLarge; STUV'!M230</f>
        <v/>
      </c>
      <c r="F224" s="84" t="str">
        <f>'AtLarge; STUV'!N230</f>
        <v/>
      </c>
      <c r="G224" s="85" t="str">
        <f>'AtLarge; STUV'!O230</f>
        <v/>
      </c>
      <c r="H224" s="85" t="str">
        <f>'AtLarge; STUV'!P230</f>
        <v/>
      </c>
      <c r="I224" s="94" t="str">
        <f t="shared" si="12"/>
        <v/>
      </c>
      <c r="J224" s="95" t="str">
        <f t="shared" si="13"/>
        <v/>
      </c>
      <c r="K224" s="96" t="str">
        <f t="shared" ref="K224:M224" si="923">IF($D224=0,"",POWER($I224,K$2))</f>
        <v/>
      </c>
      <c r="L224" s="96" t="str">
        <f t="shared" si="923"/>
        <v/>
      </c>
      <c r="M224" s="96" t="str">
        <f t="shared" si="923"/>
        <v/>
      </c>
      <c r="N224" s="97" t="str">
        <f t="shared" ref="N224:O224" si="924">IF($D224=0,"",$J224*K224)</f>
        <v/>
      </c>
      <c r="O224" s="97" t="str">
        <f t="shared" si="924"/>
        <v/>
      </c>
      <c r="P224" s="40"/>
      <c r="Q224" s="40"/>
      <c r="R224" s="40"/>
      <c r="S224" s="40"/>
      <c r="T224" s="84" t="str">
        <f t="shared" si="16"/>
        <v/>
      </c>
      <c r="U224" s="84" t="str">
        <f t="shared" si="17"/>
        <v/>
      </c>
      <c r="V224" s="98" t="str">
        <f t="shared" si="18"/>
        <v/>
      </c>
      <c r="W224" s="98" t="str">
        <f t="shared" si="19"/>
        <v/>
      </c>
      <c r="X224" s="40" t="str">
        <f t="shared" si="20"/>
        <v/>
      </c>
      <c r="Y224" s="40" t="str">
        <f t="shared" si="21"/>
        <v/>
      </c>
      <c r="Z224" s="40" t="str">
        <f t="shared" si="22"/>
        <v/>
      </c>
      <c r="AA224" s="40" t="str">
        <f t="shared" si="23"/>
        <v/>
      </c>
      <c r="AB224" s="40" t="str">
        <f t="shared" si="24"/>
        <v/>
      </c>
      <c r="AC224" s="40" t="str">
        <f t="shared" si="25"/>
        <v/>
      </c>
      <c r="AD224" s="40" t="str">
        <f t="shared" ref="AD224:AE224" si="925">IF($D224=0,"",IFERROR(F224/AA224,0.5))</f>
        <v/>
      </c>
      <c r="AE224" s="40" t="str">
        <f t="shared" si="925"/>
        <v/>
      </c>
      <c r="AF224" s="34" t="str">
        <f t="shared" si="27"/>
        <v/>
      </c>
      <c r="AG224" s="34" t="str">
        <f t="shared" ref="AG224:AH224" si="926">IF($D224=0,"",ROUND(AA224*AD224,0))</f>
        <v/>
      </c>
      <c r="AH224" s="34" t="str">
        <f t="shared" si="926"/>
        <v/>
      </c>
      <c r="AI224" s="34" t="str">
        <f t="shared" si="29"/>
        <v/>
      </c>
      <c r="AJ224" s="80"/>
      <c r="AK224" s="99"/>
      <c r="AL224" s="17"/>
      <c r="AM224" s="100" t="str">
        <f t="shared" si="30"/>
        <v/>
      </c>
      <c r="AN224" s="43" t="str">
        <f t="shared" si="31"/>
        <v/>
      </c>
      <c r="AO224" s="100" t="str">
        <f t="shared" si="32"/>
        <v/>
      </c>
      <c r="AP224" s="42" t="str">
        <f t="shared" si="33"/>
        <v/>
      </c>
      <c r="AQ224" s="39" t="str">
        <f t="shared" si="34"/>
        <v/>
      </c>
      <c r="AR224" s="39" t="str">
        <f t="shared" si="35"/>
        <v/>
      </c>
      <c r="AS224" s="39" t="str">
        <f t="shared" si="36"/>
        <v/>
      </c>
      <c r="AT224" s="39" t="str">
        <f t="shared" si="37"/>
        <v/>
      </c>
      <c r="AU224" s="39" t="str">
        <f t="shared" si="10"/>
        <v/>
      </c>
      <c r="AV224" s="39" t="str">
        <f t="shared" si="38"/>
        <v/>
      </c>
      <c r="AW224" s="39" t="str">
        <f t="shared" si="39"/>
        <v/>
      </c>
      <c r="AX224" s="39" t="str">
        <f t="shared" si="40"/>
        <v/>
      </c>
    </row>
    <row r="225">
      <c r="A225" s="73"/>
      <c r="B225" s="73"/>
      <c r="C225" s="73"/>
      <c r="D225" s="74">
        <f t="shared" si="11"/>
        <v>0</v>
      </c>
      <c r="E225" s="84" t="str">
        <f>'AtLarge; STUV'!M231</f>
        <v/>
      </c>
      <c r="F225" s="84" t="str">
        <f>'AtLarge; STUV'!N231</f>
        <v/>
      </c>
      <c r="G225" s="85" t="str">
        <f>'AtLarge; STUV'!O231</f>
        <v/>
      </c>
      <c r="H225" s="85" t="str">
        <f>'AtLarge; STUV'!P231</f>
        <v/>
      </c>
      <c r="I225" s="94" t="str">
        <f t="shared" si="12"/>
        <v/>
      </c>
      <c r="J225" s="95" t="str">
        <f t="shared" si="13"/>
        <v/>
      </c>
      <c r="K225" s="96" t="str">
        <f t="shared" ref="K225:M225" si="927">IF($D225=0,"",POWER($I225,K$2))</f>
        <v/>
      </c>
      <c r="L225" s="96" t="str">
        <f t="shared" si="927"/>
        <v/>
      </c>
      <c r="M225" s="96" t="str">
        <f t="shared" si="927"/>
        <v/>
      </c>
      <c r="N225" s="97" t="str">
        <f t="shared" ref="N225:O225" si="928">IF($D225=0,"",$J225*K225)</f>
        <v/>
      </c>
      <c r="O225" s="97" t="str">
        <f t="shared" si="928"/>
        <v/>
      </c>
      <c r="P225" s="40"/>
      <c r="Q225" s="40"/>
      <c r="R225" s="40"/>
      <c r="S225" s="40"/>
      <c r="T225" s="84" t="str">
        <f t="shared" si="16"/>
        <v/>
      </c>
      <c r="U225" s="84" t="str">
        <f t="shared" si="17"/>
        <v/>
      </c>
      <c r="V225" s="98" t="str">
        <f t="shared" si="18"/>
        <v/>
      </c>
      <c r="W225" s="98" t="str">
        <f t="shared" si="19"/>
        <v/>
      </c>
      <c r="X225" s="40" t="str">
        <f t="shared" si="20"/>
        <v/>
      </c>
      <c r="Y225" s="40" t="str">
        <f t="shared" si="21"/>
        <v/>
      </c>
      <c r="Z225" s="40" t="str">
        <f t="shared" si="22"/>
        <v/>
      </c>
      <c r="AA225" s="40" t="str">
        <f t="shared" si="23"/>
        <v/>
      </c>
      <c r="AB225" s="40" t="str">
        <f t="shared" si="24"/>
        <v/>
      </c>
      <c r="AC225" s="40" t="str">
        <f t="shared" si="25"/>
        <v/>
      </c>
      <c r="AD225" s="40" t="str">
        <f t="shared" ref="AD225:AE225" si="929">IF($D225=0,"",IFERROR(F225/AA225,0.5))</f>
        <v/>
      </c>
      <c r="AE225" s="40" t="str">
        <f t="shared" si="929"/>
        <v/>
      </c>
      <c r="AF225" s="34" t="str">
        <f t="shared" si="27"/>
        <v/>
      </c>
      <c r="AG225" s="34" t="str">
        <f t="shared" ref="AG225:AH225" si="930">IF($D225=0,"",ROUND(AA225*AD225,0))</f>
        <v/>
      </c>
      <c r="AH225" s="34" t="str">
        <f t="shared" si="930"/>
        <v/>
      </c>
      <c r="AI225" s="34" t="str">
        <f t="shared" si="29"/>
        <v/>
      </c>
      <c r="AJ225" s="80"/>
      <c r="AK225" s="99"/>
      <c r="AL225" s="17"/>
      <c r="AM225" s="100" t="str">
        <f t="shared" si="30"/>
        <v/>
      </c>
      <c r="AN225" s="43" t="str">
        <f t="shared" si="31"/>
        <v/>
      </c>
      <c r="AO225" s="100" t="str">
        <f t="shared" si="32"/>
        <v/>
      </c>
      <c r="AP225" s="42" t="str">
        <f t="shared" si="33"/>
        <v/>
      </c>
      <c r="AQ225" s="39" t="str">
        <f t="shared" si="34"/>
        <v/>
      </c>
      <c r="AR225" s="39" t="str">
        <f t="shared" si="35"/>
        <v/>
      </c>
      <c r="AS225" s="39" t="str">
        <f t="shared" si="36"/>
        <v/>
      </c>
      <c r="AT225" s="39" t="str">
        <f t="shared" si="37"/>
        <v/>
      </c>
      <c r="AU225" s="39" t="str">
        <f t="shared" si="10"/>
        <v/>
      </c>
      <c r="AV225" s="39" t="str">
        <f t="shared" si="38"/>
        <v/>
      </c>
      <c r="AW225" s="39" t="str">
        <f t="shared" si="39"/>
        <v/>
      </c>
      <c r="AX225" s="39" t="str">
        <f t="shared" si="40"/>
        <v/>
      </c>
    </row>
    <row r="226">
      <c r="A226" s="73"/>
      <c r="B226" s="73"/>
      <c r="C226" s="73"/>
      <c r="D226" s="74">
        <f t="shared" si="11"/>
        <v>0</v>
      </c>
      <c r="E226" s="84" t="str">
        <f>'AtLarge; STUV'!M232</f>
        <v/>
      </c>
      <c r="F226" s="84" t="str">
        <f>'AtLarge; STUV'!N232</f>
        <v/>
      </c>
      <c r="G226" s="85" t="str">
        <f>'AtLarge; STUV'!O232</f>
        <v/>
      </c>
      <c r="H226" s="85" t="str">
        <f>'AtLarge; STUV'!P232</f>
        <v/>
      </c>
      <c r="I226" s="94" t="str">
        <f t="shared" si="12"/>
        <v/>
      </c>
      <c r="J226" s="95" t="str">
        <f t="shared" si="13"/>
        <v/>
      </c>
      <c r="K226" s="96" t="str">
        <f t="shared" ref="K226:M226" si="931">IF($D226=0,"",POWER($I226,K$2))</f>
        <v/>
      </c>
      <c r="L226" s="96" t="str">
        <f t="shared" si="931"/>
        <v/>
      </c>
      <c r="M226" s="96" t="str">
        <f t="shared" si="931"/>
        <v/>
      </c>
      <c r="N226" s="97" t="str">
        <f t="shared" ref="N226:O226" si="932">IF($D226=0,"",$J226*K226)</f>
        <v/>
      </c>
      <c r="O226" s="97" t="str">
        <f t="shared" si="932"/>
        <v/>
      </c>
      <c r="P226" s="40"/>
      <c r="Q226" s="40"/>
      <c r="R226" s="40"/>
      <c r="S226" s="40"/>
      <c r="T226" s="84" t="str">
        <f t="shared" si="16"/>
        <v/>
      </c>
      <c r="U226" s="84" t="str">
        <f t="shared" si="17"/>
        <v/>
      </c>
      <c r="V226" s="98" t="str">
        <f t="shared" si="18"/>
        <v/>
      </c>
      <c r="W226" s="98" t="str">
        <f t="shared" si="19"/>
        <v/>
      </c>
      <c r="X226" s="40" t="str">
        <f t="shared" si="20"/>
        <v/>
      </c>
      <c r="Y226" s="40" t="str">
        <f t="shared" si="21"/>
        <v/>
      </c>
      <c r="Z226" s="40" t="str">
        <f t="shared" si="22"/>
        <v/>
      </c>
      <c r="AA226" s="40" t="str">
        <f t="shared" si="23"/>
        <v/>
      </c>
      <c r="AB226" s="40" t="str">
        <f t="shared" si="24"/>
        <v/>
      </c>
      <c r="AC226" s="40" t="str">
        <f t="shared" si="25"/>
        <v/>
      </c>
      <c r="AD226" s="40" t="str">
        <f t="shared" ref="AD226:AE226" si="933">IF($D226=0,"",IFERROR(F226/AA226,0.5))</f>
        <v/>
      </c>
      <c r="AE226" s="40" t="str">
        <f t="shared" si="933"/>
        <v/>
      </c>
      <c r="AF226" s="34" t="str">
        <f t="shared" si="27"/>
        <v/>
      </c>
      <c r="AG226" s="34" t="str">
        <f t="shared" ref="AG226:AH226" si="934">IF($D226=0,"",ROUND(AA226*AD226,0))</f>
        <v/>
      </c>
      <c r="AH226" s="34" t="str">
        <f t="shared" si="934"/>
        <v/>
      </c>
      <c r="AI226" s="34" t="str">
        <f t="shared" si="29"/>
        <v/>
      </c>
      <c r="AJ226" s="80"/>
      <c r="AK226" s="99"/>
      <c r="AL226" s="17"/>
      <c r="AM226" s="100" t="str">
        <f t="shared" si="30"/>
        <v/>
      </c>
      <c r="AN226" s="43" t="str">
        <f t="shared" si="31"/>
        <v/>
      </c>
      <c r="AO226" s="100" t="str">
        <f t="shared" si="32"/>
        <v/>
      </c>
      <c r="AP226" s="42" t="str">
        <f t="shared" si="33"/>
        <v/>
      </c>
      <c r="AQ226" s="39" t="str">
        <f t="shared" si="34"/>
        <v/>
      </c>
      <c r="AR226" s="39" t="str">
        <f t="shared" si="35"/>
        <v/>
      </c>
      <c r="AS226" s="39" t="str">
        <f t="shared" si="36"/>
        <v/>
      </c>
      <c r="AT226" s="39" t="str">
        <f t="shared" si="37"/>
        <v/>
      </c>
      <c r="AU226" s="39" t="str">
        <f t="shared" si="10"/>
        <v/>
      </c>
      <c r="AV226" s="39" t="str">
        <f t="shared" si="38"/>
        <v/>
      </c>
      <c r="AW226" s="39" t="str">
        <f t="shared" si="39"/>
        <v/>
      </c>
      <c r="AX226" s="39" t="str">
        <f t="shared" si="40"/>
        <v/>
      </c>
    </row>
    <row r="227">
      <c r="A227" s="73"/>
      <c r="B227" s="73"/>
      <c r="C227" s="73"/>
      <c r="D227" s="74">
        <f t="shared" si="11"/>
        <v>0</v>
      </c>
      <c r="E227" s="84" t="str">
        <f>'AtLarge; STUV'!M233</f>
        <v/>
      </c>
      <c r="F227" s="84" t="str">
        <f>'AtLarge; STUV'!N233</f>
        <v/>
      </c>
      <c r="G227" s="85" t="str">
        <f>'AtLarge; STUV'!O233</f>
        <v/>
      </c>
      <c r="H227" s="85" t="str">
        <f>'AtLarge; STUV'!P233</f>
        <v/>
      </c>
      <c r="I227" s="94" t="str">
        <f t="shared" si="12"/>
        <v/>
      </c>
      <c r="J227" s="95" t="str">
        <f t="shared" si="13"/>
        <v/>
      </c>
      <c r="K227" s="96" t="str">
        <f t="shared" ref="K227:M227" si="935">IF($D227=0,"",POWER($I227,K$2))</f>
        <v/>
      </c>
      <c r="L227" s="96" t="str">
        <f t="shared" si="935"/>
        <v/>
      </c>
      <c r="M227" s="96" t="str">
        <f t="shared" si="935"/>
        <v/>
      </c>
      <c r="N227" s="97" t="str">
        <f t="shared" ref="N227:O227" si="936">IF($D227=0,"",$J227*K227)</f>
        <v/>
      </c>
      <c r="O227" s="97" t="str">
        <f t="shared" si="936"/>
        <v/>
      </c>
      <c r="P227" s="40"/>
      <c r="Q227" s="40"/>
      <c r="R227" s="40"/>
      <c r="S227" s="40"/>
      <c r="T227" s="84" t="str">
        <f t="shared" si="16"/>
        <v/>
      </c>
      <c r="U227" s="84" t="str">
        <f t="shared" si="17"/>
        <v/>
      </c>
      <c r="V227" s="98" t="str">
        <f t="shared" si="18"/>
        <v/>
      </c>
      <c r="W227" s="98" t="str">
        <f t="shared" si="19"/>
        <v/>
      </c>
      <c r="X227" s="40" t="str">
        <f t="shared" si="20"/>
        <v/>
      </c>
      <c r="Y227" s="40" t="str">
        <f t="shared" si="21"/>
        <v/>
      </c>
      <c r="Z227" s="40" t="str">
        <f t="shared" si="22"/>
        <v/>
      </c>
      <c r="AA227" s="40" t="str">
        <f t="shared" si="23"/>
        <v/>
      </c>
      <c r="AB227" s="40" t="str">
        <f t="shared" si="24"/>
        <v/>
      </c>
      <c r="AC227" s="40" t="str">
        <f t="shared" si="25"/>
        <v/>
      </c>
      <c r="AD227" s="40" t="str">
        <f t="shared" ref="AD227:AE227" si="937">IF($D227=0,"",IFERROR(F227/AA227,0.5))</f>
        <v/>
      </c>
      <c r="AE227" s="40" t="str">
        <f t="shared" si="937"/>
        <v/>
      </c>
      <c r="AF227" s="34" t="str">
        <f t="shared" si="27"/>
        <v/>
      </c>
      <c r="AG227" s="34" t="str">
        <f t="shared" ref="AG227:AH227" si="938">IF($D227=0,"",ROUND(AA227*AD227,0))</f>
        <v/>
      </c>
      <c r="AH227" s="34" t="str">
        <f t="shared" si="938"/>
        <v/>
      </c>
      <c r="AI227" s="34" t="str">
        <f t="shared" si="29"/>
        <v/>
      </c>
      <c r="AJ227" s="80"/>
      <c r="AK227" s="99"/>
      <c r="AL227" s="17"/>
      <c r="AM227" s="100" t="str">
        <f t="shared" si="30"/>
        <v/>
      </c>
      <c r="AN227" s="43" t="str">
        <f t="shared" si="31"/>
        <v/>
      </c>
      <c r="AO227" s="100" t="str">
        <f t="shared" si="32"/>
        <v/>
      </c>
      <c r="AP227" s="42" t="str">
        <f t="shared" si="33"/>
        <v/>
      </c>
      <c r="AQ227" s="39" t="str">
        <f t="shared" si="34"/>
        <v/>
      </c>
      <c r="AR227" s="39" t="str">
        <f t="shared" si="35"/>
        <v/>
      </c>
      <c r="AS227" s="39" t="str">
        <f t="shared" si="36"/>
        <v/>
      </c>
      <c r="AT227" s="39" t="str">
        <f t="shared" si="37"/>
        <v/>
      </c>
      <c r="AU227" s="39" t="str">
        <f t="shared" si="10"/>
        <v/>
      </c>
      <c r="AV227" s="39" t="str">
        <f t="shared" si="38"/>
        <v/>
      </c>
      <c r="AW227" s="39" t="str">
        <f t="shared" si="39"/>
        <v/>
      </c>
      <c r="AX227" s="39" t="str">
        <f t="shared" si="40"/>
        <v/>
      </c>
    </row>
    <row r="228">
      <c r="A228" s="73"/>
      <c r="B228" s="73"/>
      <c r="C228" s="73"/>
      <c r="D228" s="74">
        <f t="shared" si="11"/>
        <v>0</v>
      </c>
      <c r="E228" s="84" t="str">
        <f>'AtLarge; STUV'!M234</f>
        <v/>
      </c>
      <c r="F228" s="84" t="str">
        <f>'AtLarge; STUV'!N234</f>
        <v/>
      </c>
      <c r="G228" s="85" t="str">
        <f>'AtLarge; STUV'!O234</f>
        <v/>
      </c>
      <c r="H228" s="85" t="str">
        <f>'AtLarge; STUV'!P234</f>
        <v/>
      </c>
      <c r="I228" s="94" t="str">
        <f t="shared" si="12"/>
        <v/>
      </c>
      <c r="J228" s="95" t="str">
        <f t="shared" si="13"/>
        <v/>
      </c>
      <c r="K228" s="96" t="str">
        <f t="shared" ref="K228:M228" si="939">IF($D228=0,"",POWER($I228,K$2))</f>
        <v/>
      </c>
      <c r="L228" s="96" t="str">
        <f t="shared" si="939"/>
        <v/>
      </c>
      <c r="M228" s="96" t="str">
        <f t="shared" si="939"/>
        <v/>
      </c>
      <c r="N228" s="97" t="str">
        <f t="shared" ref="N228:O228" si="940">IF($D228=0,"",$J228*K228)</f>
        <v/>
      </c>
      <c r="O228" s="97" t="str">
        <f t="shared" si="940"/>
        <v/>
      </c>
      <c r="P228" s="40"/>
      <c r="Q228" s="40"/>
      <c r="R228" s="40"/>
      <c r="S228" s="40"/>
      <c r="T228" s="84" t="str">
        <f t="shared" si="16"/>
        <v/>
      </c>
      <c r="U228" s="84" t="str">
        <f t="shared" si="17"/>
        <v/>
      </c>
      <c r="V228" s="98" t="str">
        <f t="shared" si="18"/>
        <v/>
      </c>
      <c r="W228" s="98" t="str">
        <f t="shared" si="19"/>
        <v/>
      </c>
      <c r="X228" s="40" t="str">
        <f t="shared" si="20"/>
        <v/>
      </c>
      <c r="Y228" s="40" t="str">
        <f t="shared" si="21"/>
        <v/>
      </c>
      <c r="Z228" s="40" t="str">
        <f t="shared" si="22"/>
        <v/>
      </c>
      <c r="AA228" s="40" t="str">
        <f t="shared" si="23"/>
        <v/>
      </c>
      <c r="AB228" s="40" t="str">
        <f t="shared" si="24"/>
        <v/>
      </c>
      <c r="AC228" s="40" t="str">
        <f t="shared" si="25"/>
        <v/>
      </c>
      <c r="AD228" s="40" t="str">
        <f t="shared" ref="AD228:AE228" si="941">IF($D228=0,"",IFERROR(F228/AA228,0.5))</f>
        <v/>
      </c>
      <c r="AE228" s="40" t="str">
        <f t="shared" si="941"/>
        <v/>
      </c>
      <c r="AF228" s="34" t="str">
        <f t="shared" si="27"/>
        <v/>
      </c>
      <c r="AG228" s="34" t="str">
        <f t="shared" ref="AG228:AH228" si="942">IF($D228=0,"",ROUND(AA228*AD228,0))</f>
        <v/>
      </c>
      <c r="AH228" s="34" t="str">
        <f t="shared" si="942"/>
        <v/>
      </c>
      <c r="AI228" s="34" t="str">
        <f t="shared" si="29"/>
        <v/>
      </c>
      <c r="AJ228" s="80"/>
      <c r="AK228" s="99"/>
      <c r="AL228" s="17"/>
      <c r="AM228" s="100" t="str">
        <f t="shared" si="30"/>
        <v/>
      </c>
      <c r="AN228" s="43" t="str">
        <f t="shared" si="31"/>
        <v/>
      </c>
      <c r="AO228" s="100" t="str">
        <f t="shared" si="32"/>
        <v/>
      </c>
      <c r="AP228" s="42" t="str">
        <f t="shared" si="33"/>
        <v/>
      </c>
      <c r="AQ228" s="39" t="str">
        <f t="shared" si="34"/>
        <v/>
      </c>
      <c r="AR228" s="39" t="str">
        <f t="shared" si="35"/>
        <v/>
      </c>
      <c r="AS228" s="39" t="str">
        <f t="shared" si="36"/>
        <v/>
      </c>
      <c r="AT228" s="39" t="str">
        <f t="shared" si="37"/>
        <v/>
      </c>
      <c r="AU228" s="39" t="str">
        <f t="shared" si="10"/>
        <v/>
      </c>
      <c r="AV228" s="39" t="str">
        <f t="shared" si="38"/>
        <v/>
      </c>
      <c r="AW228" s="39" t="str">
        <f t="shared" si="39"/>
        <v/>
      </c>
      <c r="AX228" s="39" t="str">
        <f t="shared" si="40"/>
        <v/>
      </c>
    </row>
    <row r="229">
      <c r="A229" s="73"/>
      <c r="B229" s="73"/>
      <c r="C229" s="73"/>
      <c r="D229" s="74">
        <f t="shared" si="11"/>
        <v>0</v>
      </c>
      <c r="E229" s="84" t="str">
        <f>'AtLarge; STUV'!M235</f>
        <v/>
      </c>
      <c r="F229" s="84" t="str">
        <f>'AtLarge; STUV'!N235</f>
        <v/>
      </c>
      <c r="G229" s="85" t="str">
        <f>'AtLarge; STUV'!O235</f>
        <v/>
      </c>
      <c r="H229" s="85" t="str">
        <f>'AtLarge; STUV'!P235</f>
        <v/>
      </c>
      <c r="I229" s="94" t="str">
        <f t="shared" si="12"/>
        <v/>
      </c>
      <c r="J229" s="95" t="str">
        <f t="shared" si="13"/>
        <v/>
      </c>
      <c r="K229" s="96" t="str">
        <f t="shared" ref="K229:M229" si="943">IF($D229=0,"",POWER($I229,K$2))</f>
        <v/>
      </c>
      <c r="L229" s="96" t="str">
        <f t="shared" si="943"/>
        <v/>
      </c>
      <c r="M229" s="96" t="str">
        <f t="shared" si="943"/>
        <v/>
      </c>
      <c r="N229" s="97" t="str">
        <f t="shared" ref="N229:O229" si="944">IF($D229=0,"",$J229*K229)</f>
        <v/>
      </c>
      <c r="O229" s="97" t="str">
        <f t="shared" si="944"/>
        <v/>
      </c>
      <c r="P229" s="40"/>
      <c r="Q229" s="40"/>
      <c r="R229" s="40"/>
      <c r="S229" s="40"/>
      <c r="T229" s="84" t="str">
        <f t="shared" si="16"/>
        <v/>
      </c>
      <c r="U229" s="84" t="str">
        <f t="shared" si="17"/>
        <v/>
      </c>
      <c r="V229" s="98" t="str">
        <f t="shared" si="18"/>
        <v/>
      </c>
      <c r="W229" s="98" t="str">
        <f t="shared" si="19"/>
        <v/>
      </c>
      <c r="X229" s="40" t="str">
        <f t="shared" si="20"/>
        <v/>
      </c>
      <c r="Y229" s="40" t="str">
        <f t="shared" si="21"/>
        <v/>
      </c>
      <c r="Z229" s="40" t="str">
        <f t="shared" si="22"/>
        <v/>
      </c>
      <c r="AA229" s="40" t="str">
        <f t="shared" si="23"/>
        <v/>
      </c>
      <c r="AB229" s="40" t="str">
        <f t="shared" si="24"/>
        <v/>
      </c>
      <c r="AC229" s="40" t="str">
        <f t="shared" si="25"/>
        <v/>
      </c>
      <c r="AD229" s="40" t="str">
        <f t="shared" ref="AD229:AE229" si="945">IF($D229=0,"",IFERROR(F229/AA229,0.5))</f>
        <v/>
      </c>
      <c r="AE229" s="40" t="str">
        <f t="shared" si="945"/>
        <v/>
      </c>
      <c r="AF229" s="34" t="str">
        <f t="shared" si="27"/>
        <v/>
      </c>
      <c r="AG229" s="34" t="str">
        <f t="shared" ref="AG229:AH229" si="946">IF($D229=0,"",ROUND(AA229*AD229,0))</f>
        <v/>
      </c>
      <c r="AH229" s="34" t="str">
        <f t="shared" si="946"/>
        <v/>
      </c>
      <c r="AI229" s="34" t="str">
        <f t="shared" si="29"/>
        <v/>
      </c>
      <c r="AJ229" s="80"/>
      <c r="AK229" s="99"/>
      <c r="AL229" s="17"/>
      <c r="AM229" s="100" t="str">
        <f t="shared" si="30"/>
        <v/>
      </c>
      <c r="AN229" s="43" t="str">
        <f t="shared" si="31"/>
        <v/>
      </c>
      <c r="AO229" s="100" t="str">
        <f t="shared" si="32"/>
        <v/>
      </c>
      <c r="AP229" s="42" t="str">
        <f t="shared" si="33"/>
        <v/>
      </c>
      <c r="AQ229" s="39" t="str">
        <f t="shared" si="34"/>
        <v/>
      </c>
      <c r="AR229" s="39" t="str">
        <f t="shared" si="35"/>
        <v/>
      </c>
      <c r="AS229" s="39" t="str">
        <f t="shared" si="36"/>
        <v/>
      </c>
      <c r="AT229" s="39" t="str">
        <f t="shared" si="37"/>
        <v/>
      </c>
      <c r="AU229" s="39" t="str">
        <f t="shared" si="10"/>
        <v/>
      </c>
      <c r="AV229" s="39" t="str">
        <f t="shared" si="38"/>
        <v/>
      </c>
      <c r="AW229" s="39" t="str">
        <f t="shared" si="39"/>
        <v/>
      </c>
      <c r="AX229" s="39" t="str">
        <f t="shared" si="40"/>
        <v/>
      </c>
    </row>
    <row r="230">
      <c r="A230" s="73"/>
      <c r="B230" s="73"/>
      <c r="C230" s="73"/>
      <c r="D230" s="74">
        <f t="shared" si="11"/>
        <v>0</v>
      </c>
      <c r="E230" s="84" t="str">
        <f>'AtLarge; STUV'!M236</f>
        <v/>
      </c>
      <c r="F230" s="84" t="str">
        <f>'AtLarge; STUV'!N236</f>
        <v/>
      </c>
      <c r="G230" s="85" t="str">
        <f>'AtLarge; STUV'!O236</f>
        <v/>
      </c>
      <c r="H230" s="85" t="str">
        <f>'AtLarge; STUV'!P236</f>
        <v/>
      </c>
      <c r="I230" s="94" t="str">
        <f t="shared" si="12"/>
        <v/>
      </c>
      <c r="J230" s="95" t="str">
        <f t="shared" si="13"/>
        <v/>
      </c>
      <c r="K230" s="96" t="str">
        <f t="shared" ref="K230:M230" si="947">IF($D230=0,"",POWER($I230,K$2))</f>
        <v/>
      </c>
      <c r="L230" s="96" t="str">
        <f t="shared" si="947"/>
        <v/>
      </c>
      <c r="M230" s="96" t="str">
        <f t="shared" si="947"/>
        <v/>
      </c>
      <c r="N230" s="97" t="str">
        <f t="shared" ref="N230:O230" si="948">IF($D230=0,"",$J230*K230)</f>
        <v/>
      </c>
      <c r="O230" s="97" t="str">
        <f t="shared" si="948"/>
        <v/>
      </c>
      <c r="P230" s="40"/>
      <c r="Q230" s="40"/>
      <c r="R230" s="40"/>
      <c r="S230" s="40"/>
      <c r="T230" s="84" t="str">
        <f t="shared" si="16"/>
        <v/>
      </c>
      <c r="U230" s="84" t="str">
        <f t="shared" si="17"/>
        <v/>
      </c>
      <c r="V230" s="98" t="str">
        <f t="shared" si="18"/>
        <v/>
      </c>
      <c r="W230" s="98" t="str">
        <f t="shared" si="19"/>
        <v/>
      </c>
      <c r="X230" s="40" t="str">
        <f t="shared" si="20"/>
        <v/>
      </c>
      <c r="Y230" s="40" t="str">
        <f t="shared" si="21"/>
        <v/>
      </c>
      <c r="Z230" s="40" t="str">
        <f t="shared" si="22"/>
        <v/>
      </c>
      <c r="AA230" s="40" t="str">
        <f t="shared" si="23"/>
        <v/>
      </c>
      <c r="AB230" s="40" t="str">
        <f t="shared" si="24"/>
        <v/>
      </c>
      <c r="AC230" s="40" t="str">
        <f t="shared" si="25"/>
        <v/>
      </c>
      <c r="AD230" s="40" t="str">
        <f t="shared" ref="AD230:AE230" si="949">IF($D230=0,"",IFERROR(F230/AA230,0.5))</f>
        <v/>
      </c>
      <c r="AE230" s="40" t="str">
        <f t="shared" si="949"/>
        <v/>
      </c>
      <c r="AF230" s="34" t="str">
        <f t="shared" si="27"/>
        <v/>
      </c>
      <c r="AG230" s="34" t="str">
        <f t="shared" ref="AG230:AH230" si="950">IF($D230=0,"",ROUND(AA230*AD230,0))</f>
        <v/>
      </c>
      <c r="AH230" s="34" t="str">
        <f t="shared" si="950"/>
        <v/>
      </c>
      <c r="AI230" s="34" t="str">
        <f t="shared" si="29"/>
        <v/>
      </c>
      <c r="AJ230" s="80"/>
      <c r="AK230" s="99"/>
      <c r="AL230" s="17"/>
      <c r="AM230" s="100" t="str">
        <f t="shared" si="30"/>
        <v/>
      </c>
      <c r="AN230" s="43" t="str">
        <f t="shared" si="31"/>
        <v/>
      </c>
      <c r="AO230" s="100" t="str">
        <f t="shared" si="32"/>
        <v/>
      </c>
      <c r="AP230" s="42" t="str">
        <f t="shared" si="33"/>
        <v/>
      </c>
      <c r="AQ230" s="39" t="str">
        <f t="shared" si="34"/>
        <v/>
      </c>
      <c r="AR230" s="39" t="str">
        <f t="shared" si="35"/>
        <v/>
      </c>
      <c r="AS230" s="39" t="str">
        <f t="shared" si="36"/>
        <v/>
      </c>
      <c r="AT230" s="39" t="str">
        <f t="shared" si="37"/>
        <v/>
      </c>
      <c r="AU230" s="39" t="str">
        <f t="shared" si="10"/>
        <v/>
      </c>
      <c r="AV230" s="39" t="str">
        <f t="shared" si="38"/>
        <v/>
      </c>
      <c r="AW230" s="39" t="str">
        <f t="shared" si="39"/>
        <v/>
      </c>
      <c r="AX230" s="39" t="str">
        <f t="shared" si="40"/>
        <v/>
      </c>
    </row>
    <row r="231">
      <c r="A231" s="73"/>
      <c r="B231" s="73"/>
      <c r="C231" s="73"/>
      <c r="D231" s="74">
        <f t="shared" si="11"/>
        <v>0</v>
      </c>
      <c r="E231" s="84" t="str">
        <f>'AtLarge; STUV'!M237</f>
        <v/>
      </c>
      <c r="F231" s="84" t="str">
        <f>'AtLarge; STUV'!N237</f>
        <v/>
      </c>
      <c r="G231" s="85" t="str">
        <f>'AtLarge; STUV'!O237</f>
        <v/>
      </c>
      <c r="H231" s="85" t="str">
        <f>'AtLarge; STUV'!P237</f>
        <v/>
      </c>
      <c r="I231" s="94" t="str">
        <f t="shared" si="12"/>
        <v/>
      </c>
      <c r="J231" s="95" t="str">
        <f t="shared" si="13"/>
        <v/>
      </c>
      <c r="K231" s="96" t="str">
        <f t="shared" ref="K231:M231" si="951">IF($D231=0,"",POWER($I231,K$2))</f>
        <v/>
      </c>
      <c r="L231" s="96" t="str">
        <f t="shared" si="951"/>
        <v/>
      </c>
      <c r="M231" s="96" t="str">
        <f t="shared" si="951"/>
        <v/>
      </c>
      <c r="N231" s="97" t="str">
        <f t="shared" ref="N231:O231" si="952">IF($D231=0,"",$J231*K231)</f>
        <v/>
      </c>
      <c r="O231" s="97" t="str">
        <f t="shared" si="952"/>
        <v/>
      </c>
      <c r="P231" s="40"/>
      <c r="Q231" s="40"/>
      <c r="R231" s="40"/>
      <c r="S231" s="40"/>
      <c r="T231" s="84" t="str">
        <f t="shared" si="16"/>
        <v/>
      </c>
      <c r="U231" s="84" t="str">
        <f t="shared" si="17"/>
        <v/>
      </c>
      <c r="V231" s="98" t="str">
        <f t="shared" si="18"/>
        <v/>
      </c>
      <c r="W231" s="98" t="str">
        <f t="shared" si="19"/>
        <v/>
      </c>
      <c r="X231" s="40" t="str">
        <f t="shared" si="20"/>
        <v/>
      </c>
      <c r="Y231" s="40" t="str">
        <f t="shared" si="21"/>
        <v/>
      </c>
      <c r="Z231" s="40" t="str">
        <f t="shared" si="22"/>
        <v/>
      </c>
      <c r="AA231" s="40" t="str">
        <f t="shared" si="23"/>
        <v/>
      </c>
      <c r="AB231" s="40" t="str">
        <f t="shared" si="24"/>
        <v/>
      </c>
      <c r="AC231" s="40" t="str">
        <f t="shared" si="25"/>
        <v/>
      </c>
      <c r="AD231" s="40" t="str">
        <f t="shared" ref="AD231:AE231" si="953">IF($D231=0,"",IFERROR(F231/AA231,0.5))</f>
        <v/>
      </c>
      <c r="AE231" s="40" t="str">
        <f t="shared" si="953"/>
        <v/>
      </c>
      <c r="AF231" s="34" t="str">
        <f t="shared" si="27"/>
        <v/>
      </c>
      <c r="AG231" s="34" t="str">
        <f t="shared" ref="AG231:AH231" si="954">IF($D231=0,"",ROUND(AA231*AD231,0))</f>
        <v/>
      </c>
      <c r="AH231" s="34" t="str">
        <f t="shared" si="954"/>
        <v/>
      </c>
      <c r="AI231" s="34" t="str">
        <f t="shared" si="29"/>
        <v/>
      </c>
      <c r="AJ231" s="80"/>
      <c r="AK231" s="99"/>
      <c r="AL231" s="17"/>
      <c r="AM231" s="100" t="str">
        <f t="shared" si="30"/>
        <v/>
      </c>
      <c r="AN231" s="43" t="str">
        <f t="shared" si="31"/>
        <v/>
      </c>
      <c r="AO231" s="100" t="str">
        <f t="shared" si="32"/>
        <v/>
      </c>
      <c r="AP231" s="42" t="str">
        <f t="shared" si="33"/>
        <v/>
      </c>
      <c r="AQ231" s="39" t="str">
        <f t="shared" si="34"/>
        <v/>
      </c>
      <c r="AR231" s="39" t="str">
        <f t="shared" si="35"/>
        <v/>
      </c>
      <c r="AS231" s="39" t="str">
        <f t="shared" si="36"/>
        <v/>
      </c>
      <c r="AT231" s="39" t="str">
        <f t="shared" si="37"/>
        <v/>
      </c>
      <c r="AU231" s="39" t="str">
        <f t="shared" si="10"/>
        <v/>
      </c>
      <c r="AV231" s="39" t="str">
        <f t="shared" si="38"/>
        <v/>
      </c>
      <c r="AW231" s="39" t="str">
        <f t="shared" si="39"/>
        <v/>
      </c>
      <c r="AX231" s="39" t="str">
        <f t="shared" si="40"/>
        <v/>
      </c>
    </row>
    <row r="232">
      <c r="A232" s="73"/>
      <c r="B232" s="73"/>
      <c r="C232" s="73"/>
      <c r="D232" s="74">
        <f t="shared" si="11"/>
        <v>0</v>
      </c>
      <c r="E232" s="84" t="str">
        <f>'AtLarge; STUV'!M238</f>
        <v/>
      </c>
      <c r="F232" s="84" t="str">
        <f>'AtLarge; STUV'!N238</f>
        <v/>
      </c>
      <c r="G232" s="85" t="str">
        <f>'AtLarge; STUV'!O238</f>
        <v/>
      </c>
      <c r="H232" s="85" t="str">
        <f>'AtLarge; STUV'!P238</f>
        <v/>
      </c>
      <c r="I232" s="94" t="str">
        <f t="shared" si="12"/>
        <v/>
      </c>
      <c r="J232" s="95" t="str">
        <f t="shared" si="13"/>
        <v/>
      </c>
      <c r="K232" s="96" t="str">
        <f t="shared" ref="K232:M232" si="955">IF($D232=0,"",POWER($I232,K$2))</f>
        <v/>
      </c>
      <c r="L232" s="96" t="str">
        <f t="shared" si="955"/>
        <v/>
      </c>
      <c r="M232" s="96" t="str">
        <f t="shared" si="955"/>
        <v/>
      </c>
      <c r="N232" s="97" t="str">
        <f t="shared" ref="N232:O232" si="956">IF($D232=0,"",$J232*K232)</f>
        <v/>
      </c>
      <c r="O232" s="97" t="str">
        <f t="shared" si="956"/>
        <v/>
      </c>
      <c r="P232" s="40"/>
      <c r="Q232" s="40"/>
      <c r="R232" s="40"/>
      <c r="S232" s="40"/>
      <c r="T232" s="84" t="str">
        <f t="shared" si="16"/>
        <v/>
      </c>
      <c r="U232" s="84" t="str">
        <f t="shared" si="17"/>
        <v/>
      </c>
      <c r="V232" s="98" t="str">
        <f t="shared" si="18"/>
        <v/>
      </c>
      <c r="W232" s="98" t="str">
        <f t="shared" si="19"/>
        <v/>
      </c>
      <c r="X232" s="40" t="str">
        <f t="shared" si="20"/>
        <v/>
      </c>
      <c r="Y232" s="40" t="str">
        <f t="shared" si="21"/>
        <v/>
      </c>
      <c r="Z232" s="40" t="str">
        <f t="shared" si="22"/>
        <v/>
      </c>
      <c r="AA232" s="40" t="str">
        <f t="shared" si="23"/>
        <v/>
      </c>
      <c r="AB232" s="40" t="str">
        <f t="shared" si="24"/>
        <v/>
      </c>
      <c r="AC232" s="40" t="str">
        <f t="shared" si="25"/>
        <v/>
      </c>
      <c r="AD232" s="40" t="str">
        <f t="shared" ref="AD232:AE232" si="957">IF($D232=0,"",IFERROR(F232/AA232,0.5))</f>
        <v/>
      </c>
      <c r="AE232" s="40" t="str">
        <f t="shared" si="957"/>
        <v/>
      </c>
      <c r="AF232" s="34" t="str">
        <f t="shared" si="27"/>
        <v/>
      </c>
      <c r="AG232" s="34" t="str">
        <f t="shared" ref="AG232:AH232" si="958">IF($D232=0,"",ROUND(AA232*AD232,0))</f>
        <v/>
      </c>
      <c r="AH232" s="34" t="str">
        <f t="shared" si="958"/>
        <v/>
      </c>
      <c r="AI232" s="34" t="str">
        <f t="shared" si="29"/>
        <v/>
      </c>
      <c r="AJ232" s="80"/>
      <c r="AK232" s="99"/>
      <c r="AL232" s="17"/>
      <c r="AM232" s="100" t="str">
        <f t="shared" si="30"/>
        <v/>
      </c>
      <c r="AN232" s="43" t="str">
        <f t="shared" si="31"/>
        <v/>
      </c>
      <c r="AO232" s="100" t="str">
        <f t="shared" si="32"/>
        <v/>
      </c>
      <c r="AP232" s="42" t="str">
        <f t="shared" si="33"/>
        <v/>
      </c>
      <c r="AQ232" s="39" t="str">
        <f t="shared" si="34"/>
        <v/>
      </c>
      <c r="AR232" s="39" t="str">
        <f t="shared" si="35"/>
        <v/>
      </c>
      <c r="AS232" s="39" t="str">
        <f t="shared" si="36"/>
        <v/>
      </c>
      <c r="AT232" s="39" t="str">
        <f t="shared" si="37"/>
        <v/>
      </c>
      <c r="AU232" s="39" t="str">
        <f t="shared" si="10"/>
        <v/>
      </c>
      <c r="AV232" s="39" t="str">
        <f t="shared" si="38"/>
        <v/>
      </c>
      <c r="AW232" s="39" t="str">
        <f t="shared" si="39"/>
        <v/>
      </c>
      <c r="AX232" s="39" t="str">
        <f t="shared" si="40"/>
        <v/>
      </c>
    </row>
    <row r="233">
      <c r="A233" s="73"/>
      <c r="B233" s="73"/>
      <c r="C233" s="73"/>
      <c r="D233" s="74">
        <f t="shared" si="11"/>
        <v>0</v>
      </c>
      <c r="E233" s="84" t="str">
        <f>'AtLarge; STUV'!M239</f>
        <v/>
      </c>
      <c r="F233" s="84" t="str">
        <f>'AtLarge; STUV'!N239</f>
        <v/>
      </c>
      <c r="G233" s="85" t="str">
        <f>'AtLarge; STUV'!O239</f>
        <v/>
      </c>
      <c r="H233" s="85" t="str">
        <f>'AtLarge; STUV'!P239</f>
        <v/>
      </c>
      <c r="I233" s="94" t="str">
        <f t="shared" si="12"/>
        <v/>
      </c>
      <c r="J233" s="95" t="str">
        <f t="shared" si="13"/>
        <v/>
      </c>
      <c r="K233" s="96" t="str">
        <f t="shared" ref="K233:M233" si="959">IF($D233=0,"",POWER($I233,K$2))</f>
        <v/>
      </c>
      <c r="L233" s="96" t="str">
        <f t="shared" si="959"/>
        <v/>
      </c>
      <c r="M233" s="96" t="str">
        <f t="shared" si="959"/>
        <v/>
      </c>
      <c r="N233" s="97" t="str">
        <f t="shared" ref="N233:O233" si="960">IF($D233=0,"",$J233*K233)</f>
        <v/>
      </c>
      <c r="O233" s="97" t="str">
        <f t="shared" si="960"/>
        <v/>
      </c>
      <c r="P233" s="40"/>
      <c r="Q233" s="40"/>
      <c r="R233" s="40"/>
      <c r="S233" s="40"/>
      <c r="T233" s="84" t="str">
        <f t="shared" si="16"/>
        <v/>
      </c>
      <c r="U233" s="84" t="str">
        <f t="shared" si="17"/>
        <v/>
      </c>
      <c r="V233" s="98" t="str">
        <f t="shared" si="18"/>
        <v/>
      </c>
      <c r="W233" s="98" t="str">
        <f t="shared" si="19"/>
        <v/>
      </c>
      <c r="X233" s="40" t="str">
        <f t="shared" si="20"/>
        <v/>
      </c>
      <c r="Y233" s="40" t="str">
        <f t="shared" si="21"/>
        <v/>
      </c>
      <c r="Z233" s="40" t="str">
        <f t="shared" si="22"/>
        <v/>
      </c>
      <c r="AA233" s="40" t="str">
        <f t="shared" si="23"/>
        <v/>
      </c>
      <c r="AB233" s="40" t="str">
        <f t="shared" si="24"/>
        <v/>
      </c>
      <c r="AC233" s="40" t="str">
        <f t="shared" si="25"/>
        <v/>
      </c>
      <c r="AD233" s="40" t="str">
        <f t="shared" ref="AD233:AE233" si="961">IF($D233=0,"",IFERROR(F233/AA233,0.5))</f>
        <v/>
      </c>
      <c r="AE233" s="40" t="str">
        <f t="shared" si="961"/>
        <v/>
      </c>
      <c r="AF233" s="34" t="str">
        <f t="shared" si="27"/>
        <v/>
      </c>
      <c r="AG233" s="34" t="str">
        <f t="shared" ref="AG233:AH233" si="962">IF($D233=0,"",ROUND(AA233*AD233,0))</f>
        <v/>
      </c>
      <c r="AH233" s="34" t="str">
        <f t="shared" si="962"/>
        <v/>
      </c>
      <c r="AI233" s="34" t="str">
        <f t="shared" si="29"/>
        <v/>
      </c>
      <c r="AJ233" s="80"/>
      <c r="AK233" s="99"/>
      <c r="AL233" s="17"/>
      <c r="AM233" s="100" t="str">
        <f t="shared" si="30"/>
        <v/>
      </c>
      <c r="AN233" s="43" t="str">
        <f t="shared" si="31"/>
        <v/>
      </c>
      <c r="AO233" s="100" t="str">
        <f t="shared" si="32"/>
        <v/>
      </c>
      <c r="AP233" s="42" t="str">
        <f t="shared" si="33"/>
        <v/>
      </c>
      <c r="AQ233" s="39" t="str">
        <f t="shared" si="34"/>
        <v/>
      </c>
      <c r="AR233" s="39" t="str">
        <f t="shared" si="35"/>
        <v/>
      </c>
      <c r="AS233" s="39" t="str">
        <f t="shared" si="36"/>
        <v/>
      </c>
      <c r="AT233" s="39" t="str">
        <f t="shared" si="37"/>
        <v/>
      </c>
      <c r="AU233" s="39" t="str">
        <f t="shared" si="10"/>
        <v/>
      </c>
      <c r="AV233" s="39" t="str">
        <f t="shared" si="38"/>
        <v/>
      </c>
      <c r="AW233" s="39" t="str">
        <f t="shared" si="39"/>
        <v/>
      </c>
      <c r="AX233" s="39" t="str">
        <f t="shared" si="40"/>
        <v/>
      </c>
    </row>
    <row r="234">
      <c r="A234" s="73"/>
      <c r="B234" s="73"/>
      <c r="C234" s="73"/>
      <c r="D234" s="74">
        <f t="shared" si="11"/>
        <v>0</v>
      </c>
      <c r="E234" s="84" t="str">
        <f>'AtLarge; STUV'!M240</f>
        <v/>
      </c>
      <c r="F234" s="84" t="str">
        <f>'AtLarge; STUV'!N240</f>
        <v/>
      </c>
      <c r="G234" s="85" t="str">
        <f>'AtLarge; STUV'!O240</f>
        <v/>
      </c>
      <c r="H234" s="85" t="str">
        <f>'AtLarge; STUV'!P240</f>
        <v/>
      </c>
      <c r="I234" s="94" t="str">
        <f t="shared" si="12"/>
        <v/>
      </c>
      <c r="J234" s="95" t="str">
        <f t="shared" si="13"/>
        <v/>
      </c>
      <c r="K234" s="96" t="str">
        <f t="shared" ref="K234:M234" si="963">IF($D234=0,"",POWER($I234,K$2))</f>
        <v/>
      </c>
      <c r="L234" s="96" t="str">
        <f t="shared" si="963"/>
        <v/>
      </c>
      <c r="M234" s="96" t="str">
        <f t="shared" si="963"/>
        <v/>
      </c>
      <c r="N234" s="97" t="str">
        <f t="shared" ref="N234:O234" si="964">IF($D234=0,"",$J234*K234)</f>
        <v/>
      </c>
      <c r="O234" s="97" t="str">
        <f t="shared" si="964"/>
        <v/>
      </c>
      <c r="P234" s="40"/>
      <c r="Q234" s="40"/>
      <c r="R234" s="40"/>
      <c r="S234" s="40"/>
      <c r="T234" s="84" t="str">
        <f t="shared" si="16"/>
        <v/>
      </c>
      <c r="U234" s="84" t="str">
        <f t="shared" si="17"/>
        <v/>
      </c>
      <c r="V234" s="98" t="str">
        <f t="shared" si="18"/>
        <v/>
      </c>
      <c r="W234" s="98" t="str">
        <f t="shared" si="19"/>
        <v/>
      </c>
      <c r="X234" s="40" t="str">
        <f t="shared" si="20"/>
        <v/>
      </c>
      <c r="Y234" s="40" t="str">
        <f t="shared" si="21"/>
        <v/>
      </c>
      <c r="Z234" s="40" t="str">
        <f t="shared" si="22"/>
        <v/>
      </c>
      <c r="AA234" s="40" t="str">
        <f t="shared" si="23"/>
        <v/>
      </c>
      <c r="AB234" s="40" t="str">
        <f t="shared" si="24"/>
        <v/>
      </c>
      <c r="AC234" s="40" t="str">
        <f t="shared" si="25"/>
        <v/>
      </c>
      <c r="AD234" s="40" t="str">
        <f t="shared" ref="AD234:AE234" si="965">IF($D234=0,"",IFERROR(F234/AA234,0.5))</f>
        <v/>
      </c>
      <c r="AE234" s="40" t="str">
        <f t="shared" si="965"/>
        <v/>
      </c>
      <c r="AF234" s="34" t="str">
        <f t="shared" si="27"/>
        <v/>
      </c>
      <c r="AG234" s="34" t="str">
        <f t="shared" ref="AG234:AH234" si="966">IF($D234=0,"",ROUND(AA234*AD234,0))</f>
        <v/>
      </c>
      <c r="AH234" s="34" t="str">
        <f t="shared" si="966"/>
        <v/>
      </c>
      <c r="AI234" s="34" t="str">
        <f t="shared" si="29"/>
        <v/>
      </c>
      <c r="AJ234" s="80"/>
      <c r="AK234" s="99"/>
      <c r="AL234" s="17"/>
      <c r="AM234" s="100" t="str">
        <f t="shared" si="30"/>
        <v/>
      </c>
      <c r="AN234" s="43" t="str">
        <f t="shared" si="31"/>
        <v/>
      </c>
      <c r="AO234" s="100" t="str">
        <f t="shared" si="32"/>
        <v/>
      </c>
      <c r="AP234" s="42" t="str">
        <f t="shared" si="33"/>
        <v/>
      </c>
      <c r="AQ234" s="39" t="str">
        <f t="shared" si="34"/>
        <v/>
      </c>
      <c r="AR234" s="39" t="str">
        <f t="shared" si="35"/>
        <v/>
      </c>
      <c r="AS234" s="39" t="str">
        <f t="shared" si="36"/>
        <v/>
      </c>
      <c r="AT234" s="39" t="str">
        <f t="shared" si="37"/>
        <v/>
      </c>
      <c r="AU234" s="39" t="str">
        <f t="shared" si="10"/>
        <v/>
      </c>
      <c r="AV234" s="39" t="str">
        <f t="shared" si="38"/>
        <v/>
      </c>
      <c r="AW234" s="39" t="str">
        <f t="shared" si="39"/>
        <v/>
      </c>
      <c r="AX234" s="39" t="str">
        <f t="shared" si="40"/>
        <v/>
      </c>
    </row>
    <row r="235">
      <c r="A235" s="73"/>
      <c r="B235" s="73"/>
      <c r="C235" s="73"/>
      <c r="D235" s="74">
        <f t="shared" si="11"/>
        <v>0</v>
      </c>
      <c r="E235" s="84" t="str">
        <f>'AtLarge; STUV'!M241</f>
        <v/>
      </c>
      <c r="F235" s="84" t="str">
        <f>'AtLarge; STUV'!N241</f>
        <v/>
      </c>
      <c r="G235" s="85" t="str">
        <f>'AtLarge; STUV'!O241</f>
        <v/>
      </c>
      <c r="H235" s="85" t="str">
        <f>'AtLarge; STUV'!P241</f>
        <v/>
      </c>
      <c r="I235" s="94" t="str">
        <f t="shared" si="12"/>
        <v/>
      </c>
      <c r="J235" s="95" t="str">
        <f t="shared" si="13"/>
        <v/>
      </c>
      <c r="K235" s="96" t="str">
        <f t="shared" ref="K235:M235" si="967">IF($D235=0,"",POWER($I235,K$2))</f>
        <v/>
      </c>
      <c r="L235" s="96" t="str">
        <f t="shared" si="967"/>
        <v/>
      </c>
      <c r="M235" s="96" t="str">
        <f t="shared" si="967"/>
        <v/>
      </c>
      <c r="N235" s="97" t="str">
        <f t="shared" ref="N235:O235" si="968">IF($D235=0,"",$J235*K235)</f>
        <v/>
      </c>
      <c r="O235" s="97" t="str">
        <f t="shared" si="968"/>
        <v/>
      </c>
      <c r="P235" s="40"/>
      <c r="Q235" s="40"/>
      <c r="R235" s="40"/>
      <c r="S235" s="40"/>
      <c r="T235" s="84" t="str">
        <f t="shared" si="16"/>
        <v/>
      </c>
      <c r="U235" s="84" t="str">
        <f t="shared" si="17"/>
        <v/>
      </c>
      <c r="V235" s="98" t="str">
        <f t="shared" si="18"/>
        <v/>
      </c>
      <c r="W235" s="98" t="str">
        <f t="shared" si="19"/>
        <v/>
      </c>
      <c r="X235" s="40" t="str">
        <f t="shared" si="20"/>
        <v/>
      </c>
      <c r="Y235" s="40" t="str">
        <f t="shared" si="21"/>
        <v/>
      </c>
      <c r="Z235" s="40" t="str">
        <f t="shared" si="22"/>
        <v/>
      </c>
      <c r="AA235" s="40" t="str">
        <f t="shared" si="23"/>
        <v/>
      </c>
      <c r="AB235" s="40" t="str">
        <f t="shared" si="24"/>
        <v/>
      </c>
      <c r="AC235" s="40" t="str">
        <f t="shared" si="25"/>
        <v/>
      </c>
      <c r="AD235" s="40" t="str">
        <f t="shared" ref="AD235:AE235" si="969">IF($D235=0,"",IFERROR(F235/AA235,0.5))</f>
        <v/>
      </c>
      <c r="AE235" s="40" t="str">
        <f t="shared" si="969"/>
        <v/>
      </c>
      <c r="AF235" s="34" t="str">
        <f t="shared" si="27"/>
        <v/>
      </c>
      <c r="AG235" s="34" t="str">
        <f t="shared" ref="AG235:AH235" si="970">IF($D235=0,"",ROUND(AA235*AD235,0))</f>
        <v/>
      </c>
      <c r="AH235" s="34" t="str">
        <f t="shared" si="970"/>
        <v/>
      </c>
      <c r="AI235" s="34" t="str">
        <f t="shared" si="29"/>
        <v/>
      </c>
      <c r="AJ235" s="80"/>
      <c r="AK235" s="99"/>
      <c r="AL235" s="17"/>
      <c r="AM235" s="100" t="str">
        <f t="shared" si="30"/>
        <v/>
      </c>
      <c r="AN235" s="43" t="str">
        <f t="shared" si="31"/>
        <v/>
      </c>
      <c r="AO235" s="100" t="str">
        <f t="shared" si="32"/>
        <v/>
      </c>
      <c r="AP235" s="42" t="str">
        <f t="shared" si="33"/>
        <v/>
      </c>
      <c r="AQ235" s="39" t="str">
        <f t="shared" si="34"/>
        <v/>
      </c>
      <c r="AR235" s="39" t="str">
        <f t="shared" si="35"/>
        <v/>
      </c>
      <c r="AS235" s="39" t="str">
        <f t="shared" si="36"/>
        <v/>
      </c>
      <c r="AT235" s="39" t="str">
        <f t="shared" si="37"/>
        <v/>
      </c>
      <c r="AU235" s="39" t="str">
        <f t="shared" si="10"/>
        <v/>
      </c>
      <c r="AV235" s="39" t="str">
        <f t="shared" si="38"/>
        <v/>
      </c>
      <c r="AW235" s="39" t="str">
        <f t="shared" si="39"/>
        <v/>
      </c>
      <c r="AX235" s="39" t="str">
        <f t="shared" si="40"/>
        <v/>
      </c>
    </row>
    <row r="236">
      <c r="A236" s="73"/>
      <c r="B236" s="73"/>
      <c r="C236" s="73"/>
      <c r="D236" s="74">
        <f t="shared" si="11"/>
        <v>0</v>
      </c>
      <c r="E236" s="84" t="str">
        <f>'AtLarge; STUV'!M242</f>
        <v/>
      </c>
      <c r="F236" s="84" t="str">
        <f>'AtLarge; STUV'!N242</f>
        <v/>
      </c>
      <c r="G236" s="85" t="str">
        <f>'AtLarge; STUV'!O242</f>
        <v/>
      </c>
      <c r="H236" s="85" t="str">
        <f>'AtLarge; STUV'!P242</f>
        <v/>
      </c>
      <c r="I236" s="94" t="str">
        <f t="shared" si="12"/>
        <v/>
      </c>
      <c r="J236" s="95" t="str">
        <f t="shared" si="13"/>
        <v/>
      </c>
      <c r="K236" s="96" t="str">
        <f t="shared" ref="K236:M236" si="971">IF($D236=0,"",POWER($I236,K$2))</f>
        <v/>
      </c>
      <c r="L236" s="96" t="str">
        <f t="shared" si="971"/>
        <v/>
      </c>
      <c r="M236" s="96" t="str">
        <f t="shared" si="971"/>
        <v/>
      </c>
      <c r="N236" s="97" t="str">
        <f t="shared" ref="N236:O236" si="972">IF($D236=0,"",$J236*K236)</f>
        <v/>
      </c>
      <c r="O236" s="97" t="str">
        <f t="shared" si="972"/>
        <v/>
      </c>
      <c r="P236" s="40"/>
      <c r="Q236" s="40"/>
      <c r="R236" s="40"/>
      <c r="S236" s="40"/>
      <c r="T236" s="84" t="str">
        <f t="shared" si="16"/>
        <v/>
      </c>
      <c r="U236" s="84" t="str">
        <f t="shared" si="17"/>
        <v/>
      </c>
      <c r="V236" s="98" t="str">
        <f t="shared" si="18"/>
        <v/>
      </c>
      <c r="W236" s="98" t="str">
        <f t="shared" si="19"/>
        <v/>
      </c>
      <c r="X236" s="40" t="str">
        <f t="shared" si="20"/>
        <v/>
      </c>
      <c r="Y236" s="40" t="str">
        <f t="shared" si="21"/>
        <v/>
      </c>
      <c r="Z236" s="40" t="str">
        <f t="shared" si="22"/>
        <v/>
      </c>
      <c r="AA236" s="40" t="str">
        <f t="shared" si="23"/>
        <v/>
      </c>
      <c r="AB236" s="40" t="str">
        <f t="shared" si="24"/>
        <v/>
      </c>
      <c r="AC236" s="40" t="str">
        <f t="shared" si="25"/>
        <v/>
      </c>
      <c r="AD236" s="40" t="str">
        <f t="shared" ref="AD236:AE236" si="973">IF($D236=0,"",IFERROR(F236/AA236,0.5))</f>
        <v/>
      </c>
      <c r="AE236" s="40" t="str">
        <f t="shared" si="973"/>
        <v/>
      </c>
      <c r="AF236" s="34" t="str">
        <f t="shared" si="27"/>
        <v/>
      </c>
      <c r="AG236" s="34" t="str">
        <f t="shared" ref="AG236:AH236" si="974">IF($D236=0,"",ROUND(AA236*AD236,0))</f>
        <v/>
      </c>
      <c r="AH236" s="34" t="str">
        <f t="shared" si="974"/>
        <v/>
      </c>
      <c r="AI236" s="34" t="str">
        <f t="shared" si="29"/>
        <v/>
      </c>
      <c r="AJ236" s="80"/>
      <c r="AK236" s="99"/>
      <c r="AL236" s="17"/>
      <c r="AM236" s="100" t="str">
        <f t="shared" si="30"/>
        <v/>
      </c>
      <c r="AN236" s="43" t="str">
        <f t="shared" si="31"/>
        <v/>
      </c>
      <c r="AO236" s="100" t="str">
        <f t="shared" si="32"/>
        <v/>
      </c>
      <c r="AP236" s="42" t="str">
        <f t="shared" si="33"/>
        <v/>
      </c>
      <c r="AQ236" s="39" t="str">
        <f t="shared" si="34"/>
        <v/>
      </c>
      <c r="AR236" s="39" t="str">
        <f t="shared" si="35"/>
        <v/>
      </c>
      <c r="AS236" s="39" t="str">
        <f t="shared" si="36"/>
        <v/>
      </c>
      <c r="AT236" s="39" t="str">
        <f t="shared" si="37"/>
        <v/>
      </c>
      <c r="AU236" s="39" t="str">
        <f t="shared" si="10"/>
        <v/>
      </c>
      <c r="AV236" s="39" t="str">
        <f t="shared" si="38"/>
        <v/>
      </c>
      <c r="AW236" s="39" t="str">
        <f t="shared" si="39"/>
        <v/>
      </c>
      <c r="AX236" s="39" t="str">
        <f t="shared" si="40"/>
        <v/>
      </c>
    </row>
    <row r="237">
      <c r="A237" s="73"/>
      <c r="B237" s="73"/>
      <c r="C237" s="73"/>
      <c r="D237" s="74">
        <f t="shared" si="11"/>
        <v>0</v>
      </c>
      <c r="E237" s="84" t="str">
        <f>'AtLarge; STUV'!M243</f>
        <v/>
      </c>
      <c r="F237" s="84" t="str">
        <f>'AtLarge; STUV'!N243</f>
        <v/>
      </c>
      <c r="G237" s="85" t="str">
        <f>'AtLarge; STUV'!O243</f>
        <v/>
      </c>
      <c r="H237" s="85" t="str">
        <f>'AtLarge; STUV'!P243</f>
        <v/>
      </c>
      <c r="I237" s="94" t="str">
        <f t="shared" si="12"/>
        <v/>
      </c>
      <c r="J237" s="95" t="str">
        <f t="shared" si="13"/>
        <v/>
      </c>
      <c r="K237" s="96" t="str">
        <f t="shared" ref="K237:M237" si="975">IF($D237=0,"",POWER($I237,K$2))</f>
        <v/>
      </c>
      <c r="L237" s="96" t="str">
        <f t="shared" si="975"/>
        <v/>
      </c>
      <c r="M237" s="96" t="str">
        <f t="shared" si="975"/>
        <v/>
      </c>
      <c r="N237" s="97" t="str">
        <f t="shared" ref="N237:O237" si="976">IF($D237=0,"",$J237*K237)</f>
        <v/>
      </c>
      <c r="O237" s="97" t="str">
        <f t="shared" si="976"/>
        <v/>
      </c>
      <c r="P237" s="40"/>
      <c r="Q237" s="40"/>
      <c r="R237" s="40"/>
      <c r="S237" s="40"/>
      <c r="T237" s="84" t="str">
        <f t="shared" si="16"/>
        <v/>
      </c>
      <c r="U237" s="84" t="str">
        <f t="shared" si="17"/>
        <v/>
      </c>
      <c r="V237" s="98" t="str">
        <f t="shared" si="18"/>
        <v/>
      </c>
      <c r="W237" s="98" t="str">
        <f t="shared" si="19"/>
        <v/>
      </c>
      <c r="X237" s="40" t="str">
        <f t="shared" si="20"/>
        <v/>
      </c>
      <c r="Y237" s="40" t="str">
        <f t="shared" si="21"/>
        <v/>
      </c>
      <c r="Z237" s="40" t="str">
        <f t="shared" si="22"/>
        <v/>
      </c>
      <c r="AA237" s="40" t="str">
        <f t="shared" si="23"/>
        <v/>
      </c>
      <c r="AB237" s="40" t="str">
        <f t="shared" si="24"/>
        <v/>
      </c>
      <c r="AC237" s="40" t="str">
        <f t="shared" si="25"/>
        <v/>
      </c>
      <c r="AD237" s="40" t="str">
        <f t="shared" ref="AD237:AE237" si="977">IF($D237=0,"",IFERROR(F237/AA237,0.5))</f>
        <v/>
      </c>
      <c r="AE237" s="40" t="str">
        <f t="shared" si="977"/>
        <v/>
      </c>
      <c r="AF237" s="34" t="str">
        <f t="shared" si="27"/>
        <v/>
      </c>
      <c r="AG237" s="34" t="str">
        <f t="shared" ref="AG237:AH237" si="978">IF($D237=0,"",ROUND(AA237*AD237,0))</f>
        <v/>
      </c>
      <c r="AH237" s="34" t="str">
        <f t="shared" si="978"/>
        <v/>
      </c>
      <c r="AI237" s="34" t="str">
        <f t="shared" si="29"/>
        <v/>
      </c>
      <c r="AJ237" s="80"/>
      <c r="AK237" s="99"/>
      <c r="AL237" s="17"/>
      <c r="AM237" s="100" t="str">
        <f t="shared" si="30"/>
        <v/>
      </c>
      <c r="AN237" s="43" t="str">
        <f t="shared" si="31"/>
        <v/>
      </c>
      <c r="AO237" s="100" t="str">
        <f t="shared" si="32"/>
        <v/>
      </c>
      <c r="AP237" s="42" t="str">
        <f t="shared" si="33"/>
        <v/>
      </c>
      <c r="AQ237" s="39" t="str">
        <f t="shared" si="34"/>
        <v/>
      </c>
      <c r="AR237" s="39" t="str">
        <f t="shared" si="35"/>
        <v/>
      </c>
      <c r="AS237" s="39" t="str">
        <f t="shared" si="36"/>
        <v/>
      </c>
      <c r="AT237" s="39" t="str">
        <f t="shared" si="37"/>
        <v/>
      </c>
      <c r="AU237" s="39" t="str">
        <f t="shared" si="10"/>
        <v/>
      </c>
      <c r="AV237" s="39" t="str">
        <f t="shared" si="38"/>
        <v/>
      </c>
      <c r="AW237" s="39" t="str">
        <f t="shared" si="39"/>
        <v/>
      </c>
      <c r="AX237" s="39" t="str">
        <f t="shared" si="40"/>
        <v/>
      </c>
    </row>
    <row r="238">
      <c r="A238" s="73"/>
      <c r="B238" s="73"/>
      <c r="C238" s="73"/>
      <c r="D238" s="74">
        <f t="shared" si="11"/>
        <v>0</v>
      </c>
      <c r="E238" s="84" t="str">
        <f>'AtLarge; STUV'!M244</f>
        <v/>
      </c>
      <c r="F238" s="84" t="str">
        <f>'AtLarge; STUV'!N244</f>
        <v/>
      </c>
      <c r="G238" s="85" t="str">
        <f>'AtLarge; STUV'!O244</f>
        <v/>
      </c>
      <c r="H238" s="85" t="str">
        <f>'AtLarge; STUV'!P244</f>
        <v/>
      </c>
      <c r="I238" s="94" t="str">
        <f t="shared" si="12"/>
        <v/>
      </c>
      <c r="J238" s="95" t="str">
        <f t="shared" si="13"/>
        <v/>
      </c>
      <c r="K238" s="96" t="str">
        <f t="shared" ref="K238:M238" si="979">IF($D238=0,"",POWER($I238,K$2))</f>
        <v/>
      </c>
      <c r="L238" s="96" t="str">
        <f t="shared" si="979"/>
        <v/>
      </c>
      <c r="M238" s="96" t="str">
        <f t="shared" si="979"/>
        <v/>
      </c>
      <c r="N238" s="97" t="str">
        <f t="shared" ref="N238:O238" si="980">IF($D238=0,"",$J238*K238)</f>
        <v/>
      </c>
      <c r="O238" s="97" t="str">
        <f t="shared" si="980"/>
        <v/>
      </c>
      <c r="P238" s="40"/>
      <c r="Q238" s="40"/>
      <c r="R238" s="40"/>
      <c r="S238" s="40"/>
      <c r="T238" s="84" t="str">
        <f t="shared" si="16"/>
        <v/>
      </c>
      <c r="U238" s="84" t="str">
        <f t="shared" si="17"/>
        <v/>
      </c>
      <c r="V238" s="98" t="str">
        <f t="shared" si="18"/>
        <v/>
      </c>
      <c r="W238" s="98" t="str">
        <f t="shared" si="19"/>
        <v/>
      </c>
      <c r="X238" s="40" t="str">
        <f t="shared" si="20"/>
        <v/>
      </c>
      <c r="Y238" s="40" t="str">
        <f t="shared" si="21"/>
        <v/>
      </c>
      <c r="Z238" s="40" t="str">
        <f t="shared" si="22"/>
        <v/>
      </c>
      <c r="AA238" s="40" t="str">
        <f t="shared" si="23"/>
        <v/>
      </c>
      <c r="AB238" s="40" t="str">
        <f t="shared" si="24"/>
        <v/>
      </c>
      <c r="AC238" s="40" t="str">
        <f t="shared" si="25"/>
        <v/>
      </c>
      <c r="AD238" s="40" t="str">
        <f t="shared" ref="AD238:AE238" si="981">IF($D238=0,"",IFERROR(F238/AA238,0.5))</f>
        <v/>
      </c>
      <c r="AE238" s="40" t="str">
        <f t="shared" si="981"/>
        <v/>
      </c>
      <c r="AF238" s="34" t="str">
        <f t="shared" si="27"/>
        <v/>
      </c>
      <c r="AG238" s="34" t="str">
        <f t="shared" ref="AG238:AH238" si="982">IF($D238=0,"",ROUND(AA238*AD238,0))</f>
        <v/>
      </c>
      <c r="AH238" s="34" t="str">
        <f t="shared" si="982"/>
        <v/>
      </c>
      <c r="AI238" s="34" t="str">
        <f t="shared" si="29"/>
        <v/>
      </c>
      <c r="AJ238" s="80"/>
      <c r="AK238" s="99"/>
      <c r="AL238" s="17"/>
      <c r="AM238" s="100" t="str">
        <f t="shared" si="30"/>
        <v/>
      </c>
      <c r="AN238" s="43" t="str">
        <f t="shared" si="31"/>
        <v/>
      </c>
      <c r="AO238" s="100" t="str">
        <f t="shared" si="32"/>
        <v/>
      </c>
      <c r="AP238" s="42" t="str">
        <f t="shared" si="33"/>
        <v/>
      </c>
      <c r="AQ238" s="39" t="str">
        <f t="shared" si="34"/>
        <v/>
      </c>
      <c r="AR238" s="39" t="str">
        <f t="shared" si="35"/>
        <v/>
      </c>
      <c r="AS238" s="39" t="str">
        <f t="shared" si="36"/>
        <v/>
      </c>
      <c r="AT238" s="39" t="str">
        <f t="shared" si="37"/>
        <v/>
      </c>
      <c r="AU238" s="39" t="str">
        <f t="shared" si="10"/>
        <v/>
      </c>
      <c r="AV238" s="39" t="str">
        <f t="shared" si="38"/>
        <v/>
      </c>
      <c r="AW238" s="39" t="str">
        <f t="shared" si="39"/>
        <v/>
      </c>
      <c r="AX238" s="39" t="str">
        <f t="shared" si="40"/>
        <v/>
      </c>
    </row>
    <row r="239">
      <c r="A239" s="73"/>
      <c r="B239" s="73"/>
      <c r="C239" s="73"/>
      <c r="D239" s="74">
        <f t="shared" si="11"/>
        <v>0</v>
      </c>
      <c r="E239" s="84" t="str">
        <f>'AtLarge; STUV'!M245</f>
        <v/>
      </c>
      <c r="F239" s="84" t="str">
        <f>'AtLarge; STUV'!N245</f>
        <v/>
      </c>
      <c r="G239" s="85" t="str">
        <f>'AtLarge; STUV'!O245</f>
        <v/>
      </c>
      <c r="H239" s="85" t="str">
        <f>'AtLarge; STUV'!P245</f>
        <v/>
      </c>
      <c r="I239" s="94" t="str">
        <f t="shared" si="12"/>
        <v/>
      </c>
      <c r="J239" s="95" t="str">
        <f t="shared" si="13"/>
        <v/>
      </c>
      <c r="K239" s="96" t="str">
        <f t="shared" ref="K239:M239" si="983">IF($D239=0,"",POWER($I239,K$2))</f>
        <v/>
      </c>
      <c r="L239" s="96" t="str">
        <f t="shared" si="983"/>
        <v/>
      </c>
      <c r="M239" s="96" t="str">
        <f t="shared" si="983"/>
        <v/>
      </c>
      <c r="N239" s="97" t="str">
        <f t="shared" ref="N239:O239" si="984">IF($D239=0,"",$J239*K239)</f>
        <v/>
      </c>
      <c r="O239" s="97" t="str">
        <f t="shared" si="984"/>
        <v/>
      </c>
      <c r="P239" s="40"/>
      <c r="Q239" s="40"/>
      <c r="R239" s="40"/>
      <c r="S239" s="40"/>
      <c r="T239" s="84" t="str">
        <f t="shared" si="16"/>
        <v/>
      </c>
      <c r="U239" s="84" t="str">
        <f t="shared" si="17"/>
        <v/>
      </c>
      <c r="V239" s="98" t="str">
        <f t="shared" si="18"/>
        <v/>
      </c>
      <c r="W239" s="98" t="str">
        <f t="shared" si="19"/>
        <v/>
      </c>
      <c r="X239" s="40" t="str">
        <f t="shared" si="20"/>
        <v/>
      </c>
      <c r="Y239" s="40" t="str">
        <f t="shared" si="21"/>
        <v/>
      </c>
      <c r="Z239" s="40" t="str">
        <f t="shared" si="22"/>
        <v/>
      </c>
      <c r="AA239" s="40" t="str">
        <f t="shared" si="23"/>
        <v/>
      </c>
      <c r="AB239" s="40" t="str">
        <f t="shared" si="24"/>
        <v/>
      </c>
      <c r="AC239" s="40" t="str">
        <f t="shared" si="25"/>
        <v/>
      </c>
      <c r="AD239" s="40" t="str">
        <f t="shared" ref="AD239:AE239" si="985">IF($D239=0,"",IFERROR(F239/AA239,0.5))</f>
        <v/>
      </c>
      <c r="AE239" s="40" t="str">
        <f t="shared" si="985"/>
        <v/>
      </c>
      <c r="AF239" s="34" t="str">
        <f t="shared" si="27"/>
        <v/>
      </c>
      <c r="AG239" s="34" t="str">
        <f t="shared" ref="AG239:AH239" si="986">IF($D239=0,"",ROUND(AA239*AD239,0))</f>
        <v/>
      </c>
      <c r="AH239" s="34" t="str">
        <f t="shared" si="986"/>
        <v/>
      </c>
      <c r="AI239" s="34" t="str">
        <f t="shared" si="29"/>
        <v/>
      </c>
      <c r="AJ239" s="80"/>
      <c r="AK239" s="99"/>
      <c r="AL239" s="17"/>
      <c r="AM239" s="100" t="str">
        <f t="shared" si="30"/>
        <v/>
      </c>
      <c r="AN239" s="43" t="str">
        <f t="shared" si="31"/>
        <v/>
      </c>
      <c r="AO239" s="100" t="str">
        <f t="shared" si="32"/>
        <v/>
      </c>
      <c r="AP239" s="42" t="str">
        <f t="shared" si="33"/>
        <v/>
      </c>
      <c r="AQ239" s="39" t="str">
        <f t="shared" si="34"/>
        <v/>
      </c>
      <c r="AR239" s="39" t="str">
        <f t="shared" si="35"/>
        <v/>
      </c>
      <c r="AS239" s="39" t="str">
        <f t="shared" si="36"/>
        <v/>
      </c>
      <c r="AT239" s="39" t="str">
        <f t="shared" si="37"/>
        <v/>
      </c>
      <c r="AU239" s="39" t="str">
        <f t="shared" si="10"/>
        <v/>
      </c>
      <c r="AV239" s="39" t="str">
        <f t="shared" si="38"/>
        <v/>
      </c>
      <c r="AW239" s="39" t="str">
        <f t="shared" si="39"/>
        <v/>
      </c>
      <c r="AX239" s="39" t="str">
        <f t="shared" si="40"/>
        <v/>
      </c>
    </row>
    <row r="240">
      <c r="A240" s="73"/>
      <c r="B240" s="73"/>
      <c r="C240" s="73"/>
      <c r="D240" s="74">
        <f t="shared" si="11"/>
        <v>0</v>
      </c>
      <c r="E240" s="84" t="str">
        <f>'AtLarge; STUV'!M246</f>
        <v/>
      </c>
      <c r="F240" s="84" t="str">
        <f>'AtLarge; STUV'!N246</f>
        <v/>
      </c>
      <c r="G240" s="85" t="str">
        <f>'AtLarge; STUV'!O246</f>
        <v/>
      </c>
      <c r="H240" s="85" t="str">
        <f>'AtLarge; STUV'!P246</f>
        <v/>
      </c>
      <c r="I240" s="94" t="str">
        <f t="shared" si="12"/>
        <v/>
      </c>
      <c r="J240" s="95" t="str">
        <f t="shared" si="13"/>
        <v/>
      </c>
      <c r="K240" s="96" t="str">
        <f t="shared" ref="K240:M240" si="987">IF($D240=0,"",POWER($I240,K$2))</f>
        <v/>
      </c>
      <c r="L240" s="96" t="str">
        <f t="shared" si="987"/>
        <v/>
      </c>
      <c r="M240" s="96" t="str">
        <f t="shared" si="987"/>
        <v/>
      </c>
      <c r="N240" s="97" t="str">
        <f t="shared" ref="N240:O240" si="988">IF($D240=0,"",$J240*K240)</f>
        <v/>
      </c>
      <c r="O240" s="97" t="str">
        <f t="shared" si="988"/>
        <v/>
      </c>
      <c r="P240" s="40"/>
      <c r="Q240" s="40"/>
      <c r="R240" s="40"/>
      <c r="S240" s="40"/>
      <c r="T240" s="84" t="str">
        <f t="shared" si="16"/>
        <v/>
      </c>
      <c r="U240" s="84" t="str">
        <f t="shared" si="17"/>
        <v/>
      </c>
      <c r="V240" s="98" t="str">
        <f t="shared" si="18"/>
        <v/>
      </c>
      <c r="W240" s="98" t="str">
        <f t="shared" si="19"/>
        <v/>
      </c>
      <c r="X240" s="40" t="str">
        <f t="shared" si="20"/>
        <v/>
      </c>
      <c r="Y240" s="40" t="str">
        <f t="shared" si="21"/>
        <v/>
      </c>
      <c r="Z240" s="40" t="str">
        <f t="shared" si="22"/>
        <v/>
      </c>
      <c r="AA240" s="40" t="str">
        <f t="shared" si="23"/>
        <v/>
      </c>
      <c r="AB240" s="40" t="str">
        <f t="shared" si="24"/>
        <v/>
      </c>
      <c r="AC240" s="40" t="str">
        <f t="shared" si="25"/>
        <v/>
      </c>
      <c r="AD240" s="40" t="str">
        <f t="shared" ref="AD240:AE240" si="989">IF($D240=0,"",IFERROR(F240/AA240,0.5))</f>
        <v/>
      </c>
      <c r="AE240" s="40" t="str">
        <f t="shared" si="989"/>
        <v/>
      </c>
      <c r="AF240" s="34" t="str">
        <f t="shared" si="27"/>
        <v/>
      </c>
      <c r="AG240" s="34" t="str">
        <f t="shared" ref="AG240:AH240" si="990">IF($D240=0,"",ROUND(AA240*AD240,0))</f>
        <v/>
      </c>
      <c r="AH240" s="34" t="str">
        <f t="shared" si="990"/>
        <v/>
      </c>
      <c r="AI240" s="34" t="str">
        <f t="shared" si="29"/>
        <v/>
      </c>
      <c r="AJ240" s="80"/>
      <c r="AK240" s="99"/>
      <c r="AL240" s="17"/>
      <c r="AM240" s="100" t="str">
        <f t="shared" si="30"/>
        <v/>
      </c>
      <c r="AN240" s="43" t="str">
        <f t="shared" si="31"/>
        <v/>
      </c>
      <c r="AO240" s="100" t="str">
        <f t="shared" si="32"/>
        <v/>
      </c>
      <c r="AP240" s="42" t="str">
        <f t="shared" si="33"/>
        <v/>
      </c>
      <c r="AQ240" s="39" t="str">
        <f t="shared" si="34"/>
        <v/>
      </c>
      <c r="AR240" s="39" t="str">
        <f t="shared" si="35"/>
        <v/>
      </c>
      <c r="AS240" s="39" t="str">
        <f t="shared" si="36"/>
        <v/>
      </c>
      <c r="AT240" s="39" t="str">
        <f t="shared" si="37"/>
        <v/>
      </c>
      <c r="AU240" s="39" t="str">
        <f t="shared" si="10"/>
        <v/>
      </c>
      <c r="AV240" s="39" t="str">
        <f t="shared" si="38"/>
        <v/>
      </c>
      <c r="AW240" s="39" t="str">
        <f t="shared" si="39"/>
        <v/>
      </c>
      <c r="AX240" s="39" t="str">
        <f t="shared" si="40"/>
        <v/>
      </c>
    </row>
    <row r="241">
      <c r="A241" s="73"/>
      <c r="B241" s="73"/>
      <c r="C241" s="73"/>
      <c r="D241" s="74">
        <f t="shared" si="11"/>
        <v>0</v>
      </c>
      <c r="E241" s="84" t="str">
        <f>'AtLarge; STUV'!M247</f>
        <v/>
      </c>
      <c r="F241" s="84" t="str">
        <f>'AtLarge; STUV'!N247</f>
        <v/>
      </c>
      <c r="G241" s="85" t="str">
        <f>'AtLarge; STUV'!O247</f>
        <v/>
      </c>
      <c r="H241" s="85" t="str">
        <f>'AtLarge; STUV'!P247</f>
        <v/>
      </c>
      <c r="I241" s="94" t="str">
        <f t="shared" si="12"/>
        <v/>
      </c>
      <c r="J241" s="95" t="str">
        <f t="shared" si="13"/>
        <v/>
      </c>
      <c r="K241" s="96" t="str">
        <f t="shared" ref="K241:M241" si="991">IF($D241=0,"",POWER($I241,K$2))</f>
        <v/>
      </c>
      <c r="L241" s="96" t="str">
        <f t="shared" si="991"/>
        <v/>
      </c>
      <c r="M241" s="96" t="str">
        <f t="shared" si="991"/>
        <v/>
      </c>
      <c r="N241" s="97" t="str">
        <f t="shared" ref="N241:O241" si="992">IF($D241=0,"",$J241*K241)</f>
        <v/>
      </c>
      <c r="O241" s="97" t="str">
        <f t="shared" si="992"/>
        <v/>
      </c>
      <c r="P241" s="40"/>
      <c r="Q241" s="40"/>
      <c r="R241" s="40"/>
      <c r="S241" s="40"/>
      <c r="T241" s="84" t="str">
        <f t="shared" si="16"/>
        <v/>
      </c>
      <c r="U241" s="84" t="str">
        <f t="shared" si="17"/>
        <v/>
      </c>
      <c r="V241" s="98" t="str">
        <f t="shared" si="18"/>
        <v/>
      </c>
      <c r="W241" s="98" t="str">
        <f t="shared" si="19"/>
        <v/>
      </c>
      <c r="X241" s="40" t="str">
        <f t="shared" si="20"/>
        <v/>
      </c>
      <c r="Y241" s="40" t="str">
        <f t="shared" si="21"/>
        <v/>
      </c>
      <c r="Z241" s="40" t="str">
        <f t="shared" si="22"/>
        <v/>
      </c>
      <c r="AA241" s="40" t="str">
        <f t="shared" si="23"/>
        <v/>
      </c>
      <c r="AB241" s="40" t="str">
        <f t="shared" si="24"/>
        <v/>
      </c>
      <c r="AC241" s="40" t="str">
        <f t="shared" si="25"/>
        <v/>
      </c>
      <c r="AD241" s="40" t="str">
        <f t="shared" ref="AD241:AE241" si="993">IF($D241=0,"",IFERROR(F241/AA241,0.5))</f>
        <v/>
      </c>
      <c r="AE241" s="40" t="str">
        <f t="shared" si="993"/>
        <v/>
      </c>
      <c r="AF241" s="34" t="str">
        <f t="shared" si="27"/>
        <v/>
      </c>
      <c r="AG241" s="34" t="str">
        <f t="shared" ref="AG241:AH241" si="994">IF($D241=0,"",ROUND(AA241*AD241,0))</f>
        <v/>
      </c>
      <c r="AH241" s="34" t="str">
        <f t="shared" si="994"/>
        <v/>
      </c>
      <c r="AI241" s="34" t="str">
        <f t="shared" si="29"/>
        <v/>
      </c>
      <c r="AJ241" s="80"/>
      <c r="AK241" s="99"/>
      <c r="AL241" s="17"/>
      <c r="AM241" s="100" t="str">
        <f t="shared" si="30"/>
        <v/>
      </c>
      <c r="AN241" s="43" t="str">
        <f t="shared" si="31"/>
        <v/>
      </c>
      <c r="AO241" s="100" t="str">
        <f t="shared" si="32"/>
        <v/>
      </c>
      <c r="AP241" s="42" t="str">
        <f t="shared" si="33"/>
        <v/>
      </c>
      <c r="AQ241" s="39" t="str">
        <f t="shared" si="34"/>
        <v/>
      </c>
      <c r="AR241" s="39" t="str">
        <f t="shared" si="35"/>
        <v/>
      </c>
      <c r="AS241" s="39" t="str">
        <f t="shared" si="36"/>
        <v/>
      </c>
      <c r="AT241" s="39" t="str">
        <f t="shared" si="37"/>
        <v/>
      </c>
      <c r="AU241" s="39" t="str">
        <f t="shared" si="10"/>
        <v/>
      </c>
      <c r="AV241" s="39" t="str">
        <f t="shared" si="38"/>
        <v/>
      </c>
      <c r="AW241" s="39" t="str">
        <f t="shared" si="39"/>
        <v/>
      </c>
      <c r="AX241" s="39" t="str">
        <f t="shared" si="40"/>
        <v/>
      </c>
    </row>
    <row r="242">
      <c r="A242" s="73"/>
      <c r="B242" s="73"/>
      <c r="C242" s="73"/>
      <c r="D242" s="74">
        <f t="shared" si="11"/>
        <v>0</v>
      </c>
      <c r="E242" s="84" t="str">
        <f>'AtLarge; STUV'!M248</f>
        <v/>
      </c>
      <c r="F242" s="84" t="str">
        <f>'AtLarge; STUV'!N248</f>
        <v/>
      </c>
      <c r="G242" s="85" t="str">
        <f>'AtLarge; STUV'!O248</f>
        <v/>
      </c>
      <c r="H242" s="85" t="str">
        <f>'AtLarge; STUV'!P248</f>
        <v/>
      </c>
      <c r="I242" s="94" t="str">
        <f t="shared" si="12"/>
        <v/>
      </c>
      <c r="J242" s="95" t="str">
        <f t="shared" si="13"/>
        <v/>
      </c>
      <c r="K242" s="96" t="str">
        <f t="shared" ref="K242:M242" si="995">IF($D242=0,"",POWER($I242,K$2))</f>
        <v/>
      </c>
      <c r="L242" s="96" t="str">
        <f t="shared" si="995"/>
        <v/>
      </c>
      <c r="M242" s="96" t="str">
        <f t="shared" si="995"/>
        <v/>
      </c>
      <c r="N242" s="97" t="str">
        <f t="shared" ref="N242:O242" si="996">IF($D242=0,"",$J242*K242)</f>
        <v/>
      </c>
      <c r="O242" s="97" t="str">
        <f t="shared" si="996"/>
        <v/>
      </c>
      <c r="P242" s="40"/>
      <c r="Q242" s="40"/>
      <c r="R242" s="40"/>
      <c r="S242" s="40"/>
      <c r="T242" s="84" t="str">
        <f t="shared" si="16"/>
        <v/>
      </c>
      <c r="U242" s="84" t="str">
        <f t="shared" si="17"/>
        <v/>
      </c>
      <c r="V242" s="98" t="str">
        <f t="shared" si="18"/>
        <v/>
      </c>
      <c r="W242" s="98" t="str">
        <f t="shared" si="19"/>
        <v/>
      </c>
      <c r="X242" s="40" t="str">
        <f t="shared" si="20"/>
        <v/>
      </c>
      <c r="Y242" s="40" t="str">
        <f t="shared" si="21"/>
        <v/>
      </c>
      <c r="Z242" s="40" t="str">
        <f t="shared" si="22"/>
        <v/>
      </c>
      <c r="AA242" s="40" t="str">
        <f t="shared" si="23"/>
        <v/>
      </c>
      <c r="AB242" s="40" t="str">
        <f t="shared" si="24"/>
        <v/>
      </c>
      <c r="AC242" s="40" t="str">
        <f t="shared" si="25"/>
        <v/>
      </c>
      <c r="AD242" s="40" t="str">
        <f t="shared" ref="AD242:AE242" si="997">IF($D242=0,"",IFERROR(F242/AA242,0.5))</f>
        <v/>
      </c>
      <c r="AE242" s="40" t="str">
        <f t="shared" si="997"/>
        <v/>
      </c>
      <c r="AF242" s="34" t="str">
        <f t="shared" si="27"/>
        <v/>
      </c>
      <c r="AG242" s="34" t="str">
        <f t="shared" ref="AG242:AH242" si="998">IF($D242=0,"",ROUND(AA242*AD242,0))</f>
        <v/>
      </c>
      <c r="AH242" s="34" t="str">
        <f t="shared" si="998"/>
        <v/>
      </c>
      <c r="AI242" s="34" t="str">
        <f t="shared" si="29"/>
        <v/>
      </c>
      <c r="AJ242" s="80"/>
      <c r="AK242" s="99"/>
      <c r="AL242" s="17"/>
      <c r="AM242" s="100" t="str">
        <f t="shared" si="30"/>
        <v/>
      </c>
      <c r="AN242" s="43" t="str">
        <f t="shared" si="31"/>
        <v/>
      </c>
      <c r="AO242" s="100" t="str">
        <f t="shared" si="32"/>
        <v/>
      </c>
      <c r="AP242" s="42" t="str">
        <f t="shared" si="33"/>
        <v/>
      </c>
      <c r="AQ242" s="39" t="str">
        <f t="shared" si="34"/>
        <v/>
      </c>
      <c r="AR242" s="39" t="str">
        <f t="shared" si="35"/>
        <v/>
      </c>
      <c r="AS242" s="39" t="str">
        <f t="shared" si="36"/>
        <v/>
      </c>
      <c r="AT242" s="39" t="str">
        <f t="shared" si="37"/>
        <v/>
      </c>
      <c r="AU242" s="39" t="str">
        <f t="shared" si="10"/>
        <v/>
      </c>
      <c r="AV242" s="39" t="str">
        <f t="shared" si="38"/>
        <v/>
      </c>
      <c r="AW242" s="39" t="str">
        <f t="shared" si="39"/>
        <v/>
      </c>
      <c r="AX242" s="39" t="str">
        <f t="shared" si="40"/>
        <v/>
      </c>
    </row>
    <row r="243">
      <c r="A243" s="73"/>
      <c r="B243" s="73"/>
      <c r="C243" s="73"/>
      <c r="D243" s="74">
        <f t="shared" si="11"/>
        <v>0</v>
      </c>
      <c r="E243" s="84" t="str">
        <f>'AtLarge; STUV'!M249</f>
        <v/>
      </c>
      <c r="F243" s="84" t="str">
        <f>'AtLarge; STUV'!N249</f>
        <v/>
      </c>
      <c r="G243" s="85" t="str">
        <f>'AtLarge; STUV'!O249</f>
        <v/>
      </c>
      <c r="H243" s="85" t="str">
        <f>'AtLarge; STUV'!P249</f>
        <v/>
      </c>
      <c r="I243" s="94" t="str">
        <f t="shared" si="12"/>
        <v/>
      </c>
      <c r="J243" s="95" t="str">
        <f t="shared" si="13"/>
        <v/>
      </c>
      <c r="K243" s="96" t="str">
        <f t="shared" ref="K243:M243" si="999">IF($D243=0,"",POWER($I243,K$2))</f>
        <v/>
      </c>
      <c r="L243" s="96" t="str">
        <f t="shared" si="999"/>
        <v/>
      </c>
      <c r="M243" s="96" t="str">
        <f t="shared" si="999"/>
        <v/>
      </c>
      <c r="N243" s="97" t="str">
        <f t="shared" ref="N243:O243" si="1000">IF($D243=0,"",$J243*K243)</f>
        <v/>
      </c>
      <c r="O243" s="97" t="str">
        <f t="shared" si="1000"/>
        <v/>
      </c>
      <c r="P243" s="40"/>
      <c r="Q243" s="40"/>
      <c r="R243" s="40"/>
      <c r="S243" s="40"/>
      <c r="T243" s="84" t="str">
        <f t="shared" si="16"/>
        <v/>
      </c>
      <c r="U243" s="84" t="str">
        <f t="shared" si="17"/>
        <v/>
      </c>
      <c r="V243" s="98" t="str">
        <f t="shared" si="18"/>
        <v/>
      </c>
      <c r="W243" s="98" t="str">
        <f t="shared" si="19"/>
        <v/>
      </c>
      <c r="X243" s="40" t="str">
        <f t="shared" si="20"/>
        <v/>
      </c>
      <c r="Y243" s="40" t="str">
        <f t="shared" si="21"/>
        <v/>
      </c>
      <c r="Z243" s="40" t="str">
        <f t="shared" si="22"/>
        <v/>
      </c>
      <c r="AA243" s="40" t="str">
        <f t="shared" si="23"/>
        <v/>
      </c>
      <c r="AB243" s="40" t="str">
        <f t="shared" si="24"/>
        <v/>
      </c>
      <c r="AC243" s="40" t="str">
        <f t="shared" si="25"/>
        <v/>
      </c>
      <c r="AD243" s="40" t="str">
        <f t="shared" ref="AD243:AE243" si="1001">IF($D243=0,"",IFERROR(F243/AA243,0.5))</f>
        <v/>
      </c>
      <c r="AE243" s="40" t="str">
        <f t="shared" si="1001"/>
        <v/>
      </c>
      <c r="AF243" s="34" t="str">
        <f t="shared" si="27"/>
        <v/>
      </c>
      <c r="AG243" s="34" t="str">
        <f t="shared" ref="AG243:AH243" si="1002">IF($D243=0,"",ROUND(AA243*AD243,0))</f>
        <v/>
      </c>
      <c r="AH243" s="34" t="str">
        <f t="shared" si="1002"/>
        <v/>
      </c>
      <c r="AI243" s="34" t="str">
        <f t="shared" si="29"/>
        <v/>
      </c>
      <c r="AJ243" s="80"/>
      <c r="AK243" s="99"/>
      <c r="AL243" s="17"/>
      <c r="AM243" s="100" t="str">
        <f t="shared" si="30"/>
        <v/>
      </c>
      <c r="AN243" s="43" t="str">
        <f t="shared" si="31"/>
        <v/>
      </c>
      <c r="AO243" s="100" t="str">
        <f t="shared" si="32"/>
        <v/>
      </c>
      <c r="AP243" s="42" t="str">
        <f t="shared" si="33"/>
        <v/>
      </c>
      <c r="AQ243" s="39" t="str">
        <f t="shared" si="34"/>
        <v/>
      </c>
      <c r="AR243" s="39" t="str">
        <f t="shared" si="35"/>
        <v/>
      </c>
      <c r="AS243" s="39" t="str">
        <f t="shared" si="36"/>
        <v/>
      </c>
      <c r="AT243" s="39" t="str">
        <f t="shared" si="37"/>
        <v/>
      </c>
      <c r="AU243" s="39" t="str">
        <f t="shared" si="10"/>
        <v/>
      </c>
      <c r="AV243" s="39" t="str">
        <f t="shared" si="38"/>
        <v/>
      </c>
      <c r="AW243" s="39" t="str">
        <f t="shared" si="39"/>
        <v/>
      </c>
      <c r="AX243" s="39" t="str">
        <f t="shared" si="40"/>
        <v/>
      </c>
    </row>
    <row r="244">
      <c r="A244" s="73"/>
      <c r="B244" s="73"/>
      <c r="C244" s="73"/>
      <c r="D244" s="74">
        <f t="shared" si="11"/>
        <v>0</v>
      </c>
      <c r="E244" s="84" t="str">
        <f>'AtLarge; STUV'!M250</f>
        <v/>
      </c>
      <c r="F244" s="84" t="str">
        <f>'AtLarge; STUV'!N250</f>
        <v/>
      </c>
      <c r="G244" s="85" t="str">
        <f>'AtLarge; STUV'!O250</f>
        <v/>
      </c>
      <c r="H244" s="85" t="str">
        <f>'AtLarge; STUV'!P250</f>
        <v/>
      </c>
      <c r="I244" s="94" t="str">
        <f t="shared" si="12"/>
        <v/>
      </c>
      <c r="J244" s="95" t="str">
        <f t="shared" si="13"/>
        <v/>
      </c>
      <c r="K244" s="96" t="str">
        <f t="shared" ref="K244:M244" si="1003">IF($D244=0,"",POWER($I244,K$2))</f>
        <v/>
      </c>
      <c r="L244" s="96" t="str">
        <f t="shared" si="1003"/>
        <v/>
      </c>
      <c r="M244" s="96" t="str">
        <f t="shared" si="1003"/>
        <v/>
      </c>
      <c r="N244" s="97" t="str">
        <f t="shared" ref="N244:O244" si="1004">IF($D244=0,"",$J244*K244)</f>
        <v/>
      </c>
      <c r="O244" s="97" t="str">
        <f t="shared" si="1004"/>
        <v/>
      </c>
      <c r="P244" s="40"/>
      <c r="Q244" s="40"/>
      <c r="R244" s="40"/>
      <c r="S244" s="40"/>
      <c r="T244" s="84" t="str">
        <f t="shared" si="16"/>
        <v/>
      </c>
      <c r="U244" s="84" t="str">
        <f t="shared" si="17"/>
        <v/>
      </c>
      <c r="V244" s="98" t="str">
        <f t="shared" si="18"/>
        <v/>
      </c>
      <c r="W244" s="98" t="str">
        <f t="shared" si="19"/>
        <v/>
      </c>
      <c r="X244" s="40" t="str">
        <f t="shared" si="20"/>
        <v/>
      </c>
      <c r="Y244" s="40" t="str">
        <f t="shared" si="21"/>
        <v/>
      </c>
      <c r="Z244" s="40" t="str">
        <f t="shared" si="22"/>
        <v/>
      </c>
      <c r="AA244" s="40" t="str">
        <f t="shared" si="23"/>
        <v/>
      </c>
      <c r="AB244" s="40" t="str">
        <f t="shared" si="24"/>
        <v/>
      </c>
      <c r="AC244" s="40" t="str">
        <f t="shared" si="25"/>
        <v/>
      </c>
      <c r="AD244" s="40" t="str">
        <f t="shared" ref="AD244:AE244" si="1005">IF($D244=0,"",IFERROR(F244/AA244,0.5))</f>
        <v/>
      </c>
      <c r="AE244" s="40" t="str">
        <f t="shared" si="1005"/>
        <v/>
      </c>
      <c r="AF244" s="34" t="str">
        <f t="shared" si="27"/>
        <v/>
      </c>
      <c r="AG244" s="34" t="str">
        <f t="shared" ref="AG244:AH244" si="1006">IF($D244=0,"",ROUND(AA244*AD244,0))</f>
        <v/>
      </c>
      <c r="AH244" s="34" t="str">
        <f t="shared" si="1006"/>
        <v/>
      </c>
      <c r="AI244" s="34" t="str">
        <f t="shared" si="29"/>
        <v/>
      </c>
      <c r="AJ244" s="80"/>
      <c r="AK244" s="99"/>
      <c r="AL244" s="17"/>
      <c r="AM244" s="100" t="str">
        <f t="shared" si="30"/>
        <v/>
      </c>
      <c r="AN244" s="43" t="str">
        <f t="shared" si="31"/>
        <v/>
      </c>
      <c r="AO244" s="100" t="str">
        <f t="shared" si="32"/>
        <v/>
      </c>
      <c r="AP244" s="42" t="str">
        <f t="shared" si="33"/>
        <v/>
      </c>
      <c r="AQ244" s="39" t="str">
        <f t="shared" si="34"/>
        <v/>
      </c>
      <c r="AR244" s="39" t="str">
        <f t="shared" si="35"/>
        <v/>
      </c>
      <c r="AS244" s="39" t="str">
        <f t="shared" si="36"/>
        <v/>
      </c>
      <c r="AT244" s="39" t="str">
        <f t="shared" si="37"/>
        <v/>
      </c>
      <c r="AU244" s="39" t="str">
        <f t="shared" si="10"/>
        <v/>
      </c>
      <c r="AV244" s="39" t="str">
        <f t="shared" si="38"/>
        <v/>
      </c>
      <c r="AW244" s="39" t="str">
        <f t="shared" si="39"/>
        <v/>
      </c>
      <c r="AX244" s="39" t="str">
        <f t="shared" si="40"/>
        <v/>
      </c>
    </row>
    <row r="245">
      <c r="A245" s="73"/>
      <c r="B245" s="73"/>
      <c r="C245" s="73"/>
      <c r="D245" s="74">
        <f t="shared" si="11"/>
        <v>0</v>
      </c>
      <c r="E245" s="84" t="str">
        <f>'AtLarge; STUV'!M251</f>
        <v/>
      </c>
      <c r="F245" s="84" t="str">
        <f>'AtLarge; STUV'!N251</f>
        <v/>
      </c>
      <c r="G245" s="85" t="str">
        <f>'AtLarge; STUV'!O251</f>
        <v/>
      </c>
      <c r="H245" s="85" t="str">
        <f>'AtLarge; STUV'!P251</f>
        <v/>
      </c>
      <c r="I245" s="94" t="str">
        <f t="shared" si="12"/>
        <v/>
      </c>
      <c r="J245" s="95" t="str">
        <f t="shared" si="13"/>
        <v/>
      </c>
      <c r="K245" s="96" t="str">
        <f t="shared" ref="K245:M245" si="1007">IF($D245=0,"",POWER($I245,K$2))</f>
        <v/>
      </c>
      <c r="L245" s="96" t="str">
        <f t="shared" si="1007"/>
        <v/>
      </c>
      <c r="M245" s="96" t="str">
        <f t="shared" si="1007"/>
        <v/>
      </c>
      <c r="N245" s="97" t="str">
        <f t="shared" ref="N245:O245" si="1008">IF($D245=0,"",$J245*K245)</f>
        <v/>
      </c>
      <c r="O245" s="97" t="str">
        <f t="shared" si="1008"/>
        <v/>
      </c>
      <c r="P245" s="40"/>
      <c r="Q245" s="40"/>
      <c r="R245" s="40"/>
      <c r="S245" s="40"/>
      <c r="T245" s="84" t="str">
        <f t="shared" si="16"/>
        <v/>
      </c>
      <c r="U245" s="84" t="str">
        <f t="shared" si="17"/>
        <v/>
      </c>
      <c r="V245" s="98" t="str">
        <f t="shared" si="18"/>
        <v/>
      </c>
      <c r="W245" s="98" t="str">
        <f t="shared" si="19"/>
        <v/>
      </c>
      <c r="X245" s="40" t="str">
        <f t="shared" si="20"/>
        <v/>
      </c>
      <c r="Y245" s="40" t="str">
        <f t="shared" si="21"/>
        <v/>
      </c>
      <c r="Z245" s="40" t="str">
        <f t="shared" si="22"/>
        <v/>
      </c>
      <c r="AA245" s="40" t="str">
        <f t="shared" si="23"/>
        <v/>
      </c>
      <c r="AB245" s="40" t="str">
        <f t="shared" si="24"/>
        <v/>
      </c>
      <c r="AC245" s="40" t="str">
        <f t="shared" si="25"/>
        <v/>
      </c>
      <c r="AD245" s="40" t="str">
        <f t="shared" ref="AD245:AE245" si="1009">IF($D245=0,"",IFERROR(F245/AA245,0.5))</f>
        <v/>
      </c>
      <c r="AE245" s="40" t="str">
        <f t="shared" si="1009"/>
        <v/>
      </c>
      <c r="AF245" s="34" t="str">
        <f t="shared" si="27"/>
        <v/>
      </c>
      <c r="AG245" s="34" t="str">
        <f t="shared" ref="AG245:AH245" si="1010">IF($D245=0,"",ROUND(AA245*AD245,0))</f>
        <v/>
      </c>
      <c r="AH245" s="34" t="str">
        <f t="shared" si="1010"/>
        <v/>
      </c>
      <c r="AI245" s="34" t="str">
        <f t="shared" si="29"/>
        <v/>
      </c>
      <c r="AJ245" s="80"/>
      <c r="AK245" s="99"/>
      <c r="AL245" s="17"/>
      <c r="AM245" s="100" t="str">
        <f t="shared" si="30"/>
        <v/>
      </c>
      <c r="AN245" s="43" t="str">
        <f t="shared" si="31"/>
        <v/>
      </c>
      <c r="AO245" s="100" t="str">
        <f t="shared" si="32"/>
        <v/>
      </c>
      <c r="AP245" s="42" t="str">
        <f t="shared" si="33"/>
        <v/>
      </c>
      <c r="AQ245" s="39" t="str">
        <f t="shared" si="34"/>
        <v/>
      </c>
      <c r="AR245" s="39" t="str">
        <f t="shared" si="35"/>
        <v/>
      </c>
      <c r="AS245" s="39" t="str">
        <f t="shared" si="36"/>
        <v/>
      </c>
      <c r="AT245" s="39" t="str">
        <f t="shared" si="37"/>
        <v/>
      </c>
      <c r="AU245" s="39" t="str">
        <f t="shared" si="10"/>
        <v/>
      </c>
      <c r="AV245" s="39" t="str">
        <f t="shared" si="38"/>
        <v/>
      </c>
      <c r="AW245" s="39" t="str">
        <f t="shared" si="39"/>
        <v/>
      </c>
      <c r="AX245" s="39" t="str">
        <f t="shared" si="40"/>
        <v/>
      </c>
    </row>
    <row r="246">
      <c r="A246" s="73"/>
      <c r="B246" s="73"/>
      <c r="C246" s="73"/>
      <c r="D246" s="74">
        <f t="shared" si="11"/>
        <v>0</v>
      </c>
      <c r="E246" s="84" t="str">
        <f>'AtLarge; STUV'!M252</f>
        <v/>
      </c>
      <c r="F246" s="84" t="str">
        <f>'AtLarge; STUV'!N252</f>
        <v/>
      </c>
      <c r="G246" s="85" t="str">
        <f>'AtLarge; STUV'!O252</f>
        <v/>
      </c>
      <c r="H246" s="85" t="str">
        <f>'AtLarge; STUV'!P252</f>
        <v/>
      </c>
      <c r="I246" s="94" t="str">
        <f t="shared" si="12"/>
        <v/>
      </c>
      <c r="J246" s="95" t="str">
        <f t="shared" si="13"/>
        <v/>
      </c>
      <c r="K246" s="96" t="str">
        <f t="shared" ref="K246:M246" si="1011">IF($D246=0,"",POWER($I246,K$2))</f>
        <v/>
      </c>
      <c r="L246" s="96" t="str">
        <f t="shared" si="1011"/>
        <v/>
      </c>
      <c r="M246" s="96" t="str">
        <f t="shared" si="1011"/>
        <v/>
      </c>
      <c r="N246" s="97" t="str">
        <f t="shared" ref="N246:O246" si="1012">IF($D246=0,"",$J246*K246)</f>
        <v/>
      </c>
      <c r="O246" s="97" t="str">
        <f t="shared" si="1012"/>
        <v/>
      </c>
      <c r="P246" s="40"/>
      <c r="Q246" s="40"/>
      <c r="R246" s="40"/>
      <c r="S246" s="40"/>
      <c r="T246" s="84" t="str">
        <f t="shared" si="16"/>
        <v/>
      </c>
      <c r="U246" s="84" t="str">
        <f t="shared" si="17"/>
        <v/>
      </c>
      <c r="V246" s="98" t="str">
        <f t="shared" si="18"/>
        <v/>
      </c>
      <c r="W246" s="98" t="str">
        <f t="shared" si="19"/>
        <v/>
      </c>
      <c r="X246" s="40" t="str">
        <f t="shared" si="20"/>
        <v/>
      </c>
      <c r="Y246" s="40" t="str">
        <f t="shared" si="21"/>
        <v/>
      </c>
      <c r="Z246" s="40" t="str">
        <f t="shared" si="22"/>
        <v/>
      </c>
      <c r="AA246" s="40" t="str">
        <f t="shared" si="23"/>
        <v/>
      </c>
      <c r="AB246" s="40" t="str">
        <f t="shared" si="24"/>
        <v/>
      </c>
      <c r="AC246" s="40" t="str">
        <f t="shared" si="25"/>
        <v/>
      </c>
      <c r="AD246" s="40" t="str">
        <f t="shared" ref="AD246:AE246" si="1013">IF($D246=0,"",IFERROR(F246/AA246,0.5))</f>
        <v/>
      </c>
      <c r="AE246" s="40" t="str">
        <f t="shared" si="1013"/>
        <v/>
      </c>
      <c r="AF246" s="34" t="str">
        <f t="shared" si="27"/>
        <v/>
      </c>
      <c r="AG246" s="34" t="str">
        <f t="shared" ref="AG246:AH246" si="1014">IF($D246=0,"",ROUND(AA246*AD246,0))</f>
        <v/>
      </c>
      <c r="AH246" s="34" t="str">
        <f t="shared" si="1014"/>
        <v/>
      </c>
      <c r="AI246" s="34" t="str">
        <f t="shared" si="29"/>
        <v/>
      </c>
      <c r="AJ246" s="80"/>
      <c r="AK246" s="99"/>
      <c r="AL246" s="17"/>
      <c r="AM246" s="100" t="str">
        <f t="shared" si="30"/>
        <v/>
      </c>
      <c r="AN246" s="43" t="str">
        <f t="shared" si="31"/>
        <v/>
      </c>
      <c r="AO246" s="100" t="str">
        <f t="shared" si="32"/>
        <v/>
      </c>
      <c r="AP246" s="42" t="str">
        <f t="shared" si="33"/>
        <v/>
      </c>
      <c r="AQ246" s="39" t="str">
        <f t="shared" si="34"/>
        <v/>
      </c>
      <c r="AR246" s="39" t="str">
        <f t="shared" si="35"/>
        <v/>
      </c>
      <c r="AS246" s="39" t="str">
        <f t="shared" si="36"/>
        <v/>
      </c>
      <c r="AT246" s="39" t="str">
        <f t="shared" si="37"/>
        <v/>
      </c>
      <c r="AU246" s="39" t="str">
        <f t="shared" si="10"/>
        <v/>
      </c>
      <c r="AV246" s="39" t="str">
        <f t="shared" si="38"/>
        <v/>
      </c>
      <c r="AW246" s="39" t="str">
        <f t="shared" si="39"/>
        <v/>
      </c>
      <c r="AX246" s="39" t="str">
        <f t="shared" si="40"/>
        <v/>
      </c>
    </row>
    <row r="247">
      <c r="A247" s="73"/>
      <c r="B247" s="73"/>
      <c r="C247" s="73"/>
      <c r="D247" s="74">
        <f t="shared" si="11"/>
        <v>0</v>
      </c>
      <c r="E247" s="84" t="str">
        <f>'AtLarge; STUV'!M253</f>
        <v/>
      </c>
      <c r="F247" s="84" t="str">
        <f>'AtLarge; STUV'!N253</f>
        <v/>
      </c>
      <c r="G247" s="85" t="str">
        <f>'AtLarge; STUV'!O253</f>
        <v/>
      </c>
      <c r="H247" s="85" t="str">
        <f>'AtLarge; STUV'!P253</f>
        <v/>
      </c>
      <c r="I247" s="94" t="str">
        <f t="shared" si="12"/>
        <v/>
      </c>
      <c r="J247" s="95" t="str">
        <f t="shared" si="13"/>
        <v/>
      </c>
      <c r="K247" s="96" t="str">
        <f t="shared" ref="K247:M247" si="1015">IF($D247=0,"",POWER($I247,K$2))</f>
        <v/>
      </c>
      <c r="L247" s="96" t="str">
        <f t="shared" si="1015"/>
        <v/>
      </c>
      <c r="M247" s="96" t="str">
        <f t="shared" si="1015"/>
        <v/>
      </c>
      <c r="N247" s="97" t="str">
        <f t="shared" ref="N247:O247" si="1016">IF($D247=0,"",$J247*K247)</f>
        <v/>
      </c>
      <c r="O247" s="97" t="str">
        <f t="shared" si="1016"/>
        <v/>
      </c>
      <c r="P247" s="40"/>
      <c r="Q247" s="40"/>
      <c r="R247" s="40"/>
      <c r="S247" s="40"/>
      <c r="T247" s="84" t="str">
        <f t="shared" si="16"/>
        <v/>
      </c>
      <c r="U247" s="84" t="str">
        <f t="shared" si="17"/>
        <v/>
      </c>
      <c r="V247" s="98" t="str">
        <f t="shared" si="18"/>
        <v/>
      </c>
      <c r="W247" s="98" t="str">
        <f t="shared" si="19"/>
        <v/>
      </c>
      <c r="X247" s="40" t="str">
        <f t="shared" si="20"/>
        <v/>
      </c>
      <c r="Y247" s="40" t="str">
        <f t="shared" si="21"/>
        <v/>
      </c>
      <c r="Z247" s="40" t="str">
        <f t="shared" si="22"/>
        <v/>
      </c>
      <c r="AA247" s="40" t="str">
        <f t="shared" si="23"/>
        <v/>
      </c>
      <c r="AB247" s="40" t="str">
        <f t="shared" si="24"/>
        <v/>
      </c>
      <c r="AC247" s="40" t="str">
        <f t="shared" si="25"/>
        <v/>
      </c>
      <c r="AD247" s="40" t="str">
        <f t="shared" ref="AD247:AE247" si="1017">IF($D247=0,"",IFERROR(F247/AA247,0.5))</f>
        <v/>
      </c>
      <c r="AE247" s="40" t="str">
        <f t="shared" si="1017"/>
        <v/>
      </c>
      <c r="AF247" s="34" t="str">
        <f t="shared" si="27"/>
        <v/>
      </c>
      <c r="AG247" s="34" t="str">
        <f t="shared" ref="AG247:AH247" si="1018">IF($D247=0,"",ROUND(AA247*AD247,0))</f>
        <v/>
      </c>
      <c r="AH247" s="34" t="str">
        <f t="shared" si="1018"/>
        <v/>
      </c>
      <c r="AI247" s="34" t="str">
        <f t="shared" si="29"/>
        <v/>
      </c>
      <c r="AJ247" s="80"/>
      <c r="AK247" s="99"/>
      <c r="AL247" s="17"/>
      <c r="AM247" s="100" t="str">
        <f t="shared" si="30"/>
        <v/>
      </c>
      <c r="AN247" s="43" t="str">
        <f t="shared" si="31"/>
        <v/>
      </c>
      <c r="AO247" s="100" t="str">
        <f t="shared" si="32"/>
        <v/>
      </c>
      <c r="AP247" s="42" t="str">
        <f t="shared" si="33"/>
        <v/>
      </c>
      <c r="AQ247" s="39" t="str">
        <f t="shared" si="34"/>
        <v/>
      </c>
      <c r="AR247" s="39" t="str">
        <f t="shared" si="35"/>
        <v/>
      </c>
      <c r="AS247" s="39" t="str">
        <f t="shared" si="36"/>
        <v/>
      </c>
      <c r="AT247" s="39" t="str">
        <f t="shared" si="37"/>
        <v/>
      </c>
      <c r="AU247" s="39" t="str">
        <f t="shared" si="10"/>
        <v/>
      </c>
      <c r="AV247" s="39" t="str">
        <f t="shared" si="38"/>
        <v/>
      </c>
      <c r="AW247" s="39" t="str">
        <f t="shared" si="39"/>
        <v/>
      </c>
      <c r="AX247" s="39" t="str">
        <f t="shared" si="40"/>
        <v/>
      </c>
    </row>
    <row r="248">
      <c r="A248" s="73"/>
      <c r="B248" s="73"/>
      <c r="C248" s="73"/>
      <c r="D248" s="74">
        <f t="shared" si="11"/>
        <v>0</v>
      </c>
      <c r="E248" s="84" t="str">
        <f>'AtLarge; STUV'!M254</f>
        <v/>
      </c>
      <c r="F248" s="84" t="str">
        <f>'AtLarge; STUV'!N254</f>
        <v/>
      </c>
      <c r="G248" s="85" t="str">
        <f>'AtLarge; STUV'!O254</f>
        <v/>
      </c>
      <c r="H248" s="85" t="str">
        <f>'AtLarge; STUV'!P254</f>
        <v/>
      </c>
      <c r="I248" s="94" t="str">
        <f t="shared" si="12"/>
        <v/>
      </c>
      <c r="J248" s="95" t="str">
        <f t="shared" si="13"/>
        <v/>
      </c>
      <c r="K248" s="96" t="str">
        <f t="shared" ref="K248:M248" si="1019">IF($D248=0,"",POWER($I248,K$2))</f>
        <v/>
      </c>
      <c r="L248" s="96" t="str">
        <f t="shared" si="1019"/>
        <v/>
      </c>
      <c r="M248" s="96" t="str">
        <f t="shared" si="1019"/>
        <v/>
      </c>
      <c r="N248" s="97" t="str">
        <f t="shared" ref="N248:O248" si="1020">IF($D248=0,"",$J248*K248)</f>
        <v/>
      </c>
      <c r="O248" s="97" t="str">
        <f t="shared" si="1020"/>
        <v/>
      </c>
      <c r="P248" s="40"/>
      <c r="Q248" s="40"/>
      <c r="R248" s="40"/>
      <c r="S248" s="40"/>
      <c r="T248" s="84" t="str">
        <f t="shared" si="16"/>
        <v/>
      </c>
      <c r="U248" s="84" t="str">
        <f t="shared" si="17"/>
        <v/>
      </c>
      <c r="V248" s="98" t="str">
        <f t="shared" si="18"/>
        <v/>
      </c>
      <c r="W248" s="98" t="str">
        <f t="shared" si="19"/>
        <v/>
      </c>
      <c r="X248" s="40" t="str">
        <f t="shared" si="20"/>
        <v/>
      </c>
      <c r="Y248" s="40" t="str">
        <f t="shared" si="21"/>
        <v/>
      </c>
      <c r="Z248" s="40" t="str">
        <f t="shared" si="22"/>
        <v/>
      </c>
      <c r="AA248" s="40" t="str">
        <f t="shared" si="23"/>
        <v/>
      </c>
      <c r="AB248" s="40" t="str">
        <f t="shared" si="24"/>
        <v/>
      </c>
      <c r="AC248" s="40" t="str">
        <f t="shared" si="25"/>
        <v/>
      </c>
      <c r="AD248" s="40" t="str">
        <f t="shared" ref="AD248:AE248" si="1021">IF($D248=0,"",IFERROR(F248/AA248,0.5))</f>
        <v/>
      </c>
      <c r="AE248" s="40" t="str">
        <f t="shared" si="1021"/>
        <v/>
      </c>
      <c r="AF248" s="34" t="str">
        <f t="shared" si="27"/>
        <v/>
      </c>
      <c r="AG248" s="34" t="str">
        <f t="shared" ref="AG248:AH248" si="1022">IF($D248=0,"",ROUND(AA248*AD248,0))</f>
        <v/>
      </c>
      <c r="AH248" s="34" t="str">
        <f t="shared" si="1022"/>
        <v/>
      </c>
      <c r="AI248" s="34" t="str">
        <f t="shared" si="29"/>
        <v/>
      </c>
      <c r="AJ248" s="80"/>
      <c r="AK248" s="99"/>
      <c r="AL248" s="17"/>
      <c r="AM248" s="100" t="str">
        <f t="shared" si="30"/>
        <v/>
      </c>
      <c r="AN248" s="43" t="str">
        <f t="shared" si="31"/>
        <v/>
      </c>
      <c r="AO248" s="100" t="str">
        <f t="shared" si="32"/>
        <v/>
      </c>
      <c r="AP248" s="42" t="str">
        <f t="shared" si="33"/>
        <v/>
      </c>
      <c r="AQ248" s="39" t="str">
        <f t="shared" si="34"/>
        <v/>
      </c>
      <c r="AR248" s="39" t="str">
        <f t="shared" si="35"/>
        <v/>
      </c>
      <c r="AS248" s="39" t="str">
        <f t="shared" si="36"/>
        <v/>
      </c>
      <c r="AT248" s="39" t="str">
        <f t="shared" si="37"/>
        <v/>
      </c>
      <c r="AU248" s="39" t="str">
        <f t="shared" si="10"/>
        <v/>
      </c>
      <c r="AV248" s="39" t="str">
        <f t="shared" si="38"/>
        <v/>
      </c>
      <c r="AW248" s="39" t="str">
        <f t="shared" si="39"/>
        <v/>
      </c>
      <c r="AX248" s="39" t="str">
        <f t="shared" si="40"/>
        <v/>
      </c>
    </row>
    <row r="249">
      <c r="A249" s="73"/>
      <c r="B249" s="73"/>
      <c r="C249" s="73"/>
      <c r="D249" s="74">
        <f t="shared" si="11"/>
        <v>0</v>
      </c>
      <c r="E249" s="84" t="str">
        <f>'AtLarge; STUV'!M255</f>
        <v/>
      </c>
      <c r="F249" s="84" t="str">
        <f>'AtLarge; STUV'!N255</f>
        <v/>
      </c>
      <c r="G249" s="85" t="str">
        <f>'AtLarge; STUV'!O255</f>
        <v/>
      </c>
      <c r="H249" s="85" t="str">
        <f>'AtLarge; STUV'!P255</f>
        <v/>
      </c>
      <c r="I249" s="94" t="str">
        <f t="shared" si="12"/>
        <v/>
      </c>
      <c r="J249" s="95" t="str">
        <f t="shared" si="13"/>
        <v/>
      </c>
      <c r="K249" s="96" t="str">
        <f t="shared" ref="K249:M249" si="1023">IF($D249=0,"",POWER($I249,K$2))</f>
        <v/>
      </c>
      <c r="L249" s="96" t="str">
        <f t="shared" si="1023"/>
        <v/>
      </c>
      <c r="M249" s="96" t="str">
        <f t="shared" si="1023"/>
        <v/>
      </c>
      <c r="N249" s="97" t="str">
        <f t="shared" ref="N249:O249" si="1024">IF($D249=0,"",$J249*K249)</f>
        <v/>
      </c>
      <c r="O249" s="97" t="str">
        <f t="shared" si="1024"/>
        <v/>
      </c>
      <c r="P249" s="40"/>
      <c r="Q249" s="40"/>
      <c r="R249" s="40"/>
      <c r="S249" s="40"/>
      <c r="T249" s="84" t="str">
        <f t="shared" si="16"/>
        <v/>
      </c>
      <c r="U249" s="84" t="str">
        <f t="shared" si="17"/>
        <v/>
      </c>
      <c r="V249" s="98" t="str">
        <f t="shared" si="18"/>
        <v/>
      </c>
      <c r="W249" s="98" t="str">
        <f t="shared" si="19"/>
        <v/>
      </c>
      <c r="X249" s="40" t="str">
        <f t="shared" si="20"/>
        <v/>
      </c>
      <c r="Y249" s="40" t="str">
        <f t="shared" si="21"/>
        <v/>
      </c>
      <c r="Z249" s="40" t="str">
        <f t="shared" si="22"/>
        <v/>
      </c>
      <c r="AA249" s="40" t="str">
        <f t="shared" si="23"/>
        <v/>
      </c>
      <c r="AB249" s="40" t="str">
        <f t="shared" si="24"/>
        <v/>
      </c>
      <c r="AC249" s="40" t="str">
        <f t="shared" si="25"/>
        <v/>
      </c>
      <c r="AD249" s="40" t="str">
        <f t="shared" ref="AD249:AE249" si="1025">IF($D249=0,"",IFERROR(F249/AA249,0.5))</f>
        <v/>
      </c>
      <c r="AE249" s="40" t="str">
        <f t="shared" si="1025"/>
        <v/>
      </c>
      <c r="AF249" s="34" t="str">
        <f t="shared" si="27"/>
        <v/>
      </c>
      <c r="AG249" s="34" t="str">
        <f t="shared" ref="AG249:AH249" si="1026">IF($D249=0,"",ROUND(AA249*AD249,0))</f>
        <v/>
      </c>
      <c r="AH249" s="34" t="str">
        <f t="shared" si="1026"/>
        <v/>
      </c>
      <c r="AI249" s="34" t="str">
        <f t="shared" si="29"/>
        <v/>
      </c>
      <c r="AJ249" s="80"/>
      <c r="AK249" s="99"/>
      <c r="AL249" s="17"/>
      <c r="AM249" s="100" t="str">
        <f t="shared" si="30"/>
        <v/>
      </c>
      <c r="AN249" s="43" t="str">
        <f t="shared" si="31"/>
        <v/>
      </c>
      <c r="AO249" s="100" t="str">
        <f t="shared" si="32"/>
        <v/>
      </c>
      <c r="AP249" s="42" t="str">
        <f t="shared" si="33"/>
        <v/>
      </c>
      <c r="AQ249" s="39" t="str">
        <f t="shared" si="34"/>
        <v/>
      </c>
      <c r="AR249" s="39" t="str">
        <f t="shared" si="35"/>
        <v/>
      </c>
      <c r="AS249" s="39" t="str">
        <f t="shared" si="36"/>
        <v/>
      </c>
      <c r="AT249" s="39" t="str">
        <f t="shared" si="37"/>
        <v/>
      </c>
      <c r="AU249" s="39" t="str">
        <f t="shared" si="10"/>
        <v/>
      </c>
      <c r="AV249" s="39" t="str">
        <f t="shared" si="38"/>
        <v/>
      </c>
      <c r="AW249" s="39" t="str">
        <f t="shared" si="39"/>
        <v/>
      </c>
      <c r="AX249" s="39" t="str">
        <f t="shared" si="40"/>
        <v/>
      </c>
    </row>
    <row r="250">
      <c r="A250" s="73"/>
      <c r="B250" s="73"/>
      <c r="C250" s="73"/>
      <c r="D250" s="74">
        <f t="shared" si="11"/>
        <v>0</v>
      </c>
      <c r="E250" s="84" t="str">
        <f>'AtLarge; STUV'!M256</f>
        <v/>
      </c>
      <c r="F250" s="84" t="str">
        <f>'AtLarge; STUV'!N256</f>
        <v/>
      </c>
      <c r="G250" s="85" t="str">
        <f>'AtLarge; STUV'!O256</f>
        <v/>
      </c>
      <c r="H250" s="85" t="str">
        <f>'AtLarge; STUV'!P256</f>
        <v/>
      </c>
      <c r="I250" s="94" t="str">
        <f t="shared" si="12"/>
        <v/>
      </c>
      <c r="J250" s="95" t="str">
        <f t="shared" si="13"/>
        <v/>
      </c>
      <c r="K250" s="96" t="str">
        <f t="shared" ref="K250:M250" si="1027">IF($D250=0,"",POWER($I250,K$2))</f>
        <v/>
      </c>
      <c r="L250" s="96" t="str">
        <f t="shared" si="1027"/>
        <v/>
      </c>
      <c r="M250" s="96" t="str">
        <f t="shared" si="1027"/>
        <v/>
      </c>
      <c r="N250" s="97" t="str">
        <f t="shared" ref="N250:O250" si="1028">IF($D250=0,"",$J250*K250)</f>
        <v/>
      </c>
      <c r="O250" s="97" t="str">
        <f t="shared" si="1028"/>
        <v/>
      </c>
      <c r="P250" s="40"/>
      <c r="Q250" s="40"/>
      <c r="R250" s="40"/>
      <c r="S250" s="40"/>
      <c r="T250" s="84" t="str">
        <f t="shared" si="16"/>
        <v/>
      </c>
      <c r="U250" s="84" t="str">
        <f t="shared" si="17"/>
        <v/>
      </c>
      <c r="V250" s="98" t="str">
        <f t="shared" si="18"/>
        <v/>
      </c>
      <c r="W250" s="98" t="str">
        <f t="shared" si="19"/>
        <v/>
      </c>
      <c r="X250" s="40" t="str">
        <f t="shared" si="20"/>
        <v/>
      </c>
      <c r="Y250" s="40" t="str">
        <f t="shared" si="21"/>
        <v/>
      </c>
      <c r="Z250" s="40" t="str">
        <f t="shared" si="22"/>
        <v/>
      </c>
      <c r="AA250" s="40" t="str">
        <f t="shared" si="23"/>
        <v/>
      </c>
      <c r="AB250" s="40" t="str">
        <f t="shared" si="24"/>
        <v/>
      </c>
      <c r="AC250" s="40" t="str">
        <f t="shared" si="25"/>
        <v/>
      </c>
      <c r="AD250" s="40" t="str">
        <f t="shared" ref="AD250:AE250" si="1029">IF($D250=0,"",IFERROR(F250/AA250,0.5))</f>
        <v/>
      </c>
      <c r="AE250" s="40" t="str">
        <f t="shared" si="1029"/>
        <v/>
      </c>
      <c r="AF250" s="34" t="str">
        <f t="shared" si="27"/>
        <v/>
      </c>
      <c r="AG250" s="34" t="str">
        <f t="shared" ref="AG250:AH250" si="1030">IF($D250=0,"",ROUND(AA250*AD250,0))</f>
        <v/>
      </c>
      <c r="AH250" s="34" t="str">
        <f t="shared" si="1030"/>
        <v/>
      </c>
      <c r="AI250" s="34" t="str">
        <f t="shared" si="29"/>
        <v/>
      </c>
      <c r="AJ250" s="80"/>
      <c r="AK250" s="99"/>
      <c r="AL250" s="17"/>
      <c r="AM250" s="100" t="str">
        <f t="shared" si="30"/>
        <v/>
      </c>
      <c r="AN250" s="43" t="str">
        <f t="shared" si="31"/>
        <v/>
      </c>
      <c r="AO250" s="100" t="str">
        <f t="shared" si="32"/>
        <v/>
      </c>
      <c r="AP250" s="42" t="str">
        <f t="shared" si="33"/>
        <v/>
      </c>
      <c r="AQ250" s="39" t="str">
        <f t="shared" si="34"/>
        <v/>
      </c>
      <c r="AR250" s="39" t="str">
        <f t="shared" si="35"/>
        <v/>
      </c>
      <c r="AS250" s="39" t="str">
        <f t="shared" si="36"/>
        <v/>
      </c>
      <c r="AT250" s="39" t="str">
        <f t="shared" si="37"/>
        <v/>
      </c>
      <c r="AU250" s="39" t="str">
        <f t="shared" si="10"/>
        <v/>
      </c>
      <c r="AV250" s="39" t="str">
        <f t="shared" si="38"/>
        <v/>
      </c>
      <c r="AW250" s="39" t="str">
        <f t="shared" si="39"/>
        <v/>
      </c>
      <c r="AX250" s="39" t="str">
        <f t="shared" si="40"/>
        <v/>
      </c>
    </row>
    <row r="251">
      <c r="A251" s="73"/>
      <c r="B251" s="73"/>
      <c r="C251" s="73"/>
      <c r="D251" s="74">
        <f t="shared" si="11"/>
        <v>0</v>
      </c>
      <c r="E251" s="84" t="str">
        <f>'AtLarge; STUV'!M257</f>
        <v/>
      </c>
      <c r="F251" s="84" t="str">
        <f>'AtLarge; STUV'!N257</f>
        <v/>
      </c>
      <c r="G251" s="85" t="str">
        <f>'AtLarge; STUV'!O257</f>
        <v/>
      </c>
      <c r="H251" s="85" t="str">
        <f>'AtLarge; STUV'!P257</f>
        <v/>
      </c>
      <c r="I251" s="94" t="str">
        <f t="shared" si="12"/>
        <v/>
      </c>
      <c r="J251" s="95" t="str">
        <f t="shared" si="13"/>
        <v/>
      </c>
      <c r="K251" s="96" t="str">
        <f t="shared" ref="K251:M251" si="1031">IF($D251=0,"",POWER($I251,K$2))</f>
        <v/>
      </c>
      <c r="L251" s="96" t="str">
        <f t="shared" si="1031"/>
        <v/>
      </c>
      <c r="M251" s="96" t="str">
        <f t="shared" si="1031"/>
        <v/>
      </c>
      <c r="N251" s="97" t="str">
        <f t="shared" ref="N251:O251" si="1032">IF($D251=0,"",$J251*K251)</f>
        <v/>
      </c>
      <c r="O251" s="97" t="str">
        <f t="shared" si="1032"/>
        <v/>
      </c>
      <c r="P251" s="40"/>
      <c r="Q251" s="40"/>
      <c r="R251" s="40"/>
      <c r="S251" s="40"/>
      <c r="T251" s="84" t="str">
        <f t="shared" si="16"/>
        <v/>
      </c>
      <c r="U251" s="84" t="str">
        <f t="shared" si="17"/>
        <v/>
      </c>
      <c r="V251" s="98" t="str">
        <f t="shared" si="18"/>
        <v/>
      </c>
      <c r="W251" s="98" t="str">
        <f t="shared" si="19"/>
        <v/>
      </c>
      <c r="X251" s="40" t="str">
        <f t="shared" si="20"/>
        <v/>
      </c>
      <c r="Y251" s="40" t="str">
        <f t="shared" si="21"/>
        <v/>
      </c>
      <c r="Z251" s="40" t="str">
        <f t="shared" si="22"/>
        <v/>
      </c>
      <c r="AA251" s="40" t="str">
        <f t="shared" si="23"/>
        <v/>
      </c>
      <c r="AB251" s="40" t="str">
        <f t="shared" si="24"/>
        <v/>
      </c>
      <c r="AC251" s="40" t="str">
        <f t="shared" si="25"/>
        <v/>
      </c>
      <c r="AD251" s="40" t="str">
        <f t="shared" ref="AD251:AE251" si="1033">IF($D251=0,"",IFERROR(F251/AA251,0.5))</f>
        <v/>
      </c>
      <c r="AE251" s="40" t="str">
        <f t="shared" si="1033"/>
        <v/>
      </c>
      <c r="AF251" s="34" t="str">
        <f t="shared" si="27"/>
        <v/>
      </c>
      <c r="AG251" s="34" t="str">
        <f t="shared" ref="AG251:AH251" si="1034">IF($D251=0,"",ROUND(AA251*AD251,0))</f>
        <v/>
      </c>
      <c r="AH251" s="34" t="str">
        <f t="shared" si="1034"/>
        <v/>
      </c>
      <c r="AI251" s="34" t="str">
        <f t="shared" si="29"/>
        <v/>
      </c>
      <c r="AJ251" s="80"/>
      <c r="AK251" s="99"/>
      <c r="AL251" s="17"/>
      <c r="AM251" s="100" t="str">
        <f t="shared" si="30"/>
        <v/>
      </c>
      <c r="AN251" s="43" t="str">
        <f t="shared" si="31"/>
        <v/>
      </c>
      <c r="AO251" s="100" t="str">
        <f t="shared" si="32"/>
        <v/>
      </c>
      <c r="AP251" s="42" t="str">
        <f t="shared" si="33"/>
        <v/>
      </c>
      <c r="AQ251" s="39" t="str">
        <f t="shared" si="34"/>
        <v/>
      </c>
      <c r="AR251" s="39" t="str">
        <f t="shared" si="35"/>
        <v/>
      </c>
      <c r="AS251" s="39" t="str">
        <f t="shared" si="36"/>
        <v/>
      </c>
      <c r="AT251" s="39" t="str">
        <f t="shared" si="37"/>
        <v/>
      </c>
      <c r="AU251" s="39" t="str">
        <f t="shared" si="10"/>
        <v/>
      </c>
      <c r="AV251" s="39" t="str">
        <f t="shared" si="38"/>
        <v/>
      </c>
      <c r="AW251" s="39" t="str">
        <f t="shared" si="39"/>
        <v/>
      </c>
      <c r="AX251" s="39" t="str">
        <f t="shared" si="40"/>
        <v/>
      </c>
    </row>
    <row r="252">
      <c r="A252" s="73"/>
      <c r="B252" s="73"/>
      <c r="C252" s="73"/>
      <c r="D252" s="74">
        <f t="shared" si="11"/>
        <v>0</v>
      </c>
      <c r="E252" s="84" t="str">
        <f>'AtLarge; STUV'!M258</f>
        <v/>
      </c>
      <c r="F252" s="84" t="str">
        <f>'AtLarge; STUV'!N258</f>
        <v/>
      </c>
      <c r="G252" s="85" t="str">
        <f>'AtLarge; STUV'!O258</f>
        <v/>
      </c>
      <c r="H252" s="85" t="str">
        <f>'AtLarge; STUV'!P258</f>
        <v/>
      </c>
      <c r="I252" s="94" t="str">
        <f t="shared" si="12"/>
        <v/>
      </c>
      <c r="J252" s="95" t="str">
        <f t="shared" si="13"/>
        <v/>
      </c>
      <c r="K252" s="96" t="str">
        <f t="shared" ref="K252:M252" si="1035">IF($D252=0,"",POWER($I252,K$2))</f>
        <v/>
      </c>
      <c r="L252" s="96" t="str">
        <f t="shared" si="1035"/>
        <v/>
      </c>
      <c r="M252" s="96" t="str">
        <f t="shared" si="1035"/>
        <v/>
      </c>
      <c r="N252" s="97" t="str">
        <f t="shared" ref="N252:O252" si="1036">IF($D252=0,"",$J252*K252)</f>
        <v/>
      </c>
      <c r="O252" s="97" t="str">
        <f t="shared" si="1036"/>
        <v/>
      </c>
      <c r="P252" s="40"/>
      <c r="Q252" s="40"/>
      <c r="R252" s="40"/>
      <c r="S252" s="40"/>
      <c r="T252" s="84" t="str">
        <f t="shared" si="16"/>
        <v/>
      </c>
      <c r="U252" s="84" t="str">
        <f t="shared" si="17"/>
        <v/>
      </c>
      <c r="V252" s="98" t="str">
        <f t="shared" si="18"/>
        <v/>
      </c>
      <c r="W252" s="98" t="str">
        <f t="shared" si="19"/>
        <v/>
      </c>
      <c r="X252" s="40" t="str">
        <f t="shared" si="20"/>
        <v/>
      </c>
      <c r="Y252" s="40" t="str">
        <f t="shared" si="21"/>
        <v/>
      </c>
      <c r="Z252" s="40" t="str">
        <f t="shared" si="22"/>
        <v/>
      </c>
      <c r="AA252" s="40" t="str">
        <f t="shared" si="23"/>
        <v/>
      </c>
      <c r="AB252" s="40" t="str">
        <f t="shared" si="24"/>
        <v/>
      </c>
      <c r="AC252" s="40" t="str">
        <f t="shared" si="25"/>
        <v/>
      </c>
      <c r="AD252" s="40" t="str">
        <f t="shared" ref="AD252:AE252" si="1037">IF($D252=0,"",IFERROR(F252/AA252,0.5))</f>
        <v/>
      </c>
      <c r="AE252" s="40" t="str">
        <f t="shared" si="1037"/>
        <v/>
      </c>
      <c r="AF252" s="34" t="str">
        <f t="shared" si="27"/>
        <v/>
      </c>
      <c r="AG252" s="34" t="str">
        <f t="shared" ref="AG252:AH252" si="1038">IF($D252=0,"",ROUND(AA252*AD252,0))</f>
        <v/>
      </c>
      <c r="AH252" s="34" t="str">
        <f t="shared" si="1038"/>
        <v/>
      </c>
      <c r="AI252" s="34" t="str">
        <f t="shared" si="29"/>
        <v/>
      </c>
      <c r="AJ252" s="80"/>
      <c r="AK252" s="99"/>
      <c r="AL252" s="17"/>
      <c r="AM252" s="100" t="str">
        <f t="shared" si="30"/>
        <v/>
      </c>
      <c r="AN252" s="43" t="str">
        <f t="shared" si="31"/>
        <v/>
      </c>
      <c r="AO252" s="100" t="str">
        <f t="shared" si="32"/>
        <v/>
      </c>
      <c r="AP252" s="42" t="str">
        <f t="shared" si="33"/>
        <v/>
      </c>
      <c r="AQ252" s="39" t="str">
        <f t="shared" si="34"/>
        <v/>
      </c>
      <c r="AR252" s="39" t="str">
        <f t="shared" si="35"/>
        <v/>
      </c>
      <c r="AS252" s="39" t="str">
        <f t="shared" si="36"/>
        <v/>
      </c>
      <c r="AT252" s="39" t="str">
        <f t="shared" si="37"/>
        <v/>
      </c>
      <c r="AU252" s="39" t="str">
        <f t="shared" si="10"/>
        <v/>
      </c>
      <c r="AV252" s="39" t="str">
        <f t="shared" si="38"/>
        <v/>
      </c>
      <c r="AW252" s="39" t="str">
        <f t="shared" si="39"/>
        <v/>
      </c>
      <c r="AX252" s="39" t="str">
        <f t="shared" si="40"/>
        <v/>
      </c>
    </row>
    <row r="253">
      <c r="A253" s="73"/>
      <c r="B253" s="73"/>
      <c r="C253" s="73"/>
      <c r="D253" s="74">
        <f t="shared" si="11"/>
        <v>0</v>
      </c>
      <c r="E253" s="84" t="str">
        <f>'AtLarge; STUV'!M259</f>
        <v/>
      </c>
      <c r="F253" s="84" t="str">
        <f>'AtLarge; STUV'!N259</f>
        <v/>
      </c>
      <c r="G253" s="85" t="str">
        <f>'AtLarge; STUV'!O259</f>
        <v/>
      </c>
      <c r="H253" s="85" t="str">
        <f>'AtLarge; STUV'!P259</f>
        <v/>
      </c>
      <c r="I253" s="94" t="str">
        <f t="shared" si="12"/>
        <v/>
      </c>
      <c r="J253" s="95" t="str">
        <f t="shared" si="13"/>
        <v/>
      </c>
      <c r="K253" s="96" t="str">
        <f t="shared" ref="K253:M253" si="1039">IF($D253=0,"",POWER($I253,K$2))</f>
        <v/>
      </c>
      <c r="L253" s="96" t="str">
        <f t="shared" si="1039"/>
        <v/>
      </c>
      <c r="M253" s="96" t="str">
        <f t="shared" si="1039"/>
        <v/>
      </c>
      <c r="N253" s="97" t="str">
        <f t="shared" ref="N253:O253" si="1040">IF($D253=0,"",$J253*K253)</f>
        <v/>
      </c>
      <c r="O253" s="97" t="str">
        <f t="shared" si="1040"/>
        <v/>
      </c>
      <c r="P253" s="40"/>
      <c r="Q253" s="40"/>
      <c r="R253" s="40"/>
      <c r="S253" s="40"/>
      <c r="T253" s="84" t="str">
        <f t="shared" si="16"/>
        <v/>
      </c>
      <c r="U253" s="84" t="str">
        <f t="shared" si="17"/>
        <v/>
      </c>
      <c r="V253" s="98" t="str">
        <f t="shared" si="18"/>
        <v/>
      </c>
      <c r="W253" s="98" t="str">
        <f t="shared" si="19"/>
        <v/>
      </c>
      <c r="X253" s="40" t="str">
        <f t="shared" si="20"/>
        <v/>
      </c>
      <c r="Y253" s="40" t="str">
        <f t="shared" si="21"/>
        <v/>
      </c>
      <c r="Z253" s="40" t="str">
        <f t="shared" si="22"/>
        <v/>
      </c>
      <c r="AA253" s="40" t="str">
        <f t="shared" si="23"/>
        <v/>
      </c>
      <c r="AB253" s="40" t="str">
        <f t="shared" si="24"/>
        <v/>
      </c>
      <c r="AC253" s="40" t="str">
        <f t="shared" si="25"/>
        <v/>
      </c>
      <c r="AD253" s="40" t="str">
        <f t="shared" ref="AD253:AE253" si="1041">IF($D253=0,"",IFERROR(F253/AA253,0.5))</f>
        <v/>
      </c>
      <c r="AE253" s="40" t="str">
        <f t="shared" si="1041"/>
        <v/>
      </c>
      <c r="AF253" s="34" t="str">
        <f t="shared" si="27"/>
        <v/>
      </c>
      <c r="AG253" s="34" t="str">
        <f t="shared" ref="AG253:AH253" si="1042">IF($D253=0,"",ROUND(AA253*AD253,0))</f>
        <v/>
      </c>
      <c r="AH253" s="34" t="str">
        <f t="shared" si="1042"/>
        <v/>
      </c>
      <c r="AI253" s="34" t="str">
        <f t="shared" si="29"/>
        <v/>
      </c>
      <c r="AJ253" s="80"/>
      <c r="AK253" s="99"/>
      <c r="AL253" s="17"/>
      <c r="AM253" s="100" t="str">
        <f t="shared" si="30"/>
        <v/>
      </c>
      <c r="AN253" s="43" t="str">
        <f t="shared" si="31"/>
        <v/>
      </c>
      <c r="AO253" s="100" t="str">
        <f t="shared" si="32"/>
        <v/>
      </c>
      <c r="AP253" s="42" t="str">
        <f t="shared" si="33"/>
        <v/>
      </c>
      <c r="AQ253" s="39" t="str">
        <f t="shared" si="34"/>
        <v/>
      </c>
      <c r="AR253" s="39" t="str">
        <f t="shared" si="35"/>
        <v/>
      </c>
      <c r="AS253" s="39" t="str">
        <f t="shared" si="36"/>
        <v/>
      </c>
      <c r="AT253" s="39" t="str">
        <f t="shared" si="37"/>
        <v/>
      </c>
      <c r="AU253" s="39" t="str">
        <f t="shared" si="10"/>
        <v/>
      </c>
      <c r="AV253" s="39" t="str">
        <f t="shared" si="38"/>
        <v/>
      </c>
      <c r="AW253" s="39" t="str">
        <f t="shared" si="39"/>
        <v/>
      </c>
      <c r="AX253" s="39" t="str">
        <f t="shared" si="40"/>
        <v/>
      </c>
    </row>
    <row r="254">
      <c r="A254" s="73"/>
      <c r="B254" s="73"/>
      <c r="C254" s="73"/>
      <c r="D254" s="74">
        <f t="shared" si="11"/>
        <v>0</v>
      </c>
      <c r="E254" s="84" t="str">
        <f>'AtLarge; STUV'!M260</f>
        <v/>
      </c>
      <c r="F254" s="84" t="str">
        <f>'AtLarge; STUV'!N260</f>
        <v/>
      </c>
      <c r="G254" s="85" t="str">
        <f>'AtLarge; STUV'!O260</f>
        <v/>
      </c>
      <c r="H254" s="85" t="str">
        <f>'AtLarge; STUV'!P260</f>
        <v/>
      </c>
      <c r="I254" s="94" t="str">
        <f t="shared" si="12"/>
        <v/>
      </c>
      <c r="J254" s="95" t="str">
        <f t="shared" si="13"/>
        <v/>
      </c>
      <c r="K254" s="96" t="str">
        <f t="shared" ref="K254:M254" si="1043">IF($D254=0,"",POWER($I254,K$2))</f>
        <v/>
      </c>
      <c r="L254" s="96" t="str">
        <f t="shared" si="1043"/>
        <v/>
      </c>
      <c r="M254" s="96" t="str">
        <f t="shared" si="1043"/>
        <v/>
      </c>
      <c r="N254" s="97" t="str">
        <f t="shared" ref="N254:O254" si="1044">IF($D254=0,"",$J254*K254)</f>
        <v/>
      </c>
      <c r="O254" s="97" t="str">
        <f t="shared" si="1044"/>
        <v/>
      </c>
      <c r="P254" s="40"/>
      <c r="Q254" s="40"/>
      <c r="R254" s="40"/>
      <c r="S254" s="40"/>
      <c r="T254" s="84" t="str">
        <f t="shared" si="16"/>
        <v/>
      </c>
      <c r="U254" s="84" t="str">
        <f t="shared" si="17"/>
        <v/>
      </c>
      <c r="V254" s="98" t="str">
        <f t="shared" si="18"/>
        <v/>
      </c>
      <c r="W254" s="98" t="str">
        <f t="shared" si="19"/>
        <v/>
      </c>
      <c r="X254" s="40" t="str">
        <f t="shared" si="20"/>
        <v/>
      </c>
      <c r="Y254" s="40" t="str">
        <f t="shared" si="21"/>
        <v/>
      </c>
      <c r="Z254" s="40" t="str">
        <f t="shared" si="22"/>
        <v/>
      </c>
      <c r="AA254" s="40" t="str">
        <f t="shared" si="23"/>
        <v/>
      </c>
      <c r="AB254" s="40" t="str">
        <f t="shared" si="24"/>
        <v/>
      </c>
      <c r="AC254" s="40" t="str">
        <f t="shared" si="25"/>
        <v/>
      </c>
      <c r="AD254" s="40" t="str">
        <f t="shared" ref="AD254:AE254" si="1045">IF($D254=0,"",IFERROR(F254/AA254,0.5))</f>
        <v/>
      </c>
      <c r="AE254" s="40" t="str">
        <f t="shared" si="1045"/>
        <v/>
      </c>
      <c r="AF254" s="34" t="str">
        <f t="shared" si="27"/>
        <v/>
      </c>
      <c r="AG254" s="34" t="str">
        <f t="shared" ref="AG254:AH254" si="1046">IF($D254=0,"",ROUND(AA254*AD254,0))</f>
        <v/>
      </c>
      <c r="AH254" s="34" t="str">
        <f t="shared" si="1046"/>
        <v/>
      </c>
      <c r="AI254" s="34" t="str">
        <f t="shared" si="29"/>
        <v/>
      </c>
      <c r="AJ254" s="80"/>
      <c r="AK254" s="99"/>
      <c r="AL254" s="17"/>
      <c r="AM254" s="100" t="str">
        <f t="shared" si="30"/>
        <v/>
      </c>
      <c r="AN254" s="43" t="str">
        <f t="shared" si="31"/>
        <v/>
      </c>
      <c r="AO254" s="100" t="str">
        <f t="shared" si="32"/>
        <v/>
      </c>
      <c r="AP254" s="42" t="str">
        <f t="shared" si="33"/>
        <v/>
      </c>
      <c r="AQ254" s="39" t="str">
        <f t="shared" si="34"/>
        <v/>
      </c>
      <c r="AR254" s="39" t="str">
        <f t="shared" si="35"/>
        <v/>
      </c>
      <c r="AS254" s="39" t="str">
        <f t="shared" si="36"/>
        <v/>
      </c>
      <c r="AT254" s="39" t="str">
        <f t="shared" si="37"/>
        <v/>
      </c>
      <c r="AU254" s="39" t="str">
        <f t="shared" si="10"/>
        <v/>
      </c>
      <c r="AV254" s="39" t="str">
        <f t="shared" si="38"/>
        <v/>
      </c>
      <c r="AW254" s="39" t="str">
        <f t="shared" si="39"/>
        <v/>
      </c>
      <c r="AX254" s="39" t="str">
        <f t="shared" si="40"/>
        <v/>
      </c>
    </row>
    <row r="255">
      <c r="A255" s="73"/>
      <c r="B255" s="73"/>
      <c r="C255" s="73"/>
      <c r="D255" s="74">
        <f t="shared" si="11"/>
        <v>0</v>
      </c>
      <c r="E255" s="84" t="str">
        <f>'AtLarge; STUV'!M261</f>
        <v/>
      </c>
      <c r="F255" s="84" t="str">
        <f>'AtLarge; STUV'!N261</f>
        <v/>
      </c>
      <c r="G255" s="85" t="str">
        <f>'AtLarge; STUV'!O261</f>
        <v/>
      </c>
      <c r="H255" s="85" t="str">
        <f>'AtLarge; STUV'!P261</f>
        <v/>
      </c>
      <c r="I255" s="94" t="str">
        <f t="shared" si="12"/>
        <v/>
      </c>
      <c r="J255" s="95" t="str">
        <f t="shared" si="13"/>
        <v/>
      </c>
      <c r="K255" s="96" t="str">
        <f t="shared" ref="K255:M255" si="1047">IF($D255=0,"",POWER($I255,K$2))</f>
        <v/>
      </c>
      <c r="L255" s="96" t="str">
        <f t="shared" si="1047"/>
        <v/>
      </c>
      <c r="M255" s="96" t="str">
        <f t="shared" si="1047"/>
        <v/>
      </c>
      <c r="N255" s="97" t="str">
        <f t="shared" ref="N255:O255" si="1048">IF($D255=0,"",$J255*K255)</f>
        <v/>
      </c>
      <c r="O255" s="97" t="str">
        <f t="shared" si="1048"/>
        <v/>
      </c>
      <c r="P255" s="40"/>
      <c r="Q255" s="40"/>
      <c r="R255" s="40"/>
      <c r="S255" s="40"/>
      <c r="T255" s="84" t="str">
        <f t="shared" si="16"/>
        <v/>
      </c>
      <c r="U255" s="84" t="str">
        <f t="shared" si="17"/>
        <v/>
      </c>
      <c r="V255" s="98" t="str">
        <f t="shared" si="18"/>
        <v/>
      </c>
      <c r="W255" s="98" t="str">
        <f t="shared" si="19"/>
        <v/>
      </c>
      <c r="X255" s="40" t="str">
        <f t="shared" si="20"/>
        <v/>
      </c>
      <c r="Y255" s="40" t="str">
        <f t="shared" si="21"/>
        <v/>
      </c>
      <c r="Z255" s="40" t="str">
        <f t="shared" si="22"/>
        <v/>
      </c>
      <c r="AA255" s="40" t="str">
        <f t="shared" si="23"/>
        <v/>
      </c>
      <c r="AB255" s="40" t="str">
        <f t="shared" si="24"/>
        <v/>
      </c>
      <c r="AC255" s="40" t="str">
        <f t="shared" si="25"/>
        <v/>
      </c>
      <c r="AD255" s="40" t="str">
        <f t="shared" ref="AD255:AE255" si="1049">IF($D255=0,"",IFERROR(F255/AA255,0.5))</f>
        <v/>
      </c>
      <c r="AE255" s="40" t="str">
        <f t="shared" si="1049"/>
        <v/>
      </c>
      <c r="AF255" s="34" t="str">
        <f t="shared" si="27"/>
        <v/>
      </c>
      <c r="AG255" s="34" t="str">
        <f t="shared" ref="AG255:AH255" si="1050">IF($D255=0,"",ROUND(AA255*AD255,0))</f>
        <v/>
      </c>
      <c r="AH255" s="34" t="str">
        <f t="shared" si="1050"/>
        <v/>
      </c>
      <c r="AI255" s="34" t="str">
        <f t="shared" si="29"/>
        <v/>
      </c>
      <c r="AJ255" s="80"/>
      <c r="AK255" s="99"/>
      <c r="AL255" s="17"/>
      <c r="AM255" s="100" t="str">
        <f t="shared" si="30"/>
        <v/>
      </c>
      <c r="AN255" s="43" t="str">
        <f t="shared" si="31"/>
        <v/>
      </c>
      <c r="AO255" s="100" t="str">
        <f t="shared" si="32"/>
        <v/>
      </c>
      <c r="AP255" s="42" t="str">
        <f t="shared" si="33"/>
        <v/>
      </c>
      <c r="AQ255" s="39" t="str">
        <f t="shared" si="34"/>
        <v/>
      </c>
      <c r="AR255" s="39" t="str">
        <f t="shared" si="35"/>
        <v/>
      </c>
      <c r="AS255" s="39" t="str">
        <f t="shared" si="36"/>
        <v/>
      </c>
      <c r="AT255" s="39" t="str">
        <f t="shared" si="37"/>
        <v/>
      </c>
      <c r="AU255" s="39" t="str">
        <f t="shared" si="10"/>
        <v/>
      </c>
      <c r="AV255" s="39" t="str">
        <f t="shared" si="38"/>
        <v/>
      </c>
      <c r="AW255" s="39" t="str">
        <f t="shared" si="39"/>
        <v/>
      </c>
      <c r="AX255" s="39" t="str">
        <f t="shared" si="40"/>
        <v/>
      </c>
    </row>
    <row r="256">
      <c r="A256" s="73"/>
      <c r="B256" s="73"/>
      <c r="C256" s="73"/>
      <c r="D256" s="74">
        <f t="shared" si="11"/>
        <v>0</v>
      </c>
      <c r="E256" s="84" t="str">
        <f>'AtLarge; STUV'!M262</f>
        <v/>
      </c>
      <c r="F256" s="84" t="str">
        <f>'AtLarge; STUV'!N262</f>
        <v/>
      </c>
      <c r="G256" s="85" t="str">
        <f>'AtLarge; STUV'!O262</f>
        <v/>
      </c>
      <c r="H256" s="85" t="str">
        <f>'AtLarge; STUV'!P262</f>
        <v/>
      </c>
      <c r="I256" s="94" t="str">
        <f t="shared" si="12"/>
        <v/>
      </c>
      <c r="J256" s="95" t="str">
        <f t="shared" si="13"/>
        <v/>
      </c>
      <c r="K256" s="96" t="str">
        <f t="shared" ref="K256:M256" si="1051">IF($D256=0,"",POWER($I256,K$2))</f>
        <v/>
      </c>
      <c r="L256" s="96" t="str">
        <f t="shared" si="1051"/>
        <v/>
      </c>
      <c r="M256" s="96" t="str">
        <f t="shared" si="1051"/>
        <v/>
      </c>
      <c r="N256" s="97" t="str">
        <f t="shared" ref="N256:O256" si="1052">IF($D256=0,"",$J256*K256)</f>
        <v/>
      </c>
      <c r="O256" s="97" t="str">
        <f t="shared" si="1052"/>
        <v/>
      </c>
      <c r="P256" s="40"/>
      <c r="Q256" s="40"/>
      <c r="R256" s="40"/>
      <c r="S256" s="40"/>
      <c r="T256" s="84" t="str">
        <f t="shared" si="16"/>
        <v/>
      </c>
      <c r="U256" s="84" t="str">
        <f t="shared" si="17"/>
        <v/>
      </c>
      <c r="V256" s="98" t="str">
        <f t="shared" si="18"/>
        <v/>
      </c>
      <c r="W256" s="98" t="str">
        <f t="shared" si="19"/>
        <v/>
      </c>
      <c r="X256" s="40" t="str">
        <f t="shared" si="20"/>
        <v/>
      </c>
      <c r="Y256" s="40" t="str">
        <f t="shared" si="21"/>
        <v/>
      </c>
      <c r="Z256" s="40" t="str">
        <f t="shared" si="22"/>
        <v/>
      </c>
      <c r="AA256" s="40" t="str">
        <f t="shared" si="23"/>
        <v/>
      </c>
      <c r="AB256" s="40" t="str">
        <f t="shared" si="24"/>
        <v/>
      </c>
      <c r="AC256" s="40" t="str">
        <f t="shared" si="25"/>
        <v/>
      </c>
      <c r="AD256" s="40" t="str">
        <f t="shared" ref="AD256:AE256" si="1053">IF($D256=0,"",IFERROR(F256/AA256,0.5))</f>
        <v/>
      </c>
      <c r="AE256" s="40" t="str">
        <f t="shared" si="1053"/>
        <v/>
      </c>
      <c r="AF256" s="34" t="str">
        <f t="shared" si="27"/>
        <v/>
      </c>
      <c r="AG256" s="34" t="str">
        <f t="shared" ref="AG256:AH256" si="1054">IF($D256=0,"",ROUND(AA256*AD256,0))</f>
        <v/>
      </c>
      <c r="AH256" s="34" t="str">
        <f t="shared" si="1054"/>
        <v/>
      </c>
      <c r="AI256" s="34" t="str">
        <f t="shared" si="29"/>
        <v/>
      </c>
      <c r="AJ256" s="80"/>
      <c r="AK256" s="99"/>
      <c r="AL256" s="17"/>
      <c r="AM256" s="100" t="str">
        <f t="shared" si="30"/>
        <v/>
      </c>
      <c r="AN256" s="43" t="str">
        <f t="shared" si="31"/>
        <v/>
      </c>
      <c r="AO256" s="100" t="str">
        <f t="shared" si="32"/>
        <v/>
      </c>
      <c r="AP256" s="42" t="str">
        <f t="shared" si="33"/>
        <v/>
      </c>
      <c r="AQ256" s="39" t="str">
        <f t="shared" si="34"/>
        <v/>
      </c>
      <c r="AR256" s="39" t="str">
        <f t="shared" si="35"/>
        <v/>
      </c>
      <c r="AS256" s="39" t="str">
        <f t="shared" si="36"/>
        <v/>
      </c>
      <c r="AT256" s="39" t="str">
        <f t="shared" si="37"/>
        <v/>
      </c>
      <c r="AU256" s="39" t="str">
        <f t="shared" si="10"/>
        <v/>
      </c>
      <c r="AV256" s="39" t="str">
        <f t="shared" si="38"/>
        <v/>
      </c>
      <c r="AW256" s="39" t="str">
        <f t="shared" si="39"/>
        <v/>
      </c>
      <c r="AX256" s="39" t="str">
        <f t="shared" si="40"/>
        <v/>
      </c>
    </row>
    <row r="257">
      <c r="A257" s="73"/>
      <c r="B257" s="73"/>
      <c r="C257" s="73"/>
      <c r="D257" s="74">
        <f t="shared" si="11"/>
        <v>0</v>
      </c>
      <c r="E257" s="84" t="str">
        <f>'AtLarge; STUV'!M263</f>
        <v/>
      </c>
      <c r="F257" s="84" t="str">
        <f>'AtLarge; STUV'!N263</f>
        <v/>
      </c>
      <c r="G257" s="85" t="str">
        <f>'AtLarge; STUV'!O263</f>
        <v/>
      </c>
      <c r="H257" s="85" t="str">
        <f>'AtLarge; STUV'!P263</f>
        <v/>
      </c>
      <c r="I257" s="94" t="str">
        <f t="shared" si="12"/>
        <v/>
      </c>
      <c r="J257" s="95" t="str">
        <f t="shared" si="13"/>
        <v/>
      </c>
      <c r="K257" s="96" t="str">
        <f t="shared" ref="K257:M257" si="1055">IF($D257=0,"",POWER($I257,K$2))</f>
        <v/>
      </c>
      <c r="L257" s="96" t="str">
        <f t="shared" si="1055"/>
        <v/>
      </c>
      <c r="M257" s="96" t="str">
        <f t="shared" si="1055"/>
        <v/>
      </c>
      <c r="N257" s="97" t="str">
        <f t="shared" ref="N257:O257" si="1056">IF($D257=0,"",$J257*K257)</f>
        <v/>
      </c>
      <c r="O257" s="97" t="str">
        <f t="shared" si="1056"/>
        <v/>
      </c>
      <c r="P257" s="40"/>
      <c r="Q257" s="40"/>
      <c r="R257" s="40"/>
      <c r="S257" s="40"/>
      <c r="T257" s="84" t="str">
        <f t="shared" si="16"/>
        <v/>
      </c>
      <c r="U257" s="84" t="str">
        <f t="shared" si="17"/>
        <v/>
      </c>
      <c r="V257" s="98" t="str">
        <f t="shared" si="18"/>
        <v/>
      </c>
      <c r="W257" s="98" t="str">
        <f t="shared" si="19"/>
        <v/>
      </c>
      <c r="X257" s="40" t="str">
        <f t="shared" si="20"/>
        <v/>
      </c>
      <c r="Y257" s="40" t="str">
        <f t="shared" si="21"/>
        <v/>
      </c>
      <c r="Z257" s="40" t="str">
        <f t="shared" si="22"/>
        <v/>
      </c>
      <c r="AA257" s="40" t="str">
        <f t="shared" si="23"/>
        <v/>
      </c>
      <c r="AB257" s="40" t="str">
        <f t="shared" si="24"/>
        <v/>
      </c>
      <c r="AC257" s="40" t="str">
        <f t="shared" si="25"/>
        <v/>
      </c>
      <c r="AD257" s="40" t="str">
        <f t="shared" ref="AD257:AE257" si="1057">IF($D257=0,"",IFERROR(F257/AA257,0.5))</f>
        <v/>
      </c>
      <c r="AE257" s="40" t="str">
        <f t="shared" si="1057"/>
        <v/>
      </c>
      <c r="AF257" s="34" t="str">
        <f t="shared" si="27"/>
        <v/>
      </c>
      <c r="AG257" s="34" t="str">
        <f t="shared" ref="AG257:AH257" si="1058">IF($D257=0,"",ROUND(AA257*AD257,0))</f>
        <v/>
      </c>
      <c r="AH257" s="34" t="str">
        <f t="shared" si="1058"/>
        <v/>
      </c>
      <c r="AI257" s="34" t="str">
        <f t="shared" si="29"/>
        <v/>
      </c>
      <c r="AJ257" s="80"/>
      <c r="AK257" s="99"/>
      <c r="AL257" s="17"/>
      <c r="AM257" s="100" t="str">
        <f t="shared" si="30"/>
        <v/>
      </c>
      <c r="AN257" s="43" t="str">
        <f t="shared" si="31"/>
        <v/>
      </c>
      <c r="AO257" s="100" t="str">
        <f t="shared" si="32"/>
        <v/>
      </c>
      <c r="AP257" s="42" t="str">
        <f t="shared" si="33"/>
        <v/>
      </c>
      <c r="AQ257" s="39" t="str">
        <f t="shared" si="34"/>
        <v/>
      </c>
      <c r="AR257" s="39" t="str">
        <f t="shared" si="35"/>
        <v/>
      </c>
      <c r="AS257" s="39" t="str">
        <f t="shared" si="36"/>
        <v/>
      </c>
      <c r="AT257" s="39" t="str">
        <f t="shared" si="37"/>
        <v/>
      </c>
      <c r="AU257" s="39" t="str">
        <f t="shared" si="10"/>
        <v/>
      </c>
      <c r="AV257" s="39" t="str">
        <f t="shared" si="38"/>
        <v/>
      </c>
      <c r="AW257" s="39" t="str">
        <f t="shared" si="39"/>
        <v/>
      </c>
      <c r="AX257" s="39" t="str">
        <f t="shared" si="40"/>
        <v/>
      </c>
    </row>
    <row r="258">
      <c r="A258" s="73"/>
      <c r="B258" s="73"/>
      <c r="C258" s="73"/>
      <c r="D258" s="74">
        <f t="shared" si="11"/>
        <v>0</v>
      </c>
      <c r="E258" s="84" t="str">
        <f>'AtLarge; STUV'!M264</f>
        <v/>
      </c>
      <c r="F258" s="84" t="str">
        <f>'AtLarge; STUV'!N264</f>
        <v/>
      </c>
      <c r="G258" s="85" t="str">
        <f>'AtLarge; STUV'!O264</f>
        <v/>
      </c>
      <c r="H258" s="85" t="str">
        <f>'AtLarge; STUV'!P264</f>
        <v/>
      </c>
      <c r="I258" s="94" t="str">
        <f t="shared" si="12"/>
        <v/>
      </c>
      <c r="J258" s="95" t="str">
        <f t="shared" si="13"/>
        <v/>
      </c>
      <c r="K258" s="96" t="str">
        <f t="shared" ref="K258:M258" si="1059">IF($D258=0,"",POWER($I258,K$2))</f>
        <v/>
      </c>
      <c r="L258" s="96" t="str">
        <f t="shared" si="1059"/>
        <v/>
      </c>
      <c r="M258" s="96" t="str">
        <f t="shared" si="1059"/>
        <v/>
      </c>
      <c r="N258" s="97" t="str">
        <f t="shared" ref="N258:O258" si="1060">IF($D258=0,"",$J258*K258)</f>
        <v/>
      </c>
      <c r="O258" s="97" t="str">
        <f t="shared" si="1060"/>
        <v/>
      </c>
      <c r="P258" s="40"/>
      <c r="Q258" s="40"/>
      <c r="R258" s="40"/>
      <c r="S258" s="40"/>
      <c r="T258" s="84" t="str">
        <f t="shared" si="16"/>
        <v/>
      </c>
      <c r="U258" s="84" t="str">
        <f t="shared" si="17"/>
        <v/>
      </c>
      <c r="V258" s="98" t="str">
        <f t="shared" si="18"/>
        <v/>
      </c>
      <c r="W258" s="98" t="str">
        <f t="shared" si="19"/>
        <v/>
      </c>
      <c r="X258" s="40" t="str">
        <f t="shared" si="20"/>
        <v/>
      </c>
      <c r="Y258" s="40" t="str">
        <f t="shared" si="21"/>
        <v/>
      </c>
      <c r="Z258" s="40" t="str">
        <f t="shared" si="22"/>
        <v/>
      </c>
      <c r="AA258" s="40" t="str">
        <f t="shared" si="23"/>
        <v/>
      </c>
      <c r="AB258" s="40" t="str">
        <f t="shared" si="24"/>
        <v/>
      </c>
      <c r="AC258" s="40" t="str">
        <f t="shared" si="25"/>
        <v/>
      </c>
      <c r="AD258" s="40" t="str">
        <f t="shared" ref="AD258:AE258" si="1061">IF($D258=0,"",IFERROR(F258/AA258,0.5))</f>
        <v/>
      </c>
      <c r="AE258" s="40" t="str">
        <f t="shared" si="1061"/>
        <v/>
      </c>
      <c r="AF258" s="34" t="str">
        <f t="shared" si="27"/>
        <v/>
      </c>
      <c r="AG258" s="34" t="str">
        <f t="shared" ref="AG258:AH258" si="1062">IF($D258=0,"",ROUND(AA258*AD258,0))</f>
        <v/>
      </c>
      <c r="AH258" s="34" t="str">
        <f t="shared" si="1062"/>
        <v/>
      </c>
      <c r="AI258" s="34" t="str">
        <f t="shared" si="29"/>
        <v/>
      </c>
      <c r="AJ258" s="80"/>
      <c r="AK258" s="99"/>
      <c r="AL258" s="17"/>
      <c r="AM258" s="100" t="str">
        <f t="shared" si="30"/>
        <v/>
      </c>
      <c r="AN258" s="43" t="str">
        <f t="shared" si="31"/>
        <v/>
      </c>
      <c r="AO258" s="100" t="str">
        <f t="shared" si="32"/>
        <v/>
      </c>
      <c r="AP258" s="42" t="str">
        <f t="shared" si="33"/>
        <v/>
      </c>
      <c r="AQ258" s="39" t="str">
        <f t="shared" si="34"/>
        <v/>
      </c>
      <c r="AR258" s="39" t="str">
        <f t="shared" si="35"/>
        <v/>
      </c>
      <c r="AS258" s="39" t="str">
        <f t="shared" si="36"/>
        <v/>
      </c>
      <c r="AT258" s="39" t="str">
        <f t="shared" si="37"/>
        <v/>
      </c>
      <c r="AU258" s="39" t="str">
        <f t="shared" si="10"/>
        <v/>
      </c>
      <c r="AV258" s="39" t="str">
        <f t="shared" si="38"/>
        <v/>
      </c>
      <c r="AW258" s="39" t="str">
        <f t="shared" si="39"/>
        <v/>
      </c>
      <c r="AX258" s="39" t="str">
        <f t="shared" si="40"/>
        <v/>
      </c>
    </row>
    <row r="259">
      <c r="A259" s="73"/>
      <c r="B259" s="73"/>
      <c r="C259" s="73"/>
      <c r="D259" s="74">
        <f t="shared" si="11"/>
        <v>0</v>
      </c>
      <c r="E259" s="84" t="str">
        <f>'AtLarge; STUV'!M265</f>
        <v/>
      </c>
      <c r="F259" s="84" t="str">
        <f>'AtLarge; STUV'!N265</f>
        <v/>
      </c>
      <c r="G259" s="85" t="str">
        <f>'AtLarge; STUV'!O265</f>
        <v/>
      </c>
      <c r="H259" s="85" t="str">
        <f>'AtLarge; STUV'!P265</f>
        <v/>
      </c>
      <c r="I259" s="94" t="str">
        <f t="shared" si="12"/>
        <v/>
      </c>
      <c r="J259" s="95" t="str">
        <f t="shared" si="13"/>
        <v/>
      </c>
      <c r="K259" s="96" t="str">
        <f t="shared" ref="K259:M259" si="1063">IF($D259=0,"",POWER($I259,K$2))</f>
        <v/>
      </c>
      <c r="L259" s="96" t="str">
        <f t="shared" si="1063"/>
        <v/>
      </c>
      <c r="M259" s="96" t="str">
        <f t="shared" si="1063"/>
        <v/>
      </c>
      <c r="N259" s="97" t="str">
        <f t="shared" ref="N259:O259" si="1064">IF($D259=0,"",$J259*K259)</f>
        <v/>
      </c>
      <c r="O259" s="97" t="str">
        <f t="shared" si="1064"/>
        <v/>
      </c>
      <c r="P259" s="40"/>
      <c r="Q259" s="40"/>
      <c r="R259" s="40"/>
      <c r="S259" s="40"/>
      <c r="T259" s="84" t="str">
        <f t="shared" si="16"/>
        <v/>
      </c>
      <c r="U259" s="84" t="str">
        <f t="shared" si="17"/>
        <v/>
      </c>
      <c r="V259" s="98" t="str">
        <f t="shared" si="18"/>
        <v/>
      </c>
      <c r="W259" s="98" t="str">
        <f t="shared" si="19"/>
        <v/>
      </c>
      <c r="X259" s="40" t="str">
        <f t="shared" si="20"/>
        <v/>
      </c>
      <c r="Y259" s="40" t="str">
        <f t="shared" si="21"/>
        <v/>
      </c>
      <c r="Z259" s="40" t="str">
        <f t="shared" si="22"/>
        <v/>
      </c>
      <c r="AA259" s="40" t="str">
        <f t="shared" si="23"/>
        <v/>
      </c>
      <c r="AB259" s="40" t="str">
        <f t="shared" si="24"/>
        <v/>
      </c>
      <c r="AC259" s="40" t="str">
        <f t="shared" si="25"/>
        <v/>
      </c>
      <c r="AD259" s="40" t="str">
        <f t="shared" ref="AD259:AE259" si="1065">IF($D259=0,"",IFERROR(F259/AA259,0.5))</f>
        <v/>
      </c>
      <c r="AE259" s="40" t="str">
        <f t="shared" si="1065"/>
        <v/>
      </c>
      <c r="AF259" s="34" t="str">
        <f t="shared" si="27"/>
        <v/>
      </c>
      <c r="AG259" s="34" t="str">
        <f t="shared" ref="AG259:AH259" si="1066">IF($D259=0,"",ROUND(AA259*AD259,0))</f>
        <v/>
      </c>
      <c r="AH259" s="34" t="str">
        <f t="shared" si="1066"/>
        <v/>
      </c>
      <c r="AI259" s="34" t="str">
        <f t="shared" si="29"/>
        <v/>
      </c>
      <c r="AJ259" s="80"/>
      <c r="AK259" s="99"/>
      <c r="AL259" s="17"/>
      <c r="AM259" s="100" t="str">
        <f t="shared" si="30"/>
        <v/>
      </c>
      <c r="AN259" s="43" t="str">
        <f t="shared" si="31"/>
        <v/>
      </c>
      <c r="AO259" s="100" t="str">
        <f t="shared" si="32"/>
        <v/>
      </c>
      <c r="AP259" s="42" t="str">
        <f t="shared" si="33"/>
        <v/>
      </c>
      <c r="AQ259" s="39" t="str">
        <f t="shared" si="34"/>
        <v/>
      </c>
      <c r="AR259" s="39" t="str">
        <f t="shared" si="35"/>
        <v/>
      </c>
      <c r="AS259" s="39" t="str">
        <f t="shared" si="36"/>
        <v/>
      </c>
      <c r="AT259" s="39" t="str">
        <f t="shared" si="37"/>
        <v/>
      </c>
      <c r="AU259" s="39" t="str">
        <f t="shared" si="10"/>
        <v/>
      </c>
      <c r="AV259" s="39" t="str">
        <f t="shared" si="38"/>
        <v/>
      </c>
      <c r="AW259" s="39" t="str">
        <f t="shared" si="39"/>
        <v/>
      </c>
      <c r="AX259" s="39" t="str">
        <f t="shared" si="40"/>
        <v/>
      </c>
    </row>
    <row r="260">
      <c r="A260" s="73"/>
      <c r="B260" s="73"/>
      <c r="C260" s="73"/>
      <c r="D260" s="74">
        <f t="shared" si="11"/>
        <v>0</v>
      </c>
      <c r="E260" s="84" t="str">
        <f>'AtLarge; STUV'!M266</f>
        <v/>
      </c>
      <c r="F260" s="84" t="str">
        <f>'AtLarge; STUV'!N266</f>
        <v/>
      </c>
      <c r="G260" s="85" t="str">
        <f>'AtLarge; STUV'!O266</f>
        <v/>
      </c>
      <c r="H260" s="85" t="str">
        <f>'AtLarge; STUV'!P266</f>
        <v/>
      </c>
      <c r="I260" s="94" t="str">
        <f t="shared" si="12"/>
        <v/>
      </c>
      <c r="J260" s="95" t="str">
        <f t="shared" si="13"/>
        <v/>
      </c>
      <c r="K260" s="96" t="str">
        <f t="shared" ref="K260:M260" si="1067">IF($D260=0,"",POWER($I260,K$2))</f>
        <v/>
      </c>
      <c r="L260" s="96" t="str">
        <f t="shared" si="1067"/>
        <v/>
      </c>
      <c r="M260" s="96" t="str">
        <f t="shared" si="1067"/>
        <v/>
      </c>
      <c r="N260" s="97" t="str">
        <f t="shared" ref="N260:O260" si="1068">IF($D260=0,"",$J260*K260)</f>
        <v/>
      </c>
      <c r="O260" s="97" t="str">
        <f t="shared" si="1068"/>
        <v/>
      </c>
      <c r="P260" s="40"/>
      <c r="Q260" s="40"/>
      <c r="R260" s="40"/>
      <c r="S260" s="40"/>
      <c r="T260" s="84" t="str">
        <f t="shared" si="16"/>
        <v/>
      </c>
      <c r="U260" s="84" t="str">
        <f t="shared" si="17"/>
        <v/>
      </c>
      <c r="V260" s="98" t="str">
        <f t="shared" si="18"/>
        <v/>
      </c>
      <c r="W260" s="98" t="str">
        <f t="shared" si="19"/>
        <v/>
      </c>
      <c r="X260" s="40" t="str">
        <f t="shared" si="20"/>
        <v/>
      </c>
      <c r="Y260" s="40" t="str">
        <f t="shared" si="21"/>
        <v/>
      </c>
      <c r="Z260" s="40" t="str">
        <f t="shared" si="22"/>
        <v/>
      </c>
      <c r="AA260" s="40" t="str">
        <f t="shared" si="23"/>
        <v/>
      </c>
      <c r="AB260" s="40" t="str">
        <f t="shared" si="24"/>
        <v/>
      </c>
      <c r="AC260" s="40" t="str">
        <f t="shared" si="25"/>
        <v/>
      </c>
      <c r="AD260" s="40" t="str">
        <f t="shared" ref="AD260:AE260" si="1069">IF($D260=0,"",IFERROR(F260/AA260,0.5))</f>
        <v/>
      </c>
      <c r="AE260" s="40" t="str">
        <f t="shared" si="1069"/>
        <v/>
      </c>
      <c r="AF260" s="34" t="str">
        <f t="shared" si="27"/>
        <v/>
      </c>
      <c r="AG260" s="34" t="str">
        <f t="shared" ref="AG260:AH260" si="1070">IF($D260=0,"",ROUND(AA260*AD260,0))</f>
        <v/>
      </c>
      <c r="AH260" s="34" t="str">
        <f t="shared" si="1070"/>
        <v/>
      </c>
      <c r="AI260" s="34" t="str">
        <f t="shared" si="29"/>
        <v/>
      </c>
      <c r="AJ260" s="80"/>
      <c r="AK260" s="99"/>
      <c r="AL260" s="17"/>
      <c r="AM260" s="100" t="str">
        <f t="shared" si="30"/>
        <v/>
      </c>
      <c r="AN260" s="43" t="str">
        <f t="shared" si="31"/>
        <v/>
      </c>
      <c r="AO260" s="100" t="str">
        <f t="shared" si="32"/>
        <v/>
      </c>
      <c r="AP260" s="42" t="str">
        <f t="shared" si="33"/>
        <v/>
      </c>
      <c r="AQ260" s="39" t="str">
        <f t="shared" si="34"/>
        <v/>
      </c>
      <c r="AR260" s="39" t="str">
        <f t="shared" si="35"/>
        <v/>
      </c>
      <c r="AS260" s="39" t="str">
        <f t="shared" si="36"/>
        <v/>
      </c>
      <c r="AT260" s="39" t="str">
        <f t="shared" si="37"/>
        <v/>
      </c>
      <c r="AU260" s="39" t="str">
        <f t="shared" si="10"/>
        <v/>
      </c>
      <c r="AV260" s="39" t="str">
        <f t="shared" si="38"/>
        <v/>
      </c>
      <c r="AW260" s="39" t="str">
        <f t="shared" si="39"/>
        <v/>
      </c>
      <c r="AX260" s="39" t="str">
        <f t="shared" si="40"/>
        <v/>
      </c>
    </row>
    <row r="261">
      <c r="A261" s="73"/>
      <c r="B261" s="73"/>
      <c r="C261" s="73"/>
      <c r="D261" s="74">
        <f t="shared" si="11"/>
        <v>0</v>
      </c>
      <c r="E261" s="84" t="str">
        <f>'AtLarge; STUV'!M267</f>
        <v/>
      </c>
      <c r="F261" s="84" t="str">
        <f>'AtLarge; STUV'!N267</f>
        <v/>
      </c>
      <c r="G261" s="85" t="str">
        <f>'AtLarge; STUV'!O267</f>
        <v/>
      </c>
      <c r="H261" s="85" t="str">
        <f>'AtLarge; STUV'!P267</f>
        <v/>
      </c>
      <c r="I261" s="94" t="str">
        <f t="shared" si="12"/>
        <v/>
      </c>
      <c r="J261" s="95" t="str">
        <f t="shared" si="13"/>
        <v/>
      </c>
      <c r="K261" s="96" t="str">
        <f t="shared" ref="K261:M261" si="1071">IF($D261=0,"",POWER($I261,K$2))</f>
        <v/>
      </c>
      <c r="L261" s="96" t="str">
        <f t="shared" si="1071"/>
        <v/>
      </c>
      <c r="M261" s="96" t="str">
        <f t="shared" si="1071"/>
        <v/>
      </c>
      <c r="N261" s="97" t="str">
        <f t="shared" ref="N261:O261" si="1072">IF($D261=0,"",$J261*K261)</f>
        <v/>
      </c>
      <c r="O261" s="97" t="str">
        <f t="shared" si="1072"/>
        <v/>
      </c>
      <c r="P261" s="40"/>
      <c r="Q261" s="40"/>
      <c r="R261" s="40"/>
      <c r="S261" s="40"/>
      <c r="T261" s="84" t="str">
        <f t="shared" si="16"/>
        <v/>
      </c>
      <c r="U261" s="84" t="str">
        <f t="shared" si="17"/>
        <v/>
      </c>
      <c r="V261" s="98" t="str">
        <f t="shared" si="18"/>
        <v/>
      </c>
      <c r="W261" s="98" t="str">
        <f t="shared" si="19"/>
        <v/>
      </c>
      <c r="X261" s="40" t="str">
        <f t="shared" si="20"/>
        <v/>
      </c>
      <c r="Y261" s="40" t="str">
        <f t="shared" si="21"/>
        <v/>
      </c>
      <c r="Z261" s="40" t="str">
        <f t="shared" si="22"/>
        <v/>
      </c>
      <c r="AA261" s="40" t="str">
        <f t="shared" si="23"/>
        <v/>
      </c>
      <c r="AB261" s="40" t="str">
        <f t="shared" si="24"/>
        <v/>
      </c>
      <c r="AC261" s="40" t="str">
        <f t="shared" si="25"/>
        <v/>
      </c>
      <c r="AD261" s="40" t="str">
        <f t="shared" ref="AD261:AE261" si="1073">IF($D261=0,"",IFERROR(F261/AA261,0.5))</f>
        <v/>
      </c>
      <c r="AE261" s="40" t="str">
        <f t="shared" si="1073"/>
        <v/>
      </c>
      <c r="AF261" s="34" t="str">
        <f t="shared" si="27"/>
        <v/>
      </c>
      <c r="AG261" s="34" t="str">
        <f t="shared" ref="AG261:AH261" si="1074">IF($D261=0,"",ROUND(AA261*AD261,0))</f>
        <v/>
      </c>
      <c r="AH261" s="34" t="str">
        <f t="shared" si="1074"/>
        <v/>
      </c>
      <c r="AI261" s="34" t="str">
        <f t="shared" si="29"/>
        <v/>
      </c>
      <c r="AJ261" s="80"/>
      <c r="AK261" s="99"/>
      <c r="AL261" s="17"/>
      <c r="AM261" s="100" t="str">
        <f t="shared" si="30"/>
        <v/>
      </c>
      <c r="AN261" s="43" t="str">
        <f t="shared" si="31"/>
        <v/>
      </c>
      <c r="AO261" s="100" t="str">
        <f t="shared" si="32"/>
        <v/>
      </c>
      <c r="AP261" s="42" t="str">
        <f t="shared" si="33"/>
        <v/>
      </c>
      <c r="AQ261" s="39" t="str">
        <f t="shared" si="34"/>
        <v/>
      </c>
      <c r="AR261" s="39" t="str">
        <f t="shared" si="35"/>
        <v/>
      </c>
      <c r="AS261" s="39" t="str">
        <f t="shared" si="36"/>
        <v/>
      </c>
      <c r="AT261" s="39" t="str">
        <f t="shared" si="37"/>
        <v/>
      </c>
      <c r="AU261" s="39" t="str">
        <f t="shared" si="10"/>
        <v/>
      </c>
      <c r="AV261" s="39" t="str">
        <f t="shared" si="38"/>
        <v/>
      </c>
      <c r="AW261" s="39" t="str">
        <f t="shared" si="39"/>
        <v/>
      </c>
      <c r="AX261" s="39" t="str">
        <f t="shared" si="40"/>
        <v/>
      </c>
    </row>
    <row r="262">
      <c r="A262" s="73"/>
      <c r="B262" s="73"/>
      <c r="C262" s="73"/>
      <c r="D262" s="74">
        <f t="shared" si="11"/>
        <v>0</v>
      </c>
      <c r="E262" s="84" t="str">
        <f>'AtLarge; STUV'!M268</f>
        <v/>
      </c>
      <c r="F262" s="84" t="str">
        <f>'AtLarge; STUV'!N268</f>
        <v/>
      </c>
      <c r="G262" s="85" t="str">
        <f>'AtLarge; STUV'!O268</f>
        <v/>
      </c>
      <c r="H262" s="85" t="str">
        <f>'AtLarge; STUV'!P268</f>
        <v/>
      </c>
      <c r="I262" s="94" t="str">
        <f t="shared" si="12"/>
        <v/>
      </c>
      <c r="J262" s="95" t="str">
        <f t="shared" si="13"/>
        <v/>
      </c>
      <c r="K262" s="96" t="str">
        <f t="shared" ref="K262:M262" si="1075">IF($D262=0,"",POWER($I262,K$2))</f>
        <v/>
      </c>
      <c r="L262" s="96" t="str">
        <f t="shared" si="1075"/>
        <v/>
      </c>
      <c r="M262" s="96" t="str">
        <f t="shared" si="1075"/>
        <v/>
      </c>
      <c r="N262" s="97" t="str">
        <f t="shared" ref="N262:O262" si="1076">IF($D262=0,"",$J262*K262)</f>
        <v/>
      </c>
      <c r="O262" s="97" t="str">
        <f t="shared" si="1076"/>
        <v/>
      </c>
      <c r="P262" s="40"/>
      <c r="Q262" s="40"/>
      <c r="R262" s="40"/>
      <c r="S262" s="40"/>
      <c r="T262" s="84" t="str">
        <f t="shared" si="16"/>
        <v/>
      </c>
      <c r="U262" s="84" t="str">
        <f t="shared" si="17"/>
        <v/>
      </c>
      <c r="V262" s="98" t="str">
        <f t="shared" si="18"/>
        <v/>
      </c>
      <c r="W262" s="98" t="str">
        <f t="shared" si="19"/>
        <v/>
      </c>
      <c r="X262" s="40" t="str">
        <f t="shared" si="20"/>
        <v/>
      </c>
      <c r="Y262" s="40" t="str">
        <f t="shared" si="21"/>
        <v/>
      </c>
      <c r="Z262" s="40" t="str">
        <f t="shared" si="22"/>
        <v/>
      </c>
      <c r="AA262" s="40" t="str">
        <f t="shared" si="23"/>
        <v/>
      </c>
      <c r="AB262" s="40" t="str">
        <f t="shared" si="24"/>
        <v/>
      </c>
      <c r="AC262" s="40" t="str">
        <f t="shared" si="25"/>
        <v/>
      </c>
      <c r="AD262" s="40" t="str">
        <f t="shared" ref="AD262:AE262" si="1077">IF($D262=0,"",IFERROR(F262/AA262,0.5))</f>
        <v/>
      </c>
      <c r="AE262" s="40" t="str">
        <f t="shared" si="1077"/>
        <v/>
      </c>
      <c r="AF262" s="34" t="str">
        <f t="shared" si="27"/>
        <v/>
      </c>
      <c r="AG262" s="34" t="str">
        <f t="shared" ref="AG262:AH262" si="1078">IF($D262=0,"",ROUND(AA262*AD262,0))</f>
        <v/>
      </c>
      <c r="AH262" s="34" t="str">
        <f t="shared" si="1078"/>
        <v/>
      </c>
      <c r="AI262" s="34" t="str">
        <f t="shared" si="29"/>
        <v/>
      </c>
      <c r="AJ262" s="80"/>
      <c r="AK262" s="99"/>
      <c r="AL262" s="17"/>
      <c r="AM262" s="100" t="str">
        <f t="shared" si="30"/>
        <v/>
      </c>
      <c r="AN262" s="43" t="str">
        <f t="shared" si="31"/>
        <v/>
      </c>
      <c r="AO262" s="100" t="str">
        <f t="shared" si="32"/>
        <v/>
      </c>
      <c r="AP262" s="42" t="str">
        <f t="shared" si="33"/>
        <v/>
      </c>
      <c r="AQ262" s="39" t="str">
        <f t="shared" si="34"/>
        <v/>
      </c>
      <c r="AR262" s="39" t="str">
        <f t="shared" si="35"/>
        <v/>
      </c>
      <c r="AS262" s="39" t="str">
        <f t="shared" si="36"/>
        <v/>
      </c>
      <c r="AT262" s="39" t="str">
        <f t="shared" si="37"/>
        <v/>
      </c>
      <c r="AU262" s="39" t="str">
        <f t="shared" si="10"/>
        <v/>
      </c>
      <c r="AV262" s="39" t="str">
        <f t="shared" si="38"/>
        <v/>
      </c>
      <c r="AW262" s="39" t="str">
        <f t="shared" si="39"/>
        <v/>
      </c>
      <c r="AX262" s="39" t="str">
        <f t="shared" si="40"/>
        <v/>
      </c>
    </row>
    <row r="263">
      <c r="A263" s="73"/>
      <c r="B263" s="73"/>
      <c r="C263" s="73"/>
      <c r="D263" s="74">
        <f t="shared" si="11"/>
        <v>0</v>
      </c>
      <c r="E263" s="84" t="str">
        <f>'AtLarge; STUV'!M269</f>
        <v/>
      </c>
      <c r="F263" s="84" t="str">
        <f>'AtLarge; STUV'!N269</f>
        <v/>
      </c>
      <c r="G263" s="85" t="str">
        <f>'AtLarge; STUV'!O269</f>
        <v/>
      </c>
      <c r="H263" s="85" t="str">
        <f>'AtLarge; STUV'!P269</f>
        <v/>
      </c>
      <c r="I263" s="94" t="str">
        <f t="shared" si="12"/>
        <v/>
      </c>
      <c r="J263" s="95" t="str">
        <f t="shared" si="13"/>
        <v/>
      </c>
      <c r="K263" s="96" t="str">
        <f t="shared" ref="K263:M263" si="1079">IF($D263=0,"",POWER($I263,K$2))</f>
        <v/>
      </c>
      <c r="L263" s="96" t="str">
        <f t="shared" si="1079"/>
        <v/>
      </c>
      <c r="M263" s="96" t="str">
        <f t="shared" si="1079"/>
        <v/>
      </c>
      <c r="N263" s="97" t="str">
        <f t="shared" ref="N263:O263" si="1080">IF($D263=0,"",$J263*K263)</f>
        <v/>
      </c>
      <c r="O263" s="97" t="str">
        <f t="shared" si="1080"/>
        <v/>
      </c>
      <c r="P263" s="40"/>
      <c r="Q263" s="40"/>
      <c r="R263" s="40"/>
      <c r="S263" s="40"/>
      <c r="T263" s="84" t="str">
        <f t="shared" si="16"/>
        <v/>
      </c>
      <c r="U263" s="84" t="str">
        <f t="shared" si="17"/>
        <v/>
      </c>
      <c r="V263" s="98" t="str">
        <f t="shared" si="18"/>
        <v/>
      </c>
      <c r="W263" s="98" t="str">
        <f t="shared" si="19"/>
        <v/>
      </c>
      <c r="X263" s="40" t="str">
        <f t="shared" si="20"/>
        <v/>
      </c>
      <c r="Y263" s="40" t="str">
        <f t="shared" si="21"/>
        <v/>
      </c>
      <c r="Z263" s="40" t="str">
        <f t="shared" si="22"/>
        <v/>
      </c>
      <c r="AA263" s="40" t="str">
        <f t="shared" si="23"/>
        <v/>
      </c>
      <c r="AB263" s="40" t="str">
        <f t="shared" si="24"/>
        <v/>
      </c>
      <c r="AC263" s="40" t="str">
        <f t="shared" si="25"/>
        <v/>
      </c>
      <c r="AD263" s="40" t="str">
        <f t="shared" ref="AD263:AE263" si="1081">IF($D263=0,"",IFERROR(F263/AA263,0.5))</f>
        <v/>
      </c>
      <c r="AE263" s="40" t="str">
        <f t="shared" si="1081"/>
        <v/>
      </c>
      <c r="AF263" s="34" t="str">
        <f t="shared" si="27"/>
        <v/>
      </c>
      <c r="AG263" s="34" t="str">
        <f t="shared" ref="AG263:AH263" si="1082">IF($D263=0,"",ROUND(AA263*AD263,0))</f>
        <v/>
      </c>
      <c r="AH263" s="34" t="str">
        <f t="shared" si="1082"/>
        <v/>
      </c>
      <c r="AI263" s="34" t="str">
        <f t="shared" si="29"/>
        <v/>
      </c>
      <c r="AJ263" s="80"/>
      <c r="AK263" s="99"/>
      <c r="AL263" s="17"/>
      <c r="AM263" s="100" t="str">
        <f t="shared" si="30"/>
        <v/>
      </c>
      <c r="AN263" s="43" t="str">
        <f t="shared" si="31"/>
        <v/>
      </c>
      <c r="AO263" s="100" t="str">
        <f t="shared" si="32"/>
        <v/>
      </c>
      <c r="AP263" s="42" t="str">
        <f t="shared" si="33"/>
        <v/>
      </c>
      <c r="AQ263" s="39" t="str">
        <f t="shared" si="34"/>
        <v/>
      </c>
      <c r="AR263" s="39" t="str">
        <f t="shared" si="35"/>
        <v/>
      </c>
      <c r="AS263" s="39" t="str">
        <f t="shared" si="36"/>
        <v/>
      </c>
      <c r="AT263" s="39" t="str">
        <f t="shared" si="37"/>
        <v/>
      </c>
      <c r="AU263" s="39" t="str">
        <f t="shared" si="10"/>
        <v/>
      </c>
      <c r="AV263" s="39" t="str">
        <f t="shared" si="38"/>
        <v/>
      </c>
      <c r="AW263" s="39" t="str">
        <f t="shared" si="39"/>
        <v/>
      </c>
      <c r="AX263" s="39" t="str">
        <f t="shared" si="40"/>
        <v/>
      </c>
    </row>
    <row r="264">
      <c r="A264" s="73"/>
      <c r="B264" s="73"/>
      <c r="C264" s="73"/>
      <c r="D264" s="74">
        <f t="shared" si="11"/>
        <v>0</v>
      </c>
      <c r="E264" s="84" t="str">
        <f>'AtLarge; STUV'!M270</f>
        <v/>
      </c>
      <c r="F264" s="84" t="str">
        <f>'AtLarge; STUV'!N270</f>
        <v/>
      </c>
      <c r="G264" s="85" t="str">
        <f>'AtLarge; STUV'!O270</f>
        <v/>
      </c>
      <c r="H264" s="85" t="str">
        <f>'AtLarge; STUV'!P270</f>
        <v/>
      </c>
      <c r="I264" s="94" t="str">
        <f t="shared" si="12"/>
        <v/>
      </c>
      <c r="J264" s="95" t="str">
        <f t="shared" si="13"/>
        <v/>
      </c>
      <c r="K264" s="96" t="str">
        <f t="shared" ref="K264:M264" si="1083">IF($D264=0,"",POWER($I264,K$2))</f>
        <v/>
      </c>
      <c r="L264" s="96" t="str">
        <f t="shared" si="1083"/>
        <v/>
      </c>
      <c r="M264" s="96" t="str">
        <f t="shared" si="1083"/>
        <v/>
      </c>
      <c r="N264" s="97" t="str">
        <f t="shared" ref="N264:O264" si="1084">IF($D264=0,"",$J264*K264)</f>
        <v/>
      </c>
      <c r="O264" s="97" t="str">
        <f t="shared" si="1084"/>
        <v/>
      </c>
      <c r="P264" s="40"/>
      <c r="Q264" s="40"/>
      <c r="R264" s="40"/>
      <c r="S264" s="40"/>
      <c r="T264" s="84" t="str">
        <f t="shared" si="16"/>
        <v/>
      </c>
      <c r="U264" s="84" t="str">
        <f t="shared" si="17"/>
        <v/>
      </c>
      <c r="V264" s="98" t="str">
        <f t="shared" si="18"/>
        <v/>
      </c>
      <c r="W264" s="98" t="str">
        <f t="shared" si="19"/>
        <v/>
      </c>
      <c r="X264" s="40" t="str">
        <f t="shared" si="20"/>
        <v/>
      </c>
      <c r="Y264" s="40" t="str">
        <f t="shared" si="21"/>
        <v/>
      </c>
      <c r="Z264" s="40" t="str">
        <f t="shared" si="22"/>
        <v/>
      </c>
      <c r="AA264" s="40" t="str">
        <f t="shared" si="23"/>
        <v/>
      </c>
      <c r="AB264" s="40" t="str">
        <f t="shared" si="24"/>
        <v/>
      </c>
      <c r="AC264" s="40" t="str">
        <f t="shared" si="25"/>
        <v/>
      </c>
      <c r="AD264" s="40" t="str">
        <f t="shared" ref="AD264:AE264" si="1085">IF($D264=0,"",IFERROR(F264/AA264,0.5))</f>
        <v/>
      </c>
      <c r="AE264" s="40" t="str">
        <f t="shared" si="1085"/>
        <v/>
      </c>
      <c r="AF264" s="34" t="str">
        <f t="shared" si="27"/>
        <v/>
      </c>
      <c r="AG264" s="34" t="str">
        <f t="shared" ref="AG264:AH264" si="1086">IF($D264=0,"",ROUND(AA264*AD264,0))</f>
        <v/>
      </c>
      <c r="AH264" s="34" t="str">
        <f t="shared" si="1086"/>
        <v/>
      </c>
      <c r="AI264" s="34" t="str">
        <f t="shared" si="29"/>
        <v/>
      </c>
      <c r="AJ264" s="80"/>
      <c r="AK264" s="99"/>
      <c r="AL264" s="17"/>
      <c r="AM264" s="100" t="str">
        <f t="shared" si="30"/>
        <v/>
      </c>
      <c r="AN264" s="43" t="str">
        <f t="shared" si="31"/>
        <v/>
      </c>
      <c r="AO264" s="100" t="str">
        <f t="shared" si="32"/>
        <v/>
      </c>
      <c r="AP264" s="42" t="str">
        <f t="shared" si="33"/>
        <v/>
      </c>
      <c r="AQ264" s="39" t="str">
        <f t="shared" si="34"/>
        <v/>
      </c>
      <c r="AR264" s="39" t="str">
        <f t="shared" si="35"/>
        <v/>
      </c>
      <c r="AS264" s="39" t="str">
        <f t="shared" si="36"/>
        <v/>
      </c>
      <c r="AT264" s="39" t="str">
        <f t="shared" si="37"/>
        <v/>
      </c>
      <c r="AU264" s="39" t="str">
        <f t="shared" si="10"/>
        <v/>
      </c>
      <c r="AV264" s="39" t="str">
        <f t="shared" si="38"/>
        <v/>
      </c>
      <c r="AW264" s="39" t="str">
        <f t="shared" si="39"/>
        <v/>
      </c>
      <c r="AX264" s="39" t="str">
        <f t="shared" si="40"/>
        <v/>
      </c>
    </row>
    <row r="265">
      <c r="A265" s="73"/>
      <c r="B265" s="73"/>
      <c r="C265" s="73"/>
      <c r="D265" s="74">
        <f t="shared" si="11"/>
        <v>0</v>
      </c>
      <c r="E265" s="84" t="str">
        <f>'AtLarge; STUV'!M271</f>
        <v/>
      </c>
      <c r="F265" s="84" t="str">
        <f>'AtLarge; STUV'!N271</f>
        <v/>
      </c>
      <c r="G265" s="85" t="str">
        <f>'AtLarge; STUV'!O271</f>
        <v/>
      </c>
      <c r="H265" s="85" t="str">
        <f>'AtLarge; STUV'!P271</f>
        <v/>
      </c>
      <c r="I265" s="94" t="str">
        <f t="shared" si="12"/>
        <v/>
      </c>
      <c r="J265" s="95" t="str">
        <f t="shared" si="13"/>
        <v/>
      </c>
      <c r="K265" s="96" t="str">
        <f t="shared" ref="K265:M265" si="1087">IF($D265=0,"",POWER($I265,K$2))</f>
        <v/>
      </c>
      <c r="L265" s="96" t="str">
        <f t="shared" si="1087"/>
        <v/>
      </c>
      <c r="M265" s="96" t="str">
        <f t="shared" si="1087"/>
        <v/>
      </c>
      <c r="N265" s="97" t="str">
        <f t="shared" ref="N265:O265" si="1088">IF($D265=0,"",$J265*K265)</f>
        <v/>
      </c>
      <c r="O265" s="97" t="str">
        <f t="shared" si="1088"/>
        <v/>
      </c>
      <c r="P265" s="40"/>
      <c r="Q265" s="40"/>
      <c r="R265" s="40"/>
      <c r="S265" s="40"/>
      <c r="T265" s="84" t="str">
        <f t="shared" si="16"/>
        <v/>
      </c>
      <c r="U265" s="84" t="str">
        <f t="shared" si="17"/>
        <v/>
      </c>
      <c r="V265" s="98" t="str">
        <f t="shared" si="18"/>
        <v/>
      </c>
      <c r="W265" s="98" t="str">
        <f t="shared" si="19"/>
        <v/>
      </c>
      <c r="X265" s="40" t="str">
        <f t="shared" si="20"/>
        <v/>
      </c>
      <c r="Y265" s="40" t="str">
        <f t="shared" si="21"/>
        <v/>
      </c>
      <c r="Z265" s="40" t="str">
        <f t="shared" si="22"/>
        <v/>
      </c>
      <c r="AA265" s="40" t="str">
        <f t="shared" si="23"/>
        <v/>
      </c>
      <c r="AB265" s="40" t="str">
        <f t="shared" si="24"/>
        <v/>
      </c>
      <c r="AC265" s="40" t="str">
        <f t="shared" si="25"/>
        <v/>
      </c>
      <c r="AD265" s="40" t="str">
        <f t="shared" ref="AD265:AE265" si="1089">IF($D265=0,"",IFERROR(F265/AA265,0.5))</f>
        <v/>
      </c>
      <c r="AE265" s="40" t="str">
        <f t="shared" si="1089"/>
        <v/>
      </c>
      <c r="AF265" s="34" t="str">
        <f t="shared" si="27"/>
        <v/>
      </c>
      <c r="AG265" s="34" t="str">
        <f t="shared" ref="AG265:AH265" si="1090">IF($D265=0,"",ROUND(AA265*AD265,0))</f>
        <v/>
      </c>
      <c r="AH265" s="34" t="str">
        <f t="shared" si="1090"/>
        <v/>
      </c>
      <c r="AI265" s="34" t="str">
        <f t="shared" si="29"/>
        <v/>
      </c>
      <c r="AJ265" s="80"/>
      <c r="AK265" s="99"/>
      <c r="AL265" s="17"/>
      <c r="AM265" s="100" t="str">
        <f t="shared" si="30"/>
        <v/>
      </c>
      <c r="AN265" s="43" t="str">
        <f t="shared" si="31"/>
        <v/>
      </c>
      <c r="AO265" s="100" t="str">
        <f t="shared" si="32"/>
        <v/>
      </c>
      <c r="AP265" s="42" t="str">
        <f t="shared" si="33"/>
        <v/>
      </c>
      <c r="AQ265" s="39" t="str">
        <f t="shared" si="34"/>
        <v/>
      </c>
      <c r="AR265" s="39" t="str">
        <f t="shared" si="35"/>
        <v/>
      </c>
      <c r="AS265" s="39" t="str">
        <f t="shared" si="36"/>
        <v/>
      </c>
      <c r="AT265" s="39" t="str">
        <f t="shared" si="37"/>
        <v/>
      </c>
      <c r="AU265" s="39" t="str">
        <f t="shared" si="10"/>
        <v/>
      </c>
      <c r="AV265" s="39" t="str">
        <f t="shared" si="38"/>
        <v/>
      </c>
      <c r="AW265" s="39" t="str">
        <f t="shared" si="39"/>
        <v/>
      </c>
      <c r="AX265" s="39" t="str">
        <f t="shared" si="40"/>
        <v/>
      </c>
    </row>
    <row r="266">
      <c r="A266" s="73"/>
      <c r="B266" s="73"/>
      <c r="C266" s="73"/>
      <c r="D266" s="74">
        <f t="shared" si="11"/>
        <v>0</v>
      </c>
      <c r="E266" s="84" t="str">
        <f>'AtLarge; STUV'!M272</f>
        <v/>
      </c>
      <c r="F266" s="84" t="str">
        <f>'AtLarge; STUV'!N272</f>
        <v/>
      </c>
      <c r="G266" s="85" t="str">
        <f>'AtLarge; STUV'!O272</f>
        <v/>
      </c>
      <c r="H266" s="85" t="str">
        <f>'AtLarge; STUV'!P272</f>
        <v/>
      </c>
      <c r="I266" s="94" t="str">
        <f t="shared" si="12"/>
        <v/>
      </c>
      <c r="J266" s="95" t="str">
        <f t="shared" si="13"/>
        <v/>
      </c>
      <c r="K266" s="96" t="str">
        <f t="shared" ref="K266:M266" si="1091">IF($D266=0,"",POWER($I266,K$2))</f>
        <v/>
      </c>
      <c r="L266" s="96" t="str">
        <f t="shared" si="1091"/>
        <v/>
      </c>
      <c r="M266" s="96" t="str">
        <f t="shared" si="1091"/>
        <v/>
      </c>
      <c r="N266" s="97" t="str">
        <f t="shared" ref="N266:O266" si="1092">IF($D266=0,"",$J266*K266)</f>
        <v/>
      </c>
      <c r="O266" s="97" t="str">
        <f t="shared" si="1092"/>
        <v/>
      </c>
      <c r="P266" s="40"/>
      <c r="Q266" s="40"/>
      <c r="R266" s="40"/>
      <c r="S266" s="40"/>
      <c r="T266" s="84" t="str">
        <f t="shared" si="16"/>
        <v/>
      </c>
      <c r="U266" s="84" t="str">
        <f t="shared" si="17"/>
        <v/>
      </c>
      <c r="V266" s="98" t="str">
        <f t="shared" si="18"/>
        <v/>
      </c>
      <c r="W266" s="98" t="str">
        <f t="shared" si="19"/>
        <v/>
      </c>
      <c r="X266" s="40" t="str">
        <f t="shared" si="20"/>
        <v/>
      </c>
      <c r="Y266" s="40" t="str">
        <f t="shared" si="21"/>
        <v/>
      </c>
      <c r="Z266" s="40" t="str">
        <f t="shared" si="22"/>
        <v/>
      </c>
      <c r="AA266" s="40" t="str">
        <f t="shared" si="23"/>
        <v/>
      </c>
      <c r="AB266" s="40" t="str">
        <f t="shared" si="24"/>
        <v/>
      </c>
      <c r="AC266" s="40" t="str">
        <f t="shared" si="25"/>
        <v/>
      </c>
      <c r="AD266" s="40" t="str">
        <f t="shared" ref="AD266:AE266" si="1093">IF($D266=0,"",IFERROR(F266/AA266,0.5))</f>
        <v/>
      </c>
      <c r="AE266" s="40" t="str">
        <f t="shared" si="1093"/>
        <v/>
      </c>
      <c r="AF266" s="34" t="str">
        <f t="shared" si="27"/>
        <v/>
      </c>
      <c r="AG266" s="34" t="str">
        <f t="shared" ref="AG266:AH266" si="1094">IF($D266=0,"",ROUND(AA266*AD266,0))</f>
        <v/>
      </c>
      <c r="AH266" s="34" t="str">
        <f t="shared" si="1094"/>
        <v/>
      </c>
      <c r="AI266" s="34" t="str">
        <f t="shared" si="29"/>
        <v/>
      </c>
      <c r="AJ266" s="80"/>
      <c r="AK266" s="99"/>
      <c r="AL266" s="17"/>
      <c r="AM266" s="100" t="str">
        <f t="shared" si="30"/>
        <v/>
      </c>
      <c r="AN266" s="43" t="str">
        <f t="shared" si="31"/>
        <v/>
      </c>
      <c r="AO266" s="100" t="str">
        <f t="shared" si="32"/>
        <v/>
      </c>
      <c r="AP266" s="42" t="str">
        <f t="shared" si="33"/>
        <v/>
      </c>
      <c r="AQ266" s="39" t="str">
        <f t="shared" si="34"/>
        <v/>
      </c>
      <c r="AR266" s="39" t="str">
        <f t="shared" si="35"/>
        <v/>
      </c>
      <c r="AS266" s="39" t="str">
        <f t="shared" si="36"/>
        <v/>
      </c>
      <c r="AT266" s="39" t="str">
        <f t="shared" si="37"/>
        <v/>
      </c>
      <c r="AU266" s="39" t="str">
        <f t="shared" si="10"/>
        <v/>
      </c>
      <c r="AV266" s="39" t="str">
        <f t="shared" si="38"/>
        <v/>
      </c>
      <c r="AW266" s="39" t="str">
        <f t="shared" si="39"/>
        <v/>
      </c>
      <c r="AX266" s="39" t="str">
        <f t="shared" si="40"/>
        <v/>
      </c>
    </row>
    <row r="267">
      <c r="A267" s="73"/>
      <c r="B267" s="73"/>
      <c r="C267" s="73"/>
      <c r="D267" s="74">
        <f t="shared" si="11"/>
        <v>0</v>
      </c>
      <c r="E267" s="84" t="str">
        <f>'AtLarge; STUV'!M273</f>
        <v/>
      </c>
      <c r="F267" s="84" t="str">
        <f>'AtLarge; STUV'!N273</f>
        <v/>
      </c>
      <c r="G267" s="85" t="str">
        <f>'AtLarge; STUV'!O273</f>
        <v/>
      </c>
      <c r="H267" s="85" t="str">
        <f>'AtLarge; STUV'!P273</f>
        <v/>
      </c>
      <c r="I267" s="94" t="str">
        <f t="shared" si="12"/>
        <v/>
      </c>
      <c r="J267" s="95" t="str">
        <f t="shared" si="13"/>
        <v/>
      </c>
      <c r="K267" s="96" t="str">
        <f t="shared" ref="K267:M267" si="1095">IF($D267=0,"",POWER($I267,K$2))</f>
        <v/>
      </c>
      <c r="L267" s="96" t="str">
        <f t="shared" si="1095"/>
        <v/>
      </c>
      <c r="M267" s="96" t="str">
        <f t="shared" si="1095"/>
        <v/>
      </c>
      <c r="N267" s="97" t="str">
        <f t="shared" ref="N267:O267" si="1096">IF($D267=0,"",$J267*K267)</f>
        <v/>
      </c>
      <c r="O267" s="97" t="str">
        <f t="shared" si="1096"/>
        <v/>
      </c>
      <c r="P267" s="40"/>
      <c r="Q267" s="40"/>
      <c r="R267" s="40"/>
      <c r="S267" s="40"/>
      <c r="T267" s="84" t="str">
        <f t="shared" si="16"/>
        <v/>
      </c>
      <c r="U267" s="84" t="str">
        <f t="shared" si="17"/>
        <v/>
      </c>
      <c r="V267" s="98" t="str">
        <f t="shared" si="18"/>
        <v/>
      </c>
      <c r="W267" s="98" t="str">
        <f t="shared" si="19"/>
        <v/>
      </c>
      <c r="X267" s="40" t="str">
        <f t="shared" si="20"/>
        <v/>
      </c>
      <c r="Y267" s="40" t="str">
        <f t="shared" si="21"/>
        <v/>
      </c>
      <c r="Z267" s="40" t="str">
        <f t="shared" si="22"/>
        <v/>
      </c>
      <c r="AA267" s="40" t="str">
        <f t="shared" si="23"/>
        <v/>
      </c>
      <c r="AB267" s="40" t="str">
        <f t="shared" si="24"/>
        <v/>
      </c>
      <c r="AC267" s="40" t="str">
        <f t="shared" si="25"/>
        <v/>
      </c>
      <c r="AD267" s="40" t="str">
        <f t="shared" ref="AD267:AE267" si="1097">IF($D267=0,"",IFERROR(F267/AA267,0.5))</f>
        <v/>
      </c>
      <c r="AE267" s="40" t="str">
        <f t="shared" si="1097"/>
        <v/>
      </c>
      <c r="AF267" s="34" t="str">
        <f t="shared" si="27"/>
        <v/>
      </c>
      <c r="AG267" s="34" t="str">
        <f t="shared" ref="AG267:AH267" si="1098">IF($D267=0,"",ROUND(AA267*AD267,0))</f>
        <v/>
      </c>
      <c r="AH267" s="34" t="str">
        <f t="shared" si="1098"/>
        <v/>
      </c>
      <c r="AI267" s="34" t="str">
        <f t="shared" si="29"/>
        <v/>
      </c>
      <c r="AJ267" s="80"/>
      <c r="AK267" s="99"/>
      <c r="AL267" s="17"/>
      <c r="AM267" s="100" t="str">
        <f t="shared" si="30"/>
        <v/>
      </c>
      <c r="AN267" s="43" t="str">
        <f t="shared" si="31"/>
        <v/>
      </c>
      <c r="AO267" s="100" t="str">
        <f t="shared" si="32"/>
        <v/>
      </c>
      <c r="AP267" s="42" t="str">
        <f t="shared" si="33"/>
        <v/>
      </c>
      <c r="AQ267" s="39" t="str">
        <f t="shared" si="34"/>
        <v/>
      </c>
      <c r="AR267" s="39" t="str">
        <f t="shared" si="35"/>
        <v/>
      </c>
      <c r="AS267" s="39" t="str">
        <f t="shared" si="36"/>
        <v/>
      </c>
      <c r="AT267" s="39" t="str">
        <f t="shared" si="37"/>
        <v/>
      </c>
      <c r="AU267" s="39" t="str">
        <f t="shared" si="10"/>
        <v/>
      </c>
      <c r="AV267" s="39" t="str">
        <f t="shared" si="38"/>
        <v/>
      </c>
      <c r="AW267" s="39" t="str">
        <f t="shared" si="39"/>
        <v/>
      </c>
      <c r="AX267" s="39" t="str">
        <f t="shared" si="40"/>
        <v/>
      </c>
    </row>
    <row r="268">
      <c r="A268" s="73"/>
      <c r="B268" s="73"/>
      <c r="C268" s="73"/>
      <c r="D268" s="74">
        <f t="shared" si="11"/>
        <v>0</v>
      </c>
      <c r="E268" s="84" t="str">
        <f>'AtLarge; STUV'!M274</f>
        <v/>
      </c>
      <c r="F268" s="84" t="str">
        <f>'AtLarge; STUV'!N274</f>
        <v/>
      </c>
      <c r="G268" s="85" t="str">
        <f>'AtLarge; STUV'!O274</f>
        <v/>
      </c>
      <c r="H268" s="85" t="str">
        <f>'AtLarge; STUV'!P274</f>
        <v/>
      </c>
      <c r="I268" s="94" t="str">
        <f t="shared" si="12"/>
        <v/>
      </c>
      <c r="J268" s="95" t="str">
        <f t="shared" si="13"/>
        <v/>
      </c>
      <c r="K268" s="96" t="str">
        <f t="shared" ref="K268:M268" si="1099">IF($D268=0,"",POWER($I268,K$2))</f>
        <v/>
      </c>
      <c r="L268" s="96" t="str">
        <f t="shared" si="1099"/>
        <v/>
      </c>
      <c r="M268" s="96" t="str">
        <f t="shared" si="1099"/>
        <v/>
      </c>
      <c r="N268" s="97" t="str">
        <f t="shared" ref="N268:O268" si="1100">IF($D268=0,"",$J268*K268)</f>
        <v/>
      </c>
      <c r="O268" s="97" t="str">
        <f t="shared" si="1100"/>
        <v/>
      </c>
      <c r="P268" s="40"/>
      <c r="Q268" s="40"/>
      <c r="R268" s="40"/>
      <c r="S268" s="40"/>
      <c r="T268" s="84" t="str">
        <f t="shared" si="16"/>
        <v/>
      </c>
      <c r="U268" s="84" t="str">
        <f t="shared" si="17"/>
        <v/>
      </c>
      <c r="V268" s="98" t="str">
        <f t="shared" si="18"/>
        <v/>
      </c>
      <c r="W268" s="98" t="str">
        <f t="shared" si="19"/>
        <v/>
      </c>
      <c r="X268" s="40" t="str">
        <f t="shared" si="20"/>
        <v/>
      </c>
      <c r="Y268" s="40" t="str">
        <f t="shared" si="21"/>
        <v/>
      </c>
      <c r="Z268" s="40" t="str">
        <f t="shared" si="22"/>
        <v/>
      </c>
      <c r="AA268" s="40" t="str">
        <f t="shared" si="23"/>
        <v/>
      </c>
      <c r="AB268" s="40" t="str">
        <f t="shared" si="24"/>
        <v/>
      </c>
      <c r="AC268" s="40" t="str">
        <f t="shared" si="25"/>
        <v/>
      </c>
      <c r="AD268" s="40" t="str">
        <f t="shared" ref="AD268:AE268" si="1101">IF($D268=0,"",IFERROR(F268/AA268,0.5))</f>
        <v/>
      </c>
      <c r="AE268" s="40" t="str">
        <f t="shared" si="1101"/>
        <v/>
      </c>
      <c r="AF268" s="34" t="str">
        <f t="shared" si="27"/>
        <v/>
      </c>
      <c r="AG268" s="34" t="str">
        <f t="shared" ref="AG268:AH268" si="1102">IF($D268=0,"",ROUND(AA268*AD268,0))</f>
        <v/>
      </c>
      <c r="AH268" s="34" t="str">
        <f t="shared" si="1102"/>
        <v/>
      </c>
      <c r="AI268" s="34" t="str">
        <f t="shared" si="29"/>
        <v/>
      </c>
      <c r="AJ268" s="80"/>
      <c r="AK268" s="99"/>
      <c r="AL268" s="17"/>
      <c r="AM268" s="100" t="str">
        <f t="shared" si="30"/>
        <v/>
      </c>
      <c r="AN268" s="43" t="str">
        <f t="shared" si="31"/>
        <v/>
      </c>
      <c r="AO268" s="100" t="str">
        <f t="shared" si="32"/>
        <v/>
      </c>
      <c r="AP268" s="42" t="str">
        <f t="shared" si="33"/>
        <v/>
      </c>
      <c r="AQ268" s="39" t="str">
        <f t="shared" si="34"/>
        <v/>
      </c>
      <c r="AR268" s="39" t="str">
        <f t="shared" si="35"/>
        <v/>
      </c>
      <c r="AS268" s="39" t="str">
        <f t="shared" si="36"/>
        <v/>
      </c>
      <c r="AT268" s="39" t="str">
        <f t="shared" si="37"/>
        <v/>
      </c>
      <c r="AU268" s="39" t="str">
        <f t="shared" si="10"/>
        <v/>
      </c>
      <c r="AV268" s="39" t="str">
        <f t="shared" si="38"/>
        <v/>
      </c>
      <c r="AW268" s="39" t="str">
        <f t="shared" si="39"/>
        <v/>
      </c>
      <c r="AX268" s="39" t="str">
        <f t="shared" si="40"/>
        <v/>
      </c>
    </row>
    <row r="269">
      <c r="A269" s="73"/>
      <c r="B269" s="73"/>
      <c r="C269" s="73"/>
      <c r="D269" s="74">
        <f t="shared" si="11"/>
        <v>0</v>
      </c>
      <c r="E269" s="84" t="str">
        <f>'AtLarge; STUV'!M275</f>
        <v/>
      </c>
      <c r="F269" s="84" t="str">
        <f>'AtLarge; STUV'!N275</f>
        <v/>
      </c>
      <c r="G269" s="85" t="str">
        <f>'AtLarge; STUV'!O275</f>
        <v/>
      </c>
      <c r="H269" s="85" t="str">
        <f>'AtLarge; STUV'!P275</f>
        <v/>
      </c>
      <c r="I269" s="94" t="str">
        <f t="shared" si="12"/>
        <v/>
      </c>
      <c r="J269" s="95" t="str">
        <f t="shared" si="13"/>
        <v/>
      </c>
      <c r="K269" s="96" t="str">
        <f t="shared" ref="K269:M269" si="1103">IF($D269=0,"",POWER($I269,K$2))</f>
        <v/>
      </c>
      <c r="L269" s="96" t="str">
        <f t="shared" si="1103"/>
        <v/>
      </c>
      <c r="M269" s="96" t="str">
        <f t="shared" si="1103"/>
        <v/>
      </c>
      <c r="N269" s="97" t="str">
        <f t="shared" ref="N269:O269" si="1104">IF($D269=0,"",$J269*K269)</f>
        <v/>
      </c>
      <c r="O269" s="97" t="str">
        <f t="shared" si="1104"/>
        <v/>
      </c>
      <c r="P269" s="40"/>
      <c r="Q269" s="40"/>
      <c r="R269" s="40"/>
      <c r="S269" s="40"/>
      <c r="T269" s="84" t="str">
        <f t="shared" si="16"/>
        <v/>
      </c>
      <c r="U269" s="84" t="str">
        <f t="shared" si="17"/>
        <v/>
      </c>
      <c r="V269" s="98" t="str">
        <f t="shared" si="18"/>
        <v/>
      </c>
      <c r="W269" s="98" t="str">
        <f t="shared" si="19"/>
        <v/>
      </c>
      <c r="X269" s="40" t="str">
        <f t="shared" si="20"/>
        <v/>
      </c>
      <c r="Y269" s="40" t="str">
        <f t="shared" si="21"/>
        <v/>
      </c>
      <c r="Z269" s="40" t="str">
        <f t="shared" si="22"/>
        <v/>
      </c>
      <c r="AA269" s="40" t="str">
        <f t="shared" si="23"/>
        <v/>
      </c>
      <c r="AB269" s="40" t="str">
        <f t="shared" si="24"/>
        <v/>
      </c>
      <c r="AC269" s="40" t="str">
        <f t="shared" si="25"/>
        <v/>
      </c>
      <c r="AD269" s="40" t="str">
        <f t="shared" ref="AD269:AE269" si="1105">IF($D269=0,"",IFERROR(F269/AA269,0.5))</f>
        <v/>
      </c>
      <c r="AE269" s="40" t="str">
        <f t="shared" si="1105"/>
        <v/>
      </c>
      <c r="AF269" s="34" t="str">
        <f t="shared" si="27"/>
        <v/>
      </c>
      <c r="AG269" s="34" t="str">
        <f t="shared" ref="AG269:AH269" si="1106">IF($D269=0,"",ROUND(AA269*AD269,0))</f>
        <v/>
      </c>
      <c r="AH269" s="34" t="str">
        <f t="shared" si="1106"/>
        <v/>
      </c>
      <c r="AI269" s="34" t="str">
        <f t="shared" si="29"/>
        <v/>
      </c>
      <c r="AJ269" s="80"/>
      <c r="AK269" s="99"/>
      <c r="AL269" s="17"/>
      <c r="AM269" s="100" t="str">
        <f t="shared" si="30"/>
        <v/>
      </c>
      <c r="AN269" s="43" t="str">
        <f t="shared" si="31"/>
        <v/>
      </c>
      <c r="AO269" s="100" t="str">
        <f t="shared" si="32"/>
        <v/>
      </c>
      <c r="AP269" s="42" t="str">
        <f t="shared" si="33"/>
        <v/>
      </c>
      <c r="AQ269" s="39" t="str">
        <f t="shared" si="34"/>
        <v/>
      </c>
      <c r="AR269" s="39" t="str">
        <f t="shared" si="35"/>
        <v/>
      </c>
      <c r="AS269" s="39" t="str">
        <f t="shared" si="36"/>
        <v/>
      </c>
      <c r="AT269" s="39" t="str">
        <f t="shared" si="37"/>
        <v/>
      </c>
      <c r="AU269" s="39" t="str">
        <f t="shared" si="10"/>
        <v/>
      </c>
      <c r="AV269" s="39" t="str">
        <f t="shared" si="38"/>
        <v/>
      </c>
      <c r="AW269" s="39" t="str">
        <f t="shared" si="39"/>
        <v/>
      </c>
      <c r="AX269" s="39" t="str">
        <f t="shared" si="40"/>
        <v/>
      </c>
    </row>
    <row r="270">
      <c r="A270" s="73"/>
      <c r="B270" s="73"/>
      <c r="C270" s="73"/>
      <c r="D270" s="74">
        <f t="shared" si="11"/>
        <v>0</v>
      </c>
      <c r="E270" s="84" t="str">
        <f>'AtLarge; STUV'!M276</f>
        <v/>
      </c>
      <c r="F270" s="84" t="str">
        <f>'AtLarge; STUV'!N276</f>
        <v/>
      </c>
      <c r="G270" s="85" t="str">
        <f>'AtLarge; STUV'!O276</f>
        <v/>
      </c>
      <c r="H270" s="85" t="str">
        <f>'AtLarge; STUV'!P276</f>
        <v/>
      </c>
      <c r="I270" s="94" t="str">
        <f t="shared" si="12"/>
        <v/>
      </c>
      <c r="J270" s="95" t="str">
        <f t="shared" si="13"/>
        <v/>
      </c>
      <c r="K270" s="96" t="str">
        <f t="shared" ref="K270:M270" si="1107">IF($D270=0,"",POWER($I270,K$2))</f>
        <v/>
      </c>
      <c r="L270" s="96" t="str">
        <f t="shared" si="1107"/>
        <v/>
      </c>
      <c r="M270" s="96" t="str">
        <f t="shared" si="1107"/>
        <v/>
      </c>
      <c r="N270" s="97" t="str">
        <f t="shared" ref="N270:O270" si="1108">IF($D270=0,"",$J270*K270)</f>
        <v/>
      </c>
      <c r="O270" s="97" t="str">
        <f t="shared" si="1108"/>
        <v/>
      </c>
      <c r="P270" s="40"/>
      <c r="Q270" s="40"/>
      <c r="R270" s="40"/>
      <c r="S270" s="40"/>
      <c r="T270" s="84" t="str">
        <f t="shared" si="16"/>
        <v/>
      </c>
      <c r="U270" s="84" t="str">
        <f t="shared" si="17"/>
        <v/>
      </c>
      <c r="V270" s="98" t="str">
        <f t="shared" si="18"/>
        <v/>
      </c>
      <c r="W270" s="98" t="str">
        <f t="shared" si="19"/>
        <v/>
      </c>
      <c r="X270" s="40" t="str">
        <f t="shared" si="20"/>
        <v/>
      </c>
      <c r="Y270" s="40" t="str">
        <f t="shared" si="21"/>
        <v/>
      </c>
      <c r="Z270" s="40" t="str">
        <f t="shared" si="22"/>
        <v/>
      </c>
      <c r="AA270" s="40" t="str">
        <f t="shared" si="23"/>
        <v/>
      </c>
      <c r="AB270" s="40" t="str">
        <f t="shared" si="24"/>
        <v/>
      </c>
      <c r="AC270" s="40" t="str">
        <f t="shared" si="25"/>
        <v/>
      </c>
      <c r="AD270" s="40" t="str">
        <f t="shared" ref="AD270:AE270" si="1109">IF($D270=0,"",IFERROR(F270/AA270,0.5))</f>
        <v/>
      </c>
      <c r="AE270" s="40" t="str">
        <f t="shared" si="1109"/>
        <v/>
      </c>
      <c r="AF270" s="34" t="str">
        <f t="shared" si="27"/>
        <v/>
      </c>
      <c r="AG270" s="34" t="str">
        <f t="shared" ref="AG270:AH270" si="1110">IF($D270=0,"",ROUND(AA270*AD270,0))</f>
        <v/>
      </c>
      <c r="AH270" s="34" t="str">
        <f t="shared" si="1110"/>
        <v/>
      </c>
      <c r="AI270" s="34" t="str">
        <f t="shared" si="29"/>
        <v/>
      </c>
      <c r="AJ270" s="80"/>
      <c r="AK270" s="99"/>
      <c r="AL270" s="17"/>
      <c r="AM270" s="100" t="str">
        <f t="shared" si="30"/>
        <v/>
      </c>
      <c r="AN270" s="43" t="str">
        <f t="shared" si="31"/>
        <v/>
      </c>
      <c r="AO270" s="100" t="str">
        <f t="shared" si="32"/>
        <v/>
      </c>
      <c r="AP270" s="42" t="str">
        <f t="shared" si="33"/>
        <v/>
      </c>
      <c r="AQ270" s="39" t="str">
        <f t="shared" si="34"/>
        <v/>
      </c>
      <c r="AR270" s="39" t="str">
        <f t="shared" si="35"/>
        <v/>
      </c>
      <c r="AS270" s="39" t="str">
        <f t="shared" si="36"/>
        <v/>
      </c>
      <c r="AT270" s="39" t="str">
        <f t="shared" si="37"/>
        <v/>
      </c>
      <c r="AU270" s="39" t="str">
        <f t="shared" si="10"/>
        <v/>
      </c>
      <c r="AV270" s="39" t="str">
        <f t="shared" si="38"/>
        <v/>
      </c>
      <c r="AW270" s="39" t="str">
        <f t="shared" si="39"/>
        <v/>
      </c>
      <c r="AX270" s="39" t="str">
        <f t="shared" si="40"/>
        <v/>
      </c>
    </row>
    <row r="271">
      <c r="A271" s="73"/>
      <c r="B271" s="73"/>
      <c r="C271" s="73"/>
      <c r="D271" s="74">
        <f t="shared" si="11"/>
        <v>0</v>
      </c>
      <c r="E271" s="84" t="str">
        <f>'AtLarge; STUV'!M277</f>
        <v/>
      </c>
      <c r="F271" s="84" t="str">
        <f>'AtLarge; STUV'!N277</f>
        <v/>
      </c>
      <c r="G271" s="85" t="str">
        <f>'AtLarge; STUV'!O277</f>
        <v/>
      </c>
      <c r="H271" s="85" t="str">
        <f>'AtLarge; STUV'!P277</f>
        <v/>
      </c>
      <c r="I271" s="94" t="str">
        <f t="shared" si="12"/>
        <v/>
      </c>
      <c r="J271" s="95" t="str">
        <f t="shared" si="13"/>
        <v/>
      </c>
      <c r="K271" s="96" t="str">
        <f t="shared" ref="K271:M271" si="1111">IF($D271=0,"",POWER($I271,K$2))</f>
        <v/>
      </c>
      <c r="L271" s="96" t="str">
        <f t="shared" si="1111"/>
        <v/>
      </c>
      <c r="M271" s="96" t="str">
        <f t="shared" si="1111"/>
        <v/>
      </c>
      <c r="N271" s="97" t="str">
        <f t="shared" ref="N271:O271" si="1112">IF($D271=0,"",$J271*K271)</f>
        <v/>
      </c>
      <c r="O271" s="97" t="str">
        <f t="shared" si="1112"/>
        <v/>
      </c>
      <c r="P271" s="40"/>
      <c r="Q271" s="40"/>
      <c r="R271" s="40"/>
      <c r="S271" s="40"/>
      <c r="T271" s="84" t="str">
        <f t="shared" si="16"/>
        <v/>
      </c>
      <c r="U271" s="84" t="str">
        <f t="shared" si="17"/>
        <v/>
      </c>
      <c r="V271" s="98" t="str">
        <f t="shared" si="18"/>
        <v/>
      </c>
      <c r="W271" s="98" t="str">
        <f t="shared" si="19"/>
        <v/>
      </c>
      <c r="X271" s="40" t="str">
        <f t="shared" si="20"/>
        <v/>
      </c>
      <c r="Y271" s="40" t="str">
        <f t="shared" si="21"/>
        <v/>
      </c>
      <c r="Z271" s="40" t="str">
        <f t="shared" si="22"/>
        <v/>
      </c>
      <c r="AA271" s="40" t="str">
        <f t="shared" si="23"/>
        <v/>
      </c>
      <c r="AB271" s="40" t="str">
        <f t="shared" si="24"/>
        <v/>
      </c>
      <c r="AC271" s="40" t="str">
        <f t="shared" si="25"/>
        <v/>
      </c>
      <c r="AD271" s="40" t="str">
        <f t="shared" ref="AD271:AE271" si="1113">IF($D271=0,"",IFERROR(F271/AA271,0.5))</f>
        <v/>
      </c>
      <c r="AE271" s="40" t="str">
        <f t="shared" si="1113"/>
        <v/>
      </c>
      <c r="AF271" s="34" t="str">
        <f t="shared" si="27"/>
        <v/>
      </c>
      <c r="AG271" s="34" t="str">
        <f t="shared" ref="AG271:AH271" si="1114">IF($D271=0,"",ROUND(AA271*AD271,0))</f>
        <v/>
      </c>
      <c r="AH271" s="34" t="str">
        <f t="shared" si="1114"/>
        <v/>
      </c>
      <c r="AI271" s="34" t="str">
        <f t="shared" si="29"/>
        <v/>
      </c>
      <c r="AJ271" s="80"/>
      <c r="AK271" s="99"/>
      <c r="AL271" s="17"/>
      <c r="AM271" s="100" t="str">
        <f t="shared" si="30"/>
        <v/>
      </c>
      <c r="AN271" s="43" t="str">
        <f t="shared" si="31"/>
        <v/>
      </c>
      <c r="AO271" s="100" t="str">
        <f t="shared" si="32"/>
        <v/>
      </c>
      <c r="AP271" s="42" t="str">
        <f t="shared" si="33"/>
        <v/>
      </c>
      <c r="AQ271" s="39" t="str">
        <f t="shared" si="34"/>
        <v/>
      </c>
      <c r="AR271" s="39" t="str">
        <f t="shared" si="35"/>
        <v/>
      </c>
      <c r="AS271" s="39" t="str">
        <f t="shared" si="36"/>
        <v/>
      </c>
      <c r="AT271" s="39" t="str">
        <f t="shared" si="37"/>
        <v/>
      </c>
      <c r="AU271" s="39" t="str">
        <f t="shared" si="10"/>
        <v/>
      </c>
      <c r="AV271" s="39" t="str">
        <f t="shared" si="38"/>
        <v/>
      </c>
      <c r="AW271" s="39" t="str">
        <f t="shared" si="39"/>
        <v/>
      </c>
      <c r="AX271" s="39" t="str">
        <f t="shared" si="40"/>
        <v/>
      </c>
    </row>
    <row r="272">
      <c r="A272" s="73"/>
      <c r="B272" s="73"/>
      <c r="C272" s="73"/>
      <c r="D272" s="74">
        <f t="shared" si="11"/>
        <v>0</v>
      </c>
      <c r="E272" s="84" t="str">
        <f>'AtLarge; STUV'!M278</f>
        <v/>
      </c>
      <c r="F272" s="84" t="str">
        <f>'AtLarge; STUV'!N278</f>
        <v/>
      </c>
      <c r="G272" s="85" t="str">
        <f>'AtLarge; STUV'!O278</f>
        <v/>
      </c>
      <c r="H272" s="85" t="str">
        <f>'AtLarge; STUV'!P278</f>
        <v/>
      </c>
      <c r="I272" s="94" t="str">
        <f t="shared" si="12"/>
        <v/>
      </c>
      <c r="J272" s="95" t="str">
        <f t="shared" si="13"/>
        <v/>
      </c>
      <c r="K272" s="96" t="str">
        <f t="shared" ref="K272:M272" si="1115">IF($D272=0,"",POWER($I272,K$2))</f>
        <v/>
      </c>
      <c r="L272" s="96" t="str">
        <f t="shared" si="1115"/>
        <v/>
      </c>
      <c r="M272" s="96" t="str">
        <f t="shared" si="1115"/>
        <v/>
      </c>
      <c r="N272" s="97" t="str">
        <f t="shared" ref="N272:O272" si="1116">IF($D272=0,"",$J272*K272)</f>
        <v/>
      </c>
      <c r="O272" s="97" t="str">
        <f t="shared" si="1116"/>
        <v/>
      </c>
      <c r="P272" s="40"/>
      <c r="Q272" s="40"/>
      <c r="R272" s="40"/>
      <c r="S272" s="40"/>
      <c r="T272" s="84" t="str">
        <f t="shared" si="16"/>
        <v/>
      </c>
      <c r="U272" s="84" t="str">
        <f t="shared" si="17"/>
        <v/>
      </c>
      <c r="V272" s="98" t="str">
        <f t="shared" si="18"/>
        <v/>
      </c>
      <c r="W272" s="98" t="str">
        <f t="shared" si="19"/>
        <v/>
      </c>
      <c r="X272" s="40" t="str">
        <f t="shared" si="20"/>
        <v/>
      </c>
      <c r="Y272" s="40" t="str">
        <f t="shared" si="21"/>
        <v/>
      </c>
      <c r="Z272" s="40" t="str">
        <f t="shared" si="22"/>
        <v/>
      </c>
      <c r="AA272" s="40" t="str">
        <f t="shared" si="23"/>
        <v/>
      </c>
      <c r="AB272" s="40" t="str">
        <f t="shared" si="24"/>
        <v/>
      </c>
      <c r="AC272" s="40" t="str">
        <f t="shared" si="25"/>
        <v/>
      </c>
      <c r="AD272" s="40" t="str">
        <f t="shared" ref="AD272:AE272" si="1117">IF($D272=0,"",IFERROR(F272/AA272,0.5))</f>
        <v/>
      </c>
      <c r="AE272" s="40" t="str">
        <f t="shared" si="1117"/>
        <v/>
      </c>
      <c r="AF272" s="34" t="str">
        <f t="shared" si="27"/>
        <v/>
      </c>
      <c r="AG272" s="34" t="str">
        <f t="shared" ref="AG272:AH272" si="1118">IF($D272=0,"",ROUND(AA272*AD272,0))</f>
        <v/>
      </c>
      <c r="AH272" s="34" t="str">
        <f t="shared" si="1118"/>
        <v/>
      </c>
      <c r="AI272" s="34" t="str">
        <f t="shared" si="29"/>
        <v/>
      </c>
      <c r="AJ272" s="80"/>
      <c r="AK272" s="99"/>
      <c r="AL272" s="17"/>
      <c r="AM272" s="100" t="str">
        <f t="shared" si="30"/>
        <v/>
      </c>
      <c r="AN272" s="43" t="str">
        <f t="shared" si="31"/>
        <v/>
      </c>
      <c r="AO272" s="100" t="str">
        <f t="shared" si="32"/>
        <v/>
      </c>
      <c r="AP272" s="42" t="str">
        <f t="shared" si="33"/>
        <v/>
      </c>
      <c r="AQ272" s="39" t="str">
        <f t="shared" si="34"/>
        <v/>
      </c>
      <c r="AR272" s="39" t="str">
        <f t="shared" si="35"/>
        <v/>
      </c>
      <c r="AS272" s="39" t="str">
        <f t="shared" si="36"/>
        <v/>
      </c>
      <c r="AT272" s="39" t="str">
        <f t="shared" si="37"/>
        <v/>
      </c>
      <c r="AU272" s="39" t="str">
        <f t="shared" si="10"/>
        <v/>
      </c>
      <c r="AV272" s="39" t="str">
        <f t="shared" si="38"/>
        <v/>
      </c>
      <c r="AW272" s="39" t="str">
        <f t="shared" si="39"/>
        <v/>
      </c>
      <c r="AX272" s="39" t="str">
        <f t="shared" si="40"/>
        <v/>
      </c>
    </row>
    <row r="273">
      <c r="A273" s="73"/>
      <c r="B273" s="73"/>
      <c r="C273" s="73"/>
      <c r="D273" s="74">
        <f t="shared" si="11"/>
        <v>0</v>
      </c>
      <c r="E273" s="84" t="str">
        <f>'AtLarge; STUV'!M279</f>
        <v/>
      </c>
      <c r="F273" s="84" t="str">
        <f>'AtLarge; STUV'!N279</f>
        <v/>
      </c>
      <c r="G273" s="85" t="str">
        <f>'AtLarge; STUV'!O279</f>
        <v/>
      </c>
      <c r="H273" s="85" t="str">
        <f>'AtLarge; STUV'!P279</f>
        <v/>
      </c>
      <c r="I273" s="94" t="str">
        <f t="shared" si="12"/>
        <v/>
      </c>
      <c r="J273" s="95" t="str">
        <f t="shared" si="13"/>
        <v/>
      </c>
      <c r="K273" s="96" t="str">
        <f t="shared" ref="K273:M273" si="1119">IF($D273=0,"",POWER($I273,K$2))</f>
        <v/>
      </c>
      <c r="L273" s="96" t="str">
        <f t="shared" si="1119"/>
        <v/>
      </c>
      <c r="M273" s="96" t="str">
        <f t="shared" si="1119"/>
        <v/>
      </c>
      <c r="N273" s="97" t="str">
        <f t="shared" ref="N273:O273" si="1120">IF($D273=0,"",$J273*K273)</f>
        <v/>
      </c>
      <c r="O273" s="97" t="str">
        <f t="shared" si="1120"/>
        <v/>
      </c>
      <c r="P273" s="40"/>
      <c r="Q273" s="40"/>
      <c r="R273" s="40"/>
      <c r="S273" s="40"/>
      <c r="T273" s="84" t="str">
        <f t="shared" si="16"/>
        <v/>
      </c>
      <c r="U273" s="84" t="str">
        <f t="shared" si="17"/>
        <v/>
      </c>
      <c r="V273" s="98" t="str">
        <f t="shared" si="18"/>
        <v/>
      </c>
      <c r="W273" s="98" t="str">
        <f t="shared" si="19"/>
        <v/>
      </c>
      <c r="X273" s="40" t="str">
        <f t="shared" si="20"/>
        <v/>
      </c>
      <c r="Y273" s="40" t="str">
        <f t="shared" si="21"/>
        <v/>
      </c>
      <c r="Z273" s="40" t="str">
        <f t="shared" si="22"/>
        <v/>
      </c>
      <c r="AA273" s="40" t="str">
        <f t="shared" si="23"/>
        <v/>
      </c>
      <c r="AB273" s="40" t="str">
        <f t="shared" si="24"/>
        <v/>
      </c>
      <c r="AC273" s="40" t="str">
        <f t="shared" si="25"/>
        <v/>
      </c>
      <c r="AD273" s="40" t="str">
        <f t="shared" ref="AD273:AE273" si="1121">IF($D273=0,"",IFERROR(F273/AA273,0.5))</f>
        <v/>
      </c>
      <c r="AE273" s="40" t="str">
        <f t="shared" si="1121"/>
        <v/>
      </c>
      <c r="AF273" s="34" t="str">
        <f t="shared" si="27"/>
        <v/>
      </c>
      <c r="AG273" s="34" t="str">
        <f t="shared" ref="AG273:AH273" si="1122">IF($D273=0,"",ROUND(AA273*AD273,0))</f>
        <v/>
      </c>
      <c r="AH273" s="34" t="str">
        <f t="shared" si="1122"/>
        <v/>
      </c>
      <c r="AI273" s="34" t="str">
        <f t="shared" si="29"/>
        <v/>
      </c>
      <c r="AJ273" s="80"/>
      <c r="AK273" s="99"/>
      <c r="AL273" s="17"/>
      <c r="AM273" s="100" t="str">
        <f t="shared" si="30"/>
        <v/>
      </c>
      <c r="AN273" s="43" t="str">
        <f t="shared" si="31"/>
        <v/>
      </c>
      <c r="AO273" s="100" t="str">
        <f t="shared" si="32"/>
        <v/>
      </c>
      <c r="AP273" s="42" t="str">
        <f t="shared" si="33"/>
        <v/>
      </c>
      <c r="AQ273" s="39" t="str">
        <f t="shared" si="34"/>
        <v/>
      </c>
      <c r="AR273" s="39" t="str">
        <f t="shared" si="35"/>
        <v/>
      </c>
      <c r="AS273" s="39" t="str">
        <f t="shared" si="36"/>
        <v/>
      </c>
      <c r="AT273" s="39" t="str">
        <f t="shared" si="37"/>
        <v/>
      </c>
      <c r="AU273" s="39" t="str">
        <f t="shared" si="10"/>
        <v/>
      </c>
      <c r="AV273" s="39" t="str">
        <f t="shared" si="38"/>
        <v/>
      </c>
      <c r="AW273" s="39" t="str">
        <f t="shared" si="39"/>
        <v/>
      </c>
      <c r="AX273" s="39" t="str">
        <f t="shared" si="40"/>
        <v/>
      </c>
    </row>
    <row r="274">
      <c r="A274" s="73"/>
      <c r="B274" s="73"/>
      <c r="C274" s="73"/>
      <c r="D274" s="74">
        <f t="shared" si="11"/>
        <v>0</v>
      </c>
      <c r="E274" s="84" t="str">
        <f>'AtLarge; STUV'!M280</f>
        <v/>
      </c>
      <c r="F274" s="84" t="str">
        <f>'AtLarge; STUV'!N280</f>
        <v/>
      </c>
      <c r="G274" s="85" t="str">
        <f>'AtLarge; STUV'!O280</f>
        <v/>
      </c>
      <c r="H274" s="85" t="str">
        <f>'AtLarge; STUV'!P280</f>
        <v/>
      </c>
      <c r="I274" s="94" t="str">
        <f t="shared" si="12"/>
        <v/>
      </c>
      <c r="J274" s="95" t="str">
        <f t="shared" si="13"/>
        <v/>
      </c>
      <c r="K274" s="96" t="str">
        <f t="shared" ref="K274:M274" si="1123">IF($D274=0,"",POWER($I274,K$2))</f>
        <v/>
      </c>
      <c r="L274" s="96" t="str">
        <f t="shared" si="1123"/>
        <v/>
      </c>
      <c r="M274" s="96" t="str">
        <f t="shared" si="1123"/>
        <v/>
      </c>
      <c r="N274" s="97" t="str">
        <f t="shared" ref="N274:O274" si="1124">IF($D274=0,"",$J274*K274)</f>
        <v/>
      </c>
      <c r="O274" s="97" t="str">
        <f t="shared" si="1124"/>
        <v/>
      </c>
      <c r="P274" s="40"/>
      <c r="Q274" s="40"/>
      <c r="R274" s="40"/>
      <c r="S274" s="40"/>
      <c r="T274" s="84" t="str">
        <f t="shared" si="16"/>
        <v/>
      </c>
      <c r="U274" s="84" t="str">
        <f t="shared" si="17"/>
        <v/>
      </c>
      <c r="V274" s="98" t="str">
        <f t="shared" si="18"/>
        <v/>
      </c>
      <c r="W274" s="98" t="str">
        <f t="shared" si="19"/>
        <v/>
      </c>
      <c r="X274" s="40" t="str">
        <f t="shared" si="20"/>
        <v/>
      </c>
      <c r="Y274" s="40" t="str">
        <f t="shared" si="21"/>
        <v/>
      </c>
      <c r="Z274" s="40" t="str">
        <f t="shared" si="22"/>
        <v/>
      </c>
      <c r="AA274" s="40" t="str">
        <f t="shared" si="23"/>
        <v/>
      </c>
      <c r="AB274" s="40" t="str">
        <f t="shared" si="24"/>
        <v/>
      </c>
      <c r="AC274" s="40" t="str">
        <f t="shared" si="25"/>
        <v/>
      </c>
      <c r="AD274" s="40" t="str">
        <f t="shared" ref="AD274:AE274" si="1125">IF($D274=0,"",IFERROR(F274/AA274,0.5))</f>
        <v/>
      </c>
      <c r="AE274" s="40" t="str">
        <f t="shared" si="1125"/>
        <v/>
      </c>
      <c r="AF274" s="34" t="str">
        <f t="shared" si="27"/>
        <v/>
      </c>
      <c r="AG274" s="34" t="str">
        <f t="shared" ref="AG274:AH274" si="1126">IF($D274=0,"",ROUND(AA274*AD274,0))</f>
        <v/>
      </c>
      <c r="AH274" s="34" t="str">
        <f t="shared" si="1126"/>
        <v/>
      </c>
      <c r="AI274" s="34" t="str">
        <f t="shared" si="29"/>
        <v/>
      </c>
      <c r="AJ274" s="80"/>
      <c r="AK274" s="99"/>
      <c r="AL274" s="17"/>
      <c r="AM274" s="100" t="str">
        <f t="shared" si="30"/>
        <v/>
      </c>
      <c r="AN274" s="43" t="str">
        <f t="shared" si="31"/>
        <v/>
      </c>
      <c r="AO274" s="100" t="str">
        <f t="shared" si="32"/>
        <v/>
      </c>
      <c r="AP274" s="42" t="str">
        <f t="shared" si="33"/>
        <v/>
      </c>
      <c r="AQ274" s="39" t="str">
        <f t="shared" si="34"/>
        <v/>
      </c>
      <c r="AR274" s="39" t="str">
        <f t="shared" si="35"/>
        <v/>
      </c>
      <c r="AS274" s="39" t="str">
        <f t="shared" si="36"/>
        <v/>
      </c>
      <c r="AT274" s="39" t="str">
        <f t="shared" si="37"/>
        <v/>
      </c>
      <c r="AU274" s="39" t="str">
        <f t="shared" si="10"/>
        <v/>
      </c>
      <c r="AV274" s="39" t="str">
        <f t="shared" si="38"/>
        <v/>
      </c>
      <c r="AW274" s="39" t="str">
        <f t="shared" si="39"/>
        <v/>
      </c>
      <c r="AX274" s="39" t="str">
        <f t="shared" si="40"/>
        <v/>
      </c>
    </row>
    <row r="275">
      <c r="A275" s="73"/>
      <c r="B275" s="73"/>
      <c r="C275" s="73"/>
      <c r="D275" s="74">
        <f t="shared" si="11"/>
        <v>0</v>
      </c>
      <c r="E275" s="84" t="str">
        <f>'AtLarge; STUV'!M281</f>
        <v/>
      </c>
      <c r="F275" s="84" t="str">
        <f>'AtLarge; STUV'!N281</f>
        <v/>
      </c>
      <c r="G275" s="85" t="str">
        <f>'AtLarge; STUV'!O281</f>
        <v/>
      </c>
      <c r="H275" s="85" t="str">
        <f>'AtLarge; STUV'!P281</f>
        <v/>
      </c>
      <c r="I275" s="94" t="str">
        <f t="shared" si="12"/>
        <v/>
      </c>
      <c r="J275" s="95" t="str">
        <f t="shared" si="13"/>
        <v/>
      </c>
      <c r="K275" s="96" t="str">
        <f t="shared" ref="K275:M275" si="1127">IF($D275=0,"",POWER($I275,K$2))</f>
        <v/>
      </c>
      <c r="L275" s="96" t="str">
        <f t="shared" si="1127"/>
        <v/>
      </c>
      <c r="M275" s="96" t="str">
        <f t="shared" si="1127"/>
        <v/>
      </c>
      <c r="N275" s="97" t="str">
        <f t="shared" ref="N275:O275" si="1128">IF($D275=0,"",$J275*K275)</f>
        <v/>
      </c>
      <c r="O275" s="97" t="str">
        <f t="shared" si="1128"/>
        <v/>
      </c>
      <c r="P275" s="40"/>
      <c r="Q275" s="40"/>
      <c r="R275" s="40"/>
      <c r="S275" s="40"/>
      <c r="T275" s="84" t="str">
        <f t="shared" si="16"/>
        <v/>
      </c>
      <c r="U275" s="84" t="str">
        <f t="shared" si="17"/>
        <v/>
      </c>
      <c r="V275" s="98" t="str">
        <f t="shared" si="18"/>
        <v/>
      </c>
      <c r="W275" s="98" t="str">
        <f t="shared" si="19"/>
        <v/>
      </c>
      <c r="X275" s="40" t="str">
        <f t="shared" si="20"/>
        <v/>
      </c>
      <c r="Y275" s="40" t="str">
        <f t="shared" si="21"/>
        <v/>
      </c>
      <c r="Z275" s="40" t="str">
        <f t="shared" si="22"/>
        <v/>
      </c>
      <c r="AA275" s="40" t="str">
        <f t="shared" si="23"/>
        <v/>
      </c>
      <c r="AB275" s="40" t="str">
        <f t="shared" si="24"/>
        <v/>
      </c>
      <c r="AC275" s="40" t="str">
        <f t="shared" si="25"/>
        <v/>
      </c>
      <c r="AD275" s="40" t="str">
        <f t="shared" ref="AD275:AE275" si="1129">IF($D275=0,"",IFERROR(F275/AA275,0.5))</f>
        <v/>
      </c>
      <c r="AE275" s="40" t="str">
        <f t="shared" si="1129"/>
        <v/>
      </c>
      <c r="AF275" s="34" t="str">
        <f t="shared" si="27"/>
        <v/>
      </c>
      <c r="AG275" s="34" t="str">
        <f t="shared" ref="AG275:AH275" si="1130">IF($D275=0,"",ROUND(AA275*AD275,0))</f>
        <v/>
      </c>
      <c r="AH275" s="34" t="str">
        <f t="shared" si="1130"/>
        <v/>
      </c>
      <c r="AI275" s="34" t="str">
        <f t="shared" si="29"/>
        <v/>
      </c>
      <c r="AJ275" s="80"/>
      <c r="AK275" s="99"/>
      <c r="AL275" s="17"/>
      <c r="AM275" s="100" t="str">
        <f t="shared" si="30"/>
        <v/>
      </c>
      <c r="AN275" s="43" t="str">
        <f t="shared" si="31"/>
        <v/>
      </c>
      <c r="AO275" s="100" t="str">
        <f t="shared" si="32"/>
        <v/>
      </c>
      <c r="AP275" s="42" t="str">
        <f t="shared" si="33"/>
        <v/>
      </c>
      <c r="AQ275" s="39" t="str">
        <f t="shared" si="34"/>
        <v/>
      </c>
      <c r="AR275" s="39" t="str">
        <f t="shared" si="35"/>
        <v/>
      </c>
      <c r="AS275" s="39" t="str">
        <f t="shared" si="36"/>
        <v/>
      </c>
      <c r="AT275" s="39" t="str">
        <f t="shared" si="37"/>
        <v/>
      </c>
      <c r="AU275" s="39" t="str">
        <f t="shared" si="10"/>
        <v/>
      </c>
      <c r="AV275" s="39" t="str">
        <f t="shared" si="38"/>
        <v/>
      </c>
      <c r="AW275" s="39" t="str">
        <f t="shared" si="39"/>
        <v/>
      </c>
      <c r="AX275" s="39" t="str">
        <f t="shared" si="40"/>
        <v/>
      </c>
    </row>
    <row r="276">
      <c r="A276" s="73"/>
      <c r="B276" s="73"/>
      <c r="C276" s="73"/>
      <c r="D276" s="74">
        <f t="shared" si="11"/>
        <v>0</v>
      </c>
      <c r="E276" s="84" t="str">
        <f>'AtLarge; STUV'!M282</f>
        <v/>
      </c>
      <c r="F276" s="84" t="str">
        <f>'AtLarge; STUV'!N282</f>
        <v/>
      </c>
      <c r="G276" s="85" t="str">
        <f>'AtLarge; STUV'!O282</f>
        <v/>
      </c>
      <c r="H276" s="85" t="str">
        <f>'AtLarge; STUV'!P282</f>
        <v/>
      </c>
      <c r="I276" s="94" t="str">
        <f t="shared" si="12"/>
        <v/>
      </c>
      <c r="J276" s="95" t="str">
        <f t="shared" si="13"/>
        <v/>
      </c>
      <c r="K276" s="96" t="str">
        <f t="shared" ref="K276:M276" si="1131">IF($D276=0,"",POWER($I276,K$2))</f>
        <v/>
      </c>
      <c r="L276" s="96" t="str">
        <f t="shared" si="1131"/>
        <v/>
      </c>
      <c r="M276" s="96" t="str">
        <f t="shared" si="1131"/>
        <v/>
      </c>
      <c r="N276" s="97" t="str">
        <f t="shared" ref="N276:O276" si="1132">IF($D276=0,"",$J276*K276)</f>
        <v/>
      </c>
      <c r="O276" s="97" t="str">
        <f t="shared" si="1132"/>
        <v/>
      </c>
      <c r="P276" s="40"/>
      <c r="Q276" s="40"/>
      <c r="R276" s="40"/>
      <c r="S276" s="40"/>
      <c r="T276" s="84" t="str">
        <f t="shared" si="16"/>
        <v/>
      </c>
      <c r="U276" s="84" t="str">
        <f t="shared" si="17"/>
        <v/>
      </c>
      <c r="V276" s="98" t="str">
        <f t="shared" si="18"/>
        <v/>
      </c>
      <c r="W276" s="98" t="str">
        <f t="shared" si="19"/>
        <v/>
      </c>
      <c r="X276" s="40" t="str">
        <f t="shared" si="20"/>
        <v/>
      </c>
      <c r="Y276" s="40" t="str">
        <f t="shared" si="21"/>
        <v/>
      </c>
      <c r="Z276" s="40" t="str">
        <f t="shared" si="22"/>
        <v/>
      </c>
      <c r="AA276" s="40" t="str">
        <f t="shared" si="23"/>
        <v/>
      </c>
      <c r="AB276" s="40" t="str">
        <f t="shared" si="24"/>
        <v/>
      </c>
      <c r="AC276" s="40" t="str">
        <f t="shared" si="25"/>
        <v/>
      </c>
      <c r="AD276" s="40" t="str">
        <f t="shared" ref="AD276:AE276" si="1133">IF($D276=0,"",IFERROR(F276/AA276,0.5))</f>
        <v/>
      </c>
      <c r="AE276" s="40" t="str">
        <f t="shared" si="1133"/>
        <v/>
      </c>
      <c r="AF276" s="34" t="str">
        <f t="shared" si="27"/>
        <v/>
      </c>
      <c r="AG276" s="34" t="str">
        <f t="shared" ref="AG276:AH276" si="1134">IF($D276=0,"",ROUND(AA276*AD276,0))</f>
        <v/>
      </c>
      <c r="AH276" s="34" t="str">
        <f t="shared" si="1134"/>
        <v/>
      </c>
      <c r="AI276" s="34" t="str">
        <f t="shared" si="29"/>
        <v/>
      </c>
      <c r="AJ276" s="80"/>
      <c r="AK276" s="99"/>
      <c r="AL276" s="17"/>
      <c r="AM276" s="100" t="str">
        <f t="shared" si="30"/>
        <v/>
      </c>
      <c r="AN276" s="43" t="str">
        <f t="shared" si="31"/>
        <v/>
      </c>
      <c r="AO276" s="100" t="str">
        <f t="shared" si="32"/>
        <v/>
      </c>
      <c r="AP276" s="42" t="str">
        <f t="shared" si="33"/>
        <v/>
      </c>
      <c r="AQ276" s="39" t="str">
        <f t="shared" si="34"/>
        <v/>
      </c>
      <c r="AR276" s="39" t="str">
        <f t="shared" si="35"/>
        <v/>
      </c>
      <c r="AS276" s="39" t="str">
        <f t="shared" si="36"/>
        <v/>
      </c>
      <c r="AT276" s="39" t="str">
        <f t="shared" si="37"/>
        <v/>
      </c>
      <c r="AU276" s="39" t="str">
        <f t="shared" si="10"/>
        <v/>
      </c>
      <c r="AV276" s="39" t="str">
        <f t="shared" si="38"/>
        <v/>
      </c>
      <c r="AW276" s="39" t="str">
        <f t="shared" si="39"/>
        <v/>
      </c>
      <c r="AX276" s="39" t="str">
        <f t="shared" si="40"/>
        <v/>
      </c>
    </row>
    <row r="277">
      <c r="A277" s="73"/>
      <c r="B277" s="73"/>
      <c r="C277" s="73"/>
      <c r="D277" s="74">
        <f t="shared" si="11"/>
        <v>0</v>
      </c>
      <c r="E277" s="84" t="str">
        <f>'AtLarge; STUV'!M283</f>
        <v/>
      </c>
      <c r="F277" s="84" t="str">
        <f>'AtLarge; STUV'!N283</f>
        <v/>
      </c>
      <c r="G277" s="85" t="str">
        <f>'AtLarge; STUV'!O283</f>
        <v/>
      </c>
      <c r="H277" s="85" t="str">
        <f>'AtLarge; STUV'!P283</f>
        <v/>
      </c>
      <c r="I277" s="94" t="str">
        <f t="shared" si="12"/>
        <v/>
      </c>
      <c r="J277" s="95" t="str">
        <f t="shared" si="13"/>
        <v/>
      </c>
      <c r="K277" s="96" t="str">
        <f t="shared" ref="K277:M277" si="1135">IF($D277=0,"",POWER($I277,K$2))</f>
        <v/>
      </c>
      <c r="L277" s="96" t="str">
        <f t="shared" si="1135"/>
        <v/>
      </c>
      <c r="M277" s="96" t="str">
        <f t="shared" si="1135"/>
        <v/>
      </c>
      <c r="N277" s="97" t="str">
        <f t="shared" ref="N277:O277" si="1136">IF($D277=0,"",$J277*K277)</f>
        <v/>
      </c>
      <c r="O277" s="97" t="str">
        <f t="shared" si="1136"/>
        <v/>
      </c>
      <c r="P277" s="40"/>
      <c r="Q277" s="40"/>
      <c r="R277" s="40"/>
      <c r="S277" s="40"/>
      <c r="T277" s="84" t="str">
        <f t="shared" si="16"/>
        <v/>
      </c>
      <c r="U277" s="84" t="str">
        <f t="shared" si="17"/>
        <v/>
      </c>
      <c r="V277" s="98" t="str">
        <f t="shared" si="18"/>
        <v/>
      </c>
      <c r="W277" s="98" t="str">
        <f t="shared" si="19"/>
        <v/>
      </c>
      <c r="X277" s="40" t="str">
        <f t="shared" si="20"/>
        <v/>
      </c>
      <c r="Y277" s="40" t="str">
        <f t="shared" si="21"/>
        <v/>
      </c>
      <c r="Z277" s="40" t="str">
        <f t="shared" si="22"/>
        <v/>
      </c>
      <c r="AA277" s="40" t="str">
        <f t="shared" si="23"/>
        <v/>
      </c>
      <c r="AB277" s="40" t="str">
        <f t="shared" si="24"/>
        <v/>
      </c>
      <c r="AC277" s="40" t="str">
        <f t="shared" si="25"/>
        <v/>
      </c>
      <c r="AD277" s="40" t="str">
        <f t="shared" ref="AD277:AE277" si="1137">IF($D277=0,"",IFERROR(F277/AA277,0.5))</f>
        <v/>
      </c>
      <c r="AE277" s="40" t="str">
        <f t="shared" si="1137"/>
        <v/>
      </c>
      <c r="AF277" s="34" t="str">
        <f t="shared" si="27"/>
        <v/>
      </c>
      <c r="AG277" s="34" t="str">
        <f t="shared" ref="AG277:AH277" si="1138">IF($D277=0,"",ROUND(AA277*AD277,0))</f>
        <v/>
      </c>
      <c r="AH277" s="34" t="str">
        <f t="shared" si="1138"/>
        <v/>
      </c>
      <c r="AI277" s="34" t="str">
        <f t="shared" si="29"/>
        <v/>
      </c>
      <c r="AJ277" s="80"/>
      <c r="AK277" s="99"/>
      <c r="AL277" s="17"/>
      <c r="AM277" s="100" t="str">
        <f t="shared" si="30"/>
        <v/>
      </c>
      <c r="AN277" s="43" t="str">
        <f t="shared" si="31"/>
        <v/>
      </c>
      <c r="AO277" s="100" t="str">
        <f t="shared" si="32"/>
        <v/>
      </c>
      <c r="AP277" s="42" t="str">
        <f t="shared" si="33"/>
        <v/>
      </c>
      <c r="AQ277" s="39" t="str">
        <f t="shared" si="34"/>
        <v/>
      </c>
      <c r="AR277" s="39" t="str">
        <f t="shared" si="35"/>
        <v/>
      </c>
      <c r="AS277" s="39" t="str">
        <f t="shared" si="36"/>
        <v/>
      </c>
      <c r="AT277" s="39" t="str">
        <f t="shared" si="37"/>
        <v/>
      </c>
      <c r="AU277" s="39" t="str">
        <f t="shared" si="10"/>
        <v/>
      </c>
      <c r="AV277" s="39" t="str">
        <f t="shared" si="38"/>
        <v/>
      </c>
      <c r="AW277" s="39" t="str">
        <f t="shared" si="39"/>
        <v/>
      </c>
      <c r="AX277" s="39" t="str">
        <f t="shared" si="40"/>
        <v/>
      </c>
    </row>
    <row r="278">
      <c r="A278" s="73"/>
      <c r="B278" s="73"/>
      <c r="C278" s="73"/>
      <c r="D278" s="74">
        <f t="shared" si="11"/>
        <v>0</v>
      </c>
      <c r="E278" s="84" t="str">
        <f>'AtLarge; STUV'!M284</f>
        <v/>
      </c>
      <c r="F278" s="84" t="str">
        <f>'AtLarge; STUV'!N284</f>
        <v/>
      </c>
      <c r="G278" s="85" t="str">
        <f>'AtLarge; STUV'!O284</f>
        <v/>
      </c>
      <c r="H278" s="85" t="str">
        <f>'AtLarge; STUV'!P284</f>
        <v/>
      </c>
      <c r="I278" s="94" t="str">
        <f t="shared" si="12"/>
        <v/>
      </c>
      <c r="J278" s="95" t="str">
        <f t="shared" si="13"/>
        <v/>
      </c>
      <c r="K278" s="96" t="str">
        <f t="shared" ref="K278:M278" si="1139">IF($D278=0,"",POWER($I278,K$2))</f>
        <v/>
      </c>
      <c r="L278" s="96" t="str">
        <f t="shared" si="1139"/>
        <v/>
      </c>
      <c r="M278" s="96" t="str">
        <f t="shared" si="1139"/>
        <v/>
      </c>
      <c r="N278" s="97" t="str">
        <f t="shared" ref="N278:O278" si="1140">IF($D278=0,"",$J278*K278)</f>
        <v/>
      </c>
      <c r="O278" s="97" t="str">
        <f t="shared" si="1140"/>
        <v/>
      </c>
      <c r="P278" s="40"/>
      <c r="Q278" s="40"/>
      <c r="R278" s="40"/>
      <c r="S278" s="40"/>
      <c r="T278" s="84" t="str">
        <f t="shared" si="16"/>
        <v/>
      </c>
      <c r="U278" s="84" t="str">
        <f t="shared" si="17"/>
        <v/>
      </c>
      <c r="V278" s="98" t="str">
        <f t="shared" si="18"/>
        <v/>
      </c>
      <c r="W278" s="98" t="str">
        <f t="shared" si="19"/>
        <v/>
      </c>
      <c r="X278" s="40" t="str">
        <f t="shared" si="20"/>
        <v/>
      </c>
      <c r="Y278" s="40" t="str">
        <f t="shared" si="21"/>
        <v/>
      </c>
      <c r="Z278" s="40" t="str">
        <f t="shared" si="22"/>
        <v/>
      </c>
      <c r="AA278" s="40" t="str">
        <f t="shared" si="23"/>
        <v/>
      </c>
      <c r="AB278" s="40" t="str">
        <f t="shared" si="24"/>
        <v/>
      </c>
      <c r="AC278" s="40" t="str">
        <f t="shared" si="25"/>
        <v/>
      </c>
      <c r="AD278" s="40" t="str">
        <f t="shared" ref="AD278:AE278" si="1141">IF($D278=0,"",IFERROR(F278/AA278,0.5))</f>
        <v/>
      </c>
      <c r="AE278" s="40" t="str">
        <f t="shared" si="1141"/>
        <v/>
      </c>
      <c r="AF278" s="34" t="str">
        <f t="shared" si="27"/>
        <v/>
      </c>
      <c r="AG278" s="34" t="str">
        <f t="shared" ref="AG278:AH278" si="1142">IF($D278=0,"",ROUND(AA278*AD278,0))</f>
        <v/>
      </c>
      <c r="AH278" s="34" t="str">
        <f t="shared" si="1142"/>
        <v/>
      </c>
      <c r="AI278" s="34" t="str">
        <f t="shared" si="29"/>
        <v/>
      </c>
      <c r="AJ278" s="80"/>
      <c r="AK278" s="99"/>
      <c r="AL278" s="17"/>
      <c r="AM278" s="100" t="str">
        <f t="shared" si="30"/>
        <v/>
      </c>
      <c r="AN278" s="43" t="str">
        <f t="shared" si="31"/>
        <v/>
      </c>
      <c r="AO278" s="100" t="str">
        <f t="shared" si="32"/>
        <v/>
      </c>
      <c r="AP278" s="42" t="str">
        <f t="shared" si="33"/>
        <v/>
      </c>
      <c r="AQ278" s="39" t="str">
        <f t="shared" si="34"/>
        <v/>
      </c>
      <c r="AR278" s="39" t="str">
        <f t="shared" si="35"/>
        <v/>
      </c>
      <c r="AS278" s="39" t="str">
        <f t="shared" si="36"/>
        <v/>
      </c>
      <c r="AT278" s="39" t="str">
        <f t="shared" si="37"/>
        <v/>
      </c>
      <c r="AU278" s="39" t="str">
        <f t="shared" si="10"/>
        <v/>
      </c>
      <c r="AV278" s="39" t="str">
        <f t="shared" si="38"/>
        <v/>
      </c>
      <c r="AW278" s="39" t="str">
        <f t="shared" si="39"/>
        <v/>
      </c>
      <c r="AX278" s="39" t="str">
        <f t="shared" si="40"/>
        <v/>
      </c>
    </row>
    <row r="279">
      <c r="A279" s="73"/>
      <c r="B279" s="73"/>
      <c r="C279" s="73"/>
      <c r="D279" s="74">
        <f t="shared" si="11"/>
        <v>0</v>
      </c>
      <c r="E279" s="84" t="str">
        <f>'AtLarge; STUV'!M285</f>
        <v/>
      </c>
      <c r="F279" s="84" t="str">
        <f>'AtLarge; STUV'!N285</f>
        <v/>
      </c>
      <c r="G279" s="85" t="str">
        <f>'AtLarge; STUV'!O285</f>
        <v/>
      </c>
      <c r="H279" s="85" t="str">
        <f>'AtLarge; STUV'!P285</f>
        <v/>
      </c>
      <c r="I279" s="94" t="str">
        <f t="shared" si="12"/>
        <v/>
      </c>
      <c r="J279" s="95" t="str">
        <f t="shared" si="13"/>
        <v/>
      </c>
      <c r="K279" s="96" t="str">
        <f t="shared" ref="K279:M279" si="1143">IF($D279=0,"",POWER($I279,K$2))</f>
        <v/>
      </c>
      <c r="L279" s="96" t="str">
        <f t="shared" si="1143"/>
        <v/>
      </c>
      <c r="M279" s="96" t="str">
        <f t="shared" si="1143"/>
        <v/>
      </c>
      <c r="N279" s="97" t="str">
        <f t="shared" ref="N279:O279" si="1144">IF($D279=0,"",$J279*K279)</f>
        <v/>
      </c>
      <c r="O279" s="97" t="str">
        <f t="shared" si="1144"/>
        <v/>
      </c>
      <c r="P279" s="40"/>
      <c r="Q279" s="40"/>
      <c r="R279" s="40"/>
      <c r="S279" s="40"/>
      <c r="T279" s="84" t="str">
        <f t="shared" si="16"/>
        <v/>
      </c>
      <c r="U279" s="84" t="str">
        <f t="shared" si="17"/>
        <v/>
      </c>
      <c r="V279" s="98" t="str">
        <f t="shared" si="18"/>
        <v/>
      </c>
      <c r="W279" s="98" t="str">
        <f t="shared" si="19"/>
        <v/>
      </c>
      <c r="X279" s="40" t="str">
        <f t="shared" si="20"/>
        <v/>
      </c>
      <c r="Y279" s="40" t="str">
        <f t="shared" si="21"/>
        <v/>
      </c>
      <c r="Z279" s="40" t="str">
        <f t="shared" si="22"/>
        <v/>
      </c>
      <c r="AA279" s="40" t="str">
        <f t="shared" si="23"/>
        <v/>
      </c>
      <c r="AB279" s="40" t="str">
        <f t="shared" si="24"/>
        <v/>
      </c>
      <c r="AC279" s="40" t="str">
        <f t="shared" si="25"/>
        <v/>
      </c>
      <c r="AD279" s="40" t="str">
        <f t="shared" ref="AD279:AE279" si="1145">IF($D279=0,"",IFERROR(F279/AA279,0.5))</f>
        <v/>
      </c>
      <c r="AE279" s="40" t="str">
        <f t="shared" si="1145"/>
        <v/>
      </c>
      <c r="AF279" s="34" t="str">
        <f t="shared" si="27"/>
        <v/>
      </c>
      <c r="AG279" s="34" t="str">
        <f t="shared" ref="AG279:AH279" si="1146">IF($D279=0,"",ROUND(AA279*AD279,0))</f>
        <v/>
      </c>
      <c r="AH279" s="34" t="str">
        <f t="shared" si="1146"/>
        <v/>
      </c>
      <c r="AI279" s="34" t="str">
        <f t="shared" si="29"/>
        <v/>
      </c>
      <c r="AJ279" s="80"/>
      <c r="AK279" s="99"/>
      <c r="AL279" s="17"/>
      <c r="AM279" s="100" t="str">
        <f t="shared" si="30"/>
        <v/>
      </c>
      <c r="AN279" s="43" t="str">
        <f t="shared" si="31"/>
        <v/>
      </c>
      <c r="AO279" s="100" t="str">
        <f t="shared" si="32"/>
        <v/>
      </c>
      <c r="AP279" s="42" t="str">
        <f t="shared" si="33"/>
        <v/>
      </c>
      <c r="AQ279" s="39" t="str">
        <f t="shared" si="34"/>
        <v/>
      </c>
      <c r="AR279" s="39" t="str">
        <f t="shared" si="35"/>
        <v/>
      </c>
      <c r="AS279" s="39" t="str">
        <f t="shared" si="36"/>
        <v/>
      </c>
      <c r="AT279" s="39" t="str">
        <f t="shared" si="37"/>
        <v/>
      </c>
      <c r="AU279" s="39" t="str">
        <f t="shared" si="10"/>
        <v/>
      </c>
      <c r="AV279" s="39" t="str">
        <f t="shared" si="38"/>
        <v/>
      </c>
      <c r="AW279" s="39" t="str">
        <f t="shared" si="39"/>
        <v/>
      </c>
      <c r="AX279" s="39" t="str">
        <f t="shared" si="40"/>
        <v/>
      </c>
    </row>
    <row r="280">
      <c r="A280" s="73"/>
      <c r="B280" s="73"/>
      <c r="C280" s="73"/>
      <c r="D280" s="74">
        <f t="shared" si="11"/>
        <v>0</v>
      </c>
      <c r="E280" s="84" t="str">
        <f>'AtLarge; STUV'!M286</f>
        <v/>
      </c>
      <c r="F280" s="84" t="str">
        <f>'AtLarge; STUV'!N286</f>
        <v/>
      </c>
      <c r="G280" s="85" t="str">
        <f>'AtLarge; STUV'!O286</f>
        <v/>
      </c>
      <c r="H280" s="85" t="str">
        <f>'AtLarge; STUV'!P286</f>
        <v/>
      </c>
      <c r="I280" s="94" t="str">
        <f t="shared" si="12"/>
        <v/>
      </c>
      <c r="J280" s="95" t="str">
        <f t="shared" si="13"/>
        <v/>
      </c>
      <c r="K280" s="96" t="str">
        <f t="shared" ref="K280:M280" si="1147">IF($D280=0,"",POWER($I280,K$2))</f>
        <v/>
      </c>
      <c r="L280" s="96" t="str">
        <f t="shared" si="1147"/>
        <v/>
      </c>
      <c r="M280" s="96" t="str">
        <f t="shared" si="1147"/>
        <v/>
      </c>
      <c r="N280" s="97" t="str">
        <f t="shared" ref="N280:O280" si="1148">IF($D280=0,"",$J280*K280)</f>
        <v/>
      </c>
      <c r="O280" s="97" t="str">
        <f t="shared" si="1148"/>
        <v/>
      </c>
      <c r="P280" s="40"/>
      <c r="Q280" s="40"/>
      <c r="R280" s="40"/>
      <c r="S280" s="40"/>
      <c r="T280" s="84" t="str">
        <f t="shared" si="16"/>
        <v/>
      </c>
      <c r="U280" s="84" t="str">
        <f t="shared" si="17"/>
        <v/>
      </c>
      <c r="V280" s="98" t="str">
        <f t="shared" si="18"/>
        <v/>
      </c>
      <c r="W280" s="98" t="str">
        <f t="shared" si="19"/>
        <v/>
      </c>
      <c r="X280" s="40" t="str">
        <f t="shared" si="20"/>
        <v/>
      </c>
      <c r="Y280" s="40" t="str">
        <f t="shared" si="21"/>
        <v/>
      </c>
      <c r="Z280" s="40" t="str">
        <f t="shared" si="22"/>
        <v/>
      </c>
      <c r="AA280" s="40" t="str">
        <f t="shared" si="23"/>
        <v/>
      </c>
      <c r="AB280" s="40" t="str">
        <f t="shared" si="24"/>
        <v/>
      </c>
      <c r="AC280" s="40" t="str">
        <f t="shared" si="25"/>
        <v/>
      </c>
      <c r="AD280" s="40" t="str">
        <f t="shared" ref="AD280:AE280" si="1149">IF($D280=0,"",IFERROR(F280/AA280,0.5))</f>
        <v/>
      </c>
      <c r="AE280" s="40" t="str">
        <f t="shared" si="1149"/>
        <v/>
      </c>
      <c r="AF280" s="34" t="str">
        <f t="shared" si="27"/>
        <v/>
      </c>
      <c r="AG280" s="34" t="str">
        <f t="shared" ref="AG280:AH280" si="1150">IF($D280=0,"",ROUND(AA280*AD280,0))</f>
        <v/>
      </c>
      <c r="AH280" s="34" t="str">
        <f t="shared" si="1150"/>
        <v/>
      </c>
      <c r="AI280" s="34" t="str">
        <f t="shared" si="29"/>
        <v/>
      </c>
      <c r="AJ280" s="80"/>
      <c r="AK280" s="99"/>
      <c r="AL280" s="17"/>
      <c r="AM280" s="100" t="str">
        <f t="shared" si="30"/>
        <v/>
      </c>
      <c r="AN280" s="43" t="str">
        <f t="shared" si="31"/>
        <v/>
      </c>
      <c r="AO280" s="100" t="str">
        <f t="shared" si="32"/>
        <v/>
      </c>
      <c r="AP280" s="42" t="str">
        <f t="shared" si="33"/>
        <v/>
      </c>
      <c r="AQ280" s="39" t="str">
        <f t="shared" si="34"/>
        <v/>
      </c>
      <c r="AR280" s="39" t="str">
        <f t="shared" si="35"/>
        <v/>
      </c>
      <c r="AS280" s="39" t="str">
        <f t="shared" si="36"/>
        <v/>
      </c>
      <c r="AT280" s="39" t="str">
        <f t="shared" si="37"/>
        <v/>
      </c>
      <c r="AU280" s="39" t="str">
        <f t="shared" si="10"/>
        <v/>
      </c>
      <c r="AV280" s="39" t="str">
        <f t="shared" si="38"/>
        <v/>
      </c>
      <c r="AW280" s="39" t="str">
        <f t="shared" si="39"/>
        <v/>
      </c>
      <c r="AX280" s="39" t="str">
        <f t="shared" si="40"/>
        <v/>
      </c>
    </row>
    <row r="281">
      <c r="A281" s="73"/>
      <c r="B281" s="73"/>
      <c r="C281" s="73"/>
      <c r="D281" s="74">
        <f t="shared" si="11"/>
        <v>0</v>
      </c>
      <c r="E281" s="84" t="str">
        <f>'AtLarge; STUV'!M287</f>
        <v/>
      </c>
      <c r="F281" s="84" t="str">
        <f>'AtLarge; STUV'!N287</f>
        <v/>
      </c>
      <c r="G281" s="85" t="str">
        <f>'AtLarge; STUV'!O287</f>
        <v/>
      </c>
      <c r="H281" s="85" t="str">
        <f>'AtLarge; STUV'!P287</f>
        <v/>
      </c>
      <c r="I281" s="94" t="str">
        <f t="shared" si="12"/>
        <v/>
      </c>
      <c r="J281" s="95" t="str">
        <f t="shared" si="13"/>
        <v/>
      </c>
      <c r="K281" s="96" t="str">
        <f t="shared" ref="K281:M281" si="1151">IF($D281=0,"",POWER($I281,K$2))</f>
        <v/>
      </c>
      <c r="L281" s="96" t="str">
        <f t="shared" si="1151"/>
        <v/>
      </c>
      <c r="M281" s="96" t="str">
        <f t="shared" si="1151"/>
        <v/>
      </c>
      <c r="N281" s="97" t="str">
        <f t="shared" ref="N281:O281" si="1152">IF($D281=0,"",$J281*K281)</f>
        <v/>
      </c>
      <c r="O281" s="97" t="str">
        <f t="shared" si="1152"/>
        <v/>
      </c>
      <c r="P281" s="40"/>
      <c r="Q281" s="40"/>
      <c r="R281" s="40"/>
      <c r="S281" s="40"/>
      <c r="T281" s="84" t="str">
        <f t="shared" si="16"/>
        <v/>
      </c>
      <c r="U281" s="84" t="str">
        <f t="shared" si="17"/>
        <v/>
      </c>
      <c r="V281" s="98" t="str">
        <f t="shared" si="18"/>
        <v/>
      </c>
      <c r="W281" s="98" t="str">
        <f t="shared" si="19"/>
        <v/>
      </c>
      <c r="X281" s="40" t="str">
        <f t="shared" si="20"/>
        <v/>
      </c>
      <c r="Y281" s="40" t="str">
        <f t="shared" si="21"/>
        <v/>
      </c>
      <c r="Z281" s="40" t="str">
        <f t="shared" si="22"/>
        <v/>
      </c>
      <c r="AA281" s="40" t="str">
        <f t="shared" si="23"/>
        <v/>
      </c>
      <c r="AB281" s="40" t="str">
        <f t="shared" si="24"/>
        <v/>
      </c>
      <c r="AC281" s="40" t="str">
        <f t="shared" si="25"/>
        <v/>
      </c>
      <c r="AD281" s="40" t="str">
        <f t="shared" ref="AD281:AE281" si="1153">IF($D281=0,"",IFERROR(F281/AA281,0.5))</f>
        <v/>
      </c>
      <c r="AE281" s="40" t="str">
        <f t="shared" si="1153"/>
        <v/>
      </c>
      <c r="AF281" s="34" t="str">
        <f t="shared" si="27"/>
        <v/>
      </c>
      <c r="AG281" s="34" t="str">
        <f t="shared" ref="AG281:AH281" si="1154">IF($D281=0,"",ROUND(AA281*AD281,0))</f>
        <v/>
      </c>
      <c r="AH281" s="34" t="str">
        <f t="shared" si="1154"/>
        <v/>
      </c>
      <c r="AI281" s="34" t="str">
        <f t="shared" si="29"/>
        <v/>
      </c>
      <c r="AJ281" s="80"/>
      <c r="AK281" s="99"/>
      <c r="AL281" s="17"/>
      <c r="AM281" s="100" t="str">
        <f t="shared" si="30"/>
        <v/>
      </c>
      <c r="AN281" s="43" t="str">
        <f t="shared" si="31"/>
        <v/>
      </c>
      <c r="AO281" s="100" t="str">
        <f t="shared" si="32"/>
        <v/>
      </c>
      <c r="AP281" s="42" t="str">
        <f t="shared" si="33"/>
        <v/>
      </c>
      <c r="AQ281" s="39" t="str">
        <f t="shared" si="34"/>
        <v/>
      </c>
      <c r="AR281" s="39" t="str">
        <f t="shared" si="35"/>
        <v/>
      </c>
      <c r="AS281" s="39" t="str">
        <f t="shared" si="36"/>
        <v/>
      </c>
      <c r="AT281" s="39" t="str">
        <f t="shared" si="37"/>
        <v/>
      </c>
      <c r="AU281" s="39" t="str">
        <f t="shared" si="10"/>
        <v/>
      </c>
      <c r="AV281" s="39" t="str">
        <f t="shared" si="38"/>
        <v/>
      </c>
      <c r="AW281" s="39" t="str">
        <f t="shared" si="39"/>
        <v/>
      </c>
      <c r="AX281" s="39" t="str">
        <f t="shared" si="40"/>
        <v/>
      </c>
    </row>
    <row r="282">
      <c r="A282" s="73"/>
      <c r="B282" s="73"/>
      <c r="C282" s="73"/>
      <c r="D282" s="74">
        <f t="shared" si="11"/>
        <v>0</v>
      </c>
      <c r="E282" s="84" t="str">
        <f>'AtLarge; STUV'!M288</f>
        <v/>
      </c>
      <c r="F282" s="84" t="str">
        <f>'AtLarge; STUV'!N288</f>
        <v/>
      </c>
      <c r="G282" s="85" t="str">
        <f>'AtLarge; STUV'!O288</f>
        <v/>
      </c>
      <c r="H282" s="85" t="str">
        <f>'AtLarge; STUV'!P288</f>
        <v/>
      </c>
      <c r="I282" s="94" t="str">
        <f t="shared" si="12"/>
        <v/>
      </c>
      <c r="J282" s="95" t="str">
        <f t="shared" si="13"/>
        <v/>
      </c>
      <c r="K282" s="96" t="str">
        <f t="shared" ref="K282:M282" si="1155">IF($D282=0,"",POWER($I282,K$2))</f>
        <v/>
      </c>
      <c r="L282" s="96" t="str">
        <f t="shared" si="1155"/>
        <v/>
      </c>
      <c r="M282" s="96" t="str">
        <f t="shared" si="1155"/>
        <v/>
      </c>
      <c r="N282" s="97" t="str">
        <f t="shared" ref="N282:O282" si="1156">IF($D282=0,"",$J282*K282)</f>
        <v/>
      </c>
      <c r="O282" s="97" t="str">
        <f t="shared" si="1156"/>
        <v/>
      </c>
      <c r="P282" s="40"/>
      <c r="Q282" s="40"/>
      <c r="R282" s="40"/>
      <c r="S282" s="40"/>
      <c r="T282" s="84" t="str">
        <f t="shared" si="16"/>
        <v/>
      </c>
      <c r="U282" s="84" t="str">
        <f t="shared" si="17"/>
        <v/>
      </c>
      <c r="V282" s="98" t="str">
        <f t="shared" si="18"/>
        <v/>
      </c>
      <c r="W282" s="98" t="str">
        <f t="shared" si="19"/>
        <v/>
      </c>
      <c r="X282" s="40" t="str">
        <f t="shared" si="20"/>
        <v/>
      </c>
      <c r="Y282" s="40" t="str">
        <f t="shared" si="21"/>
        <v/>
      </c>
      <c r="Z282" s="40" t="str">
        <f t="shared" si="22"/>
        <v/>
      </c>
      <c r="AA282" s="40" t="str">
        <f t="shared" si="23"/>
        <v/>
      </c>
      <c r="AB282" s="40" t="str">
        <f t="shared" si="24"/>
        <v/>
      </c>
      <c r="AC282" s="40" t="str">
        <f t="shared" si="25"/>
        <v/>
      </c>
      <c r="AD282" s="40" t="str">
        <f t="shared" ref="AD282:AE282" si="1157">IF($D282=0,"",IFERROR(F282/AA282,0.5))</f>
        <v/>
      </c>
      <c r="AE282" s="40" t="str">
        <f t="shared" si="1157"/>
        <v/>
      </c>
      <c r="AF282" s="34" t="str">
        <f t="shared" si="27"/>
        <v/>
      </c>
      <c r="AG282" s="34" t="str">
        <f t="shared" ref="AG282:AH282" si="1158">IF($D282=0,"",ROUND(AA282*AD282,0))</f>
        <v/>
      </c>
      <c r="AH282" s="34" t="str">
        <f t="shared" si="1158"/>
        <v/>
      </c>
      <c r="AI282" s="34" t="str">
        <f t="shared" si="29"/>
        <v/>
      </c>
      <c r="AJ282" s="80"/>
      <c r="AK282" s="99"/>
      <c r="AL282" s="17"/>
      <c r="AM282" s="100" t="str">
        <f t="shared" si="30"/>
        <v/>
      </c>
      <c r="AN282" s="43" t="str">
        <f t="shared" si="31"/>
        <v/>
      </c>
      <c r="AO282" s="100" t="str">
        <f t="shared" si="32"/>
        <v/>
      </c>
      <c r="AP282" s="42" t="str">
        <f t="shared" si="33"/>
        <v/>
      </c>
      <c r="AQ282" s="39" t="str">
        <f t="shared" si="34"/>
        <v/>
      </c>
      <c r="AR282" s="39" t="str">
        <f t="shared" si="35"/>
        <v/>
      </c>
      <c r="AS282" s="39" t="str">
        <f t="shared" si="36"/>
        <v/>
      </c>
      <c r="AT282" s="39" t="str">
        <f t="shared" si="37"/>
        <v/>
      </c>
      <c r="AU282" s="39" t="str">
        <f t="shared" si="10"/>
        <v/>
      </c>
      <c r="AV282" s="39" t="str">
        <f t="shared" si="38"/>
        <v/>
      </c>
      <c r="AW282" s="39" t="str">
        <f t="shared" si="39"/>
        <v/>
      </c>
      <c r="AX282" s="39" t="str">
        <f t="shared" si="40"/>
        <v/>
      </c>
    </row>
    <row r="283">
      <c r="A283" s="73"/>
      <c r="B283" s="73"/>
      <c r="C283" s="73"/>
      <c r="D283" s="74">
        <f t="shared" si="11"/>
        <v>0</v>
      </c>
      <c r="E283" s="84" t="str">
        <f>'AtLarge; STUV'!M289</f>
        <v/>
      </c>
      <c r="F283" s="84" t="str">
        <f>'AtLarge; STUV'!N289</f>
        <v/>
      </c>
      <c r="G283" s="85" t="str">
        <f>'AtLarge; STUV'!O289</f>
        <v/>
      </c>
      <c r="H283" s="85" t="str">
        <f>'AtLarge; STUV'!P289</f>
        <v/>
      </c>
      <c r="I283" s="94" t="str">
        <f t="shared" si="12"/>
        <v/>
      </c>
      <c r="J283" s="95" t="str">
        <f t="shared" si="13"/>
        <v/>
      </c>
      <c r="K283" s="96" t="str">
        <f t="shared" ref="K283:M283" si="1159">IF($D283=0,"",POWER($I283,K$2))</f>
        <v/>
      </c>
      <c r="L283" s="96" t="str">
        <f t="shared" si="1159"/>
        <v/>
      </c>
      <c r="M283" s="96" t="str">
        <f t="shared" si="1159"/>
        <v/>
      </c>
      <c r="N283" s="97" t="str">
        <f t="shared" ref="N283:O283" si="1160">IF($D283=0,"",$J283*K283)</f>
        <v/>
      </c>
      <c r="O283" s="97" t="str">
        <f t="shared" si="1160"/>
        <v/>
      </c>
      <c r="P283" s="40"/>
      <c r="Q283" s="40"/>
      <c r="R283" s="40"/>
      <c r="S283" s="40"/>
      <c r="T283" s="84" t="str">
        <f t="shared" si="16"/>
        <v/>
      </c>
      <c r="U283" s="84" t="str">
        <f t="shared" si="17"/>
        <v/>
      </c>
      <c r="V283" s="98" t="str">
        <f t="shared" si="18"/>
        <v/>
      </c>
      <c r="W283" s="98" t="str">
        <f t="shared" si="19"/>
        <v/>
      </c>
      <c r="X283" s="40" t="str">
        <f t="shared" si="20"/>
        <v/>
      </c>
      <c r="Y283" s="40" t="str">
        <f t="shared" si="21"/>
        <v/>
      </c>
      <c r="Z283" s="40" t="str">
        <f t="shared" si="22"/>
        <v/>
      </c>
      <c r="AA283" s="40" t="str">
        <f t="shared" si="23"/>
        <v/>
      </c>
      <c r="AB283" s="40" t="str">
        <f t="shared" si="24"/>
        <v/>
      </c>
      <c r="AC283" s="40" t="str">
        <f t="shared" si="25"/>
        <v/>
      </c>
      <c r="AD283" s="40" t="str">
        <f t="shared" ref="AD283:AE283" si="1161">IF($D283=0,"",IFERROR(F283/AA283,0.5))</f>
        <v/>
      </c>
      <c r="AE283" s="40" t="str">
        <f t="shared" si="1161"/>
        <v/>
      </c>
      <c r="AF283" s="34" t="str">
        <f t="shared" si="27"/>
        <v/>
      </c>
      <c r="AG283" s="34" t="str">
        <f t="shared" ref="AG283:AH283" si="1162">IF($D283=0,"",ROUND(AA283*AD283,0))</f>
        <v/>
      </c>
      <c r="AH283" s="34" t="str">
        <f t="shared" si="1162"/>
        <v/>
      </c>
      <c r="AI283" s="34" t="str">
        <f t="shared" si="29"/>
        <v/>
      </c>
      <c r="AJ283" s="80"/>
      <c r="AK283" s="99"/>
      <c r="AL283" s="17"/>
      <c r="AM283" s="100" t="str">
        <f t="shared" si="30"/>
        <v/>
      </c>
      <c r="AN283" s="43" t="str">
        <f t="shared" si="31"/>
        <v/>
      </c>
      <c r="AO283" s="100" t="str">
        <f t="shared" si="32"/>
        <v/>
      </c>
      <c r="AP283" s="42" t="str">
        <f t="shared" si="33"/>
        <v/>
      </c>
      <c r="AQ283" s="39" t="str">
        <f t="shared" si="34"/>
        <v/>
      </c>
      <c r="AR283" s="39" t="str">
        <f t="shared" si="35"/>
        <v/>
      </c>
      <c r="AS283" s="39" t="str">
        <f t="shared" si="36"/>
        <v/>
      </c>
      <c r="AT283" s="39" t="str">
        <f t="shared" si="37"/>
        <v/>
      </c>
      <c r="AU283" s="39" t="str">
        <f t="shared" si="10"/>
        <v/>
      </c>
      <c r="AV283" s="39" t="str">
        <f t="shared" si="38"/>
        <v/>
      </c>
      <c r="AW283" s="39" t="str">
        <f t="shared" si="39"/>
        <v/>
      </c>
      <c r="AX283" s="39" t="str">
        <f t="shared" si="40"/>
        <v/>
      </c>
    </row>
    <row r="284">
      <c r="A284" s="73"/>
      <c r="B284" s="73"/>
      <c r="C284" s="73"/>
      <c r="D284" s="74">
        <f t="shared" si="11"/>
        <v>0</v>
      </c>
      <c r="E284" s="84" t="str">
        <f>'AtLarge; STUV'!M290</f>
        <v/>
      </c>
      <c r="F284" s="84" t="str">
        <f>'AtLarge; STUV'!N290</f>
        <v/>
      </c>
      <c r="G284" s="85" t="str">
        <f>'AtLarge; STUV'!O290</f>
        <v/>
      </c>
      <c r="H284" s="85" t="str">
        <f>'AtLarge; STUV'!P290</f>
        <v/>
      </c>
      <c r="I284" s="94" t="str">
        <f t="shared" si="12"/>
        <v/>
      </c>
      <c r="J284" s="95" t="str">
        <f t="shared" si="13"/>
        <v/>
      </c>
      <c r="K284" s="96" t="str">
        <f t="shared" ref="K284:M284" si="1163">IF($D284=0,"",POWER($I284,K$2))</f>
        <v/>
      </c>
      <c r="L284" s="96" t="str">
        <f t="shared" si="1163"/>
        <v/>
      </c>
      <c r="M284" s="96" t="str">
        <f t="shared" si="1163"/>
        <v/>
      </c>
      <c r="N284" s="97" t="str">
        <f t="shared" ref="N284:O284" si="1164">IF($D284=0,"",$J284*K284)</f>
        <v/>
      </c>
      <c r="O284" s="97" t="str">
        <f t="shared" si="1164"/>
        <v/>
      </c>
      <c r="P284" s="40"/>
      <c r="Q284" s="40"/>
      <c r="R284" s="40"/>
      <c r="S284" s="40"/>
      <c r="T284" s="84" t="str">
        <f t="shared" si="16"/>
        <v/>
      </c>
      <c r="U284" s="84" t="str">
        <f t="shared" si="17"/>
        <v/>
      </c>
      <c r="V284" s="98" t="str">
        <f t="shared" si="18"/>
        <v/>
      </c>
      <c r="W284" s="98" t="str">
        <f t="shared" si="19"/>
        <v/>
      </c>
      <c r="X284" s="40" t="str">
        <f t="shared" si="20"/>
        <v/>
      </c>
      <c r="Y284" s="40" t="str">
        <f t="shared" si="21"/>
        <v/>
      </c>
      <c r="Z284" s="40" t="str">
        <f t="shared" si="22"/>
        <v/>
      </c>
      <c r="AA284" s="40" t="str">
        <f t="shared" si="23"/>
        <v/>
      </c>
      <c r="AB284" s="40" t="str">
        <f t="shared" si="24"/>
        <v/>
      </c>
      <c r="AC284" s="40" t="str">
        <f t="shared" si="25"/>
        <v/>
      </c>
      <c r="AD284" s="40" t="str">
        <f t="shared" ref="AD284:AE284" si="1165">IF($D284=0,"",IFERROR(F284/AA284,0.5))</f>
        <v/>
      </c>
      <c r="AE284" s="40" t="str">
        <f t="shared" si="1165"/>
        <v/>
      </c>
      <c r="AF284" s="34" t="str">
        <f t="shared" si="27"/>
        <v/>
      </c>
      <c r="AG284" s="34" t="str">
        <f t="shared" ref="AG284:AH284" si="1166">IF($D284=0,"",ROUND(AA284*AD284,0))</f>
        <v/>
      </c>
      <c r="AH284" s="34" t="str">
        <f t="shared" si="1166"/>
        <v/>
      </c>
      <c r="AI284" s="34" t="str">
        <f t="shared" si="29"/>
        <v/>
      </c>
      <c r="AJ284" s="80"/>
      <c r="AK284" s="99"/>
      <c r="AL284" s="17"/>
      <c r="AM284" s="100" t="str">
        <f t="shared" si="30"/>
        <v/>
      </c>
      <c r="AN284" s="43" t="str">
        <f t="shared" si="31"/>
        <v/>
      </c>
      <c r="AO284" s="100" t="str">
        <f t="shared" si="32"/>
        <v/>
      </c>
      <c r="AP284" s="42" t="str">
        <f t="shared" si="33"/>
        <v/>
      </c>
      <c r="AQ284" s="39" t="str">
        <f t="shared" si="34"/>
        <v/>
      </c>
      <c r="AR284" s="39" t="str">
        <f t="shared" si="35"/>
        <v/>
      </c>
      <c r="AS284" s="39" t="str">
        <f t="shared" si="36"/>
        <v/>
      </c>
      <c r="AT284" s="39" t="str">
        <f t="shared" si="37"/>
        <v/>
      </c>
      <c r="AU284" s="39" t="str">
        <f t="shared" si="10"/>
        <v/>
      </c>
      <c r="AV284" s="39" t="str">
        <f t="shared" si="38"/>
        <v/>
      </c>
      <c r="AW284" s="39" t="str">
        <f t="shared" si="39"/>
        <v/>
      </c>
      <c r="AX284" s="39" t="str">
        <f t="shared" si="40"/>
        <v/>
      </c>
    </row>
    <row r="285">
      <c r="A285" s="73"/>
      <c r="B285" s="73"/>
      <c r="C285" s="73"/>
      <c r="D285" s="74">
        <f t="shared" si="11"/>
        <v>0</v>
      </c>
      <c r="E285" s="84" t="str">
        <f>'AtLarge; STUV'!M291</f>
        <v/>
      </c>
      <c r="F285" s="84" t="str">
        <f>'AtLarge; STUV'!N291</f>
        <v/>
      </c>
      <c r="G285" s="85" t="str">
        <f>'AtLarge; STUV'!O291</f>
        <v/>
      </c>
      <c r="H285" s="85" t="str">
        <f>'AtLarge; STUV'!P291</f>
        <v/>
      </c>
      <c r="I285" s="94" t="str">
        <f t="shared" si="12"/>
        <v/>
      </c>
      <c r="J285" s="95" t="str">
        <f t="shared" si="13"/>
        <v/>
      </c>
      <c r="K285" s="96" t="str">
        <f t="shared" ref="K285:M285" si="1167">IF($D285=0,"",POWER($I285,K$2))</f>
        <v/>
      </c>
      <c r="L285" s="96" t="str">
        <f t="shared" si="1167"/>
        <v/>
      </c>
      <c r="M285" s="96" t="str">
        <f t="shared" si="1167"/>
        <v/>
      </c>
      <c r="N285" s="97" t="str">
        <f t="shared" ref="N285:O285" si="1168">IF($D285=0,"",$J285*K285)</f>
        <v/>
      </c>
      <c r="O285" s="97" t="str">
        <f t="shared" si="1168"/>
        <v/>
      </c>
      <c r="P285" s="40"/>
      <c r="Q285" s="40"/>
      <c r="R285" s="40"/>
      <c r="S285" s="40"/>
      <c r="T285" s="84" t="str">
        <f t="shared" si="16"/>
        <v/>
      </c>
      <c r="U285" s="84" t="str">
        <f t="shared" si="17"/>
        <v/>
      </c>
      <c r="V285" s="98" t="str">
        <f t="shared" si="18"/>
        <v/>
      </c>
      <c r="W285" s="98" t="str">
        <f t="shared" si="19"/>
        <v/>
      </c>
      <c r="X285" s="40" t="str">
        <f t="shared" si="20"/>
        <v/>
      </c>
      <c r="Y285" s="40" t="str">
        <f t="shared" si="21"/>
        <v/>
      </c>
      <c r="Z285" s="40" t="str">
        <f t="shared" si="22"/>
        <v/>
      </c>
      <c r="AA285" s="40" t="str">
        <f t="shared" si="23"/>
        <v/>
      </c>
      <c r="AB285" s="40" t="str">
        <f t="shared" si="24"/>
        <v/>
      </c>
      <c r="AC285" s="40" t="str">
        <f t="shared" si="25"/>
        <v/>
      </c>
      <c r="AD285" s="40" t="str">
        <f t="shared" ref="AD285:AE285" si="1169">IF($D285=0,"",IFERROR(F285/AA285,0.5))</f>
        <v/>
      </c>
      <c r="AE285" s="40" t="str">
        <f t="shared" si="1169"/>
        <v/>
      </c>
      <c r="AF285" s="34" t="str">
        <f t="shared" si="27"/>
        <v/>
      </c>
      <c r="AG285" s="34" t="str">
        <f t="shared" ref="AG285:AH285" si="1170">IF($D285=0,"",ROUND(AA285*AD285,0))</f>
        <v/>
      </c>
      <c r="AH285" s="34" t="str">
        <f t="shared" si="1170"/>
        <v/>
      </c>
      <c r="AI285" s="34" t="str">
        <f t="shared" si="29"/>
        <v/>
      </c>
      <c r="AJ285" s="80"/>
      <c r="AK285" s="99"/>
      <c r="AL285" s="17"/>
      <c r="AM285" s="100" t="str">
        <f t="shared" si="30"/>
        <v/>
      </c>
      <c r="AN285" s="43" t="str">
        <f t="shared" si="31"/>
        <v/>
      </c>
      <c r="AO285" s="100" t="str">
        <f t="shared" si="32"/>
        <v/>
      </c>
      <c r="AP285" s="42" t="str">
        <f t="shared" si="33"/>
        <v/>
      </c>
      <c r="AQ285" s="39" t="str">
        <f t="shared" si="34"/>
        <v/>
      </c>
      <c r="AR285" s="39" t="str">
        <f t="shared" si="35"/>
        <v/>
      </c>
      <c r="AS285" s="39" t="str">
        <f t="shared" si="36"/>
        <v/>
      </c>
      <c r="AT285" s="39" t="str">
        <f t="shared" si="37"/>
        <v/>
      </c>
      <c r="AU285" s="39" t="str">
        <f t="shared" si="10"/>
        <v/>
      </c>
      <c r="AV285" s="39" t="str">
        <f t="shared" si="38"/>
        <v/>
      </c>
      <c r="AW285" s="39" t="str">
        <f t="shared" si="39"/>
        <v/>
      </c>
      <c r="AX285" s="39" t="str">
        <f t="shared" si="40"/>
        <v/>
      </c>
    </row>
    <row r="286">
      <c r="A286" s="73"/>
      <c r="B286" s="73"/>
      <c r="C286" s="73"/>
      <c r="D286" s="74">
        <f t="shared" si="11"/>
        <v>0</v>
      </c>
      <c r="E286" s="84" t="str">
        <f>'AtLarge; STUV'!M292</f>
        <v/>
      </c>
      <c r="F286" s="84" t="str">
        <f>'AtLarge; STUV'!N292</f>
        <v/>
      </c>
      <c r="G286" s="85" t="str">
        <f>'AtLarge; STUV'!O292</f>
        <v/>
      </c>
      <c r="H286" s="85" t="str">
        <f>'AtLarge; STUV'!P292</f>
        <v/>
      </c>
      <c r="I286" s="94" t="str">
        <f t="shared" si="12"/>
        <v/>
      </c>
      <c r="J286" s="95" t="str">
        <f t="shared" si="13"/>
        <v/>
      </c>
      <c r="K286" s="96" t="str">
        <f t="shared" ref="K286:M286" si="1171">IF($D286=0,"",POWER($I286,K$2))</f>
        <v/>
      </c>
      <c r="L286" s="96" t="str">
        <f t="shared" si="1171"/>
        <v/>
      </c>
      <c r="M286" s="96" t="str">
        <f t="shared" si="1171"/>
        <v/>
      </c>
      <c r="N286" s="97" t="str">
        <f t="shared" ref="N286:O286" si="1172">IF($D286=0,"",$J286*K286)</f>
        <v/>
      </c>
      <c r="O286" s="97" t="str">
        <f t="shared" si="1172"/>
        <v/>
      </c>
      <c r="P286" s="40"/>
      <c r="Q286" s="40"/>
      <c r="R286" s="40"/>
      <c r="S286" s="40"/>
      <c r="T286" s="84" t="str">
        <f t="shared" si="16"/>
        <v/>
      </c>
      <c r="U286" s="84" t="str">
        <f t="shared" si="17"/>
        <v/>
      </c>
      <c r="V286" s="98" t="str">
        <f t="shared" si="18"/>
        <v/>
      </c>
      <c r="W286" s="98" t="str">
        <f t="shared" si="19"/>
        <v/>
      </c>
      <c r="X286" s="40" t="str">
        <f t="shared" si="20"/>
        <v/>
      </c>
      <c r="Y286" s="40" t="str">
        <f t="shared" si="21"/>
        <v/>
      </c>
      <c r="Z286" s="40" t="str">
        <f t="shared" si="22"/>
        <v/>
      </c>
      <c r="AA286" s="40" t="str">
        <f t="shared" si="23"/>
        <v/>
      </c>
      <c r="AB286" s="40" t="str">
        <f t="shared" si="24"/>
        <v/>
      </c>
      <c r="AC286" s="40" t="str">
        <f t="shared" si="25"/>
        <v/>
      </c>
      <c r="AD286" s="40" t="str">
        <f t="shared" ref="AD286:AE286" si="1173">IF($D286=0,"",IFERROR(F286/AA286,0.5))</f>
        <v/>
      </c>
      <c r="AE286" s="40" t="str">
        <f t="shared" si="1173"/>
        <v/>
      </c>
      <c r="AF286" s="34" t="str">
        <f t="shared" si="27"/>
        <v/>
      </c>
      <c r="AG286" s="34" t="str">
        <f t="shared" ref="AG286:AH286" si="1174">IF($D286=0,"",ROUND(AA286*AD286,0))</f>
        <v/>
      </c>
      <c r="AH286" s="34" t="str">
        <f t="shared" si="1174"/>
        <v/>
      </c>
      <c r="AI286" s="34" t="str">
        <f t="shared" si="29"/>
        <v/>
      </c>
      <c r="AJ286" s="80"/>
      <c r="AK286" s="99"/>
      <c r="AL286" s="17"/>
      <c r="AM286" s="100" t="str">
        <f t="shared" si="30"/>
        <v/>
      </c>
      <c r="AN286" s="43" t="str">
        <f t="shared" si="31"/>
        <v/>
      </c>
      <c r="AO286" s="100" t="str">
        <f t="shared" si="32"/>
        <v/>
      </c>
      <c r="AP286" s="42" t="str">
        <f t="shared" si="33"/>
        <v/>
      </c>
      <c r="AQ286" s="39" t="str">
        <f t="shared" si="34"/>
        <v/>
      </c>
      <c r="AR286" s="39" t="str">
        <f t="shared" si="35"/>
        <v/>
      </c>
      <c r="AS286" s="39" t="str">
        <f t="shared" si="36"/>
        <v/>
      </c>
      <c r="AT286" s="39" t="str">
        <f t="shared" si="37"/>
        <v/>
      </c>
      <c r="AU286" s="39" t="str">
        <f t="shared" si="10"/>
        <v/>
      </c>
      <c r="AV286" s="39" t="str">
        <f t="shared" si="38"/>
        <v/>
      </c>
      <c r="AW286" s="39" t="str">
        <f t="shared" si="39"/>
        <v/>
      </c>
      <c r="AX286" s="39" t="str">
        <f t="shared" si="40"/>
        <v/>
      </c>
    </row>
    <row r="287">
      <c r="A287" s="73"/>
      <c r="B287" s="73"/>
      <c r="C287" s="73"/>
      <c r="D287" s="74">
        <f t="shared" si="11"/>
        <v>0</v>
      </c>
      <c r="E287" s="84" t="str">
        <f>'AtLarge; STUV'!M293</f>
        <v/>
      </c>
      <c r="F287" s="84" t="str">
        <f>'AtLarge; STUV'!N293</f>
        <v/>
      </c>
      <c r="G287" s="85" t="str">
        <f>'AtLarge; STUV'!O293</f>
        <v/>
      </c>
      <c r="H287" s="85" t="str">
        <f>'AtLarge; STUV'!P293</f>
        <v/>
      </c>
      <c r="I287" s="94" t="str">
        <f t="shared" si="12"/>
        <v/>
      </c>
      <c r="J287" s="95" t="str">
        <f t="shared" si="13"/>
        <v/>
      </c>
      <c r="K287" s="96" t="str">
        <f t="shared" ref="K287:M287" si="1175">IF($D287=0,"",POWER($I287,K$2))</f>
        <v/>
      </c>
      <c r="L287" s="96" t="str">
        <f t="shared" si="1175"/>
        <v/>
      </c>
      <c r="M287" s="96" t="str">
        <f t="shared" si="1175"/>
        <v/>
      </c>
      <c r="N287" s="97" t="str">
        <f t="shared" ref="N287:O287" si="1176">IF($D287=0,"",$J287*K287)</f>
        <v/>
      </c>
      <c r="O287" s="97" t="str">
        <f t="shared" si="1176"/>
        <v/>
      </c>
      <c r="P287" s="40"/>
      <c r="Q287" s="40"/>
      <c r="R287" s="40"/>
      <c r="S287" s="40"/>
      <c r="T287" s="84" t="str">
        <f t="shared" si="16"/>
        <v/>
      </c>
      <c r="U287" s="84" t="str">
        <f t="shared" si="17"/>
        <v/>
      </c>
      <c r="V287" s="98" t="str">
        <f t="shared" si="18"/>
        <v/>
      </c>
      <c r="W287" s="98" t="str">
        <f t="shared" si="19"/>
        <v/>
      </c>
      <c r="X287" s="40" t="str">
        <f t="shared" si="20"/>
        <v/>
      </c>
      <c r="Y287" s="40" t="str">
        <f t="shared" si="21"/>
        <v/>
      </c>
      <c r="Z287" s="40" t="str">
        <f t="shared" si="22"/>
        <v/>
      </c>
      <c r="AA287" s="40" t="str">
        <f t="shared" si="23"/>
        <v/>
      </c>
      <c r="AB287" s="40" t="str">
        <f t="shared" si="24"/>
        <v/>
      </c>
      <c r="AC287" s="40" t="str">
        <f t="shared" si="25"/>
        <v/>
      </c>
      <c r="AD287" s="40" t="str">
        <f t="shared" ref="AD287:AE287" si="1177">IF($D287=0,"",IFERROR(F287/AA287,0.5))</f>
        <v/>
      </c>
      <c r="AE287" s="40" t="str">
        <f t="shared" si="1177"/>
        <v/>
      </c>
      <c r="AF287" s="34" t="str">
        <f t="shared" si="27"/>
        <v/>
      </c>
      <c r="AG287" s="34" t="str">
        <f t="shared" ref="AG287:AH287" si="1178">IF($D287=0,"",ROUND(AA287*AD287,0))</f>
        <v/>
      </c>
      <c r="AH287" s="34" t="str">
        <f t="shared" si="1178"/>
        <v/>
      </c>
      <c r="AI287" s="34" t="str">
        <f t="shared" si="29"/>
        <v/>
      </c>
      <c r="AJ287" s="80"/>
      <c r="AK287" s="99"/>
      <c r="AL287" s="17"/>
      <c r="AM287" s="100" t="str">
        <f t="shared" si="30"/>
        <v/>
      </c>
      <c r="AN287" s="43" t="str">
        <f t="shared" si="31"/>
        <v/>
      </c>
      <c r="AO287" s="100" t="str">
        <f t="shared" si="32"/>
        <v/>
      </c>
      <c r="AP287" s="42" t="str">
        <f t="shared" si="33"/>
        <v/>
      </c>
      <c r="AQ287" s="39" t="str">
        <f t="shared" si="34"/>
        <v/>
      </c>
      <c r="AR287" s="39" t="str">
        <f t="shared" si="35"/>
        <v/>
      </c>
      <c r="AS287" s="39" t="str">
        <f t="shared" si="36"/>
        <v/>
      </c>
      <c r="AT287" s="39" t="str">
        <f t="shared" si="37"/>
        <v/>
      </c>
      <c r="AU287" s="39" t="str">
        <f t="shared" si="10"/>
        <v/>
      </c>
      <c r="AV287" s="39" t="str">
        <f t="shared" si="38"/>
        <v/>
      </c>
      <c r="AW287" s="39" t="str">
        <f t="shared" si="39"/>
        <v/>
      </c>
      <c r="AX287" s="39" t="str">
        <f t="shared" si="40"/>
        <v/>
      </c>
    </row>
    <row r="288">
      <c r="A288" s="73"/>
      <c r="B288" s="73"/>
      <c r="C288" s="73"/>
      <c r="D288" s="74">
        <f t="shared" si="11"/>
        <v>0</v>
      </c>
      <c r="E288" s="84" t="str">
        <f>'AtLarge; STUV'!M294</f>
        <v/>
      </c>
      <c r="F288" s="84" t="str">
        <f>'AtLarge; STUV'!N294</f>
        <v/>
      </c>
      <c r="G288" s="85" t="str">
        <f>'AtLarge; STUV'!O294</f>
        <v/>
      </c>
      <c r="H288" s="85" t="str">
        <f>'AtLarge; STUV'!P294</f>
        <v/>
      </c>
      <c r="I288" s="94" t="str">
        <f t="shared" si="12"/>
        <v/>
      </c>
      <c r="J288" s="95" t="str">
        <f t="shared" si="13"/>
        <v/>
      </c>
      <c r="K288" s="96" t="str">
        <f t="shared" ref="K288:M288" si="1179">IF($D288=0,"",POWER($I288,K$2))</f>
        <v/>
      </c>
      <c r="L288" s="96" t="str">
        <f t="shared" si="1179"/>
        <v/>
      </c>
      <c r="M288" s="96" t="str">
        <f t="shared" si="1179"/>
        <v/>
      </c>
      <c r="N288" s="97" t="str">
        <f t="shared" ref="N288:O288" si="1180">IF($D288=0,"",$J288*K288)</f>
        <v/>
      </c>
      <c r="O288" s="97" t="str">
        <f t="shared" si="1180"/>
        <v/>
      </c>
      <c r="P288" s="40"/>
      <c r="Q288" s="40"/>
      <c r="R288" s="40"/>
      <c r="S288" s="40"/>
      <c r="T288" s="84" t="str">
        <f t="shared" si="16"/>
        <v/>
      </c>
      <c r="U288" s="84" t="str">
        <f t="shared" si="17"/>
        <v/>
      </c>
      <c r="V288" s="98" t="str">
        <f t="shared" si="18"/>
        <v/>
      </c>
      <c r="W288" s="98" t="str">
        <f t="shared" si="19"/>
        <v/>
      </c>
      <c r="X288" s="40" t="str">
        <f t="shared" si="20"/>
        <v/>
      </c>
      <c r="Y288" s="40" t="str">
        <f t="shared" si="21"/>
        <v/>
      </c>
      <c r="Z288" s="40" t="str">
        <f t="shared" si="22"/>
        <v/>
      </c>
      <c r="AA288" s="40" t="str">
        <f t="shared" si="23"/>
        <v/>
      </c>
      <c r="AB288" s="40" t="str">
        <f t="shared" si="24"/>
        <v/>
      </c>
      <c r="AC288" s="40" t="str">
        <f t="shared" si="25"/>
        <v/>
      </c>
      <c r="AD288" s="40" t="str">
        <f t="shared" ref="AD288:AE288" si="1181">IF($D288=0,"",IFERROR(F288/AA288,0.5))</f>
        <v/>
      </c>
      <c r="AE288" s="40" t="str">
        <f t="shared" si="1181"/>
        <v/>
      </c>
      <c r="AF288" s="34" t="str">
        <f t="shared" si="27"/>
        <v/>
      </c>
      <c r="AG288" s="34" t="str">
        <f t="shared" ref="AG288:AH288" si="1182">IF($D288=0,"",ROUND(AA288*AD288,0))</f>
        <v/>
      </c>
      <c r="AH288" s="34" t="str">
        <f t="shared" si="1182"/>
        <v/>
      </c>
      <c r="AI288" s="34" t="str">
        <f t="shared" si="29"/>
        <v/>
      </c>
      <c r="AJ288" s="80"/>
      <c r="AK288" s="99"/>
      <c r="AL288" s="17"/>
      <c r="AM288" s="100" t="str">
        <f t="shared" si="30"/>
        <v/>
      </c>
      <c r="AN288" s="43" t="str">
        <f t="shared" si="31"/>
        <v/>
      </c>
      <c r="AO288" s="100" t="str">
        <f t="shared" si="32"/>
        <v/>
      </c>
      <c r="AP288" s="42" t="str">
        <f t="shared" si="33"/>
        <v/>
      </c>
      <c r="AQ288" s="39" t="str">
        <f t="shared" si="34"/>
        <v/>
      </c>
      <c r="AR288" s="39" t="str">
        <f t="shared" si="35"/>
        <v/>
      </c>
      <c r="AS288" s="39" t="str">
        <f t="shared" si="36"/>
        <v/>
      </c>
      <c r="AT288" s="39" t="str">
        <f t="shared" si="37"/>
        <v/>
      </c>
      <c r="AU288" s="39" t="str">
        <f t="shared" si="10"/>
        <v/>
      </c>
      <c r="AV288" s="39" t="str">
        <f t="shared" si="38"/>
        <v/>
      </c>
      <c r="AW288" s="39" t="str">
        <f t="shared" si="39"/>
        <v/>
      </c>
      <c r="AX288" s="39" t="str">
        <f t="shared" si="40"/>
        <v/>
      </c>
    </row>
    <row r="289">
      <c r="A289" s="73"/>
      <c r="B289" s="73"/>
      <c r="C289" s="73"/>
      <c r="D289" s="74">
        <f t="shared" si="11"/>
        <v>0</v>
      </c>
      <c r="E289" s="84" t="str">
        <f>'AtLarge; STUV'!M295</f>
        <v/>
      </c>
      <c r="F289" s="84" t="str">
        <f>'AtLarge; STUV'!N295</f>
        <v/>
      </c>
      <c r="G289" s="85" t="str">
        <f>'AtLarge; STUV'!O295</f>
        <v/>
      </c>
      <c r="H289" s="85" t="str">
        <f>'AtLarge; STUV'!P295</f>
        <v/>
      </c>
      <c r="I289" s="94" t="str">
        <f t="shared" si="12"/>
        <v/>
      </c>
      <c r="J289" s="95" t="str">
        <f t="shared" si="13"/>
        <v/>
      </c>
      <c r="K289" s="96" t="str">
        <f t="shared" ref="K289:M289" si="1183">IF($D289=0,"",POWER($I289,K$2))</f>
        <v/>
      </c>
      <c r="L289" s="96" t="str">
        <f t="shared" si="1183"/>
        <v/>
      </c>
      <c r="M289" s="96" t="str">
        <f t="shared" si="1183"/>
        <v/>
      </c>
      <c r="N289" s="97" t="str">
        <f t="shared" ref="N289:O289" si="1184">IF($D289=0,"",$J289*K289)</f>
        <v/>
      </c>
      <c r="O289" s="97" t="str">
        <f t="shared" si="1184"/>
        <v/>
      </c>
      <c r="P289" s="40"/>
      <c r="Q289" s="40"/>
      <c r="R289" s="40"/>
      <c r="S289" s="40"/>
      <c r="T289" s="84" t="str">
        <f t="shared" si="16"/>
        <v/>
      </c>
      <c r="U289" s="84" t="str">
        <f t="shared" si="17"/>
        <v/>
      </c>
      <c r="V289" s="98" t="str">
        <f t="shared" si="18"/>
        <v/>
      </c>
      <c r="W289" s="98" t="str">
        <f t="shared" si="19"/>
        <v/>
      </c>
      <c r="X289" s="40" t="str">
        <f t="shared" si="20"/>
        <v/>
      </c>
      <c r="Y289" s="40" t="str">
        <f t="shared" si="21"/>
        <v/>
      </c>
      <c r="Z289" s="40" t="str">
        <f t="shared" si="22"/>
        <v/>
      </c>
      <c r="AA289" s="40" t="str">
        <f t="shared" si="23"/>
        <v/>
      </c>
      <c r="AB289" s="40" t="str">
        <f t="shared" si="24"/>
        <v/>
      </c>
      <c r="AC289" s="40" t="str">
        <f t="shared" si="25"/>
        <v/>
      </c>
      <c r="AD289" s="40" t="str">
        <f t="shared" ref="AD289:AE289" si="1185">IF($D289=0,"",IFERROR(F289/AA289,0.5))</f>
        <v/>
      </c>
      <c r="AE289" s="40" t="str">
        <f t="shared" si="1185"/>
        <v/>
      </c>
      <c r="AF289" s="34" t="str">
        <f t="shared" si="27"/>
        <v/>
      </c>
      <c r="AG289" s="34" t="str">
        <f t="shared" ref="AG289:AH289" si="1186">IF($D289=0,"",ROUND(AA289*AD289,0))</f>
        <v/>
      </c>
      <c r="AH289" s="34" t="str">
        <f t="shared" si="1186"/>
        <v/>
      </c>
      <c r="AI289" s="34" t="str">
        <f t="shared" si="29"/>
        <v/>
      </c>
      <c r="AJ289" s="80"/>
      <c r="AK289" s="99"/>
      <c r="AL289" s="17"/>
      <c r="AM289" s="100" t="str">
        <f t="shared" si="30"/>
        <v/>
      </c>
      <c r="AN289" s="43" t="str">
        <f t="shared" si="31"/>
        <v/>
      </c>
      <c r="AO289" s="100" t="str">
        <f t="shared" si="32"/>
        <v/>
      </c>
      <c r="AP289" s="42" t="str">
        <f t="shared" si="33"/>
        <v/>
      </c>
      <c r="AQ289" s="39" t="str">
        <f t="shared" si="34"/>
        <v/>
      </c>
      <c r="AR289" s="39" t="str">
        <f t="shared" si="35"/>
        <v/>
      </c>
      <c r="AS289" s="39" t="str">
        <f t="shared" si="36"/>
        <v/>
      </c>
      <c r="AT289" s="39" t="str">
        <f t="shared" si="37"/>
        <v/>
      </c>
      <c r="AU289" s="39" t="str">
        <f t="shared" si="10"/>
        <v/>
      </c>
      <c r="AV289" s="39" t="str">
        <f t="shared" si="38"/>
        <v/>
      </c>
      <c r="AW289" s="39" t="str">
        <f t="shared" si="39"/>
        <v/>
      </c>
      <c r="AX289" s="39" t="str">
        <f t="shared" si="40"/>
        <v/>
      </c>
    </row>
    <row r="290">
      <c r="A290" s="73"/>
      <c r="B290" s="73"/>
      <c r="C290" s="73"/>
      <c r="D290" s="74">
        <f t="shared" si="11"/>
        <v>0</v>
      </c>
      <c r="E290" s="84" t="str">
        <f>'AtLarge; STUV'!M296</f>
        <v/>
      </c>
      <c r="F290" s="84" t="str">
        <f>'AtLarge; STUV'!N296</f>
        <v/>
      </c>
      <c r="G290" s="85" t="str">
        <f>'AtLarge; STUV'!O296</f>
        <v/>
      </c>
      <c r="H290" s="85" t="str">
        <f>'AtLarge; STUV'!P296</f>
        <v/>
      </c>
      <c r="I290" s="94" t="str">
        <f t="shared" si="12"/>
        <v/>
      </c>
      <c r="J290" s="95" t="str">
        <f t="shared" si="13"/>
        <v/>
      </c>
      <c r="K290" s="96" t="str">
        <f t="shared" ref="K290:M290" si="1187">IF($D290=0,"",POWER($I290,K$2))</f>
        <v/>
      </c>
      <c r="L290" s="96" t="str">
        <f t="shared" si="1187"/>
        <v/>
      </c>
      <c r="M290" s="96" t="str">
        <f t="shared" si="1187"/>
        <v/>
      </c>
      <c r="N290" s="97" t="str">
        <f t="shared" ref="N290:O290" si="1188">IF($D290=0,"",$J290*K290)</f>
        <v/>
      </c>
      <c r="O290" s="97" t="str">
        <f t="shared" si="1188"/>
        <v/>
      </c>
      <c r="P290" s="40"/>
      <c r="Q290" s="40"/>
      <c r="R290" s="40"/>
      <c r="S290" s="40"/>
      <c r="T290" s="84" t="str">
        <f t="shared" si="16"/>
        <v/>
      </c>
      <c r="U290" s="84" t="str">
        <f t="shared" si="17"/>
        <v/>
      </c>
      <c r="V290" s="98" t="str">
        <f t="shared" si="18"/>
        <v/>
      </c>
      <c r="W290" s="98" t="str">
        <f t="shared" si="19"/>
        <v/>
      </c>
      <c r="X290" s="40" t="str">
        <f t="shared" si="20"/>
        <v/>
      </c>
      <c r="Y290" s="40" t="str">
        <f t="shared" si="21"/>
        <v/>
      </c>
      <c r="Z290" s="40" t="str">
        <f t="shared" si="22"/>
        <v/>
      </c>
      <c r="AA290" s="40" t="str">
        <f t="shared" si="23"/>
        <v/>
      </c>
      <c r="AB290" s="40" t="str">
        <f t="shared" si="24"/>
        <v/>
      </c>
      <c r="AC290" s="40" t="str">
        <f t="shared" si="25"/>
        <v/>
      </c>
      <c r="AD290" s="40" t="str">
        <f t="shared" ref="AD290:AE290" si="1189">IF($D290=0,"",IFERROR(F290/AA290,0.5))</f>
        <v/>
      </c>
      <c r="AE290" s="40" t="str">
        <f t="shared" si="1189"/>
        <v/>
      </c>
      <c r="AF290" s="34" t="str">
        <f t="shared" si="27"/>
        <v/>
      </c>
      <c r="AG290" s="34" t="str">
        <f t="shared" ref="AG290:AH290" si="1190">IF($D290=0,"",ROUND(AA290*AD290,0))</f>
        <v/>
      </c>
      <c r="AH290" s="34" t="str">
        <f t="shared" si="1190"/>
        <v/>
      </c>
      <c r="AI290" s="34" t="str">
        <f t="shared" si="29"/>
        <v/>
      </c>
      <c r="AJ290" s="80"/>
      <c r="AK290" s="99"/>
      <c r="AL290" s="17"/>
      <c r="AM290" s="100" t="str">
        <f t="shared" si="30"/>
        <v/>
      </c>
      <c r="AN290" s="43" t="str">
        <f t="shared" si="31"/>
        <v/>
      </c>
      <c r="AO290" s="100" t="str">
        <f t="shared" si="32"/>
        <v/>
      </c>
      <c r="AP290" s="42" t="str">
        <f t="shared" si="33"/>
        <v/>
      </c>
      <c r="AQ290" s="39" t="str">
        <f t="shared" si="34"/>
        <v/>
      </c>
      <c r="AR290" s="39" t="str">
        <f t="shared" si="35"/>
        <v/>
      </c>
      <c r="AS290" s="39" t="str">
        <f t="shared" si="36"/>
        <v/>
      </c>
      <c r="AT290" s="39" t="str">
        <f t="shared" si="37"/>
        <v/>
      </c>
      <c r="AU290" s="39" t="str">
        <f t="shared" si="10"/>
        <v/>
      </c>
      <c r="AV290" s="39" t="str">
        <f t="shared" si="38"/>
        <v/>
      </c>
      <c r="AW290" s="39" t="str">
        <f t="shared" si="39"/>
        <v/>
      </c>
      <c r="AX290" s="39" t="str">
        <f t="shared" si="40"/>
        <v/>
      </c>
    </row>
    <row r="291">
      <c r="A291" s="73"/>
      <c r="B291" s="73"/>
      <c r="C291" s="73"/>
      <c r="D291" s="74">
        <f t="shared" si="11"/>
        <v>0</v>
      </c>
      <c r="E291" s="84" t="str">
        <f>'AtLarge; STUV'!M297</f>
        <v/>
      </c>
      <c r="F291" s="84" t="str">
        <f>'AtLarge; STUV'!N297</f>
        <v/>
      </c>
      <c r="G291" s="85" t="str">
        <f>'AtLarge; STUV'!O297</f>
        <v/>
      </c>
      <c r="H291" s="85" t="str">
        <f>'AtLarge; STUV'!P297</f>
        <v/>
      </c>
      <c r="I291" s="94" t="str">
        <f t="shared" si="12"/>
        <v/>
      </c>
      <c r="J291" s="95" t="str">
        <f t="shared" si="13"/>
        <v/>
      </c>
      <c r="K291" s="96" t="str">
        <f t="shared" ref="K291:M291" si="1191">IF($D291=0,"",POWER($I291,K$2))</f>
        <v/>
      </c>
      <c r="L291" s="96" t="str">
        <f t="shared" si="1191"/>
        <v/>
      </c>
      <c r="M291" s="96" t="str">
        <f t="shared" si="1191"/>
        <v/>
      </c>
      <c r="N291" s="97" t="str">
        <f t="shared" ref="N291:O291" si="1192">IF($D291=0,"",$J291*K291)</f>
        <v/>
      </c>
      <c r="O291" s="97" t="str">
        <f t="shared" si="1192"/>
        <v/>
      </c>
      <c r="P291" s="40"/>
      <c r="Q291" s="40"/>
      <c r="R291" s="40"/>
      <c r="S291" s="40"/>
      <c r="T291" s="84" t="str">
        <f t="shared" si="16"/>
        <v/>
      </c>
      <c r="U291" s="84" t="str">
        <f t="shared" si="17"/>
        <v/>
      </c>
      <c r="V291" s="98" t="str">
        <f t="shared" si="18"/>
        <v/>
      </c>
      <c r="W291" s="98" t="str">
        <f t="shared" si="19"/>
        <v/>
      </c>
      <c r="X291" s="40" t="str">
        <f t="shared" si="20"/>
        <v/>
      </c>
      <c r="Y291" s="40" t="str">
        <f t="shared" si="21"/>
        <v/>
      </c>
      <c r="Z291" s="40" t="str">
        <f t="shared" si="22"/>
        <v/>
      </c>
      <c r="AA291" s="40" t="str">
        <f t="shared" si="23"/>
        <v/>
      </c>
      <c r="AB291" s="40" t="str">
        <f t="shared" si="24"/>
        <v/>
      </c>
      <c r="AC291" s="40" t="str">
        <f t="shared" si="25"/>
        <v/>
      </c>
      <c r="AD291" s="40" t="str">
        <f t="shared" ref="AD291:AE291" si="1193">IF($D291=0,"",IFERROR(F291/AA291,0.5))</f>
        <v/>
      </c>
      <c r="AE291" s="40" t="str">
        <f t="shared" si="1193"/>
        <v/>
      </c>
      <c r="AF291" s="34" t="str">
        <f t="shared" si="27"/>
        <v/>
      </c>
      <c r="AG291" s="34" t="str">
        <f t="shared" ref="AG291:AH291" si="1194">IF($D291=0,"",ROUND(AA291*AD291,0))</f>
        <v/>
      </c>
      <c r="AH291" s="34" t="str">
        <f t="shared" si="1194"/>
        <v/>
      </c>
      <c r="AI291" s="34" t="str">
        <f t="shared" si="29"/>
        <v/>
      </c>
      <c r="AJ291" s="80"/>
      <c r="AK291" s="99"/>
      <c r="AL291" s="17"/>
      <c r="AM291" s="100" t="str">
        <f t="shared" si="30"/>
        <v/>
      </c>
      <c r="AN291" s="43" t="str">
        <f t="shared" si="31"/>
        <v/>
      </c>
      <c r="AO291" s="100" t="str">
        <f t="shared" si="32"/>
        <v/>
      </c>
      <c r="AP291" s="42" t="str">
        <f t="shared" si="33"/>
        <v/>
      </c>
      <c r="AQ291" s="39" t="str">
        <f t="shared" si="34"/>
        <v/>
      </c>
      <c r="AR291" s="39" t="str">
        <f t="shared" si="35"/>
        <v/>
      </c>
      <c r="AS291" s="39" t="str">
        <f t="shared" si="36"/>
        <v/>
      </c>
      <c r="AT291" s="39" t="str">
        <f t="shared" si="37"/>
        <v/>
      </c>
      <c r="AU291" s="39" t="str">
        <f t="shared" si="10"/>
        <v/>
      </c>
      <c r="AV291" s="39" t="str">
        <f t="shared" si="38"/>
        <v/>
      </c>
      <c r="AW291" s="39" t="str">
        <f t="shared" si="39"/>
        <v/>
      </c>
      <c r="AX291" s="39" t="str">
        <f t="shared" si="40"/>
        <v/>
      </c>
    </row>
    <row r="292">
      <c r="A292" s="73"/>
      <c r="B292" s="73"/>
      <c r="C292" s="73"/>
      <c r="D292" s="74">
        <f t="shared" si="11"/>
        <v>0</v>
      </c>
      <c r="E292" s="84" t="str">
        <f>'AtLarge; STUV'!M298</f>
        <v/>
      </c>
      <c r="F292" s="84" t="str">
        <f>'AtLarge; STUV'!N298</f>
        <v/>
      </c>
      <c r="G292" s="85" t="str">
        <f>'AtLarge; STUV'!O298</f>
        <v/>
      </c>
      <c r="H292" s="85" t="str">
        <f>'AtLarge; STUV'!P298</f>
        <v/>
      </c>
      <c r="I292" s="94" t="str">
        <f t="shared" si="12"/>
        <v/>
      </c>
      <c r="J292" s="95" t="str">
        <f t="shared" si="13"/>
        <v/>
      </c>
      <c r="K292" s="96" t="str">
        <f t="shared" ref="K292:M292" si="1195">IF($D292=0,"",POWER($I292,K$2))</f>
        <v/>
      </c>
      <c r="L292" s="96" t="str">
        <f t="shared" si="1195"/>
        <v/>
      </c>
      <c r="M292" s="96" t="str">
        <f t="shared" si="1195"/>
        <v/>
      </c>
      <c r="N292" s="97" t="str">
        <f t="shared" ref="N292:O292" si="1196">IF($D292=0,"",$J292*K292)</f>
        <v/>
      </c>
      <c r="O292" s="97" t="str">
        <f t="shared" si="1196"/>
        <v/>
      </c>
      <c r="P292" s="40"/>
      <c r="Q292" s="40"/>
      <c r="R292" s="40"/>
      <c r="S292" s="40"/>
      <c r="T292" s="84" t="str">
        <f t="shared" si="16"/>
        <v/>
      </c>
      <c r="U292" s="84" t="str">
        <f t="shared" si="17"/>
        <v/>
      </c>
      <c r="V292" s="98" t="str">
        <f t="shared" si="18"/>
        <v/>
      </c>
      <c r="W292" s="98" t="str">
        <f t="shared" si="19"/>
        <v/>
      </c>
      <c r="X292" s="40" t="str">
        <f t="shared" si="20"/>
        <v/>
      </c>
      <c r="Y292" s="40" t="str">
        <f t="shared" si="21"/>
        <v/>
      </c>
      <c r="Z292" s="40" t="str">
        <f t="shared" si="22"/>
        <v/>
      </c>
      <c r="AA292" s="40" t="str">
        <f t="shared" si="23"/>
        <v/>
      </c>
      <c r="AB292" s="40" t="str">
        <f t="shared" si="24"/>
        <v/>
      </c>
      <c r="AC292" s="40" t="str">
        <f t="shared" si="25"/>
        <v/>
      </c>
      <c r="AD292" s="40" t="str">
        <f t="shared" ref="AD292:AE292" si="1197">IF($D292=0,"",IFERROR(F292/AA292,0.5))</f>
        <v/>
      </c>
      <c r="AE292" s="40" t="str">
        <f t="shared" si="1197"/>
        <v/>
      </c>
      <c r="AF292" s="34" t="str">
        <f t="shared" si="27"/>
        <v/>
      </c>
      <c r="AG292" s="34" t="str">
        <f t="shared" ref="AG292:AH292" si="1198">IF($D292=0,"",ROUND(AA292*AD292,0))</f>
        <v/>
      </c>
      <c r="AH292" s="34" t="str">
        <f t="shared" si="1198"/>
        <v/>
      </c>
      <c r="AI292" s="34" t="str">
        <f t="shared" si="29"/>
        <v/>
      </c>
      <c r="AJ292" s="80"/>
      <c r="AK292" s="99"/>
      <c r="AL292" s="17"/>
      <c r="AM292" s="100" t="str">
        <f t="shared" si="30"/>
        <v/>
      </c>
      <c r="AN292" s="43" t="str">
        <f t="shared" si="31"/>
        <v/>
      </c>
      <c r="AO292" s="100" t="str">
        <f t="shared" si="32"/>
        <v/>
      </c>
      <c r="AP292" s="42" t="str">
        <f t="shared" si="33"/>
        <v/>
      </c>
      <c r="AQ292" s="39" t="str">
        <f t="shared" si="34"/>
        <v/>
      </c>
      <c r="AR292" s="39" t="str">
        <f t="shared" si="35"/>
        <v/>
      </c>
      <c r="AS292" s="39" t="str">
        <f t="shared" si="36"/>
        <v/>
      </c>
      <c r="AT292" s="39" t="str">
        <f t="shared" si="37"/>
        <v/>
      </c>
      <c r="AU292" s="39" t="str">
        <f t="shared" si="10"/>
        <v/>
      </c>
      <c r="AV292" s="39" t="str">
        <f t="shared" si="38"/>
        <v/>
      </c>
      <c r="AW292" s="39" t="str">
        <f t="shared" si="39"/>
        <v/>
      </c>
      <c r="AX292" s="39" t="str">
        <f t="shared" si="40"/>
        <v/>
      </c>
    </row>
    <row r="293">
      <c r="A293" s="73"/>
      <c r="B293" s="73"/>
      <c r="C293" s="73"/>
      <c r="D293" s="74">
        <f t="shared" si="11"/>
        <v>0</v>
      </c>
      <c r="E293" s="84" t="str">
        <f>'AtLarge; STUV'!M299</f>
        <v/>
      </c>
      <c r="F293" s="84" t="str">
        <f>'AtLarge; STUV'!N299</f>
        <v/>
      </c>
      <c r="G293" s="85" t="str">
        <f>'AtLarge; STUV'!O299</f>
        <v/>
      </c>
      <c r="H293" s="85" t="str">
        <f>'AtLarge; STUV'!P299</f>
        <v/>
      </c>
      <c r="I293" s="94" t="str">
        <f t="shared" si="12"/>
        <v/>
      </c>
      <c r="J293" s="95" t="str">
        <f t="shared" si="13"/>
        <v/>
      </c>
      <c r="K293" s="96" t="str">
        <f t="shared" ref="K293:M293" si="1199">IF($D293=0,"",POWER($I293,K$2))</f>
        <v/>
      </c>
      <c r="L293" s="96" t="str">
        <f t="shared" si="1199"/>
        <v/>
      </c>
      <c r="M293" s="96" t="str">
        <f t="shared" si="1199"/>
        <v/>
      </c>
      <c r="N293" s="97" t="str">
        <f t="shared" ref="N293:O293" si="1200">IF($D293=0,"",$J293*K293)</f>
        <v/>
      </c>
      <c r="O293" s="97" t="str">
        <f t="shared" si="1200"/>
        <v/>
      </c>
      <c r="P293" s="40"/>
      <c r="Q293" s="40"/>
      <c r="R293" s="40"/>
      <c r="S293" s="40"/>
      <c r="T293" s="84" t="str">
        <f t="shared" si="16"/>
        <v/>
      </c>
      <c r="U293" s="84" t="str">
        <f t="shared" si="17"/>
        <v/>
      </c>
      <c r="V293" s="98" t="str">
        <f t="shared" si="18"/>
        <v/>
      </c>
      <c r="W293" s="98" t="str">
        <f t="shared" si="19"/>
        <v/>
      </c>
      <c r="X293" s="40" t="str">
        <f t="shared" si="20"/>
        <v/>
      </c>
      <c r="Y293" s="40" t="str">
        <f t="shared" si="21"/>
        <v/>
      </c>
      <c r="Z293" s="40" t="str">
        <f t="shared" si="22"/>
        <v/>
      </c>
      <c r="AA293" s="40" t="str">
        <f t="shared" si="23"/>
        <v/>
      </c>
      <c r="AB293" s="40" t="str">
        <f t="shared" si="24"/>
        <v/>
      </c>
      <c r="AC293" s="40" t="str">
        <f t="shared" si="25"/>
        <v/>
      </c>
      <c r="AD293" s="40" t="str">
        <f t="shared" ref="AD293:AE293" si="1201">IF($D293=0,"",IFERROR(F293/AA293,0.5))</f>
        <v/>
      </c>
      <c r="AE293" s="40" t="str">
        <f t="shared" si="1201"/>
        <v/>
      </c>
      <c r="AF293" s="34" t="str">
        <f t="shared" si="27"/>
        <v/>
      </c>
      <c r="AG293" s="34" t="str">
        <f t="shared" ref="AG293:AH293" si="1202">IF($D293=0,"",ROUND(AA293*AD293,0))</f>
        <v/>
      </c>
      <c r="AH293" s="34" t="str">
        <f t="shared" si="1202"/>
        <v/>
      </c>
      <c r="AI293" s="34" t="str">
        <f t="shared" si="29"/>
        <v/>
      </c>
      <c r="AJ293" s="80"/>
      <c r="AK293" s="99"/>
      <c r="AL293" s="17"/>
      <c r="AM293" s="100" t="str">
        <f t="shared" si="30"/>
        <v/>
      </c>
      <c r="AN293" s="43" t="str">
        <f t="shared" si="31"/>
        <v/>
      </c>
      <c r="AO293" s="100" t="str">
        <f t="shared" si="32"/>
        <v/>
      </c>
      <c r="AP293" s="42" t="str">
        <f t="shared" si="33"/>
        <v/>
      </c>
      <c r="AQ293" s="39" t="str">
        <f t="shared" si="34"/>
        <v/>
      </c>
      <c r="AR293" s="39" t="str">
        <f t="shared" si="35"/>
        <v/>
      </c>
      <c r="AS293" s="39" t="str">
        <f t="shared" si="36"/>
        <v/>
      </c>
      <c r="AT293" s="39" t="str">
        <f t="shared" si="37"/>
        <v/>
      </c>
      <c r="AU293" s="39" t="str">
        <f t="shared" si="10"/>
        <v/>
      </c>
      <c r="AV293" s="39" t="str">
        <f t="shared" si="38"/>
        <v/>
      </c>
      <c r="AW293" s="39" t="str">
        <f t="shared" si="39"/>
        <v/>
      </c>
      <c r="AX293" s="39" t="str">
        <f t="shared" si="40"/>
        <v/>
      </c>
    </row>
    <row r="294">
      <c r="A294" s="73"/>
      <c r="B294" s="73"/>
      <c r="C294" s="73"/>
      <c r="D294" s="74">
        <f t="shared" si="11"/>
        <v>0</v>
      </c>
      <c r="E294" s="84" t="str">
        <f>'AtLarge; STUV'!M300</f>
        <v/>
      </c>
      <c r="F294" s="84" t="str">
        <f>'AtLarge; STUV'!N300</f>
        <v/>
      </c>
      <c r="G294" s="85" t="str">
        <f>'AtLarge; STUV'!O300</f>
        <v/>
      </c>
      <c r="H294" s="85" t="str">
        <f>'AtLarge; STUV'!P300</f>
        <v/>
      </c>
      <c r="I294" s="94" t="str">
        <f t="shared" si="12"/>
        <v/>
      </c>
      <c r="J294" s="95" t="str">
        <f t="shared" si="13"/>
        <v/>
      </c>
      <c r="K294" s="96" t="str">
        <f t="shared" ref="K294:M294" si="1203">IF($D294=0,"",POWER($I294,K$2))</f>
        <v/>
      </c>
      <c r="L294" s="96" t="str">
        <f t="shared" si="1203"/>
        <v/>
      </c>
      <c r="M294" s="96" t="str">
        <f t="shared" si="1203"/>
        <v/>
      </c>
      <c r="N294" s="97" t="str">
        <f t="shared" ref="N294:O294" si="1204">IF($D294=0,"",$J294*K294)</f>
        <v/>
      </c>
      <c r="O294" s="97" t="str">
        <f t="shared" si="1204"/>
        <v/>
      </c>
      <c r="P294" s="40"/>
      <c r="Q294" s="40"/>
      <c r="R294" s="40"/>
      <c r="S294" s="40"/>
      <c r="T294" s="84" t="str">
        <f t="shared" si="16"/>
        <v/>
      </c>
      <c r="U294" s="84" t="str">
        <f t="shared" si="17"/>
        <v/>
      </c>
      <c r="V294" s="98" t="str">
        <f t="shared" si="18"/>
        <v/>
      </c>
      <c r="W294" s="98" t="str">
        <f t="shared" si="19"/>
        <v/>
      </c>
      <c r="X294" s="40" t="str">
        <f t="shared" si="20"/>
        <v/>
      </c>
      <c r="Y294" s="40" t="str">
        <f t="shared" si="21"/>
        <v/>
      </c>
      <c r="Z294" s="40" t="str">
        <f t="shared" si="22"/>
        <v/>
      </c>
      <c r="AA294" s="40" t="str">
        <f t="shared" si="23"/>
        <v/>
      </c>
      <c r="AB294" s="40" t="str">
        <f t="shared" si="24"/>
        <v/>
      </c>
      <c r="AC294" s="40" t="str">
        <f t="shared" si="25"/>
        <v/>
      </c>
      <c r="AD294" s="40" t="str">
        <f t="shared" ref="AD294:AE294" si="1205">IF($D294=0,"",IFERROR(F294/AA294,0.5))</f>
        <v/>
      </c>
      <c r="AE294" s="40" t="str">
        <f t="shared" si="1205"/>
        <v/>
      </c>
      <c r="AF294" s="34" t="str">
        <f t="shared" si="27"/>
        <v/>
      </c>
      <c r="AG294" s="34" t="str">
        <f t="shared" ref="AG294:AH294" si="1206">IF($D294=0,"",ROUND(AA294*AD294,0))</f>
        <v/>
      </c>
      <c r="AH294" s="34" t="str">
        <f t="shared" si="1206"/>
        <v/>
      </c>
      <c r="AI294" s="34" t="str">
        <f t="shared" si="29"/>
        <v/>
      </c>
      <c r="AJ294" s="80"/>
      <c r="AK294" s="99"/>
      <c r="AL294" s="17"/>
      <c r="AM294" s="100" t="str">
        <f t="shared" si="30"/>
        <v/>
      </c>
      <c r="AN294" s="43" t="str">
        <f t="shared" si="31"/>
        <v/>
      </c>
      <c r="AO294" s="100" t="str">
        <f t="shared" si="32"/>
        <v/>
      </c>
      <c r="AP294" s="42" t="str">
        <f t="shared" si="33"/>
        <v/>
      </c>
      <c r="AQ294" s="39" t="str">
        <f t="shared" si="34"/>
        <v/>
      </c>
      <c r="AR294" s="39" t="str">
        <f t="shared" si="35"/>
        <v/>
      </c>
      <c r="AS294" s="39" t="str">
        <f t="shared" si="36"/>
        <v/>
      </c>
      <c r="AT294" s="39" t="str">
        <f t="shared" si="37"/>
        <v/>
      </c>
      <c r="AU294" s="39" t="str">
        <f t="shared" si="10"/>
        <v/>
      </c>
      <c r="AV294" s="39" t="str">
        <f t="shared" si="38"/>
        <v/>
      </c>
      <c r="AW294" s="39" t="str">
        <f t="shared" si="39"/>
        <v/>
      </c>
      <c r="AX294" s="39" t="str">
        <f t="shared" si="40"/>
        <v/>
      </c>
    </row>
    <row r="295">
      <c r="A295" s="73"/>
      <c r="B295" s="73"/>
      <c r="C295" s="73"/>
      <c r="D295" s="74">
        <f t="shared" si="11"/>
        <v>0</v>
      </c>
      <c r="E295" s="84" t="str">
        <f>'AtLarge; STUV'!M301</f>
        <v/>
      </c>
      <c r="F295" s="84" t="str">
        <f>'AtLarge; STUV'!N301</f>
        <v/>
      </c>
      <c r="G295" s="85" t="str">
        <f>'AtLarge; STUV'!O301</f>
        <v/>
      </c>
      <c r="H295" s="85" t="str">
        <f>'AtLarge; STUV'!P301</f>
        <v/>
      </c>
      <c r="I295" s="94" t="str">
        <f t="shared" si="12"/>
        <v/>
      </c>
      <c r="J295" s="95" t="str">
        <f t="shared" si="13"/>
        <v/>
      </c>
      <c r="K295" s="96" t="str">
        <f t="shared" ref="K295:M295" si="1207">IF($D295=0,"",POWER($I295,K$2))</f>
        <v/>
      </c>
      <c r="L295" s="96" t="str">
        <f t="shared" si="1207"/>
        <v/>
      </c>
      <c r="M295" s="96" t="str">
        <f t="shared" si="1207"/>
        <v/>
      </c>
      <c r="N295" s="97" t="str">
        <f t="shared" ref="N295:O295" si="1208">IF($D295=0,"",$J295*K295)</f>
        <v/>
      </c>
      <c r="O295" s="97" t="str">
        <f t="shared" si="1208"/>
        <v/>
      </c>
      <c r="P295" s="40"/>
      <c r="Q295" s="40"/>
      <c r="R295" s="40"/>
      <c r="S295" s="40"/>
      <c r="T295" s="84" t="str">
        <f t="shared" si="16"/>
        <v/>
      </c>
      <c r="U295" s="84" t="str">
        <f t="shared" si="17"/>
        <v/>
      </c>
      <c r="V295" s="98" t="str">
        <f t="shared" si="18"/>
        <v/>
      </c>
      <c r="W295" s="98" t="str">
        <f t="shared" si="19"/>
        <v/>
      </c>
      <c r="X295" s="40" t="str">
        <f t="shared" si="20"/>
        <v/>
      </c>
      <c r="Y295" s="40" t="str">
        <f t="shared" si="21"/>
        <v/>
      </c>
      <c r="Z295" s="40" t="str">
        <f t="shared" si="22"/>
        <v/>
      </c>
      <c r="AA295" s="40" t="str">
        <f t="shared" si="23"/>
        <v/>
      </c>
      <c r="AB295" s="40" t="str">
        <f t="shared" si="24"/>
        <v/>
      </c>
      <c r="AC295" s="40" t="str">
        <f t="shared" si="25"/>
        <v/>
      </c>
      <c r="AD295" s="40" t="str">
        <f t="shared" ref="AD295:AE295" si="1209">IF($D295=0,"",IFERROR(F295/AA295,0.5))</f>
        <v/>
      </c>
      <c r="AE295" s="40" t="str">
        <f t="shared" si="1209"/>
        <v/>
      </c>
      <c r="AF295" s="34" t="str">
        <f t="shared" si="27"/>
        <v/>
      </c>
      <c r="AG295" s="34" t="str">
        <f t="shared" ref="AG295:AH295" si="1210">IF($D295=0,"",ROUND(AA295*AD295,0))</f>
        <v/>
      </c>
      <c r="AH295" s="34" t="str">
        <f t="shared" si="1210"/>
        <v/>
      </c>
      <c r="AI295" s="34" t="str">
        <f t="shared" si="29"/>
        <v/>
      </c>
      <c r="AJ295" s="80"/>
      <c r="AK295" s="99"/>
      <c r="AL295" s="17"/>
      <c r="AM295" s="100" t="str">
        <f t="shared" si="30"/>
        <v/>
      </c>
      <c r="AN295" s="43" t="str">
        <f t="shared" si="31"/>
        <v/>
      </c>
      <c r="AO295" s="100" t="str">
        <f t="shared" si="32"/>
        <v/>
      </c>
      <c r="AP295" s="42" t="str">
        <f t="shared" si="33"/>
        <v/>
      </c>
      <c r="AQ295" s="39" t="str">
        <f t="shared" si="34"/>
        <v/>
      </c>
      <c r="AR295" s="39" t="str">
        <f t="shared" si="35"/>
        <v/>
      </c>
      <c r="AS295" s="39" t="str">
        <f t="shared" si="36"/>
        <v/>
      </c>
      <c r="AT295" s="39" t="str">
        <f t="shared" si="37"/>
        <v/>
      </c>
      <c r="AU295" s="39" t="str">
        <f t="shared" si="10"/>
        <v/>
      </c>
      <c r="AV295" s="39" t="str">
        <f t="shared" si="38"/>
        <v/>
      </c>
      <c r="AW295" s="39" t="str">
        <f t="shared" si="39"/>
        <v/>
      </c>
      <c r="AX295" s="39" t="str">
        <f t="shared" si="40"/>
        <v/>
      </c>
    </row>
    <row r="296">
      <c r="A296" s="73"/>
      <c r="B296" s="73"/>
      <c r="C296" s="73"/>
      <c r="D296" s="74">
        <f t="shared" si="11"/>
        <v>0</v>
      </c>
      <c r="E296" s="84" t="str">
        <f>'AtLarge; STUV'!M302</f>
        <v/>
      </c>
      <c r="F296" s="84" t="str">
        <f>'AtLarge; STUV'!N302</f>
        <v/>
      </c>
      <c r="G296" s="85" t="str">
        <f>'AtLarge; STUV'!O302</f>
        <v/>
      </c>
      <c r="H296" s="85" t="str">
        <f>'AtLarge; STUV'!P302</f>
        <v/>
      </c>
      <c r="I296" s="94" t="str">
        <f t="shared" si="12"/>
        <v/>
      </c>
      <c r="J296" s="95" t="str">
        <f t="shared" si="13"/>
        <v/>
      </c>
      <c r="K296" s="96" t="str">
        <f t="shared" ref="K296:M296" si="1211">IF($D296=0,"",POWER($I296,K$2))</f>
        <v/>
      </c>
      <c r="L296" s="96" t="str">
        <f t="shared" si="1211"/>
        <v/>
      </c>
      <c r="M296" s="96" t="str">
        <f t="shared" si="1211"/>
        <v/>
      </c>
      <c r="N296" s="97" t="str">
        <f t="shared" ref="N296:O296" si="1212">IF($D296=0,"",$J296*K296)</f>
        <v/>
      </c>
      <c r="O296" s="97" t="str">
        <f t="shared" si="1212"/>
        <v/>
      </c>
      <c r="P296" s="40"/>
      <c r="Q296" s="40"/>
      <c r="R296" s="40"/>
      <c r="S296" s="40"/>
      <c r="T296" s="84" t="str">
        <f t="shared" si="16"/>
        <v/>
      </c>
      <c r="U296" s="84" t="str">
        <f t="shared" si="17"/>
        <v/>
      </c>
      <c r="V296" s="98" t="str">
        <f t="shared" si="18"/>
        <v/>
      </c>
      <c r="W296" s="98" t="str">
        <f t="shared" si="19"/>
        <v/>
      </c>
      <c r="X296" s="40" t="str">
        <f t="shared" si="20"/>
        <v/>
      </c>
      <c r="Y296" s="40" t="str">
        <f t="shared" si="21"/>
        <v/>
      </c>
      <c r="Z296" s="40" t="str">
        <f t="shared" si="22"/>
        <v/>
      </c>
      <c r="AA296" s="40" t="str">
        <f t="shared" si="23"/>
        <v/>
      </c>
      <c r="AB296" s="40" t="str">
        <f t="shared" si="24"/>
        <v/>
      </c>
      <c r="AC296" s="40" t="str">
        <f t="shared" si="25"/>
        <v/>
      </c>
      <c r="AD296" s="40" t="str">
        <f t="shared" ref="AD296:AE296" si="1213">IF($D296=0,"",IFERROR(F296/AA296,0.5))</f>
        <v/>
      </c>
      <c r="AE296" s="40" t="str">
        <f t="shared" si="1213"/>
        <v/>
      </c>
      <c r="AF296" s="34" t="str">
        <f t="shared" si="27"/>
        <v/>
      </c>
      <c r="AG296" s="34" t="str">
        <f t="shared" ref="AG296:AH296" si="1214">IF($D296=0,"",ROUND(AA296*AD296,0))</f>
        <v/>
      </c>
      <c r="AH296" s="34" t="str">
        <f t="shared" si="1214"/>
        <v/>
      </c>
      <c r="AI296" s="34" t="str">
        <f t="shared" si="29"/>
        <v/>
      </c>
      <c r="AJ296" s="80"/>
      <c r="AK296" s="99"/>
      <c r="AL296" s="17"/>
      <c r="AM296" s="100" t="str">
        <f t="shared" si="30"/>
        <v/>
      </c>
      <c r="AN296" s="43" t="str">
        <f t="shared" si="31"/>
        <v/>
      </c>
      <c r="AO296" s="100" t="str">
        <f t="shared" si="32"/>
        <v/>
      </c>
      <c r="AP296" s="42" t="str">
        <f t="shared" si="33"/>
        <v/>
      </c>
      <c r="AQ296" s="39" t="str">
        <f t="shared" si="34"/>
        <v/>
      </c>
      <c r="AR296" s="39" t="str">
        <f t="shared" si="35"/>
        <v/>
      </c>
      <c r="AS296" s="39" t="str">
        <f t="shared" si="36"/>
        <v/>
      </c>
      <c r="AT296" s="39" t="str">
        <f t="shared" si="37"/>
        <v/>
      </c>
      <c r="AU296" s="39" t="str">
        <f t="shared" si="10"/>
        <v/>
      </c>
      <c r="AV296" s="39" t="str">
        <f t="shared" si="38"/>
        <v/>
      </c>
      <c r="AW296" s="39" t="str">
        <f t="shared" si="39"/>
        <v/>
      </c>
      <c r="AX296" s="39" t="str">
        <f t="shared" si="40"/>
        <v/>
      </c>
    </row>
    <row r="297">
      <c r="A297" s="73"/>
      <c r="B297" s="73"/>
      <c r="C297" s="73"/>
      <c r="D297" s="74">
        <f t="shared" si="11"/>
        <v>0</v>
      </c>
      <c r="E297" s="84" t="str">
        <f>'AtLarge; STUV'!M303</f>
        <v/>
      </c>
      <c r="F297" s="84" t="str">
        <f>'AtLarge; STUV'!N303</f>
        <v/>
      </c>
      <c r="G297" s="85" t="str">
        <f>'AtLarge; STUV'!O303</f>
        <v/>
      </c>
      <c r="H297" s="85" t="str">
        <f>'AtLarge; STUV'!P303</f>
        <v/>
      </c>
      <c r="I297" s="94" t="str">
        <f t="shared" si="12"/>
        <v/>
      </c>
      <c r="J297" s="95" t="str">
        <f t="shared" si="13"/>
        <v/>
      </c>
      <c r="K297" s="96" t="str">
        <f t="shared" ref="K297:M297" si="1215">IF($D297=0,"",POWER($I297,K$2))</f>
        <v/>
      </c>
      <c r="L297" s="96" t="str">
        <f t="shared" si="1215"/>
        <v/>
      </c>
      <c r="M297" s="96" t="str">
        <f t="shared" si="1215"/>
        <v/>
      </c>
      <c r="N297" s="97" t="str">
        <f t="shared" ref="N297:O297" si="1216">IF($D297=0,"",$J297*K297)</f>
        <v/>
      </c>
      <c r="O297" s="97" t="str">
        <f t="shared" si="1216"/>
        <v/>
      </c>
      <c r="P297" s="40"/>
      <c r="Q297" s="40"/>
      <c r="R297" s="40"/>
      <c r="S297" s="40"/>
      <c r="T297" s="84" t="str">
        <f t="shared" si="16"/>
        <v/>
      </c>
      <c r="U297" s="84" t="str">
        <f t="shared" si="17"/>
        <v/>
      </c>
      <c r="V297" s="98" t="str">
        <f t="shared" si="18"/>
        <v/>
      </c>
      <c r="W297" s="98" t="str">
        <f t="shared" si="19"/>
        <v/>
      </c>
      <c r="X297" s="40" t="str">
        <f t="shared" si="20"/>
        <v/>
      </c>
      <c r="Y297" s="40" t="str">
        <f t="shared" si="21"/>
        <v/>
      </c>
      <c r="Z297" s="40" t="str">
        <f t="shared" si="22"/>
        <v/>
      </c>
      <c r="AA297" s="40" t="str">
        <f t="shared" si="23"/>
        <v/>
      </c>
      <c r="AB297" s="40" t="str">
        <f t="shared" si="24"/>
        <v/>
      </c>
      <c r="AC297" s="40" t="str">
        <f t="shared" si="25"/>
        <v/>
      </c>
      <c r="AD297" s="40" t="str">
        <f t="shared" ref="AD297:AE297" si="1217">IF($D297=0,"",IFERROR(F297/AA297,0.5))</f>
        <v/>
      </c>
      <c r="AE297" s="40" t="str">
        <f t="shared" si="1217"/>
        <v/>
      </c>
      <c r="AF297" s="34" t="str">
        <f t="shared" si="27"/>
        <v/>
      </c>
      <c r="AG297" s="34" t="str">
        <f t="shared" ref="AG297:AH297" si="1218">IF($D297=0,"",ROUND(AA297*AD297,0))</f>
        <v/>
      </c>
      <c r="AH297" s="34" t="str">
        <f t="shared" si="1218"/>
        <v/>
      </c>
      <c r="AI297" s="34" t="str">
        <f t="shared" si="29"/>
        <v/>
      </c>
      <c r="AJ297" s="80"/>
      <c r="AK297" s="99"/>
      <c r="AL297" s="17"/>
      <c r="AM297" s="100" t="str">
        <f t="shared" si="30"/>
        <v/>
      </c>
      <c r="AN297" s="43" t="str">
        <f t="shared" si="31"/>
        <v/>
      </c>
      <c r="AO297" s="100" t="str">
        <f t="shared" si="32"/>
        <v/>
      </c>
      <c r="AP297" s="42" t="str">
        <f t="shared" si="33"/>
        <v/>
      </c>
      <c r="AQ297" s="39" t="str">
        <f t="shared" si="34"/>
        <v/>
      </c>
      <c r="AR297" s="39" t="str">
        <f t="shared" si="35"/>
        <v/>
      </c>
      <c r="AS297" s="39" t="str">
        <f t="shared" si="36"/>
        <v/>
      </c>
      <c r="AT297" s="39" t="str">
        <f t="shared" si="37"/>
        <v/>
      </c>
      <c r="AU297" s="39" t="str">
        <f t="shared" si="10"/>
        <v/>
      </c>
      <c r="AV297" s="39" t="str">
        <f t="shared" si="38"/>
        <v/>
      </c>
      <c r="AW297" s="39" t="str">
        <f t="shared" si="39"/>
        <v/>
      </c>
      <c r="AX297" s="39" t="str">
        <f t="shared" si="40"/>
        <v/>
      </c>
    </row>
    <row r="298">
      <c r="A298" s="73"/>
      <c r="B298" s="73"/>
      <c r="C298" s="73"/>
      <c r="D298" s="74">
        <f t="shared" si="11"/>
        <v>0</v>
      </c>
      <c r="E298" s="84" t="str">
        <f>'AtLarge; STUV'!M304</f>
        <v/>
      </c>
      <c r="F298" s="84" t="str">
        <f>'AtLarge; STUV'!N304</f>
        <v/>
      </c>
      <c r="G298" s="85" t="str">
        <f>'AtLarge; STUV'!O304</f>
        <v/>
      </c>
      <c r="H298" s="85" t="str">
        <f>'AtLarge; STUV'!P304</f>
        <v/>
      </c>
      <c r="I298" s="94" t="str">
        <f t="shared" si="12"/>
        <v/>
      </c>
      <c r="J298" s="95" t="str">
        <f t="shared" si="13"/>
        <v/>
      </c>
      <c r="K298" s="96" t="str">
        <f t="shared" ref="K298:M298" si="1219">IF($D298=0,"",POWER($I298,K$2))</f>
        <v/>
      </c>
      <c r="L298" s="96" t="str">
        <f t="shared" si="1219"/>
        <v/>
      </c>
      <c r="M298" s="96" t="str">
        <f t="shared" si="1219"/>
        <v/>
      </c>
      <c r="N298" s="97" t="str">
        <f t="shared" ref="N298:O298" si="1220">IF($D298=0,"",$J298*K298)</f>
        <v/>
      </c>
      <c r="O298" s="97" t="str">
        <f t="shared" si="1220"/>
        <v/>
      </c>
      <c r="P298" s="40"/>
      <c r="Q298" s="40"/>
      <c r="R298" s="40"/>
      <c r="S298" s="40"/>
      <c r="T298" s="84" t="str">
        <f t="shared" si="16"/>
        <v/>
      </c>
      <c r="U298" s="84" t="str">
        <f t="shared" si="17"/>
        <v/>
      </c>
      <c r="V298" s="98" t="str">
        <f t="shared" si="18"/>
        <v/>
      </c>
      <c r="W298" s="98" t="str">
        <f t="shared" si="19"/>
        <v/>
      </c>
      <c r="X298" s="40" t="str">
        <f t="shared" si="20"/>
        <v/>
      </c>
      <c r="Y298" s="40" t="str">
        <f t="shared" si="21"/>
        <v/>
      </c>
      <c r="Z298" s="40" t="str">
        <f t="shared" si="22"/>
        <v/>
      </c>
      <c r="AA298" s="40" t="str">
        <f t="shared" si="23"/>
        <v/>
      </c>
      <c r="AB298" s="40" t="str">
        <f t="shared" si="24"/>
        <v/>
      </c>
      <c r="AC298" s="40" t="str">
        <f t="shared" si="25"/>
        <v/>
      </c>
      <c r="AD298" s="40" t="str">
        <f t="shared" ref="AD298:AE298" si="1221">IF($D298=0,"",IFERROR(F298/AA298,0.5))</f>
        <v/>
      </c>
      <c r="AE298" s="40" t="str">
        <f t="shared" si="1221"/>
        <v/>
      </c>
      <c r="AF298" s="34" t="str">
        <f t="shared" si="27"/>
        <v/>
      </c>
      <c r="AG298" s="34" t="str">
        <f t="shared" ref="AG298:AH298" si="1222">IF($D298=0,"",ROUND(AA298*AD298,0))</f>
        <v/>
      </c>
      <c r="AH298" s="34" t="str">
        <f t="shared" si="1222"/>
        <v/>
      </c>
      <c r="AI298" s="34" t="str">
        <f t="shared" si="29"/>
        <v/>
      </c>
      <c r="AJ298" s="80"/>
      <c r="AK298" s="99"/>
      <c r="AL298" s="17"/>
      <c r="AM298" s="100" t="str">
        <f t="shared" si="30"/>
        <v/>
      </c>
      <c r="AN298" s="43" t="str">
        <f t="shared" si="31"/>
        <v/>
      </c>
      <c r="AO298" s="100" t="str">
        <f t="shared" si="32"/>
        <v/>
      </c>
      <c r="AP298" s="42" t="str">
        <f t="shared" si="33"/>
        <v/>
      </c>
      <c r="AQ298" s="39" t="str">
        <f t="shared" si="34"/>
        <v/>
      </c>
      <c r="AR298" s="39" t="str">
        <f t="shared" si="35"/>
        <v/>
      </c>
      <c r="AS298" s="39" t="str">
        <f t="shared" si="36"/>
        <v/>
      </c>
      <c r="AT298" s="39" t="str">
        <f t="shared" si="37"/>
        <v/>
      </c>
      <c r="AU298" s="39" t="str">
        <f t="shared" si="10"/>
        <v/>
      </c>
      <c r="AV298" s="39" t="str">
        <f t="shared" si="38"/>
        <v/>
      </c>
      <c r="AW298" s="39" t="str">
        <f t="shared" si="39"/>
        <v/>
      </c>
      <c r="AX298" s="39" t="str">
        <f t="shared" si="40"/>
        <v/>
      </c>
    </row>
    <row r="299">
      <c r="A299" s="73"/>
      <c r="B299" s="73"/>
      <c r="C299" s="73"/>
      <c r="D299" s="74">
        <f t="shared" si="11"/>
        <v>0</v>
      </c>
      <c r="E299" s="84" t="str">
        <f>'AtLarge; STUV'!M305</f>
        <v/>
      </c>
      <c r="F299" s="84" t="str">
        <f>'AtLarge; STUV'!N305</f>
        <v/>
      </c>
      <c r="G299" s="85" t="str">
        <f>'AtLarge; STUV'!O305</f>
        <v/>
      </c>
      <c r="H299" s="85" t="str">
        <f>'AtLarge; STUV'!P305</f>
        <v/>
      </c>
      <c r="I299" s="94" t="str">
        <f t="shared" si="12"/>
        <v/>
      </c>
      <c r="J299" s="95" t="str">
        <f t="shared" si="13"/>
        <v/>
      </c>
      <c r="K299" s="96" t="str">
        <f t="shared" ref="K299:M299" si="1223">IF($D299=0,"",POWER($I299,K$2))</f>
        <v/>
      </c>
      <c r="L299" s="96" t="str">
        <f t="shared" si="1223"/>
        <v/>
      </c>
      <c r="M299" s="96" t="str">
        <f t="shared" si="1223"/>
        <v/>
      </c>
      <c r="N299" s="97" t="str">
        <f t="shared" ref="N299:O299" si="1224">IF($D299=0,"",$J299*K299)</f>
        <v/>
      </c>
      <c r="O299" s="97" t="str">
        <f t="shared" si="1224"/>
        <v/>
      </c>
      <c r="P299" s="40"/>
      <c r="Q299" s="40"/>
      <c r="R299" s="40"/>
      <c r="S299" s="40"/>
      <c r="T299" s="84" t="str">
        <f t="shared" si="16"/>
        <v/>
      </c>
      <c r="U299" s="84" t="str">
        <f t="shared" si="17"/>
        <v/>
      </c>
      <c r="V299" s="98" t="str">
        <f t="shared" si="18"/>
        <v/>
      </c>
      <c r="W299" s="98" t="str">
        <f t="shared" si="19"/>
        <v/>
      </c>
      <c r="X299" s="40" t="str">
        <f t="shared" si="20"/>
        <v/>
      </c>
      <c r="Y299" s="40" t="str">
        <f t="shared" si="21"/>
        <v/>
      </c>
      <c r="Z299" s="40" t="str">
        <f t="shared" si="22"/>
        <v/>
      </c>
      <c r="AA299" s="40" t="str">
        <f t="shared" si="23"/>
        <v/>
      </c>
      <c r="AB299" s="40" t="str">
        <f t="shared" si="24"/>
        <v/>
      </c>
      <c r="AC299" s="40" t="str">
        <f t="shared" si="25"/>
        <v/>
      </c>
      <c r="AD299" s="40" t="str">
        <f t="shared" ref="AD299:AE299" si="1225">IF($D299=0,"",IFERROR(F299/AA299,0.5))</f>
        <v/>
      </c>
      <c r="AE299" s="40" t="str">
        <f t="shared" si="1225"/>
        <v/>
      </c>
      <c r="AF299" s="34" t="str">
        <f t="shared" si="27"/>
        <v/>
      </c>
      <c r="AG299" s="34" t="str">
        <f t="shared" ref="AG299:AH299" si="1226">IF($D299=0,"",ROUND(AA299*AD299,0))</f>
        <v/>
      </c>
      <c r="AH299" s="34" t="str">
        <f t="shared" si="1226"/>
        <v/>
      </c>
      <c r="AI299" s="34" t="str">
        <f t="shared" si="29"/>
        <v/>
      </c>
      <c r="AJ299" s="80"/>
      <c r="AK299" s="99"/>
      <c r="AL299" s="17"/>
      <c r="AM299" s="100" t="str">
        <f t="shared" si="30"/>
        <v/>
      </c>
      <c r="AN299" s="43" t="str">
        <f t="shared" si="31"/>
        <v/>
      </c>
      <c r="AO299" s="100" t="str">
        <f t="shared" si="32"/>
        <v/>
      </c>
      <c r="AP299" s="42" t="str">
        <f t="shared" si="33"/>
        <v/>
      </c>
      <c r="AQ299" s="39" t="str">
        <f t="shared" si="34"/>
        <v/>
      </c>
      <c r="AR299" s="39" t="str">
        <f t="shared" si="35"/>
        <v/>
      </c>
      <c r="AS299" s="39" t="str">
        <f t="shared" si="36"/>
        <v/>
      </c>
      <c r="AT299" s="39" t="str">
        <f t="shared" si="37"/>
        <v/>
      </c>
      <c r="AU299" s="39" t="str">
        <f t="shared" si="10"/>
        <v/>
      </c>
      <c r="AV299" s="39" t="str">
        <f t="shared" si="38"/>
        <v/>
      </c>
      <c r="AW299" s="39" t="str">
        <f t="shared" si="39"/>
        <v/>
      </c>
      <c r="AX299" s="39" t="str">
        <f t="shared" si="40"/>
        <v/>
      </c>
    </row>
    <row r="300">
      <c r="A300" s="73"/>
      <c r="B300" s="73"/>
      <c r="C300" s="73"/>
      <c r="D300" s="74">
        <f t="shared" si="11"/>
        <v>0</v>
      </c>
      <c r="E300" s="84" t="str">
        <f>'AtLarge; STUV'!M306</f>
        <v/>
      </c>
      <c r="F300" s="84" t="str">
        <f>'AtLarge; STUV'!N306</f>
        <v/>
      </c>
      <c r="G300" s="85" t="str">
        <f>'AtLarge; STUV'!O306</f>
        <v/>
      </c>
      <c r="H300" s="85" t="str">
        <f>'AtLarge; STUV'!P306</f>
        <v/>
      </c>
      <c r="I300" s="94" t="str">
        <f t="shared" si="12"/>
        <v/>
      </c>
      <c r="J300" s="95" t="str">
        <f t="shared" si="13"/>
        <v/>
      </c>
      <c r="K300" s="96" t="str">
        <f t="shared" ref="K300:M300" si="1227">IF($D300=0,"",POWER($I300,K$2))</f>
        <v/>
      </c>
      <c r="L300" s="96" t="str">
        <f t="shared" si="1227"/>
        <v/>
      </c>
      <c r="M300" s="96" t="str">
        <f t="shared" si="1227"/>
        <v/>
      </c>
      <c r="N300" s="97" t="str">
        <f t="shared" ref="N300:O300" si="1228">IF($D300=0,"",$J300*K300)</f>
        <v/>
      </c>
      <c r="O300" s="97" t="str">
        <f t="shared" si="1228"/>
        <v/>
      </c>
      <c r="P300" s="40"/>
      <c r="Q300" s="40"/>
      <c r="R300" s="40"/>
      <c r="S300" s="40"/>
      <c r="T300" s="84" t="str">
        <f t="shared" si="16"/>
        <v/>
      </c>
      <c r="U300" s="84" t="str">
        <f t="shared" si="17"/>
        <v/>
      </c>
      <c r="V300" s="98" t="str">
        <f t="shared" si="18"/>
        <v/>
      </c>
      <c r="W300" s="98" t="str">
        <f t="shared" si="19"/>
        <v/>
      </c>
      <c r="X300" s="40" t="str">
        <f t="shared" si="20"/>
        <v/>
      </c>
      <c r="Y300" s="40" t="str">
        <f t="shared" si="21"/>
        <v/>
      </c>
      <c r="Z300" s="40" t="str">
        <f t="shared" si="22"/>
        <v/>
      </c>
      <c r="AA300" s="40" t="str">
        <f t="shared" si="23"/>
        <v/>
      </c>
      <c r="AB300" s="40" t="str">
        <f t="shared" si="24"/>
        <v/>
      </c>
      <c r="AC300" s="40" t="str">
        <f t="shared" si="25"/>
        <v/>
      </c>
      <c r="AD300" s="40" t="str">
        <f t="shared" ref="AD300:AE300" si="1229">IF($D300=0,"",IFERROR(F300/AA300,0.5))</f>
        <v/>
      </c>
      <c r="AE300" s="40" t="str">
        <f t="shared" si="1229"/>
        <v/>
      </c>
      <c r="AF300" s="34" t="str">
        <f t="shared" si="27"/>
        <v/>
      </c>
      <c r="AG300" s="34" t="str">
        <f t="shared" ref="AG300:AH300" si="1230">IF($D300=0,"",ROUND(AA300*AD300,0))</f>
        <v/>
      </c>
      <c r="AH300" s="34" t="str">
        <f t="shared" si="1230"/>
        <v/>
      </c>
      <c r="AI300" s="34" t="str">
        <f t="shared" si="29"/>
        <v/>
      </c>
      <c r="AJ300" s="80"/>
      <c r="AK300" s="99"/>
      <c r="AL300" s="17"/>
      <c r="AM300" s="100" t="str">
        <f t="shared" si="30"/>
        <v/>
      </c>
      <c r="AN300" s="43" t="str">
        <f t="shared" si="31"/>
        <v/>
      </c>
      <c r="AO300" s="100" t="str">
        <f t="shared" si="32"/>
        <v/>
      </c>
      <c r="AP300" s="42" t="str">
        <f t="shared" si="33"/>
        <v/>
      </c>
      <c r="AQ300" s="39" t="str">
        <f t="shared" si="34"/>
        <v/>
      </c>
      <c r="AR300" s="39" t="str">
        <f t="shared" si="35"/>
        <v/>
      </c>
      <c r="AS300" s="39" t="str">
        <f t="shared" si="36"/>
        <v/>
      </c>
      <c r="AT300" s="39" t="str">
        <f t="shared" si="37"/>
        <v/>
      </c>
      <c r="AU300" s="39" t="str">
        <f t="shared" si="10"/>
        <v/>
      </c>
      <c r="AV300" s="39" t="str">
        <f t="shared" si="38"/>
        <v/>
      </c>
      <c r="AW300" s="39" t="str">
        <f t="shared" si="39"/>
        <v/>
      </c>
      <c r="AX300" s="39" t="str">
        <f t="shared" si="40"/>
        <v/>
      </c>
    </row>
    <row r="301">
      <c r="A301" s="73"/>
      <c r="B301" s="73"/>
      <c r="C301" s="73"/>
      <c r="D301" s="74">
        <f t="shared" si="11"/>
        <v>0</v>
      </c>
      <c r="E301" s="84" t="str">
        <f>'AtLarge; STUV'!M307</f>
        <v/>
      </c>
      <c r="F301" s="84" t="str">
        <f>'AtLarge; STUV'!N307</f>
        <v/>
      </c>
      <c r="G301" s="85" t="str">
        <f>'AtLarge; STUV'!O307</f>
        <v/>
      </c>
      <c r="H301" s="85" t="str">
        <f>'AtLarge; STUV'!P307</f>
        <v/>
      </c>
      <c r="I301" s="94" t="str">
        <f t="shared" si="12"/>
        <v/>
      </c>
      <c r="J301" s="95" t="str">
        <f t="shared" si="13"/>
        <v/>
      </c>
      <c r="K301" s="96" t="str">
        <f t="shared" ref="K301:M301" si="1231">IF($D301=0,"",POWER($I301,K$2))</f>
        <v/>
      </c>
      <c r="L301" s="96" t="str">
        <f t="shared" si="1231"/>
        <v/>
      </c>
      <c r="M301" s="96" t="str">
        <f t="shared" si="1231"/>
        <v/>
      </c>
      <c r="N301" s="97" t="str">
        <f t="shared" ref="N301:O301" si="1232">IF($D301=0,"",$J301*K301)</f>
        <v/>
      </c>
      <c r="O301" s="97" t="str">
        <f t="shared" si="1232"/>
        <v/>
      </c>
      <c r="P301" s="40"/>
      <c r="Q301" s="40"/>
      <c r="R301" s="40"/>
      <c r="S301" s="40"/>
      <c r="T301" s="84" t="str">
        <f t="shared" si="16"/>
        <v/>
      </c>
      <c r="U301" s="84" t="str">
        <f t="shared" si="17"/>
        <v/>
      </c>
      <c r="V301" s="98" t="str">
        <f t="shared" si="18"/>
        <v/>
      </c>
      <c r="W301" s="98" t="str">
        <f t="shared" si="19"/>
        <v/>
      </c>
      <c r="X301" s="40" t="str">
        <f t="shared" si="20"/>
        <v/>
      </c>
      <c r="Y301" s="40" t="str">
        <f t="shared" si="21"/>
        <v/>
      </c>
      <c r="Z301" s="40" t="str">
        <f t="shared" si="22"/>
        <v/>
      </c>
      <c r="AA301" s="40" t="str">
        <f t="shared" si="23"/>
        <v/>
      </c>
      <c r="AB301" s="40" t="str">
        <f t="shared" si="24"/>
        <v/>
      </c>
      <c r="AC301" s="40" t="str">
        <f t="shared" si="25"/>
        <v/>
      </c>
      <c r="AD301" s="40" t="str">
        <f t="shared" ref="AD301:AE301" si="1233">IF($D301=0,"",IFERROR(F301/AA301,0.5))</f>
        <v/>
      </c>
      <c r="AE301" s="40" t="str">
        <f t="shared" si="1233"/>
        <v/>
      </c>
      <c r="AF301" s="34" t="str">
        <f t="shared" si="27"/>
        <v/>
      </c>
      <c r="AG301" s="34" t="str">
        <f t="shared" ref="AG301:AH301" si="1234">IF($D301=0,"",ROUND(AA301*AD301,0))</f>
        <v/>
      </c>
      <c r="AH301" s="34" t="str">
        <f t="shared" si="1234"/>
        <v/>
      </c>
      <c r="AI301" s="34" t="str">
        <f t="shared" si="29"/>
        <v/>
      </c>
      <c r="AJ301" s="80"/>
      <c r="AK301" s="99"/>
      <c r="AL301" s="17"/>
      <c r="AM301" s="100" t="str">
        <f t="shared" si="30"/>
        <v/>
      </c>
      <c r="AN301" s="43" t="str">
        <f t="shared" si="31"/>
        <v/>
      </c>
      <c r="AO301" s="100" t="str">
        <f t="shared" si="32"/>
        <v/>
      </c>
      <c r="AP301" s="42" t="str">
        <f t="shared" si="33"/>
        <v/>
      </c>
      <c r="AQ301" s="39" t="str">
        <f t="shared" si="34"/>
        <v/>
      </c>
      <c r="AR301" s="39" t="str">
        <f t="shared" si="35"/>
        <v/>
      </c>
      <c r="AS301" s="39" t="str">
        <f t="shared" si="36"/>
        <v/>
      </c>
      <c r="AT301" s="39" t="str">
        <f t="shared" si="37"/>
        <v/>
      </c>
      <c r="AU301" s="39" t="str">
        <f t="shared" si="10"/>
        <v/>
      </c>
      <c r="AV301" s="39" t="str">
        <f t="shared" si="38"/>
        <v/>
      </c>
      <c r="AW301" s="39" t="str">
        <f t="shared" si="39"/>
        <v/>
      </c>
      <c r="AX301" s="39" t="str">
        <f t="shared" si="40"/>
        <v/>
      </c>
    </row>
    <row r="302">
      <c r="A302" s="73"/>
      <c r="B302" s="73"/>
      <c r="C302" s="73"/>
      <c r="D302" s="74">
        <f t="shared" si="11"/>
        <v>0</v>
      </c>
      <c r="E302" s="84" t="str">
        <f>'AtLarge; STUV'!M308</f>
        <v/>
      </c>
      <c r="F302" s="84" t="str">
        <f>'AtLarge; STUV'!N308</f>
        <v/>
      </c>
      <c r="G302" s="85" t="str">
        <f>'AtLarge; STUV'!O308</f>
        <v/>
      </c>
      <c r="H302" s="85" t="str">
        <f>'AtLarge; STUV'!P308</f>
        <v/>
      </c>
      <c r="I302" s="94" t="str">
        <f t="shared" si="12"/>
        <v/>
      </c>
      <c r="J302" s="95" t="str">
        <f t="shared" si="13"/>
        <v/>
      </c>
      <c r="K302" s="96" t="str">
        <f t="shared" ref="K302:M302" si="1235">IF($D302=0,"",POWER($I302,K$2))</f>
        <v/>
      </c>
      <c r="L302" s="96" t="str">
        <f t="shared" si="1235"/>
        <v/>
      </c>
      <c r="M302" s="96" t="str">
        <f t="shared" si="1235"/>
        <v/>
      </c>
      <c r="N302" s="97" t="str">
        <f t="shared" ref="N302:O302" si="1236">IF($D302=0,"",$J302*K302)</f>
        <v/>
      </c>
      <c r="O302" s="97" t="str">
        <f t="shared" si="1236"/>
        <v/>
      </c>
      <c r="P302" s="40"/>
      <c r="Q302" s="40"/>
      <c r="R302" s="40"/>
      <c r="S302" s="40"/>
      <c r="T302" s="84" t="str">
        <f t="shared" si="16"/>
        <v/>
      </c>
      <c r="U302" s="84" t="str">
        <f t="shared" si="17"/>
        <v/>
      </c>
      <c r="V302" s="98" t="str">
        <f t="shared" si="18"/>
        <v/>
      </c>
      <c r="W302" s="98" t="str">
        <f t="shared" si="19"/>
        <v/>
      </c>
      <c r="X302" s="40" t="str">
        <f t="shared" si="20"/>
        <v/>
      </c>
      <c r="Y302" s="40" t="str">
        <f t="shared" si="21"/>
        <v/>
      </c>
      <c r="Z302" s="40" t="str">
        <f t="shared" si="22"/>
        <v/>
      </c>
      <c r="AA302" s="40" t="str">
        <f t="shared" si="23"/>
        <v/>
      </c>
      <c r="AB302" s="40" t="str">
        <f t="shared" si="24"/>
        <v/>
      </c>
      <c r="AC302" s="40" t="str">
        <f t="shared" si="25"/>
        <v/>
      </c>
      <c r="AD302" s="40" t="str">
        <f t="shared" ref="AD302:AE302" si="1237">IF($D302=0,"",IFERROR(F302/AA302,0.5))</f>
        <v/>
      </c>
      <c r="AE302" s="40" t="str">
        <f t="shared" si="1237"/>
        <v/>
      </c>
      <c r="AF302" s="34" t="str">
        <f t="shared" si="27"/>
        <v/>
      </c>
      <c r="AG302" s="34" t="str">
        <f t="shared" ref="AG302:AH302" si="1238">IF($D302=0,"",ROUND(AA302*AD302,0))</f>
        <v/>
      </c>
      <c r="AH302" s="34" t="str">
        <f t="shared" si="1238"/>
        <v/>
      </c>
      <c r="AI302" s="34" t="str">
        <f t="shared" si="29"/>
        <v/>
      </c>
      <c r="AJ302" s="80"/>
      <c r="AK302" s="99"/>
      <c r="AL302" s="17"/>
      <c r="AM302" s="100" t="str">
        <f t="shared" si="30"/>
        <v/>
      </c>
      <c r="AN302" s="43" t="str">
        <f t="shared" si="31"/>
        <v/>
      </c>
      <c r="AO302" s="100" t="str">
        <f t="shared" si="32"/>
        <v/>
      </c>
      <c r="AP302" s="42" t="str">
        <f t="shared" si="33"/>
        <v/>
      </c>
      <c r="AQ302" s="39" t="str">
        <f t="shared" si="34"/>
        <v/>
      </c>
      <c r="AR302" s="39" t="str">
        <f t="shared" si="35"/>
        <v/>
      </c>
      <c r="AS302" s="39" t="str">
        <f t="shared" si="36"/>
        <v/>
      </c>
      <c r="AT302" s="39" t="str">
        <f t="shared" si="37"/>
        <v/>
      </c>
      <c r="AU302" s="39" t="str">
        <f t="shared" si="10"/>
        <v/>
      </c>
      <c r="AV302" s="39" t="str">
        <f t="shared" si="38"/>
        <v/>
      </c>
      <c r="AW302" s="39" t="str">
        <f t="shared" si="39"/>
        <v/>
      </c>
      <c r="AX302" s="39" t="str">
        <f t="shared" si="40"/>
        <v/>
      </c>
    </row>
    <row r="303">
      <c r="A303" s="73"/>
      <c r="B303" s="73"/>
      <c r="C303" s="73"/>
      <c r="D303" s="74">
        <f t="shared" si="11"/>
        <v>0</v>
      </c>
      <c r="E303" s="84" t="str">
        <f>'AtLarge; STUV'!M309</f>
        <v/>
      </c>
      <c r="F303" s="84" t="str">
        <f>'AtLarge; STUV'!N309</f>
        <v/>
      </c>
      <c r="G303" s="85" t="str">
        <f>'AtLarge; STUV'!O309</f>
        <v/>
      </c>
      <c r="H303" s="85" t="str">
        <f>'AtLarge; STUV'!P309</f>
        <v/>
      </c>
      <c r="I303" s="94" t="str">
        <f t="shared" si="12"/>
        <v/>
      </c>
      <c r="J303" s="95" t="str">
        <f t="shared" si="13"/>
        <v/>
      </c>
      <c r="K303" s="96" t="str">
        <f t="shared" ref="K303:M303" si="1239">IF($D303=0,"",POWER($I303,K$2))</f>
        <v/>
      </c>
      <c r="L303" s="96" t="str">
        <f t="shared" si="1239"/>
        <v/>
      </c>
      <c r="M303" s="96" t="str">
        <f t="shared" si="1239"/>
        <v/>
      </c>
      <c r="N303" s="97" t="str">
        <f t="shared" ref="N303:O303" si="1240">IF($D303=0,"",$J303*K303)</f>
        <v/>
      </c>
      <c r="O303" s="97" t="str">
        <f t="shared" si="1240"/>
        <v/>
      </c>
      <c r="P303" s="40"/>
      <c r="Q303" s="40"/>
      <c r="R303" s="40"/>
      <c r="S303" s="40"/>
      <c r="T303" s="84" t="str">
        <f t="shared" si="16"/>
        <v/>
      </c>
      <c r="U303" s="84" t="str">
        <f t="shared" si="17"/>
        <v/>
      </c>
      <c r="V303" s="98" t="str">
        <f t="shared" si="18"/>
        <v/>
      </c>
      <c r="W303" s="98" t="str">
        <f t="shared" si="19"/>
        <v/>
      </c>
      <c r="X303" s="40" t="str">
        <f t="shared" si="20"/>
        <v/>
      </c>
      <c r="Y303" s="40" t="str">
        <f t="shared" si="21"/>
        <v/>
      </c>
      <c r="Z303" s="40" t="str">
        <f t="shared" si="22"/>
        <v/>
      </c>
      <c r="AA303" s="40" t="str">
        <f t="shared" si="23"/>
        <v/>
      </c>
      <c r="AB303" s="40" t="str">
        <f t="shared" si="24"/>
        <v/>
      </c>
      <c r="AC303" s="40" t="str">
        <f t="shared" si="25"/>
        <v/>
      </c>
      <c r="AD303" s="40" t="str">
        <f t="shared" ref="AD303:AE303" si="1241">IF($D303=0,"",IFERROR(F303/AA303,0.5))</f>
        <v/>
      </c>
      <c r="AE303" s="40" t="str">
        <f t="shared" si="1241"/>
        <v/>
      </c>
      <c r="AF303" s="34" t="str">
        <f t="shared" si="27"/>
        <v/>
      </c>
      <c r="AG303" s="34" t="str">
        <f t="shared" ref="AG303:AH303" si="1242">IF($D303=0,"",ROUND(AA303*AD303,0))</f>
        <v/>
      </c>
      <c r="AH303" s="34" t="str">
        <f t="shared" si="1242"/>
        <v/>
      </c>
      <c r="AI303" s="34" t="str">
        <f t="shared" si="29"/>
        <v/>
      </c>
      <c r="AJ303" s="80"/>
      <c r="AK303" s="99"/>
      <c r="AL303" s="17"/>
      <c r="AM303" s="100" t="str">
        <f t="shared" si="30"/>
        <v/>
      </c>
      <c r="AN303" s="43" t="str">
        <f t="shared" si="31"/>
        <v/>
      </c>
      <c r="AO303" s="100" t="str">
        <f t="shared" si="32"/>
        <v/>
      </c>
      <c r="AP303" s="42" t="str">
        <f t="shared" si="33"/>
        <v/>
      </c>
      <c r="AQ303" s="39" t="str">
        <f t="shared" si="34"/>
        <v/>
      </c>
      <c r="AR303" s="39" t="str">
        <f t="shared" si="35"/>
        <v/>
      </c>
      <c r="AS303" s="39" t="str">
        <f t="shared" si="36"/>
        <v/>
      </c>
      <c r="AT303" s="39" t="str">
        <f t="shared" si="37"/>
        <v/>
      </c>
      <c r="AU303" s="39" t="str">
        <f t="shared" si="10"/>
        <v/>
      </c>
      <c r="AV303" s="39" t="str">
        <f t="shared" si="38"/>
        <v/>
      </c>
      <c r="AW303" s="39" t="str">
        <f t="shared" si="39"/>
        <v/>
      </c>
      <c r="AX303" s="39" t="str">
        <f t="shared" si="40"/>
        <v/>
      </c>
    </row>
    <row r="304">
      <c r="A304" s="73"/>
      <c r="B304" s="73"/>
      <c r="C304" s="73"/>
      <c r="D304" s="74">
        <f t="shared" si="11"/>
        <v>0</v>
      </c>
      <c r="E304" s="84" t="str">
        <f>'AtLarge; STUV'!M310</f>
        <v/>
      </c>
      <c r="F304" s="84" t="str">
        <f>'AtLarge; STUV'!N310</f>
        <v/>
      </c>
      <c r="G304" s="85" t="str">
        <f>'AtLarge; STUV'!O310</f>
        <v/>
      </c>
      <c r="H304" s="85" t="str">
        <f>'AtLarge; STUV'!P310</f>
        <v/>
      </c>
      <c r="I304" s="94" t="str">
        <f t="shared" si="12"/>
        <v/>
      </c>
      <c r="J304" s="95" t="str">
        <f t="shared" si="13"/>
        <v/>
      </c>
      <c r="K304" s="96" t="str">
        <f t="shared" ref="K304:M304" si="1243">IF($D304=0,"",POWER($I304,K$2))</f>
        <v/>
      </c>
      <c r="L304" s="96" t="str">
        <f t="shared" si="1243"/>
        <v/>
      </c>
      <c r="M304" s="96" t="str">
        <f t="shared" si="1243"/>
        <v/>
      </c>
      <c r="N304" s="97" t="str">
        <f t="shared" ref="N304:O304" si="1244">IF($D304=0,"",$J304*K304)</f>
        <v/>
      </c>
      <c r="O304" s="97" t="str">
        <f t="shared" si="1244"/>
        <v/>
      </c>
      <c r="P304" s="40"/>
      <c r="Q304" s="40"/>
      <c r="R304" s="40"/>
      <c r="S304" s="40"/>
      <c r="T304" s="84" t="str">
        <f t="shared" si="16"/>
        <v/>
      </c>
      <c r="U304" s="84" t="str">
        <f t="shared" si="17"/>
        <v/>
      </c>
      <c r="V304" s="98" t="str">
        <f t="shared" si="18"/>
        <v/>
      </c>
      <c r="W304" s="98" t="str">
        <f t="shared" si="19"/>
        <v/>
      </c>
      <c r="X304" s="40" t="str">
        <f t="shared" si="20"/>
        <v/>
      </c>
      <c r="Y304" s="40" t="str">
        <f t="shared" si="21"/>
        <v/>
      </c>
      <c r="Z304" s="40" t="str">
        <f t="shared" si="22"/>
        <v/>
      </c>
      <c r="AA304" s="40" t="str">
        <f t="shared" si="23"/>
        <v/>
      </c>
      <c r="AB304" s="40" t="str">
        <f t="shared" si="24"/>
        <v/>
      </c>
      <c r="AC304" s="40" t="str">
        <f t="shared" si="25"/>
        <v/>
      </c>
      <c r="AD304" s="40" t="str">
        <f t="shared" ref="AD304:AE304" si="1245">IF($D304=0,"",IFERROR(F304/AA304,0.5))</f>
        <v/>
      </c>
      <c r="AE304" s="40" t="str">
        <f t="shared" si="1245"/>
        <v/>
      </c>
      <c r="AF304" s="34" t="str">
        <f t="shared" si="27"/>
        <v/>
      </c>
      <c r="AG304" s="34" t="str">
        <f t="shared" ref="AG304:AH304" si="1246">IF($D304=0,"",ROUND(AA304*AD304,0))</f>
        <v/>
      </c>
      <c r="AH304" s="34" t="str">
        <f t="shared" si="1246"/>
        <v/>
      </c>
      <c r="AI304" s="34" t="str">
        <f t="shared" si="29"/>
        <v/>
      </c>
      <c r="AJ304" s="80"/>
      <c r="AK304" s="99"/>
      <c r="AL304" s="17"/>
      <c r="AM304" s="100" t="str">
        <f t="shared" si="30"/>
        <v/>
      </c>
      <c r="AN304" s="43" t="str">
        <f t="shared" si="31"/>
        <v/>
      </c>
      <c r="AO304" s="100" t="str">
        <f t="shared" si="32"/>
        <v/>
      </c>
      <c r="AP304" s="42" t="str">
        <f t="shared" si="33"/>
        <v/>
      </c>
      <c r="AQ304" s="39" t="str">
        <f t="shared" si="34"/>
        <v/>
      </c>
      <c r="AR304" s="39" t="str">
        <f t="shared" si="35"/>
        <v/>
      </c>
      <c r="AS304" s="39" t="str">
        <f t="shared" si="36"/>
        <v/>
      </c>
      <c r="AT304" s="39" t="str">
        <f t="shared" si="37"/>
        <v/>
      </c>
      <c r="AU304" s="39" t="str">
        <f t="shared" si="10"/>
        <v/>
      </c>
      <c r="AV304" s="39" t="str">
        <f t="shared" si="38"/>
        <v/>
      </c>
      <c r="AW304" s="39" t="str">
        <f t="shared" si="39"/>
        <v/>
      </c>
      <c r="AX304" s="39" t="str">
        <f t="shared" si="40"/>
        <v/>
      </c>
    </row>
    <row r="305">
      <c r="A305" s="73"/>
      <c r="B305" s="73"/>
      <c r="C305" s="73"/>
      <c r="D305" s="74">
        <f t="shared" si="11"/>
        <v>0</v>
      </c>
      <c r="E305" s="84" t="str">
        <f>'AtLarge; STUV'!M311</f>
        <v/>
      </c>
      <c r="F305" s="84" t="str">
        <f>'AtLarge; STUV'!N311</f>
        <v/>
      </c>
      <c r="G305" s="85" t="str">
        <f>'AtLarge; STUV'!O311</f>
        <v/>
      </c>
      <c r="H305" s="85" t="str">
        <f>'AtLarge; STUV'!P311</f>
        <v/>
      </c>
      <c r="I305" s="94" t="str">
        <f t="shared" si="12"/>
        <v/>
      </c>
      <c r="J305" s="95" t="str">
        <f t="shared" si="13"/>
        <v/>
      </c>
      <c r="K305" s="96" t="str">
        <f t="shared" ref="K305:M305" si="1247">IF($D305=0,"",POWER($I305,K$2))</f>
        <v/>
      </c>
      <c r="L305" s="96" t="str">
        <f t="shared" si="1247"/>
        <v/>
      </c>
      <c r="M305" s="96" t="str">
        <f t="shared" si="1247"/>
        <v/>
      </c>
      <c r="N305" s="97" t="str">
        <f t="shared" ref="N305:O305" si="1248">IF($D305=0,"",$J305*K305)</f>
        <v/>
      </c>
      <c r="O305" s="97" t="str">
        <f t="shared" si="1248"/>
        <v/>
      </c>
      <c r="P305" s="40"/>
      <c r="Q305" s="40"/>
      <c r="R305" s="40"/>
      <c r="S305" s="40"/>
      <c r="T305" s="84" t="str">
        <f t="shared" si="16"/>
        <v/>
      </c>
      <c r="U305" s="84" t="str">
        <f t="shared" si="17"/>
        <v/>
      </c>
      <c r="V305" s="98" t="str">
        <f t="shared" si="18"/>
        <v/>
      </c>
      <c r="W305" s="98" t="str">
        <f t="shared" si="19"/>
        <v/>
      </c>
      <c r="X305" s="40" t="str">
        <f t="shared" si="20"/>
        <v/>
      </c>
      <c r="Y305" s="40" t="str">
        <f t="shared" si="21"/>
        <v/>
      </c>
      <c r="Z305" s="40" t="str">
        <f t="shared" si="22"/>
        <v/>
      </c>
      <c r="AA305" s="40" t="str">
        <f t="shared" si="23"/>
        <v/>
      </c>
      <c r="AB305" s="40" t="str">
        <f t="shared" si="24"/>
        <v/>
      </c>
      <c r="AC305" s="40" t="str">
        <f t="shared" si="25"/>
        <v/>
      </c>
      <c r="AD305" s="40" t="str">
        <f t="shared" ref="AD305:AE305" si="1249">IF($D305=0,"",IFERROR(F305/AA305,0.5))</f>
        <v/>
      </c>
      <c r="AE305" s="40" t="str">
        <f t="shared" si="1249"/>
        <v/>
      </c>
      <c r="AF305" s="34" t="str">
        <f t="shared" si="27"/>
        <v/>
      </c>
      <c r="AG305" s="34" t="str">
        <f t="shared" ref="AG305:AH305" si="1250">IF($D305=0,"",ROUND(AA305*AD305,0))</f>
        <v/>
      </c>
      <c r="AH305" s="34" t="str">
        <f t="shared" si="1250"/>
        <v/>
      </c>
      <c r="AI305" s="34" t="str">
        <f t="shared" si="29"/>
        <v/>
      </c>
      <c r="AJ305" s="80"/>
      <c r="AK305" s="99"/>
      <c r="AL305" s="17"/>
      <c r="AM305" s="100" t="str">
        <f t="shared" si="30"/>
        <v/>
      </c>
      <c r="AN305" s="43" t="str">
        <f t="shared" si="31"/>
        <v/>
      </c>
      <c r="AO305" s="100" t="str">
        <f t="shared" si="32"/>
        <v/>
      </c>
      <c r="AP305" s="42" t="str">
        <f t="shared" si="33"/>
        <v/>
      </c>
      <c r="AQ305" s="39" t="str">
        <f t="shared" si="34"/>
        <v/>
      </c>
      <c r="AR305" s="39" t="str">
        <f t="shared" si="35"/>
        <v/>
      </c>
      <c r="AS305" s="39" t="str">
        <f t="shared" si="36"/>
        <v/>
      </c>
      <c r="AT305" s="39" t="str">
        <f t="shared" si="37"/>
        <v/>
      </c>
      <c r="AU305" s="39" t="str">
        <f t="shared" si="10"/>
        <v/>
      </c>
      <c r="AV305" s="39" t="str">
        <f t="shared" si="38"/>
        <v/>
      </c>
      <c r="AW305" s="39" t="str">
        <f t="shared" si="39"/>
        <v/>
      </c>
      <c r="AX305" s="39" t="str">
        <f t="shared" si="40"/>
        <v/>
      </c>
    </row>
    <row r="306">
      <c r="A306" s="73"/>
      <c r="B306" s="73"/>
      <c r="C306" s="73"/>
      <c r="D306" s="74">
        <f t="shared" si="11"/>
        <v>0</v>
      </c>
      <c r="E306" s="84" t="str">
        <f>'AtLarge; STUV'!M312</f>
        <v/>
      </c>
      <c r="F306" s="84" t="str">
        <f>'AtLarge; STUV'!N312</f>
        <v/>
      </c>
      <c r="G306" s="85" t="str">
        <f>'AtLarge; STUV'!O312</f>
        <v/>
      </c>
      <c r="H306" s="85" t="str">
        <f>'AtLarge; STUV'!P312</f>
        <v/>
      </c>
      <c r="I306" s="94" t="str">
        <f t="shared" si="12"/>
        <v/>
      </c>
      <c r="J306" s="95" t="str">
        <f t="shared" si="13"/>
        <v/>
      </c>
      <c r="K306" s="96" t="str">
        <f t="shared" ref="K306:M306" si="1251">IF($D306=0,"",POWER($I306,K$2))</f>
        <v/>
      </c>
      <c r="L306" s="96" t="str">
        <f t="shared" si="1251"/>
        <v/>
      </c>
      <c r="M306" s="96" t="str">
        <f t="shared" si="1251"/>
        <v/>
      </c>
      <c r="N306" s="97" t="str">
        <f t="shared" ref="N306:O306" si="1252">IF($D306=0,"",$J306*K306)</f>
        <v/>
      </c>
      <c r="O306" s="97" t="str">
        <f t="shared" si="1252"/>
        <v/>
      </c>
      <c r="P306" s="40"/>
      <c r="Q306" s="40"/>
      <c r="R306" s="40"/>
      <c r="S306" s="40"/>
      <c r="T306" s="84" t="str">
        <f t="shared" si="16"/>
        <v/>
      </c>
      <c r="U306" s="84" t="str">
        <f t="shared" si="17"/>
        <v/>
      </c>
      <c r="V306" s="98" t="str">
        <f t="shared" si="18"/>
        <v/>
      </c>
      <c r="W306" s="98" t="str">
        <f t="shared" si="19"/>
        <v/>
      </c>
      <c r="X306" s="40" t="str">
        <f t="shared" si="20"/>
        <v/>
      </c>
      <c r="Y306" s="40" t="str">
        <f t="shared" si="21"/>
        <v/>
      </c>
      <c r="Z306" s="40" t="str">
        <f t="shared" si="22"/>
        <v/>
      </c>
      <c r="AA306" s="40" t="str">
        <f t="shared" si="23"/>
        <v/>
      </c>
      <c r="AB306" s="40" t="str">
        <f t="shared" si="24"/>
        <v/>
      </c>
      <c r="AC306" s="40" t="str">
        <f t="shared" si="25"/>
        <v/>
      </c>
      <c r="AD306" s="40" t="str">
        <f t="shared" ref="AD306:AE306" si="1253">IF($D306=0,"",IFERROR(F306/AA306,0.5))</f>
        <v/>
      </c>
      <c r="AE306" s="40" t="str">
        <f t="shared" si="1253"/>
        <v/>
      </c>
      <c r="AF306" s="34" t="str">
        <f t="shared" si="27"/>
        <v/>
      </c>
      <c r="AG306" s="34" t="str">
        <f t="shared" ref="AG306:AH306" si="1254">IF($D306=0,"",ROUND(AA306*AD306,0))</f>
        <v/>
      </c>
      <c r="AH306" s="34" t="str">
        <f t="shared" si="1254"/>
        <v/>
      </c>
      <c r="AI306" s="34" t="str">
        <f t="shared" si="29"/>
        <v/>
      </c>
      <c r="AJ306" s="80"/>
      <c r="AK306" s="99"/>
      <c r="AL306" s="17"/>
      <c r="AM306" s="100" t="str">
        <f t="shared" si="30"/>
        <v/>
      </c>
      <c r="AN306" s="43" t="str">
        <f t="shared" si="31"/>
        <v/>
      </c>
      <c r="AO306" s="100" t="str">
        <f t="shared" si="32"/>
        <v/>
      </c>
      <c r="AP306" s="42" t="str">
        <f t="shared" si="33"/>
        <v/>
      </c>
      <c r="AQ306" s="39" t="str">
        <f t="shared" si="34"/>
        <v/>
      </c>
      <c r="AR306" s="39" t="str">
        <f t="shared" si="35"/>
        <v/>
      </c>
      <c r="AS306" s="39" t="str">
        <f t="shared" si="36"/>
        <v/>
      </c>
      <c r="AT306" s="39" t="str">
        <f t="shared" si="37"/>
        <v/>
      </c>
      <c r="AU306" s="39" t="str">
        <f t="shared" si="10"/>
        <v/>
      </c>
      <c r="AV306" s="39" t="str">
        <f t="shared" si="38"/>
        <v/>
      </c>
      <c r="AW306" s="39" t="str">
        <f t="shared" si="39"/>
        <v/>
      </c>
      <c r="AX306" s="39" t="str">
        <f t="shared" si="40"/>
        <v/>
      </c>
    </row>
    <row r="307">
      <c r="A307" s="73"/>
      <c r="B307" s="73"/>
      <c r="C307" s="73"/>
      <c r="D307" s="74">
        <f t="shared" si="11"/>
        <v>0</v>
      </c>
      <c r="E307" s="84" t="str">
        <f>'AtLarge; STUV'!M313</f>
        <v/>
      </c>
      <c r="F307" s="84" t="str">
        <f>'AtLarge; STUV'!N313</f>
        <v/>
      </c>
      <c r="G307" s="85" t="str">
        <f>'AtLarge; STUV'!O313</f>
        <v/>
      </c>
      <c r="H307" s="85" t="str">
        <f>'AtLarge; STUV'!P313</f>
        <v/>
      </c>
      <c r="I307" s="94" t="str">
        <f t="shared" si="12"/>
        <v/>
      </c>
      <c r="J307" s="95" t="str">
        <f t="shared" si="13"/>
        <v/>
      </c>
      <c r="K307" s="96" t="str">
        <f t="shared" ref="K307:M307" si="1255">IF($D307=0,"",POWER($I307,K$2))</f>
        <v/>
      </c>
      <c r="L307" s="96" t="str">
        <f t="shared" si="1255"/>
        <v/>
      </c>
      <c r="M307" s="96" t="str">
        <f t="shared" si="1255"/>
        <v/>
      </c>
      <c r="N307" s="97" t="str">
        <f t="shared" ref="N307:O307" si="1256">IF($D307=0,"",$J307*K307)</f>
        <v/>
      </c>
      <c r="O307" s="97" t="str">
        <f t="shared" si="1256"/>
        <v/>
      </c>
      <c r="P307" s="40"/>
      <c r="Q307" s="40"/>
      <c r="R307" s="40"/>
      <c r="S307" s="40"/>
      <c r="T307" s="84" t="str">
        <f t="shared" si="16"/>
        <v/>
      </c>
      <c r="U307" s="84" t="str">
        <f t="shared" si="17"/>
        <v/>
      </c>
      <c r="V307" s="98" t="str">
        <f t="shared" si="18"/>
        <v/>
      </c>
      <c r="W307" s="98" t="str">
        <f t="shared" si="19"/>
        <v/>
      </c>
      <c r="X307" s="40" t="str">
        <f t="shared" si="20"/>
        <v/>
      </c>
      <c r="Y307" s="40" t="str">
        <f t="shared" si="21"/>
        <v/>
      </c>
      <c r="Z307" s="40" t="str">
        <f t="shared" si="22"/>
        <v/>
      </c>
      <c r="AA307" s="40" t="str">
        <f t="shared" si="23"/>
        <v/>
      </c>
      <c r="AB307" s="40" t="str">
        <f t="shared" si="24"/>
        <v/>
      </c>
      <c r="AC307" s="40" t="str">
        <f t="shared" si="25"/>
        <v/>
      </c>
      <c r="AD307" s="40" t="str">
        <f t="shared" ref="AD307:AE307" si="1257">IF($D307=0,"",IFERROR(F307/AA307,0.5))</f>
        <v/>
      </c>
      <c r="AE307" s="40" t="str">
        <f t="shared" si="1257"/>
        <v/>
      </c>
      <c r="AF307" s="34" t="str">
        <f t="shared" si="27"/>
        <v/>
      </c>
      <c r="AG307" s="34" t="str">
        <f t="shared" ref="AG307:AH307" si="1258">IF($D307=0,"",ROUND(AA307*AD307,0))</f>
        <v/>
      </c>
      <c r="AH307" s="34" t="str">
        <f t="shared" si="1258"/>
        <v/>
      </c>
      <c r="AI307" s="34" t="str">
        <f t="shared" si="29"/>
        <v/>
      </c>
      <c r="AJ307" s="80"/>
      <c r="AK307" s="99"/>
      <c r="AL307" s="17"/>
      <c r="AM307" s="100" t="str">
        <f t="shared" si="30"/>
        <v/>
      </c>
      <c r="AN307" s="43" t="str">
        <f t="shared" si="31"/>
        <v/>
      </c>
      <c r="AO307" s="100" t="str">
        <f t="shared" si="32"/>
        <v/>
      </c>
      <c r="AP307" s="42" t="str">
        <f t="shared" si="33"/>
        <v/>
      </c>
      <c r="AQ307" s="39" t="str">
        <f t="shared" si="34"/>
        <v/>
      </c>
      <c r="AR307" s="39" t="str">
        <f t="shared" si="35"/>
        <v/>
      </c>
      <c r="AS307" s="39" t="str">
        <f t="shared" si="36"/>
        <v/>
      </c>
      <c r="AT307" s="39" t="str">
        <f t="shared" si="37"/>
        <v/>
      </c>
      <c r="AU307" s="39" t="str">
        <f t="shared" si="10"/>
        <v/>
      </c>
      <c r="AV307" s="39" t="str">
        <f t="shared" si="38"/>
        <v/>
      </c>
      <c r="AW307" s="39" t="str">
        <f t="shared" si="39"/>
        <v/>
      </c>
      <c r="AX307" s="39" t="str">
        <f t="shared" si="40"/>
        <v/>
      </c>
    </row>
    <row r="308">
      <c r="A308" s="73"/>
      <c r="B308" s="73"/>
      <c r="C308" s="73"/>
      <c r="D308" s="74">
        <f t="shared" si="11"/>
        <v>0</v>
      </c>
      <c r="E308" s="84" t="str">
        <f>'AtLarge; STUV'!M314</f>
        <v/>
      </c>
      <c r="F308" s="84" t="str">
        <f>'AtLarge; STUV'!N314</f>
        <v/>
      </c>
      <c r="G308" s="85" t="str">
        <f>'AtLarge; STUV'!O314</f>
        <v/>
      </c>
      <c r="H308" s="85" t="str">
        <f>'AtLarge; STUV'!P314</f>
        <v/>
      </c>
      <c r="I308" s="94" t="str">
        <f t="shared" si="12"/>
        <v/>
      </c>
      <c r="J308" s="95" t="str">
        <f t="shared" si="13"/>
        <v/>
      </c>
      <c r="K308" s="96" t="str">
        <f t="shared" ref="K308:M308" si="1259">IF($D308=0,"",POWER($I308,K$2))</f>
        <v/>
      </c>
      <c r="L308" s="96" t="str">
        <f t="shared" si="1259"/>
        <v/>
      </c>
      <c r="M308" s="96" t="str">
        <f t="shared" si="1259"/>
        <v/>
      </c>
      <c r="N308" s="97" t="str">
        <f t="shared" ref="N308:O308" si="1260">IF($D308=0,"",$J308*K308)</f>
        <v/>
      </c>
      <c r="O308" s="97" t="str">
        <f t="shared" si="1260"/>
        <v/>
      </c>
      <c r="P308" s="40"/>
      <c r="Q308" s="40"/>
      <c r="R308" s="40"/>
      <c r="S308" s="40"/>
      <c r="T308" s="84" t="str">
        <f t="shared" si="16"/>
        <v/>
      </c>
      <c r="U308" s="84" t="str">
        <f t="shared" si="17"/>
        <v/>
      </c>
      <c r="V308" s="98" t="str">
        <f t="shared" si="18"/>
        <v/>
      </c>
      <c r="W308" s="98" t="str">
        <f t="shared" si="19"/>
        <v/>
      </c>
      <c r="X308" s="40" t="str">
        <f t="shared" si="20"/>
        <v/>
      </c>
      <c r="Y308" s="40" t="str">
        <f t="shared" si="21"/>
        <v/>
      </c>
      <c r="Z308" s="40" t="str">
        <f t="shared" si="22"/>
        <v/>
      </c>
      <c r="AA308" s="40" t="str">
        <f t="shared" si="23"/>
        <v/>
      </c>
      <c r="AB308" s="40" t="str">
        <f t="shared" si="24"/>
        <v/>
      </c>
      <c r="AC308" s="40" t="str">
        <f t="shared" si="25"/>
        <v/>
      </c>
      <c r="AD308" s="40" t="str">
        <f t="shared" ref="AD308:AE308" si="1261">IF($D308=0,"",IFERROR(F308/AA308,0.5))</f>
        <v/>
      </c>
      <c r="AE308" s="40" t="str">
        <f t="shared" si="1261"/>
        <v/>
      </c>
      <c r="AF308" s="34" t="str">
        <f t="shared" si="27"/>
        <v/>
      </c>
      <c r="AG308" s="34" t="str">
        <f t="shared" ref="AG308:AH308" si="1262">IF($D308=0,"",ROUND(AA308*AD308,0))</f>
        <v/>
      </c>
      <c r="AH308" s="34" t="str">
        <f t="shared" si="1262"/>
        <v/>
      </c>
      <c r="AI308" s="34" t="str">
        <f t="shared" si="29"/>
        <v/>
      </c>
      <c r="AJ308" s="80"/>
      <c r="AK308" s="99"/>
      <c r="AL308" s="17"/>
      <c r="AM308" s="100" t="str">
        <f t="shared" si="30"/>
        <v/>
      </c>
      <c r="AN308" s="43" t="str">
        <f t="shared" si="31"/>
        <v/>
      </c>
      <c r="AO308" s="100" t="str">
        <f t="shared" si="32"/>
        <v/>
      </c>
      <c r="AP308" s="42" t="str">
        <f t="shared" si="33"/>
        <v/>
      </c>
      <c r="AQ308" s="39" t="str">
        <f t="shared" si="34"/>
        <v/>
      </c>
      <c r="AR308" s="39" t="str">
        <f t="shared" si="35"/>
        <v/>
      </c>
      <c r="AS308" s="39" t="str">
        <f t="shared" si="36"/>
        <v/>
      </c>
      <c r="AT308" s="39" t="str">
        <f t="shared" si="37"/>
        <v/>
      </c>
      <c r="AU308" s="39" t="str">
        <f t="shared" si="10"/>
        <v/>
      </c>
      <c r="AV308" s="39" t="str">
        <f t="shared" si="38"/>
        <v/>
      </c>
      <c r="AW308" s="39" t="str">
        <f t="shared" si="39"/>
        <v/>
      </c>
      <c r="AX308" s="39" t="str">
        <f t="shared" si="40"/>
        <v/>
      </c>
    </row>
    <row r="309">
      <c r="A309" s="73"/>
      <c r="B309" s="73"/>
      <c r="C309" s="73"/>
      <c r="D309" s="74">
        <f t="shared" si="11"/>
        <v>0</v>
      </c>
      <c r="E309" s="84" t="str">
        <f>'AtLarge; STUV'!M315</f>
        <v/>
      </c>
      <c r="F309" s="84" t="str">
        <f>'AtLarge; STUV'!N315</f>
        <v/>
      </c>
      <c r="G309" s="85" t="str">
        <f>'AtLarge; STUV'!O315</f>
        <v/>
      </c>
      <c r="H309" s="85" t="str">
        <f>'AtLarge; STUV'!P315</f>
        <v/>
      </c>
      <c r="I309" s="94" t="str">
        <f t="shared" si="12"/>
        <v/>
      </c>
      <c r="J309" s="95" t="str">
        <f t="shared" si="13"/>
        <v/>
      </c>
      <c r="K309" s="96" t="str">
        <f t="shared" ref="K309:M309" si="1263">IF($D309=0,"",POWER($I309,K$2))</f>
        <v/>
      </c>
      <c r="L309" s="96" t="str">
        <f t="shared" si="1263"/>
        <v/>
      </c>
      <c r="M309" s="96" t="str">
        <f t="shared" si="1263"/>
        <v/>
      </c>
      <c r="N309" s="97" t="str">
        <f t="shared" ref="N309:O309" si="1264">IF($D309=0,"",$J309*K309)</f>
        <v/>
      </c>
      <c r="O309" s="97" t="str">
        <f t="shared" si="1264"/>
        <v/>
      </c>
      <c r="P309" s="40"/>
      <c r="Q309" s="40"/>
      <c r="R309" s="40"/>
      <c r="S309" s="40"/>
      <c r="T309" s="84" t="str">
        <f t="shared" si="16"/>
        <v/>
      </c>
      <c r="U309" s="84" t="str">
        <f t="shared" si="17"/>
        <v/>
      </c>
      <c r="V309" s="98" t="str">
        <f t="shared" si="18"/>
        <v/>
      </c>
      <c r="W309" s="98" t="str">
        <f t="shared" si="19"/>
        <v/>
      </c>
      <c r="X309" s="40" t="str">
        <f t="shared" si="20"/>
        <v/>
      </c>
      <c r="Y309" s="40" t="str">
        <f t="shared" si="21"/>
        <v/>
      </c>
      <c r="Z309" s="40" t="str">
        <f t="shared" si="22"/>
        <v/>
      </c>
      <c r="AA309" s="40" t="str">
        <f t="shared" si="23"/>
        <v/>
      </c>
      <c r="AB309" s="40" t="str">
        <f t="shared" si="24"/>
        <v/>
      </c>
      <c r="AC309" s="40" t="str">
        <f t="shared" si="25"/>
        <v/>
      </c>
      <c r="AD309" s="40" t="str">
        <f t="shared" ref="AD309:AE309" si="1265">IF($D309=0,"",IFERROR(F309/AA309,0.5))</f>
        <v/>
      </c>
      <c r="AE309" s="40" t="str">
        <f t="shared" si="1265"/>
        <v/>
      </c>
      <c r="AF309" s="34" t="str">
        <f t="shared" si="27"/>
        <v/>
      </c>
      <c r="AG309" s="34" t="str">
        <f t="shared" ref="AG309:AH309" si="1266">IF($D309=0,"",ROUND(AA309*AD309,0))</f>
        <v/>
      </c>
      <c r="AH309" s="34" t="str">
        <f t="shared" si="1266"/>
        <v/>
      </c>
      <c r="AI309" s="34" t="str">
        <f t="shared" si="29"/>
        <v/>
      </c>
      <c r="AJ309" s="80"/>
      <c r="AK309" s="99"/>
      <c r="AL309" s="17"/>
      <c r="AM309" s="100" t="str">
        <f t="shared" si="30"/>
        <v/>
      </c>
      <c r="AN309" s="43" t="str">
        <f t="shared" si="31"/>
        <v/>
      </c>
      <c r="AO309" s="100" t="str">
        <f t="shared" si="32"/>
        <v/>
      </c>
      <c r="AP309" s="42" t="str">
        <f t="shared" si="33"/>
        <v/>
      </c>
      <c r="AQ309" s="39" t="str">
        <f t="shared" si="34"/>
        <v/>
      </c>
      <c r="AR309" s="39" t="str">
        <f t="shared" si="35"/>
        <v/>
      </c>
      <c r="AS309" s="39" t="str">
        <f t="shared" si="36"/>
        <v/>
      </c>
      <c r="AT309" s="39" t="str">
        <f t="shared" si="37"/>
        <v/>
      </c>
      <c r="AU309" s="39" t="str">
        <f t="shared" si="10"/>
        <v/>
      </c>
      <c r="AV309" s="39" t="str">
        <f t="shared" si="38"/>
        <v/>
      </c>
      <c r="AW309" s="39" t="str">
        <f t="shared" si="39"/>
        <v/>
      </c>
      <c r="AX309" s="39" t="str">
        <f t="shared" si="40"/>
        <v/>
      </c>
    </row>
    <row r="310">
      <c r="A310" s="73"/>
      <c r="B310" s="73"/>
      <c r="C310" s="73"/>
      <c r="D310" s="74">
        <f t="shared" si="11"/>
        <v>0</v>
      </c>
      <c r="E310" s="84" t="str">
        <f>'AtLarge; STUV'!M316</f>
        <v/>
      </c>
      <c r="F310" s="84" t="str">
        <f>'AtLarge; STUV'!N316</f>
        <v/>
      </c>
      <c r="G310" s="85" t="str">
        <f>'AtLarge; STUV'!O316</f>
        <v/>
      </c>
      <c r="H310" s="85" t="str">
        <f>'AtLarge; STUV'!P316</f>
        <v/>
      </c>
      <c r="I310" s="94" t="str">
        <f t="shared" si="12"/>
        <v/>
      </c>
      <c r="J310" s="95" t="str">
        <f t="shared" si="13"/>
        <v/>
      </c>
      <c r="K310" s="96" t="str">
        <f t="shared" ref="K310:M310" si="1267">IF($D310=0,"",POWER($I310,K$2))</f>
        <v/>
      </c>
      <c r="L310" s="96" t="str">
        <f t="shared" si="1267"/>
        <v/>
      </c>
      <c r="M310" s="96" t="str">
        <f t="shared" si="1267"/>
        <v/>
      </c>
      <c r="N310" s="97" t="str">
        <f t="shared" ref="N310:O310" si="1268">IF($D310=0,"",$J310*K310)</f>
        <v/>
      </c>
      <c r="O310" s="97" t="str">
        <f t="shared" si="1268"/>
        <v/>
      </c>
      <c r="P310" s="40"/>
      <c r="Q310" s="40"/>
      <c r="R310" s="40"/>
      <c r="S310" s="40"/>
      <c r="T310" s="84" t="str">
        <f t="shared" si="16"/>
        <v/>
      </c>
      <c r="U310" s="84" t="str">
        <f t="shared" si="17"/>
        <v/>
      </c>
      <c r="V310" s="98" t="str">
        <f t="shared" si="18"/>
        <v/>
      </c>
      <c r="W310" s="98" t="str">
        <f t="shared" si="19"/>
        <v/>
      </c>
      <c r="X310" s="40" t="str">
        <f t="shared" si="20"/>
        <v/>
      </c>
      <c r="Y310" s="40" t="str">
        <f t="shared" si="21"/>
        <v/>
      </c>
      <c r="Z310" s="40" t="str">
        <f t="shared" si="22"/>
        <v/>
      </c>
      <c r="AA310" s="40" t="str">
        <f t="shared" si="23"/>
        <v/>
      </c>
      <c r="AB310" s="40" t="str">
        <f t="shared" si="24"/>
        <v/>
      </c>
      <c r="AC310" s="40" t="str">
        <f t="shared" si="25"/>
        <v/>
      </c>
      <c r="AD310" s="40" t="str">
        <f t="shared" ref="AD310:AE310" si="1269">IF($D310=0,"",IFERROR(F310/AA310,0.5))</f>
        <v/>
      </c>
      <c r="AE310" s="40" t="str">
        <f t="shared" si="1269"/>
        <v/>
      </c>
      <c r="AF310" s="34" t="str">
        <f t="shared" si="27"/>
        <v/>
      </c>
      <c r="AG310" s="34" t="str">
        <f t="shared" ref="AG310:AH310" si="1270">IF($D310=0,"",ROUND(AA310*AD310,0))</f>
        <v/>
      </c>
      <c r="AH310" s="34" t="str">
        <f t="shared" si="1270"/>
        <v/>
      </c>
      <c r="AI310" s="34" t="str">
        <f t="shared" si="29"/>
        <v/>
      </c>
      <c r="AJ310" s="80"/>
      <c r="AK310" s="99"/>
      <c r="AL310" s="17"/>
      <c r="AM310" s="100" t="str">
        <f t="shared" si="30"/>
        <v/>
      </c>
      <c r="AN310" s="43" t="str">
        <f t="shared" si="31"/>
        <v/>
      </c>
      <c r="AO310" s="100" t="str">
        <f t="shared" si="32"/>
        <v/>
      </c>
      <c r="AP310" s="42" t="str">
        <f t="shared" si="33"/>
        <v/>
      </c>
      <c r="AQ310" s="39" t="str">
        <f t="shared" si="34"/>
        <v/>
      </c>
      <c r="AR310" s="39" t="str">
        <f t="shared" si="35"/>
        <v/>
      </c>
      <c r="AS310" s="39" t="str">
        <f t="shared" si="36"/>
        <v/>
      </c>
      <c r="AT310" s="39" t="str">
        <f t="shared" si="37"/>
        <v/>
      </c>
      <c r="AU310" s="39" t="str">
        <f t="shared" si="10"/>
        <v/>
      </c>
      <c r="AV310" s="39" t="str">
        <f t="shared" si="38"/>
        <v/>
      </c>
      <c r="AW310" s="39" t="str">
        <f t="shared" si="39"/>
        <v/>
      </c>
      <c r="AX310" s="39" t="str">
        <f t="shared" si="40"/>
        <v/>
      </c>
    </row>
    <row r="311">
      <c r="A311" s="73"/>
      <c r="B311" s="73"/>
      <c r="C311" s="73"/>
      <c r="D311" s="74">
        <f t="shared" si="11"/>
        <v>0</v>
      </c>
      <c r="E311" s="84" t="str">
        <f>'AtLarge; STUV'!M317</f>
        <v/>
      </c>
      <c r="F311" s="84" t="str">
        <f>'AtLarge; STUV'!N317</f>
        <v/>
      </c>
      <c r="G311" s="85" t="str">
        <f>'AtLarge; STUV'!O317</f>
        <v/>
      </c>
      <c r="H311" s="85" t="str">
        <f>'AtLarge; STUV'!P317</f>
        <v/>
      </c>
      <c r="I311" s="94" t="str">
        <f t="shared" si="12"/>
        <v/>
      </c>
      <c r="J311" s="95" t="str">
        <f t="shared" si="13"/>
        <v/>
      </c>
      <c r="K311" s="96" t="str">
        <f t="shared" ref="K311:M311" si="1271">IF($D311=0,"",POWER($I311,K$2))</f>
        <v/>
      </c>
      <c r="L311" s="96" t="str">
        <f t="shared" si="1271"/>
        <v/>
      </c>
      <c r="M311" s="96" t="str">
        <f t="shared" si="1271"/>
        <v/>
      </c>
      <c r="N311" s="97" t="str">
        <f t="shared" ref="N311:O311" si="1272">IF($D311=0,"",$J311*K311)</f>
        <v/>
      </c>
      <c r="O311" s="97" t="str">
        <f t="shared" si="1272"/>
        <v/>
      </c>
      <c r="P311" s="40"/>
      <c r="Q311" s="40"/>
      <c r="R311" s="40"/>
      <c r="S311" s="40"/>
      <c r="T311" s="84" t="str">
        <f t="shared" si="16"/>
        <v/>
      </c>
      <c r="U311" s="84" t="str">
        <f t="shared" si="17"/>
        <v/>
      </c>
      <c r="V311" s="98" t="str">
        <f t="shared" si="18"/>
        <v/>
      </c>
      <c r="W311" s="98" t="str">
        <f t="shared" si="19"/>
        <v/>
      </c>
      <c r="X311" s="40" t="str">
        <f t="shared" si="20"/>
        <v/>
      </c>
      <c r="Y311" s="40" t="str">
        <f t="shared" si="21"/>
        <v/>
      </c>
      <c r="Z311" s="40" t="str">
        <f t="shared" si="22"/>
        <v/>
      </c>
      <c r="AA311" s="40" t="str">
        <f t="shared" si="23"/>
        <v/>
      </c>
      <c r="AB311" s="40" t="str">
        <f t="shared" si="24"/>
        <v/>
      </c>
      <c r="AC311" s="40" t="str">
        <f t="shared" si="25"/>
        <v/>
      </c>
      <c r="AD311" s="40" t="str">
        <f t="shared" ref="AD311:AE311" si="1273">IF($D311=0,"",IFERROR(F311/AA311,0.5))</f>
        <v/>
      </c>
      <c r="AE311" s="40" t="str">
        <f t="shared" si="1273"/>
        <v/>
      </c>
      <c r="AF311" s="34" t="str">
        <f t="shared" si="27"/>
        <v/>
      </c>
      <c r="AG311" s="34" t="str">
        <f t="shared" ref="AG311:AH311" si="1274">IF($D311=0,"",ROUND(AA311*AD311,0))</f>
        <v/>
      </c>
      <c r="AH311" s="34" t="str">
        <f t="shared" si="1274"/>
        <v/>
      </c>
      <c r="AI311" s="34" t="str">
        <f t="shared" si="29"/>
        <v/>
      </c>
      <c r="AJ311" s="80"/>
      <c r="AK311" s="99"/>
      <c r="AL311" s="17"/>
      <c r="AM311" s="100" t="str">
        <f t="shared" si="30"/>
        <v/>
      </c>
      <c r="AN311" s="43" t="str">
        <f t="shared" si="31"/>
        <v/>
      </c>
      <c r="AO311" s="100" t="str">
        <f t="shared" si="32"/>
        <v/>
      </c>
      <c r="AP311" s="42" t="str">
        <f t="shared" si="33"/>
        <v/>
      </c>
      <c r="AQ311" s="39" t="str">
        <f t="shared" si="34"/>
        <v/>
      </c>
      <c r="AR311" s="39" t="str">
        <f t="shared" si="35"/>
        <v/>
      </c>
      <c r="AS311" s="39" t="str">
        <f t="shared" si="36"/>
        <v/>
      </c>
      <c r="AT311" s="39" t="str">
        <f t="shared" si="37"/>
        <v/>
      </c>
      <c r="AU311" s="39" t="str">
        <f t="shared" si="10"/>
        <v/>
      </c>
      <c r="AV311" s="39" t="str">
        <f t="shared" si="38"/>
        <v/>
      </c>
      <c r="AW311" s="39" t="str">
        <f t="shared" si="39"/>
        <v/>
      </c>
      <c r="AX311" s="39" t="str">
        <f t="shared" si="40"/>
        <v/>
      </c>
    </row>
    <row r="312">
      <c r="A312" s="73"/>
      <c r="B312" s="73"/>
      <c r="C312" s="73"/>
      <c r="D312" s="74">
        <f t="shared" si="11"/>
        <v>0</v>
      </c>
      <c r="E312" s="84" t="str">
        <f>'AtLarge; STUV'!M318</f>
        <v/>
      </c>
      <c r="F312" s="84" t="str">
        <f>'AtLarge; STUV'!N318</f>
        <v/>
      </c>
      <c r="G312" s="85" t="str">
        <f>'AtLarge; STUV'!O318</f>
        <v/>
      </c>
      <c r="H312" s="85" t="str">
        <f>'AtLarge; STUV'!P318</f>
        <v/>
      </c>
      <c r="I312" s="94" t="str">
        <f t="shared" si="12"/>
        <v/>
      </c>
      <c r="J312" s="95" t="str">
        <f t="shared" si="13"/>
        <v/>
      </c>
      <c r="K312" s="96" t="str">
        <f t="shared" ref="K312:M312" si="1275">IF($D312=0,"",POWER($I312,K$2))</f>
        <v/>
      </c>
      <c r="L312" s="96" t="str">
        <f t="shared" si="1275"/>
        <v/>
      </c>
      <c r="M312" s="96" t="str">
        <f t="shared" si="1275"/>
        <v/>
      </c>
      <c r="N312" s="97" t="str">
        <f t="shared" ref="N312:O312" si="1276">IF($D312=0,"",$J312*K312)</f>
        <v/>
      </c>
      <c r="O312" s="97" t="str">
        <f t="shared" si="1276"/>
        <v/>
      </c>
      <c r="P312" s="40"/>
      <c r="Q312" s="40"/>
      <c r="R312" s="40"/>
      <c r="S312" s="40"/>
      <c r="T312" s="84" t="str">
        <f t="shared" si="16"/>
        <v/>
      </c>
      <c r="U312" s="84" t="str">
        <f t="shared" si="17"/>
        <v/>
      </c>
      <c r="V312" s="98" t="str">
        <f t="shared" si="18"/>
        <v/>
      </c>
      <c r="W312" s="98" t="str">
        <f t="shared" si="19"/>
        <v/>
      </c>
      <c r="X312" s="40" t="str">
        <f t="shared" si="20"/>
        <v/>
      </c>
      <c r="Y312" s="40" t="str">
        <f t="shared" si="21"/>
        <v/>
      </c>
      <c r="Z312" s="40" t="str">
        <f t="shared" si="22"/>
        <v/>
      </c>
      <c r="AA312" s="40" t="str">
        <f t="shared" si="23"/>
        <v/>
      </c>
      <c r="AB312" s="40" t="str">
        <f t="shared" si="24"/>
        <v/>
      </c>
      <c r="AC312" s="40" t="str">
        <f t="shared" si="25"/>
        <v/>
      </c>
      <c r="AD312" s="40" t="str">
        <f t="shared" ref="AD312:AE312" si="1277">IF($D312=0,"",IFERROR(F312/AA312,0.5))</f>
        <v/>
      </c>
      <c r="AE312" s="40" t="str">
        <f t="shared" si="1277"/>
        <v/>
      </c>
      <c r="AF312" s="34" t="str">
        <f t="shared" si="27"/>
        <v/>
      </c>
      <c r="AG312" s="34" t="str">
        <f t="shared" ref="AG312:AH312" si="1278">IF($D312=0,"",ROUND(AA312*AD312,0))</f>
        <v/>
      </c>
      <c r="AH312" s="34" t="str">
        <f t="shared" si="1278"/>
        <v/>
      </c>
      <c r="AI312" s="34" t="str">
        <f t="shared" si="29"/>
        <v/>
      </c>
      <c r="AJ312" s="80"/>
      <c r="AK312" s="99"/>
      <c r="AL312" s="17"/>
      <c r="AM312" s="100" t="str">
        <f t="shared" si="30"/>
        <v/>
      </c>
      <c r="AN312" s="43" t="str">
        <f t="shared" si="31"/>
        <v/>
      </c>
      <c r="AO312" s="100" t="str">
        <f t="shared" si="32"/>
        <v/>
      </c>
      <c r="AP312" s="42" t="str">
        <f t="shared" si="33"/>
        <v/>
      </c>
      <c r="AQ312" s="39" t="str">
        <f t="shared" si="34"/>
        <v/>
      </c>
      <c r="AR312" s="39" t="str">
        <f t="shared" si="35"/>
        <v/>
      </c>
      <c r="AS312" s="39" t="str">
        <f t="shared" si="36"/>
        <v/>
      </c>
      <c r="AT312" s="39" t="str">
        <f t="shared" si="37"/>
        <v/>
      </c>
      <c r="AU312" s="39" t="str">
        <f t="shared" si="10"/>
        <v/>
      </c>
      <c r="AV312" s="39" t="str">
        <f t="shared" si="38"/>
        <v/>
      </c>
      <c r="AW312" s="39" t="str">
        <f t="shared" si="39"/>
        <v/>
      </c>
      <c r="AX312" s="39" t="str">
        <f t="shared" si="40"/>
        <v/>
      </c>
    </row>
    <row r="313">
      <c r="A313" s="73"/>
      <c r="B313" s="73"/>
      <c r="C313" s="73"/>
      <c r="D313" s="74">
        <f t="shared" si="11"/>
        <v>0</v>
      </c>
      <c r="E313" s="84" t="str">
        <f>'AtLarge; STUV'!M319</f>
        <v/>
      </c>
      <c r="F313" s="84" t="str">
        <f>'AtLarge; STUV'!N319</f>
        <v/>
      </c>
      <c r="G313" s="85" t="str">
        <f>'AtLarge; STUV'!O319</f>
        <v/>
      </c>
      <c r="H313" s="85" t="str">
        <f>'AtLarge; STUV'!P319</f>
        <v/>
      </c>
      <c r="I313" s="94" t="str">
        <f t="shared" si="12"/>
        <v/>
      </c>
      <c r="J313" s="95" t="str">
        <f t="shared" si="13"/>
        <v/>
      </c>
      <c r="K313" s="96" t="str">
        <f t="shared" ref="K313:M313" si="1279">IF($D313=0,"",POWER($I313,K$2))</f>
        <v/>
      </c>
      <c r="L313" s="96" t="str">
        <f t="shared" si="1279"/>
        <v/>
      </c>
      <c r="M313" s="96" t="str">
        <f t="shared" si="1279"/>
        <v/>
      </c>
      <c r="N313" s="97" t="str">
        <f t="shared" ref="N313:O313" si="1280">IF($D313=0,"",$J313*K313)</f>
        <v/>
      </c>
      <c r="O313" s="97" t="str">
        <f t="shared" si="1280"/>
        <v/>
      </c>
      <c r="P313" s="40"/>
      <c r="Q313" s="40"/>
      <c r="R313" s="40"/>
      <c r="S313" s="40"/>
      <c r="T313" s="84" t="str">
        <f t="shared" si="16"/>
        <v/>
      </c>
      <c r="U313" s="84" t="str">
        <f t="shared" si="17"/>
        <v/>
      </c>
      <c r="V313" s="98" t="str">
        <f t="shared" si="18"/>
        <v/>
      </c>
      <c r="W313" s="98" t="str">
        <f t="shared" si="19"/>
        <v/>
      </c>
      <c r="X313" s="40" t="str">
        <f t="shared" si="20"/>
        <v/>
      </c>
      <c r="Y313" s="40" t="str">
        <f t="shared" si="21"/>
        <v/>
      </c>
      <c r="Z313" s="40" t="str">
        <f t="shared" si="22"/>
        <v/>
      </c>
      <c r="AA313" s="40" t="str">
        <f t="shared" si="23"/>
        <v/>
      </c>
      <c r="AB313" s="40" t="str">
        <f t="shared" si="24"/>
        <v/>
      </c>
      <c r="AC313" s="40" t="str">
        <f t="shared" si="25"/>
        <v/>
      </c>
      <c r="AD313" s="40" t="str">
        <f t="shared" ref="AD313:AE313" si="1281">IF($D313=0,"",IFERROR(F313/AA313,0.5))</f>
        <v/>
      </c>
      <c r="AE313" s="40" t="str">
        <f t="shared" si="1281"/>
        <v/>
      </c>
      <c r="AF313" s="34" t="str">
        <f t="shared" si="27"/>
        <v/>
      </c>
      <c r="AG313" s="34" t="str">
        <f t="shared" ref="AG313:AH313" si="1282">IF($D313=0,"",ROUND(AA313*AD313,0))</f>
        <v/>
      </c>
      <c r="AH313" s="34" t="str">
        <f t="shared" si="1282"/>
        <v/>
      </c>
      <c r="AI313" s="34" t="str">
        <f t="shared" si="29"/>
        <v/>
      </c>
      <c r="AJ313" s="80"/>
      <c r="AK313" s="99"/>
      <c r="AL313" s="17"/>
      <c r="AM313" s="100" t="str">
        <f t="shared" si="30"/>
        <v/>
      </c>
      <c r="AN313" s="43" t="str">
        <f t="shared" si="31"/>
        <v/>
      </c>
      <c r="AO313" s="100" t="str">
        <f t="shared" si="32"/>
        <v/>
      </c>
      <c r="AP313" s="42" t="str">
        <f t="shared" si="33"/>
        <v/>
      </c>
      <c r="AQ313" s="39" t="str">
        <f t="shared" si="34"/>
        <v/>
      </c>
      <c r="AR313" s="39" t="str">
        <f t="shared" si="35"/>
        <v/>
      </c>
      <c r="AS313" s="39" t="str">
        <f t="shared" si="36"/>
        <v/>
      </c>
      <c r="AT313" s="39" t="str">
        <f t="shared" si="37"/>
        <v/>
      </c>
      <c r="AU313" s="39" t="str">
        <f t="shared" si="10"/>
        <v/>
      </c>
      <c r="AV313" s="39" t="str">
        <f t="shared" si="38"/>
        <v/>
      </c>
      <c r="AW313" s="39" t="str">
        <f t="shared" si="39"/>
        <v/>
      </c>
      <c r="AX313" s="39" t="str">
        <f t="shared" si="40"/>
        <v/>
      </c>
    </row>
    <row r="314">
      <c r="A314" s="73"/>
      <c r="B314" s="73"/>
      <c r="C314" s="73"/>
      <c r="D314" s="74">
        <f t="shared" si="11"/>
        <v>0</v>
      </c>
      <c r="E314" s="84" t="str">
        <f>'AtLarge; STUV'!M320</f>
        <v/>
      </c>
      <c r="F314" s="84" t="str">
        <f>'AtLarge; STUV'!N320</f>
        <v/>
      </c>
      <c r="G314" s="85" t="str">
        <f>'AtLarge; STUV'!O320</f>
        <v/>
      </c>
      <c r="H314" s="85" t="str">
        <f>'AtLarge; STUV'!P320</f>
        <v/>
      </c>
      <c r="I314" s="94" t="str">
        <f t="shared" si="12"/>
        <v/>
      </c>
      <c r="J314" s="95" t="str">
        <f t="shared" si="13"/>
        <v/>
      </c>
      <c r="K314" s="96" t="str">
        <f t="shared" ref="K314:M314" si="1283">IF($D314=0,"",POWER($I314,K$2))</f>
        <v/>
      </c>
      <c r="L314" s="96" t="str">
        <f t="shared" si="1283"/>
        <v/>
      </c>
      <c r="M314" s="96" t="str">
        <f t="shared" si="1283"/>
        <v/>
      </c>
      <c r="N314" s="97" t="str">
        <f t="shared" ref="N314:O314" si="1284">IF($D314=0,"",$J314*K314)</f>
        <v/>
      </c>
      <c r="O314" s="97" t="str">
        <f t="shared" si="1284"/>
        <v/>
      </c>
      <c r="P314" s="40"/>
      <c r="Q314" s="40"/>
      <c r="R314" s="40"/>
      <c r="S314" s="40"/>
      <c r="T314" s="84" t="str">
        <f t="shared" si="16"/>
        <v/>
      </c>
      <c r="U314" s="84" t="str">
        <f t="shared" si="17"/>
        <v/>
      </c>
      <c r="V314" s="98" t="str">
        <f t="shared" si="18"/>
        <v/>
      </c>
      <c r="W314" s="98" t="str">
        <f t="shared" si="19"/>
        <v/>
      </c>
      <c r="X314" s="40" t="str">
        <f t="shared" si="20"/>
        <v/>
      </c>
      <c r="Y314" s="40" t="str">
        <f t="shared" si="21"/>
        <v/>
      </c>
      <c r="Z314" s="40" t="str">
        <f t="shared" si="22"/>
        <v/>
      </c>
      <c r="AA314" s="40" t="str">
        <f t="shared" si="23"/>
        <v/>
      </c>
      <c r="AB314" s="40" t="str">
        <f t="shared" si="24"/>
        <v/>
      </c>
      <c r="AC314" s="40" t="str">
        <f t="shared" si="25"/>
        <v/>
      </c>
      <c r="AD314" s="40" t="str">
        <f t="shared" ref="AD314:AE314" si="1285">IF($D314=0,"",IFERROR(F314/AA314,0.5))</f>
        <v/>
      </c>
      <c r="AE314" s="40" t="str">
        <f t="shared" si="1285"/>
        <v/>
      </c>
      <c r="AF314" s="34" t="str">
        <f t="shared" si="27"/>
        <v/>
      </c>
      <c r="AG314" s="34" t="str">
        <f t="shared" ref="AG314:AH314" si="1286">IF($D314=0,"",ROUND(AA314*AD314,0))</f>
        <v/>
      </c>
      <c r="AH314" s="34" t="str">
        <f t="shared" si="1286"/>
        <v/>
      </c>
      <c r="AI314" s="34" t="str">
        <f t="shared" si="29"/>
        <v/>
      </c>
      <c r="AJ314" s="80"/>
      <c r="AK314" s="99"/>
      <c r="AL314" s="17"/>
      <c r="AM314" s="100" t="str">
        <f t="shared" si="30"/>
        <v/>
      </c>
      <c r="AN314" s="43" t="str">
        <f t="shared" si="31"/>
        <v/>
      </c>
      <c r="AO314" s="100" t="str">
        <f t="shared" si="32"/>
        <v/>
      </c>
      <c r="AP314" s="42" t="str">
        <f t="shared" si="33"/>
        <v/>
      </c>
      <c r="AQ314" s="39" t="str">
        <f t="shared" si="34"/>
        <v/>
      </c>
      <c r="AR314" s="39" t="str">
        <f t="shared" si="35"/>
        <v/>
      </c>
      <c r="AS314" s="39" t="str">
        <f t="shared" si="36"/>
        <v/>
      </c>
      <c r="AT314" s="39" t="str">
        <f t="shared" si="37"/>
        <v/>
      </c>
      <c r="AU314" s="39" t="str">
        <f t="shared" si="10"/>
        <v/>
      </c>
      <c r="AV314" s="39" t="str">
        <f t="shared" si="38"/>
        <v/>
      </c>
      <c r="AW314" s="39" t="str">
        <f t="shared" si="39"/>
        <v/>
      </c>
      <c r="AX314" s="39" t="str">
        <f t="shared" si="40"/>
        <v/>
      </c>
    </row>
    <row r="315">
      <c r="A315" s="73"/>
      <c r="B315" s="73"/>
      <c r="C315" s="73"/>
      <c r="D315" s="74">
        <f t="shared" si="11"/>
        <v>0</v>
      </c>
      <c r="E315" s="84" t="str">
        <f>'AtLarge; STUV'!M321</f>
        <v/>
      </c>
      <c r="F315" s="84" t="str">
        <f>'AtLarge; STUV'!N321</f>
        <v/>
      </c>
      <c r="G315" s="85" t="str">
        <f>'AtLarge; STUV'!O321</f>
        <v/>
      </c>
      <c r="H315" s="85" t="str">
        <f>'AtLarge; STUV'!P321</f>
        <v/>
      </c>
      <c r="I315" s="94" t="str">
        <f t="shared" si="12"/>
        <v/>
      </c>
      <c r="J315" s="95" t="str">
        <f t="shared" si="13"/>
        <v/>
      </c>
      <c r="K315" s="96" t="str">
        <f t="shared" ref="K315:M315" si="1287">IF($D315=0,"",POWER($I315,K$2))</f>
        <v/>
      </c>
      <c r="L315" s="96" t="str">
        <f t="shared" si="1287"/>
        <v/>
      </c>
      <c r="M315" s="96" t="str">
        <f t="shared" si="1287"/>
        <v/>
      </c>
      <c r="N315" s="97" t="str">
        <f t="shared" ref="N315:O315" si="1288">IF($D315=0,"",$J315*K315)</f>
        <v/>
      </c>
      <c r="O315" s="97" t="str">
        <f t="shared" si="1288"/>
        <v/>
      </c>
      <c r="P315" s="40"/>
      <c r="Q315" s="40"/>
      <c r="R315" s="40"/>
      <c r="S315" s="40"/>
      <c r="T315" s="84" t="str">
        <f t="shared" si="16"/>
        <v/>
      </c>
      <c r="U315" s="84" t="str">
        <f t="shared" si="17"/>
        <v/>
      </c>
      <c r="V315" s="98" t="str">
        <f t="shared" si="18"/>
        <v/>
      </c>
      <c r="W315" s="98" t="str">
        <f t="shared" si="19"/>
        <v/>
      </c>
      <c r="X315" s="40" t="str">
        <f t="shared" si="20"/>
        <v/>
      </c>
      <c r="Y315" s="40" t="str">
        <f t="shared" si="21"/>
        <v/>
      </c>
      <c r="Z315" s="40" t="str">
        <f t="shared" si="22"/>
        <v/>
      </c>
      <c r="AA315" s="40" t="str">
        <f t="shared" si="23"/>
        <v/>
      </c>
      <c r="AB315" s="40" t="str">
        <f t="shared" si="24"/>
        <v/>
      </c>
      <c r="AC315" s="40" t="str">
        <f t="shared" si="25"/>
        <v/>
      </c>
      <c r="AD315" s="40" t="str">
        <f t="shared" ref="AD315:AE315" si="1289">IF($D315=0,"",IFERROR(F315/AA315,0.5))</f>
        <v/>
      </c>
      <c r="AE315" s="40" t="str">
        <f t="shared" si="1289"/>
        <v/>
      </c>
      <c r="AF315" s="34" t="str">
        <f t="shared" si="27"/>
        <v/>
      </c>
      <c r="AG315" s="34" t="str">
        <f t="shared" ref="AG315:AH315" si="1290">IF($D315=0,"",ROUND(AA315*AD315,0))</f>
        <v/>
      </c>
      <c r="AH315" s="34" t="str">
        <f t="shared" si="1290"/>
        <v/>
      </c>
      <c r="AI315" s="34" t="str">
        <f t="shared" si="29"/>
        <v/>
      </c>
      <c r="AJ315" s="80"/>
      <c r="AK315" s="99"/>
      <c r="AL315" s="17"/>
      <c r="AM315" s="100" t="str">
        <f t="shared" si="30"/>
        <v/>
      </c>
      <c r="AN315" s="43" t="str">
        <f t="shared" si="31"/>
        <v/>
      </c>
      <c r="AO315" s="100" t="str">
        <f t="shared" si="32"/>
        <v/>
      </c>
      <c r="AP315" s="42" t="str">
        <f t="shared" si="33"/>
        <v/>
      </c>
      <c r="AQ315" s="39" t="str">
        <f t="shared" si="34"/>
        <v/>
      </c>
      <c r="AR315" s="39" t="str">
        <f t="shared" si="35"/>
        <v/>
      </c>
      <c r="AS315" s="39" t="str">
        <f t="shared" si="36"/>
        <v/>
      </c>
      <c r="AT315" s="39" t="str">
        <f t="shared" si="37"/>
        <v/>
      </c>
      <c r="AU315" s="39" t="str">
        <f t="shared" si="10"/>
        <v/>
      </c>
      <c r="AV315" s="39" t="str">
        <f t="shared" si="38"/>
        <v/>
      </c>
      <c r="AW315" s="39" t="str">
        <f t="shared" si="39"/>
        <v/>
      </c>
      <c r="AX315" s="39" t="str">
        <f t="shared" si="40"/>
        <v/>
      </c>
    </row>
    <row r="316">
      <c r="A316" s="73"/>
      <c r="B316" s="73"/>
      <c r="C316" s="73"/>
      <c r="D316" s="74">
        <f t="shared" si="11"/>
        <v>0</v>
      </c>
      <c r="E316" s="84" t="str">
        <f>'AtLarge; STUV'!M322</f>
        <v/>
      </c>
      <c r="F316" s="84" t="str">
        <f>'AtLarge; STUV'!N322</f>
        <v/>
      </c>
      <c r="G316" s="85" t="str">
        <f>'AtLarge; STUV'!O322</f>
        <v/>
      </c>
      <c r="H316" s="85" t="str">
        <f>'AtLarge; STUV'!P322</f>
        <v/>
      </c>
      <c r="I316" s="94" t="str">
        <f t="shared" si="12"/>
        <v/>
      </c>
      <c r="J316" s="95" t="str">
        <f t="shared" si="13"/>
        <v/>
      </c>
      <c r="K316" s="96" t="str">
        <f t="shared" ref="K316:M316" si="1291">IF($D316=0,"",POWER($I316,K$2))</f>
        <v/>
      </c>
      <c r="L316" s="96" t="str">
        <f t="shared" si="1291"/>
        <v/>
      </c>
      <c r="M316" s="96" t="str">
        <f t="shared" si="1291"/>
        <v/>
      </c>
      <c r="N316" s="97" t="str">
        <f t="shared" ref="N316:O316" si="1292">IF($D316=0,"",$J316*K316)</f>
        <v/>
      </c>
      <c r="O316" s="97" t="str">
        <f t="shared" si="1292"/>
        <v/>
      </c>
      <c r="P316" s="40"/>
      <c r="Q316" s="40"/>
      <c r="R316" s="40"/>
      <c r="S316" s="40"/>
      <c r="T316" s="84" t="str">
        <f t="shared" si="16"/>
        <v/>
      </c>
      <c r="U316" s="84" t="str">
        <f t="shared" si="17"/>
        <v/>
      </c>
      <c r="V316" s="98" t="str">
        <f t="shared" si="18"/>
        <v/>
      </c>
      <c r="W316" s="98" t="str">
        <f t="shared" si="19"/>
        <v/>
      </c>
      <c r="X316" s="40" t="str">
        <f t="shared" si="20"/>
        <v/>
      </c>
      <c r="Y316" s="40" t="str">
        <f t="shared" si="21"/>
        <v/>
      </c>
      <c r="Z316" s="40" t="str">
        <f t="shared" si="22"/>
        <v/>
      </c>
      <c r="AA316" s="40" t="str">
        <f t="shared" si="23"/>
        <v/>
      </c>
      <c r="AB316" s="40" t="str">
        <f t="shared" si="24"/>
        <v/>
      </c>
      <c r="AC316" s="40" t="str">
        <f t="shared" si="25"/>
        <v/>
      </c>
      <c r="AD316" s="40" t="str">
        <f t="shared" ref="AD316:AE316" si="1293">IF($D316=0,"",IFERROR(F316/AA316,0.5))</f>
        <v/>
      </c>
      <c r="AE316" s="40" t="str">
        <f t="shared" si="1293"/>
        <v/>
      </c>
      <c r="AF316" s="34" t="str">
        <f t="shared" si="27"/>
        <v/>
      </c>
      <c r="AG316" s="34" t="str">
        <f t="shared" ref="AG316:AH316" si="1294">IF($D316=0,"",ROUND(AA316*AD316,0))</f>
        <v/>
      </c>
      <c r="AH316" s="34" t="str">
        <f t="shared" si="1294"/>
        <v/>
      </c>
      <c r="AI316" s="34" t="str">
        <f t="shared" si="29"/>
        <v/>
      </c>
      <c r="AJ316" s="80"/>
      <c r="AK316" s="99"/>
      <c r="AL316" s="17"/>
      <c r="AM316" s="100" t="str">
        <f t="shared" si="30"/>
        <v/>
      </c>
      <c r="AN316" s="43" t="str">
        <f t="shared" si="31"/>
        <v/>
      </c>
      <c r="AO316" s="100" t="str">
        <f t="shared" si="32"/>
        <v/>
      </c>
      <c r="AP316" s="42" t="str">
        <f t="shared" si="33"/>
        <v/>
      </c>
      <c r="AQ316" s="39" t="str">
        <f t="shared" si="34"/>
        <v/>
      </c>
      <c r="AR316" s="39" t="str">
        <f t="shared" si="35"/>
        <v/>
      </c>
      <c r="AS316" s="39" t="str">
        <f t="shared" si="36"/>
        <v/>
      </c>
      <c r="AT316" s="39" t="str">
        <f t="shared" si="37"/>
        <v/>
      </c>
      <c r="AU316" s="39" t="str">
        <f t="shared" si="10"/>
        <v/>
      </c>
      <c r="AV316" s="39" t="str">
        <f t="shared" si="38"/>
        <v/>
      </c>
      <c r="AW316" s="39" t="str">
        <f t="shared" si="39"/>
        <v/>
      </c>
      <c r="AX316" s="39" t="str">
        <f t="shared" si="40"/>
        <v/>
      </c>
    </row>
    <row r="317">
      <c r="A317" s="73"/>
      <c r="B317" s="73"/>
      <c r="C317" s="73"/>
      <c r="D317" s="74">
        <f t="shared" si="11"/>
        <v>0</v>
      </c>
      <c r="E317" s="84" t="str">
        <f>'AtLarge; STUV'!M323</f>
        <v/>
      </c>
      <c r="F317" s="84" t="str">
        <f>'AtLarge; STUV'!N323</f>
        <v/>
      </c>
      <c r="G317" s="85" t="str">
        <f>'AtLarge; STUV'!O323</f>
        <v/>
      </c>
      <c r="H317" s="85" t="str">
        <f>'AtLarge; STUV'!P323</f>
        <v/>
      </c>
      <c r="I317" s="94" t="str">
        <f t="shared" si="12"/>
        <v/>
      </c>
      <c r="J317" s="95" t="str">
        <f t="shared" si="13"/>
        <v/>
      </c>
      <c r="K317" s="96" t="str">
        <f t="shared" ref="K317:M317" si="1295">IF($D317=0,"",POWER($I317,K$2))</f>
        <v/>
      </c>
      <c r="L317" s="96" t="str">
        <f t="shared" si="1295"/>
        <v/>
      </c>
      <c r="M317" s="96" t="str">
        <f t="shared" si="1295"/>
        <v/>
      </c>
      <c r="N317" s="97" t="str">
        <f t="shared" ref="N317:O317" si="1296">IF($D317=0,"",$J317*K317)</f>
        <v/>
      </c>
      <c r="O317" s="97" t="str">
        <f t="shared" si="1296"/>
        <v/>
      </c>
      <c r="P317" s="40"/>
      <c r="Q317" s="40"/>
      <c r="R317" s="40"/>
      <c r="S317" s="40"/>
      <c r="T317" s="84" t="str">
        <f t="shared" si="16"/>
        <v/>
      </c>
      <c r="U317" s="84" t="str">
        <f t="shared" si="17"/>
        <v/>
      </c>
      <c r="V317" s="98" t="str">
        <f t="shared" si="18"/>
        <v/>
      </c>
      <c r="W317" s="98" t="str">
        <f t="shared" si="19"/>
        <v/>
      </c>
      <c r="X317" s="40" t="str">
        <f t="shared" si="20"/>
        <v/>
      </c>
      <c r="Y317" s="40" t="str">
        <f t="shared" si="21"/>
        <v/>
      </c>
      <c r="Z317" s="40" t="str">
        <f t="shared" si="22"/>
        <v/>
      </c>
      <c r="AA317" s="40" t="str">
        <f t="shared" si="23"/>
        <v/>
      </c>
      <c r="AB317" s="40" t="str">
        <f t="shared" si="24"/>
        <v/>
      </c>
      <c r="AC317" s="40" t="str">
        <f t="shared" si="25"/>
        <v/>
      </c>
      <c r="AD317" s="40" t="str">
        <f t="shared" ref="AD317:AE317" si="1297">IF($D317=0,"",IFERROR(F317/AA317,0.5))</f>
        <v/>
      </c>
      <c r="AE317" s="40" t="str">
        <f t="shared" si="1297"/>
        <v/>
      </c>
      <c r="AF317" s="34" t="str">
        <f t="shared" si="27"/>
        <v/>
      </c>
      <c r="AG317" s="34" t="str">
        <f t="shared" ref="AG317:AH317" si="1298">IF($D317=0,"",ROUND(AA317*AD317,0))</f>
        <v/>
      </c>
      <c r="AH317" s="34" t="str">
        <f t="shared" si="1298"/>
        <v/>
      </c>
      <c r="AI317" s="34" t="str">
        <f t="shared" si="29"/>
        <v/>
      </c>
      <c r="AJ317" s="80"/>
      <c r="AK317" s="99"/>
      <c r="AL317" s="17"/>
      <c r="AM317" s="100" t="str">
        <f t="shared" si="30"/>
        <v/>
      </c>
      <c r="AN317" s="43" t="str">
        <f t="shared" si="31"/>
        <v/>
      </c>
      <c r="AO317" s="100" t="str">
        <f t="shared" si="32"/>
        <v/>
      </c>
      <c r="AP317" s="42" t="str">
        <f t="shared" si="33"/>
        <v/>
      </c>
      <c r="AQ317" s="39" t="str">
        <f t="shared" si="34"/>
        <v/>
      </c>
      <c r="AR317" s="39" t="str">
        <f t="shared" si="35"/>
        <v/>
      </c>
      <c r="AS317" s="39" t="str">
        <f t="shared" si="36"/>
        <v/>
      </c>
      <c r="AT317" s="39" t="str">
        <f t="shared" si="37"/>
        <v/>
      </c>
      <c r="AU317" s="39" t="str">
        <f t="shared" si="10"/>
        <v/>
      </c>
      <c r="AV317" s="39" t="str">
        <f t="shared" si="38"/>
        <v/>
      </c>
      <c r="AW317" s="39" t="str">
        <f t="shared" si="39"/>
        <v/>
      </c>
      <c r="AX317" s="39" t="str">
        <f t="shared" si="40"/>
        <v/>
      </c>
    </row>
    <row r="318">
      <c r="A318" s="73"/>
      <c r="B318" s="73"/>
      <c r="C318" s="73"/>
      <c r="D318" s="74">
        <f t="shared" si="11"/>
        <v>0</v>
      </c>
      <c r="E318" s="84" t="str">
        <f>'AtLarge; STUV'!M324</f>
        <v/>
      </c>
      <c r="F318" s="84" t="str">
        <f>'AtLarge; STUV'!N324</f>
        <v/>
      </c>
      <c r="G318" s="85" t="str">
        <f>'AtLarge; STUV'!O324</f>
        <v/>
      </c>
      <c r="H318" s="85" t="str">
        <f>'AtLarge; STUV'!P324</f>
        <v/>
      </c>
      <c r="I318" s="94" t="str">
        <f t="shared" si="12"/>
        <v/>
      </c>
      <c r="J318" s="95" t="str">
        <f t="shared" si="13"/>
        <v/>
      </c>
      <c r="K318" s="96" t="str">
        <f t="shared" ref="K318:M318" si="1299">IF($D318=0,"",POWER($I318,K$2))</f>
        <v/>
      </c>
      <c r="L318" s="96" t="str">
        <f t="shared" si="1299"/>
        <v/>
      </c>
      <c r="M318" s="96" t="str">
        <f t="shared" si="1299"/>
        <v/>
      </c>
      <c r="N318" s="97" t="str">
        <f t="shared" ref="N318:O318" si="1300">IF($D318=0,"",$J318*K318)</f>
        <v/>
      </c>
      <c r="O318" s="97" t="str">
        <f t="shared" si="1300"/>
        <v/>
      </c>
      <c r="P318" s="40"/>
      <c r="Q318" s="40"/>
      <c r="R318" s="40"/>
      <c r="S318" s="40"/>
      <c r="T318" s="84" t="str">
        <f t="shared" si="16"/>
        <v/>
      </c>
      <c r="U318" s="84" t="str">
        <f t="shared" si="17"/>
        <v/>
      </c>
      <c r="V318" s="98" t="str">
        <f t="shared" si="18"/>
        <v/>
      </c>
      <c r="W318" s="98" t="str">
        <f t="shared" si="19"/>
        <v/>
      </c>
      <c r="X318" s="40" t="str">
        <f t="shared" si="20"/>
        <v/>
      </c>
      <c r="Y318" s="40" t="str">
        <f t="shared" si="21"/>
        <v/>
      </c>
      <c r="Z318" s="40" t="str">
        <f t="shared" si="22"/>
        <v/>
      </c>
      <c r="AA318" s="40" t="str">
        <f t="shared" si="23"/>
        <v/>
      </c>
      <c r="AB318" s="40" t="str">
        <f t="shared" si="24"/>
        <v/>
      </c>
      <c r="AC318" s="40" t="str">
        <f t="shared" si="25"/>
        <v/>
      </c>
      <c r="AD318" s="40" t="str">
        <f t="shared" ref="AD318:AE318" si="1301">IF($D318=0,"",IFERROR(F318/AA318,0.5))</f>
        <v/>
      </c>
      <c r="AE318" s="40" t="str">
        <f t="shared" si="1301"/>
        <v/>
      </c>
      <c r="AF318" s="34" t="str">
        <f t="shared" si="27"/>
        <v/>
      </c>
      <c r="AG318" s="34" t="str">
        <f t="shared" ref="AG318:AH318" si="1302">IF($D318=0,"",ROUND(AA318*AD318,0))</f>
        <v/>
      </c>
      <c r="AH318" s="34" t="str">
        <f t="shared" si="1302"/>
        <v/>
      </c>
      <c r="AI318" s="34" t="str">
        <f t="shared" si="29"/>
        <v/>
      </c>
      <c r="AJ318" s="80"/>
      <c r="AK318" s="99"/>
      <c r="AL318" s="17"/>
      <c r="AM318" s="100" t="str">
        <f t="shared" si="30"/>
        <v/>
      </c>
      <c r="AN318" s="43" t="str">
        <f t="shared" si="31"/>
        <v/>
      </c>
      <c r="AO318" s="100" t="str">
        <f t="shared" si="32"/>
        <v/>
      </c>
      <c r="AP318" s="42" t="str">
        <f t="shared" si="33"/>
        <v/>
      </c>
      <c r="AQ318" s="39" t="str">
        <f t="shared" si="34"/>
        <v/>
      </c>
      <c r="AR318" s="39" t="str">
        <f t="shared" si="35"/>
        <v/>
      </c>
      <c r="AS318" s="39" t="str">
        <f t="shared" si="36"/>
        <v/>
      </c>
      <c r="AT318" s="39" t="str">
        <f t="shared" si="37"/>
        <v/>
      </c>
      <c r="AU318" s="39" t="str">
        <f t="shared" si="10"/>
        <v/>
      </c>
      <c r="AV318" s="39" t="str">
        <f t="shared" si="38"/>
        <v/>
      </c>
      <c r="AW318" s="39" t="str">
        <f t="shared" si="39"/>
        <v/>
      </c>
      <c r="AX318" s="39" t="str">
        <f t="shared" si="40"/>
        <v/>
      </c>
    </row>
    <row r="319">
      <c r="A319" s="73"/>
      <c r="B319" s="73"/>
      <c r="C319" s="73"/>
      <c r="D319" s="74">
        <f t="shared" si="11"/>
        <v>0</v>
      </c>
      <c r="E319" s="84" t="str">
        <f>'AtLarge; STUV'!M325</f>
        <v/>
      </c>
      <c r="F319" s="84" t="str">
        <f>'AtLarge; STUV'!N325</f>
        <v/>
      </c>
      <c r="G319" s="85" t="str">
        <f>'AtLarge; STUV'!O325</f>
        <v/>
      </c>
      <c r="H319" s="85" t="str">
        <f>'AtLarge; STUV'!P325</f>
        <v/>
      </c>
      <c r="I319" s="94" t="str">
        <f t="shared" si="12"/>
        <v/>
      </c>
      <c r="J319" s="95" t="str">
        <f t="shared" si="13"/>
        <v/>
      </c>
      <c r="K319" s="96" t="str">
        <f t="shared" ref="K319:M319" si="1303">IF($D319=0,"",POWER($I319,K$2))</f>
        <v/>
      </c>
      <c r="L319" s="96" t="str">
        <f t="shared" si="1303"/>
        <v/>
      </c>
      <c r="M319" s="96" t="str">
        <f t="shared" si="1303"/>
        <v/>
      </c>
      <c r="N319" s="97" t="str">
        <f t="shared" ref="N319:O319" si="1304">IF($D319=0,"",$J319*K319)</f>
        <v/>
      </c>
      <c r="O319" s="97" t="str">
        <f t="shared" si="1304"/>
        <v/>
      </c>
      <c r="P319" s="40"/>
      <c r="Q319" s="40"/>
      <c r="R319" s="40"/>
      <c r="S319" s="40"/>
      <c r="T319" s="84" t="str">
        <f t="shared" si="16"/>
        <v/>
      </c>
      <c r="U319" s="84" t="str">
        <f t="shared" si="17"/>
        <v/>
      </c>
      <c r="V319" s="98" t="str">
        <f t="shared" si="18"/>
        <v/>
      </c>
      <c r="W319" s="98" t="str">
        <f t="shared" si="19"/>
        <v/>
      </c>
      <c r="X319" s="40" t="str">
        <f t="shared" si="20"/>
        <v/>
      </c>
      <c r="Y319" s="40" t="str">
        <f t="shared" si="21"/>
        <v/>
      </c>
      <c r="Z319" s="40" t="str">
        <f t="shared" si="22"/>
        <v/>
      </c>
      <c r="AA319" s="40" t="str">
        <f t="shared" si="23"/>
        <v/>
      </c>
      <c r="AB319" s="40" t="str">
        <f t="shared" si="24"/>
        <v/>
      </c>
      <c r="AC319" s="40" t="str">
        <f t="shared" si="25"/>
        <v/>
      </c>
      <c r="AD319" s="40" t="str">
        <f t="shared" ref="AD319:AE319" si="1305">IF($D319=0,"",IFERROR(F319/AA319,0.5))</f>
        <v/>
      </c>
      <c r="AE319" s="40" t="str">
        <f t="shared" si="1305"/>
        <v/>
      </c>
      <c r="AF319" s="34" t="str">
        <f t="shared" si="27"/>
        <v/>
      </c>
      <c r="AG319" s="34" t="str">
        <f t="shared" ref="AG319:AH319" si="1306">IF($D319=0,"",ROUND(AA319*AD319,0))</f>
        <v/>
      </c>
      <c r="AH319" s="34" t="str">
        <f t="shared" si="1306"/>
        <v/>
      </c>
      <c r="AI319" s="34" t="str">
        <f t="shared" si="29"/>
        <v/>
      </c>
      <c r="AJ319" s="80"/>
      <c r="AK319" s="99"/>
      <c r="AL319" s="17"/>
      <c r="AM319" s="100" t="str">
        <f t="shared" si="30"/>
        <v/>
      </c>
      <c r="AN319" s="43" t="str">
        <f t="shared" si="31"/>
        <v/>
      </c>
      <c r="AO319" s="100" t="str">
        <f t="shared" si="32"/>
        <v/>
      </c>
      <c r="AP319" s="42" t="str">
        <f t="shared" si="33"/>
        <v/>
      </c>
      <c r="AQ319" s="39" t="str">
        <f t="shared" si="34"/>
        <v/>
      </c>
      <c r="AR319" s="39" t="str">
        <f t="shared" si="35"/>
        <v/>
      </c>
      <c r="AS319" s="39" t="str">
        <f t="shared" si="36"/>
        <v/>
      </c>
      <c r="AT319" s="39" t="str">
        <f t="shared" si="37"/>
        <v/>
      </c>
      <c r="AU319" s="39" t="str">
        <f t="shared" si="10"/>
        <v/>
      </c>
      <c r="AV319" s="39" t="str">
        <f t="shared" si="38"/>
        <v/>
      </c>
      <c r="AW319" s="39" t="str">
        <f t="shared" si="39"/>
        <v/>
      </c>
      <c r="AX319" s="39" t="str">
        <f t="shared" si="40"/>
        <v/>
      </c>
    </row>
    <row r="320">
      <c r="A320" s="73"/>
      <c r="B320" s="73"/>
      <c r="C320" s="73"/>
      <c r="D320" s="74">
        <f t="shared" si="11"/>
        <v>0</v>
      </c>
      <c r="E320" s="84" t="str">
        <f>'AtLarge; STUV'!M326</f>
        <v/>
      </c>
      <c r="F320" s="84" t="str">
        <f>'AtLarge; STUV'!N326</f>
        <v/>
      </c>
      <c r="G320" s="85" t="str">
        <f>'AtLarge; STUV'!O326</f>
        <v/>
      </c>
      <c r="H320" s="85" t="str">
        <f>'AtLarge; STUV'!P326</f>
        <v/>
      </c>
      <c r="I320" s="94" t="str">
        <f t="shared" si="12"/>
        <v/>
      </c>
      <c r="J320" s="95" t="str">
        <f t="shared" si="13"/>
        <v/>
      </c>
      <c r="K320" s="96" t="str">
        <f t="shared" ref="K320:M320" si="1307">IF($D320=0,"",POWER($I320,K$2))</f>
        <v/>
      </c>
      <c r="L320" s="96" t="str">
        <f t="shared" si="1307"/>
        <v/>
      </c>
      <c r="M320" s="96" t="str">
        <f t="shared" si="1307"/>
        <v/>
      </c>
      <c r="N320" s="97" t="str">
        <f t="shared" ref="N320:O320" si="1308">IF($D320=0,"",$J320*K320)</f>
        <v/>
      </c>
      <c r="O320" s="97" t="str">
        <f t="shared" si="1308"/>
        <v/>
      </c>
      <c r="P320" s="40"/>
      <c r="Q320" s="40"/>
      <c r="R320" s="40"/>
      <c r="S320" s="40"/>
      <c r="T320" s="84" t="str">
        <f t="shared" si="16"/>
        <v/>
      </c>
      <c r="U320" s="84" t="str">
        <f t="shared" si="17"/>
        <v/>
      </c>
      <c r="V320" s="98" t="str">
        <f t="shared" si="18"/>
        <v/>
      </c>
      <c r="W320" s="98" t="str">
        <f t="shared" si="19"/>
        <v/>
      </c>
      <c r="X320" s="40" t="str">
        <f t="shared" si="20"/>
        <v/>
      </c>
      <c r="Y320" s="40" t="str">
        <f t="shared" si="21"/>
        <v/>
      </c>
      <c r="Z320" s="40" t="str">
        <f t="shared" si="22"/>
        <v/>
      </c>
      <c r="AA320" s="40" t="str">
        <f t="shared" si="23"/>
        <v/>
      </c>
      <c r="AB320" s="40" t="str">
        <f t="shared" si="24"/>
        <v/>
      </c>
      <c r="AC320" s="40" t="str">
        <f t="shared" si="25"/>
        <v/>
      </c>
      <c r="AD320" s="40" t="str">
        <f t="shared" ref="AD320:AE320" si="1309">IF($D320=0,"",IFERROR(F320/AA320,0.5))</f>
        <v/>
      </c>
      <c r="AE320" s="40" t="str">
        <f t="shared" si="1309"/>
        <v/>
      </c>
      <c r="AF320" s="34" t="str">
        <f t="shared" si="27"/>
        <v/>
      </c>
      <c r="AG320" s="34" t="str">
        <f t="shared" ref="AG320:AH320" si="1310">IF($D320=0,"",ROUND(AA320*AD320,0))</f>
        <v/>
      </c>
      <c r="AH320" s="34" t="str">
        <f t="shared" si="1310"/>
        <v/>
      </c>
      <c r="AI320" s="34" t="str">
        <f t="shared" si="29"/>
        <v/>
      </c>
      <c r="AJ320" s="80"/>
      <c r="AK320" s="99"/>
      <c r="AL320" s="17"/>
      <c r="AM320" s="100" t="str">
        <f t="shared" si="30"/>
        <v/>
      </c>
      <c r="AN320" s="43" t="str">
        <f t="shared" si="31"/>
        <v/>
      </c>
      <c r="AO320" s="100" t="str">
        <f t="shared" si="32"/>
        <v/>
      </c>
      <c r="AP320" s="42" t="str">
        <f t="shared" si="33"/>
        <v/>
      </c>
      <c r="AQ320" s="39" t="str">
        <f t="shared" si="34"/>
        <v/>
      </c>
      <c r="AR320" s="39" t="str">
        <f t="shared" si="35"/>
        <v/>
      </c>
      <c r="AS320" s="39" t="str">
        <f t="shared" si="36"/>
        <v/>
      </c>
      <c r="AT320" s="39" t="str">
        <f t="shared" si="37"/>
        <v/>
      </c>
      <c r="AU320" s="39" t="str">
        <f t="shared" si="10"/>
        <v/>
      </c>
      <c r="AV320" s="39" t="str">
        <f t="shared" si="38"/>
        <v/>
      </c>
      <c r="AW320" s="39" t="str">
        <f t="shared" si="39"/>
        <v/>
      </c>
      <c r="AX320" s="39" t="str">
        <f t="shared" si="40"/>
        <v/>
      </c>
    </row>
    <row r="321">
      <c r="A321" s="73"/>
      <c r="B321" s="73"/>
      <c r="C321" s="73"/>
      <c r="D321" s="74">
        <f t="shared" si="11"/>
        <v>0</v>
      </c>
      <c r="E321" s="84" t="str">
        <f>'AtLarge; STUV'!M327</f>
        <v/>
      </c>
      <c r="F321" s="84" t="str">
        <f>'AtLarge; STUV'!N327</f>
        <v/>
      </c>
      <c r="G321" s="85" t="str">
        <f>'AtLarge; STUV'!O327</f>
        <v/>
      </c>
      <c r="H321" s="85" t="str">
        <f>'AtLarge; STUV'!P327</f>
        <v/>
      </c>
      <c r="I321" s="94" t="str">
        <f t="shared" si="12"/>
        <v/>
      </c>
      <c r="J321" s="95" t="str">
        <f t="shared" si="13"/>
        <v/>
      </c>
      <c r="K321" s="96" t="str">
        <f t="shared" ref="K321:M321" si="1311">IF($D321=0,"",POWER($I321,K$2))</f>
        <v/>
      </c>
      <c r="L321" s="96" t="str">
        <f t="shared" si="1311"/>
        <v/>
      </c>
      <c r="M321" s="96" t="str">
        <f t="shared" si="1311"/>
        <v/>
      </c>
      <c r="N321" s="97" t="str">
        <f t="shared" ref="N321:O321" si="1312">IF($D321=0,"",$J321*K321)</f>
        <v/>
      </c>
      <c r="O321" s="97" t="str">
        <f t="shared" si="1312"/>
        <v/>
      </c>
      <c r="P321" s="40"/>
      <c r="Q321" s="40"/>
      <c r="R321" s="40"/>
      <c r="S321" s="40"/>
      <c r="T321" s="84" t="str">
        <f t="shared" si="16"/>
        <v/>
      </c>
      <c r="U321" s="84" t="str">
        <f t="shared" si="17"/>
        <v/>
      </c>
      <c r="V321" s="98" t="str">
        <f t="shared" si="18"/>
        <v/>
      </c>
      <c r="W321" s="98" t="str">
        <f t="shared" si="19"/>
        <v/>
      </c>
      <c r="X321" s="40" t="str">
        <f t="shared" si="20"/>
        <v/>
      </c>
      <c r="Y321" s="40" t="str">
        <f t="shared" si="21"/>
        <v/>
      </c>
      <c r="Z321" s="40" t="str">
        <f t="shared" si="22"/>
        <v/>
      </c>
      <c r="AA321" s="40" t="str">
        <f t="shared" si="23"/>
        <v/>
      </c>
      <c r="AB321" s="40" t="str">
        <f t="shared" si="24"/>
        <v/>
      </c>
      <c r="AC321" s="40" t="str">
        <f t="shared" si="25"/>
        <v/>
      </c>
      <c r="AD321" s="40" t="str">
        <f t="shared" ref="AD321:AE321" si="1313">IF($D321=0,"",IFERROR(F321/AA321,0.5))</f>
        <v/>
      </c>
      <c r="AE321" s="40" t="str">
        <f t="shared" si="1313"/>
        <v/>
      </c>
      <c r="AF321" s="34" t="str">
        <f t="shared" si="27"/>
        <v/>
      </c>
      <c r="AG321" s="34" t="str">
        <f t="shared" ref="AG321:AH321" si="1314">IF($D321=0,"",ROUND(AA321*AD321,0))</f>
        <v/>
      </c>
      <c r="AH321" s="34" t="str">
        <f t="shared" si="1314"/>
        <v/>
      </c>
      <c r="AI321" s="34" t="str">
        <f t="shared" si="29"/>
        <v/>
      </c>
      <c r="AJ321" s="80"/>
      <c r="AK321" s="99"/>
      <c r="AL321" s="17"/>
      <c r="AM321" s="100" t="str">
        <f t="shared" si="30"/>
        <v/>
      </c>
      <c r="AN321" s="43" t="str">
        <f t="shared" si="31"/>
        <v/>
      </c>
      <c r="AO321" s="100" t="str">
        <f t="shared" si="32"/>
        <v/>
      </c>
      <c r="AP321" s="42" t="str">
        <f t="shared" si="33"/>
        <v/>
      </c>
      <c r="AQ321" s="39" t="str">
        <f t="shared" si="34"/>
        <v/>
      </c>
      <c r="AR321" s="39" t="str">
        <f t="shared" si="35"/>
        <v/>
      </c>
      <c r="AS321" s="39" t="str">
        <f t="shared" si="36"/>
        <v/>
      </c>
      <c r="AT321" s="39" t="str">
        <f t="shared" si="37"/>
        <v/>
      </c>
      <c r="AU321" s="39" t="str">
        <f t="shared" si="10"/>
        <v/>
      </c>
      <c r="AV321" s="39" t="str">
        <f t="shared" si="38"/>
        <v/>
      </c>
      <c r="AW321" s="39" t="str">
        <f t="shared" si="39"/>
        <v/>
      </c>
      <c r="AX321" s="39" t="str">
        <f t="shared" si="40"/>
        <v/>
      </c>
    </row>
    <row r="322">
      <c r="A322" s="73"/>
      <c r="B322" s="73"/>
      <c r="C322" s="73"/>
      <c r="D322" s="74">
        <f t="shared" si="11"/>
        <v>0</v>
      </c>
      <c r="E322" s="84" t="str">
        <f>'AtLarge; STUV'!M328</f>
        <v/>
      </c>
      <c r="F322" s="84" t="str">
        <f>'AtLarge; STUV'!N328</f>
        <v/>
      </c>
      <c r="G322" s="85" t="str">
        <f>'AtLarge; STUV'!O328</f>
        <v/>
      </c>
      <c r="H322" s="85" t="str">
        <f>'AtLarge; STUV'!P328</f>
        <v/>
      </c>
      <c r="I322" s="94" t="str">
        <f t="shared" si="12"/>
        <v/>
      </c>
      <c r="J322" s="95" t="str">
        <f t="shared" si="13"/>
        <v/>
      </c>
      <c r="K322" s="96" t="str">
        <f t="shared" ref="K322:M322" si="1315">IF($D322=0,"",POWER($I322,K$2))</f>
        <v/>
      </c>
      <c r="L322" s="96" t="str">
        <f t="shared" si="1315"/>
        <v/>
      </c>
      <c r="M322" s="96" t="str">
        <f t="shared" si="1315"/>
        <v/>
      </c>
      <c r="N322" s="97" t="str">
        <f t="shared" ref="N322:O322" si="1316">IF($D322=0,"",$J322*K322)</f>
        <v/>
      </c>
      <c r="O322" s="97" t="str">
        <f t="shared" si="1316"/>
        <v/>
      </c>
      <c r="P322" s="40"/>
      <c r="Q322" s="40"/>
      <c r="R322" s="40"/>
      <c r="S322" s="40"/>
      <c r="T322" s="84" t="str">
        <f t="shared" si="16"/>
        <v/>
      </c>
      <c r="U322" s="84" t="str">
        <f t="shared" si="17"/>
        <v/>
      </c>
      <c r="V322" s="98" t="str">
        <f t="shared" si="18"/>
        <v/>
      </c>
      <c r="W322" s="98" t="str">
        <f t="shared" si="19"/>
        <v/>
      </c>
      <c r="X322" s="40" t="str">
        <f t="shared" si="20"/>
        <v/>
      </c>
      <c r="Y322" s="40" t="str">
        <f t="shared" si="21"/>
        <v/>
      </c>
      <c r="Z322" s="40" t="str">
        <f t="shared" si="22"/>
        <v/>
      </c>
      <c r="AA322" s="40" t="str">
        <f t="shared" si="23"/>
        <v/>
      </c>
      <c r="AB322" s="40" t="str">
        <f t="shared" si="24"/>
        <v/>
      </c>
      <c r="AC322" s="40" t="str">
        <f t="shared" si="25"/>
        <v/>
      </c>
      <c r="AD322" s="40" t="str">
        <f t="shared" ref="AD322:AE322" si="1317">IF($D322=0,"",IFERROR(F322/AA322,0.5))</f>
        <v/>
      </c>
      <c r="AE322" s="40" t="str">
        <f t="shared" si="1317"/>
        <v/>
      </c>
      <c r="AF322" s="34" t="str">
        <f t="shared" si="27"/>
        <v/>
      </c>
      <c r="AG322" s="34" t="str">
        <f t="shared" ref="AG322:AH322" si="1318">IF($D322=0,"",ROUND(AA322*AD322,0))</f>
        <v/>
      </c>
      <c r="AH322" s="34" t="str">
        <f t="shared" si="1318"/>
        <v/>
      </c>
      <c r="AI322" s="34" t="str">
        <f t="shared" si="29"/>
        <v/>
      </c>
      <c r="AJ322" s="80"/>
      <c r="AK322" s="99"/>
      <c r="AL322" s="17"/>
      <c r="AM322" s="100" t="str">
        <f t="shared" si="30"/>
        <v/>
      </c>
      <c r="AN322" s="43" t="str">
        <f t="shared" si="31"/>
        <v/>
      </c>
      <c r="AO322" s="100" t="str">
        <f t="shared" si="32"/>
        <v/>
      </c>
      <c r="AP322" s="42" t="str">
        <f t="shared" si="33"/>
        <v/>
      </c>
      <c r="AQ322" s="39" t="str">
        <f t="shared" si="34"/>
        <v/>
      </c>
      <c r="AR322" s="39" t="str">
        <f t="shared" si="35"/>
        <v/>
      </c>
      <c r="AS322" s="39" t="str">
        <f t="shared" si="36"/>
        <v/>
      </c>
      <c r="AT322" s="39" t="str">
        <f t="shared" si="37"/>
        <v/>
      </c>
      <c r="AU322" s="39" t="str">
        <f t="shared" si="10"/>
        <v/>
      </c>
      <c r="AV322" s="39" t="str">
        <f t="shared" si="38"/>
        <v/>
      </c>
      <c r="AW322" s="39" t="str">
        <f t="shared" si="39"/>
        <v/>
      </c>
      <c r="AX322" s="39" t="str">
        <f t="shared" si="40"/>
        <v/>
      </c>
    </row>
    <row r="323">
      <c r="A323" s="73"/>
      <c r="B323" s="73"/>
      <c r="C323" s="73"/>
      <c r="D323" s="74">
        <f t="shared" si="11"/>
        <v>0</v>
      </c>
      <c r="E323" s="84" t="str">
        <f>'AtLarge; STUV'!M329</f>
        <v/>
      </c>
      <c r="F323" s="84" t="str">
        <f>'AtLarge; STUV'!N329</f>
        <v/>
      </c>
      <c r="G323" s="85" t="str">
        <f>'AtLarge; STUV'!O329</f>
        <v/>
      </c>
      <c r="H323" s="85" t="str">
        <f>'AtLarge; STUV'!P329</f>
        <v/>
      </c>
      <c r="I323" s="94" t="str">
        <f t="shared" si="12"/>
        <v/>
      </c>
      <c r="J323" s="95" t="str">
        <f t="shared" si="13"/>
        <v/>
      </c>
      <c r="K323" s="96" t="str">
        <f t="shared" ref="K323:M323" si="1319">IF($D323=0,"",POWER($I323,K$2))</f>
        <v/>
      </c>
      <c r="L323" s="96" t="str">
        <f t="shared" si="1319"/>
        <v/>
      </c>
      <c r="M323" s="96" t="str">
        <f t="shared" si="1319"/>
        <v/>
      </c>
      <c r="N323" s="97" t="str">
        <f t="shared" ref="N323:O323" si="1320">IF($D323=0,"",$J323*K323)</f>
        <v/>
      </c>
      <c r="O323" s="97" t="str">
        <f t="shared" si="1320"/>
        <v/>
      </c>
      <c r="P323" s="40"/>
      <c r="Q323" s="40"/>
      <c r="R323" s="40"/>
      <c r="S323" s="40"/>
      <c r="T323" s="84" t="str">
        <f t="shared" si="16"/>
        <v/>
      </c>
      <c r="U323" s="84" t="str">
        <f t="shared" si="17"/>
        <v/>
      </c>
      <c r="V323" s="98" t="str">
        <f t="shared" si="18"/>
        <v/>
      </c>
      <c r="W323" s="98" t="str">
        <f t="shared" si="19"/>
        <v/>
      </c>
      <c r="X323" s="40" t="str">
        <f t="shared" si="20"/>
        <v/>
      </c>
      <c r="Y323" s="40" t="str">
        <f t="shared" si="21"/>
        <v/>
      </c>
      <c r="Z323" s="40" t="str">
        <f t="shared" si="22"/>
        <v/>
      </c>
      <c r="AA323" s="40" t="str">
        <f t="shared" si="23"/>
        <v/>
      </c>
      <c r="AB323" s="40" t="str">
        <f t="shared" si="24"/>
        <v/>
      </c>
      <c r="AC323" s="40" t="str">
        <f t="shared" si="25"/>
        <v/>
      </c>
      <c r="AD323" s="40" t="str">
        <f t="shared" ref="AD323:AE323" si="1321">IF($D323=0,"",IFERROR(F323/AA323,0.5))</f>
        <v/>
      </c>
      <c r="AE323" s="40" t="str">
        <f t="shared" si="1321"/>
        <v/>
      </c>
      <c r="AF323" s="34" t="str">
        <f t="shared" si="27"/>
        <v/>
      </c>
      <c r="AG323" s="34" t="str">
        <f t="shared" ref="AG323:AH323" si="1322">IF($D323=0,"",ROUND(AA323*AD323,0))</f>
        <v/>
      </c>
      <c r="AH323" s="34" t="str">
        <f t="shared" si="1322"/>
        <v/>
      </c>
      <c r="AI323" s="34" t="str">
        <f t="shared" si="29"/>
        <v/>
      </c>
      <c r="AJ323" s="80"/>
      <c r="AK323" s="99"/>
      <c r="AL323" s="17"/>
      <c r="AM323" s="100" t="str">
        <f t="shared" si="30"/>
        <v/>
      </c>
      <c r="AN323" s="43" t="str">
        <f t="shared" si="31"/>
        <v/>
      </c>
      <c r="AO323" s="100" t="str">
        <f t="shared" si="32"/>
        <v/>
      </c>
      <c r="AP323" s="42" t="str">
        <f t="shared" si="33"/>
        <v/>
      </c>
      <c r="AQ323" s="39" t="str">
        <f t="shared" si="34"/>
        <v/>
      </c>
      <c r="AR323" s="39" t="str">
        <f t="shared" si="35"/>
        <v/>
      </c>
      <c r="AS323" s="39" t="str">
        <f t="shared" si="36"/>
        <v/>
      </c>
      <c r="AT323" s="39" t="str">
        <f t="shared" si="37"/>
        <v/>
      </c>
      <c r="AU323" s="39" t="str">
        <f t="shared" si="10"/>
        <v/>
      </c>
      <c r="AV323" s="39" t="str">
        <f t="shared" si="38"/>
        <v/>
      </c>
      <c r="AW323" s="39" t="str">
        <f t="shared" si="39"/>
        <v/>
      </c>
      <c r="AX323" s="39" t="str">
        <f t="shared" si="40"/>
        <v/>
      </c>
    </row>
    <row r="324">
      <c r="A324" s="73"/>
      <c r="B324" s="73"/>
      <c r="C324" s="73"/>
      <c r="D324" s="74">
        <f t="shared" si="11"/>
        <v>0</v>
      </c>
      <c r="E324" s="84" t="str">
        <f>'AtLarge; STUV'!M330</f>
        <v/>
      </c>
      <c r="F324" s="84" t="str">
        <f>'AtLarge; STUV'!N330</f>
        <v/>
      </c>
      <c r="G324" s="85" t="str">
        <f>'AtLarge; STUV'!O330</f>
        <v/>
      </c>
      <c r="H324" s="85" t="str">
        <f>'AtLarge; STUV'!P330</f>
        <v/>
      </c>
      <c r="I324" s="94" t="str">
        <f t="shared" si="12"/>
        <v/>
      </c>
      <c r="J324" s="95" t="str">
        <f t="shared" si="13"/>
        <v/>
      </c>
      <c r="K324" s="96" t="str">
        <f t="shared" ref="K324:M324" si="1323">IF($D324=0,"",POWER($I324,K$2))</f>
        <v/>
      </c>
      <c r="L324" s="96" t="str">
        <f t="shared" si="1323"/>
        <v/>
      </c>
      <c r="M324" s="96" t="str">
        <f t="shared" si="1323"/>
        <v/>
      </c>
      <c r="N324" s="97" t="str">
        <f t="shared" ref="N324:O324" si="1324">IF($D324=0,"",$J324*K324)</f>
        <v/>
      </c>
      <c r="O324" s="97" t="str">
        <f t="shared" si="1324"/>
        <v/>
      </c>
      <c r="P324" s="40"/>
      <c r="Q324" s="40"/>
      <c r="R324" s="40"/>
      <c r="S324" s="40"/>
      <c r="T324" s="84" t="str">
        <f t="shared" si="16"/>
        <v/>
      </c>
      <c r="U324" s="84" t="str">
        <f t="shared" si="17"/>
        <v/>
      </c>
      <c r="V324" s="98" t="str">
        <f t="shared" si="18"/>
        <v/>
      </c>
      <c r="W324" s="98" t="str">
        <f t="shared" si="19"/>
        <v/>
      </c>
      <c r="X324" s="40" t="str">
        <f t="shared" si="20"/>
        <v/>
      </c>
      <c r="Y324" s="40" t="str">
        <f t="shared" si="21"/>
        <v/>
      </c>
      <c r="Z324" s="40" t="str">
        <f t="shared" si="22"/>
        <v/>
      </c>
      <c r="AA324" s="40" t="str">
        <f t="shared" si="23"/>
        <v/>
      </c>
      <c r="AB324" s="40" t="str">
        <f t="shared" si="24"/>
        <v/>
      </c>
      <c r="AC324" s="40" t="str">
        <f t="shared" si="25"/>
        <v/>
      </c>
      <c r="AD324" s="40" t="str">
        <f t="shared" ref="AD324:AE324" si="1325">IF($D324=0,"",IFERROR(F324/AA324,0.5))</f>
        <v/>
      </c>
      <c r="AE324" s="40" t="str">
        <f t="shared" si="1325"/>
        <v/>
      </c>
      <c r="AF324" s="34" t="str">
        <f t="shared" si="27"/>
        <v/>
      </c>
      <c r="AG324" s="34" t="str">
        <f t="shared" ref="AG324:AH324" si="1326">IF($D324=0,"",ROUND(AA324*AD324,0))</f>
        <v/>
      </c>
      <c r="AH324" s="34" t="str">
        <f t="shared" si="1326"/>
        <v/>
      </c>
      <c r="AI324" s="34" t="str">
        <f t="shared" si="29"/>
        <v/>
      </c>
      <c r="AJ324" s="80"/>
      <c r="AK324" s="99"/>
      <c r="AL324" s="17"/>
      <c r="AM324" s="100" t="str">
        <f t="shared" si="30"/>
        <v/>
      </c>
      <c r="AN324" s="43" t="str">
        <f t="shared" si="31"/>
        <v/>
      </c>
      <c r="AO324" s="100" t="str">
        <f t="shared" si="32"/>
        <v/>
      </c>
      <c r="AP324" s="42" t="str">
        <f t="shared" si="33"/>
        <v/>
      </c>
      <c r="AQ324" s="39" t="str">
        <f t="shared" si="34"/>
        <v/>
      </c>
      <c r="AR324" s="39" t="str">
        <f t="shared" si="35"/>
        <v/>
      </c>
      <c r="AS324" s="39" t="str">
        <f t="shared" si="36"/>
        <v/>
      </c>
      <c r="AT324" s="39" t="str">
        <f t="shared" si="37"/>
        <v/>
      </c>
      <c r="AU324" s="39" t="str">
        <f t="shared" si="10"/>
        <v/>
      </c>
      <c r="AV324" s="39" t="str">
        <f t="shared" si="38"/>
        <v/>
      </c>
      <c r="AW324" s="39" t="str">
        <f t="shared" si="39"/>
        <v/>
      </c>
      <c r="AX324" s="39" t="str">
        <f t="shared" si="40"/>
        <v/>
      </c>
    </row>
    <row r="325">
      <c r="A325" s="73"/>
      <c r="B325" s="73"/>
      <c r="C325" s="73"/>
      <c r="D325" s="74">
        <f t="shared" si="11"/>
        <v>0</v>
      </c>
      <c r="E325" s="84" t="str">
        <f>'AtLarge; STUV'!M331</f>
        <v/>
      </c>
      <c r="F325" s="84" t="str">
        <f>'AtLarge; STUV'!N331</f>
        <v/>
      </c>
      <c r="G325" s="85" t="str">
        <f>'AtLarge; STUV'!O331</f>
        <v/>
      </c>
      <c r="H325" s="85" t="str">
        <f>'AtLarge; STUV'!P331</f>
        <v/>
      </c>
      <c r="I325" s="94" t="str">
        <f t="shared" si="12"/>
        <v/>
      </c>
      <c r="J325" s="95" t="str">
        <f t="shared" si="13"/>
        <v/>
      </c>
      <c r="K325" s="96" t="str">
        <f t="shared" ref="K325:M325" si="1327">IF($D325=0,"",POWER($I325,K$2))</f>
        <v/>
      </c>
      <c r="L325" s="96" t="str">
        <f t="shared" si="1327"/>
        <v/>
      </c>
      <c r="M325" s="96" t="str">
        <f t="shared" si="1327"/>
        <v/>
      </c>
      <c r="N325" s="97" t="str">
        <f t="shared" ref="N325:O325" si="1328">IF($D325=0,"",$J325*K325)</f>
        <v/>
      </c>
      <c r="O325" s="97" t="str">
        <f t="shared" si="1328"/>
        <v/>
      </c>
      <c r="P325" s="40"/>
      <c r="Q325" s="40"/>
      <c r="R325" s="40"/>
      <c r="S325" s="40"/>
      <c r="T325" s="84" t="str">
        <f t="shared" si="16"/>
        <v/>
      </c>
      <c r="U325" s="84" t="str">
        <f t="shared" si="17"/>
        <v/>
      </c>
      <c r="V325" s="98" t="str">
        <f t="shared" si="18"/>
        <v/>
      </c>
      <c r="W325" s="98" t="str">
        <f t="shared" si="19"/>
        <v/>
      </c>
      <c r="X325" s="40" t="str">
        <f t="shared" si="20"/>
        <v/>
      </c>
      <c r="Y325" s="40" t="str">
        <f t="shared" si="21"/>
        <v/>
      </c>
      <c r="Z325" s="40" t="str">
        <f t="shared" si="22"/>
        <v/>
      </c>
      <c r="AA325" s="40" t="str">
        <f t="shared" si="23"/>
        <v/>
      </c>
      <c r="AB325" s="40" t="str">
        <f t="shared" si="24"/>
        <v/>
      </c>
      <c r="AC325" s="40" t="str">
        <f t="shared" si="25"/>
        <v/>
      </c>
      <c r="AD325" s="40" t="str">
        <f t="shared" ref="AD325:AE325" si="1329">IF($D325=0,"",IFERROR(F325/AA325,0.5))</f>
        <v/>
      </c>
      <c r="AE325" s="40" t="str">
        <f t="shared" si="1329"/>
        <v/>
      </c>
      <c r="AF325" s="34" t="str">
        <f t="shared" si="27"/>
        <v/>
      </c>
      <c r="AG325" s="34" t="str">
        <f t="shared" ref="AG325:AH325" si="1330">IF($D325=0,"",ROUND(AA325*AD325,0))</f>
        <v/>
      </c>
      <c r="AH325" s="34" t="str">
        <f t="shared" si="1330"/>
        <v/>
      </c>
      <c r="AI325" s="34" t="str">
        <f t="shared" si="29"/>
        <v/>
      </c>
      <c r="AJ325" s="80"/>
      <c r="AK325" s="99"/>
      <c r="AL325" s="17"/>
      <c r="AM325" s="100" t="str">
        <f t="shared" si="30"/>
        <v/>
      </c>
      <c r="AN325" s="43" t="str">
        <f t="shared" si="31"/>
        <v/>
      </c>
      <c r="AO325" s="100" t="str">
        <f t="shared" si="32"/>
        <v/>
      </c>
      <c r="AP325" s="42" t="str">
        <f t="shared" si="33"/>
        <v/>
      </c>
      <c r="AQ325" s="39" t="str">
        <f t="shared" si="34"/>
        <v/>
      </c>
      <c r="AR325" s="39" t="str">
        <f t="shared" si="35"/>
        <v/>
      </c>
      <c r="AS325" s="39" t="str">
        <f t="shared" si="36"/>
        <v/>
      </c>
      <c r="AT325" s="39" t="str">
        <f t="shared" si="37"/>
        <v/>
      </c>
      <c r="AU325" s="39" t="str">
        <f t="shared" si="10"/>
        <v/>
      </c>
      <c r="AV325" s="39" t="str">
        <f t="shared" si="38"/>
        <v/>
      </c>
      <c r="AW325" s="39" t="str">
        <f t="shared" si="39"/>
        <v/>
      </c>
      <c r="AX325" s="39" t="str">
        <f t="shared" si="40"/>
        <v/>
      </c>
    </row>
    <row r="326">
      <c r="A326" s="73"/>
      <c r="B326" s="73"/>
      <c r="C326" s="73"/>
      <c r="D326" s="74">
        <f t="shared" si="11"/>
        <v>0</v>
      </c>
      <c r="E326" s="84" t="str">
        <f>'AtLarge; STUV'!M332</f>
        <v/>
      </c>
      <c r="F326" s="84" t="str">
        <f>'AtLarge; STUV'!N332</f>
        <v/>
      </c>
      <c r="G326" s="85" t="str">
        <f>'AtLarge; STUV'!O332</f>
        <v/>
      </c>
      <c r="H326" s="85" t="str">
        <f>'AtLarge; STUV'!P332</f>
        <v/>
      </c>
      <c r="I326" s="94" t="str">
        <f t="shared" si="12"/>
        <v/>
      </c>
      <c r="J326" s="95" t="str">
        <f t="shared" si="13"/>
        <v/>
      </c>
      <c r="K326" s="96" t="str">
        <f t="shared" ref="K326:M326" si="1331">IF($D326=0,"",POWER($I326,K$2))</f>
        <v/>
      </c>
      <c r="L326" s="96" t="str">
        <f t="shared" si="1331"/>
        <v/>
      </c>
      <c r="M326" s="96" t="str">
        <f t="shared" si="1331"/>
        <v/>
      </c>
      <c r="N326" s="97" t="str">
        <f t="shared" ref="N326:O326" si="1332">IF($D326=0,"",$J326*K326)</f>
        <v/>
      </c>
      <c r="O326" s="97" t="str">
        <f t="shared" si="1332"/>
        <v/>
      </c>
      <c r="P326" s="40"/>
      <c r="Q326" s="40"/>
      <c r="R326" s="40"/>
      <c r="S326" s="40"/>
      <c r="T326" s="84" t="str">
        <f t="shared" si="16"/>
        <v/>
      </c>
      <c r="U326" s="84" t="str">
        <f t="shared" si="17"/>
        <v/>
      </c>
      <c r="V326" s="98" t="str">
        <f t="shared" si="18"/>
        <v/>
      </c>
      <c r="W326" s="98" t="str">
        <f t="shared" si="19"/>
        <v/>
      </c>
      <c r="X326" s="40" t="str">
        <f t="shared" si="20"/>
        <v/>
      </c>
      <c r="Y326" s="40" t="str">
        <f t="shared" si="21"/>
        <v/>
      </c>
      <c r="Z326" s="40" t="str">
        <f t="shared" si="22"/>
        <v/>
      </c>
      <c r="AA326" s="40" t="str">
        <f t="shared" si="23"/>
        <v/>
      </c>
      <c r="AB326" s="40" t="str">
        <f t="shared" si="24"/>
        <v/>
      </c>
      <c r="AC326" s="40" t="str">
        <f t="shared" si="25"/>
        <v/>
      </c>
      <c r="AD326" s="40" t="str">
        <f t="shared" ref="AD326:AE326" si="1333">IF($D326=0,"",IFERROR(F326/AA326,0.5))</f>
        <v/>
      </c>
      <c r="AE326" s="40" t="str">
        <f t="shared" si="1333"/>
        <v/>
      </c>
      <c r="AF326" s="34" t="str">
        <f t="shared" si="27"/>
        <v/>
      </c>
      <c r="AG326" s="34" t="str">
        <f t="shared" ref="AG326:AH326" si="1334">IF($D326=0,"",ROUND(AA326*AD326,0))</f>
        <v/>
      </c>
      <c r="AH326" s="34" t="str">
        <f t="shared" si="1334"/>
        <v/>
      </c>
      <c r="AI326" s="34" t="str">
        <f t="shared" si="29"/>
        <v/>
      </c>
      <c r="AJ326" s="80"/>
      <c r="AK326" s="99"/>
      <c r="AL326" s="17"/>
      <c r="AM326" s="100" t="str">
        <f t="shared" si="30"/>
        <v/>
      </c>
      <c r="AN326" s="43" t="str">
        <f t="shared" si="31"/>
        <v/>
      </c>
      <c r="AO326" s="100" t="str">
        <f t="shared" si="32"/>
        <v/>
      </c>
      <c r="AP326" s="42" t="str">
        <f t="shared" si="33"/>
        <v/>
      </c>
      <c r="AQ326" s="39" t="str">
        <f t="shared" si="34"/>
        <v/>
      </c>
      <c r="AR326" s="39" t="str">
        <f t="shared" si="35"/>
        <v/>
      </c>
      <c r="AS326" s="39" t="str">
        <f t="shared" si="36"/>
        <v/>
      </c>
      <c r="AT326" s="39" t="str">
        <f t="shared" si="37"/>
        <v/>
      </c>
      <c r="AU326" s="39" t="str">
        <f t="shared" si="10"/>
        <v/>
      </c>
      <c r="AV326" s="39" t="str">
        <f t="shared" si="38"/>
        <v/>
      </c>
      <c r="AW326" s="39" t="str">
        <f t="shared" si="39"/>
        <v/>
      </c>
      <c r="AX326" s="39" t="str">
        <f t="shared" si="40"/>
        <v/>
      </c>
    </row>
    <row r="327">
      <c r="A327" s="73"/>
      <c r="B327" s="73"/>
      <c r="C327" s="73"/>
      <c r="D327" s="74">
        <f t="shared" si="11"/>
        <v>0</v>
      </c>
      <c r="E327" s="84" t="str">
        <f>'AtLarge; STUV'!M333</f>
        <v/>
      </c>
      <c r="F327" s="84" t="str">
        <f>'AtLarge; STUV'!N333</f>
        <v/>
      </c>
      <c r="G327" s="85" t="str">
        <f>'AtLarge; STUV'!O333</f>
        <v/>
      </c>
      <c r="H327" s="85" t="str">
        <f>'AtLarge; STUV'!P333</f>
        <v/>
      </c>
      <c r="I327" s="94" t="str">
        <f t="shared" si="12"/>
        <v/>
      </c>
      <c r="J327" s="95" t="str">
        <f t="shared" si="13"/>
        <v/>
      </c>
      <c r="K327" s="96" t="str">
        <f t="shared" ref="K327:M327" si="1335">IF($D327=0,"",POWER($I327,K$2))</f>
        <v/>
      </c>
      <c r="L327" s="96" t="str">
        <f t="shared" si="1335"/>
        <v/>
      </c>
      <c r="M327" s="96" t="str">
        <f t="shared" si="1335"/>
        <v/>
      </c>
      <c r="N327" s="97" t="str">
        <f t="shared" ref="N327:O327" si="1336">IF($D327=0,"",$J327*K327)</f>
        <v/>
      </c>
      <c r="O327" s="97" t="str">
        <f t="shared" si="1336"/>
        <v/>
      </c>
      <c r="P327" s="40"/>
      <c r="Q327" s="40"/>
      <c r="R327" s="40"/>
      <c r="S327" s="40"/>
      <c r="T327" s="84" t="str">
        <f t="shared" si="16"/>
        <v/>
      </c>
      <c r="U327" s="84" t="str">
        <f t="shared" si="17"/>
        <v/>
      </c>
      <c r="V327" s="98" t="str">
        <f t="shared" si="18"/>
        <v/>
      </c>
      <c r="W327" s="98" t="str">
        <f t="shared" si="19"/>
        <v/>
      </c>
      <c r="X327" s="40" t="str">
        <f t="shared" si="20"/>
        <v/>
      </c>
      <c r="Y327" s="40" t="str">
        <f t="shared" si="21"/>
        <v/>
      </c>
      <c r="Z327" s="40" t="str">
        <f t="shared" si="22"/>
        <v/>
      </c>
      <c r="AA327" s="40" t="str">
        <f t="shared" si="23"/>
        <v/>
      </c>
      <c r="AB327" s="40" t="str">
        <f t="shared" si="24"/>
        <v/>
      </c>
      <c r="AC327" s="40" t="str">
        <f t="shared" si="25"/>
        <v/>
      </c>
      <c r="AD327" s="40" t="str">
        <f t="shared" ref="AD327:AE327" si="1337">IF($D327=0,"",IFERROR(F327/AA327,0.5))</f>
        <v/>
      </c>
      <c r="AE327" s="40" t="str">
        <f t="shared" si="1337"/>
        <v/>
      </c>
      <c r="AF327" s="34" t="str">
        <f t="shared" si="27"/>
        <v/>
      </c>
      <c r="AG327" s="34" t="str">
        <f t="shared" ref="AG327:AH327" si="1338">IF($D327=0,"",ROUND(AA327*AD327,0))</f>
        <v/>
      </c>
      <c r="AH327" s="34" t="str">
        <f t="shared" si="1338"/>
        <v/>
      </c>
      <c r="AI327" s="34" t="str">
        <f t="shared" si="29"/>
        <v/>
      </c>
      <c r="AJ327" s="80"/>
      <c r="AK327" s="99"/>
      <c r="AL327" s="17"/>
      <c r="AM327" s="100" t="str">
        <f t="shared" si="30"/>
        <v/>
      </c>
      <c r="AN327" s="43" t="str">
        <f t="shared" si="31"/>
        <v/>
      </c>
      <c r="AO327" s="100" t="str">
        <f t="shared" si="32"/>
        <v/>
      </c>
      <c r="AP327" s="42" t="str">
        <f t="shared" si="33"/>
        <v/>
      </c>
      <c r="AQ327" s="39" t="str">
        <f t="shared" si="34"/>
        <v/>
      </c>
      <c r="AR327" s="39" t="str">
        <f t="shared" si="35"/>
        <v/>
      </c>
      <c r="AS327" s="39" t="str">
        <f t="shared" si="36"/>
        <v/>
      </c>
      <c r="AT327" s="39" t="str">
        <f t="shared" si="37"/>
        <v/>
      </c>
      <c r="AU327" s="39" t="str">
        <f t="shared" si="10"/>
        <v/>
      </c>
      <c r="AV327" s="39" t="str">
        <f t="shared" si="38"/>
        <v/>
      </c>
      <c r="AW327" s="39" t="str">
        <f t="shared" si="39"/>
        <v/>
      </c>
      <c r="AX327" s="39" t="str">
        <f t="shared" si="40"/>
        <v/>
      </c>
    </row>
    <row r="328">
      <c r="A328" s="73"/>
      <c r="B328" s="73"/>
      <c r="C328" s="73"/>
      <c r="D328" s="74">
        <f t="shared" si="11"/>
        <v>0</v>
      </c>
      <c r="E328" s="84" t="str">
        <f>'AtLarge; STUV'!M334</f>
        <v/>
      </c>
      <c r="F328" s="84" t="str">
        <f>'AtLarge; STUV'!N334</f>
        <v/>
      </c>
      <c r="G328" s="85" t="str">
        <f>'AtLarge; STUV'!O334</f>
        <v/>
      </c>
      <c r="H328" s="85" t="str">
        <f>'AtLarge; STUV'!P334</f>
        <v/>
      </c>
      <c r="I328" s="94" t="str">
        <f t="shared" si="12"/>
        <v/>
      </c>
      <c r="J328" s="95" t="str">
        <f t="shared" si="13"/>
        <v/>
      </c>
      <c r="K328" s="96" t="str">
        <f t="shared" ref="K328:M328" si="1339">IF($D328=0,"",POWER($I328,K$2))</f>
        <v/>
      </c>
      <c r="L328" s="96" t="str">
        <f t="shared" si="1339"/>
        <v/>
      </c>
      <c r="M328" s="96" t="str">
        <f t="shared" si="1339"/>
        <v/>
      </c>
      <c r="N328" s="97" t="str">
        <f t="shared" ref="N328:O328" si="1340">IF($D328=0,"",$J328*K328)</f>
        <v/>
      </c>
      <c r="O328" s="97" t="str">
        <f t="shared" si="1340"/>
        <v/>
      </c>
      <c r="P328" s="40"/>
      <c r="Q328" s="40"/>
      <c r="R328" s="40"/>
      <c r="S328" s="40"/>
      <c r="T328" s="84" t="str">
        <f t="shared" si="16"/>
        <v/>
      </c>
      <c r="U328" s="84" t="str">
        <f t="shared" si="17"/>
        <v/>
      </c>
      <c r="V328" s="98" t="str">
        <f t="shared" si="18"/>
        <v/>
      </c>
      <c r="W328" s="98" t="str">
        <f t="shared" si="19"/>
        <v/>
      </c>
      <c r="X328" s="40" t="str">
        <f t="shared" si="20"/>
        <v/>
      </c>
      <c r="Y328" s="40" t="str">
        <f t="shared" si="21"/>
        <v/>
      </c>
      <c r="Z328" s="40" t="str">
        <f t="shared" si="22"/>
        <v/>
      </c>
      <c r="AA328" s="40" t="str">
        <f t="shared" si="23"/>
        <v/>
      </c>
      <c r="AB328" s="40" t="str">
        <f t="shared" si="24"/>
        <v/>
      </c>
      <c r="AC328" s="40" t="str">
        <f t="shared" si="25"/>
        <v/>
      </c>
      <c r="AD328" s="40" t="str">
        <f t="shared" ref="AD328:AE328" si="1341">IF($D328=0,"",IFERROR(F328/AA328,0.5))</f>
        <v/>
      </c>
      <c r="AE328" s="40" t="str">
        <f t="shared" si="1341"/>
        <v/>
      </c>
      <c r="AF328" s="34" t="str">
        <f t="shared" si="27"/>
        <v/>
      </c>
      <c r="AG328" s="34" t="str">
        <f t="shared" ref="AG328:AH328" si="1342">IF($D328=0,"",ROUND(AA328*AD328,0))</f>
        <v/>
      </c>
      <c r="AH328" s="34" t="str">
        <f t="shared" si="1342"/>
        <v/>
      </c>
      <c r="AI328" s="34" t="str">
        <f t="shared" si="29"/>
        <v/>
      </c>
      <c r="AJ328" s="80"/>
      <c r="AK328" s="99"/>
      <c r="AL328" s="17"/>
      <c r="AM328" s="100" t="str">
        <f t="shared" si="30"/>
        <v/>
      </c>
      <c r="AN328" s="43" t="str">
        <f t="shared" si="31"/>
        <v/>
      </c>
      <c r="AO328" s="100" t="str">
        <f t="shared" si="32"/>
        <v/>
      </c>
      <c r="AP328" s="42" t="str">
        <f t="shared" si="33"/>
        <v/>
      </c>
      <c r="AQ328" s="39" t="str">
        <f t="shared" si="34"/>
        <v/>
      </c>
      <c r="AR328" s="39" t="str">
        <f t="shared" si="35"/>
        <v/>
      </c>
      <c r="AS328" s="39" t="str">
        <f t="shared" si="36"/>
        <v/>
      </c>
      <c r="AT328" s="39" t="str">
        <f t="shared" si="37"/>
        <v/>
      </c>
      <c r="AU328" s="39" t="str">
        <f t="shared" si="10"/>
        <v/>
      </c>
      <c r="AV328" s="39" t="str">
        <f t="shared" si="38"/>
        <v/>
      </c>
      <c r="AW328" s="39" t="str">
        <f t="shared" si="39"/>
        <v/>
      </c>
      <c r="AX328" s="39" t="str">
        <f t="shared" si="40"/>
        <v/>
      </c>
    </row>
    <row r="329">
      <c r="A329" s="73"/>
      <c r="B329" s="73"/>
      <c r="C329" s="73"/>
      <c r="D329" s="74">
        <f t="shared" si="11"/>
        <v>0</v>
      </c>
      <c r="E329" s="84" t="str">
        <f>'AtLarge; STUV'!M335</f>
        <v/>
      </c>
      <c r="F329" s="84" t="str">
        <f>'AtLarge; STUV'!N335</f>
        <v/>
      </c>
      <c r="G329" s="85" t="str">
        <f>'AtLarge; STUV'!O335</f>
        <v/>
      </c>
      <c r="H329" s="85" t="str">
        <f>'AtLarge; STUV'!P335</f>
        <v/>
      </c>
      <c r="I329" s="94" t="str">
        <f t="shared" si="12"/>
        <v/>
      </c>
      <c r="J329" s="95" t="str">
        <f t="shared" si="13"/>
        <v/>
      </c>
      <c r="K329" s="96" t="str">
        <f t="shared" ref="K329:M329" si="1343">IF($D329=0,"",POWER($I329,K$2))</f>
        <v/>
      </c>
      <c r="L329" s="96" t="str">
        <f t="shared" si="1343"/>
        <v/>
      </c>
      <c r="M329" s="96" t="str">
        <f t="shared" si="1343"/>
        <v/>
      </c>
      <c r="N329" s="97" t="str">
        <f t="shared" ref="N329:O329" si="1344">IF($D329=0,"",$J329*K329)</f>
        <v/>
      </c>
      <c r="O329" s="97" t="str">
        <f t="shared" si="1344"/>
        <v/>
      </c>
      <c r="P329" s="40"/>
      <c r="Q329" s="40"/>
      <c r="R329" s="40"/>
      <c r="S329" s="40"/>
      <c r="T329" s="84" t="str">
        <f t="shared" si="16"/>
        <v/>
      </c>
      <c r="U329" s="84" t="str">
        <f t="shared" si="17"/>
        <v/>
      </c>
      <c r="V329" s="98" t="str">
        <f t="shared" si="18"/>
        <v/>
      </c>
      <c r="W329" s="98" t="str">
        <f t="shared" si="19"/>
        <v/>
      </c>
      <c r="X329" s="40" t="str">
        <f t="shared" si="20"/>
        <v/>
      </c>
      <c r="Y329" s="40" t="str">
        <f t="shared" si="21"/>
        <v/>
      </c>
      <c r="Z329" s="40" t="str">
        <f t="shared" si="22"/>
        <v/>
      </c>
      <c r="AA329" s="40" t="str">
        <f t="shared" si="23"/>
        <v/>
      </c>
      <c r="AB329" s="40" t="str">
        <f t="shared" si="24"/>
        <v/>
      </c>
      <c r="AC329" s="40" t="str">
        <f t="shared" si="25"/>
        <v/>
      </c>
      <c r="AD329" s="40" t="str">
        <f t="shared" ref="AD329:AE329" si="1345">IF($D329=0,"",IFERROR(F329/AA329,0.5))</f>
        <v/>
      </c>
      <c r="AE329" s="40" t="str">
        <f t="shared" si="1345"/>
        <v/>
      </c>
      <c r="AF329" s="34" t="str">
        <f t="shared" si="27"/>
        <v/>
      </c>
      <c r="AG329" s="34" t="str">
        <f t="shared" ref="AG329:AH329" si="1346">IF($D329=0,"",ROUND(AA329*AD329,0))</f>
        <v/>
      </c>
      <c r="AH329" s="34" t="str">
        <f t="shared" si="1346"/>
        <v/>
      </c>
      <c r="AI329" s="34" t="str">
        <f t="shared" si="29"/>
        <v/>
      </c>
      <c r="AJ329" s="80"/>
      <c r="AK329" s="99"/>
      <c r="AL329" s="17"/>
      <c r="AM329" s="100" t="str">
        <f t="shared" si="30"/>
        <v/>
      </c>
      <c r="AN329" s="43" t="str">
        <f t="shared" si="31"/>
        <v/>
      </c>
      <c r="AO329" s="100" t="str">
        <f t="shared" si="32"/>
        <v/>
      </c>
      <c r="AP329" s="42" t="str">
        <f t="shared" si="33"/>
        <v/>
      </c>
      <c r="AQ329" s="39" t="str">
        <f t="shared" si="34"/>
        <v/>
      </c>
      <c r="AR329" s="39" t="str">
        <f t="shared" si="35"/>
        <v/>
      </c>
      <c r="AS329" s="39" t="str">
        <f t="shared" si="36"/>
        <v/>
      </c>
      <c r="AT329" s="39" t="str">
        <f t="shared" si="37"/>
        <v/>
      </c>
      <c r="AU329" s="39" t="str">
        <f t="shared" si="10"/>
        <v/>
      </c>
      <c r="AV329" s="39" t="str">
        <f t="shared" si="38"/>
        <v/>
      </c>
      <c r="AW329" s="39" t="str">
        <f t="shared" si="39"/>
        <v/>
      </c>
      <c r="AX329" s="39" t="str">
        <f t="shared" si="40"/>
        <v/>
      </c>
    </row>
    <row r="330">
      <c r="A330" s="73"/>
      <c r="B330" s="73"/>
      <c r="C330" s="73"/>
      <c r="D330" s="74">
        <f t="shared" si="11"/>
        <v>0</v>
      </c>
      <c r="E330" s="84" t="str">
        <f>'AtLarge; STUV'!M336</f>
        <v/>
      </c>
      <c r="F330" s="84" t="str">
        <f>'AtLarge; STUV'!N336</f>
        <v/>
      </c>
      <c r="G330" s="85" t="str">
        <f>'AtLarge; STUV'!O336</f>
        <v/>
      </c>
      <c r="H330" s="85" t="str">
        <f>'AtLarge; STUV'!P336</f>
        <v/>
      </c>
      <c r="I330" s="94" t="str">
        <f t="shared" si="12"/>
        <v/>
      </c>
      <c r="J330" s="95" t="str">
        <f t="shared" si="13"/>
        <v/>
      </c>
      <c r="K330" s="96" t="str">
        <f t="shared" ref="K330:M330" si="1347">IF($D330=0,"",POWER($I330,K$2))</f>
        <v/>
      </c>
      <c r="L330" s="96" t="str">
        <f t="shared" si="1347"/>
        <v/>
      </c>
      <c r="M330" s="96" t="str">
        <f t="shared" si="1347"/>
        <v/>
      </c>
      <c r="N330" s="97" t="str">
        <f t="shared" ref="N330:O330" si="1348">IF($D330=0,"",$J330*K330)</f>
        <v/>
      </c>
      <c r="O330" s="97" t="str">
        <f t="shared" si="1348"/>
        <v/>
      </c>
      <c r="P330" s="40"/>
      <c r="Q330" s="40"/>
      <c r="R330" s="40"/>
      <c r="S330" s="40"/>
      <c r="T330" s="84" t="str">
        <f t="shared" si="16"/>
        <v/>
      </c>
      <c r="U330" s="84" t="str">
        <f t="shared" si="17"/>
        <v/>
      </c>
      <c r="V330" s="98" t="str">
        <f t="shared" si="18"/>
        <v/>
      </c>
      <c r="W330" s="98" t="str">
        <f t="shared" si="19"/>
        <v/>
      </c>
      <c r="X330" s="40" t="str">
        <f t="shared" si="20"/>
        <v/>
      </c>
      <c r="Y330" s="40" t="str">
        <f t="shared" si="21"/>
        <v/>
      </c>
      <c r="Z330" s="40" t="str">
        <f t="shared" si="22"/>
        <v/>
      </c>
      <c r="AA330" s="40" t="str">
        <f t="shared" si="23"/>
        <v/>
      </c>
      <c r="AB330" s="40" t="str">
        <f t="shared" si="24"/>
        <v/>
      </c>
      <c r="AC330" s="40" t="str">
        <f t="shared" si="25"/>
        <v/>
      </c>
      <c r="AD330" s="40" t="str">
        <f t="shared" ref="AD330:AE330" si="1349">IF($D330=0,"",IFERROR(F330/AA330,0.5))</f>
        <v/>
      </c>
      <c r="AE330" s="40" t="str">
        <f t="shared" si="1349"/>
        <v/>
      </c>
      <c r="AF330" s="34" t="str">
        <f t="shared" si="27"/>
        <v/>
      </c>
      <c r="AG330" s="34" t="str">
        <f t="shared" ref="AG330:AH330" si="1350">IF($D330=0,"",ROUND(AA330*AD330,0))</f>
        <v/>
      </c>
      <c r="AH330" s="34" t="str">
        <f t="shared" si="1350"/>
        <v/>
      </c>
      <c r="AI330" s="34" t="str">
        <f t="shared" si="29"/>
        <v/>
      </c>
      <c r="AJ330" s="80"/>
      <c r="AK330" s="99"/>
      <c r="AL330" s="17"/>
      <c r="AM330" s="100" t="str">
        <f t="shared" si="30"/>
        <v/>
      </c>
      <c r="AN330" s="43" t="str">
        <f t="shared" si="31"/>
        <v/>
      </c>
      <c r="AO330" s="100" t="str">
        <f t="shared" si="32"/>
        <v/>
      </c>
      <c r="AP330" s="42" t="str">
        <f t="shared" si="33"/>
        <v/>
      </c>
      <c r="AQ330" s="39" t="str">
        <f t="shared" si="34"/>
        <v/>
      </c>
      <c r="AR330" s="39" t="str">
        <f t="shared" si="35"/>
        <v/>
      </c>
      <c r="AS330" s="39" t="str">
        <f t="shared" si="36"/>
        <v/>
      </c>
      <c r="AT330" s="39" t="str">
        <f t="shared" si="37"/>
        <v/>
      </c>
      <c r="AU330" s="39" t="str">
        <f t="shared" si="10"/>
        <v/>
      </c>
      <c r="AV330" s="39" t="str">
        <f t="shared" si="38"/>
        <v/>
      </c>
      <c r="AW330" s="39" t="str">
        <f t="shared" si="39"/>
        <v/>
      </c>
      <c r="AX330" s="39" t="str">
        <f t="shared" si="40"/>
        <v/>
      </c>
    </row>
    <row r="331">
      <c r="A331" s="73"/>
      <c r="B331" s="73"/>
      <c r="C331" s="73"/>
      <c r="D331" s="74">
        <f t="shared" si="11"/>
        <v>0</v>
      </c>
      <c r="E331" s="84" t="str">
        <f>'AtLarge; STUV'!M337</f>
        <v/>
      </c>
      <c r="F331" s="84" t="str">
        <f>'AtLarge; STUV'!N337</f>
        <v/>
      </c>
      <c r="G331" s="85" t="str">
        <f>'AtLarge; STUV'!O337</f>
        <v/>
      </c>
      <c r="H331" s="85" t="str">
        <f>'AtLarge; STUV'!P337</f>
        <v/>
      </c>
      <c r="I331" s="94" t="str">
        <f t="shared" si="12"/>
        <v/>
      </c>
      <c r="J331" s="95" t="str">
        <f t="shared" si="13"/>
        <v/>
      </c>
      <c r="K331" s="96" t="str">
        <f t="shared" ref="K331:M331" si="1351">IF($D331=0,"",POWER($I331,K$2))</f>
        <v/>
      </c>
      <c r="L331" s="96" t="str">
        <f t="shared" si="1351"/>
        <v/>
      </c>
      <c r="M331" s="96" t="str">
        <f t="shared" si="1351"/>
        <v/>
      </c>
      <c r="N331" s="97" t="str">
        <f t="shared" ref="N331:O331" si="1352">IF($D331=0,"",$J331*K331)</f>
        <v/>
      </c>
      <c r="O331" s="97" t="str">
        <f t="shared" si="1352"/>
        <v/>
      </c>
      <c r="P331" s="40"/>
      <c r="Q331" s="40"/>
      <c r="R331" s="40"/>
      <c r="S331" s="40"/>
      <c r="T331" s="84" t="str">
        <f t="shared" si="16"/>
        <v/>
      </c>
      <c r="U331" s="84" t="str">
        <f t="shared" si="17"/>
        <v/>
      </c>
      <c r="V331" s="98" t="str">
        <f t="shared" si="18"/>
        <v/>
      </c>
      <c r="W331" s="98" t="str">
        <f t="shared" si="19"/>
        <v/>
      </c>
      <c r="X331" s="40" t="str">
        <f t="shared" si="20"/>
        <v/>
      </c>
      <c r="Y331" s="40" t="str">
        <f t="shared" si="21"/>
        <v/>
      </c>
      <c r="Z331" s="40" t="str">
        <f t="shared" si="22"/>
        <v/>
      </c>
      <c r="AA331" s="40" t="str">
        <f t="shared" si="23"/>
        <v/>
      </c>
      <c r="AB331" s="40" t="str">
        <f t="shared" si="24"/>
        <v/>
      </c>
      <c r="AC331" s="40" t="str">
        <f t="shared" si="25"/>
        <v/>
      </c>
      <c r="AD331" s="40" t="str">
        <f t="shared" ref="AD331:AE331" si="1353">IF($D331=0,"",IFERROR(F331/AA331,0.5))</f>
        <v/>
      </c>
      <c r="AE331" s="40" t="str">
        <f t="shared" si="1353"/>
        <v/>
      </c>
      <c r="AF331" s="34" t="str">
        <f t="shared" si="27"/>
        <v/>
      </c>
      <c r="AG331" s="34" t="str">
        <f t="shared" ref="AG331:AH331" si="1354">IF($D331=0,"",ROUND(AA331*AD331,0))</f>
        <v/>
      </c>
      <c r="AH331" s="34" t="str">
        <f t="shared" si="1354"/>
        <v/>
      </c>
      <c r="AI331" s="34" t="str">
        <f t="shared" si="29"/>
        <v/>
      </c>
      <c r="AJ331" s="80"/>
      <c r="AK331" s="99"/>
      <c r="AL331" s="17"/>
      <c r="AM331" s="100" t="str">
        <f t="shared" si="30"/>
        <v/>
      </c>
      <c r="AN331" s="43" t="str">
        <f t="shared" si="31"/>
        <v/>
      </c>
      <c r="AO331" s="100" t="str">
        <f t="shared" si="32"/>
        <v/>
      </c>
      <c r="AP331" s="42" t="str">
        <f t="shared" si="33"/>
        <v/>
      </c>
      <c r="AQ331" s="39" t="str">
        <f t="shared" si="34"/>
        <v/>
      </c>
      <c r="AR331" s="39" t="str">
        <f t="shared" si="35"/>
        <v/>
      </c>
      <c r="AS331" s="39" t="str">
        <f t="shared" si="36"/>
        <v/>
      </c>
      <c r="AT331" s="39" t="str">
        <f t="shared" si="37"/>
        <v/>
      </c>
      <c r="AU331" s="39" t="str">
        <f t="shared" si="10"/>
        <v/>
      </c>
      <c r="AV331" s="39" t="str">
        <f t="shared" si="38"/>
        <v/>
      </c>
      <c r="AW331" s="39" t="str">
        <f t="shared" si="39"/>
        <v/>
      </c>
      <c r="AX331" s="39" t="str">
        <f t="shared" si="40"/>
        <v/>
      </c>
    </row>
    <row r="332">
      <c r="A332" s="73"/>
      <c r="B332" s="73"/>
      <c r="C332" s="73"/>
      <c r="D332" s="74">
        <f t="shared" si="11"/>
        <v>0</v>
      </c>
      <c r="E332" s="84" t="str">
        <f>'AtLarge; STUV'!M338</f>
        <v/>
      </c>
      <c r="F332" s="84" t="str">
        <f>'AtLarge; STUV'!N338</f>
        <v/>
      </c>
      <c r="G332" s="85" t="str">
        <f>'AtLarge; STUV'!O338</f>
        <v/>
      </c>
      <c r="H332" s="85" t="str">
        <f>'AtLarge; STUV'!P338</f>
        <v/>
      </c>
      <c r="I332" s="94" t="str">
        <f t="shared" si="12"/>
        <v/>
      </c>
      <c r="J332" s="95" t="str">
        <f t="shared" si="13"/>
        <v/>
      </c>
      <c r="K332" s="96" t="str">
        <f t="shared" ref="K332:M332" si="1355">IF($D332=0,"",POWER($I332,K$2))</f>
        <v/>
      </c>
      <c r="L332" s="96" t="str">
        <f t="shared" si="1355"/>
        <v/>
      </c>
      <c r="M332" s="96" t="str">
        <f t="shared" si="1355"/>
        <v/>
      </c>
      <c r="N332" s="97" t="str">
        <f t="shared" ref="N332:O332" si="1356">IF($D332=0,"",$J332*K332)</f>
        <v/>
      </c>
      <c r="O332" s="97" t="str">
        <f t="shared" si="1356"/>
        <v/>
      </c>
      <c r="P332" s="40"/>
      <c r="Q332" s="40"/>
      <c r="R332" s="40"/>
      <c r="S332" s="40"/>
      <c r="T332" s="84" t="str">
        <f t="shared" si="16"/>
        <v/>
      </c>
      <c r="U332" s="84" t="str">
        <f t="shared" si="17"/>
        <v/>
      </c>
      <c r="V332" s="98" t="str">
        <f t="shared" si="18"/>
        <v/>
      </c>
      <c r="W332" s="98" t="str">
        <f t="shared" si="19"/>
        <v/>
      </c>
      <c r="X332" s="40" t="str">
        <f t="shared" si="20"/>
        <v/>
      </c>
      <c r="Y332" s="40" t="str">
        <f t="shared" si="21"/>
        <v/>
      </c>
      <c r="Z332" s="40" t="str">
        <f t="shared" si="22"/>
        <v/>
      </c>
      <c r="AA332" s="40" t="str">
        <f t="shared" si="23"/>
        <v/>
      </c>
      <c r="AB332" s="40" t="str">
        <f t="shared" si="24"/>
        <v/>
      </c>
      <c r="AC332" s="40" t="str">
        <f t="shared" si="25"/>
        <v/>
      </c>
      <c r="AD332" s="40" t="str">
        <f t="shared" ref="AD332:AE332" si="1357">IF($D332=0,"",IFERROR(F332/AA332,0.5))</f>
        <v/>
      </c>
      <c r="AE332" s="40" t="str">
        <f t="shared" si="1357"/>
        <v/>
      </c>
      <c r="AF332" s="34" t="str">
        <f t="shared" si="27"/>
        <v/>
      </c>
      <c r="AG332" s="34" t="str">
        <f t="shared" ref="AG332:AH332" si="1358">IF($D332=0,"",ROUND(AA332*AD332,0))</f>
        <v/>
      </c>
      <c r="AH332" s="34" t="str">
        <f t="shared" si="1358"/>
        <v/>
      </c>
      <c r="AI332" s="34" t="str">
        <f t="shared" si="29"/>
        <v/>
      </c>
      <c r="AJ332" s="80"/>
      <c r="AK332" s="99"/>
      <c r="AL332" s="17"/>
      <c r="AM332" s="100" t="str">
        <f t="shared" si="30"/>
        <v/>
      </c>
      <c r="AN332" s="43" t="str">
        <f t="shared" si="31"/>
        <v/>
      </c>
      <c r="AO332" s="100" t="str">
        <f t="shared" si="32"/>
        <v/>
      </c>
      <c r="AP332" s="42" t="str">
        <f t="shared" si="33"/>
        <v/>
      </c>
      <c r="AQ332" s="39" t="str">
        <f t="shared" si="34"/>
        <v/>
      </c>
      <c r="AR332" s="39" t="str">
        <f t="shared" si="35"/>
        <v/>
      </c>
      <c r="AS332" s="39" t="str">
        <f t="shared" si="36"/>
        <v/>
      </c>
      <c r="AT332" s="39" t="str">
        <f t="shared" si="37"/>
        <v/>
      </c>
      <c r="AU332" s="39" t="str">
        <f t="shared" si="10"/>
        <v/>
      </c>
      <c r="AV332" s="39" t="str">
        <f t="shared" si="38"/>
        <v/>
      </c>
      <c r="AW332" s="39" t="str">
        <f t="shared" si="39"/>
        <v/>
      </c>
      <c r="AX332" s="39" t="str">
        <f t="shared" si="40"/>
        <v/>
      </c>
    </row>
    <row r="333">
      <c r="A333" s="73"/>
      <c r="B333" s="73"/>
      <c r="C333" s="73"/>
      <c r="D333" s="74">
        <f t="shared" si="11"/>
        <v>0</v>
      </c>
      <c r="E333" s="84" t="str">
        <f>'AtLarge; STUV'!M339</f>
        <v/>
      </c>
      <c r="F333" s="84" t="str">
        <f>'AtLarge; STUV'!N339</f>
        <v/>
      </c>
      <c r="G333" s="85" t="str">
        <f>'AtLarge; STUV'!O339</f>
        <v/>
      </c>
      <c r="H333" s="85" t="str">
        <f>'AtLarge; STUV'!P339</f>
        <v/>
      </c>
      <c r="I333" s="94" t="str">
        <f t="shared" si="12"/>
        <v/>
      </c>
      <c r="J333" s="95" t="str">
        <f t="shared" si="13"/>
        <v/>
      </c>
      <c r="K333" s="96" t="str">
        <f t="shared" ref="K333:M333" si="1359">IF($D333=0,"",POWER($I333,K$2))</f>
        <v/>
      </c>
      <c r="L333" s="96" t="str">
        <f t="shared" si="1359"/>
        <v/>
      </c>
      <c r="M333" s="96" t="str">
        <f t="shared" si="1359"/>
        <v/>
      </c>
      <c r="N333" s="97" t="str">
        <f t="shared" ref="N333:O333" si="1360">IF($D333=0,"",$J333*K333)</f>
        <v/>
      </c>
      <c r="O333" s="97" t="str">
        <f t="shared" si="1360"/>
        <v/>
      </c>
      <c r="P333" s="40"/>
      <c r="Q333" s="40"/>
      <c r="R333" s="40"/>
      <c r="S333" s="40"/>
      <c r="T333" s="84" t="str">
        <f t="shared" si="16"/>
        <v/>
      </c>
      <c r="U333" s="84" t="str">
        <f t="shared" si="17"/>
        <v/>
      </c>
      <c r="V333" s="98" t="str">
        <f t="shared" si="18"/>
        <v/>
      </c>
      <c r="W333" s="98" t="str">
        <f t="shared" si="19"/>
        <v/>
      </c>
      <c r="X333" s="40" t="str">
        <f t="shared" si="20"/>
        <v/>
      </c>
      <c r="Y333" s="40" t="str">
        <f t="shared" si="21"/>
        <v/>
      </c>
      <c r="Z333" s="40" t="str">
        <f t="shared" si="22"/>
        <v/>
      </c>
      <c r="AA333" s="40" t="str">
        <f t="shared" si="23"/>
        <v/>
      </c>
      <c r="AB333" s="40" t="str">
        <f t="shared" si="24"/>
        <v/>
      </c>
      <c r="AC333" s="40" t="str">
        <f t="shared" si="25"/>
        <v/>
      </c>
      <c r="AD333" s="40" t="str">
        <f t="shared" ref="AD333:AE333" si="1361">IF($D333=0,"",IFERROR(F333/AA333,0.5))</f>
        <v/>
      </c>
      <c r="AE333" s="40" t="str">
        <f t="shared" si="1361"/>
        <v/>
      </c>
      <c r="AF333" s="34" t="str">
        <f t="shared" si="27"/>
        <v/>
      </c>
      <c r="AG333" s="34" t="str">
        <f t="shared" ref="AG333:AH333" si="1362">IF($D333=0,"",ROUND(AA333*AD333,0))</f>
        <v/>
      </c>
      <c r="AH333" s="34" t="str">
        <f t="shared" si="1362"/>
        <v/>
      </c>
      <c r="AI333" s="34" t="str">
        <f t="shared" si="29"/>
        <v/>
      </c>
      <c r="AJ333" s="80"/>
      <c r="AK333" s="99"/>
      <c r="AL333" s="17"/>
      <c r="AM333" s="100" t="str">
        <f t="shared" si="30"/>
        <v/>
      </c>
      <c r="AN333" s="43" t="str">
        <f t="shared" si="31"/>
        <v/>
      </c>
      <c r="AO333" s="100" t="str">
        <f t="shared" si="32"/>
        <v/>
      </c>
      <c r="AP333" s="42" t="str">
        <f t="shared" si="33"/>
        <v/>
      </c>
      <c r="AQ333" s="39" t="str">
        <f t="shared" si="34"/>
        <v/>
      </c>
      <c r="AR333" s="39" t="str">
        <f t="shared" si="35"/>
        <v/>
      </c>
      <c r="AS333" s="39" t="str">
        <f t="shared" si="36"/>
        <v/>
      </c>
      <c r="AT333" s="39" t="str">
        <f t="shared" si="37"/>
        <v/>
      </c>
      <c r="AU333" s="39" t="str">
        <f t="shared" si="10"/>
        <v/>
      </c>
      <c r="AV333" s="39" t="str">
        <f t="shared" si="38"/>
        <v/>
      </c>
      <c r="AW333" s="39" t="str">
        <f t="shared" si="39"/>
        <v/>
      </c>
      <c r="AX333" s="39" t="str">
        <f t="shared" si="40"/>
        <v/>
      </c>
    </row>
    <row r="334">
      <c r="A334" s="73"/>
      <c r="B334" s="73"/>
      <c r="C334" s="73"/>
      <c r="D334" s="74">
        <f t="shared" si="11"/>
        <v>0</v>
      </c>
      <c r="E334" s="84" t="str">
        <f>'AtLarge; STUV'!M340</f>
        <v/>
      </c>
      <c r="F334" s="84" t="str">
        <f>'AtLarge; STUV'!N340</f>
        <v/>
      </c>
      <c r="G334" s="85" t="str">
        <f>'AtLarge; STUV'!O340</f>
        <v/>
      </c>
      <c r="H334" s="85" t="str">
        <f>'AtLarge; STUV'!P340</f>
        <v/>
      </c>
      <c r="I334" s="94" t="str">
        <f t="shared" si="12"/>
        <v/>
      </c>
      <c r="J334" s="95" t="str">
        <f t="shared" si="13"/>
        <v/>
      </c>
      <c r="K334" s="96" t="str">
        <f t="shared" ref="K334:M334" si="1363">IF($D334=0,"",POWER($I334,K$2))</f>
        <v/>
      </c>
      <c r="L334" s="96" t="str">
        <f t="shared" si="1363"/>
        <v/>
      </c>
      <c r="M334" s="96" t="str">
        <f t="shared" si="1363"/>
        <v/>
      </c>
      <c r="N334" s="97" t="str">
        <f t="shared" ref="N334:O334" si="1364">IF($D334=0,"",$J334*K334)</f>
        <v/>
      </c>
      <c r="O334" s="97" t="str">
        <f t="shared" si="1364"/>
        <v/>
      </c>
      <c r="P334" s="40"/>
      <c r="Q334" s="40"/>
      <c r="R334" s="40"/>
      <c r="S334" s="40"/>
      <c r="T334" s="84" t="str">
        <f t="shared" si="16"/>
        <v/>
      </c>
      <c r="U334" s="84" t="str">
        <f t="shared" si="17"/>
        <v/>
      </c>
      <c r="V334" s="98" t="str">
        <f t="shared" si="18"/>
        <v/>
      </c>
      <c r="W334" s="98" t="str">
        <f t="shared" si="19"/>
        <v/>
      </c>
      <c r="X334" s="40" t="str">
        <f t="shared" si="20"/>
        <v/>
      </c>
      <c r="Y334" s="40" t="str">
        <f t="shared" si="21"/>
        <v/>
      </c>
      <c r="Z334" s="40" t="str">
        <f t="shared" si="22"/>
        <v/>
      </c>
      <c r="AA334" s="40" t="str">
        <f t="shared" si="23"/>
        <v/>
      </c>
      <c r="AB334" s="40" t="str">
        <f t="shared" si="24"/>
        <v/>
      </c>
      <c r="AC334" s="40" t="str">
        <f t="shared" si="25"/>
        <v/>
      </c>
      <c r="AD334" s="40" t="str">
        <f t="shared" ref="AD334:AE334" si="1365">IF($D334=0,"",IFERROR(F334/AA334,0.5))</f>
        <v/>
      </c>
      <c r="AE334" s="40" t="str">
        <f t="shared" si="1365"/>
        <v/>
      </c>
      <c r="AF334" s="34" t="str">
        <f t="shared" si="27"/>
        <v/>
      </c>
      <c r="AG334" s="34" t="str">
        <f t="shared" ref="AG334:AH334" si="1366">IF($D334=0,"",ROUND(AA334*AD334,0))</f>
        <v/>
      </c>
      <c r="AH334" s="34" t="str">
        <f t="shared" si="1366"/>
        <v/>
      </c>
      <c r="AI334" s="34" t="str">
        <f t="shared" si="29"/>
        <v/>
      </c>
      <c r="AJ334" s="80"/>
      <c r="AK334" s="99"/>
      <c r="AL334" s="17"/>
      <c r="AM334" s="100" t="str">
        <f t="shared" si="30"/>
        <v/>
      </c>
      <c r="AN334" s="43" t="str">
        <f t="shared" si="31"/>
        <v/>
      </c>
      <c r="AO334" s="100" t="str">
        <f t="shared" si="32"/>
        <v/>
      </c>
      <c r="AP334" s="42" t="str">
        <f t="shared" si="33"/>
        <v/>
      </c>
      <c r="AQ334" s="39" t="str">
        <f t="shared" si="34"/>
        <v/>
      </c>
      <c r="AR334" s="39" t="str">
        <f t="shared" si="35"/>
        <v/>
      </c>
      <c r="AS334" s="39" t="str">
        <f t="shared" si="36"/>
        <v/>
      </c>
      <c r="AT334" s="39" t="str">
        <f t="shared" si="37"/>
        <v/>
      </c>
      <c r="AU334" s="39" t="str">
        <f t="shared" si="10"/>
        <v/>
      </c>
      <c r="AV334" s="39" t="str">
        <f t="shared" si="38"/>
        <v/>
      </c>
      <c r="AW334" s="39" t="str">
        <f t="shared" si="39"/>
        <v/>
      </c>
      <c r="AX334" s="39" t="str">
        <f t="shared" si="40"/>
        <v/>
      </c>
    </row>
    <row r="335">
      <c r="A335" s="73"/>
      <c r="B335" s="73"/>
      <c r="C335" s="73"/>
      <c r="D335" s="74">
        <f t="shared" si="11"/>
        <v>0</v>
      </c>
      <c r="E335" s="84" t="str">
        <f>'AtLarge; STUV'!M341</f>
        <v/>
      </c>
      <c r="F335" s="84" t="str">
        <f>'AtLarge; STUV'!N341</f>
        <v/>
      </c>
      <c r="G335" s="85" t="str">
        <f>'AtLarge; STUV'!O341</f>
        <v/>
      </c>
      <c r="H335" s="85" t="str">
        <f>'AtLarge; STUV'!P341</f>
        <v/>
      </c>
      <c r="I335" s="94" t="str">
        <f t="shared" si="12"/>
        <v/>
      </c>
      <c r="J335" s="95" t="str">
        <f t="shared" si="13"/>
        <v/>
      </c>
      <c r="K335" s="96" t="str">
        <f t="shared" ref="K335:M335" si="1367">IF($D335=0,"",POWER($I335,K$2))</f>
        <v/>
      </c>
      <c r="L335" s="96" t="str">
        <f t="shared" si="1367"/>
        <v/>
      </c>
      <c r="M335" s="96" t="str">
        <f t="shared" si="1367"/>
        <v/>
      </c>
      <c r="N335" s="97" t="str">
        <f t="shared" ref="N335:O335" si="1368">IF($D335=0,"",$J335*K335)</f>
        <v/>
      </c>
      <c r="O335" s="97" t="str">
        <f t="shared" si="1368"/>
        <v/>
      </c>
      <c r="P335" s="40"/>
      <c r="Q335" s="40"/>
      <c r="R335" s="40"/>
      <c r="S335" s="40"/>
      <c r="T335" s="84" t="str">
        <f t="shared" si="16"/>
        <v/>
      </c>
      <c r="U335" s="84" t="str">
        <f t="shared" si="17"/>
        <v/>
      </c>
      <c r="V335" s="98" t="str">
        <f t="shared" si="18"/>
        <v/>
      </c>
      <c r="W335" s="98" t="str">
        <f t="shared" si="19"/>
        <v/>
      </c>
      <c r="X335" s="40" t="str">
        <f t="shared" si="20"/>
        <v/>
      </c>
      <c r="Y335" s="40" t="str">
        <f t="shared" si="21"/>
        <v/>
      </c>
      <c r="Z335" s="40" t="str">
        <f t="shared" si="22"/>
        <v/>
      </c>
      <c r="AA335" s="40" t="str">
        <f t="shared" si="23"/>
        <v/>
      </c>
      <c r="AB335" s="40" t="str">
        <f t="shared" si="24"/>
        <v/>
      </c>
      <c r="AC335" s="40" t="str">
        <f t="shared" si="25"/>
        <v/>
      </c>
      <c r="AD335" s="40" t="str">
        <f t="shared" ref="AD335:AE335" si="1369">IF($D335=0,"",IFERROR(F335/AA335,0.5))</f>
        <v/>
      </c>
      <c r="AE335" s="40" t="str">
        <f t="shared" si="1369"/>
        <v/>
      </c>
      <c r="AF335" s="34" t="str">
        <f t="shared" si="27"/>
        <v/>
      </c>
      <c r="AG335" s="34" t="str">
        <f t="shared" ref="AG335:AH335" si="1370">IF($D335=0,"",ROUND(AA335*AD335,0))</f>
        <v/>
      </c>
      <c r="AH335" s="34" t="str">
        <f t="shared" si="1370"/>
        <v/>
      </c>
      <c r="AI335" s="34" t="str">
        <f t="shared" si="29"/>
        <v/>
      </c>
      <c r="AJ335" s="80"/>
      <c r="AK335" s="99"/>
      <c r="AL335" s="17"/>
      <c r="AM335" s="100" t="str">
        <f t="shared" si="30"/>
        <v/>
      </c>
      <c r="AN335" s="43" t="str">
        <f t="shared" si="31"/>
        <v/>
      </c>
      <c r="AO335" s="100" t="str">
        <f t="shared" si="32"/>
        <v/>
      </c>
      <c r="AP335" s="42" t="str">
        <f t="shared" si="33"/>
        <v/>
      </c>
      <c r="AQ335" s="39" t="str">
        <f t="shared" si="34"/>
        <v/>
      </c>
      <c r="AR335" s="39" t="str">
        <f t="shared" si="35"/>
        <v/>
      </c>
      <c r="AS335" s="39" t="str">
        <f t="shared" si="36"/>
        <v/>
      </c>
      <c r="AT335" s="39" t="str">
        <f t="shared" si="37"/>
        <v/>
      </c>
      <c r="AU335" s="39" t="str">
        <f t="shared" si="10"/>
        <v/>
      </c>
      <c r="AV335" s="39" t="str">
        <f t="shared" si="38"/>
        <v/>
      </c>
      <c r="AW335" s="39" t="str">
        <f t="shared" si="39"/>
        <v/>
      </c>
      <c r="AX335" s="39" t="str">
        <f t="shared" si="40"/>
        <v/>
      </c>
    </row>
    <row r="336">
      <c r="A336" s="73"/>
      <c r="B336" s="73"/>
      <c r="C336" s="73"/>
      <c r="D336" s="74">
        <f t="shared" si="11"/>
        <v>0</v>
      </c>
      <c r="E336" s="84" t="str">
        <f>'AtLarge; STUV'!M342</f>
        <v/>
      </c>
      <c r="F336" s="84" t="str">
        <f>'AtLarge; STUV'!N342</f>
        <v/>
      </c>
      <c r="G336" s="85" t="str">
        <f>'AtLarge; STUV'!O342</f>
        <v/>
      </c>
      <c r="H336" s="85" t="str">
        <f>'AtLarge; STUV'!P342</f>
        <v/>
      </c>
      <c r="I336" s="94" t="str">
        <f t="shared" si="12"/>
        <v/>
      </c>
      <c r="J336" s="95" t="str">
        <f t="shared" si="13"/>
        <v/>
      </c>
      <c r="K336" s="96" t="str">
        <f t="shared" ref="K336:M336" si="1371">IF($D336=0,"",POWER($I336,K$2))</f>
        <v/>
      </c>
      <c r="L336" s="96" t="str">
        <f t="shared" si="1371"/>
        <v/>
      </c>
      <c r="M336" s="96" t="str">
        <f t="shared" si="1371"/>
        <v/>
      </c>
      <c r="N336" s="97" t="str">
        <f t="shared" ref="N336:O336" si="1372">IF($D336=0,"",$J336*K336)</f>
        <v/>
      </c>
      <c r="O336" s="97" t="str">
        <f t="shared" si="1372"/>
        <v/>
      </c>
      <c r="P336" s="40"/>
      <c r="Q336" s="40"/>
      <c r="R336" s="40"/>
      <c r="S336" s="40"/>
      <c r="T336" s="84" t="str">
        <f t="shared" si="16"/>
        <v/>
      </c>
      <c r="U336" s="84" t="str">
        <f t="shared" si="17"/>
        <v/>
      </c>
      <c r="V336" s="98" t="str">
        <f t="shared" si="18"/>
        <v/>
      </c>
      <c r="W336" s="98" t="str">
        <f t="shared" si="19"/>
        <v/>
      </c>
      <c r="X336" s="40" t="str">
        <f t="shared" si="20"/>
        <v/>
      </c>
      <c r="Y336" s="40" t="str">
        <f t="shared" si="21"/>
        <v/>
      </c>
      <c r="Z336" s="40" t="str">
        <f t="shared" si="22"/>
        <v/>
      </c>
      <c r="AA336" s="40" t="str">
        <f t="shared" si="23"/>
        <v/>
      </c>
      <c r="AB336" s="40" t="str">
        <f t="shared" si="24"/>
        <v/>
      </c>
      <c r="AC336" s="40" t="str">
        <f t="shared" si="25"/>
        <v/>
      </c>
      <c r="AD336" s="40" t="str">
        <f t="shared" ref="AD336:AE336" si="1373">IF($D336=0,"",IFERROR(F336/AA336,0.5))</f>
        <v/>
      </c>
      <c r="AE336" s="40" t="str">
        <f t="shared" si="1373"/>
        <v/>
      </c>
      <c r="AF336" s="34" t="str">
        <f t="shared" si="27"/>
        <v/>
      </c>
      <c r="AG336" s="34" t="str">
        <f t="shared" ref="AG336:AH336" si="1374">IF($D336=0,"",ROUND(AA336*AD336,0))</f>
        <v/>
      </c>
      <c r="AH336" s="34" t="str">
        <f t="shared" si="1374"/>
        <v/>
      </c>
      <c r="AI336" s="34" t="str">
        <f t="shared" si="29"/>
        <v/>
      </c>
      <c r="AJ336" s="80"/>
      <c r="AK336" s="99"/>
      <c r="AL336" s="17"/>
      <c r="AM336" s="100" t="str">
        <f t="shared" si="30"/>
        <v/>
      </c>
      <c r="AN336" s="43" t="str">
        <f t="shared" si="31"/>
        <v/>
      </c>
      <c r="AO336" s="100" t="str">
        <f t="shared" si="32"/>
        <v/>
      </c>
      <c r="AP336" s="42" t="str">
        <f t="shared" si="33"/>
        <v/>
      </c>
      <c r="AQ336" s="39" t="str">
        <f t="shared" si="34"/>
        <v/>
      </c>
      <c r="AR336" s="39" t="str">
        <f t="shared" si="35"/>
        <v/>
      </c>
      <c r="AS336" s="39" t="str">
        <f t="shared" si="36"/>
        <v/>
      </c>
      <c r="AT336" s="39" t="str">
        <f t="shared" si="37"/>
        <v/>
      </c>
      <c r="AU336" s="39" t="str">
        <f t="shared" si="10"/>
        <v/>
      </c>
      <c r="AV336" s="39" t="str">
        <f t="shared" si="38"/>
        <v/>
      </c>
      <c r="AW336" s="39" t="str">
        <f t="shared" si="39"/>
        <v/>
      </c>
      <c r="AX336" s="39" t="str">
        <f t="shared" si="40"/>
        <v/>
      </c>
    </row>
    <row r="337">
      <c r="A337" s="73"/>
      <c r="B337" s="73"/>
      <c r="C337" s="73"/>
      <c r="D337" s="74">
        <f t="shared" si="11"/>
        <v>0</v>
      </c>
      <c r="E337" s="84" t="str">
        <f>'AtLarge; STUV'!M343</f>
        <v/>
      </c>
      <c r="F337" s="84" t="str">
        <f>'AtLarge; STUV'!N343</f>
        <v/>
      </c>
      <c r="G337" s="85" t="str">
        <f>'AtLarge; STUV'!O343</f>
        <v/>
      </c>
      <c r="H337" s="85" t="str">
        <f>'AtLarge; STUV'!P343</f>
        <v/>
      </c>
      <c r="I337" s="94" t="str">
        <f t="shared" si="12"/>
        <v/>
      </c>
      <c r="J337" s="95" t="str">
        <f t="shared" si="13"/>
        <v/>
      </c>
      <c r="K337" s="96" t="str">
        <f t="shared" ref="K337:M337" si="1375">IF($D337=0,"",POWER($I337,K$2))</f>
        <v/>
      </c>
      <c r="L337" s="96" t="str">
        <f t="shared" si="1375"/>
        <v/>
      </c>
      <c r="M337" s="96" t="str">
        <f t="shared" si="1375"/>
        <v/>
      </c>
      <c r="N337" s="97" t="str">
        <f t="shared" ref="N337:O337" si="1376">IF($D337=0,"",$J337*K337)</f>
        <v/>
      </c>
      <c r="O337" s="97" t="str">
        <f t="shared" si="1376"/>
        <v/>
      </c>
      <c r="P337" s="40"/>
      <c r="Q337" s="40"/>
      <c r="R337" s="40"/>
      <c r="S337" s="40"/>
      <c r="T337" s="84" t="str">
        <f t="shared" si="16"/>
        <v/>
      </c>
      <c r="U337" s="84" t="str">
        <f t="shared" si="17"/>
        <v/>
      </c>
      <c r="V337" s="98" t="str">
        <f t="shared" si="18"/>
        <v/>
      </c>
      <c r="W337" s="98" t="str">
        <f t="shared" si="19"/>
        <v/>
      </c>
      <c r="X337" s="40" t="str">
        <f t="shared" si="20"/>
        <v/>
      </c>
      <c r="Y337" s="40" t="str">
        <f t="shared" si="21"/>
        <v/>
      </c>
      <c r="Z337" s="40" t="str">
        <f t="shared" si="22"/>
        <v/>
      </c>
      <c r="AA337" s="40" t="str">
        <f t="shared" si="23"/>
        <v/>
      </c>
      <c r="AB337" s="40" t="str">
        <f t="shared" si="24"/>
        <v/>
      </c>
      <c r="AC337" s="40" t="str">
        <f t="shared" si="25"/>
        <v/>
      </c>
      <c r="AD337" s="40" t="str">
        <f t="shared" ref="AD337:AE337" si="1377">IF($D337=0,"",IFERROR(F337/AA337,0.5))</f>
        <v/>
      </c>
      <c r="AE337" s="40" t="str">
        <f t="shared" si="1377"/>
        <v/>
      </c>
      <c r="AF337" s="34" t="str">
        <f t="shared" si="27"/>
        <v/>
      </c>
      <c r="AG337" s="34" t="str">
        <f t="shared" ref="AG337:AH337" si="1378">IF($D337=0,"",ROUND(AA337*AD337,0))</f>
        <v/>
      </c>
      <c r="AH337" s="34" t="str">
        <f t="shared" si="1378"/>
        <v/>
      </c>
      <c r="AI337" s="34" t="str">
        <f t="shared" si="29"/>
        <v/>
      </c>
      <c r="AJ337" s="80"/>
      <c r="AK337" s="99"/>
      <c r="AL337" s="17"/>
      <c r="AM337" s="100" t="str">
        <f t="shared" si="30"/>
        <v/>
      </c>
      <c r="AN337" s="43" t="str">
        <f t="shared" si="31"/>
        <v/>
      </c>
      <c r="AO337" s="100" t="str">
        <f t="shared" si="32"/>
        <v/>
      </c>
      <c r="AP337" s="42" t="str">
        <f t="shared" si="33"/>
        <v/>
      </c>
      <c r="AQ337" s="39" t="str">
        <f t="shared" si="34"/>
        <v/>
      </c>
      <c r="AR337" s="39" t="str">
        <f t="shared" si="35"/>
        <v/>
      </c>
      <c r="AS337" s="39" t="str">
        <f t="shared" si="36"/>
        <v/>
      </c>
      <c r="AT337" s="39" t="str">
        <f t="shared" si="37"/>
        <v/>
      </c>
      <c r="AU337" s="39" t="str">
        <f t="shared" si="10"/>
        <v/>
      </c>
      <c r="AV337" s="39" t="str">
        <f t="shared" si="38"/>
        <v/>
      </c>
      <c r="AW337" s="39" t="str">
        <f t="shared" si="39"/>
        <v/>
      </c>
      <c r="AX337" s="39" t="str">
        <f t="shared" si="40"/>
        <v/>
      </c>
    </row>
    <row r="338">
      <c r="A338" s="73"/>
      <c r="B338" s="73"/>
      <c r="C338" s="73"/>
      <c r="D338" s="74">
        <f t="shared" si="11"/>
        <v>0</v>
      </c>
      <c r="E338" s="84" t="str">
        <f>'AtLarge; STUV'!M344</f>
        <v/>
      </c>
      <c r="F338" s="84" t="str">
        <f>'AtLarge; STUV'!N344</f>
        <v/>
      </c>
      <c r="G338" s="85" t="str">
        <f>'AtLarge; STUV'!O344</f>
        <v/>
      </c>
      <c r="H338" s="85" t="str">
        <f>'AtLarge; STUV'!P344</f>
        <v/>
      </c>
      <c r="I338" s="94" t="str">
        <f t="shared" si="12"/>
        <v/>
      </c>
      <c r="J338" s="95" t="str">
        <f t="shared" si="13"/>
        <v/>
      </c>
      <c r="K338" s="96" t="str">
        <f t="shared" ref="K338:M338" si="1379">IF($D338=0,"",POWER($I338,K$2))</f>
        <v/>
      </c>
      <c r="L338" s="96" t="str">
        <f t="shared" si="1379"/>
        <v/>
      </c>
      <c r="M338" s="96" t="str">
        <f t="shared" si="1379"/>
        <v/>
      </c>
      <c r="N338" s="97" t="str">
        <f t="shared" ref="N338:O338" si="1380">IF($D338=0,"",$J338*K338)</f>
        <v/>
      </c>
      <c r="O338" s="97" t="str">
        <f t="shared" si="1380"/>
        <v/>
      </c>
      <c r="P338" s="40"/>
      <c r="Q338" s="40"/>
      <c r="R338" s="40"/>
      <c r="S338" s="40"/>
      <c r="T338" s="84" t="str">
        <f t="shared" si="16"/>
        <v/>
      </c>
      <c r="U338" s="84" t="str">
        <f t="shared" si="17"/>
        <v/>
      </c>
      <c r="V338" s="98" t="str">
        <f t="shared" si="18"/>
        <v/>
      </c>
      <c r="W338" s="98" t="str">
        <f t="shared" si="19"/>
        <v/>
      </c>
      <c r="X338" s="40" t="str">
        <f t="shared" si="20"/>
        <v/>
      </c>
      <c r="Y338" s="40" t="str">
        <f t="shared" si="21"/>
        <v/>
      </c>
      <c r="Z338" s="40" t="str">
        <f t="shared" si="22"/>
        <v/>
      </c>
      <c r="AA338" s="40" t="str">
        <f t="shared" si="23"/>
        <v/>
      </c>
      <c r="AB338" s="40" t="str">
        <f t="shared" si="24"/>
        <v/>
      </c>
      <c r="AC338" s="40" t="str">
        <f t="shared" si="25"/>
        <v/>
      </c>
      <c r="AD338" s="40" t="str">
        <f t="shared" ref="AD338:AE338" si="1381">IF($D338=0,"",IFERROR(F338/AA338,0.5))</f>
        <v/>
      </c>
      <c r="AE338" s="40" t="str">
        <f t="shared" si="1381"/>
        <v/>
      </c>
      <c r="AF338" s="34" t="str">
        <f t="shared" si="27"/>
        <v/>
      </c>
      <c r="AG338" s="34" t="str">
        <f t="shared" ref="AG338:AH338" si="1382">IF($D338=0,"",ROUND(AA338*AD338,0))</f>
        <v/>
      </c>
      <c r="AH338" s="34" t="str">
        <f t="shared" si="1382"/>
        <v/>
      </c>
      <c r="AI338" s="34" t="str">
        <f t="shared" si="29"/>
        <v/>
      </c>
      <c r="AJ338" s="80"/>
      <c r="AK338" s="99"/>
      <c r="AL338" s="17"/>
      <c r="AM338" s="100" t="str">
        <f t="shared" si="30"/>
        <v/>
      </c>
      <c r="AN338" s="43" t="str">
        <f t="shared" si="31"/>
        <v/>
      </c>
      <c r="AO338" s="100" t="str">
        <f t="shared" si="32"/>
        <v/>
      </c>
      <c r="AP338" s="42" t="str">
        <f t="shared" si="33"/>
        <v/>
      </c>
      <c r="AQ338" s="39" t="str">
        <f t="shared" si="34"/>
        <v/>
      </c>
      <c r="AR338" s="39" t="str">
        <f t="shared" si="35"/>
        <v/>
      </c>
      <c r="AS338" s="39" t="str">
        <f t="shared" si="36"/>
        <v/>
      </c>
      <c r="AT338" s="39" t="str">
        <f t="shared" si="37"/>
        <v/>
      </c>
      <c r="AU338" s="39" t="str">
        <f t="shared" si="10"/>
        <v/>
      </c>
      <c r="AV338" s="39" t="str">
        <f t="shared" si="38"/>
        <v/>
      </c>
      <c r="AW338" s="39" t="str">
        <f t="shared" si="39"/>
        <v/>
      </c>
      <c r="AX338" s="39" t="str">
        <f t="shared" si="40"/>
        <v/>
      </c>
    </row>
    <row r="339">
      <c r="A339" s="73"/>
      <c r="B339" s="73"/>
      <c r="C339" s="73"/>
      <c r="D339" s="74">
        <f t="shared" si="11"/>
        <v>0</v>
      </c>
      <c r="E339" s="84" t="str">
        <f>'AtLarge; STUV'!M345</f>
        <v/>
      </c>
      <c r="F339" s="84" t="str">
        <f>'AtLarge; STUV'!N345</f>
        <v/>
      </c>
      <c r="G339" s="85" t="str">
        <f>'AtLarge; STUV'!O345</f>
        <v/>
      </c>
      <c r="H339" s="85" t="str">
        <f>'AtLarge; STUV'!P345</f>
        <v/>
      </c>
      <c r="I339" s="94" t="str">
        <f t="shared" si="12"/>
        <v/>
      </c>
      <c r="J339" s="95" t="str">
        <f t="shared" si="13"/>
        <v/>
      </c>
      <c r="K339" s="96" t="str">
        <f t="shared" ref="K339:M339" si="1383">IF($D339=0,"",POWER($I339,K$2))</f>
        <v/>
      </c>
      <c r="L339" s="96" t="str">
        <f t="shared" si="1383"/>
        <v/>
      </c>
      <c r="M339" s="96" t="str">
        <f t="shared" si="1383"/>
        <v/>
      </c>
      <c r="N339" s="97" t="str">
        <f t="shared" ref="N339:O339" si="1384">IF($D339=0,"",$J339*K339)</f>
        <v/>
      </c>
      <c r="O339" s="97" t="str">
        <f t="shared" si="1384"/>
        <v/>
      </c>
      <c r="P339" s="40"/>
      <c r="Q339" s="40"/>
      <c r="R339" s="40"/>
      <c r="S339" s="40"/>
      <c r="T339" s="84" t="str">
        <f t="shared" si="16"/>
        <v/>
      </c>
      <c r="U339" s="84" t="str">
        <f t="shared" si="17"/>
        <v/>
      </c>
      <c r="V339" s="98" t="str">
        <f t="shared" si="18"/>
        <v/>
      </c>
      <c r="W339" s="98" t="str">
        <f t="shared" si="19"/>
        <v/>
      </c>
      <c r="X339" s="40" t="str">
        <f t="shared" si="20"/>
        <v/>
      </c>
      <c r="Y339" s="40" t="str">
        <f t="shared" si="21"/>
        <v/>
      </c>
      <c r="Z339" s="40" t="str">
        <f t="shared" si="22"/>
        <v/>
      </c>
      <c r="AA339" s="40" t="str">
        <f t="shared" si="23"/>
        <v/>
      </c>
      <c r="AB339" s="40" t="str">
        <f t="shared" si="24"/>
        <v/>
      </c>
      <c r="AC339" s="40" t="str">
        <f t="shared" si="25"/>
        <v/>
      </c>
      <c r="AD339" s="40" t="str">
        <f t="shared" ref="AD339:AE339" si="1385">IF($D339=0,"",IFERROR(F339/AA339,0.5))</f>
        <v/>
      </c>
      <c r="AE339" s="40" t="str">
        <f t="shared" si="1385"/>
        <v/>
      </c>
      <c r="AF339" s="34" t="str">
        <f t="shared" si="27"/>
        <v/>
      </c>
      <c r="AG339" s="34" t="str">
        <f t="shared" ref="AG339:AH339" si="1386">IF($D339=0,"",ROUND(AA339*AD339,0))</f>
        <v/>
      </c>
      <c r="AH339" s="34" t="str">
        <f t="shared" si="1386"/>
        <v/>
      </c>
      <c r="AI339" s="34" t="str">
        <f t="shared" si="29"/>
        <v/>
      </c>
      <c r="AJ339" s="80"/>
      <c r="AK339" s="99"/>
      <c r="AL339" s="17"/>
      <c r="AM339" s="100" t="str">
        <f t="shared" si="30"/>
        <v/>
      </c>
      <c r="AN339" s="43" t="str">
        <f t="shared" si="31"/>
        <v/>
      </c>
      <c r="AO339" s="100" t="str">
        <f t="shared" si="32"/>
        <v/>
      </c>
      <c r="AP339" s="42" t="str">
        <f t="shared" si="33"/>
        <v/>
      </c>
      <c r="AQ339" s="39" t="str">
        <f t="shared" si="34"/>
        <v/>
      </c>
      <c r="AR339" s="39" t="str">
        <f t="shared" si="35"/>
        <v/>
      </c>
      <c r="AS339" s="39" t="str">
        <f t="shared" si="36"/>
        <v/>
      </c>
      <c r="AT339" s="39" t="str">
        <f t="shared" si="37"/>
        <v/>
      </c>
      <c r="AU339" s="39" t="str">
        <f t="shared" si="10"/>
        <v/>
      </c>
      <c r="AV339" s="39" t="str">
        <f t="shared" si="38"/>
        <v/>
      </c>
      <c r="AW339" s="39" t="str">
        <f t="shared" si="39"/>
        <v/>
      </c>
      <c r="AX339" s="39" t="str">
        <f t="shared" si="40"/>
        <v/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1.25"/>
    <col customWidth="1" min="30" max="30" width="14.38"/>
    <col customWidth="1" min="31" max="31" width="14.5"/>
  </cols>
  <sheetData>
    <row r="1">
      <c r="A1" s="73" t="s">
        <v>155</v>
      </c>
      <c r="B1" s="73" t="s">
        <v>16</v>
      </c>
      <c r="C1" s="73" t="s">
        <v>153</v>
      </c>
      <c r="D1" s="74" t="s">
        <v>109</v>
      </c>
      <c r="E1" s="75">
        <f t="shared" ref="E1:H1" si="1">SUM(E3:E339)</f>
        <v>7730</v>
      </c>
      <c r="F1" s="75">
        <f t="shared" si="1"/>
        <v>9473</v>
      </c>
      <c r="G1" s="75">
        <f t="shared" si="1"/>
        <v>5930</v>
      </c>
      <c r="H1" s="75">
        <f t="shared" si="1"/>
        <v>13406</v>
      </c>
      <c r="I1" s="76" t="s">
        <v>31</v>
      </c>
      <c r="J1" s="77" t="s">
        <v>31</v>
      </c>
      <c r="K1" s="78">
        <f t="shared" ref="K1:O1" si="2">SUM(K3:K339)</f>
        <v>59</v>
      </c>
      <c r="L1" s="78">
        <f t="shared" si="2"/>
        <v>32.67812026</v>
      </c>
      <c r="M1" s="78">
        <f t="shared" si="2"/>
        <v>18.40149748</v>
      </c>
      <c r="N1" s="78">
        <f t="shared" si="2"/>
        <v>41.55861541</v>
      </c>
      <c r="O1" s="78">
        <f t="shared" si="2"/>
        <v>23.19129401</v>
      </c>
      <c r="P1" s="79" t="s">
        <v>110</v>
      </c>
      <c r="Q1" s="79">
        <v>0.0</v>
      </c>
      <c r="R1" s="79">
        <v>1.0</v>
      </c>
      <c r="S1" s="80" t="s">
        <v>111</v>
      </c>
      <c r="T1" s="76" t="s">
        <v>31</v>
      </c>
      <c r="U1" s="77" t="s">
        <v>31</v>
      </c>
      <c r="V1" s="76" t="s">
        <v>31</v>
      </c>
      <c r="W1" s="77" t="s">
        <v>31</v>
      </c>
      <c r="X1" s="77" t="s">
        <v>31</v>
      </c>
      <c r="Y1" s="77" t="s">
        <v>31</v>
      </c>
      <c r="Z1" s="77" t="s">
        <v>31</v>
      </c>
      <c r="AA1" s="77" t="s">
        <v>31</v>
      </c>
      <c r="AB1" s="77" t="s">
        <v>31</v>
      </c>
      <c r="AC1" s="77" t="s">
        <v>31</v>
      </c>
      <c r="AD1" s="77" t="s">
        <v>31</v>
      </c>
      <c r="AE1" s="77" t="s">
        <v>31</v>
      </c>
      <c r="AF1" s="75">
        <f t="shared" ref="AF1:AI1" si="3">SUM(AF3:AF339)</f>
        <v>11613</v>
      </c>
      <c r="AG1" s="75">
        <f t="shared" si="3"/>
        <v>9473</v>
      </c>
      <c r="AH1" s="75">
        <f t="shared" si="3"/>
        <v>5930</v>
      </c>
      <c r="AI1" s="75">
        <f t="shared" si="3"/>
        <v>4506</v>
      </c>
      <c r="AJ1" s="81"/>
      <c r="AK1" s="81"/>
      <c r="AL1" s="40"/>
      <c r="AM1" s="82">
        <f t="shared" ref="AM1:AN1" si="4">AF1+AH1+AJ1</f>
        <v>17543</v>
      </c>
      <c r="AN1" s="82">
        <f t="shared" si="4"/>
        <v>13979</v>
      </c>
      <c r="AO1" s="82"/>
      <c r="AP1" s="83"/>
      <c r="AQ1" s="40"/>
      <c r="AR1" s="40"/>
      <c r="AS1" s="40"/>
      <c r="AT1" s="40"/>
      <c r="AU1" s="40"/>
      <c r="AV1" s="40"/>
      <c r="AW1" s="40"/>
      <c r="AX1" s="40"/>
    </row>
    <row r="2">
      <c r="A2" s="73" t="s">
        <v>156</v>
      </c>
      <c r="B2" s="78" t="s">
        <v>113</v>
      </c>
      <c r="C2" s="73" t="s">
        <v>14</v>
      </c>
      <c r="D2" s="74" t="s">
        <v>114</v>
      </c>
      <c r="E2" s="84" t="str">
        <f>'SchoolBoard; STUV'!G8</f>
        <v>MONTOGNESE</v>
      </c>
      <c r="F2" s="84" t="str">
        <f>'SchoolBoard; STUV'!H8</f>
        <v>TAYLOR</v>
      </c>
      <c r="G2" s="85" t="str">
        <f>'SchoolBoard; STUV'!I8</f>
        <v>MONTOGNESE</v>
      </c>
      <c r="H2" s="85" t="str">
        <f>'SchoolBoard; STUV'!J8</f>
        <v>TAYLOR</v>
      </c>
      <c r="I2" s="86" t="s">
        <v>150</v>
      </c>
      <c r="J2" s="86" t="s">
        <v>116</v>
      </c>
      <c r="K2" s="73">
        <v>0.0</v>
      </c>
      <c r="L2" s="73">
        <v>1.0</v>
      </c>
      <c r="M2" s="73">
        <v>2.0</v>
      </c>
      <c r="N2" s="73">
        <v>0.0</v>
      </c>
      <c r="O2" s="73">
        <v>1.0</v>
      </c>
      <c r="P2" s="79">
        <v>0.0</v>
      </c>
      <c r="Q2" s="87">
        <f t="shared" ref="Q2:R2" si="5">K1</f>
        <v>59</v>
      </c>
      <c r="R2" s="87">
        <f t="shared" si="5"/>
        <v>32.67812026</v>
      </c>
      <c r="S2" s="88">
        <f>N1</f>
        <v>41.55861541</v>
      </c>
      <c r="T2" s="84" t="s">
        <v>117</v>
      </c>
      <c r="U2" s="86" t="s">
        <v>118</v>
      </c>
      <c r="V2" s="89" t="s">
        <v>119</v>
      </c>
      <c r="W2" s="90" t="s">
        <v>120</v>
      </c>
      <c r="X2" s="17" t="s">
        <v>121</v>
      </c>
      <c r="Y2" s="17" t="s">
        <v>122</v>
      </c>
      <c r="Z2" s="17" t="s">
        <v>123</v>
      </c>
      <c r="AA2" s="17" t="s">
        <v>124</v>
      </c>
      <c r="AB2" s="17" t="s">
        <v>125</v>
      </c>
      <c r="AC2" s="17" t="s">
        <v>126</v>
      </c>
      <c r="AD2" s="17" t="s">
        <v>127</v>
      </c>
      <c r="AE2" s="17" t="s">
        <v>127</v>
      </c>
      <c r="AF2" s="79" t="s">
        <v>128</v>
      </c>
      <c r="AG2" s="79" t="s">
        <v>129</v>
      </c>
      <c r="AH2" s="79" t="s">
        <v>130</v>
      </c>
      <c r="AI2" s="79" t="s">
        <v>131</v>
      </c>
      <c r="AJ2" s="91"/>
      <c r="AK2" s="92"/>
      <c r="AL2" s="17" t="str">
        <f>'SchoolBoard; STUV'!F8</f>
        <v>Registered</v>
      </c>
      <c r="AM2" s="93" t="s">
        <v>134</v>
      </c>
      <c r="AN2" s="93" t="s">
        <v>135</v>
      </c>
      <c r="AO2" s="93" t="s">
        <v>33</v>
      </c>
      <c r="AP2" s="17" t="s">
        <v>136</v>
      </c>
      <c r="AQ2" s="17" t="s">
        <v>61</v>
      </c>
      <c r="AR2" s="17" t="s">
        <v>62</v>
      </c>
      <c r="AS2" s="17" t="s">
        <v>64</v>
      </c>
      <c r="AT2" s="17" t="s">
        <v>65</v>
      </c>
      <c r="AU2" s="40" t="str">
        <f t="shared" ref="AU2:AU130" si="11">AQ2</f>
        <v>Old Alpha</v>
      </c>
      <c r="AV2" s="17" t="s">
        <v>63</v>
      </c>
      <c r="AW2" s="17" t="s">
        <v>64</v>
      </c>
      <c r="AX2" s="17" t="s">
        <v>66</v>
      </c>
    </row>
    <row r="3">
      <c r="A3" s="73"/>
      <c r="B3" s="73"/>
      <c r="C3" s="73"/>
      <c r="D3" s="74">
        <f t="shared" ref="D3:D130" si="12">IF(E3="",0,1)</f>
        <v>1</v>
      </c>
      <c r="E3" s="84">
        <f>'SchoolBoard; STUV'!M9</f>
        <v>203</v>
      </c>
      <c r="F3" s="84">
        <f>'SchoolBoard; STUV'!N9</f>
        <v>251</v>
      </c>
      <c r="G3" s="85">
        <f>'SchoolBoard; STUV'!O9</f>
        <v>133</v>
      </c>
      <c r="H3" s="85">
        <f>'SchoolBoard; STUV'!P9</f>
        <v>345</v>
      </c>
      <c r="I3" s="94">
        <f t="shared" ref="I3:I61" si="13">IF(D3=0,"",1-(E3/(E3+F3)))</f>
        <v>0.5528634361</v>
      </c>
      <c r="J3" s="95">
        <f t="shared" ref="J3:J61" si="14">IF(D3=0,"",1-(G3/(G3+H3)))</f>
        <v>0.7217573222</v>
      </c>
      <c r="K3" s="96">
        <f t="shared" ref="K3:M3" si="6">IF($D3=0,"",POWER($I3,K$2))</f>
        <v>1</v>
      </c>
      <c r="L3" s="96">
        <f t="shared" si="6"/>
        <v>0.5528634361</v>
      </c>
      <c r="M3" s="96">
        <f t="shared" si="6"/>
        <v>0.305657979</v>
      </c>
      <c r="N3" s="97">
        <f t="shared" ref="N3:O3" si="7">IF($D3=0,"",$J3*K3)</f>
        <v>0.7217573222</v>
      </c>
      <c r="O3" s="97">
        <f t="shared" si="7"/>
        <v>0.3990332332</v>
      </c>
      <c r="P3" s="79">
        <v>1.0</v>
      </c>
      <c r="Q3" s="87">
        <f t="shared" ref="Q3:R3" si="8">L1</f>
        <v>32.67812026</v>
      </c>
      <c r="R3" s="87">
        <f t="shared" si="8"/>
        <v>18.40149748</v>
      </c>
      <c r="S3" s="88">
        <f>O1</f>
        <v>23.19129401</v>
      </c>
      <c r="T3" s="94">
        <f t="shared" ref="T3:T130" si="17">IF(D3=0,"",I3)</f>
        <v>0.5528634361</v>
      </c>
      <c r="U3" s="94">
        <f t="shared" ref="U3:U130" si="18">IF(D3=0,"",J3-$S$6)</f>
        <v>0.3351435753</v>
      </c>
      <c r="V3" s="98">
        <f t="shared" ref="V3:V130" si="19">IF($D3=0,"",1-($S$13*T3-$S$14*U3))</f>
        <v>0.5539877527</v>
      </c>
      <c r="W3" s="98">
        <f t="shared" ref="W3:W130" si="20">IF($D3=0,"",1-($S$14*T3+$S$13*U3))</f>
        <v>0.5319697977</v>
      </c>
      <c r="X3" s="40">
        <f t="shared" ref="X3:X130" si="21">IF($D3=0,"",E3+F3)</f>
        <v>454</v>
      </c>
      <c r="Y3" s="40">
        <f t="shared" ref="Y3:Y130" si="22">IF($D3=0,"",G3+H3)</f>
        <v>478</v>
      </c>
      <c r="Z3" s="40">
        <f t="shared" ref="Z3:Z130" si="23">IF($D3=0,"",X3*V3)</f>
        <v>251.5104397</v>
      </c>
      <c r="AA3" s="40">
        <f t="shared" ref="AA3:AA130" si="24">IF($D3=0,"",X3-Z3)</f>
        <v>202.4895603</v>
      </c>
      <c r="AB3" s="40">
        <f t="shared" ref="AB3:AB130" si="25">IF($D3=0,"",Y3*W3)</f>
        <v>254.2815633</v>
      </c>
      <c r="AC3" s="40">
        <f t="shared" ref="AC3:AC130" si="26">IF($D3=0,"",Y3-AB3)</f>
        <v>223.7184367</v>
      </c>
      <c r="AD3" s="40">
        <f t="shared" ref="AD3:AE3" si="9">IF($D3=0,"",IFERROR(F3/AA3,0.5))</f>
        <v>1.239570078</v>
      </c>
      <c r="AE3" s="40">
        <f t="shared" si="9"/>
        <v>0.5230422461</v>
      </c>
      <c r="AF3" s="34">
        <f t="shared" ref="AF3:AF130" si="28">IF($D3=0,"",ROUND(Z3*AD3,0))</f>
        <v>312</v>
      </c>
      <c r="AG3" s="34">
        <f t="shared" ref="AG3:AH3" si="10">IF($D3=0,"",ROUND(AA3*AD3,0))</f>
        <v>251</v>
      </c>
      <c r="AH3" s="34">
        <f t="shared" si="10"/>
        <v>133</v>
      </c>
      <c r="AI3" s="34">
        <f t="shared" ref="AI3:AI130" si="30">IF($D3=0,"",ROUND(AC3*AE3,0))</f>
        <v>117</v>
      </c>
      <c r="AJ3" s="80"/>
      <c r="AK3" s="99"/>
      <c r="AL3" s="17">
        <f>'SchoolBoard; STUV'!F9</f>
        <v>1539</v>
      </c>
      <c r="AM3" s="100">
        <f t="shared" ref="AM3:AM130" si="31">IF(D3=0,"",E3+F3+G3+H3)</f>
        <v>932</v>
      </c>
      <c r="AN3" s="43">
        <f t="shared" ref="AN3:AN130" si="32">IF(D3=0,"",AM3/AL3)</f>
        <v>0.6055880442</v>
      </c>
      <c r="AO3" s="100">
        <f t="shared" ref="AO3:AO130" si="33">IF(D3=0,"",AF3+AG3+AH3+AI3)</f>
        <v>813</v>
      </c>
      <c r="AP3" s="42">
        <f t="shared" ref="AP3:AP130" si="34">IF(D3=0,"",AO3/AL3)</f>
        <v>0.5282651072</v>
      </c>
      <c r="AQ3" s="39">
        <f t="shared" ref="AQ3:AQ130" si="35">IF(D3=0,"",(E3+G3)/(E3+F3+G3+H3))</f>
        <v>0.3605150215</v>
      </c>
      <c r="AR3" s="39">
        <f t="shared" ref="AR3:AR130" si="36">IF(D3=0,"",(E3+H3)/(E3+F3+G3+H3))</f>
        <v>0.5879828326</v>
      </c>
      <c r="AS3" s="39">
        <f t="shared" ref="AS3:AS130" si="37">IF(D3=0,"",(AF3+AH3)/(AF3+AG3+AH3+AI3))</f>
        <v>0.5473554736</v>
      </c>
      <c r="AT3" s="39">
        <f t="shared" ref="AT3:AT130" si="38">IF(D3=0,"",(AF3+AI3)/(AF3+AG3+AH3+AI3))</f>
        <v>0.5276752768</v>
      </c>
      <c r="AU3" s="39">
        <f t="shared" si="11"/>
        <v>0.3605150215</v>
      </c>
      <c r="AV3" s="39">
        <f t="shared" ref="AV3:AV130" si="39">IF(D3=0,"",(E3+F3)/(E3+F3+G3+H3))</f>
        <v>0.4871244635</v>
      </c>
      <c r="AW3" s="39">
        <f t="shared" ref="AW3:AW130" si="40">AS3</f>
        <v>0.5473554736</v>
      </c>
      <c r="AX3" s="39">
        <f t="shared" ref="AX3:AX130" si="41">IF(D3=0,"",(AF3+AG3)/(AF3+AG3+AH3+AI3))</f>
        <v>0.692496925</v>
      </c>
    </row>
    <row r="4">
      <c r="A4" s="73"/>
      <c r="B4" s="73"/>
      <c r="C4" s="73"/>
      <c r="D4" s="74">
        <f t="shared" si="12"/>
        <v>1</v>
      </c>
      <c r="E4" s="84">
        <f>'SchoolBoard; STUV'!M10</f>
        <v>23</v>
      </c>
      <c r="F4" s="84">
        <f>'SchoolBoard; STUV'!N10</f>
        <v>31</v>
      </c>
      <c r="G4" s="85">
        <f>'SchoolBoard; STUV'!O10</f>
        <v>15</v>
      </c>
      <c r="H4" s="85">
        <f>'SchoolBoard; STUV'!P10</f>
        <v>45</v>
      </c>
      <c r="I4" s="94">
        <f t="shared" si="13"/>
        <v>0.5740740741</v>
      </c>
      <c r="J4" s="95">
        <f t="shared" si="14"/>
        <v>0.75</v>
      </c>
      <c r="K4" s="96">
        <f t="shared" ref="K4:M4" si="15">IF($D4=0,"",POWER($I4,K$2))</f>
        <v>1</v>
      </c>
      <c r="L4" s="96">
        <f t="shared" si="15"/>
        <v>0.5740740741</v>
      </c>
      <c r="M4" s="96">
        <f t="shared" si="15"/>
        <v>0.3295610425</v>
      </c>
      <c r="N4" s="97">
        <f t="shared" ref="N4:O4" si="16">IF($D4=0,"",$J4*K4)</f>
        <v>0.75</v>
      </c>
      <c r="O4" s="97">
        <f t="shared" si="16"/>
        <v>0.4305555556</v>
      </c>
      <c r="P4" s="77" t="s">
        <v>31</v>
      </c>
      <c r="Q4" s="77" t="s">
        <v>31</v>
      </c>
      <c r="R4" s="77" t="s">
        <v>31</v>
      </c>
      <c r="S4" s="77" t="s">
        <v>31</v>
      </c>
      <c r="T4" s="94">
        <f t="shared" si="17"/>
        <v>0.5740740741</v>
      </c>
      <c r="U4" s="94">
        <f t="shared" si="18"/>
        <v>0.3633862531</v>
      </c>
      <c r="V4" s="98">
        <f t="shared" si="19"/>
        <v>0.5408987683</v>
      </c>
      <c r="W4" s="98">
        <f t="shared" si="20"/>
        <v>0.4991640283</v>
      </c>
      <c r="X4" s="40">
        <f t="shared" si="21"/>
        <v>54</v>
      </c>
      <c r="Y4" s="40">
        <f t="shared" si="22"/>
        <v>60</v>
      </c>
      <c r="Z4" s="40">
        <f t="shared" si="23"/>
        <v>29.20853349</v>
      </c>
      <c r="AA4" s="40">
        <f t="shared" si="24"/>
        <v>24.79146651</v>
      </c>
      <c r="AB4" s="40">
        <f t="shared" si="25"/>
        <v>29.9498417</v>
      </c>
      <c r="AC4" s="40">
        <f t="shared" si="26"/>
        <v>30.0501583</v>
      </c>
      <c r="AD4" s="40">
        <f t="shared" ref="AD4:AE4" si="27">IF($D4=0,"",IFERROR(F4/AA4,0.5))</f>
        <v>1.250430263</v>
      </c>
      <c r="AE4" s="40">
        <f t="shared" si="27"/>
        <v>0.5008373717</v>
      </c>
      <c r="AF4" s="34">
        <f t="shared" si="28"/>
        <v>37</v>
      </c>
      <c r="AG4" s="34">
        <f t="shared" ref="AG4:AH4" si="29">IF($D4=0,"",ROUND(AA4*AD4,0))</f>
        <v>31</v>
      </c>
      <c r="AH4" s="34">
        <f t="shared" si="29"/>
        <v>15</v>
      </c>
      <c r="AI4" s="34">
        <f t="shared" si="30"/>
        <v>15</v>
      </c>
      <c r="AJ4" s="80"/>
      <c r="AK4" s="99"/>
      <c r="AL4" s="17">
        <f>'SchoolBoard; STUV'!F10</f>
        <v>177</v>
      </c>
      <c r="AM4" s="100">
        <f t="shared" si="31"/>
        <v>114</v>
      </c>
      <c r="AN4" s="43">
        <f t="shared" si="32"/>
        <v>0.6440677966</v>
      </c>
      <c r="AO4" s="100">
        <f t="shared" si="33"/>
        <v>98</v>
      </c>
      <c r="AP4" s="42">
        <f t="shared" si="34"/>
        <v>0.5536723164</v>
      </c>
      <c r="AQ4" s="39">
        <f t="shared" si="35"/>
        <v>0.3333333333</v>
      </c>
      <c r="AR4" s="39">
        <f t="shared" si="36"/>
        <v>0.5964912281</v>
      </c>
      <c r="AS4" s="39">
        <f t="shared" si="37"/>
        <v>0.5306122449</v>
      </c>
      <c r="AT4" s="39">
        <f t="shared" si="38"/>
        <v>0.5306122449</v>
      </c>
      <c r="AU4" s="39">
        <f t="shared" si="11"/>
        <v>0.3333333333</v>
      </c>
      <c r="AV4" s="39">
        <f t="shared" si="39"/>
        <v>0.4736842105</v>
      </c>
      <c r="AW4" s="39">
        <f t="shared" si="40"/>
        <v>0.5306122449</v>
      </c>
      <c r="AX4" s="39">
        <f t="shared" si="41"/>
        <v>0.693877551</v>
      </c>
    </row>
    <row r="5">
      <c r="A5" s="101" t="s">
        <v>70</v>
      </c>
      <c r="B5" s="101" t="str">
        <f>TEXTJOIN("",TRUE,A1," ",C1)</f>
        <v>Montongnese Early+EDV</v>
      </c>
      <c r="C5" s="101">
        <f t="array" ref="C5:C8">TRANSPOSE(E1:H1)</f>
        <v>7730</v>
      </c>
      <c r="D5" s="74">
        <f t="shared" si="12"/>
        <v>1</v>
      </c>
      <c r="E5" s="84">
        <f>'SchoolBoard; STUV'!M11</f>
        <v>190</v>
      </c>
      <c r="F5" s="84">
        <f>'SchoolBoard; STUV'!N11</f>
        <v>198</v>
      </c>
      <c r="G5" s="85">
        <f>'SchoolBoard; STUV'!O11</f>
        <v>159</v>
      </c>
      <c r="H5" s="85">
        <f>'SchoolBoard; STUV'!P11</f>
        <v>293</v>
      </c>
      <c r="I5" s="94">
        <f t="shared" si="13"/>
        <v>0.5103092784</v>
      </c>
      <c r="J5" s="95">
        <f t="shared" si="14"/>
        <v>0.6482300885</v>
      </c>
      <c r="K5" s="96">
        <f t="shared" ref="K5:M5" si="42">IF($D5=0,"",POWER($I5,K$2))</f>
        <v>1</v>
      </c>
      <c r="L5" s="96">
        <f t="shared" si="42"/>
        <v>0.5103092784</v>
      </c>
      <c r="M5" s="96">
        <f t="shared" si="42"/>
        <v>0.2604155596</v>
      </c>
      <c r="N5" s="97">
        <f t="shared" ref="N5:O5" si="43">IF($D5=0,"",$J5*K5)</f>
        <v>0.6482300885</v>
      </c>
      <c r="O5" s="97">
        <f t="shared" si="43"/>
        <v>0.3307978287</v>
      </c>
      <c r="P5" s="79" t="s">
        <v>110</v>
      </c>
      <c r="Q5" s="79">
        <v>0.0</v>
      </c>
      <c r="R5" s="79">
        <v>1.0</v>
      </c>
      <c r="S5" s="102" t="s">
        <v>137</v>
      </c>
      <c r="T5" s="94">
        <f t="shared" si="17"/>
        <v>0.5103092784</v>
      </c>
      <c r="U5" s="94">
        <f t="shared" si="18"/>
        <v>0.2616163416</v>
      </c>
      <c r="V5" s="98">
        <f t="shared" si="19"/>
        <v>0.5758384646</v>
      </c>
      <c r="W5" s="98">
        <f t="shared" si="20"/>
        <v>0.6140652106</v>
      </c>
      <c r="X5" s="40">
        <f t="shared" si="21"/>
        <v>388</v>
      </c>
      <c r="Y5" s="40">
        <f t="shared" si="22"/>
        <v>452</v>
      </c>
      <c r="Z5" s="40">
        <f t="shared" si="23"/>
        <v>223.4253243</v>
      </c>
      <c r="AA5" s="40">
        <f t="shared" si="24"/>
        <v>164.5746757</v>
      </c>
      <c r="AB5" s="40">
        <f t="shared" si="25"/>
        <v>277.5574752</v>
      </c>
      <c r="AC5" s="40">
        <f t="shared" si="26"/>
        <v>174.4425248</v>
      </c>
      <c r="AD5" s="40">
        <f t="shared" ref="AD5:AE5" si="44">IF($D5=0,"",IFERROR(F5/AA5,0.5))</f>
        <v>1.203101262</v>
      </c>
      <c r="AE5" s="40">
        <f t="shared" si="44"/>
        <v>0.5728543247</v>
      </c>
      <c r="AF5" s="34">
        <f t="shared" si="28"/>
        <v>269</v>
      </c>
      <c r="AG5" s="34">
        <f t="shared" ref="AG5:AH5" si="45">IF($D5=0,"",ROUND(AA5*AD5,0))</f>
        <v>198</v>
      </c>
      <c r="AH5" s="34">
        <f t="shared" si="45"/>
        <v>159</v>
      </c>
      <c r="AI5" s="34">
        <f t="shared" si="30"/>
        <v>100</v>
      </c>
      <c r="AJ5" s="80"/>
      <c r="AK5" s="99"/>
      <c r="AL5" s="17">
        <f>'SchoolBoard; STUV'!F11</f>
        <v>1346</v>
      </c>
      <c r="AM5" s="100">
        <f t="shared" si="31"/>
        <v>840</v>
      </c>
      <c r="AN5" s="43">
        <f t="shared" si="32"/>
        <v>0.6240713224</v>
      </c>
      <c r="AO5" s="100">
        <f t="shared" si="33"/>
        <v>726</v>
      </c>
      <c r="AP5" s="42">
        <f t="shared" si="34"/>
        <v>0.5393759287</v>
      </c>
      <c r="AQ5" s="39">
        <f t="shared" si="35"/>
        <v>0.4154761905</v>
      </c>
      <c r="AR5" s="39">
        <f t="shared" si="36"/>
        <v>0.575</v>
      </c>
      <c r="AS5" s="39">
        <f t="shared" si="37"/>
        <v>0.5895316804</v>
      </c>
      <c r="AT5" s="39">
        <f t="shared" si="38"/>
        <v>0.5082644628</v>
      </c>
      <c r="AU5" s="39">
        <f t="shared" si="11"/>
        <v>0.4154761905</v>
      </c>
      <c r="AV5" s="39">
        <f t="shared" si="39"/>
        <v>0.4619047619</v>
      </c>
      <c r="AW5" s="39">
        <f t="shared" si="40"/>
        <v>0.5895316804</v>
      </c>
      <c r="AX5" s="39">
        <f t="shared" si="41"/>
        <v>0.6432506887</v>
      </c>
    </row>
    <row r="6">
      <c r="A6" s="101" t="s">
        <v>70</v>
      </c>
      <c r="B6" s="101" t="str">
        <f>TEXTJOIN("",TRUE,A2," ",C1)</f>
        <v>Taylor Early+EDV</v>
      </c>
      <c r="C6" s="101">
        <v>9473.0</v>
      </c>
      <c r="D6" s="74">
        <f t="shared" si="12"/>
        <v>1</v>
      </c>
      <c r="E6" s="84">
        <f>'SchoolBoard; STUV'!M12</f>
        <v>181</v>
      </c>
      <c r="F6" s="84">
        <f>'SchoolBoard; STUV'!N12</f>
        <v>170</v>
      </c>
      <c r="G6" s="85">
        <f>'SchoolBoard; STUV'!O12</f>
        <v>113</v>
      </c>
      <c r="H6" s="85">
        <f>'SchoolBoard; STUV'!P12</f>
        <v>307</v>
      </c>
      <c r="I6" s="94">
        <f t="shared" si="13"/>
        <v>0.4843304843</v>
      </c>
      <c r="J6" s="95">
        <f t="shared" si="14"/>
        <v>0.730952381</v>
      </c>
      <c r="K6" s="96">
        <f t="shared" ref="K6:M6" si="46">IF($D6=0,"",POWER($I6,K$2))</f>
        <v>1</v>
      </c>
      <c r="L6" s="96">
        <f t="shared" si="46"/>
        <v>0.4843304843</v>
      </c>
      <c r="M6" s="96">
        <f t="shared" si="46"/>
        <v>0.2345760181</v>
      </c>
      <c r="N6" s="97">
        <f t="shared" ref="N6:O6" si="47">IF($D6=0,"",$J6*K6)</f>
        <v>0.730952381</v>
      </c>
      <c r="O6" s="97">
        <f t="shared" si="47"/>
        <v>0.3540225207</v>
      </c>
      <c r="P6" s="79">
        <v>0.0</v>
      </c>
      <c r="Q6" s="87">
        <f t="array" ref="Q6:R7">MINVERSE(Q2:R3)</f>
        <v>1.032121609</v>
      </c>
      <c r="R6" s="87">
        <v>-1.8328831179958207</v>
      </c>
      <c r="S6" s="103">
        <f t="array" ref="S6:S7">MMULT(Q6:R7,S2:S3)</f>
        <v>0.3866137469</v>
      </c>
      <c r="T6" s="94">
        <f t="shared" si="17"/>
        <v>0.4843304843</v>
      </c>
      <c r="U6" s="94">
        <f t="shared" si="18"/>
        <v>0.3443386341</v>
      </c>
      <c r="V6" s="98">
        <f t="shared" si="19"/>
        <v>0.6225410175</v>
      </c>
      <c r="W6" s="98">
        <f t="shared" si="20"/>
        <v>0.5410121685</v>
      </c>
      <c r="X6" s="40">
        <f t="shared" si="21"/>
        <v>351</v>
      </c>
      <c r="Y6" s="40">
        <f t="shared" si="22"/>
        <v>420</v>
      </c>
      <c r="Z6" s="40">
        <f t="shared" si="23"/>
        <v>218.5118971</v>
      </c>
      <c r="AA6" s="40">
        <f t="shared" si="24"/>
        <v>132.4881029</v>
      </c>
      <c r="AB6" s="40">
        <f t="shared" si="25"/>
        <v>227.2251108</v>
      </c>
      <c r="AC6" s="40">
        <f t="shared" si="26"/>
        <v>192.7748892</v>
      </c>
      <c r="AD6" s="40">
        <f t="shared" ref="AD6:AE6" si="48">IF($D6=0,"",IFERROR(F6/AA6,0.5))</f>
        <v>1.28313408</v>
      </c>
      <c r="AE6" s="40">
        <f t="shared" si="48"/>
        <v>0.4973041915</v>
      </c>
      <c r="AF6" s="34">
        <f t="shared" si="28"/>
        <v>280</v>
      </c>
      <c r="AG6" s="34">
        <f t="shared" ref="AG6:AH6" si="49">IF($D6=0,"",ROUND(AA6*AD6,0))</f>
        <v>170</v>
      </c>
      <c r="AH6" s="34">
        <f t="shared" si="49"/>
        <v>113</v>
      </c>
      <c r="AI6" s="34">
        <f t="shared" si="30"/>
        <v>96</v>
      </c>
      <c r="AJ6" s="80"/>
      <c r="AK6" s="99"/>
      <c r="AL6" s="17">
        <f>'SchoolBoard; STUV'!F12</f>
        <v>1112</v>
      </c>
      <c r="AM6" s="100">
        <f t="shared" si="31"/>
        <v>771</v>
      </c>
      <c r="AN6" s="43">
        <f t="shared" si="32"/>
        <v>0.6933453237</v>
      </c>
      <c r="AO6" s="100">
        <f t="shared" si="33"/>
        <v>659</v>
      </c>
      <c r="AP6" s="42">
        <f t="shared" si="34"/>
        <v>0.5926258993</v>
      </c>
      <c r="AQ6" s="39">
        <f t="shared" si="35"/>
        <v>0.3813229572</v>
      </c>
      <c r="AR6" s="39">
        <f t="shared" si="36"/>
        <v>0.6329442283</v>
      </c>
      <c r="AS6" s="39">
        <f t="shared" si="37"/>
        <v>0.5963581184</v>
      </c>
      <c r="AT6" s="39">
        <f t="shared" si="38"/>
        <v>0.5705614568</v>
      </c>
      <c r="AU6" s="39">
        <f t="shared" si="11"/>
        <v>0.3813229572</v>
      </c>
      <c r="AV6" s="39">
        <f t="shared" si="39"/>
        <v>0.4552529183</v>
      </c>
      <c r="AW6" s="39">
        <f t="shared" si="40"/>
        <v>0.5963581184</v>
      </c>
      <c r="AX6" s="39">
        <f t="shared" si="41"/>
        <v>0.6828528073</v>
      </c>
    </row>
    <row r="7">
      <c r="A7" s="101" t="s">
        <v>70</v>
      </c>
      <c r="B7" s="101" t="str">
        <f>TEXTJOIN("",TRUE,A1," ",C2)</f>
        <v>Montongnese Mail</v>
      </c>
      <c r="C7" s="101">
        <v>5930.0</v>
      </c>
      <c r="D7" s="74">
        <f t="shared" si="12"/>
        <v>1</v>
      </c>
      <c r="E7" s="84">
        <f>'SchoolBoard; STUV'!M13</f>
        <v>229</v>
      </c>
      <c r="F7" s="84">
        <f>'SchoolBoard; STUV'!N13</f>
        <v>295</v>
      </c>
      <c r="G7" s="85">
        <f>'SchoolBoard; STUV'!O13</f>
        <v>141</v>
      </c>
      <c r="H7" s="85">
        <f>'SchoolBoard; STUV'!P13</f>
        <v>384</v>
      </c>
      <c r="I7" s="94">
        <f t="shared" si="13"/>
        <v>0.5629770992</v>
      </c>
      <c r="J7" s="95">
        <f t="shared" si="14"/>
        <v>0.7314285714</v>
      </c>
      <c r="K7" s="96">
        <f t="shared" ref="K7:M7" si="50">IF($D7=0,"",POWER($I7,K$2))</f>
        <v>1</v>
      </c>
      <c r="L7" s="96">
        <f t="shared" si="50"/>
        <v>0.5629770992</v>
      </c>
      <c r="M7" s="96">
        <f t="shared" si="50"/>
        <v>0.3169432143</v>
      </c>
      <c r="N7" s="97">
        <f t="shared" ref="N7:O7" si="51">IF($D7=0,"",$J7*K7)</f>
        <v>0.7314285714</v>
      </c>
      <c r="O7" s="97">
        <f t="shared" si="51"/>
        <v>0.4117775354</v>
      </c>
      <c r="P7" s="79">
        <v>1.0</v>
      </c>
      <c r="Q7" s="87">
        <v>-1.8328831179958205</v>
      </c>
      <c r="R7" s="87">
        <v>3.309251055579386</v>
      </c>
      <c r="S7" s="103">
        <v>0.5737295839669372</v>
      </c>
      <c r="T7" s="94">
        <f t="shared" si="17"/>
        <v>0.5629770992</v>
      </c>
      <c r="U7" s="94">
        <f t="shared" si="18"/>
        <v>0.3448148245</v>
      </c>
      <c r="V7" s="98">
        <f t="shared" si="19"/>
        <v>0.5467543612</v>
      </c>
      <c r="W7" s="98">
        <f t="shared" si="20"/>
        <v>0.5199907622</v>
      </c>
      <c r="X7" s="40">
        <f t="shared" si="21"/>
        <v>524</v>
      </c>
      <c r="Y7" s="40">
        <f t="shared" si="22"/>
        <v>525</v>
      </c>
      <c r="Z7" s="40">
        <f t="shared" si="23"/>
        <v>286.4992853</v>
      </c>
      <c r="AA7" s="40">
        <f t="shared" si="24"/>
        <v>237.5007147</v>
      </c>
      <c r="AB7" s="40">
        <f t="shared" si="25"/>
        <v>272.9951501</v>
      </c>
      <c r="AC7" s="40">
        <f t="shared" si="26"/>
        <v>252.0048499</v>
      </c>
      <c r="AD7" s="40">
        <f t="shared" ref="AD7:AE7" si="52">IF($D7=0,"",IFERROR(F7/AA7,0.5))</f>
        <v>1.242101525</v>
      </c>
      <c r="AE7" s="40">
        <f t="shared" si="52"/>
        <v>0.516492692</v>
      </c>
      <c r="AF7" s="34">
        <f t="shared" si="28"/>
        <v>356</v>
      </c>
      <c r="AG7" s="34">
        <f t="shared" ref="AG7:AH7" si="53">IF($D7=0,"",ROUND(AA7*AD7,0))</f>
        <v>295</v>
      </c>
      <c r="AH7" s="34">
        <f t="shared" si="53"/>
        <v>141</v>
      </c>
      <c r="AI7" s="34">
        <f t="shared" si="30"/>
        <v>130</v>
      </c>
      <c r="AJ7" s="80"/>
      <c r="AK7" s="99"/>
      <c r="AL7" s="17">
        <f>'SchoolBoard; STUV'!F13</f>
        <v>1682</v>
      </c>
      <c r="AM7" s="100">
        <f t="shared" si="31"/>
        <v>1049</v>
      </c>
      <c r="AN7" s="43">
        <f t="shared" si="32"/>
        <v>0.6236623068</v>
      </c>
      <c r="AO7" s="100">
        <f t="shared" si="33"/>
        <v>922</v>
      </c>
      <c r="AP7" s="42">
        <f t="shared" si="34"/>
        <v>0.548156956</v>
      </c>
      <c r="AQ7" s="39">
        <f t="shared" si="35"/>
        <v>0.3527168732</v>
      </c>
      <c r="AR7" s="39">
        <f t="shared" si="36"/>
        <v>0.5843660629</v>
      </c>
      <c r="AS7" s="39">
        <f t="shared" si="37"/>
        <v>0.5390455531</v>
      </c>
      <c r="AT7" s="39">
        <f t="shared" si="38"/>
        <v>0.5271149675</v>
      </c>
      <c r="AU7" s="39">
        <f t="shared" si="11"/>
        <v>0.3527168732</v>
      </c>
      <c r="AV7" s="39">
        <f t="shared" si="39"/>
        <v>0.4995233556</v>
      </c>
      <c r="AW7" s="39">
        <f t="shared" si="40"/>
        <v>0.5390455531</v>
      </c>
      <c r="AX7" s="39">
        <f t="shared" si="41"/>
        <v>0.7060737527</v>
      </c>
    </row>
    <row r="8">
      <c r="A8" s="101" t="s">
        <v>70</v>
      </c>
      <c r="B8" s="101" t="str">
        <f>TEXTJOIN("",TRUE,A2," ",C2)</f>
        <v>Taylor Mail</v>
      </c>
      <c r="C8" s="101">
        <v>13406.0</v>
      </c>
      <c r="D8" s="74">
        <f t="shared" si="12"/>
        <v>1</v>
      </c>
      <c r="E8" s="84">
        <f>'SchoolBoard; STUV'!M14</f>
        <v>127</v>
      </c>
      <c r="F8" s="84">
        <f>'SchoolBoard; STUV'!N14</f>
        <v>174</v>
      </c>
      <c r="G8" s="85">
        <f>'SchoolBoard; STUV'!O14</f>
        <v>92</v>
      </c>
      <c r="H8" s="85">
        <f>'SchoolBoard; STUV'!P14</f>
        <v>264</v>
      </c>
      <c r="I8" s="94">
        <f t="shared" si="13"/>
        <v>0.5780730897</v>
      </c>
      <c r="J8" s="95">
        <f t="shared" si="14"/>
        <v>0.7415730337</v>
      </c>
      <c r="K8" s="96">
        <f t="shared" ref="K8:M8" si="54">IF($D8=0,"",POWER($I8,K$2))</f>
        <v>1</v>
      </c>
      <c r="L8" s="96">
        <f t="shared" si="54"/>
        <v>0.5780730897</v>
      </c>
      <c r="M8" s="96">
        <f t="shared" si="54"/>
        <v>0.334168497</v>
      </c>
      <c r="N8" s="97">
        <f t="shared" ref="N8:O8" si="55">IF($D8=0,"",$J8*K8)</f>
        <v>0.7415730337</v>
      </c>
      <c r="O8" s="97">
        <f t="shared" si="55"/>
        <v>0.4286834148</v>
      </c>
      <c r="P8" s="40"/>
      <c r="Q8" s="40"/>
      <c r="R8" s="40"/>
      <c r="S8" s="40"/>
      <c r="T8" s="94">
        <f t="shared" si="17"/>
        <v>0.5780730897</v>
      </c>
      <c r="U8" s="94">
        <f t="shared" si="18"/>
        <v>0.3549592868</v>
      </c>
      <c r="V8" s="98">
        <f t="shared" si="19"/>
        <v>0.5348356554</v>
      </c>
      <c r="W8" s="98">
        <f t="shared" si="20"/>
        <v>0.5062523673</v>
      </c>
      <c r="X8" s="40">
        <f t="shared" si="21"/>
        <v>301</v>
      </c>
      <c r="Y8" s="40">
        <f t="shared" si="22"/>
        <v>356</v>
      </c>
      <c r="Z8" s="40">
        <f t="shared" si="23"/>
        <v>160.9855323</v>
      </c>
      <c r="AA8" s="40">
        <f t="shared" si="24"/>
        <v>140.0144677</v>
      </c>
      <c r="AB8" s="40">
        <f t="shared" si="25"/>
        <v>180.2258428</v>
      </c>
      <c r="AC8" s="40">
        <f t="shared" si="26"/>
        <v>175.7741572</v>
      </c>
      <c r="AD8" s="40">
        <f t="shared" ref="AD8:AE8" si="56">IF($D8=0,"",IFERROR(F8/AA8,0.5))</f>
        <v>1.242728718</v>
      </c>
      <c r="AE8" s="40">
        <f t="shared" si="56"/>
        <v>0.5104706328</v>
      </c>
      <c r="AF8" s="34">
        <f t="shared" si="28"/>
        <v>200</v>
      </c>
      <c r="AG8" s="34">
        <f t="shared" ref="AG8:AH8" si="57">IF($D8=0,"",ROUND(AA8*AD8,0))</f>
        <v>174</v>
      </c>
      <c r="AH8" s="34">
        <f t="shared" si="57"/>
        <v>92</v>
      </c>
      <c r="AI8" s="34">
        <f t="shared" si="30"/>
        <v>90</v>
      </c>
      <c r="AJ8" s="80"/>
      <c r="AK8" s="99"/>
      <c r="AL8" s="17">
        <f>'SchoolBoard; STUV'!F14</f>
        <v>1172</v>
      </c>
      <c r="AM8" s="100">
        <f t="shared" si="31"/>
        <v>657</v>
      </c>
      <c r="AN8" s="43">
        <f t="shared" si="32"/>
        <v>0.5605802048</v>
      </c>
      <c r="AO8" s="100">
        <f t="shared" si="33"/>
        <v>556</v>
      </c>
      <c r="AP8" s="42">
        <f t="shared" si="34"/>
        <v>0.4744027304</v>
      </c>
      <c r="AQ8" s="39">
        <f t="shared" si="35"/>
        <v>0.3333333333</v>
      </c>
      <c r="AR8" s="39">
        <f t="shared" si="36"/>
        <v>0.595129376</v>
      </c>
      <c r="AS8" s="39">
        <f t="shared" si="37"/>
        <v>0.5251798561</v>
      </c>
      <c r="AT8" s="39">
        <f t="shared" si="38"/>
        <v>0.5215827338</v>
      </c>
      <c r="AU8" s="39">
        <f t="shared" si="11"/>
        <v>0.3333333333</v>
      </c>
      <c r="AV8" s="39">
        <f t="shared" si="39"/>
        <v>0.4581430746</v>
      </c>
      <c r="AW8" s="39">
        <f t="shared" si="40"/>
        <v>0.5251798561</v>
      </c>
      <c r="AX8" s="39">
        <f t="shared" si="41"/>
        <v>0.6726618705</v>
      </c>
    </row>
    <row r="9">
      <c r="A9" s="104" t="s">
        <v>70</v>
      </c>
      <c r="B9" s="104" t="str">
        <f t="shared" ref="B9:B10" si="62">TEXTJOIN("",TRUE,A1," Grand Total")</f>
        <v>Montongnese Grand Total</v>
      </c>
      <c r="C9" s="104">
        <f t="shared" ref="C9:C10" si="63">C5+C7</f>
        <v>13660</v>
      </c>
      <c r="D9" s="74">
        <f t="shared" si="12"/>
        <v>1</v>
      </c>
      <c r="E9" s="84">
        <f>'SchoolBoard; STUV'!M15</f>
        <v>62</v>
      </c>
      <c r="F9" s="84">
        <f>'SchoolBoard; STUV'!N15</f>
        <v>106</v>
      </c>
      <c r="G9" s="85">
        <f>'SchoolBoard; STUV'!O15</f>
        <v>93</v>
      </c>
      <c r="H9" s="85">
        <f>'SchoolBoard; STUV'!P15</f>
        <v>196</v>
      </c>
      <c r="I9" s="94">
        <f t="shared" si="13"/>
        <v>0.630952381</v>
      </c>
      <c r="J9" s="95">
        <f t="shared" si="14"/>
        <v>0.678200692</v>
      </c>
      <c r="K9" s="96">
        <f t="shared" ref="K9:M9" si="58">IF($D9=0,"",POWER($I9,K$2))</f>
        <v>1</v>
      </c>
      <c r="L9" s="96">
        <f t="shared" si="58"/>
        <v>0.630952381</v>
      </c>
      <c r="M9" s="96">
        <f t="shared" si="58"/>
        <v>0.398100907</v>
      </c>
      <c r="N9" s="97">
        <f t="shared" ref="N9:O9" si="59">IF($D9=0,"",$J9*K9)</f>
        <v>0.678200692</v>
      </c>
      <c r="O9" s="97">
        <f t="shared" si="59"/>
        <v>0.4279123414</v>
      </c>
      <c r="P9" s="40"/>
      <c r="Q9" s="40"/>
      <c r="R9" s="14" t="s">
        <v>138</v>
      </c>
      <c r="S9" s="105">
        <f>ATAN(S7)</f>
        <v>0.5208790043</v>
      </c>
      <c r="T9" s="94">
        <f t="shared" si="17"/>
        <v>0.630952381</v>
      </c>
      <c r="U9" s="94">
        <f t="shared" si="18"/>
        <v>0.2915869451</v>
      </c>
      <c r="V9" s="98">
        <f t="shared" si="19"/>
        <v>0.467227201</v>
      </c>
      <c r="W9" s="98">
        <f t="shared" si="20"/>
        <v>0.5535954769</v>
      </c>
      <c r="X9" s="40">
        <f t="shared" si="21"/>
        <v>168</v>
      </c>
      <c r="Y9" s="40">
        <f t="shared" si="22"/>
        <v>289</v>
      </c>
      <c r="Z9" s="40">
        <f t="shared" si="23"/>
        <v>78.49416977</v>
      </c>
      <c r="AA9" s="40">
        <f t="shared" si="24"/>
        <v>89.50583023</v>
      </c>
      <c r="AB9" s="40">
        <f t="shared" si="25"/>
        <v>159.9890928</v>
      </c>
      <c r="AC9" s="40">
        <f t="shared" si="26"/>
        <v>129.0109072</v>
      </c>
      <c r="AD9" s="40">
        <f t="shared" ref="AD9:AE9" si="60">IF($D9=0,"",IFERROR(F9/AA9,0.5))</f>
        <v>1.184280395</v>
      </c>
      <c r="AE9" s="40">
        <f t="shared" si="60"/>
        <v>0.5812896264</v>
      </c>
      <c r="AF9" s="34">
        <f t="shared" si="28"/>
        <v>93</v>
      </c>
      <c r="AG9" s="34">
        <f t="shared" ref="AG9:AH9" si="61">IF($D9=0,"",ROUND(AA9*AD9,0))</f>
        <v>106</v>
      </c>
      <c r="AH9" s="34">
        <f t="shared" si="61"/>
        <v>93</v>
      </c>
      <c r="AI9" s="34">
        <f t="shared" si="30"/>
        <v>75</v>
      </c>
      <c r="AJ9" s="80"/>
      <c r="AK9" s="99"/>
      <c r="AL9" s="17">
        <f>'SchoolBoard; STUV'!F15</f>
        <v>889</v>
      </c>
      <c r="AM9" s="100">
        <f t="shared" si="31"/>
        <v>457</v>
      </c>
      <c r="AN9" s="43">
        <f t="shared" si="32"/>
        <v>0.5140607424</v>
      </c>
      <c r="AO9" s="100">
        <f t="shared" si="33"/>
        <v>367</v>
      </c>
      <c r="AP9" s="42">
        <f t="shared" si="34"/>
        <v>0.4128233971</v>
      </c>
      <c r="AQ9" s="39">
        <f t="shared" si="35"/>
        <v>0.3391684902</v>
      </c>
      <c r="AR9" s="39">
        <f t="shared" si="36"/>
        <v>0.5645514223</v>
      </c>
      <c r="AS9" s="39">
        <f t="shared" si="37"/>
        <v>0.5068119891</v>
      </c>
      <c r="AT9" s="39">
        <f t="shared" si="38"/>
        <v>0.4577656676</v>
      </c>
      <c r="AU9" s="39">
        <f t="shared" si="11"/>
        <v>0.3391684902</v>
      </c>
      <c r="AV9" s="39">
        <f t="shared" si="39"/>
        <v>0.3676148796</v>
      </c>
      <c r="AW9" s="39">
        <f t="shared" si="40"/>
        <v>0.5068119891</v>
      </c>
      <c r="AX9" s="39">
        <f t="shared" si="41"/>
        <v>0.5422343324</v>
      </c>
    </row>
    <row r="10">
      <c r="A10" s="104" t="s">
        <v>70</v>
      </c>
      <c r="B10" s="104" t="str">
        <f t="shared" si="62"/>
        <v>Taylor Grand Total</v>
      </c>
      <c r="C10" s="104">
        <f t="shared" si="63"/>
        <v>22879</v>
      </c>
      <c r="D10" s="74">
        <f t="shared" si="12"/>
        <v>1</v>
      </c>
      <c r="E10" s="84">
        <f>'SchoolBoard; STUV'!M16</f>
        <v>46</v>
      </c>
      <c r="F10" s="84">
        <f>'SchoolBoard; STUV'!N16</f>
        <v>93</v>
      </c>
      <c r="G10" s="85">
        <f>'SchoolBoard; STUV'!O16</f>
        <v>37</v>
      </c>
      <c r="H10" s="85">
        <f>'SchoolBoard; STUV'!P16</f>
        <v>126</v>
      </c>
      <c r="I10" s="94">
        <f t="shared" si="13"/>
        <v>0.6690647482</v>
      </c>
      <c r="J10" s="95">
        <f t="shared" si="14"/>
        <v>0.773006135</v>
      </c>
      <c r="K10" s="96">
        <f t="shared" ref="K10:M10" si="64">IF($D10=0,"",POWER($I10,K$2))</f>
        <v>1</v>
      </c>
      <c r="L10" s="96">
        <f t="shared" si="64"/>
        <v>0.6690647482</v>
      </c>
      <c r="M10" s="96">
        <f t="shared" si="64"/>
        <v>0.4476476373</v>
      </c>
      <c r="N10" s="97">
        <f t="shared" ref="N10:O10" si="65">IF($D10=0,"",$J10*K10)</f>
        <v>0.773006135</v>
      </c>
      <c r="O10" s="97">
        <f t="shared" si="65"/>
        <v>0.5171911551</v>
      </c>
      <c r="P10" s="106"/>
      <c r="Q10" s="40"/>
      <c r="R10" s="107" t="s">
        <v>139</v>
      </c>
      <c r="S10" s="108">
        <f>DEGREES(S9)</f>
        <v>29.84416858</v>
      </c>
      <c r="T10" s="94">
        <f t="shared" si="17"/>
        <v>0.6690647482</v>
      </c>
      <c r="U10" s="94">
        <f t="shared" si="18"/>
        <v>0.3863923881</v>
      </c>
      <c r="V10" s="98">
        <f t="shared" si="19"/>
        <v>0.455226872</v>
      </c>
      <c r="W10" s="98">
        <f t="shared" si="20"/>
        <v>0.4521232312</v>
      </c>
      <c r="X10" s="40">
        <f t="shared" si="21"/>
        <v>139</v>
      </c>
      <c r="Y10" s="40">
        <f t="shared" si="22"/>
        <v>163</v>
      </c>
      <c r="Z10" s="40">
        <f t="shared" si="23"/>
        <v>63.2765352</v>
      </c>
      <c r="AA10" s="40">
        <f t="shared" si="24"/>
        <v>75.7234648</v>
      </c>
      <c r="AB10" s="40">
        <f t="shared" si="25"/>
        <v>73.69608668</v>
      </c>
      <c r="AC10" s="40">
        <f t="shared" si="26"/>
        <v>89.30391332</v>
      </c>
      <c r="AD10" s="40">
        <f t="shared" ref="AD10:AE10" si="66">IF($D10=0,"",IFERROR(F10/AA10,0.5))</f>
        <v>1.228152994</v>
      </c>
      <c r="AE10" s="40">
        <f t="shared" si="66"/>
        <v>0.5020619366</v>
      </c>
      <c r="AF10" s="34">
        <f t="shared" si="28"/>
        <v>78</v>
      </c>
      <c r="AG10" s="34">
        <f t="shared" ref="AG10:AH10" si="67">IF($D10=0,"",ROUND(AA10*AD10,0))</f>
        <v>93</v>
      </c>
      <c r="AH10" s="34">
        <f t="shared" si="67"/>
        <v>37</v>
      </c>
      <c r="AI10" s="34">
        <f t="shared" si="30"/>
        <v>45</v>
      </c>
      <c r="AJ10" s="80"/>
      <c r="AK10" s="99"/>
      <c r="AL10" s="17">
        <f>'SchoolBoard; STUV'!F16</f>
        <v>558</v>
      </c>
      <c r="AM10" s="100">
        <f t="shared" si="31"/>
        <v>302</v>
      </c>
      <c r="AN10" s="43">
        <f t="shared" si="32"/>
        <v>0.541218638</v>
      </c>
      <c r="AO10" s="100">
        <f t="shared" si="33"/>
        <v>253</v>
      </c>
      <c r="AP10" s="42">
        <f t="shared" si="34"/>
        <v>0.4534050179</v>
      </c>
      <c r="AQ10" s="39">
        <f t="shared" si="35"/>
        <v>0.2748344371</v>
      </c>
      <c r="AR10" s="39">
        <f t="shared" si="36"/>
        <v>0.5695364238</v>
      </c>
      <c r="AS10" s="39">
        <f t="shared" si="37"/>
        <v>0.4545454545</v>
      </c>
      <c r="AT10" s="39">
        <f t="shared" si="38"/>
        <v>0.4861660079</v>
      </c>
      <c r="AU10" s="39">
        <f t="shared" si="11"/>
        <v>0.2748344371</v>
      </c>
      <c r="AV10" s="39">
        <f t="shared" si="39"/>
        <v>0.4602649007</v>
      </c>
      <c r="AW10" s="39">
        <f t="shared" si="40"/>
        <v>0.4545454545</v>
      </c>
      <c r="AX10" s="39">
        <f t="shared" si="41"/>
        <v>0.6758893281</v>
      </c>
    </row>
    <row r="11">
      <c r="A11" s="73"/>
      <c r="B11" s="73"/>
      <c r="C11" s="73"/>
      <c r="D11" s="74">
        <f t="shared" si="12"/>
        <v>1</v>
      </c>
      <c r="E11" s="84">
        <f>'SchoolBoard; STUV'!M17</f>
        <v>100</v>
      </c>
      <c r="F11" s="84">
        <f>'SchoolBoard; STUV'!N17</f>
        <v>174</v>
      </c>
      <c r="G11" s="85">
        <f>'SchoolBoard; STUV'!O17</f>
        <v>90</v>
      </c>
      <c r="H11" s="85">
        <f>'SchoolBoard; STUV'!P17</f>
        <v>181</v>
      </c>
      <c r="I11" s="94">
        <f t="shared" si="13"/>
        <v>0.6350364964</v>
      </c>
      <c r="J11" s="95">
        <f t="shared" si="14"/>
        <v>0.667896679</v>
      </c>
      <c r="K11" s="96">
        <f t="shared" ref="K11:M11" si="68">IF($D11=0,"",POWER($I11,K$2))</f>
        <v>1</v>
      </c>
      <c r="L11" s="96">
        <f t="shared" si="68"/>
        <v>0.6350364964</v>
      </c>
      <c r="M11" s="96">
        <f t="shared" si="68"/>
        <v>0.4032713517</v>
      </c>
      <c r="N11" s="97">
        <f t="shared" ref="N11:O11" si="69">IF($D11=0,"",$J11*K11)</f>
        <v>0.667896679</v>
      </c>
      <c r="O11" s="97">
        <f t="shared" si="69"/>
        <v>0.4241387669</v>
      </c>
      <c r="P11" s="106"/>
      <c r="Q11" s="40"/>
      <c r="R11" s="109" t="s">
        <v>140</v>
      </c>
      <c r="S11" s="110">
        <f>PI()/4</f>
        <v>0.7853981634</v>
      </c>
      <c r="T11" s="94">
        <f t="shared" si="17"/>
        <v>0.6350364964</v>
      </c>
      <c r="U11" s="94">
        <f t="shared" si="18"/>
        <v>0.2812829321</v>
      </c>
      <c r="V11" s="98">
        <f t="shared" si="19"/>
        <v>0.4605912034</v>
      </c>
      <c r="W11" s="98">
        <f t="shared" si="20"/>
        <v>0.5624733269</v>
      </c>
      <c r="X11" s="40">
        <f t="shared" si="21"/>
        <v>274</v>
      </c>
      <c r="Y11" s="40">
        <f t="shared" si="22"/>
        <v>271</v>
      </c>
      <c r="Z11" s="40">
        <f t="shared" si="23"/>
        <v>126.2019897</v>
      </c>
      <c r="AA11" s="40">
        <f t="shared" si="24"/>
        <v>147.7980103</v>
      </c>
      <c r="AB11" s="40">
        <f t="shared" si="25"/>
        <v>152.4302716</v>
      </c>
      <c r="AC11" s="40">
        <f t="shared" si="26"/>
        <v>118.5697284</v>
      </c>
      <c r="AD11" s="40">
        <f t="shared" ref="AD11:AE11" si="70">IF($D11=0,"",IFERROR(F11/AA11,0.5))</f>
        <v>1.177282425</v>
      </c>
      <c r="AE11" s="40">
        <f t="shared" si="70"/>
        <v>0.5904339018</v>
      </c>
      <c r="AF11" s="34">
        <f t="shared" si="28"/>
        <v>149</v>
      </c>
      <c r="AG11" s="34">
        <f t="shared" ref="AG11:AH11" si="71">IF($D11=0,"",ROUND(AA11*AD11,0))</f>
        <v>174</v>
      </c>
      <c r="AH11" s="34">
        <f t="shared" si="71"/>
        <v>90</v>
      </c>
      <c r="AI11" s="34">
        <f t="shared" si="30"/>
        <v>70</v>
      </c>
      <c r="AJ11" s="80"/>
      <c r="AK11" s="99"/>
      <c r="AL11" s="17">
        <f>'SchoolBoard; STUV'!F17</f>
        <v>1025</v>
      </c>
      <c r="AM11" s="100">
        <f t="shared" si="31"/>
        <v>545</v>
      </c>
      <c r="AN11" s="43">
        <f t="shared" si="32"/>
        <v>0.5317073171</v>
      </c>
      <c r="AO11" s="100">
        <f t="shared" si="33"/>
        <v>483</v>
      </c>
      <c r="AP11" s="42">
        <f t="shared" si="34"/>
        <v>0.4712195122</v>
      </c>
      <c r="AQ11" s="39">
        <f t="shared" si="35"/>
        <v>0.3486238532</v>
      </c>
      <c r="AR11" s="39">
        <f t="shared" si="36"/>
        <v>0.5155963303</v>
      </c>
      <c r="AS11" s="39">
        <f t="shared" si="37"/>
        <v>0.4948240166</v>
      </c>
      <c r="AT11" s="39">
        <f t="shared" si="38"/>
        <v>0.4534161491</v>
      </c>
      <c r="AU11" s="39">
        <f t="shared" si="11"/>
        <v>0.3486238532</v>
      </c>
      <c r="AV11" s="39">
        <f t="shared" si="39"/>
        <v>0.5027522936</v>
      </c>
      <c r="AW11" s="39">
        <f t="shared" si="40"/>
        <v>0.4948240166</v>
      </c>
      <c r="AX11" s="39">
        <f t="shared" si="41"/>
        <v>0.66873706</v>
      </c>
    </row>
    <row r="12">
      <c r="A12" s="73"/>
      <c r="B12" s="73"/>
      <c r="C12" s="73"/>
      <c r="D12" s="74">
        <f t="shared" si="12"/>
        <v>1</v>
      </c>
      <c r="E12" s="84">
        <f>'SchoolBoard; STUV'!M18</f>
        <v>95</v>
      </c>
      <c r="F12" s="84">
        <f>'SchoolBoard; STUV'!N18</f>
        <v>117</v>
      </c>
      <c r="G12" s="85">
        <f>'SchoolBoard; STUV'!O18</f>
        <v>75</v>
      </c>
      <c r="H12" s="85">
        <f>'SchoolBoard; STUV'!P18</f>
        <v>161</v>
      </c>
      <c r="I12" s="94">
        <f t="shared" si="13"/>
        <v>0.5518867925</v>
      </c>
      <c r="J12" s="95">
        <f t="shared" si="14"/>
        <v>0.6822033898</v>
      </c>
      <c r="K12" s="96">
        <f t="shared" ref="K12:M12" si="72">IF($D12=0,"",POWER($I12,K$2))</f>
        <v>1</v>
      </c>
      <c r="L12" s="96">
        <f t="shared" si="72"/>
        <v>0.5518867925</v>
      </c>
      <c r="M12" s="96">
        <f t="shared" si="72"/>
        <v>0.3045790317</v>
      </c>
      <c r="N12" s="97">
        <f t="shared" ref="N12:O12" si="73">IF($D12=0,"",$J12*K12)</f>
        <v>0.6822033898</v>
      </c>
      <c r="O12" s="97">
        <f t="shared" si="73"/>
        <v>0.3764990406</v>
      </c>
      <c r="P12" s="40"/>
      <c r="Q12" s="40"/>
      <c r="R12" s="111" t="s">
        <v>141</v>
      </c>
      <c r="S12" s="112">
        <f>S11-S9</f>
        <v>0.2645191591</v>
      </c>
      <c r="T12" s="94">
        <f t="shared" si="17"/>
        <v>0.5518867925</v>
      </c>
      <c r="U12" s="94">
        <f t="shared" si="18"/>
        <v>0.2955896429</v>
      </c>
      <c r="V12" s="98">
        <f t="shared" si="19"/>
        <v>0.544589242</v>
      </c>
      <c r="W12" s="98">
        <f t="shared" si="20"/>
        <v>0.5704033168</v>
      </c>
      <c r="X12" s="40">
        <f t="shared" si="21"/>
        <v>212</v>
      </c>
      <c r="Y12" s="40">
        <f t="shared" si="22"/>
        <v>236</v>
      </c>
      <c r="Z12" s="40">
        <f t="shared" si="23"/>
        <v>115.4529193</v>
      </c>
      <c r="AA12" s="40">
        <f t="shared" si="24"/>
        <v>96.54708069</v>
      </c>
      <c r="AB12" s="40">
        <f t="shared" si="25"/>
        <v>134.6151828</v>
      </c>
      <c r="AC12" s="40">
        <f t="shared" si="26"/>
        <v>101.3848172</v>
      </c>
      <c r="AD12" s="40">
        <f t="shared" ref="AD12:AE12" si="74">IF($D12=0,"",IFERROR(F12/AA12,0.5))</f>
        <v>1.211843995</v>
      </c>
      <c r="AE12" s="40">
        <f t="shared" si="74"/>
        <v>0.5571436926</v>
      </c>
      <c r="AF12" s="34">
        <f t="shared" si="28"/>
        <v>140</v>
      </c>
      <c r="AG12" s="34">
        <f t="shared" ref="AG12:AH12" si="75">IF($D12=0,"",ROUND(AA12*AD12,0))</f>
        <v>117</v>
      </c>
      <c r="AH12" s="34">
        <f t="shared" si="75"/>
        <v>75</v>
      </c>
      <c r="AI12" s="34">
        <f t="shared" si="30"/>
        <v>56</v>
      </c>
      <c r="AJ12" s="80"/>
      <c r="AK12" s="99"/>
      <c r="AL12" s="17">
        <f>'SchoolBoard; STUV'!F18</f>
        <v>657</v>
      </c>
      <c r="AM12" s="100">
        <f t="shared" si="31"/>
        <v>448</v>
      </c>
      <c r="AN12" s="43">
        <f t="shared" si="32"/>
        <v>0.6818873668</v>
      </c>
      <c r="AO12" s="100">
        <f t="shared" si="33"/>
        <v>388</v>
      </c>
      <c r="AP12" s="42">
        <f t="shared" si="34"/>
        <v>0.5905631659</v>
      </c>
      <c r="AQ12" s="39">
        <f t="shared" si="35"/>
        <v>0.3794642857</v>
      </c>
      <c r="AR12" s="39">
        <f t="shared" si="36"/>
        <v>0.5714285714</v>
      </c>
      <c r="AS12" s="39">
        <f t="shared" si="37"/>
        <v>0.5541237113</v>
      </c>
      <c r="AT12" s="39">
        <f t="shared" si="38"/>
        <v>0.5051546392</v>
      </c>
      <c r="AU12" s="39">
        <f t="shared" si="11"/>
        <v>0.3794642857</v>
      </c>
      <c r="AV12" s="39">
        <f t="shared" si="39"/>
        <v>0.4732142857</v>
      </c>
      <c r="AW12" s="39">
        <f t="shared" si="40"/>
        <v>0.5541237113</v>
      </c>
      <c r="AX12" s="39">
        <f t="shared" si="41"/>
        <v>0.662371134</v>
      </c>
    </row>
    <row r="13">
      <c r="A13" s="113" t="s">
        <v>73</v>
      </c>
      <c r="B13" s="113" t="str">
        <f t="shared" ref="B13:B18" si="80">B5</f>
        <v>Montongnese Early+EDV</v>
      </c>
      <c r="C13" s="113">
        <f t="array" ref="C13:C16">TRANSPOSE(AF1:AI1)</f>
        <v>11613</v>
      </c>
      <c r="D13" s="74">
        <f t="shared" si="12"/>
        <v>1</v>
      </c>
      <c r="E13" s="84">
        <f>'SchoolBoard; STUV'!M19</f>
        <v>97</v>
      </c>
      <c r="F13" s="84">
        <f>'SchoolBoard; STUV'!N19</f>
        <v>131</v>
      </c>
      <c r="G13" s="85">
        <f>'SchoolBoard; STUV'!O19</f>
        <v>57</v>
      </c>
      <c r="H13" s="85">
        <f>'SchoolBoard; STUV'!P19</f>
        <v>166</v>
      </c>
      <c r="I13" s="94">
        <f t="shared" si="13"/>
        <v>0.5745614035</v>
      </c>
      <c r="J13" s="95">
        <f t="shared" si="14"/>
        <v>0.7443946188</v>
      </c>
      <c r="K13" s="96">
        <f t="shared" ref="K13:M13" si="76">IF($D13=0,"",POWER($I13,K$2))</f>
        <v>1</v>
      </c>
      <c r="L13" s="96">
        <f t="shared" si="76"/>
        <v>0.5745614035</v>
      </c>
      <c r="M13" s="96">
        <f t="shared" si="76"/>
        <v>0.3301208064</v>
      </c>
      <c r="N13" s="97">
        <f t="shared" ref="N13:O13" si="77">IF($D13=0,"",$J13*K13)</f>
        <v>0.7443946188</v>
      </c>
      <c r="O13" s="97">
        <f t="shared" si="77"/>
        <v>0.427700417</v>
      </c>
      <c r="P13" s="106"/>
      <c r="Q13" s="40"/>
      <c r="R13" s="114" t="s">
        <v>142</v>
      </c>
      <c r="S13" s="115">
        <f>COS($S$12)</f>
        <v>0.965218326</v>
      </c>
      <c r="T13" s="94">
        <f t="shared" si="17"/>
        <v>0.5745614035</v>
      </c>
      <c r="U13" s="94">
        <f t="shared" si="18"/>
        <v>0.3577808719</v>
      </c>
      <c r="V13" s="98">
        <f t="shared" si="19"/>
        <v>0.5389628891</v>
      </c>
      <c r="W13" s="98">
        <f t="shared" si="20"/>
        <v>0.504447035</v>
      </c>
      <c r="X13" s="40">
        <f t="shared" si="21"/>
        <v>228</v>
      </c>
      <c r="Y13" s="40">
        <f t="shared" si="22"/>
        <v>223</v>
      </c>
      <c r="Z13" s="40">
        <f t="shared" si="23"/>
        <v>122.8835387</v>
      </c>
      <c r="AA13" s="40">
        <f t="shared" si="24"/>
        <v>105.1164613</v>
      </c>
      <c r="AB13" s="40">
        <f t="shared" si="25"/>
        <v>112.4916888</v>
      </c>
      <c r="AC13" s="40">
        <f t="shared" si="26"/>
        <v>110.5083112</v>
      </c>
      <c r="AD13" s="40">
        <f t="shared" ref="AD13:AE13" si="78">IF($D13=0,"",IFERROR(F13/AA13,0.5))</f>
        <v>1.246236778</v>
      </c>
      <c r="AE13" s="40">
        <f t="shared" si="78"/>
        <v>0.5067041006</v>
      </c>
      <c r="AF13" s="34">
        <f t="shared" si="28"/>
        <v>153</v>
      </c>
      <c r="AG13" s="34">
        <f t="shared" ref="AG13:AH13" si="79">IF($D13=0,"",ROUND(AA13*AD13,0))</f>
        <v>131</v>
      </c>
      <c r="AH13" s="34">
        <f t="shared" si="79"/>
        <v>57</v>
      </c>
      <c r="AI13" s="34">
        <f t="shared" si="30"/>
        <v>56</v>
      </c>
      <c r="AJ13" s="80"/>
      <c r="AK13" s="99"/>
      <c r="AL13" s="17">
        <f>'SchoolBoard; STUV'!F19</f>
        <v>829</v>
      </c>
      <c r="AM13" s="100">
        <f t="shared" si="31"/>
        <v>451</v>
      </c>
      <c r="AN13" s="43">
        <f t="shared" si="32"/>
        <v>0.5440289505</v>
      </c>
      <c r="AO13" s="100">
        <f t="shared" si="33"/>
        <v>397</v>
      </c>
      <c r="AP13" s="42">
        <f t="shared" si="34"/>
        <v>0.4788902292</v>
      </c>
      <c r="AQ13" s="39">
        <f t="shared" si="35"/>
        <v>0.3414634146</v>
      </c>
      <c r="AR13" s="39">
        <f t="shared" si="36"/>
        <v>0.5831485588</v>
      </c>
      <c r="AS13" s="39">
        <f t="shared" si="37"/>
        <v>0.5289672544</v>
      </c>
      <c r="AT13" s="39">
        <f t="shared" si="38"/>
        <v>0.5264483627</v>
      </c>
      <c r="AU13" s="39">
        <f t="shared" si="11"/>
        <v>0.3414634146</v>
      </c>
      <c r="AV13" s="39">
        <f t="shared" si="39"/>
        <v>0.5055432373</v>
      </c>
      <c r="AW13" s="39">
        <f t="shared" si="40"/>
        <v>0.5289672544</v>
      </c>
      <c r="AX13" s="39">
        <f t="shared" si="41"/>
        <v>0.7153652393</v>
      </c>
    </row>
    <row r="14">
      <c r="A14" s="113" t="s">
        <v>73</v>
      </c>
      <c r="B14" s="113" t="str">
        <f t="shared" si="80"/>
        <v>Taylor Early+EDV</v>
      </c>
      <c r="C14" s="113">
        <v>9473.0</v>
      </c>
      <c r="D14" s="74">
        <f t="shared" si="12"/>
        <v>1</v>
      </c>
      <c r="E14" s="84">
        <f>'SchoolBoard; STUV'!M20</f>
        <v>105</v>
      </c>
      <c r="F14" s="84">
        <f>'SchoolBoard; STUV'!N20</f>
        <v>94</v>
      </c>
      <c r="G14" s="85">
        <f>'SchoolBoard; STUV'!O20</f>
        <v>53</v>
      </c>
      <c r="H14" s="85">
        <f>'SchoolBoard; STUV'!P20</f>
        <v>122</v>
      </c>
      <c r="I14" s="94">
        <f t="shared" si="13"/>
        <v>0.472361809</v>
      </c>
      <c r="J14" s="95">
        <f t="shared" si="14"/>
        <v>0.6971428571</v>
      </c>
      <c r="K14" s="96">
        <f t="shared" ref="K14:M14" si="81">IF($D14=0,"",POWER($I14,K$2))</f>
        <v>1</v>
      </c>
      <c r="L14" s="96">
        <f t="shared" si="81"/>
        <v>0.472361809</v>
      </c>
      <c r="M14" s="96">
        <f t="shared" si="81"/>
        <v>0.2231256786</v>
      </c>
      <c r="N14" s="97">
        <f t="shared" ref="N14:O14" si="82">IF($D14=0,"",$J14*K14)</f>
        <v>0.6971428571</v>
      </c>
      <c r="O14" s="97">
        <f t="shared" si="82"/>
        <v>0.3293036612</v>
      </c>
      <c r="P14" s="106"/>
      <c r="Q14" s="40"/>
      <c r="R14" s="114" t="s">
        <v>143</v>
      </c>
      <c r="S14" s="115">
        <f>SIN($S$12)</f>
        <v>0.2614451819</v>
      </c>
      <c r="T14" s="94">
        <f t="shared" si="17"/>
        <v>0.472361809</v>
      </c>
      <c r="U14" s="94">
        <f t="shared" si="18"/>
        <v>0.3105291102</v>
      </c>
      <c r="V14" s="98">
        <f t="shared" si="19"/>
        <v>0.6252540651</v>
      </c>
      <c r="W14" s="98">
        <f t="shared" si="20"/>
        <v>0.5767748929</v>
      </c>
      <c r="X14" s="40">
        <f t="shared" si="21"/>
        <v>199</v>
      </c>
      <c r="Y14" s="40">
        <f t="shared" si="22"/>
        <v>175</v>
      </c>
      <c r="Z14" s="40">
        <f t="shared" si="23"/>
        <v>124.425559</v>
      </c>
      <c r="AA14" s="40">
        <f t="shared" si="24"/>
        <v>74.57444104</v>
      </c>
      <c r="AB14" s="40">
        <f t="shared" si="25"/>
        <v>100.9356063</v>
      </c>
      <c r="AC14" s="40">
        <f t="shared" si="26"/>
        <v>74.06439374</v>
      </c>
      <c r="AD14" s="40">
        <f t="shared" ref="AD14:AE14" si="83">IF($D14=0,"",IFERROR(F14/AA14,0.5))</f>
        <v>1.260485479</v>
      </c>
      <c r="AE14" s="40">
        <f t="shared" si="83"/>
        <v>0.5250872508</v>
      </c>
      <c r="AF14" s="34">
        <f t="shared" si="28"/>
        <v>157</v>
      </c>
      <c r="AG14" s="34">
        <f t="shared" ref="AG14:AH14" si="84">IF($D14=0,"",ROUND(AA14*AD14,0))</f>
        <v>94</v>
      </c>
      <c r="AH14" s="34">
        <f t="shared" si="84"/>
        <v>53</v>
      </c>
      <c r="AI14" s="34">
        <f t="shared" si="30"/>
        <v>39</v>
      </c>
      <c r="AJ14" s="80"/>
      <c r="AK14" s="99"/>
      <c r="AL14" s="17">
        <f>'SchoolBoard; STUV'!F20</f>
        <v>574</v>
      </c>
      <c r="AM14" s="100">
        <f t="shared" si="31"/>
        <v>374</v>
      </c>
      <c r="AN14" s="43">
        <f t="shared" si="32"/>
        <v>0.6515679443</v>
      </c>
      <c r="AO14" s="100">
        <f t="shared" si="33"/>
        <v>343</v>
      </c>
      <c r="AP14" s="42">
        <f t="shared" si="34"/>
        <v>0.5975609756</v>
      </c>
      <c r="AQ14" s="39">
        <f t="shared" si="35"/>
        <v>0.422459893</v>
      </c>
      <c r="AR14" s="39">
        <f t="shared" si="36"/>
        <v>0.6069518717</v>
      </c>
      <c r="AS14" s="39">
        <f t="shared" si="37"/>
        <v>0.612244898</v>
      </c>
      <c r="AT14" s="39">
        <f t="shared" si="38"/>
        <v>0.5714285714</v>
      </c>
      <c r="AU14" s="39">
        <f t="shared" si="11"/>
        <v>0.422459893</v>
      </c>
      <c r="AV14" s="39">
        <f t="shared" si="39"/>
        <v>0.5320855615</v>
      </c>
      <c r="AW14" s="39">
        <f t="shared" si="40"/>
        <v>0.612244898</v>
      </c>
      <c r="AX14" s="39">
        <f t="shared" si="41"/>
        <v>0.7317784257</v>
      </c>
    </row>
    <row r="15">
      <c r="A15" s="113" t="s">
        <v>73</v>
      </c>
      <c r="B15" s="113" t="str">
        <f t="shared" si="80"/>
        <v>Montongnese Mail</v>
      </c>
      <c r="C15" s="113">
        <v>5930.0</v>
      </c>
      <c r="D15" s="74">
        <f t="shared" si="12"/>
        <v>1</v>
      </c>
      <c r="E15" s="84">
        <f>'SchoolBoard; STUV'!M21</f>
        <v>100</v>
      </c>
      <c r="F15" s="84">
        <f>'SchoolBoard; STUV'!N21</f>
        <v>155</v>
      </c>
      <c r="G15" s="85">
        <f>'SchoolBoard; STUV'!O21</f>
        <v>68</v>
      </c>
      <c r="H15" s="85">
        <f>'SchoolBoard; STUV'!P21</f>
        <v>197</v>
      </c>
      <c r="I15" s="94">
        <f t="shared" si="13"/>
        <v>0.6078431373</v>
      </c>
      <c r="J15" s="95">
        <f t="shared" si="14"/>
        <v>0.7433962264</v>
      </c>
      <c r="K15" s="96">
        <f t="shared" ref="K15:M15" si="85">IF($D15=0,"",POWER($I15,K$2))</f>
        <v>1</v>
      </c>
      <c r="L15" s="96">
        <f t="shared" si="85"/>
        <v>0.6078431373</v>
      </c>
      <c r="M15" s="96">
        <f t="shared" si="85"/>
        <v>0.3694732795</v>
      </c>
      <c r="N15" s="97">
        <f t="shared" ref="N15:O15" si="86">IF($D15=0,"",$J15*K15)</f>
        <v>0.7433962264</v>
      </c>
      <c r="O15" s="97">
        <f t="shared" si="86"/>
        <v>0.4518682945</v>
      </c>
      <c r="P15" s="40"/>
      <c r="Q15" s="40"/>
      <c r="R15" s="40"/>
      <c r="S15" s="40"/>
      <c r="T15" s="94">
        <f t="shared" si="17"/>
        <v>0.6078431373</v>
      </c>
      <c r="U15" s="94">
        <f t="shared" si="18"/>
        <v>0.3567824795</v>
      </c>
      <c r="V15" s="98">
        <f t="shared" si="19"/>
        <v>0.5065777249</v>
      </c>
      <c r="W15" s="98">
        <f t="shared" si="20"/>
        <v>0.4967093528</v>
      </c>
      <c r="X15" s="40">
        <f t="shared" si="21"/>
        <v>255</v>
      </c>
      <c r="Y15" s="40">
        <f t="shared" si="22"/>
        <v>265</v>
      </c>
      <c r="Z15" s="40">
        <f t="shared" si="23"/>
        <v>129.1773198</v>
      </c>
      <c r="AA15" s="40">
        <f t="shared" si="24"/>
        <v>125.8226802</v>
      </c>
      <c r="AB15" s="40">
        <f t="shared" si="25"/>
        <v>131.6279785</v>
      </c>
      <c r="AC15" s="40">
        <f t="shared" si="26"/>
        <v>133.3720215</v>
      </c>
      <c r="AD15" s="40">
        <f t="shared" ref="AD15:AE15" si="87">IF($D15=0,"",IFERROR(F15/AA15,0.5))</f>
        <v>1.231892373</v>
      </c>
      <c r="AE15" s="40">
        <f t="shared" si="87"/>
        <v>0.5166074932</v>
      </c>
      <c r="AF15" s="34">
        <f t="shared" si="28"/>
        <v>159</v>
      </c>
      <c r="AG15" s="34">
        <f t="shared" ref="AG15:AH15" si="88">IF($D15=0,"",ROUND(AA15*AD15,0))</f>
        <v>155</v>
      </c>
      <c r="AH15" s="34">
        <f t="shared" si="88"/>
        <v>68</v>
      </c>
      <c r="AI15" s="34">
        <f t="shared" si="30"/>
        <v>69</v>
      </c>
      <c r="AJ15" s="80"/>
      <c r="AK15" s="99"/>
      <c r="AL15" s="17">
        <f>'SchoolBoard; STUV'!F21</f>
        <v>914</v>
      </c>
      <c r="AM15" s="100">
        <f t="shared" si="31"/>
        <v>520</v>
      </c>
      <c r="AN15" s="43">
        <f t="shared" si="32"/>
        <v>0.5689277899</v>
      </c>
      <c r="AO15" s="100">
        <f t="shared" si="33"/>
        <v>451</v>
      </c>
      <c r="AP15" s="42">
        <f t="shared" si="34"/>
        <v>0.4934354486</v>
      </c>
      <c r="AQ15" s="39">
        <f t="shared" si="35"/>
        <v>0.3230769231</v>
      </c>
      <c r="AR15" s="39">
        <f t="shared" si="36"/>
        <v>0.5711538462</v>
      </c>
      <c r="AS15" s="39">
        <f t="shared" si="37"/>
        <v>0.5033259424</v>
      </c>
      <c r="AT15" s="39">
        <f t="shared" si="38"/>
        <v>0.5055432373</v>
      </c>
      <c r="AU15" s="39">
        <f t="shared" si="11"/>
        <v>0.3230769231</v>
      </c>
      <c r="AV15" s="39">
        <f t="shared" si="39"/>
        <v>0.4903846154</v>
      </c>
      <c r="AW15" s="39">
        <f t="shared" si="40"/>
        <v>0.5033259424</v>
      </c>
      <c r="AX15" s="39">
        <f t="shared" si="41"/>
        <v>0.6962305987</v>
      </c>
    </row>
    <row r="16">
      <c r="A16" s="113" t="s">
        <v>73</v>
      </c>
      <c r="B16" s="113" t="str">
        <f t="shared" si="80"/>
        <v>Taylor Mail</v>
      </c>
      <c r="C16" s="113">
        <v>4506.0</v>
      </c>
      <c r="D16" s="74">
        <f t="shared" si="12"/>
        <v>1</v>
      </c>
      <c r="E16" s="84">
        <f>'SchoolBoard; STUV'!M22</f>
        <v>137</v>
      </c>
      <c r="F16" s="84">
        <f>'SchoolBoard; STUV'!N22</f>
        <v>172</v>
      </c>
      <c r="G16" s="85">
        <f>'SchoolBoard; STUV'!O22</f>
        <v>143</v>
      </c>
      <c r="H16" s="85">
        <f>'SchoolBoard; STUV'!P22</f>
        <v>289</v>
      </c>
      <c r="I16" s="94">
        <f t="shared" si="13"/>
        <v>0.5566343042</v>
      </c>
      <c r="J16" s="95">
        <f t="shared" si="14"/>
        <v>0.6689814815</v>
      </c>
      <c r="K16" s="96">
        <f t="shared" ref="K16:M16" si="89">IF($D16=0,"",POWER($I16,K$2))</f>
        <v>1</v>
      </c>
      <c r="L16" s="96">
        <f t="shared" si="89"/>
        <v>0.5566343042</v>
      </c>
      <c r="M16" s="96">
        <f t="shared" si="89"/>
        <v>0.3098417486</v>
      </c>
      <c r="N16" s="97">
        <f t="shared" ref="N16:O16" si="90">IF($D16=0,"",$J16*K16)</f>
        <v>0.6689814815</v>
      </c>
      <c r="O16" s="97">
        <f t="shared" si="90"/>
        <v>0.3723780415</v>
      </c>
      <c r="P16" s="40"/>
      <c r="Q16" s="40"/>
      <c r="R16" s="40"/>
      <c r="S16" s="40"/>
      <c r="T16" s="94">
        <f t="shared" si="17"/>
        <v>0.5566343042</v>
      </c>
      <c r="U16" s="94">
        <f t="shared" si="18"/>
        <v>0.2823677346</v>
      </c>
      <c r="V16" s="98">
        <f t="shared" si="19"/>
        <v>0.5365500524</v>
      </c>
      <c r="W16" s="98">
        <f t="shared" si="20"/>
        <v>0.581924131</v>
      </c>
      <c r="X16" s="40">
        <f t="shared" si="21"/>
        <v>309</v>
      </c>
      <c r="Y16" s="40">
        <f t="shared" si="22"/>
        <v>432</v>
      </c>
      <c r="Z16" s="40">
        <f t="shared" si="23"/>
        <v>165.7939662</v>
      </c>
      <c r="AA16" s="40">
        <f t="shared" si="24"/>
        <v>143.2060338</v>
      </c>
      <c r="AB16" s="40">
        <f t="shared" si="25"/>
        <v>251.3912246</v>
      </c>
      <c r="AC16" s="40">
        <f t="shared" si="26"/>
        <v>180.6087754</v>
      </c>
      <c r="AD16" s="40">
        <f t="shared" ref="AD16:AE16" si="91">IF($D16=0,"",IFERROR(F16/AA16,0.5))</f>
        <v>1.201066711</v>
      </c>
      <c r="AE16" s="40">
        <f t="shared" si="91"/>
        <v>0.5688344939</v>
      </c>
      <c r="AF16" s="34">
        <f t="shared" si="28"/>
        <v>199</v>
      </c>
      <c r="AG16" s="34">
        <f t="shared" ref="AG16:AH16" si="92">IF($D16=0,"",ROUND(AA16*AD16,0))</f>
        <v>172</v>
      </c>
      <c r="AH16" s="34">
        <f t="shared" si="92"/>
        <v>143</v>
      </c>
      <c r="AI16" s="34">
        <f t="shared" si="30"/>
        <v>103</v>
      </c>
      <c r="AJ16" s="80"/>
      <c r="AK16" s="99"/>
      <c r="AL16" s="17">
        <f>'SchoolBoard; STUV'!F22</f>
        <v>1178</v>
      </c>
      <c r="AM16" s="100">
        <f t="shared" si="31"/>
        <v>741</v>
      </c>
      <c r="AN16" s="43">
        <f t="shared" si="32"/>
        <v>0.6290322581</v>
      </c>
      <c r="AO16" s="100">
        <f t="shared" si="33"/>
        <v>617</v>
      </c>
      <c r="AP16" s="42">
        <f t="shared" si="34"/>
        <v>0.5237691002</v>
      </c>
      <c r="AQ16" s="39">
        <f t="shared" si="35"/>
        <v>0.3778677463</v>
      </c>
      <c r="AR16" s="39">
        <f t="shared" si="36"/>
        <v>0.5748987854</v>
      </c>
      <c r="AS16" s="39">
        <f t="shared" si="37"/>
        <v>0.5542949757</v>
      </c>
      <c r="AT16" s="39">
        <f t="shared" si="38"/>
        <v>0.489465154</v>
      </c>
      <c r="AU16" s="39">
        <f t="shared" si="11"/>
        <v>0.3778677463</v>
      </c>
      <c r="AV16" s="39">
        <f t="shared" si="39"/>
        <v>0.4170040486</v>
      </c>
      <c r="AW16" s="39">
        <f t="shared" si="40"/>
        <v>0.5542949757</v>
      </c>
      <c r="AX16" s="39">
        <f t="shared" si="41"/>
        <v>0.6012965964</v>
      </c>
    </row>
    <row r="17">
      <c r="A17" s="116" t="s">
        <v>70</v>
      </c>
      <c r="B17" s="116" t="str">
        <f t="shared" si="80"/>
        <v>Montongnese Grand Total</v>
      </c>
      <c r="C17" s="116">
        <f t="shared" ref="C17:C18" si="97">C13+C15</f>
        <v>17543</v>
      </c>
      <c r="D17" s="74">
        <f t="shared" si="12"/>
        <v>1</v>
      </c>
      <c r="E17" s="84">
        <f>'SchoolBoard; STUV'!M23</f>
        <v>222</v>
      </c>
      <c r="F17" s="84">
        <f>'SchoolBoard; STUV'!N23</f>
        <v>298</v>
      </c>
      <c r="G17" s="85">
        <f>'SchoolBoard; STUV'!O23</f>
        <v>151</v>
      </c>
      <c r="H17" s="85">
        <f>'SchoolBoard; STUV'!P23</f>
        <v>352</v>
      </c>
      <c r="I17" s="94">
        <f t="shared" si="13"/>
        <v>0.5730769231</v>
      </c>
      <c r="J17" s="95">
        <f t="shared" si="14"/>
        <v>0.6998011928</v>
      </c>
      <c r="K17" s="96">
        <f t="shared" ref="K17:M17" si="93">IF($D17=0,"",POWER($I17,K$2))</f>
        <v>1</v>
      </c>
      <c r="L17" s="96">
        <f t="shared" si="93"/>
        <v>0.5730769231</v>
      </c>
      <c r="M17" s="96">
        <f t="shared" si="93"/>
        <v>0.3284171598</v>
      </c>
      <c r="N17" s="97">
        <f t="shared" ref="N17:O17" si="94">IF($D17=0,"",$J17*K17)</f>
        <v>0.6998011928</v>
      </c>
      <c r="O17" s="97">
        <f t="shared" si="94"/>
        <v>0.4010399144</v>
      </c>
      <c r="P17" s="40"/>
      <c r="Q17" s="40"/>
      <c r="R17" s="40"/>
      <c r="S17" s="40"/>
      <c r="T17" s="94">
        <f t="shared" si="17"/>
        <v>0.5730769231</v>
      </c>
      <c r="U17" s="94">
        <f t="shared" si="18"/>
        <v>0.3131874459</v>
      </c>
      <c r="V17" s="98">
        <f t="shared" si="19"/>
        <v>0.5287370004</v>
      </c>
      <c r="W17" s="98">
        <f t="shared" si="20"/>
        <v>0.5478775373</v>
      </c>
      <c r="X17" s="40">
        <f t="shared" si="21"/>
        <v>520</v>
      </c>
      <c r="Y17" s="40">
        <f t="shared" si="22"/>
        <v>503</v>
      </c>
      <c r="Z17" s="40">
        <f t="shared" si="23"/>
        <v>274.9432402</v>
      </c>
      <c r="AA17" s="40">
        <f t="shared" si="24"/>
        <v>245.0567598</v>
      </c>
      <c r="AB17" s="40">
        <f t="shared" si="25"/>
        <v>275.5824013</v>
      </c>
      <c r="AC17" s="40">
        <f t="shared" si="26"/>
        <v>227.4175987</v>
      </c>
      <c r="AD17" s="40">
        <f t="shared" ref="AD17:AE17" si="95">IF($D17=0,"",IFERROR(F17/AA17,0.5))</f>
        <v>1.216044806</v>
      </c>
      <c r="AE17" s="40">
        <f t="shared" si="95"/>
        <v>0.5479304894</v>
      </c>
      <c r="AF17" s="34">
        <f t="shared" si="28"/>
        <v>334</v>
      </c>
      <c r="AG17" s="34">
        <f t="shared" ref="AG17:AH17" si="96">IF($D17=0,"",ROUND(AA17*AD17,0))</f>
        <v>298</v>
      </c>
      <c r="AH17" s="34">
        <f t="shared" si="96"/>
        <v>151</v>
      </c>
      <c r="AI17" s="34">
        <f t="shared" si="30"/>
        <v>125</v>
      </c>
      <c r="AJ17" s="80"/>
      <c r="AK17" s="99"/>
      <c r="AL17" s="17">
        <f>'SchoolBoard; STUV'!F23</f>
        <v>1792</v>
      </c>
      <c r="AM17" s="100">
        <f t="shared" si="31"/>
        <v>1023</v>
      </c>
      <c r="AN17" s="43">
        <f t="shared" si="32"/>
        <v>0.5708705357</v>
      </c>
      <c r="AO17" s="100">
        <f t="shared" si="33"/>
        <v>908</v>
      </c>
      <c r="AP17" s="42">
        <f t="shared" si="34"/>
        <v>0.5066964286</v>
      </c>
      <c r="AQ17" s="39">
        <f t="shared" si="35"/>
        <v>0.3646138807</v>
      </c>
      <c r="AR17" s="39">
        <f t="shared" si="36"/>
        <v>0.5610948192</v>
      </c>
      <c r="AS17" s="39">
        <f t="shared" si="37"/>
        <v>0.5341409692</v>
      </c>
      <c r="AT17" s="39">
        <f t="shared" si="38"/>
        <v>0.5055066079</v>
      </c>
      <c r="AU17" s="39">
        <f t="shared" si="11"/>
        <v>0.3646138807</v>
      </c>
      <c r="AV17" s="39">
        <f t="shared" si="39"/>
        <v>0.5083088954</v>
      </c>
      <c r="AW17" s="39">
        <f t="shared" si="40"/>
        <v>0.5341409692</v>
      </c>
      <c r="AX17" s="39">
        <f t="shared" si="41"/>
        <v>0.6960352423</v>
      </c>
    </row>
    <row r="18">
      <c r="A18" s="116" t="s">
        <v>70</v>
      </c>
      <c r="B18" s="116" t="str">
        <f t="shared" si="80"/>
        <v>Taylor Grand Total</v>
      </c>
      <c r="C18" s="116">
        <f t="shared" si="97"/>
        <v>13979</v>
      </c>
      <c r="D18" s="74">
        <f t="shared" si="12"/>
        <v>1</v>
      </c>
      <c r="E18" s="84">
        <f>'SchoolBoard; STUV'!M24</f>
        <v>38</v>
      </c>
      <c r="F18" s="84">
        <f>'SchoolBoard; STUV'!N24</f>
        <v>51</v>
      </c>
      <c r="G18" s="85">
        <f>'SchoolBoard; STUV'!O24</f>
        <v>26</v>
      </c>
      <c r="H18" s="85">
        <f>'SchoolBoard; STUV'!P24</f>
        <v>72</v>
      </c>
      <c r="I18" s="94">
        <f t="shared" si="13"/>
        <v>0.5730337079</v>
      </c>
      <c r="J18" s="95">
        <f t="shared" si="14"/>
        <v>0.7346938776</v>
      </c>
      <c r="K18" s="96">
        <f t="shared" ref="K18:M18" si="98">IF($D18=0,"",POWER($I18,K$2))</f>
        <v>1</v>
      </c>
      <c r="L18" s="96">
        <f t="shared" si="98"/>
        <v>0.5730337079</v>
      </c>
      <c r="M18" s="96">
        <f t="shared" si="98"/>
        <v>0.3283676303</v>
      </c>
      <c r="N18" s="97">
        <f t="shared" ref="N18:O18" si="99">IF($D18=0,"",$J18*K18)</f>
        <v>0.7346938776</v>
      </c>
      <c r="O18" s="97">
        <f t="shared" si="99"/>
        <v>0.4210043568</v>
      </c>
      <c r="P18" s="40"/>
      <c r="Q18" s="40"/>
      <c r="R18" s="40"/>
      <c r="S18" s="40"/>
      <c r="T18" s="94">
        <f t="shared" si="17"/>
        <v>0.5730337079</v>
      </c>
      <c r="U18" s="94">
        <f t="shared" si="18"/>
        <v>0.3480801307</v>
      </c>
      <c r="V18" s="98">
        <f t="shared" si="19"/>
        <v>0.5379012368</v>
      </c>
      <c r="W18" s="98">
        <f t="shared" si="20"/>
        <v>0.514209777</v>
      </c>
      <c r="X18" s="40">
        <f t="shared" si="21"/>
        <v>89</v>
      </c>
      <c r="Y18" s="40">
        <f t="shared" si="22"/>
        <v>98</v>
      </c>
      <c r="Z18" s="40">
        <f t="shared" si="23"/>
        <v>47.87321008</v>
      </c>
      <c r="AA18" s="40">
        <f t="shared" si="24"/>
        <v>41.12678992</v>
      </c>
      <c r="AB18" s="40">
        <f t="shared" si="25"/>
        <v>50.39255814</v>
      </c>
      <c r="AC18" s="40">
        <f t="shared" si="26"/>
        <v>47.60744186</v>
      </c>
      <c r="AD18" s="40">
        <f t="shared" ref="AD18:AE18" si="100">IF($D18=0,"",IFERROR(F18/AA18,0.5))</f>
        <v>1.240067608</v>
      </c>
      <c r="AE18" s="40">
        <f t="shared" si="100"/>
        <v>0.5159491988</v>
      </c>
      <c r="AF18" s="34">
        <f t="shared" si="28"/>
        <v>59</v>
      </c>
      <c r="AG18" s="34">
        <f t="shared" ref="AG18:AH18" si="101">IF($D18=0,"",ROUND(AA18*AD18,0))</f>
        <v>51</v>
      </c>
      <c r="AH18" s="34">
        <f t="shared" si="101"/>
        <v>26</v>
      </c>
      <c r="AI18" s="34">
        <f t="shared" si="30"/>
        <v>25</v>
      </c>
      <c r="AJ18" s="80"/>
      <c r="AK18" s="99"/>
      <c r="AL18" s="17">
        <f>'SchoolBoard; STUV'!F24</f>
        <v>386</v>
      </c>
      <c r="AM18" s="100">
        <f t="shared" si="31"/>
        <v>187</v>
      </c>
      <c r="AN18" s="43">
        <f t="shared" si="32"/>
        <v>0.4844559585</v>
      </c>
      <c r="AO18" s="100">
        <f t="shared" si="33"/>
        <v>161</v>
      </c>
      <c r="AP18" s="42">
        <f t="shared" si="34"/>
        <v>0.4170984456</v>
      </c>
      <c r="AQ18" s="39">
        <f t="shared" si="35"/>
        <v>0.3422459893</v>
      </c>
      <c r="AR18" s="39">
        <f t="shared" si="36"/>
        <v>0.5882352941</v>
      </c>
      <c r="AS18" s="39">
        <f t="shared" si="37"/>
        <v>0.5279503106</v>
      </c>
      <c r="AT18" s="39">
        <f t="shared" si="38"/>
        <v>0.5217391304</v>
      </c>
      <c r="AU18" s="39">
        <f t="shared" si="11"/>
        <v>0.3422459893</v>
      </c>
      <c r="AV18" s="39">
        <f t="shared" si="39"/>
        <v>0.4759358289</v>
      </c>
      <c r="AW18" s="39">
        <f t="shared" si="40"/>
        <v>0.5279503106</v>
      </c>
      <c r="AX18" s="39">
        <f t="shared" si="41"/>
        <v>0.6832298137</v>
      </c>
    </row>
    <row r="19">
      <c r="A19" s="73"/>
      <c r="B19" s="73"/>
      <c r="C19" s="73"/>
      <c r="D19" s="74">
        <f t="shared" si="12"/>
        <v>1</v>
      </c>
      <c r="E19" s="84">
        <f>'SchoolBoard; STUV'!M25</f>
        <v>333</v>
      </c>
      <c r="F19" s="84">
        <f>'SchoolBoard; STUV'!N25</f>
        <v>314</v>
      </c>
      <c r="G19" s="85">
        <f>'SchoolBoard; STUV'!O25</f>
        <v>212</v>
      </c>
      <c r="H19" s="85">
        <f>'SchoolBoard; STUV'!P25</f>
        <v>379</v>
      </c>
      <c r="I19" s="94">
        <f t="shared" si="13"/>
        <v>0.485316847</v>
      </c>
      <c r="J19" s="95">
        <f t="shared" si="14"/>
        <v>0.641285956</v>
      </c>
      <c r="K19" s="96">
        <f t="shared" ref="K19:M19" si="102">IF($D19=0,"",POWER($I19,K$2))</f>
        <v>1</v>
      </c>
      <c r="L19" s="96">
        <f t="shared" si="102"/>
        <v>0.485316847</v>
      </c>
      <c r="M19" s="96">
        <f t="shared" si="102"/>
        <v>0.235532442</v>
      </c>
      <c r="N19" s="97">
        <f t="shared" ref="N19:O19" si="103">IF($D19=0,"",$J19*K19)</f>
        <v>0.641285956</v>
      </c>
      <c r="O19" s="97">
        <f t="shared" si="103"/>
        <v>0.3112268782</v>
      </c>
      <c r="P19" s="40"/>
      <c r="Q19" s="40"/>
      <c r="R19" s="40"/>
      <c r="S19" s="40"/>
      <c r="T19" s="94">
        <f t="shared" si="17"/>
        <v>0.485316847</v>
      </c>
      <c r="U19" s="94">
        <f t="shared" si="18"/>
        <v>0.2546722091</v>
      </c>
      <c r="V19" s="98">
        <f t="shared" si="19"/>
        <v>0.5981461074</v>
      </c>
      <c r="W19" s="98">
        <f t="shared" si="20"/>
        <v>0.6273019653</v>
      </c>
      <c r="X19" s="40">
        <f t="shared" si="21"/>
        <v>647</v>
      </c>
      <c r="Y19" s="40">
        <f t="shared" si="22"/>
        <v>591</v>
      </c>
      <c r="Z19" s="40">
        <f t="shared" si="23"/>
        <v>387.0005315</v>
      </c>
      <c r="AA19" s="40">
        <f t="shared" si="24"/>
        <v>259.9994685</v>
      </c>
      <c r="AB19" s="40">
        <f t="shared" si="25"/>
        <v>370.7354615</v>
      </c>
      <c r="AC19" s="40">
        <f t="shared" si="26"/>
        <v>220.2645385</v>
      </c>
      <c r="AD19" s="40">
        <f t="shared" ref="AD19:AE19" si="104">IF($D19=0,"",IFERROR(F19/AA19,0.5))</f>
        <v>1.207694776</v>
      </c>
      <c r="AE19" s="40">
        <f t="shared" si="104"/>
        <v>0.5718363146</v>
      </c>
      <c r="AF19" s="34">
        <f t="shared" si="28"/>
        <v>467</v>
      </c>
      <c r="AG19" s="34">
        <f t="shared" ref="AG19:AH19" si="105">IF($D19=0,"",ROUND(AA19*AD19,0))</f>
        <v>314</v>
      </c>
      <c r="AH19" s="34">
        <f t="shared" si="105"/>
        <v>212</v>
      </c>
      <c r="AI19" s="34">
        <f t="shared" si="30"/>
        <v>126</v>
      </c>
      <c r="AJ19" s="80"/>
      <c r="AK19" s="99"/>
      <c r="AL19" s="17">
        <f>'SchoolBoard; STUV'!F25</f>
        <v>1821</v>
      </c>
      <c r="AM19" s="100">
        <f t="shared" si="31"/>
        <v>1238</v>
      </c>
      <c r="AN19" s="43">
        <f t="shared" si="32"/>
        <v>0.6798462383</v>
      </c>
      <c r="AO19" s="100">
        <f t="shared" si="33"/>
        <v>1119</v>
      </c>
      <c r="AP19" s="42">
        <f t="shared" si="34"/>
        <v>0.6144975288</v>
      </c>
      <c r="AQ19" s="39">
        <f t="shared" si="35"/>
        <v>0.4402261712</v>
      </c>
      <c r="AR19" s="39">
        <f t="shared" si="36"/>
        <v>0.5751211632</v>
      </c>
      <c r="AS19" s="39">
        <f t="shared" si="37"/>
        <v>0.6067917784</v>
      </c>
      <c r="AT19" s="39">
        <f t="shared" si="38"/>
        <v>0.5299374441</v>
      </c>
      <c r="AU19" s="39">
        <f t="shared" si="11"/>
        <v>0.4402261712</v>
      </c>
      <c r="AV19" s="39">
        <f t="shared" si="39"/>
        <v>0.5226171244</v>
      </c>
      <c r="AW19" s="39">
        <f t="shared" si="40"/>
        <v>0.6067917784</v>
      </c>
      <c r="AX19" s="39">
        <f t="shared" si="41"/>
        <v>0.6979445934</v>
      </c>
    </row>
    <row r="20">
      <c r="A20" s="73"/>
      <c r="B20" s="73"/>
      <c r="C20" s="73"/>
      <c r="D20" s="74">
        <f t="shared" si="12"/>
        <v>1</v>
      </c>
      <c r="E20" s="84">
        <f>'SchoolBoard; STUV'!M26</f>
        <v>186</v>
      </c>
      <c r="F20" s="84">
        <f>'SchoolBoard; STUV'!N26</f>
        <v>222</v>
      </c>
      <c r="G20" s="85">
        <f>'SchoolBoard; STUV'!O26</f>
        <v>134</v>
      </c>
      <c r="H20" s="85">
        <f>'SchoolBoard; STUV'!P26</f>
        <v>319</v>
      </c>
      <c r="I20" s="94">
        <f t="shared" si="13"/>
        <v>0.5441176471</v>
      </c>
      <c r="J20" s="95">
        <f t="shared" si="14"/>
        <v>0.7041942605</v>
      </c>
      <c r="K20" s="96">
        <f t="shared" ref="K20:M20" si="106">IF($D20=0,"",POWER($I20,K$2))</f>
        <v>1</v>
      </c>
      <c r="L20" s="96">
        <f t="shared" si="106"/>
        <v>0.5441176471</v>
      </c>
      <c r="M20" s="96">
        <f t="shared" si="106"/>
        <v>0.2960640138</v>
      </c>
      <c r="N20" s="97">
        <f t="shared" ref="N20:O20" si="107">IF($D20=0,"",$J20*K20)</f>
        <v>0.7041942605</v>
      </c>
      <c r="O20" s="97">
        <f t="shared" si="107"/>
        <v>0.3831645241</v>
      </c>
      <c r="P20" s="40"/>
      <c r="Q20" s="40"/>
      <c r="R20" s="40"/>
      <c r="S20" s="40"/>
      <c r="T20" s="94">
        <f t="shared" si="17"/>
        <v>0.5441176471</v>
      </c>
      <c r="U20" s="94">
        <f t="shared" si="18"/>
        <v>0.3175805136</v>
      </c>
      <c r="V20" s="98">
        <f t="shared" si="19"/>
        <v>0.5578375707</v>
      </c>
      <c r="W20" s="98">
        <f t="shared" si="20"/>
        <v>0.5512085311</v>
      </c>
      <c r="X20" s="40">
        <f t="shared" si="21"/>
        <v>408</v>
      </c>
      <c r="Y20" s="40">
        <f t="shared" si="22"/>
        <v>453</v>
      </c>
      <c r="Z20" s="40">
        <f t="shared" si="23"/>
        <v>227.5977289</v>
      </c>
      <c r="AA20" s="40">
        <f t="shared" si="24"/>
        <v>180.4022711</v>
      </c>
      <c r="AB20" s="40">
        <f t="shared" si="25"/>
        <v>249.6974646</v>
      </c>
      <c r="AC20" s="40">
        <f t="shared" si="26"/>
        <v>203.3025354</v>
      </c>
      <c r="AD20" s="40">
        <f t="shared" ref="AD20:AE20" si="108">IF($D20=0,"",IFERROR(F20/AA20,0.5))</f>
        <v>1.230583177</v>
      </c>
      <c r="AE20" s="40">
        <f t="shared" si="108"/>
        <v>0.5366494218</v>
      </c>
      <c r="AF20" s="34">
        <f t="shared" si="28"/>
        <v>280</v>
      </c>
      <c r="AG20" s="34">
        <f t="shared" ref="AG20:AH20" si="109">IF($D20=0,"",ROUND(AA20*AD20,0))</f>
        <v>222</v>
      </c>
      <c r="AH20" s="34">
        <f t="shared" si="109"/>
        <v>134</v>
      </c>
      <c r="AI20" s="34">
        <f t="shared" si="30"/>
        <v>109</v>
      </c>
      <c r="AJ20" s="80"/>
      <c r="AK20" s="99"/>
      <c r="AL20" s="17">
        <f>'SchoolBoard; STUV'!F26</f>
        <v>1260</v>
      </c>
      <c r="AM20" s="100">
        <f t="shared" si="31"/>
        <v>861</v>
      </c>
      <c r="AN20" s="43">
        <f t="shared" si="32"/>
        <v>0.6833333333</v>
      </c>
      <c r="AO20" s="100">
        <f t="shared" si="33"/>
        <v>745</v>
      </c>
      <c r="AP20" s="42">
        <f t="shared" si="34"/>
        <v>0.5912698413</v>
      </c>
      <c r="AQ20" s="39">
        <f t="shared" si="35"/>
        <v>0.3716608595</v>
      </c>
      <c r="AR20" s="39">
        <f t="shared" si="36"/>
        <v>0.5865272938</v>
      </c>
      <c r="AS20" s="39">
        <f t="shared" si="37"/>
        <v>0.555704698</v>
      </c>
      <c r="AT20" s="39">
        <f t="shared" si="38"/>
        <v>0.522147651</v>
      </c>
      <c r="AU20" s="39">
        <f t="shared" si="11"/>
        <v>0.3716608595</v>
      </c>
      <c r="AV20" s="39">
        <f t="shared" si="39"/>
        <v>0.4738675958</v>
      </c>
      <c r="AW20" s="39">
        <f t="shared" si="40"/>
        <v>0.555704698</v>
      </c>
      <c r="AX20" s="39">
        <f t="shared" si="41"/>
        <v>0.6738255034</v>
      </c>
    </row>
    <row r="21">
      <c r="A21" s="117" t="s">
        <v>75</v>
      </c>
      <c r="B21" s="117" t="str">
        <f t="shared" ref="B21:B26" si="114">B13</f>
        <v>Montongnese Early+EDV</v>
      </c>
      <c r="C21" s="118">
        <f t="shared" ref="C21:C26" si="115">C13-C5</f>
        <v>3883</v>
      </c>
      <c r="D21" s="74">
        <f t="shared" si="12"/>
        <v>1</v>
      </c>
      <c r="E21" s="84">
        <f>'SchoolBoard; STUV'!M27</f>
        <v>99</v>
      </c>
      <c r="F21" s="84">
        <f>'SchoolBoard; STUV'!N27</f>
        <v>77</v>
      </c>
      <c r="G21" s="85">
        <f>'SchoolBoard; STUV'!O27</f>
        <v>71</v>
      </c>
      <c r="H21" s="85">
        <f>'SchoolBoard; STUV'!P27</f>
        <v>207</v>
      </c>
      <c r="I21" s="94">
        <f t="shared" si="13"/>
        <v>0.4375</v>
      </c>
      <c r="J21" s="95">
        <f t="shared" si="14"/>
        <v>0.7446043165</v>
      </c>
      <c r="K21" s="96">
        <f t="shared" ref="K21:M21" si="110">IF($D21=0,"",POWER($I21,K$2))</f>
        <v>1</v>
      </c>
      <c r="L21" s="96">
        <f t="shared" si="110"/>
        <v>0.4375</v>
      </c>
      <c r="M21" s="96">
        <f t="shared" si="110"/>
        <v>0.19140625</v>
      </c>
      <c r="N21" s="97">
        <f t="shared" ref="N21:O21" si="111">IF($D21=0,"",$J21*K21)</f>
        <v>0.7446043165</v>
      </c>
      <c r="O21" s="97">
        <f t="shared" si="111"/>
        <v>0.3257643885</v>
      </c>
      <c r="P21" s="40"/>
      <c r="Q21" s="40"/>
      <c r="R21" s="40"/>
      <c r="S21" s="40"/>
      <c r="T21" s="94">
        <f t="shared" si="17"/>
        <v>0.4375</v>
      </c>
      <c r="U21" s="94">
        <f t="shared" si="18"/>
        <v>0.3579905697</v>
      </c>
      <c r="V21" s="98">
        <f t="shared" si="19"/>
        <v>0.671311892</v>
      </c>
      <c r="W21" s="98">
        <f t="shared" si="20"/>
        <v>0.5400786745</v>
      </c>
      <c r="X21" s="40">
        <f t="shared" si="21"/>
        <v>176</v>
      </c>
      <c r="Y21" s="40">
        <f t="shared" si="22"/>
        <v>278</v>
      </c>
      <c r="Z21" s="40">
        <f t="shared" si="23"/>
        <v>118.150893</v>
      </c>
      <c r="AA21" s="40">
        <f t="shared" si="24"/>
        <v>57.84910701</v>
      </c>
      <c r="AB21" s="40">
        <f t="shared" si="25"/>
        <v>150.1418715</v>
      </c>
      <c r="AC21" s="40">
        <f t="shared" si="26"/>
        <v>127.8581285</v>
      </c>
      <c r="AD21" s="40">
        <f t="shared" ref="AD21:AE21" si="112">IF($D21=0,"",IFERROR(F21/AA21,0.5))</f>
        <v>1.331049069</v>
      </c>
      <c r="AE21" s="40">
        <f t="shared" si="112"/>
        <v>0.4728860729</v>
      </c>
      <c r="AF21" s="34">
        <f t="shared" si="28"/>
        <v>157</v>
      </c>
      <c r="AG21" s="34">
        <f t="shared" ref="AG21:AH21" si="113">IF($D21=0,"",ROUND(AA21*AD21,0))</f>
        <v>77</v>
      </c>
      <c r="AH21" s="34">
        <f t="shared" si="113"/>
        <v>71</v>
      </c>
      <c r="AI21" s="34">
        <f t="shared" si="30"/>
        <v>60</v>
      </c>
      <c r="AJ21" s="80"/>
      <c r="AK21" s="99"/>
      <c r="AL21" s="17">
        <f>'SchoolBoard; STUV'!F27</f>
        <v>730</v>
      </c>
      <c r="AM21" s="100">
        <f t="shared" si="31"/>
        <v>454</v>
      </c>
      <c r="AN21" s="43">
        <f t="shared" si="32"/>
        <v>0.6219178082</v>
      </c>
      <c r="AO21" s="100">
        <f t="shared" si="33"/>
        <v>365</v>
      </c>
      <c r="AP21" s="42">
        <f t="shared" si="34"/>
        <v>0.5</v>
      </c>
      <c r="AQ21" s="39">
        <f t="shared" si="35"/>
        <v>0.3744493392</v>
      </c>
      <c r="AR21" s="39">
        <f t="shared" si="36"/>
        <v>0.6740088106</v>
      </c>
      <c r="AS21" s="39">
        <f t="shared" si="37"/>
        <v>0.6246575342</v>
      </c>
      <c r="AT21" s="39">
        <f t="shared" si="38"/>
        <v>0.5945205479</v>
      </c>
      <c r="AU21" s="39">
        <f t="shared" si="11"/>
        <v>0.3744493392</v>
      </c>
      <c r="AV21" s="39">
        <f t="shared" si="39"/>
        <v>0.3876651982</v>
      </c>
      <c r="AW21" s="39">
        <f t="shared" si="40"/>
        <v>0.6246575342</v>
      </c>
      <c r="AX21" s="39">
        <f t="shared" si="41"/>
        <v>0.6410958904</v>
      </c>
    </row>
    <row r="22">
      <c r="A22" s="117" t="s">
        <v>75</v>
      </c>
      <c r="B22" s="117" t="str">
        <f t="shared" si="114"/>
        <v>Taylor Early+EDV</v>
      </c>
      <c r="C22" s="118">
        <f t="shared" si="115"/>
        <v>0</v>
      </c>
      <c r="D22" s="74">
        <f t="shared" si="12"/>
        <v>1</v>
      </c>
      <c r="E22" s="84">
        <f>'SchoolBoard; STUV'!M28</f>
        <v>159</v>
      </c>
      <c r="F22" s="84">
        <f>'SchoolBoard; STUV'!N28</f>
        <v>325</v>
      </c>
      <c r="G22" s="85">
        <f>'SchoolBoard; STUV'!O28</f>
        <v>115</v>
      </c>
      <c r="H22" s="85">
        <f>'SchoolBoard; STUV'!P28</f>
        <v>301</v>
      </c>
      <c r="I22" s="94">
        <f t="shared" si="13"/>
        <v>0.6714876033</v>
      </c>
      <c r="J22" s="95">
        <f t="shared" si="14"/>
        <v>0.7235576923</v>
      </c>
      <c r="K22" s="96">
        <f t="shared" ref="K22:M22" si="116">IF($D22=0,"",POWER($I22,K$2))</f>
        <v>1</v>
      </c>
      <c r="L22" s="96">
        <f t="shared" si="116"/>
        <v>0.6714876033</v>
      </c>
      <c r="M22" s="96">
        <f t="shared" si="116"/>
        <v>0.4508956014</v>
      </c>
      <c r="N22" s="97">
        <f t="shared" ref="N22:O22" si="117">IF($D22=0,"",$J22*K22)</f>
        <v>0.7235576923</v>
      </c>
      <c r="O22" s="97">
        <f t="shared" si="117"/>
        <v>0.4858600207</v>
      </c>
      <c r="P22" s="40"/>
      <c r="Q22" s="40"/>
      <c r="R22" s="40"/>
      <c r="S22" s="40"/>
      <c r="T22" s="94">
        <f t="shared" si="17"/>
        <v>0.6714876033</v>
      </c>
      <c r="U22" s="94">
        <f t="shared" si="18"/>
        <v>0.3369439454</v>
      </c>
      <c r="V22" s="98">
        <f t="shared" si="19"/>
        <v>0.4399602307</v>
      </c>
      <c r="W22" s="98">
        <f t="shared" si="20"/>
        <v>0.4992183304</v>
      </c>
      <c r="X22" s="40">
        <f t="shared" si="21"/>
        <v>484</v>
      </c>
      <c r="Y22" s="40">
        <f t="shared" si="22"/>
        <v>416</v>
      </c>
      <c r="Z22" s="40">
        <f t="shared" si="23"/>
        <v>212.9407517</v>
      </c>
      <c r="AA22" s="40">
        <f t="shared" si="24"/>
        <v>271.0592483</v>
      </c>
      <c r="AB22" s="40">
        <f t="shared" si="25"/>
        <v>207.6748255</v>
      </c>
      <c r="AC22" s="40">
        <f t="shared" si="26"/>
        <v>208.3251745</v>
      </c>
      <c r="AD22" s="40">
        <f t="shared" ref="AD22:AE22" si="118">IF($D22=0,"",IFERROR(F22/AA22,0.5))</f>
        <v>1.198999857</v>
      </c>
      <c r="AE22" s="40">
        <f t="shared" si="118"/>
        <v>0.5537503149</v>
      </c>
      <c r="AF22" s="34">
        <f t="shared" si="28"/>
        <v>255</v>
      </c>
      <c r="AG22" s="34">
        <f t="shared" ref="AG22:AH22" si="119">IF($D22=0,"",ROUND(AA22*AD22,0))</f>
        <v>325</v>
      </c>
      <c r="AH22" s="34">
        <f t="shared" si="119"/>
        <v>115</v>
      </c>
      <c r="AI22" s="34">
        <f t="shared" si="30"/>
        <v>115</v>
      </c>
      <c r="AJ22" s="80"/>
      <c r="AK22" s="99"/>
      <c r="AL22" s="17">
        <f>'SchoolBoard; STUV'!F28</f>
        <v>1711</v>
      </c>
      <c r="AM22" s="100">
        <f t="shared" si="31"/>
        <v>900</v>
      </c>
      <c r="AN22" s="43">
        <f t="shared" si="32"/>
        <v>0.5260081823</v>
      </c>
      <c r="AO22" s="100">
        <f t="shared" si="33"/>
        <v>810</v>
      </c>
      <c r="AP22" s="42">
        <f t="shared" si="34"/>
        <v>0.4734073641</v>
      </c>
      <c r="AQ22" s="39">
        <f t="shared" si="35"/>
        <v>0.3044444444</v>
      </c>
      <c r="AR22" s="39">
        <f t="shared" si="36"/>
        <v>0.5111111111</v>
      </c>
      <c r="AS22" s="39">
        <f t="shared" si="37"/>
        <v>0.4567901235</v>
      </c>
      <c r="AT22" s="39">
        <f t="shared" si="38"/>
        <v>0.4567901235</v>
      </c>
      <c r="AU22" s="39">
        <f t="shared" si="11"/>
        <v>0.3044444444</v>
      </c>
      <c r="AV22" s="39">
        <f t="shared" si="39"/>
        <v>0.5377777778</v>
      </c>
      <c r="AW22" s="39">
        <f t="shared" si="40"/>
        <v>0.4567901235</v>
      </c>
      <c r="AX22" s="39">
        <f t="shared" si="41"/>
        <v>0.7160493827</v>
      </c>
    </row>
    <row r="23">
      <c r="A23" s="117" t="s">
        <v>75</v>
      </c>
      <c r="B23" s="117" t="str">
        <f t="shared" si="114"/>
        <v>Montongnese Mail</v>
      </c>
      <c r="C23" s="118">
        <f t="shared" si="115"/>
        <v>0</v>
      </c>
      <c r="D23" s="74">
        <f t="shared" si="12"/>
        <v>1</v>
      </c>
      <c r="E23" s="84">
        <f>'SchoolBoard; STUV'!M29</f>
        <v>105</v>
      </c>
      <c r="F23" s="84">
        <f>'SchoolBoard; STUV'!N29</f>
        <v>145</v>
      </c>
      <c r="G23" s="85">
        <f>'SchoolBoard; STUV'!O29</f>
        <v>50</v>
      </c>
      <c r="H23" s="85">
        <f>'SchoolBoard; STUV'!P29</f>
        <v>243</v>
      </c>
      <c r="I23" s="94">
        <f t="shared" si="13"/>
        <v>0.58</v>
      </c>
      <c r="J23" s="95">
        <f t="shared" si="14"/>
        <v>0.8293515358</v>
      </c>
      <c r="K23" s="96">
        <f t="shared" ref="K23:M23" si="120">IF($D23=0,"",POWER($I23,K$2))</f>
        <v>1</v>
      </c>
      <c r="L23" s="96">
        <f t="shared" si="120"/>
        <v>0.58</v>
      </c>
      <c r="M23" s="96">
        <f t="shared" si="120"/>
        <v>0.3364</v>
      </c>
      <c r="N23" s="97">
        <f t="shared" ref="N23:O23" si="121">IF($D23=0,"",$J23*K23)</f>
        <v>0.8293515358</v>
      </c>
      <c r="O23" s="97">
        <f t="shared" si="121"/>
        <v>0.4810238908</v>
      </c>
      <c r="P23" s="40"/>
      <c r="Q23" s="40"/>
      <c r="R23" s="40"/>
      <c r="S23" s="40"/>
      <c r="T23" s="94">
        <f t="shared" si="17"/>
        <v>0.58</v>
      </c>
      <c r="U23" s="94">
        <f t="shared" si="18"/>
        <v>0.4427377889</v>
      </c>
      <c r="V23" s="98">
        <f t="shared" si="19"/>
        <v>0.5559250327</v>
      </c>
      <c r="W23" s="98">
        <f t="shared" si="20"/>
        <v>0.421023167</v>
      </c>
      <c r="X23" s="40">
        <f t="shared" si="21"/>
        <v>250</v>
      </c>
      <c r="Y23" s="40">
        <f t="shared" si="22"/>
        <v>293</v>
      </c>
      <c r="Z23" s="40">
        <f t="shared" si="23"/>
        <v>138.9812582</v>
      </c>
      <c r="AA23" s="40">
        <f t="shared" si="24"/>
        <v>111.0187418</v>
      </c>
      <c r="AB23" s="40">
        <f t="shared" si="25"/>
        <v>123.3597879</v>
      </c>
      <c r="AC23" s="40">
        <f t="shared" si="26"/>
        <v>169.6402121</v>
      </c>
      <c r="AD23" s="40">
        <f t="shared" ref="AD23:AE23" si="122">IF($D23=0,"",IFERROR(F23/AA23,0.5))</f>
        <v>1.30608578</v>
      </c>
      <c r="AE23" s="40">
        <f t="shared" si="122"/>
        <v>0.4053184659</v>
      </c>
      <c r="AF23" s="34">
        <f t="shared" si="28"/>
        <v>182</v>
      </c>
      <c r="AG23" s="34">
        <f t="shared" ref="AG23:AH23" si="123">IF($D23=0,"",ROUND(AA23*AD23,0))</f>
        <v>145</v>
      </c>
      <c r="AH23" s="34">
        <f t="shared" si="123"/>
        <v>50</v>
      </c>
      <c r="AI23" s="34">
        <f t="shared" si="30"/>
        <v>69</v>
      </c>
      <c r="AJ23" s="80"/>
      <c r="AK23" s="99"/>
      <c r="AL23" s="17">
        <f>'SchoolBoard; STUV'!F29</f>
        <v>757</v>
      </c>
      <c r="AM23" s="100">
        <f t="shared" si="31"/>
        <v>543</v>
      </c>
      <c r="AN23" s="43">
        <f t="shared" si="32"/>
        <v>0.7173051519</v>
      </c>
      <c r="AO23" s="100">
        <f t="shared" si="33"/>
        <v>446</v>
      </c>
      <c r="AP23" s="42">
        <f t="shared" si="34"/>
        <v>0.5891677675</v>
      </c>
      <c r="AQ23" s="39">
        <f t="shared" si="35"/>
        <v>0.2854511971</v>
      </c>
      <c r="AR23" s="39">
        <f t="shared" si="36"/>
        <v>0.6408839779</v>
      </c>
      <c r="AS23" s="39">
        <f t="shared" si="37"/>
        <v>0.5201793722</v>
      </c>
      <c r="AT23" s="39">
        <f t="shared" si="38"/>
        <v>0.5627802691</v>
      </c>
      <c r="AU23" s="39">
        <f t="shared" si="11"/>
        <v>0.2854511971</v>
      </c>
      <c r="AV23" s="39">
        <f t="shared" si="39"/>
        <v>0.4604051565</v>
      </c>
      <c r="AW23" s="39">
        <f t="shared" si="40"/>
        <v>0.5201793722</v>
      </c>
      <c r="AX23" s="39">
        <f t="shared" si="41"/>
        <v>0.7331838565</v>
      </c>
    </row>
    <row r="24">
      <c r="A24" s="117" t="s">
        <v>75</v>
      </c>
      <c r="B24" s="117" t="str">
        <f t="shared" si="114"/>
        <v>Taylor Mail</v>
      </c>
      <c r="C24" s="118">
        <f t="shared" si="115"/>
        <v>-8900</v>
      </c>
      <c r="D24" s="74">
        <f t="shared" si="12"/>
        <v>1</v>
      </c>
      <c r="E24" s="84">
        <f>'SchoolBoard; STUV'!M30</f>
        <v>159</v>
      </c>
      <c r="F24" s="84">
        <f>'SchoolBoard; STUV'!N30</f>
        <v>269</v>
      </c>
      <c r="G24" s="85">
        <f>'SchoolBoard; STUV'!O30</f>
        <v>117</v>
      </c>
      <c r="H24" s="85">
        <f>'SchoolBoard; STUV'!P30</f>
        <v>386</v>
      </c>
      <c r="I24" s="94">
        <f t="shared" si="13"/>
        <v>0.6285046729</v>
      </c>
      <c r="J24" s="95">
        <f t="shared" si="14"/>
        <v>0.7673956262</v>
      </c>
      <c r="K24" s="96">
        <f t="shared" ref="K24:M24" si="124">IF($D24=0,"",POWER($I24,K$2))</f>
        <v>1</v>
      </c>
      <c r="L24" s="96">
        <f t="shared" si="124"/>
        <v>0.6285046729</v>
      </c>
      <c r="M24" s="96">
        <f t="shared" si="124"/>
        <v>0.3950181239</v>
      </c>
      <c r="N24" s="97">
        <f t="shared" ref="N24:O24" si="125">IF($D24=0,"",$J24*K24)</f>
        <v>0.7673956262</v>
      </c>
      <c r="O24" s="97">
        <f t="shared" si="125"/>
        <v>0.4823117371</v>
      </c>
      <c r="P24" s="40"/>
      <c r="Q24" s="40"/>
      <c r="R24" s="40"/>
      <c r="S24" s="40"/>
      <c r="T24" s="94">
        <f t="shared" si="17"/>
        <v>0.6285046729</v>
      </c>
      <c r="U24" s="94">
        <f t="shared" si="18"/>
        <v>0.3807818793</v>
      </c>
      <c r="V24" s="98">
        <f t="shared" si="19"/>
        <v>0.4929093595</v>
      </c>
      <c r="W24" s="98">
        <f t="shared" si="20"/>
        <v>0.4681428333</v>
      </c>
      <c r="X24" s="40">
        <f t="shared" si="21"/>
        <v>428</v>
      </c>
      <c r="Y24" s="40">
        <f t="shared" si="22"/>
        <v>503</v>
      </c>
      <c r="Z24" s="40">
        <f t="shared" si="23"/>
        <v>210.9652059</v>
      </c>
      <c r="AA24" s="40">
        <f t="shared" si="24"/>
        <v>217.0347941</v>
      </c>
      <c r="AB24" s="40">
        <f t="shared" si="25"/>
        <v>235.4758451</v>
      </c>
      <c r="AC24" s="40">
        <f t="shared" si="26"/>
        <v>267.5241549</v>
      </c>
      <c r="AD24" s="40">
        <f t="shared" ref="AD24:AE24" si="126">IF($D24=0,"",IFERROR(F24/AA24,0.5))</f>
        <v>1.239432604</v>
      </c>
      <c r="AE24" s="40">
        <f t="shared" si="126"/>
        <v>0.4968662494</v>
      </c>
      <c r="AF24" s="34">
        <f t="shared" si="28"/>
        <v>261</v>
      </c>
      <c r="AG24" s="34">
        <f t="shared" ref="AG24:AH24" si="127">IF($D24=0,"",ROUND(AA24*AD24,0))</f>
        <v>269</v>
      </c>
      <c r="AH24" s="34">
        <f t="shared" si="127"/>
        <v>117</v>
      </c>
      <c r="AI24" s="34">
        <f t="shared" si="30"/>
        <v>133</v>
      </c>
      <c r="AJ24" s="80"/>
      <c r="AK24" s="99"/>
      <c r="AL24" s="17">
        <f>'SchoolBoard; STUV'!F30</f>
        <v>1266</v>
      </c>
      <c r="AM24" s="100">
        <f t="shared" si="31"/>
        <v>931</v>
      </c>
      <c r="AN24" s="43">
        <f t="shared" si="32"/>
        <v>0.7353870458</v>
      </c>
      <c r="AO24" s="100">
        <f t="shared" si="33"/>
        <v>780</v>
      </c>
      <c r="AP24" s="42">
        <f t="shared" si="34"/>
        <v>0.6161137441</v>
      </c>
      <c r="AQ24" s="39">
        <f t="shared" si="35"/>
        <v>0.2964554243</v>
      </c>
      <c r="AR24" s="39">
        <f t="shared" si="36"/>
        <v>0.5853920516</v>
      </c>
      <c r="AS24" s="39">
        <f t="shared" si="37"/>
        <v>0.4846153846</v>
      </c>
      <c r="AT24" s="39">
        <f t="shared" si="38"/>
        <v>0.5051282051</v>
      </c>
      <c r="AU24" s="39">
        <f t="shared" si="11"/>
        <v>0.2964554243</v>
      </c>
      <c r="AV24" s="39">
        <f t="shared" si="39"/>
        <v>0.4597207304</v>
      </c>
      <c r="AW24" s="39">
        <f t="shared" si="40"/>
        <v>0.4846153846</v>
      </c>
      <c r="AX24" s="39">
        <f t="shared" si="41"/>
        <v>0.6794871795</v>
      </c>
    </row>
    <row r="25">
      <c r="A25" s="119" t="s">
        <v>75</v>
      </c>
      <c r="B25" s="119" t="str">
        <f t="shared" si="114"/>
        <v>Montongnese Grand Total</v>
      </c>
      <c r="C25" s="119">
        <f t="shared" si="115"/>
        <v>3883</v>
      </c>
      <c r="D25" s="74">
        <f t="shared" si="12"/>
        <v>1</v>
      </c>
      <c r="E25" s="84">
        <f>'SchoolBoard; STUV'!M31</f>
        <v>41</v>
      </c>
      <c r="F25" s="84">
        <f>'SchoolBoard; STUV'!N31</f>
        <v>65</v>
      </c>
      <c r="G25" s="85">
        <f>'SchoolBoard; STUV'!O31</f>
        <v>32</v>
      </c>
      <c r="H25" s="85">
        <f>'SchoolBoard; STUV'!P31</f>
        <v>84</v>
      </c>
      <c r="I25" s="94">
        <f t="shared" si="13"/>
        <v>0.6132075472</v>
      </c>
      <c r="J25" s="95">
        <f t="shared" si="14"/>
        <v>0.724137931</v>
      </c>
      <c r="K25" s="96">
        <f t="shared" ref="K25:M25" si="128">IF($D25=0,"",POWER($I25,K$2))</f>
        <v>1</v>
      </c>
      <c r="L25" s="96">
        <f t="shared" si="128"/>
        <v>0.6132075472</v>
      </c>
      <c r="M25" s="96">
        <f t="shared" si="128"/>
        <v>0.3760234959</v>
      </c>
      <c r="N25" s="97">
        <f t="shared" ref="N25:O25" si="129">IF($D25=0,"",$J25*K25)</f>
        <v>0.724137931</v>
      </c>
      <c r="O25" s="97">
        <f t="shared" si="129"/>
        <v>0.4440468445</v>
      </c>
      <c r="P25" s="40"/>
      <c r="Q25" s="40"/>
      <c r="R25" s="40"/>
      <c r="S25" s="40"/>
      <c r="T25" s="94">
        <f t="shared" si="17"/>
        <v>0.6132075472</v>
      </c>
      <c r="U25" s="94">
        <f t="shared" si="18"/>
        <v>0.3375241841</v>
      </c>
      <c r="V25" s="98">
        <f t="shared" si="19"/>
        <v>0.4963649096</v>
      </c>
      <c r="W25" s="98">
        <f t="shared" si="20"/>
        <v>0.5138953133</v>
      </c>
      <c r="X25" s="40">
        <f t="shared" si="21"/>
        <v>106</v>
      </c>
      <c r="Y25" s="40">
        <f t="shared" si="22"/>
        <v>116</v>
      </c>
      <c r="Z25" s="40">
        <f t="shared" si="23"/>
        <v>52.61468041</v>
      </c>
      <c r="AA25" s="40">
        <f t="shared" si="24"/>
        <v>53.38531959</v>
      </c>
      <c r="AB25" s="40">
        <f t="shared" si="25"/>
        <v>59.61185634</v>
      </c>
      <c r="AC25" s="40">
        <f t="shared" si="26"/>
        <v>56.38814366</v>
      </c>
      <c r="AD25" s="40">
        <f t="shared" ref="AD25:AE25" si="130">IF($D25=0,"",IFERROR(F25/AA25,0.5))</f>
        <v>1.21756319</v>
      </c>
      <c r="AE25" s="40">
        <f t="shared" si="130"/>
        <v>0.5368059639</v>
      </c>
      <c r="AF25" s="34">
        <f t="shared" si="28"/>
        <v>64</v>
      </c>
      <c r="AG25" s="34">
        <f t="shared" ref="AG25:AH25" si="131">IF($D25=0,"",ROUND(AA25*AD25,0))</f>
        <v>65</v>
      </c>
      <c r="AH25" s="34">
        <f t="shared" si="131"/>
        <v>32</v>
      </c>
      <c r="AI25" s="34">
        <f t="shared" si="30"/>
        <v>30</v>
      </c>
      <c r="AJ25" s="80"/>
      <c r="AK25" s="99"/>
      <c r="AL25" s="17">
        <f>'SchoolBoard; STUV'!F31</f>
        <v>363</v>
      </c>
      <c r="AM25" s="100">
        <f t="shared" si="31"/>
        <v>222</v>
      </c>
      <c r="AN25" s="43">
        <f t="shared" si="32"/>
        <v>0.6115702479</v>
      </c>
      <c r="AO25" s="100">
        <f t="shared" si="33"/>
        <v>191</v>
      </c>
      <c r="AP25" s="42">
        <f t="shared" si="34"/>
        <v>0.5261707989</v>
      </c>
      <c r="AQ25" s="39">
        <f t="shared" si="35"/>
        <v>0.3288288288</v>
      </c>
      <c r="AR25" s="39">
        <f t="shared" si="36"/>
        <v>0.5630630631</v>
      </c>
      <c r="AS25" s="39">
        <f t="shared" si="37"/>
        <v>0.502617801</v>
      </c>
      <c r="AT25" s="39">
        <f t="shared" si="38"/>
        <v>0.4921465969</v>
      </c>
      <c r="AU25" s="39">
        <f t="shared" si="11"/>
        <v>0.3288288288</v>
      </c>
      <c r="AV25" s="39">
        <f t="shared" si="39"/>
        <v>0.4774774775</v>
      </c>
      <c r="AW25" s="39">
        <f t="shared" si="40"/>
        <v>0.502617801</v>
      </c>
      <c r="AX25" s="39">
        <f t="shared" si="41"/>
        <v>0.6753926702</v>
      </c>
    </row>
    <row r="26">
      <c r="A26" s="119" t="s">
        <v>75</v>
      </c>
      <c r="B26" s="119" t="str">
        <f t="shared" si="114"/>
        <v>Taylor Grand Total</v>
      </c>
      <c r="C26" s="119">
        <f t="shared" si="115"/>
        <v>-8900</v>
      </c>
      <c r="D26" s="74">
        <f t="shared" si="12"/>
        <v>1</v>
      </c>
      <c r="E26" s="84">
        <f>'SchoolBoard; STUV'!M32</f>
        <v>74</v>
      </c>
      <c r="F26" s="84">
        <f>'SchoolBoard; STUV'!N32</f>
        <v>119</v>
      </c>
      <c r="G26" s="85">
        <f>'SchoolBoard; STUV'!O32</f>
        <v>61</v>
      </c>
      <c r="H26" s="85">
        <f>'SchoolBoard; STUV'!P32</f>
        <v>192</v>
      </c>
      <c r="I26" s="94">
        <f t="shared" si="13"/>
        <v>0.6165803109</v>
      </c>
      <c r="J26" s="95">
        <f t="shared" si="14"/>
        <v>0.7588932806</v>
      </c>
      <c r="K26" s="96">
        <f t="shared" ref="K26:M26" si="132">IF($D26=0,"",POWER($I26,K$2))</f>
        <v>1</v>
      </c>
      <c r="L26" s="96">
        <f t="shared" si="132"/>
        <v>0.6165803109</v>
      </c>
      <c r="M26" s="96">
        <f t="shared" si="132"/>
        <v>0.3801712798</v>
      </c>
      <c r="N26" s="97">
        <f t="shared" ref="N26:O26" si="133">IF($D26=0,"",$J26*K26)</f>
        <v>0.7588932806</v>
      </c>
      <c r="O26" s="97">
        <f t="shared" si="133"/>
        <v>0.4679186549</v>
      </c>
      <c r="P26" s="40"/>
      <c r="Q26" s="40"/>
      <c r="R26" s="40"/>
      <c r="S26" s="40"/>
      <c r="T26" s="94">
        <f t="shared" si="17"/>
        <v>0.6165803109</v>
      </c>
      <c r="U26" s="94">
        <f t="shared" si="18"/>
        <v>0.3722795337</v>
      </c>
      <c r="V26" s="98">
        <f t="shared" si="19"/>
        <v>0.5021960749</v>
      </c>
      <c r="W26" s="98">
        <f t="shared" si="20"/>
        <v>0.4794670201</v>
      </c>
      <c r="X26" s="40">
        <f t="shared" si="21"/>
        <v>193</v>
      </c>
      <c r="Y26" s="40">
        <f t="shared" si="22"/>
        <v>253</v>
      </c>
      <c r="Z26" s="40">
        <f t="shared" si="23"/>
        <v>96.92384246</v>
      </c>
      <c r="AA26" s="40">
        <f t="shared" si="24"/>
        <v>96.07615754</v>
      </c>
      <c r="AB26" s="40">
        <f t="shared" si="25"/>
        <v>121.3051561</v>
      </c>
      <c r="AC26" s="40">
        <f t="shared" si="26"/>
        <v>131.6948439</v>
      </c>
      <c r="AD26" s="40">
        <f t="shared" ref="AD26:AE26" si="134">IF($D26=0,"",IFERROR(F26/AA26,0.5))</f>
        <v>1.238600742</v>
      </c>
      <c r="AE26" s="40">
        <f t="shared" si="134"/>
        <v>0.5028640329</v>
      </c>
      <c r="AF26" s="34">
        <f t="shared" si="28"/>
        <v>120</v>
      </c>
      <c r="AG26" s="34">
        <f t="shared" ref="AG26:AH26" si="135">IF($D26=0,"",ROUND(AA26*AD26,0))</f>
        <v>119</v>
      </c>
      <c r="AH26" s="34">
        <f t="shared" si="135"/>
        <v>61</v>
      </c>
      <c r="AI26" s="34">
        <f t="shared" si="30"/>
        <v>66</v>
      </c>
      <c r="AJ26" s="80"/>
      <c r="AK26" s="99"/>
      <c r="AL26" s="17">
        <f>'SchoolBoard; STUV'!F32</f>
        <v>719</v>
      </c>
      <c r="AM26" s="100">
        <f t="shared" si="31"/>
        <v>446</v>
      </c>
      <c r="AN26" s="43">
        <f t="shared" si="32"/>
        <v>0.6203059805</v>
      </c>
      <c r="AO26" s="100">
        <f t="shared" si="33"/>
        <v>366</v>
      </c>
      <c r="AP26" s="42">
        <f t="shared" si="34"/>
        <v>0.5090403338</v>
      </c>
      <c r="AQ26" s="39">
        <f t="shared" si="35"/>
        <v>0.302690583</v>
      </c>
      <c r="AR26" s="39">
        <f t="shared" si="36"/>
        <v>0.5964125561</v>
      </c>
      <c r="AS26" s="39">
        <f t="shared" si="37"/>
        <v>0.4945355191</v>
      </c>
      <c r="AT26" s="39">
        <f t="shared" si="38"/>
        <v>0.5081967213</v>
      </c>
      <c r="AU26" s="39">
        <f t="shared" si="11"/>
        <v>0.302690583</v>
      </c>
      <c r="AV26" s="39">
        <f t="shared" si="39"/>
        <v>0.432735426</v>
      </c>
      <c r="AW26" s="39">
        <f t="shared" si="40"/>
        <v>0.4945355191</v>
      </c>
      <c r="AX26" s="39">
        <f t="shared" si="41"/>
        <v>0.6530054645</v>
      </c>
    </row>
    <row r="27">
      <c r="A27" s="73"/>
      <c r="B27" s="73"/>
      <c r="C27" s="73"/>
      <c r="D27" s="74">
        <f t="shared" si="12"/>
        <v>1</v>
      </c>
      <c r="E27" s="84">
        <f>'SchoolBoard; STUV'!M33</f>
        <v>78</v>
      </c>
      <c r="F27" s="84">
        <f>'SchoolBoard; STUV'!N33</f>
        <v>127</v>
      </c>
      <c r="G27" s="85">
        <f>'SchoolBoard; STUV'!O33</f>
        <v>48</v>
      </c>
      <c r="H27" s="85">
        <f>'SchoolBoard; STUV'!P33</f>
        <v>196</v>
      </c>
      <c r="I27" s="94">
        <f t="shared" si="13"/>
        <v>0.6195121951</v>
      </c>
      <c r="J27" s="95">
        <f t="shared" si="14"/>
        <v>0.8032786885</v>
      </c>
      <c r="K27" s="96">
        <f t="shared" ref="K27:M27" si="136">IF($D27=0,"",POWER($I27,K$2))</f>
        <v>1</v>
      </c>
      <c r="L27" s="96">
        <f t="shared" si="136"/>
        <v>0.6195121951</v>
      </c>
      <c r="M27" s="96">
        <f t="shared" si="136"/>
        <v>0.3837953599</v>
      </c>
      <c r="N27" s="97">
        <f t="shared" ref="N27:O27" si="137">IF($D27=0,"",$J27*K27)</f>
        <v>0.8032786885</v>
      </c>
      <c r="O27" s="97">
        <f t="shared" si="137"/>
        <v>0.4976409436</v>
      </c>
      <c r="P27" s="40"/>
      <c r="Q27" s="40"/>
      <c r="R27" s="40"/>
      <c r="S27" s="40"/>
      <c r="T27" s="94">
        <f t="shared" si="17"/>
        <v>0.6195121951</v>
      </c>
      <c r="U27" s="94">
        <f t="shared" si="18"/>
        <v>0.4166649416</v>
      </c>
      <c r="V27" s="98">
        <f t="shared" si="19"/>
        <v>0.5109705176</v>
      </c>
      <c r="W27" s="98">
        <f t="shared" si="20"/>
        <v>0.435858884</v>
      </c>
      <c r="X27" s="40">
        <f t="shared" si="21"/>
        <v>205</v>
      </c>
      <c r="Y27" s="40">
        <f t="shared" si="22"/>
        <v>244</v>
      </c>
      <c r="Z27" s="40">
        <f t="shared" si="23"/>
        <v>104.7489561</v>
      </c>
      <c r="AA27" s="40">
        <f t="shared" si="24"/>
        <v>100.2510439</v>
      </c>
      <c r="AB27" s="40">
        <f t="shared" si="25"/>
        <v>106.3495677</v>
      </c>
      <c r="AC27" s="40">
        <f t="shared" si="26"/>
        <v>137.6504323</v>
      </c>
      <c r="AD27" s="40">
        <f t="shared" ref="AD27:AE27" si="138">IF($D27=0,"",IFERROR(F27/AA27,0.5))</f>
        <v>1.266819726</v>
      </c>
      <c r="AE27" s="40">
        <f t="shared" si="138"/>
        <v>0.4513417501</v>
      </c>
      <c r="AF27" s="34">
        <f t="shared" si="28"/>
        <v>133</v>
      </c>
      <c r="AG27" s="34">
        <f t="shared" ref="AG27:AH27" si="139">IF($D27=0,"",ROUND(AA27*AD27,0))</f>
        <v>127</v>
      </c>
      <c r="AH27" s="34">
        <f t="shared" si="139"/>
        <v>48</v>
      </c>
      <c r="AI27" s="34">
        <f t="shared" si="30"/>
        <v>62</v>
      </c>
      <c r="AJ27" s="80"/>
      <c r="AK27" s="99"/>
      <c r="AL27" s="17">
        <f>'SchoolBoard; STUV'!F33</f>
        <v>695</v>
      </c>
      <c r="AM27" s="100">
        <f t="shared" si="31"/>
        <v>449</v>
      </c>
      <c r="AN27" s="43">
        <f t="shared" si="32"/>
        <v>0.6460431655</v>
      </c>
      <c r="AO27" s="100">
        <f t="shared" si="33"/>
        <v>370</v>
      </c>
      <c r="AP27" s="42">
        <f t="shared" si="34"/>
        <v>0.5323741007</v>
      </c>
      <c r="AQ27" s="39">
        <f t="shared" si="35"/>
        <v>0.280623608</v>
      </c>
      <c r="AR27" s="39">
        <f t="shared" si="36"/>
        <v>0.6102449889</v>
      </c>
      <c r="AS27" s="39">
        <f t="shared" si="37"/>
        <v>0.4891891892</v>
      </c>
      <c r="AT27" s="39">
        <f t="shared" si="38"/>
        <v>0.527027027</v>
      </c>
      <c r="AU27" s="39">
        <f t="shared" si="11"/>
        <v>0.280623608</v>
      </c>
      <c r="AV27" s="39">
        <f t="shared" si="39"/>
        <v>0.4565701559</v>
      </c>
      <c r="AW27" s="39">
        <f t="shared" si="40"/>
        <v>0.4891891892</v>
      </c>
      <c r="AX27" s="39">
        <f t="shared" si="41"/>
        <v>0.7027027027</v>
      </c>
    </row>
    <row r="28">
      <c r="A28" s="73"/>
      <c r="B28" s="73"/>
      <c r="C28" s="73"/>
      <c r="D28" s="74">
        <f t="shared" si="12"/>
        <v>1</v>
      </c>
      <c r="E28" s="84">
        <f>'SchoolBoard; STUV'!M34</f>
        <v>97</v>
      </c>
      <c r="F28" s="84">
        <f>'SchoolBoard; STUV'!N34</f>
        <v>174</v>
      </c>
      <c r="G28" s="85">
        <f>'SchoolBoard; STUV'!O34</f>
        <v>45</v>
      </c>
      <c r="H28" s="85">
        <f>'SchoolBoard; STUV'!P34</f>
        <v>196</v>
      </c>
      <c r="I28" s="94">
        <f t="shared" si="13"/>
        <v>0.6420664207</v>
      </c>
      <c r="J28" s="95">
        <f t="shared" si="14"/>
        <v>0.8132780083</v>
      </c>
      <c r="K28" s="96">
        <f t="shared" ref="K28:M28" si="140">IF($D28=0,"",POWER($I28,K$2))</f>
        <v>1</v>
      </c>
      <c r="L28" s="96">
        <f t="shared" si="140"/>
        <v>0.6420664207</v>
      </c>
      <c r="M28" s="96">
        <f t="shared" si="140"/>
        <v>0.4122492885</v>
      </c>
      <c r="N28" s="97">
        <f t="shared" ref="N28:O28" si="141">IF($D28=0,"",$J28*K28)</f>
        <v>0.8132780083</v>
      </c>
      <c r="O28" s="97">
        <f t="shared" si="141"/>
        <v>0.5221784998</v>
      </c>
      <c r="P28" s="40"/>
      <c r="Q28" s="40"/>
      <c r="R28" s="40"/>
      <c r="S28" s="40"/>
      <c r="T28" s="94">
        <f t="shared" si="17"/>
        <v>0.6420664207</v>
      </c>
      <c r="U28" s="94">
        <f t="shared" si="18"/>
        <v>0.4266642614</v>
      </c>
      <c r="V28" s="98">
        <f t="shared" si="19"/>
        <v>0.4918150397</v>
      </c>
      <c r="W28" s="98">
        <f t="shared" si="20"/>
        <v>0.4203106637</v>
      </c>
      <c r="X28" s="40">
        <f t="shared" si="21"/>
        <v>271</v>
      </c>
      <c r="Y28" s="40">
        <f t="shared" si="22"/>
        <v>241</v>
      </c>
      <c r="Z28" s="40">
        <f t="shared" si="23"/>
        <v>133.2818758</v>
      </c>
      <c r="AA28" s="40">
        <f t="shared" si="24"/>
        <v>137.7181242</v>
      </c>
      <c r="AB28" s="40">
        <f t="shared" si="25"/>
        <v>101.2948699</v>
      </c>
      <c r="AC28" s="40">
        <f t="shared" si="26"/>
        <v>139.7051301</v>
      </c>
      <c r="AD28" s="40">
        <f t="shared" ref="AD28:AE28" si="142">IF($D28=0,"",IFERROR(F28/AA28,0.5))</f>
        <v>1.263450261</v>
      </c>
      <c r="AE28" s="40">
        <f t="shared" si="142"/>
        <v>0.4442475717</v>
      </c>
      <c r="AF28" s="34">
        <f t="shared" si="28"/>
        <v>168</v>
      </c>
      <c r="AG28" s="34">
        <f t="shared" ref="AG28:AH28" si="143">IF($D28=0,"",ROUND(AA28*AD28,0))</f>
        <v>174</v>
      </c>
      <c r="AH28" s="34">
        <f t="shared" si="143"/>
        <v>45</v>
      </c>
      <c r="AI28" s="34">
        <f t="shared" si="30"/>
        <v>62</v>
      </c>
      <c r="AJ28" s="80"/>
      <c r="AK28" s="99"/>
      <c r="AL28" s="17">
        <f>'SchoolBoard; STUV'!F34</f>
        <v>920</v>
      </c>
      <c r="AM28" s="100">
        <f t="shared" si="31"/>
        <v>512</v>
      </c>
      <c r="AN28" s="43">
        <f t="shared" si="32"/>
        <v>0.5565217391</v>
      </c>
      <c r="AO28" s="100">
        <f t="shared" si="33"/>
        <v>449</v>
      </c>
      <c r="AP28" s="42">
        <f t="shared" si="34"/>
        <v>0.4880434783</v>
      </c>
      <c r="AQ28" s="39">
        <f t="shared" si="35"/>
        <v>0.27734375</v>
      </c>
      <c r="AR28" s="39">
        <f t="shared" si="36"/>
        <v>0.572265625</v>
      </c>
      <c r="AS28" s="39">
        <f t="shared" si="37"/>
        <v>0.4743875278</v>
      </c>
      <c r="AT28" s="39">
        <f t="shared" si="38"/>
        <v>0.5122494432</v>
      </c>
      <c r="AU28" s="39">
        <f t="shared" si="11"/>
        <v>0.27734375</v>
      </c>
      <c r="AV28" s="39">
        <f t="shared" si="39"/>
        <v>0.529296875</v>
      </c>
      <c r="AW28" s="39">
        <f t="shared" si="40"/>
        <v>0.4743875278</v>
      </c>
      <c r="AX28" s="39">
        <f t="shared" si="41"/>
        <v>0.7616926503</v>
      </c>
    </row>
    <row r="29">
      <c r="A29" s="120" t="s">
        <v>70</v>
      </c>
      <c r="B29" s="120" t="str">
        <f>TEXTJOIN("",TRUE,A1," Margin")</f>
        <v>Montongnese Margin</v>
      </c>
      <c r="C29" s="120">
        <f>C9-C10</f>
        <v>-9219</v>
      </c>
      <c r="D29" s="74">
        <f t="shared" si="12"/>
        <v>1</v>
      </c>
      <c r="E29" s="84">
        <f>'SchoolBoard; STUV'!M35</f>
        <v>137</v>
      </c>
      <c r="F29" s="84">
        <f>'SchoolBoard; STUV'!N35</f>
        <v>183</v>
      </c>
      <c r="G29" s="85">
        <f>'SchoolBoard; STUV'!O35</f>
        <v>99</v>
      </c>
      <c r="H29" s="85">
        <f>'SchoolBoard; STUV'!P35</f>
        <v>234</v>
      </c>
      <c r="I29" s="94">
        <f t="shared" si="13"/>
        <v>0.571875</v>
      </c>
      <c r="J29" s="95">
        <f t="shared" si="14"/>
        <v>0.7027027027</v>
      </c>
      <c r="K29" s="96">
        <f t="shared" ref="K29:M29" si="144">IF($D29=0,"",POWER($I29,K$2))</f>
        <v>1</v>
      </c>
      <c r="L29" s="96">
        <f t="shared" si="144"/>
        <v>0.571875</v>
      </c>
      <c r="M29" s="96">
        <f t="shared" si="144"/>
        <v>0.3270410156</v>
      </c>
      <c r="N29" s="97">
        <f t="shared" ref="N29:O29" si="145">IF($D29=0,"",$J29*K29)</f>
        <v>0.7027027027</v>
      </c>
      <c r="O29" s="97">
        <f t="shared" si="145"/>
        <v>0.4018581081</v>
      </c>
      <c r="P29" s="40"/>
      <c r="Q29" s="40"/>
      <c r="R29" s="40"/>
      <c r="S29" s="40"/>
      <c r="T29" s="94">
        <f t="shared" si="17"/>
        <v>0.571875</v>
      </c>
      <c r="U29" s="94">
        <f t="shared" si="18"/>
        <v>0.3160889558</v>
      </c>
      <c r="V29" s="98">
        <f t="shared" si="19"/>
        <v>0.5306557044</v>
      </c>
      <c r="W29" s="98">
        <f t="shared" si="20"/>
        <v>0.5453911838</v>
      </c>
      <c r="X29" s="40">
        <f t="shared" si="21"/>
        <v>320</v>
      </c>
      <c r="Y29" s="40">
        <f t="shared" si="22"/>
        <v>333</v>
      </c>
      <c r="Z29" s="40">
        <f t="shared" si="23"/>
        <v>169.8098254</v>
      </c>
      <c r="AA29" s="40">
        <f t="shared" si="24"/>
        <v>150.1901746</v>
      </c>
      <c r="AB29" s="40">
        <f t="shared" si="25"/>
        <v>181.6152642</v>
      </c>
      <c r="AC29" s="40">
        <f t="shared" si="26"/>
        <v>151.3847358</v>
      </c>
      <c r="AD29" s="40">
        <f t="shared" ref="AD29:AE29" si="146">IF($D29=0,"",IFERROR(F29/AA29,0.5))</f>
        <v>1.218455205</v>
      </c>
      <c r="AE29" s="40">
        <f t="shared" si="146"/>
        <v>0.5451083665</v>
      </c>
      <c r="AF29" s="34">
        <f t="shared" si="28"/>
        <v>207</v>
      </c>
      <c r="AG29" s="34">
        <f t="shared" ref="AG29:AH29" si="147">IF($D29=0,"",ROUND(AA29*AD29,0))</f>
        <v>183</v>
      </c>
      <c r="AH29" s="34">
        <f t="shared" si="147"/>
        <v>99</v>
      </c>
      <c r="AI29" s="34">
        <f t="shared" si="30"/>
        <v>83</v>
      </c>
      <c r="AJ29" s="80"/>
      <c r="AK29" s="99"/>
      <c r="AL29" s="17">
        <f>'SchoolBoard; STUV'!F35</f>
        <v>901</v>
      </c>
      <c r="AM29" s="100">
        <f t="shared" si="31"/>
        <v>653</v>
      </c>
      <c r="AN29" s="43">
        <f t="shared" si="32"/>
        <v>0.7247502775</v>
      </c>
      <c r="AO29" s="100">
        <f t="shared" si="33"/>
        <v>572</v>
      </c>
      <c r="AP29" s="42">
        <f t="shared" si="34"/>
        <v>0.6348501665</v>
      </c>
      <c r="AQ29" s="39">
        <f t="shared" si="35"/>
        <v>0.3614088821</v>
      </c>
      <c r="AR29" s="39">
        <f t="shared" si="36"/>
        <v>0.5681470138</v>
      </c>
      <c r="AS29" s="39">
        <f t="shared" si="37"/>
        <v>0.534965035</v>
      </c>
      <c r="AT29" s="39">
        <f t="shared" si="38"/>
        <v>0.506993007</v>
      </c>
      <c r="AU29" s="39">
        <f t="shared" si="11"/>
        <v>0.3614088821</v>
      </c>
      <c r="AV29" s="39">
        <f t="shared" si="39"/>
        <v>0.4900459418</v>
      </c>
      <c r="AW29" s="39">
        <f t="shared" si="40"/>
        <v>0.534965035</v>
      </c>
      <c r="AX29" s="39">
        <f t="shared" si="41"/>
        <v>0.6818181818</v>
      </c>
    </row>
    <row r="30">
      <c r="A30" s="120" t="s">
        <v>73</v>
      </c>
      <c r="B30" s="120" t="str">
        <f>B29</f>
        <v>Montongnese Margin</v>
      </c>
      <c r="C30" s="120">
        <f>C17-C18</f>
        <v>3564</v>
      </c>
      <c r="D30" s="74">
        <f t="shared" si="12"/>
        <v>1</v>
      </c>
      <c r="E30" s="84">
        <f>'SchoolBoard; STUV'!M36</f>
        <v>75</v>
      </c>
      <c r="F30" s="84">
        <f>'SchoolBoard; STUV'!N36</f>
        <v>117</v>
      </c>
      <c r="G30" s="85">
        <f>'SchoolBoard; STUV'!O36</f>
        <v>40</v>
      </c>
      <c r="H30" s="85">
        <f>'SchoolBoard; STUV'!P36</f>
        <v>127</v>
      </c>
      <c r="I30" s="94">
        <f t="shared" si="13"/>
        <v>0.609375</v>
      </c>
      <c r="J30" s="95">
        <f t="shared" si="14"/>
        <v>0.7604790419</v>
      </c>
      <c r="K30" s="96">
        <f t="shared" ref="K30:M30" si="148">IF($D30=0,"",POWER($I30,K$2))</f>
        <v>1</v>
      </c>
      <c r="L30" s="96">
        <f t="shared" si="148"/>
        <v>0.609375</v>
      </c>
      <c r="M30" s="96">
        <f t="shared" si="148"/>
        <v>0.3713378906</v>
      </c>
      <c r="N30" s="97">
        <f t="shared" ref="N30:O30" si="149">IF($D30=0,"",$J30*K30)</f>
        <v>0.7604790419</v>
      </c>
      <c r="O30" s="97">
        <f t="shared" si="149"/>
        <v>0.4634169162</v>
      </c>
      <c r="P30" s="40"/>
      <c r="Q30" s="40"/>
      <c r="R30" s="40"/>
      <c r="S30" s="40"/>
      <c r="T30" s="94">
        <f t="shared" si="17"/>
        <v>0.609375</v>
      </c>
      <c r="U30" s="94">
        <f t="shared" si="18"/>
        <v>0.373865295</v>
      </c>
      <c r="V30" s="98">
        <f t="shared" si="19"/>
        <v>0.5095653627</v>
      </c>
      <c r="W30" s="98">
        <f t="shared" si="20"/>
        <v>0.4798202081</v>
      </c>
      <c r="X30" s="40">
        <f t="shared" si="21"/>
        <v>192</v>
      </c>
      <c r="Y30" s="40">
        <f t="shared" si="22"/>
        <v>167</v>
      </c>
      <c r="Z30" s="40">
        <f t="shared" si="23"/>
        <v>97.83654963</v>
      </c>
      <c r="AA30" s="40">
        <f t="shared" si="24"/>
        <v>94.16345037</v>
      </c>
      <c r="AB30" s="40">
        <f t="shared" si="25"/>
        <v>80.12997474</v>
      </c>
      <c r="AC30" s="40">
        <f t="shared" si="26"/>
        <v>86.87002526</v>
      </c>
      <c r="AD30" s="40">
        <f t="shared" ref="AD30:AE30" si="150">IF($D30=0,"",IFERROR(F30/AA30,0.5))</f>
        <v>1.242520315</v>
      </c>
      <c r="AE30" s="40">
        <f t="shared" si="150"/>
        <v>0.4991889755</v>
      </c>
      <c r="AF30" s="34">
        <f t="shared" si="28"/>
        <v>122</v>
      </c>
      <c r="AG30" s="34">
        <f t="shared" ref="AG30:AH30" si="151">IF($D30=0,"",ROUND(AA30*AD30,0))</f>
        <v>117</v>
      </c>
      <c r="AH30" s="34">
        <f t="shared" si="151"/>
        <v>40</v>
      </c>
      <c r="AI30" s="34">
        <f t="shared" si="30"/>
        <v>43</v>
      </c>
      <c r="AJ30" s="80"/>
      <c r="AK30" s="99"/>
      <c r="AL30" s="17">
        <f>'SchoolBoard; STUV'!F36</f>
        <v>526</v>
      </c>
      <c r="AM30" s="100">
        <f t="shared" si="31"/>
        <v>359</v>
      </c>
      <c r="AN30" s="43">
        <f t="shared" si="32"/>
        <v>0.6825095057</v>
      </c>
      <c r="AO30" s="100">
        <f t="shared" si="33"/>
        <v>322</v>
      </c>
      <c r="AP30" s="42">
        <f t="shared" si="34"/>
        <v>0.6121673004</v>
      </c>
      <c r="AQ30" s="39">
        <f t="shared" si="35"/>
        <v>0.3203342618</v>
      </c>
      <c r="AR30" s="39">
        <f t="shared" si="36"/>
        <v>0.5626740947</v>
      </c>
      <c r="AS30" s="39">
        <f t="shared" si="37"/>
        <v>0.5031055901</v>
      </c>
      <c r="AT30" s="39">
        <f t="shared" si="38"/>
        <v>0.5124223602</v>
      </c>
      <c r="AU30" s="39">
        <f t="shared" si="11"/>
        <v>0.3203342618</v>
      </c>
      <c r="AV30" s="39">
        <f t="shared" si="39"/>
        <v>0.5348189415</v>
      </c>
      <c r="AW30" s="39">
        <f t="shared" si="40"/>
        <v>0.5031055901</v>
      </c>
      <c r="AX30" s="39">
        <f t="shared" si="41"/>
        <v>0.7422360248</v>
      </c>
    </row>
    <row r="31">
      <c r="A31" s="73"/>
      <c r="B31" s="73"/>
      <c r="C31" s="73"/>
      <c r="D31" s="74">
        <f t="shared" si="12"/>
        <v>1</v>
      </c>
      <c r="E31" s="84">
        <f>'SchoolBoard; STUV'!M37</f>
        <v>139</v>
      </c>
      <c r="F31" s="84">
        <f>'SchoolBoard; STUV'!N37</f>
        <v>148</v>
      </c>
      <c r="G31" s="85">
        <f>'SchoolBoard; STUV'!O37</f>
        <v>95</v>
      </c>
      <c r="H31" s="85">
        <f>'SchoolBoard; STUV'!P37</f>
        <v>206</v>
      </c>
      <c r="I31" s="94">
        <f t="shared" si="13"/>
        <v>0.5156794425</v>
      </c>
      <c r="J31" s="95">
        <f t="shared" si="14"/>
        <v>0.6843853821</v>
      </c>
      <c r="K31" s="96">
        <f t="shared" ref="K31:M31" si="152">IF($D31=0,"",POWER($I31,K$2))</f>
        <v>1</v>
      </c>
      <c r="L31" s="96">
        <f t="shared" si="152"/>
        <v>0.5156794425</v>
      </c>
      <c r="M31" s="96">
        <f t="shared" si="152"/>
        <v>0.2659252874</v>
      </c>
      <c r="N31" s="97">
        <f t="shared" ref="N31:O31" si="153">IF($D31=0,"",$J31*K31)</f>
        <v>0.6843853821</v>
      </c>
      <c r="O31" s="97">
        <f t="shared" si="153"/>
        <v>0.3529234723</v>
      </c>
      <c r="P31" s="40"/>
      <c r="Q31" s="40"/>
      <c r="R31" s="40"/>
      <c r="S31" s="40"/>
      <c r="T31" s="94">
        <f t="shared" si="17"/>
        <v>0.5156794425</v>
      </c>
      <c r="U31" s="94">
        <f t="shared" si="18"/>
        <v>0.2977716352</v>
      </c>
      <c r="V31" s="98">
        <f t="shared" si="19"/>
        <v>0.5801077111</v>
      </c>
      <c r="W31" s="98">
        <f t="shared" si="20"/>
        <v>0.5777634551</v>
      </c>
      <c r="X31" s="40">
        <f t="shared" si="21"/>
        <v>287</v>
      </c>
      <c r="Y31" s="40">
        <f t="shared" si="22"/>
        <v>301</v>
      </c>
      <c r="Z31" s="40">
        <f t="shared" si="23"/>
        <v>166.4909131</v>
      </c>
      <c r="AA31" s="40">
        <f t="shared" si="24"/>
        <v>120.5090869</v>
      </c>
      <c r="AB31" s="40">
        <f t="shared" si="25"/>
        <v>173.9068</v>
      </c>
      <c r="AC31" s="40">
        <f t="shared" si="26"/>
        <v>127.0932</v>
      </c>
      <c r="AD31" s="40">
        <f t="shared" ref="AD31:AE31" si="154">IF($D31=0,"",IFERROR(F31/AA31,0.5))</f>
        <v>1.228123155</v>
      </c>
      <c r="AE31" s="40">
        <f t="shared" si="154"/>
        <v>0.5462696111</v>
      </c>
      <c r="AF31" s="34">
        <f t="shared" si="28"/>
        <v>204</v>
      </c>
      <c r="AG31" s="34">
        <f t="shared" ref="AG31:AH31" si="155">IF($D31=0,"",ROUND(AA31*AD31,0))</f>
        <v>148</v>
      </c>
      <c r="AH31" s="34">
        <f t="shared" si="155"/>
        <v>95</v>
      </c>
      <c r="AI31" s="34">
        <f t="shared" si="30"/>
        <v>69</v>
      </c>
      <c r="AJ31" s="80"/>
      <c r="AK31" s="99"/>
      <c r="AL31" s="17">
        <f>'SchoolBoard; STUV'!F37</f>
        <v>765</v>
      </c>
      <c r="AM31" s="100">
        <f t="shared" si="31"/>
        <v>588</v>
      </c>
      <c r="AN31" s="43">
        <f t="shared" si="32"/>
        <v>0.768627451</v>
      </c>
      <c r="AO31" s="100">
        <f t="shared" si="33"/>
        <v>516</v>
      </c>
      <c r="AP31" s="42">
        <f t="shared" si="34"/>
        <v>0.6745098039</v>
      </c>
      <c r="AQ31" s="39">
        <f t="shared" si="35"/>
        <v>0.3979591837</v>
      </c>
      <c r="AR31" s="39">
        <f t="shared" si="36"/>
        <v>0.5867346939</v>
      </c>
      <c r="AS31" s="39">
        <f t="shared" si="37"/>
        <v>0.5794573643</v>
      </c>
      <c r="AT31" s="39">
        <f t="shared" si="38"/>
        <v>0.5290697674</v>
      </c>
      <c r="AU31" s="39">
        <f t="shared" si="11"/>
        <v>0.3979591837</v>
      </c>
      <c r="AV31" s="39">
        <f t="shared" si="39"/>
        <v>0.4880952381</v>
      </c>
      <c r="AW31" s="39">
        <f t="shared" si="40"/>
        <v>0.5794573643</v>
      </c>
      <c r="AX31" s="39">
        <f t="shared" si="41"/>
        <v>0.6821705426</v>
      </c>
    </row>
    <row r="32">
      <c r="A32" s="121"/>
      <c r="B32" s="121"/>
      <c r="C32" s="121"/>
      <c r="D32" s="74">
        <f t="shared" si="12"/>
        <v>1</v>
      </c>
      <c r="E32" s="84">
        <f>'SchoolBoard; STUV'!M38</f>
        <v>98</v>
      </c>
      <c r="F32" s="84">
        <f>'SchoolBoard; STUV'!N38</f>
        <v>135</v>
      </c>
      <c r="G32" s="85">
        <f>'SchoolBoard; STUV'!O38</f>
        <v>86</v>
      </c>
      <c r="H32" s="85">
        <f>'SchoolBoard; STUV'!P38</f>
        <v>197</v>
      </c>
      <c r="I32" s="94">
        <f t="shared" si="13"/>
        <v>0.5793991416</v>
      </c>
      <c r="J32" s="95">
        <f t="shared" si="14"/>
        <v>0.6961130742</v>
      </c>
      <c r="K32" s="96">
        <f t="shared" ref="K32:M32" si="156">IF($D32=0,"",POWER($I32,K$2))</f>
        <v>1</v>
      </c>
      <c r="L32" s="96">
        <f t="shared" si="156"/>
        <v>0.5793991416</v>
      </c>
      <c r="M32" s="96">
        <f t="shared" si="156"/>
        <v>0.3357033653</v>
      </c>
      <c r="N32" s="97">
        <f t="shared" ref="N32:O32" si="157">IF($D32=0,"",$J32*K32)</f>
        <v>0.6961130742</v>
      </c>
      <c r="O32" s="97">
        <f t="shared" si="157"/>
        <v>0.4033273177</v>
      </c>
      <c r="P32" s="40"/>
      <c r="Q32" s="40"/>
      <c r="R32" s="40"/>
      <c r="S32" s="40"/>
      <c r="T32" s="94">
        <f t="shared" si="17"/>
        <v>0.5793991416</v>
      </c>
      <c r="U32" s="94">
        <f t="shared" si="18"/>
        <v>0.3094993273</v>
      </c>
      <c r="V32" s="98">
        <f t="shared" si="19"/>
        <v>0.5216704384</v>
      </c>
      <c r="W32" s="98">
        <f t="shared" si="20"/>
        <v>0.5497844634</v>
      </c>
      <c r="X32" s="40">
        <f t="shared" si="21"/>
        <v>233</v>
      </c>
      <c r="Y32" s="40">
        <f t="shared" si="22"/>
        <v>283</v>
      </c>
      <c r="Z32" s="40">
        <f t="shared" si="23"/>
        <v>121.5492121</v>
      </c>
      <c r="AA32" s="40">
        <f t="shared" si="24"/>
        <v>111.4507879</v>
      </c>
      <c r="AB32" s="40">
        <f t="shared" si="25"/>
        <v>155.5890031</v>
      </c>
      <c r="AC32" s="40">
        <f t="shared" si="26"/>
        <v>127.4109969</v>
      </c>
      <c r="AD32" s="40">
        <f t="shared" ref="AD32:AE32" si="158">IF($D32=0,"",IFERROR(F32/AA32,0.5))</f>
        <v>1.211296955</v>
      </c>
      <c r="AE32" s="40">
        <f t="shared" si="158"/>
        <v>0.552738293</v>
      </c>
      <c r="AF32" s="34">
        <f t="shared" si="28"/>
        <v>147</v>
      </c>
      <c r="AG32" s="34">
        <f t="shared" ref="AG32:AH32" si="159">IF($D32=0,"",ROUND(AA32*AD32,0))</f>
        <v>135</v>
      </c>
      <c r="AH32" s="34">
        <f t="shared" si="159"/>
        <v>86</v>
      </c>
      <c r="AI32" s="34">
        <f t="shared" si="30"/>
        <v>70</v>
      </c>
      <c r="AJ32" s="80"/>
      <c r="AK32" s="99"/>
      <c r="AL32" s="17">
        <f>'SchoolBoard; STUV'!F38</f>
        <v>762</v>
      </c>
      <c r="AM32" s="100">
        <f t="shared" si="31"/>
        <v>516</v>
      </c>
      <c r="AN32" s="43">
        <f t="shared" si="32"/>
        <v>0.6771653543</v>
      </c>
      <c r="AO32" s="100">
        <f t="shared" si="33"/>
        <v>438</v>
      </c>
      <c r="AP32" s="42">
        <f t="shared" si="34"/>
        <v>0.5748031496</v>
      </c>
      <c r="AQ32" s="39">
        <f t="shared" si="35"/>
        <v>0.3565891473</v>
      </c>
      <c r="AR32" s="39">
        <f t="shared" si="36"/>
        <v>0.5717054264</v>
      </c>
      <c r="AS32" s="39">
        <f t="shared" si="37"/>
        <v>0.5319634703</v>
      </c>
      <c r="AT32" s="39">
        <f t="shared" si="38"/>
        <v>0.49543379</v>
      </c>
      <c r="AU32" s="39">
        <f t="shared" si="11"/>
        <v>0.3565891473</v>
      </c>
      <c r="AV32" s="39">
        <f t="shared" si="39"/>
        <v>0.4515503876</v>
      </c>
      <c r="AW32" s="39">
        <f t="shared" si="40"/>
        <v>0.5319634703</v>
      </c>
      <c r="AX32" s="39">
        <f t="shared" si="41"/>
        <v>0.6438356164</v>
      </c>
    </row>
    <row r="33">
      <c r="A33" s="121"/>
      <c r="B33" s="121"/>
      <c r="C33" s="121"/>
      <c r="D33" s="74">
        <f t="shared" si="12"/>
        <v>1</v>
      </c>
      <c r="E33" s="84">
        <f>'SchoolBoard; STUV'!M39</f>
        <v>151</v>
      </c>
      <c r="F33" s="84">
        <f>'SchoolBoard; STUV'!N39</f>
        <v>219</v>
      </c>
      <c r="G33" s="85">
        <f>'SchoolBoard; STUV'!O39</f>
        <v>147</v>
      </c>
      <c r="H33" s="85">
        <f>'SchoolBoard; STUV'!P39</f>
        <v>359</v>
      </c>
      <c r="I33" s="94">
        <f t="shared" si="13"/>
        <v>0.5918918919</v>
      </c>
      <c r="J33" s="95">
        <f t="shared" si="14"/>
        <v>0.709486166</v>
      </c>
      <c r="K33" s="96">
        <f t="shared" ref="K33:M33" si="160">IF($D33=0,"",POWER($I33,K$2))</f>
        <v>1</v>
      </c>
      <c r="L33" s="96">
        <f t="shared" si="160"/>
        <v>0.5918918919</v>
      </c>
      <c r="M33" s="96">
        <f t="shared" si="160"/>
        <v>0.3503360117</v>
      </c>
      <c r="N33" s="97">
        <f t="shared" ref="N33:O33" si="161">IF($D33=0,"",$J33*K33)</f>
        <v>0.709486166</v>
      </c>
      <c r="O33" s="97">
        <f t="shared" si="161"/>
        <v>0.4199391091</v>
      </c>
      <c r="P33" s="40"/>
      <c r="Q33" s="40"/>
      <c r="R33" s="40"/>
      <c r="S33" s="40"/>
      <c r="T33" s="94">
        <f t="shared" si="17"/>
        <v>0.5918918919</v>
      </c>
      <c r="U33" s="94">
        <f t="shared" si="18"/>
        <v>0.3228724191</v>
      </c>
      <c r="V33" s="98">
        <f t="shared" si="19"/>
        <v>0.5131085373</v>
      </c>
      <c r="W33" s="98">
        <f t="shared" si="20"/>
        <v>0.5336103408</v>
      </c>
      <c r="X33" s="40">
        <f t="shared" si="21"/>
        <v>370</v>
      </c>
      <c r="Y33" s="40">
        <f t="shared" si="22"/>
        <v>506</v>
      </c>
      <c r="Z33" s="40">
        <f t="shared" si="23"/>
        <v>189.8501588</v>
      </c>
      <c r="AA33" s="40">
        <f t="shared" si="24"/>
        <v>180.1498412</v>
      </c>
      <c r="AB33" s="40">
        <f t="shared" si="25"/>
        <v>270.0068324</v>
      </c>
      <c r="AC33" s="40">
        <f t="shared" si="26"/>
        <v>235.9931676</v>
      </c>
      <c r="AD33" s="40">
        <f t="shared" ref="AD33:AE33" si="162">IF($D33=0,"",IFERROR(F33/AA33,0.5))</f>
        <v>1.215654694</v>
      </c>
      <c r="AE33" s="40">
        <f t="shared" si="162"/>
        <v>0.5444306675</v>
      </c>
      <c r="AF33" s="34">
        <f t="shared" si="28"/>
        <v>231</v>
      </c>
      <c r="AG33" s="34">
        <f t="shared" ref="AG33:AH33" si="163">IF($D33=0,"",ROUND(AA33*AD33,0))</f>
        <v>219</v>
      </c>
      <c r="AH33" s="34">
        <f t="shared" si="163"/>
        <v>147</v>
      </c>
      <c r="AI33" s="34">
        <f t="shared" si="30"/>
        <v>128</v>
      </c>
      <c r="AJ33" s="80"/>
      <c r="AK33" s="99"/>
      <c r="AL33" s="17">
        <f>'SchoolBoard; STUV'!F39</f>
        <v>1310</v>
      </c>
      <c r="AM33" s="100">
        <f t="shared" si="31"/>
        <v>876</v>
      </c>
      <c r="AN33" s="43">
        <f t="shared" si="32"/>
        <v>0.6687022901</v>
      </c>
      <c r="AO33" s="100">
        <f t="shared" si="33"/>
        <v>725</v>
      </c>
      <c r="AP33" s="42">
        <f t="shared" si="34"/>
        <v>0.5534351145</v>
      </c>
      <c r="AQ33" s="39">
        <f t="shared" si="35"/>
        <v>0.3401826484</v>
      </c>
      <c r="AR33" s="39">
        <f t="shared" si="36"/>
        <v>0.5821917808</v>
      </c>
      <c r="AS33" s="39">
        <f t="shared" si="37"/>
        <v>0.5213793103</v>
      </c>
      <c r="AT33" s="39">
        <f t="shared" si="38"/>
        <v>0.4951724138</v>
      </c>
      <c r="AU33" s="39">
        <f t="shared" si="11"/>
        <v>0.3401826484</v>
      </c>
      <c r="AV33" s="39">
        <f t="shared" si="39"/>
        <v>0.4223744292</v>
      </c>
      <c r="AW33" s="39">
        <f t="shared" si="40"/>
        <v>0.5213793103</v>
      </c>
      <c r="AX33" s="39">
        <f t="shared" si="41"/>
        <v>0.6206896552</v>
      </c>
    </row>
    <row r="34">
      <c r="A34" s="73"/>
      <c r="B34" s="73"/>
      <c r="C34" s="73"/>
      <c r="D34" s="74">
        <f t="shared" si="12"/>
        <v>1</v>
      </c>
      <c r="E34" s="84">
        <f>'SchoolBoard; STUV'!M40</f>
        <v>155</v>
      </c>
      <c r="F34" s="84">
        <f>'SchoolBoard; STUV'!N40</f>
        <v>186</v>
      </c>
      <c r="G34" s="85">
        <f>'SchoolBoard; STUV'!O40</f>
        <v>116</v>
      </c>
      <c r="H34" s="85">
        <f>'SchoolBoard; STUV'!P40</f>
        <v>255</v>
      </c>
      <c r="I34" s="94">
        <f t="shared" si="13"/>
        <v>0.5454545455</v>
      </c>
      <c r="J34" s="95">
        <f t="shared" si="14"/>
        <v>0.6873315364</v>
      </c>
      <c r="K34" s="96">
        <f t="shared" ref="K34:M34" si="164">IF($D34=0,"",POWER($I34,K$2))</f>
        <v>1</v>
      </c>
      <c r="L34" s="96">
        <f t="shared" si="164"/>
        <v>0.5454545455</v>
      </c>
      <c r="M34" s="96">
        <f t="shared" si="164"/>
        <v>0.2975206612</v>
      </c>
      <c r="N34" s="97">
        <f t="shared" ref="N34:O34" si="165">IF($D34=0,"",$J34*K34)</f>
        <v>0.6873315364</v>
      </c>
      <c r="O34" s="97">
        <f t="shared" si="165"/>
        <v>0.3749081108</v>
      </c>
      <c r="P34" s="40"/>
      <c r="Q34" s="40"/>
      <c r="R34" s="40"/>
      <c r="S34" s="40"/>
      <c r="T34" s="94">
        <f t="shared" si="17"/>
        <v>0.5454545455</v>
      </c>
      <c r="U34" s="94">
        <f t="shared" si="18"/>
        <v>0.3007177895</v>
      </c>
      <c r="V34" s="98">
        <f t="shared" si="19"/>
        <v>0.5521384939</v>
      </c>
      <c r="W34" s="98">
        <f t="shared" si="20"/>
        <v>0.5671352158</v>
      </c>
      <c r="X34" s="40">
        <f t="shared" si="21"/>
        <v>341</v>
      </c>
      <c r="Y34" s="40">
        <f t="shared" si="22"/>
        <v>371</v>
      </c>
      <c r="Z34" s="40">
        <f t="shared" si="23"/>
        <v>188.2792264</v>
      </c>
      <c r="AA34" s="40">
        <f t="shared" si="24"/>
        <v>152.7207736</v>
      </c>
      <c r="AB34" s="40">
        <f t="shared" si="25"/>
        <v>210.407165</v>
      </c>
      <c r="AC34" s="40">
        <f t="shared" si="26"/>
        <v>160.592835</v>
      </c>
      <c r="AD34" s="40">
        <f t="shared" ref="AD34:AE34" si="166">IF($D34=0,"",IFERROR(F34/AA34,0.5))</f>
        <v>1.21790897</v>
      </c>
      <c r="AE34" s="40">
        <f t="shared" si="166"/>
        <v>0.5513120239</v>
      </c>
      <c r="AF34" s="34">
        <f t="shared" si="28"/>
        <v>229</v>
      </c>
      <c r="AG34" s="34">
        <f t="shared" ref="AG34:AH34" si="167">IF($D34=0,"",ROUND(AA34*AD34,0))</f>
        <v>186</v>
      </c>
      <c r="AH34" s="34">
        <f t="shared" si="167"/>
        <v>116</v>
      </c>
      <c r="AI34" s="34">
        <f t="shared" si="30"/>
        <v>89</v>
      </c>
      <c r="AJ34" s="80"/>
      <c r="AK34" s="99"/>
      <c r="AL34" s="17">
        <f>'SchoolBoard; STUV'!F40</f>
        <v>1108</v>
      </c>
      <c r="AM34" s="100">
        <f t="shared" si="31"/>
        <v>712</v>
      </c>
      <c r="AN34" s="43">
        <f t="shared" si="32"/>
        <v>0.642599278</v>
      </c>
      <c r="AO34" s="100">
        <f t="shared" si="33"/>
        <v>620</v>
      </c>
      <c r="AP34" s="42">
        <f t="shared" si="34"/>
        <v>0.559566787</v>
      </c>
      <c r="AQ34" s="39">
        <f t="shared" si="35"/>
        <v>0.3806179775</v>
      </c>
      <c r="AR34" s="39">
        <f t="shared" si="36"/>
        <v>0.5758426966</v>
      </c>
      <c r="AS34" s="39">
        <f t="shared" si="37"/>
        <v>0.5564516129</v>
      </c>
      <c r="AT34" s="39">
        <f t="shared" si="38"/>
        <v>0.5129032258</v>
      </c>
      <c r="AU34" s="39">
        <f t="shared" si="11"/>
        <v>0.3806179775</v>
      </c>
      <c r="AV34" s="39">
        <f t="shared" si="39"/>
        <v>0.4789325843</v>
      </c>
      <c r="AW34" s="39">
        <f t="shared" si="40"/>
        <v>0.5564516129</v>
      </c>
      <c r="AX34" s="39">
        <f t="shared" si="41"/>
        <v>0.6693548387</v>
      </c>
    </row>
    <row r="35">
      <c r="A35" s="73"/>
      <c r="B35" s="73"/>
      <c r="C35" s="73"/>
      <c r="D35" s="74">
        <f t="shared" si="12"/>
        <v>1</v>
      </c>
      <c r="E35" s="84">
        <f>'SchoolBoard; STUV'!M41</f>
        <v>129</v>
      </c>
      <c r="F35" s="84">
        <f>'SchoolBoard; STUV'!N41</f>
        <v>204</v>
      </c>
      <c r="G35" s="85">
        <f>'SchoolBoard; STUV'!O41</f>
        <v>108</v>
      </c>
      <c r="H35" s="85">
        <f>'SchoolBoard; STUV'!P41</f>
        <v>329</v>
      </c>
      <c r="I35" s="94">
        <f t="shared" si="13"/>
        <v>0.6126126126</v>
      </c>
      <c r="J35" s="95">
        <f t="shared" si="14"/>
        <v>0.7528604119</v>
      </c>
      <c r="K35" s="96">
        <f t="shared" ref="K35:M35" si="168">IF($D35=0,"",POWER($I35,K$2))</f>
        <v>1</v>
      </c>
      <c r="L35" s="96">
        <f t="shared" si="168"/>
        <v>0.6126126126</v>
      </c>
      <c r="M35" s="96">
        <f t="shared" si="168"/>
        <v>0.3752942131</v>
      </c>
      <c r="N35" s="97">
        <f t="shared" ref="N35:O35" si="169">IF($D35=0,"",$J35*K35)</f>
        <v>0.7528604119</v>
      </c>
      <c r="O35" s="97">
        <f t="shared" si="169"/>
        <v>0.4612117839</v>
      </c>
      <c r="P35" s="40"/>
      <c r="Q35" s="40"/>
      <c r="R35" s="40"/>
      <c r="S35" s="40"/>
      <c r="T35" s="94">
        <f t="shared" si="17"/>
        <v>0.6126126126</v>
      </c>
      <c r="U35" s="94">
        <f t="shared" si="18"/>
        <v>0.366246665</v>
      </c>
      <c r="V35" s="98">
        <f t="shared" si="19"/>
        <v>0.5044485055</v>
      </c>
      <c r="W35" s="98">
        <f t="shared" si="20"/>
        <v>0.4863273911</v>
      </c>
      <c r="X35" s="40">
        <f t="shared" si="21"/>
        <v>333</v>
      </c>
      <c r="Y35" s="40">
        <f t="shared" si="22"/>
        <v>437</v>
      </c>
      <c r="Z35" s="40">
        <f t="shared" si="23"/>
        <v>167.9813523</v>
      </c>
      <c r="AA35" s="40">
        <f t="shared" si="24"/>
        <v>165.0186477</v>
      </c>
      <c r="AB35" s="40">
        <f t="shared" si="25"/>
        <v>212.5250699</v>
      </c>
      <c r="AC35" s="40">
        <f t="shared" si="26"/>
        <v>224.4749301</v>
      </c>
      <c r="AD35" s="40">
        <f t="shared" ref="AD35:AE35" si="170">IF($D35=0,"",IFERROR(F35/AA35,0.5))</f>
        <v>1.236223923</v>
      </c>
      <c r="AE35" s="40">
        <f t="shared" si="170"/>
        <v>0.5081753416</v>
      </c>
      <c r="AF35" s="34">
        <f t="shared" si="28"/>
        <v>208</v>
      </c>
      <c r="AG35" s="34">
        <f t="shared" ref="AG35:AH35" si="171">IF($D35=0,"",ROUND(AA35*AD35,0))</f>
        <v>204</v>
      </c>
      <c r="AH35" s="34">
        <f t="shared" si="171"/>
        <v>108</v>
      </c>
      <c r="AI35" s="34">
        <f t="shared" si="30"/>
        <v>114</v>
      </c>
      <c r="AJ35" s="80"/>
      <c r="AK35" s="99"/>
      <c r="AL35" s="17">
        <f>'SchoolBoard; STUV'!F41</f>
        <v>1120</v>
      </c>
      <c r="AM35" s="100">
        <f t="shared" si="31"/>
        <v>770</v>
      </c>
      <c r="AN35" s="43">
        <f t="shared" si="32"/>
        <v>0.6875</v>
      </c>
      <c r="AO35" s="100">
        <f t="shared" si="33"/>
        <v>634</v>
      </c>
      <c r="AP35" s="42">
        <f t="shared" si="34"/>
        <v>0.5660714286</v>
      </c>
      <c r="AQ35" s="39">
        <f t="shared" si="35"/>
        <v>0.3077922078</v>
      </c>
      <c r="AR35" s="39">
        <f t="shared" si="36"/>
        <v>0.5948051948</v>
      </c>
      <c r="AS35" s="39">
        <f t="shared" si="37"/>
        <v>0.4984227129</v>
      </c>
      <c r="AT35" s="39">
        <f t="shared" si="38"/>
        <v>0.5078864353</v>
      </c>
      <c r="AU35" s="39">
        <f t="shared" si="11"/>
        <v>0.3077922078</v>
      </c>
      <c r="AV35" s="39">
        <f t="shared" si="39"/>
        <v>0.4324675325</v>
      </c>
      <c r="AW35" s="39">
        <f t="shared" si="40"/>
        <v>0.4984227129</v>
      </c>
      <c r="AX35" s="39">
        <f t="shared" si="41"/>
        <v>0.6498422713</v>
      </c>
    </row>
    <row r="36">
      <c r="A36" s="73"/>
      <c r="B36" s="73"/>
      <c r="C36" s="73"/>
      <c r="D36" s="74">
        <f t="shared" si="12"/>
        <v>1</v>
      </c>
      <c r="E36" s="84">
        <f>'SchoolBoard; STUV'!M42</f>
        <v>200</v>
      </c>
      <c r="F36" s="84">
        <f>'SchoolBoard; STUV'!N42</f>
        <v>211</v>
      </c>
      <c r="G36" s="85">
        <f>'SchoolBoard; STUV'!O42</f>
        <v>117</v>
      </c>
      <c r="H36" s="85">
        <f>'SchoolBoard; STUV'!P42</f>
        <v>368</v>
      </c>
      <c r="I36" s="94">
        <f t="shared" si="13"/>
        <v>0.5133819951</v>
      </c>
      <c r="J36" s="95">
        <f t="shared" si="14"/>
        <v>0.7587628866</v>
      </c>
      <c r="K36" s="96">
        <f t="shared" ref="K36:M36" si="172">IF($D36=0,"",POWER($I36,K$2))</f>
        <v>1</v>
      </c>
      <c r="L36" s="96">
        <f t="shared" si="172"/>
        <v>0.5133819951</v>
      </c>
      <c r="M36" s="96">
        <f t="shared" si="172"/>
        <v>0.2635610729</v>
      </c>
      <c r="N36" s="97">
        <f t="shared" ref="N36:O36" si="173">IF($D36=0,"",$J36*K36)</f>
        <v>0.7587628866</v>
      </c>
      <c r="O36" s="97">
        <f t="shared" si="173"/>
        <v>0.3895352046</v>
      </c>
      <c r="P36" s="40"/>
      <c r="Q36" s="40"/>
      <c r="R36" s="40"/>
      <c r="S36" s="40"/>
      <c r="T36" s="94">
        <f t="shared" si="17"/>
        <v>0.5133819951</v>
      </c>
      <c r="U36" s="94">
        <f t="shared" si="18"/>
        <v>0.3721491397</v>
      </c>
      <c r="V36" s="98">
        <f t="shared" si="19"/>
        <v>0.6017708896</v>
      </c>
      <c r="W36" s="98">
        <f t="shared" si="20"/>
        <v>0.5065735812</v>
      </c>
      <c r="X36" s="40">
        <f t="shared" si="21"/>
        <v>411</v>
      </c>
      <c r="Y36" s="40">
        <f t="shared" si="22"/>
        <v>485</v>
      </c>
      <c r="Z36" s="40">
        <f t="shared" si="23"/>
        <v>247.3278356</v>
      </c>
      <c r="AA36" s="40">
        <f t="shared" si="24"/>
        <v>163.6721644</v>
      </c>
      <c r="AB36" s="40">
        <f t="shared" si="25"/>
        <v>245.6881869</v>
      </c>
      <c r="AC36" s="40">
        <f t="shared" si="26"/>
        <v>239.3118131</v>
      </c>
      <c r="AD36" s="40">
        <f t="shared" ref="AD36:AE36" si="174">IF($D36=0,"",IFERROR(F36/AA36,0.5))</f>
        <v>1.289162399</v>
      </c>
      <c r="AE36" s="40">
        <f t="shared" si="174"/>
        <v>0.4762133722</v>
      </c>
      <c r="AF36" s="34">
        <f t="shared" si="28"/>
        <v>319</v>
      </c>
      <c r="AG36" s="34">
        <f t="shared" ref="AG36:AH36" si="175">IF($D36=0,"",ROUND(AA36*AD36,0))</f>
        <v>211</v>
      </c>
      <c r="AH36" s="34">
        <f t="shared" si="175"/>
        <v>117</v>
      </c>
      <c r="AI36" s="34">
        <f t="shared" si="30"/>
        <v>114</v>
      </c>
      <c r="AJ36" s="80"/>
      <c r="AK36" s="99"/>
      <c r="AL36" s="17">
        <f>'SchoolBoard; STUV'!F42</f>
        <v>1349</v>
      </c>
      <c r="AM36" s="100">
        <f t="shared" si="31"/>
        <v>896</v>
      </c>
      <c r="AN36" s="43">
        <f t="shared" si="32"/>
        <v>0.6641957005</v>
      </c>
      <c r="AO36" s="100">
        <f t="shared" si="33"/>
        <v>761</v>
      </c>
      <c r="AP36" s="42">
        <f t="shared" si="34"/>
        <v>0.5641215715</v>
      </c>
      <c r="AQ36" s="39">
        <f t="shared" si="35"/>
        <v>0.3537946429</v>
      </c>
      <c r="AR36" s="39">
        <f t="shared" si="36"/>
        <v>0.6339285714</v>
      </c>
      <c r="AS36" s="39">
        <f t="shared" si="37"/>
        <v>0.5729303548</v>
      </c>
      <c r="AT36" s="39">
        <f t="shared" si="38"/>
        <v>0.5689881735</v>
      </c>
      <c r="AU36" s="39">
        <f t="shared" si="11"/>
        <v>0.3537946429</v>
      </c>
      <c r="AV36" s="39">
        <f t="shared" si="39"/>
        <v>0.4587053571</v>
      </c>
      <c r="AW36" s="39">
        <f t="shared" si="40"/>
        <v>0.5729303548</v>
      </c>
      <c r="AX36" s="39">
        <f t="shared" si="41"/>
        <v>0.6964520368</v>
      </c>
    </row>
    <row r="37">
      <c r="A37" s="73"/>
      <c r="B37" s="73"/>
      <c r="C37" s="73"/>
      <c r="D37" s="74">
        <f t="shared" si="12"/>
        <v>1</v>
      </c>
      <c r="E37" s="84">
        <f>'SchoolBoard; STUV'!M43</f>
        <v>145</v>
      </c>
      <c r="F37" s="84">
        <f>'SchoolBoard; STUV'!N43</f>
        <v>194</v>
      </c>
      <c r="G37" s="85">
        <f>'SchoolBoard; STUV'!O43</f>
        <v>118</v>
      </c>
      <c r="H37" s="85">
        <f>'SchoolBoard; STUV'!P43</f>
        <v>321</v>
      </c>
      <c r="I37" s="94">
        <f t="shared" si="13"/>
        <v>0.5722713864</v>
      </c>
      <c r="J37" s="95">
        <f t="shared" si="14"/>
        <v>0.7312072893</v>
      </c>
      <c r="K37" s="96">
        <f t="shared" ref="K37:M37" si="176">IF($D37=0,"",POWER($I37,K$2))</f>
        <v>1</v>
      </c>
      <c r="L37" s="96">
        <f t="shared" si="176"/>
        <v>0.5722713864</v>
      </c>
      <c r="M37" s="96">
        <f t="shared" si="176"/>
        <v>0.3274945397</v>
      </c>
      <c r="N37" s="97">
        <f t="shared" ref="N37:O37" si="177">IF($D37=0,"",$J37*K37)</f>
        <v>0.7312072893</v>
      </c>
      <c r="O37" s="97">
        <f t="shared" si="177"/>
        <v>0.4184490092</v>
      </c>
      <c r="P37" s="40"/>
      <c r="Q37" s="40"/>
      <c r="R37" s="40"/>
      <c r="S37" s="40"/>
      <c r="T37" s="94">
        <f t="shared" si="17"/>
        <v>0.5722713864</v>
      </c>
      <c r="U37" s="94">
        <f t="shared" si="18"/>
        <v>0.3445935424</v>
      </c>
      <c r="V37" s="98">
        <f t="shared" si="19"/>
        <v>0.5377254918</v>
      </c>
      <c r="W37" s="98">
        <f t="shared" si="20"/>
        <v>0.5177744011</v>
      </c>
      <c r="X37" s="40">
        <f t="shared" si="21"/>
        <v>339</v>
      </c>
      <c r="Y37" s="40">
        <f t="shared" si="22"/>
        <v>439</v>
      </c>
      <c r="Z37" s="40">
        <f t="shared" si="23"/>
        <v>182.2889417</v>
      </c>
      <c r="AA37" s="40">
        <f t="shared" si="24"/>
        <v>156.7110583</v>
      </c>
      <c r="AB37" s="40">
        <f t="shared" si="25"/>
        <v>227.3029621</v>
      </c>
      <c r="AC37" s="40">
        <f t="shared" si="26"/>
        <v>211.6970379</v>
      </c>
      <c r="AD37" s="40">
        <f t="shared" ref="AD37:AE37" si="178">IF($D37=0,"",IFERROR(F37/AA37,0.5))</f>
        <v>1.237947099</v>
      </c>
      <c r="AE37" s="40">
        <f t="shared" si="178"/>
        <v>0.5191309384</v>
      </c>
      <c r="AF37" s="34">
        <f t="shared" si="28"/>
        <v>226</v>
      </c>
      <c r="AG37" s="34">
        <f t="shared" ref="AG37:AH37" si="179">IF($D37=0,"",ROUND(AA37*AD37,0))</f>
        <v>194</v>
      </c>
      <c r="AH37" s="34">
        <f t="shared" si="179"/>
        <v>118</v>
      </c>
      <c r="AI37" s="34">
        <f t="shared" si="30"/>
        <v>110</v>
      </c>
      <c r="AJ37" s="80"/>
      <c r="AK37" s="99"/>
      <c r="AL37" s="17">
        <f>'SchoolBoard; STUV'!F43</f>
        <v>1236</v>
      </c>
      <c r="AM37" s="100">
        <f t="shared" si="31"/>
        <v>778</v>
      </c>
      <c r="AN37" s="43">
        <f t="shared" si="32"/>
        <v>0.6294498382</v>
      </c>
      <c r="AO37" s="100">
        <f t="shared" si="33"/>
        <v>648</v>
      </c>
      <c r="AP37" s="42">
        <f t="shared" si="34"/>
        <v>0.5242718447</v>
      </c>
      <c r="AQ37" s="39">
        <f t="shared" si="35"/>
        <v>0.3380462725</v>
      </c>
      <c r="AR37" s="39">
        <f t="shared" si="36"/>
        <v>0.5989717224</v>
      </c>
      <c r="AS37" s="39">
        <f t="shared" si="37"/>
        <v>0.5308641975</v>
      </c>
      <c r="AT37" s="39">
        <f t="shared" si="38"/>
        <v>0.5185185185</v>
      </c>
      <c r="AU37" s="39">
        <f t="shared" si="11"/>
        <v>0.3380462725</v>
      </c>
      <c r="AV37" s="39">
        <f t="shared" si="39"/>
        <v>0.4357326478</v>
      </c>
      <c r="AW37" s="39">
        <f t="shared" si="40"/>
        <v>0.5308641975</v>
      </c>
      <c r="AX37" s="39">
        <f t="shared" si="41"/>
        <v>0.6481481481</v>
      </c>
    </row>
    <row r="38">
      <c r="A38" s="73"/>
      <c r="B38" s="73"/>
      <c r="C38" s="73"/>
      <c r="D38" s="74">
        <f t="shared" si="12"/>
        <v>1</v>
      </c>
      <c r="E38" s="84">
        <f>'SchoolBoard; STUV'!M44</f>
        <v>102</v>
      </c>
      <c r="F38" s="84">
        <f>'SchoolBoard; STUV'!N44</f>
        <v>225</v>
      </c>
      <c r="G38" s="85">
        <f>'SchoolBoard; STUV'!O44</f>
        <v>31</v>
      </c>
      <c r="H38" s="85">
        <f>'SchoolBoard; STUV'!P44</f>
        <v>116</v>
      </c>
      <c r="I38" s="94">
        <f t="shared" si="13"/>
        <v>0.6880733945</v>
      </c>
      <c r="J38" s="95">
        <f t="shared" si="14"/>
        <v>0.7891156463</v>
      </c>
      <c r="K38" s="96">
        <f t="shared" ref="K38:M38" si="180">IF($D38=0,"",POWER($I38,K$2))</f>
        <v>1</v>
      </c>
      <c r="L38" s="96">
        <f t="shared" si="180"/>
        <v>0.6880733945</v>
      </c>
      <c r="M38" s="96">
        <f t="shared" si="180"/>
        <v>0.4734449962</v>
      </c>
      <c r="N38" s="97">
        <f t="shared" ref="N38:O38" si="181">IF($D38=0,"",$J38*K38)</f>
        <v>0.7891156463</v>
      </c>
      <c r="O38" s="97">
        <f t="shared" si="181"/>
        <v>0.5429694814</v>
      </c>
      <c r="P38" s="40"/>
      <c r="Q38" s="40"/>
      <c r="R38" s="40"/>
      <c r="S38" s="40"/>
      <c r="T38" s="94">
        <f t="shared" si="17"/>
        <v>0.6880733945</v>
      </c>
      <c r="U38" s="94">
        <f t="shared" si="18"/>
        <v>0.4025018994</v>
      </c>
      <c r="V38" s="98">
        <f t="shared" si="19"/>
        <v>0.4410911323</v>
      </c>
      <c r="W38" s="98">
        <f t="shared" si="20"/>
        <v>0.4316043167</v>
      </c>
      <c r="X38" s="40">
        <f t="shared" si="21"/>
        <v>327</v>
      </c>
      <c r="Y38" s="40">
        <f t="shared" si="22"/>
        <v>147</v>
      </c>
      <c r="Z38" s="40">
        <f t="shared" si="23"/>
        <v>144.2368003</v>
      </c>
      <c r="AA38" s="40">
        <f t="shared" si="24"/>
        <v>182.7631997</v>
      </c>
      <c r="AB38" s="40">
        <f t="shared" si="25"/>
        <v>63.44583455</v>
      </c>
      <c r="AC38" s="40">
        <f t="shared" si="26"/>
        <v>83.55416545</v>
      </c>
      <c r="AD38" s="40">
        <f t="shared" ref="AD38:AE38" si="182">IF($D38=0,"",IFERROR(F38/AA38,0.5))</f>
        <v>1.23110123</v>
      </c>
      <c r="AE38" s="40">
        <f t="shared" si="182"/>
        <v>0.4886057567</v>
      </c>
      <c r="AF38" s="34">
        <f t="shared" si="28"/>
        <v>178</v>
      </c>
      <c r="AG38" s="34">
        <f t="shared" ref="AG38:AH38" si="183">IF($D38=0,"",ROUND(AA38*AD38,0))</f>
        <v>225</v>
      </c>
      <c r="AH38" s="34">
        <f t="shared" si="183"/>
        <v>31</v>
      </c>
      <c r="AI38" s="34">
        <f t="shared" si="30"/>
        <v>41</v>
      </c>
      <c r="AJ38" s="80"/>
      <c r="AK38" s="99"/>
      <c r="AL38" s="17">
        <f>'SchoolBoard; STUV'!F44</f>
        <v>864</v>
      </c>
      <c r="AM38" s="100">
        <f t="shared" si="31"/>
        <v>474</v>
      </c>
      <c r="AN38" s="43">
        <f t="shared" si="32"/>
        <v>0.5486111111</v>
      </c>
      <c r="AO38" s="100">
        <f t="shared" si="33"/>
        <v>475</v>
      </c>
      <c r="AP38" s="42">
        <f t="shared" si="34"/>
        <v>0.5497685185</v>
      </c>
      <c r="AQ38" s="39">
        <f t="shared" si="35"/>
        <v>0.2805907173</v>
      </c>
      <c r="AR38" s="39">
        <f t="shared" si="36"/>
        <v>0.4599156118</v>
      </c>
      <c r="AS38" s="39">
        <f t="shared" si="37"/>
        <v>0.44</v>
      </c>
      <c r="AT38" s="39">
        <f t="shared" si="38"/>
        <v>0.4610526316</v>
      </c>
      <c r="AU38" s="39">
        <f t="shared" si="11"/>
        <v>0.2805907173</v>
      </c>
      <c r="AV38" s="39">
        <f t="shared" si="39"/>
        <v>0.6898734177</v>
      </c>
      <c r="AW38" s="39">
        <f t="shared" si="40"/>
        <v>0.44</v>
      </c>
      <c r="AX38" s="39">
        <f t="shared" si="41"/>
        <v>0.8484210526</v>
      </c>
    </row>
    <row r="39">
      <c r="A39" s="73"/>
      <c r="B39" s="73"/>
      <c r="C39" s="73"/>
      <c r="D39" s="74">
        <f t="shared" si="12"/>
        <v>1</v>
      </c>
      <c r="E39" s="84">
        <f>'SchoolBoard; STUV'!M45</f>
        <v>158</v>
      </c>
      <c r="F39" s="84">
        <f>'SchoolBoard; STUV'!N45</f>
        <v>144</v>
      </c>
      <c r="G39" s="85">
        <f>'SchoolBoard; STUV'!O45</f>
        <v>146</v>
      </c>
      <c r="H39" s="85">
        <f>'SchoolBoard; STUV'!P45</f>
        <v>264</v>
      </c>
      <c r="I39" s="94">
        <f t="shared" si="13"/>
        <v>0.4768211921</v>
      </c>
      <c r="J39" s="95">
        <f t="shared" si="14"/>
        <v>0.643902439</v>
      </c>
      <c r="K39" s="96">
        <f t="shared" ref="K39:M39" si="184">IF($D39=0,"",POWER($I39,K$2))</f>
        <v>1</v>
      </c>
      <c r="L39" s="96">
        <f t="shared" si="184"/>
        <v>0.4768211921</v>
      </c>
      <c r="M39" s="96">
        <f t="shared" si="184"/>
        <v>0.2273584492</v>
      </c>
      <c r="N39" s="97">
        <f t="shared" ref="N39:O39" si="185">IF($D39=0,"",$J39*K39)</f>
        <v>0.643902439</v>
      </c>
      <c r="O39" s="97">
        <f t="shared" si="185"/>
        <v>0.3070263285</v>
      </c>
      <c r="P39" s="40"/>
      <c r="Q39" s="40"/>
      <c r="R39" s="40"/>
      <c r="S39" s="40"/>
      <c r="T39" s="94">
        <f t="shared" si="17"/>
        <v>0.4768211921</v>
      </c>
      <c r="U39" s="94">
        <f t="shared" si="18"/>
        <v>0.2572886921</v>
      </c>
      <c r="V39" s="98">
        <f t="shared" si="19"/>
        <v>0.6070303361</v>
      </c>
      <c r="W39" s="98">
        <f t="shared" si="20"/>
        <v>0.626997636</v>
      </c>
      <c r="X39" s="40">
        <f t="shared" si="21"/>
        <v>302</v>
      </c>
      <c r="Y39" s="40">
        <f t="shared" si="22"/>
        <v>410</v>
      </c>
      <c r="Z39" s="40">
        <f t="shared" si="23"/>
        <v>183.3231615</v>
      </c>
      <c r="AA39" s="40">
        <f t="shared" si="24"/>
        <v>118.6768385</v>
      </c>
      <c r="AB39" s="40">
        <f t="shared" si="25"/>
        <v>257.0690308</v>
      </c>
      <c r="AC39" s="40">
        <f t="shared" si="26"/>
        <v>152.9309692</v>
      </c>
      <c r="AD39" s="40">
        <f t="shared" ref="AD39:AE39" si="186">IF($D39=0,"",IFERROR(F39/AA39,0.5))</f>
        <v>1.213379138</v>
      </c>
      <c r="AE39" s="40">
        <f t="shared" si="186"/>
        <v>0.5679408351</v>
      </c>
      <c r="AF39" s="34">
        <f t="shared" si="28"/>
        <v>222</v>
      </c>
      <c r="AG39" s="34">
        <f t="shared" ref="AG39:AH39" si="187">IF($D39=0,"",ROUND(AA39*AD39,0))</f>
        <v>144</v>
      </c>
      <c r="AH39" s="34">
        <f t="shared" si="187"/>
        <v>146</v>
      </c>
      <c r="AI39" s="34">
        <f t="shared" si="30"/>
        <v>87</v>
      </c>
      <c r="AJ39" s="80"/>
      <c r="AK39" s="99"/>
      <c r="AL39" s="17">
        <f>'SchoolBoard; STUV'!F45</f>
        <v>1006</v>
      </c>
      <c r="AM39" s="100">
        <f t="shared" si="31"/>
        <v>712</v>
      </c>
      <c r="AN39" s="43">
        <f t="shared" si="32"/>
        <v>0.7077534791</v>
      </c>
      <c r="AO39" s="100">
        <f t="shared" si="33"/>
        <v>599</v>
      </c>
      <c r="AP39" s="42">
        <f t="shared" si="34"/>
        <v>0.5954274354</v>
      </c>
      <c r="AQ39" s="39">
        <f t="shared" si="35"/>
        <v>0.4269662921</v>
      </c>
      <c r="AR39" s="39">
        <f t="shared" si="36"/>
        <v>0.5926966292</v>
      </c>
      <c r="AS39" s="39">
        <f t="shared" si="37"/>
        <v>0.6143572621</v>
      </c>
      <c r="AT39" s="39">
        <f t="shared" si="38"/>
        <v>0.5158597663</v>
      </c>
      <c r="AU39" s="39">
        <f t="shared" si="11"/>
        <v>0.4269662921</v>
      </c>
      <c r="AV39" s="39">
        <f t="shared" si="39"/>
        <v>0.4241573034</v>
      </c>
      <c r="AW39" s="39">
        <f t="shared" si="40"/>
        <v>0.6143572621</v>
      </c>
      <c r="AX39" s="39">
        <f t="shared" si="41"/>
        <v>0.6110183639</v>
      </c>
    </row>
    <row r="40">
      <c r="A40" s="73"/>
      <c r="B40" s="73"/>
      <c r="C40" s="73"/>
      <c r="D40" s="74">
        <f t="shared" si="12"/>
        <v>1</v>
      </c>
      <c r="E40" s="84">
        <f>'SchoolBoard; STUV'!M46</f>
        <v>197</v>
      </c>
      <c r="F40" s="84">
        <f>'SchoolBoard; STUV'!N46</f>
        <v>184</v>
      </c>
      <c r="G40" s="85">
        <f>'SchoolBoard; STUV'!O46</f>
        <v>170</v>
      </c>
      <c r="H40" s="85">
        <f>'SchoolBoard; STUV'!P46</f>
        <v>257</v>
      </c>
      <c r="I40" s="94">
        <f t="shared" si="13"/>
        <v>0.4829396325</v>
      </c>
      <c r="J40" s="95">
        <f t="shared" si="14"/>
        <v>0.6018735363</v>
      </c>
      <c r="K40" s="96">
        <f t="shared" ref="K40:M40" si="188">IF($D40=0,"",POWER($I40,K$2))</f>
        <v>1</v>
      </c>
      <c r="L40" s="96">
        <f t="shared" si="188"/>
        <v>0.4829396325</v>
      </c>
      <c r="M40" s="96">
        <f t="shared" si="188"/>
        <v>0.2332306887</v>
      </c>
      <c r="N40" s="97">
        <f t="shared" ref="N40:O40" si="189">IF($D40=0,"",$J40*K40)</f>
        <v>0.6018735363</v>
      </c>
      <c r="O40" s="97">
        <f t="shared" si="189"/>
        <v>0.2906685845</v>
      </c>
      <c r="P40" s="40"/>
      <c r="Q40" s="40"/>
      <c r="R40" s="40"/>
      <c r="S40" s="40"/>
      <c r="T40" s="94">
        <f t="shared" si="17"/>
        <v>0.4829396325</v>
      </c>
      <c r="U40" s="94">
        <f t="shared" si="18"/>
        <v>0.2152597894</v>
      </c>
      <c r="V40" s="98">
        <f t="shared" si="19"/>
        <v>0.5901364511</v>
      </c>
      <c r="W40" s="98">
        <f t="shared" si="20"/>
        <v>0.6659650663</v>
      </c>
      <c r="X40" s="40">
        <f t="shared" si="21"/>
        <v>381</v>
      </c>
      <c r="Y40" s="40">
        <f t="shared" si="22"/>
        <v>427</v>
      </c>
      <c r="Z40" s="40">
        <f t="shared" si="23"/>
        <v>224.8419879</v>
      </c>
      <c r="AA40" s="40">
        <f t="shared" si="24"/>
        <v>156.1580121</v>
      </c>
      <c r="AB40" s="40">
        <f t="shared" si="25"/>
        <v>284.3670833</v>
      </c>
      <c r="AC40" s="40">
        <f t="shared" si="26"/>
        <v>142.6329167</v>
      </c>
      <c r="AD40" s="40">
        <f t="shared" ref="AD40:AE40" si="190">IF($D40=0,"",IFERROR(F40/AA40,0.5))</f>
        <v>1.178293688</v>
      </c>
      <c r="AE40" s="40">
        <f t="shared" si="190"/>
        <v>0.5978188404</v>
      </c>
      <c r="AF40" s="34">
        <f t="shared" si="28"/>
        <v>265</v>
      </c>
      <c r="AG40" s="34">
        <f t="shared" ref="AG40:AH40" si="191">IF($D40=0,"",ROUND(AA40*AD40,0))</f>
        <v>184</v>
      </c>
      <c r="AH40" s="34">
        <f t="shared" si="191"/>
        <v>170</v>
      </c>
      <c r="AI40" s="34">
        <f t="shared" si="30"/>
        <v>85</v>
      </c>
      <c r="AJ40" s="80"/>
      <c r="AK40" s="99"/>
      <c r="AL40" s="17">
        <f>'SchoolBoard; STUV'!F46</f>
        <v>1059</v>
      </c>
      <c r="AM40" s="100">
        <f t="shared" si="31"/>
        <v>808</v>
      </c>
      <c r="AN40" s="43">
        <f t="shared" si="32"/>
        <v>0.7629839471</v>
      </c>
      <c r="AO40" s="100">
        <f t="shared" si="33"/>
        <v>704</v>
      </c>
      <c r="AP40" s="42">
        <f t="shared" si="34"/>
        <v>0.6647780925</v>
      </c>
      <c r="AQ40" s="39">
        <f t="shared" si="35"/>
        <v>0.4542079208</v>
      </c>
      <c r="AR40" s="39">
        <f t="shared" si="36"/>
        <v>0.5618811881</v>
      </c>
      <c r="AS40" s="39">
        <f t="shared" si="37"/>
        <v>0.6178977273</v>
      </c>
      <c r="AT40" s="39">
        <f t="shared" si="38"/>
        <v>0.4971590909</v>
      </c>
      <c r="AU40" s="39">
        <f t="shared" si="11"/>
        <v>0.4542079208</v>
      </c>
      <c r="AV40" s="39">
        <f t="shared" si="39"/>
        <v>0.4715346535</v>
      </c>
      <c r="AW40" s="39">
        <f t="shared" si="40"/>
        <v>0.6178977273</v>
      </c>
      <c r="AX40" s="39">
        <f t="shared" si="41"/>
        <v>0.6377840909</v>
      </c>
    </row>
    <row r="41">
      <c r="A41" s="73"/>
      <c r="B41" s="73"/>
      <c r="C41" s="73"/>
      <c r="D41" s="74">
        <f t="shared" si="12"/>
        <v>1</v>
      </c>
      <c r="E41" s="84">
        <f>'SchoolBoard; STUV'!M47</f>
        <v>28</v>
      </c>
      <c r="F41" s="84">
        <f>'SchoolBoard; STUV'!N47</f>
        <v>27</v>
      </c>
      <c r="G41" s="85">
        <f>'SchoolBoard; STUV'!O47</f>
        <v>21</v>
      </c>
      <c r="H41" s="85">
        <f>'SchoolBoard; STUV'!P47</f>
        <v>45</v>
      </c>
      <c r="I41" s="94">
        <f t="shared" si="13"/>
        <v>0.4909090909</v>
      </c>
      <c r="J41" s="95">
        <f t="shared" si="14"/>
        <v>0.6818181818</v>
      </c>
      <c r="K41" s="96">
        <f t="shared" ref="K41:M41" si="192">IF($D41=0,"",POWER($I41,K$2))</f>
        <v>1</v>
      </c>
      <c r="L41" s="96">
        <f t="shared" si="192"/>
        <v>0.4909090909</v>
      </c>
      <c r="M41" s="96">
        <f t="shared" si="192"/>
        <v>0.2409917355</v>
      </c>
      <c r="N41" s="97">
        <f t="shared" ref="N41:O41" si="193">IF($D41=0,"",$J41*K41)</f>
        <v>0.6818181818</v>
      </c>
      <c r="O41" s="97">
        <f t="shared" si="193"/>
        <v>0.3347107438</v>
      </c>
      <c r="P41" s="40"/>
      <c r="Q41" s="40"/>
      <c r="R41" s="40"/>
      <c r="S41" s="40"/>
      <c r="T41" s="94">
        <f t="shared" si="17"/>
        <v>0.4909090909</v>
      </c>
      <c r="U41" s="94">
        <f t="shared" si="18"/>
        <v>0.2952044349</v>
      </c>
      <c r="V41" s="98">
        <f t="shared" si="19"/>
        <v>0.6033453262</v>
      </c>
      <c r="W41" s="98">
        <f t="shared" si="20"/>
        <v>0.5867174529</v>
      </c>
      <c r="X41" s="40">
        <f t="shared" si="21"/>
        <v>55</v>
      </c>
      <c r="Y41" s="40">
        <f t="shared" si="22"/>
        <v>66</v>
      </c>
      <c r="Z41" s="40">
        <f t="shared" si="23"/>
        <v>33.18399294</v>
      </c>
      <c r="AA41" s="40">
        <f t="shared" si="24"/>
        <v>21.81600706</v>
      </c>
      <c r="AB41" s="40">
        <f t="shared" si="25"/>
        <v>38.72335189</v>
      </c>
      <c r="AC41" s="40">
        <f t="shared" si="26"/>
        <v>27.27664811</v>
      </c>
      <c r="AD41" s="40">
        <f t="shared" ref="AD41:AE41" si="194">IF($D41=0,"",IFERROR(F41/AA41,0.5))</f>
        <v>1.237623362</v>
      </c>
      <c r="AE41" s="40">
        <f t="shared" si="194"/>
        <v>0.5423084256</v>
      </c>
      <c r="AF41" s="34">
        <f t="shared" si="28"/>
        <v>41</v>
      </c>
      <c r="AG41" s="34">
        <f t="shared" ref="AG41:AH41" si="195">IF($D41=0,"",ROUND(AA41*AD41,0))</f>
        <v>27</v>
      </c>
      <c r="AH41" s="34">
        <f t="shared" si="195"/>
        <v>21</v>
      </c>
      <c r="AI41" s="34">
        <f t="shared" si="30"/>
        <v>15</v>
      </c>
      <c r="AJ41" s="80"/>
      <c r="AK41" s="99"/>
      <c r="AL41" s="17">
        <f>'SchoolBoard; STUV'!F47</f>
        <v>177</v>
      </c>
      <c r="AM41" s="100">
        <f t="shared" si="31"/>
        <v>121</v>
      </c>
      <c r="AN41" s="43">
        <f t="shared" si="32"/>
        <v>0.6836158192</v>
      </c>
      <c r="AO41" s="100">
        <f t="shared" si="33"/>
        <v>104</v>
      </c>
      <c r="AP41" s="42">
        <f t="shared" si="34"/>
        <v>0.5875706215</v>
      </c>
      <c r="AQ41" s="39">
        <f t="shared" si="35"/>
        <v>0.4049586777</v>
      </c>
      <c r="AR41" s="39">
        <f t="shared" si="36"/>
        <v>0.6033057851</v>
      </c>
      <c r="AS41" s="39">
        <f t="shared" si="37"/>
        <v>0.5961538462</v>
      </c>
      <c r="AT41" s="39">
        <f t="shared" si="38"/>
        <v>0.5384615385</v>
      </c>
      <c r="AU41" s="39">
        <f t="shared" si="11"/>
        <v>0.4049586777</v>
      </c>
      <c r="AV41" s="39">
        <f t="shared" si="39"/>
        <v>0.4545454545</v>
      </c>
      <c r="AW41" s="39">
        <f t="shared" si="40"/>
        <v>0.5961538462</v>
      </c>
      <c r="AX41" s="39">
        <f t="shared" si="41"/>
        <v>0.6538461538</v>
      </c>
    </row>
    <row r="42">
      <c r="A42" s="73"/>
      <c r="B42" s="73"/>
      <c r="C42" s="73"/>
      <c r="D42" s="74">
        <f t="shared" si="12"/>
        <v>1</v>
      </c>
      <c r="E42" s="84">
        <f>'SchoolBoard; STUV'!M48</f>
        <v>113</v>
      </c>
      <c r="F42" s="84">
        <f>'SchoolBoard; STUV'!N48</f>
        <v>175</v>
      </c>
      <c r="G42" s="85">
        <f>'SchoolBoard; STUV'!O48</f>
        <v>108</v>
      </c>
      <c r="H42" s="85">
        <f>'SchoolBoard; STUV'!P48</f>
        <v>254</v>
      </c>
      <c r="I42" s="94">
        <f t="shared" si="13"/>
        <v>0.6076388889</v>
      </c>
      <c r="J42" s="95">
        <f t="shared" si="14"/>
        <v>0.7016574586</v>
      </c>
      <c r="K42" s="96">
        <f t="shared" ref="K42:M42" si="196">IF($D42=0,"",POWER($I42,K$2))</f>
        <v>1</v>
      </c>
      <c r="L42" s="96">
        <f t="shared" si="196"/>
        <v>0.6076388889</v>
      </c>
      <c r="M42" s="96">
        <f t="shared" si="196"/>
        <v>0.3692250193</v>
      </c>
      <c r="N42" s="97">
        <f t="shared" ref="N42:O42" si="197">IF($D42=0,"",$J42*K42)</f>
        <v>0.7016574586</v>
      </c>
      <c r="O42" s="97">
        <f t="shared" si="197"/>
        <v>0.4263543585</v>
      </c>
      <c r="P42" s="40"/>
      <c r="Q42" s="40"/>
      <c r="R42" s="40"/>
      <c r="S42" s="40"/>
      <c r="T42" s="94">
        <f t="shared" si="17"/>
        <v>0.6076388889</v>
      </c>
      <c r="U42" s="94">
        <f t="shared" si="18"/>
        <v>0.3150437117</v>
      </c>
      <c r="V42" s="98">
        <f t="shared" si="19"/>
        <v>0.4958624694</v>
      </c>
      <c r="W42" s="98">
        <f t="shared" si="20"/>
        <v>0.5370497762</v>
      </c>
      <c r="X42" s="40">
        <f t="shared" si="21"/>
        <v>288</v>
      </c>
      <c r="Y42" s="40">
        <f t="shared" si="22"/>
        <v>362</v>
      </c>
      <c r="Z42" s="40">
        <f t="shared" si="23"/>
        <v>142.8083912</v>
      </c>
      <c r="AA42" s="40">
        <f t="shared" si="24"/>
        <v>145.1916088</v>
      </c>
      <c r="AB42" s="40">
        <f t="shared" si="25"/>
        <v>194.412019</v>
      </c>
      <c r="AC42" s="40">
        <f t="shared" si="26"/>
        <v>167.587981</v>
      </c>
      <c r="AD42" s="40">
        <f t="shared" ref="AD42:AE42" si="198">IF($D42=0,"",IFERROR(F42/AA42,0.5))</f>
        <v>1.205303815</v>
      </c>
      <c r="AE42" s="40">
        <f t="shared" si="198"/>
        <v>0.5555212099</v>
      </c>
      <c r="AF42" s="34">
        <f t="shared" si="28"/>
        <v>172</v>
      </c>
      <c r="AG42" s="34">
        <f t="shared" ref="AG42:AH42" si="199">IF($D42=0,"",ROUND(AA42*AD42,0))</f>
        <v>175</v>
      </c>
      <c r="AH42" s="34">
        <f t="shared" si="199"/>
        <v>108</v>
      </c>
      <c r="AI42" s="34">
        <f t="shared" si="30"/>
        <v>93</v>
      </c>
      <c r="AJ42" s="80"/>
      <c r="AK42" s="99"/>
      <c r="AL42" s="17">
        <f>'SchoolBoard; STUV'!F48</f>
        <v>878</v>
      </c>
      <c r="AM42" s="100">
        <f t="shared" si="31"/>
        <v>650</v>
      </c>
      <c r="AN42" s="43">
        <f t="shared" si="32"/>
        <v>0.7403189066</v>
      </c>
      <c r="AO42" s="100">
        <f t="shared" si="33"/>
        <v>548</v>
      </c>
      <c r="AP42" s="42">
        <f t="shared" si="34"/>
        <v>0.6241457859</v>
      </c>
      <c r="AQ42" s="39">
        <f t="shared" si="35"/>
        <v>0.34</v>
      </c>
      <c r="AR42" s="39">
        <f t="shared" si="36"/>
        <v>0.5646153846</v>
      </c>
      <c r="AS42" s="39">
        <f t="shared" si="37"/>
        <v>0.5109489051</v>
      </c>
      <c r="AT42" s="39">
        <f t="shared" si="38"/>
        <v>0.4835766423</v>
      </c>
      <c r="AU42" s="39">
        <f t="shared" si="11"/>
        <v>0.34</v>
      </c>
      <c r="AV42" s="39">
        <f t="shared" si="39"/>
        <v>0.4430769231</v>
      </c>
      <c r="AW42" s="39">
        <f t="shared" si="40"/>
        <v>0.5109489051</v>
      </c>
      <c r="AX42" s="39">
        <f t="shared" si="41"/>
        <v>0.6332116788</v>
      </c>
    </row>
    <row r="43">
      <c r="A43" s="73"/>
      <c r="B43" s="73"/>
      <c r="C43" s="73"/>
      <c r="D43" s="74">
        <f t="shared" si="12"/>
        <v>1</v>
      </c>
      <c r="E43" s="84">
        <f>'SchoolBoard; STUV'!M49</f>
        <v>147</v>
      </c>
      <c r="F43" s="84">
        <f>'SchoolBoard; STUV'!N49</f>
        <v>177</v>
      </c>
      <c r="G43" s="85">
        <f>'SchoolBoard; STUV'!O49</f>
        <v>106</v>
      </c>
      <c r="H43" s="85">
        <f>'SchoolBoard; STUV'!P49</f>
        <v>211</v>
      </c>
      <c r="I43" s="94">
        <f t="shared" si="13"/>
        <v>0.5462962963</v>
      </c>
      <c r="J43" s="95">
        <f t="shared" si="14"/>
        <v>0.665615142</v>
      </c>
      <c r="K43" s="96">
        <f t="shared" ref="K43:M43" si="200">IF($D43=0,"",POWER($I43,K$2))</f>
        <v>1</v>
      </c>
      <c r="L43" s="96">
        <f t="shared" si="200"/>
        <v>0.5462962963</v>
      </c>
      <c r="M43" s="96">
        <f t="shared" si="200"/>
        <v>0.2984396433</v>
      </c>
      <c r="N43" s="97">
        <f t="shared" ref="N43:O43" si="201">IF($D43=0,"",$J43*K43)</f>
        <v>0.665615142</v>
      </c>
      <c r="O43" s="97">
        <f t="shared" si="201"/>
        <v>0.3636230868</v>
      </c>
      <c r="P43" s="40"/>
      <c r="Q43" s="40"/>
      <c r="R43" s="40"/>
      <c r="S43" s="40"/>
      <c r="T43" s="94">
        <f t="shared" si="17"/>
        <v>0.5462962963</v>
      </c>
      <c r="U43" s="94">
        <f t="shared" si="18"/>
        <v>0.2790013951</v>
      </c>
      <c r="V43" s="98">
        <f t="shared" si="19"/>
        <v>0.5456483739</v>
      </c>
      <c r="W43" s="98">
        <f t="shared" si="20"/>
        <v>0.5878762059</v>
      </c>
      <c r="X43" s="40">
        <f t="shared" si="21"/>
        <v>324</v>
      </c>
      <c r="Y43" s="40">
        <f t="shared" si="22"/>
        <v>317</v>
      </c>
      <c r="Z43" s="40">
        <f t="shared" si="23"/>
        <v>176.7900731</v>
      </c>
      <c r="AA43" s="40">
        <f t="shared" si="24"/>
        <v>147.2099269</v>
      </c>
      <c r="AB43" s="40">
        <f t="shared" si="25"/>
        <v>186.3567573</v>
      </c>
      <c r="AC43" s="40">
        <f t="shared" si="26"/>
        <v>130.6432427</v>
      </c>
      <c r="AD43" s="40">
        <f t="shared" ref="AD43:AE43" si="202">IF($D43=0,"",IFERROR(F43/AA43,0.5))</f>
        <v>1.202364567</v>
      </c>
      <c r="AE43" s="40">
        <f t="shared" si="202"/>
        <v>0.5688014835</v>
      </c>
      <c r="AF43" s="34">
        <f t="shared" si="28"/>
        <v>213</v>
      </c>
      <c r="AG43" s="34">
        <f t="shared" ref="AG43:AH43" si="203">IF($D43=0,"",ROUND(AA43*AD43,0))</f>
        <v>177</v>
      </c>
      <c r="AH43" s="34">
        <f t="shared" si="203"/>
        <v>106</v>
      </c>
      <c r="AI43" s="34">
        <f t="shared" si="30"/>
        <v>74</v>
      </c>
      <c r="AJ43" s="80"/>
      <c r="AK43" s="99"/>
      <c r="AL43" s="17">
        <f>'SchoolBoard; STUV'!F49</f>
        <v>924</v>
      </c>
      <c r="AM43" s="100">
        <f t="shared" si="31"/>
        <v>641</v>
      </c>
      <c r="AN43" s="43">
        <f t="shared" si="32"/>
        <v>0.6937229437</v>
      </c>
      <c r="AO43" s="100">
        <f t="shared" si="33"/>
        <v>570</v>
      </c>
      <c r="AP43" s="42">
        <f t="shared" si="34"/>
        <v>0.6168831169</v>
      </c>
      <c r="AQ43" s="39">
        <f t="shared" si="35"/>
        <v>0.3946957878</v>
      </c>
      <c r="AR43" s="39">
        <f t="shared" si="36"/>
        <v>0.5585023401</v>
      </c>
      <c r="AS43" s="39">
        <f t="shared" si="37"/>
        <v>0.5596491228</v>
      </c>
      <c r="AT43" s="39">
        <f t="shared" si="38"/>
        <v>0.5035087719</v>
      </c>
      <c r="AU43" s="39">
        <f t="shared" si="11"/>
        <v>0.3946957878</v>
      </c>
      <c r="AV43" s="39">
        <f t="shared" si="39"/>
        <v>0.5054602184</v>
      </c>
      <c r="AW43" s="39">
        <f t="shared" si="40"/>
        <v>0.5596491228</v>
      </c>
      <c r="AX43" s="39">
        <f t="shared" si="41"/>
        <v>0.6842105263</v>
      </c>
    </row>
    <row r="44">
      <c r="A44" s="73"/>
      <c r="B44" s="73"/>
      <c r="C44" s="73"/>
      <c r="D44" s="74">
        <f t="shared" si="12"/>
        <v>1</v>
      </c>
      <c r="E44" s="84">
        <f>'SchoolBoard; STUV'!M50</f>
        <v>189</v>
      </c>
      <c r="F44" s="84">
        <f>'SchoolBoard; STUV'!N50</f>
        <v>264</v>
      </c>
      <c r="G44" s="85">
        <f>'SchoolBoard; STUV'!O50</f>
        <v>125</v>
      </c>
      <c r="H44" s="85">
        <f>'SchoolBoard; STUV'!P50</f>
        <v>354</v>
      </c>
      <c r="I44" s="94">
        <f t="shared" si="13"/>
        <v>0.582781457</v>
      </c>
      <c r="J44" s="95">
        <f t="shared" si="14"/>
        <v>0.739039666</v>
      </c>
      <c r="K44" s="96">
        <f t="shared" ref="K44:M44" si="204">IF($D44=0,"",POWER($I44,K$2))</f>
        <v>1</v>
      </c>
      <c r="L44" s="96">
        <f t="shared" si="204"/>
        <v>0.582781457</v>
      </c>
      <c r="M44" s="96">
        <f t="shared" si="204"/>
        <v>0.3396342266</v>
      </c>
      <c r="N44" s="97">
        <f t="shared" ref="N44:O44" si="205">IF($D44=0,"",$J44*K44)</f>
        <v>0.739039666</v>
      </c>
      <c r="O44" s="97">
        <f t="shared" si="205"/>
        <v>0.4306986133</v>
      </c>
      <c r="P44" s="40"/>
      <c r="Q44" s="40"/>
      <c r="R44" s="40"/>
      <c r="S44" s="40"/>
      <c r="T44" s="94">
        <f t="shared" si="17"/>
        <v>0.582781457</v>
      </c>
      <c r="U44" s="94">
        <f t="shared" si="18"/>
        <v>0.3524259191</v>
      </c>
      <c r="V44" s="98">
        <f t="shared" si="19"/>
        <v>0.5296287162</v>
      </c>
      <c r="W44" s="98">
        <f t="shared" si="20"/>
        <v>0.5074666403</v>
      </c>
      <c r="X44" s="40">
        <f t="shared" si="21"/>
        <v>453</v>
      </c>
      <c r="Y44" s="40">
        <f t="shared" si="22"/>
        <v>479</v>
      </c>
      <c r="Z44" s="40">
        <f t="shared" si="23"/>
        <v>239.9218084</v>
      </c>
      <c r="AA44" s="40">
        <f t="shared" si="24"/>
        <v>213.0781916</v>
      </c>
      <c r="AB44" s="40">
        <f t="shared" si="25"/>
        <v>243.0765207</v>
      </c>
      <c r="AC44" s="40">
        <f t="shared" si="26"/>
        <v>235.9234793</v>
      </c>
      <c r="AD44" s="40">
        <f t="shared" ref="AD44:AE44" si="206">IF($D44=0,"",IFERROR(F44/AA44,0.5))</f>
        <v>1.238981794</v>
      </c>
      <c r="AE44" s="40">
        <f t="shared" si="206"/>
        <v>0.5142413576</v>
      </c>
      <c r="AF44" s="34">
        <f t="shared" si="28"/>
        <v>297</v>
      </c>
      <c r="AG44" s="34">
        <f t="shared" ref="AG44:AH44" si="207">IF($D44=0,"",ROUND(AA44*AD44,0))</f>
        <v>264</v>
      </c>
      <c r="AH44" s="34">
        <f t="shared" si="207"/>
        <v>125</v>
      </c>
      <c r="AI44" s="34">
        <f t="shared" si="30"/>
        <v>121</v>
      </c>
      <c r="AJ44" s="80"/>
      <c r="AK44" s="99"/>
      <c r="AL44" s="17">
        <f>'SchoolBoard; STUV'!F50</f>
        <v>1414</v>
      </c>
      <c r="AM44" s="100">
        <f t="shared" si="31"/>
        <v>932</v>
      </c>
      <c r="AN44" s="43">
        <f t="shared" si="32"/>
        <v>0.6591230552</v>
      </c>
      <c r="AO44" s="100">
        <f t="shared" si="33"/>
        <v>807</v>
      </c>
      <c r="AP44" s="42">
        <f t="shared" si="34"/>
        <v>0.5707213579</v>
      </c>
      <c r="AQ44" s="39">
        <f t="shared" si="35"/>
        <v>0.3369098712</v>
      </c>
      <c r="AR44" s="39">
        <f t="shared" si="36"/>
        <v>0.5826180258</v>
      </c>
      <c r="AS44" s="39">
        <f t="shared" si="37"/>
        <v>0.5229244114</v>
      </c>
      <c r="AT44" s="39">
        <f t="shared" si="38"/>
        <v>0.5179677819</v>
      </c>
      <c r="AU44" s="39">
        <f t="shared" si="11"/>
        <v>0.3369098712</v>
      </c>
      <c r="AV44" s="39">
        <f t="shared" si="39"/>
        <v>0.4860515021</v>
      </c>
      <c r="AW44" s="39">
        <f t="shared" si="40"/>
        <v>0.5229244114</v>
      </c>
      <c r="AX44" s="39">
        <f t="shared" si="41"/>
        <v>0.6951672862</v>
      </c>
    </row>
    <row r="45">
      <c r="A45" s="73"/>
      <c r="B45" s="73"/>
      <c r="C45" s="73"/>
      <c r="D45" s="74">
        <f t="shared" si="12"/>
        <v>1</v>
      </c>
      <c r="E45" s="84">
        <f>'SchoolBoard; STUV'!M51</f>
        <v>268</v>
      </c>
      <c r="F45" s="84">
        <f>'SchoolBoard; STUV'!N51</f>
        <v>291</v>
      </c>
      <c r="G45" s="85">
        <f>'SchoolBoard; STUV'!O51</f>
        <v>162</v>
      </c>
      <c r="H45" s="85">
        <f>'SchoolBoard; STUV'!P51</f>
        <v>363</v>
      </c>
      <c r="I45" s="94">
        <f t="shared" si="13"/>
        <v>0.5205724508</v>
      </c>
      <c r="J45" s="95">
        <f t="shared" si="14"/>
        <v>0.6914285714</v>
      </c>
      <c r="K45" s="96">
        <f t="shared" ref="K45:M45" si="208">IF($D45=0,"",POWER($I45,K$2))</f>
        <v>1</v>
      </c>
      <c r="L45" s="96">
        <f t="shared" si="208"/>
        <v>0.5205724508</v>
      </c>
      <c r="M45" s="96">
        <f t="shared" si="208"/>
        <v>0.2709956765</v>
      </c>
      <c r="N45" s="97">
        <f t="shared" ref="N45:O45" si="209">IF($D45=0,"",$J45*K45)</f>
        <v>0.6914285714</v>
      </c>
      <c r="O45" s="97">
        <f t="shared" si="209"/>
        <v>0.359938666</v>
      </c>
      <c r="P45" s="40"/>
      <c r="Q45" s="40"/>
      <c r="R45" s="40"/>
      <c r="S45" s="40"/>
      <c r="T45" s="94">
        <f t="shared" si="17"/>
        <v>0.5205724508</v>
      </c>
      <c r="U45" s="94">
        <f t="shared" si="18"/>
        <v>0.3048148245</v>
      </c>
      <c r="V45" s="98">
        <f t="shared" si="19"/>
        <v>0.5772262977</v>
      </c>
      <c r="W45" s="98">
        <f t="shared" si="20"/>
        <v>0.5696859862</v>
      </c>
      <c r="X45" s="40">
        <f t="shared" si="21"/>
        <v>559</v>
      </c>
      <c r="Y45" s="40">
        <f t="shared" si="22"/>
        <v>525</v>
      </c>
      <c r="Z45" s="40">
        <f t="shared" si="23"/>
        <v>322.6695004</v>
      </c>
      <c r="AA45" s="40">
        <f t="shared" si="24"/>
        <v>236.3304996</v>
      </c>
      <c r="AB45" s="40">
        <f t="shared" si="25"/>
        <v>299.0851428</v>
      </c>
      <c r="AC45" s="40">
        <f t="shared" si="26"/>
        <v>225.9148572</v>
      </c>
      <c r="AD45" s="40">
        <f t="shared" ref="AD45:AE45" si="210">IF($D45=0,"",IFERROR(F45/AA45,0.5))</f>
        <v>1.231326471</v>
      </c>
      <c r="AE45" s="40">
        <f t="shared" si="210"/>
        <v>0.5416517802</v>
      </c>
      <c r="AF45" s="34">
        <f t="shared" si="28"/>
        <v>397</v>
      </c>
      <c r="AG45" s="34">
        <f t="shared" ref="AG45:AH45" si="211">IF($D45=0,"",ROUND(AA45*AD45,0))</f>
        <v>291</v>
      </c>
      <c r="AH45" s="34">
        <f t="shared" si="211"/>
        <v>162</v>
      </c>
      <c r="AI45" s="34">
        <f t="shared" si="30"/>
        <v>122</v>
      </c>
      <c r="AJ45" s="80"/>
      <c r="AK45" s="99"/>
      <c r="AL45" s="17">
        <f>'SchoolBoard; STUV'!F51</f>
        <v>1544</v>
      </c>
      <c r="AM45" s="100">
        <f t="shared" si="31"/>
        <v>1084</v>
      </c>
      <c r="AN45" s="43">
        <f t="shared" si="32"/>
        <v>0.7020725389</v>
      </c>
      <c r="AO45" s="100">
        <f t="shared" si="33"/>
        <v>972</v>
      </c>
      <c r="AP45" s="42">
        <f t="shared" si="34"/>
        <v>0.6295336788</v>
      </c>
      <c r="AQ45" s="39">
        <f t="shared" si="35"/>
        <v>0.3966789668</v>
      </c>
      <c r="AR45" s="39">
        <f t="shared" si="36"/>
        <v>0.582103321</v>
      </c>
      <c r="AS45" s="39">
        <f t="shared" si="37"/>
        <v>0.5751028807</v>
      </c>
      <c r="AT45" s="39">
        <f t="shared" si="38"/>
        <v>0.5339506173</v>
      </c>
      <c r="AU45" s="39">
        <f t="shared" si="11"/>
        <v>0.3966789668</v>
      </c>
      <c r="AV45" s="39">
        <f t="shared" si="39"/>
        <v>0.5156826568</v>
      </c>
      <c r="AW45" s="39">
        <f t="shared" si="40"/>
        <v>0.5751028807</v>
      </c>
      <c r="AX45" s="39">
        <f t="shared" si="41"/>
        <v>0.70781893</v>
      </c>
    </row>
    <row r="46">
      <c r="A46" s="73"/>
      <c r="B46" s="73"/>
      <c r="C46" s="73"/>
      <c r="D46" s="74">
        <f t="shared" si="12"/>
        <v>1</v>
      </c>
      <c r="E46" s="84">
        <f>'SchoolBoard; STUV'!M52</f>
        <v>214</v>
      </c>
      <c r="F46" s="84">
        <f>'SchoolBoard; STUV'!N52</f>
        <v>183</v>
      </c>
      <c r="G46" s="85">
        <f>'SchoolBoard; STUV'!O52</f>
        <v>121</v>
      </c>
      <c r="H46" s="85">
        <f>'SchoolBoard; STUV'!P52</f>
        <v>267</v>
      </c>
      <c r="I46" s="94">
        <f t="shared" si="13"/>
        <v>0.4609571788</v>
      </c>
      <c r="J46" s="95">
        <f t="shared" si="14"/>
        <v>0.6881443299</v>
      </c>
      <c r="K46" s="96">
        <f t="shared" ref="K46:M46" si="212">IF($D46=0,"",POWER($I46,K$2))</f>
        <v>1</v>
      </c>
      <c r="L46" s="96">
        <f t="shared" si="212"/>
        <v>0.4609571788</v>
      </c>
      <c r="M46" s="96">
        <f t="shared" si="212"/>
        <v>0.2124815207</v>
      </c>
      <c r="N46" s="97">
        <f t="shared" ref="N46:O46" si="213">IF($D46=0,"",$J46*K46)</f>
        <v>0.6881443299</v>
      </c>
      <c r="O46" s="97">
        <f t="shared" si="213"/>
        <v>0.3172050689</v>
      </c>
      <c r="P46" s="40"/>
      <c r="Q46" s="40"/>
      <c r="R46" s="40"/>
      <c r="S46" s="40"/>
      <c r="T46" s="94">
        <f t="shared" si="17"/>
        <v>0.4609571788</v>
      </c>
      <c r="U46" s="94">
        <f t="shared" si="18"/>
        <v>0.301530583</v>
      </c>
      <c r="V46" s="98">
        <f t="shared" si="19"/>
        <v>0.6339094016</v>
      </c>
      <c r="W46" s="98">
        <f t="shared" si="20"/>
        <v>0.588442122</v>
      </c>
      <c r="X46" s="40">
        <f t="shared" si="21"/>
        <v>397</v>
      </c>
      <c r="Y46" s="40">
        <f t="shared" si="22"/>
        <v>388</v>
      </c>
      <c r="Z46" s="40">
        <f t="shared" si="23"/>
        <v>251.6620324</v>
      </c>
      <c r="AA46" s="40">
        <f t="shared" si="24"/>
        <v>145.3379676</v>
      </c>
      <c r="AB46" s="40">
        <f t="shared" si="25"/>
        <v>228.3155433</v>
      </c>
      <c r="AC46" s="40">
        <f t="shared" si="26"/>
        <v>159.6844567</v>
      </c>
      <c r="AD46" s="40">
        <f t="shared" ref="AD46:AE46" si="214">IF($D46=0,"",IFERROR(F46/AA46,0.5))</f>
        <v>1.259134162</v>
      </c>
      <c r="AE46" s="40">
        <f t="shared" si="214"/>
        <v>0.5299682984</v>
      </c>
      <c r="AF46" s="34">
        <f t="shared" si="28"/>
        <v>317</v>
      </c>
      <c r="AG46" s="34">
        <f t="shared" ref="AG46:AH46" si="215">IF($D46=0,"",ROUND(AA46*AD46,0))</f>
        <v>183</v>
      </c>
      <c r="AH46" s="34">
        <f t="shared" si="215"/>
        <v>121</v>
      </c>
      <c r="AI46" s="34">
        <f t="shared" si="30"/>
        <v>85</v>
      </c>
      <c r="AJ46" s="80"/>
      <c r="AK46" s="99"/>
      <c r="AL46" s="17">
        <f>'SchoolBoard; STUV'!F52</f>
        <v>1059</v>
      </c>
      <c r="AM46" s="100">
        <f t="shared" si="31"/>
        <v>785</v>
      </c>
      <c r="AN46" s="43">
        <f t="shared" si="32"/>
        <v>0.7412653447</v>
      </c>
      <c r="AO46" s="100">
        <f t="shared" si="33"/>
        <v>706</v>
      </c>
      <c r="AP46" s="42">
        <f t="shared" si="34"/>
        <v>0.6666666667</v>
      </c>
      <c r="AQ46" s="39">
        <f t="shared" si="35"/>
        <v>0.4267515924</v>
      </c>
      <c r="AR46" s="39">
        <f t="shared" si="36"/>
        <v>0.6127388535</v>
      </c>
      <c r="AS46" s="39">
        <f t="shared" si="37"/>
        <v>0.6203966006</v>
      </c>
      <c r="AT46" s="39">
        <f t="shared" si="38"/>
        <v>0.5694050992</v>
      </c>
      <c r="AU46" s="39">
        <f t="shared" si="11"/>
        <v>0.4267515924</v>
      </c>
      <c r="AV46" s="39">
        <f t="shared" si="39"/>
        <v>0.5057324841</v>
      </c>
      <c r="AW46" s="39">
        <f t="shared" si="40"/>
        <v>0.6203966006</v>
      </c>
      <c r="AX46" s="39">
        <f t="shared" si="41"/>
        <v>0.7082152975</v>
      </c>
    </row>
    <row r="47">
      <c r="A47" s="73"/>
      <c r="B47" s="73"/>
      <c r="C47" s="73"/>
      <c r="D47" s="74">
        <f t="shared" si="12"/>
        <v>1</v>
      </c>
      <c r="E47" s="84">
        <f>'SchoolBoard; STUV'!M53</f>
        <v>110</v>
      </c>
      <c r="F47" s="84">
        <f>'SchoolBoard; STUV'!N53</f>
        <v>141</v>
      </c>
      <c r="G47" s="85">
        <f>'SchoolBoard; STUV'!O53</f>
        <v>70</v>
      </c>
      <c r="H47" s="85">
        <f>'SchoolBoard; STUV'!P53</f>
        <v>179</v>
      </c>
      <c r="I47" s="94">
        <f t="shared" si="13"/>
        <v>0.561752988</v>
      </c>
      <c r="J47" s="95">
        <f t="shared" si="14"/>
        <v>0.718875502</v>
      </c>
      <c r="K47" s="96">
        <f t="shared" ref="K47:M47" si="216">IF($D47=0,"",POWER($I47,K$2))</f>
        <v>1</v>
      </c>
      <c r="L47" s="96">
        <f t="shared" si="216"/>
        <v>0.561752988</v>
      </c>
      <c r="M47" s="96">
        <f t="shared" si="216"/>
        <v>0.3155664196</v>
      </c>
      <c r="N47" s="97">
        <f t="shared" ref="N47:O47" si="217">IF($D47=0,"",$J47*K47)</f>
        <v>0.718875502</v>
      </c>
      <c r="O47" s="97">
        <f t="shared" si="217"/>
        <v>0.4038304613</v>
      </c>
      <c r="P47" s="40"/>
      <c r="Q47" s="40"/>
      <c r="R47" s="40"/>
      <c r="S47" s="40"/>
      <c r="T47" s="94">
        <f t="shared" si="17"/>
        <v>0.561752988</v>
      </c>
      <c r="U47" s="94">
        <f t="shared" si="18"/>
        <v>0.3322617551</v>
      </c>
      <c r="V47" s="98">
        <f t="shared" si="19"/>
        <v>0.5446539563</v>
      </c>
      <c r="W47" s="98">
        <f t="shared" si="20"/>
        <v>0.5324272528</v>
      </c>
      <c r="X47" s="40">
        <f t="shared" si="21"/>
        <v>251</v>
      </c>
      <c r="Y47" s="40">
        <f t="shared" si="22"/>
        <v>249</v>
      </c>
      <c r="Z47" s="40">
        <f t="shared" si="23"/>
        <v>136.708143</v>
      </c>
      <c r="AA47" s="40">
        <f t="shared" si="24"/>
        <v>114.291857</v>
      </c>
      <c r="AB47" s="40">
        <f t="shared" si="25"/>
        <v>132.5743859</v>
      </c>
      <c r="AC47" s="40">
        <f t="shared" si="26"/>
        <v>116.4256141</v>
      </c>
      <c r="AD47" s="40">
        <f t="shared" ref="AD47:AE47" si="218">IF($D47=0,"",IFERROR(F47/AA47,0.5))</f>
        <v>1.233683691</v>
      </c>
      <c r="AE47" s="40">
        <f t="shared" si="218"/>
        <v>0.5280054628</v>
      </c>
      <c r="AF47" s="34">
        <f t="shared" si="28"/>
        <v>169</v>
      </c>
      <c r="AG47" s="34">
        <f t="shared" ref="AG47:AH47" si="219">IF($D47=0,"",ROUND(AA47*AD47,0))</f>
        <v>141</v>
      </c>
      <c r="AH47" s="34">
        <f t="shared" si="219"/>
        <v>70</v>
      </c>
      <c r="AI47" s="34">
        <f t="shared" si="30"/>
        <v>61</v>
      </c>
      <c r="AJ47" s="80"/>
      <c r="AK47" s="99"/>
      <c r="AL47" s="17">
        <f>'SchoolBoard; STUV'!F53</f>
        <v>719</v>
      </c>
      <c r="AM47" s="100">
        <f t="shared" si="31"/>
        <v>500</v>
      </c>
      <c r="AN47" s="43">
        <f t="shared" si="32"/>
        <v>0.6954102921</v>
      </c>
      <c r="AO47" s="100">
        <f t="shared" si="33"/>
        <v>441</v>
      </c>
      <c r="AP47" s="42">
        <f t="shared" si="34"/>
        <v>0.6133518776</v>
      </c>
      <c r="AQ47" s="39">
        <f t="shared" si="35"/>
        <v>0.36</v>
      </c>
      <c r="AR47" s="39">
        <f t="shared" si="36"/>
        <v>0.578</v>
      </c>
      <c r="AS47" s="39">
        <f t="shared" si="37"/>
        <v>0.5419501134</v>
      </c>
      <c r="AT47" s="39">
        <f t="shared" si="38"/>
        <v>0.5215419501</v>
      </c>
      <c r="AU47" s="39">
        <f t="shared" si="11"/>
        <v>0.36</v>
      </c>
      <c r="AV47" s="39">
        <f t="shared" si="39"/>
        <v>0.502</v>
      </c>
      <c r="AW47" s="39">
        <f t="shared" si="40"/>
        <v>0.5419501134</v>
      </c>
      <c r="AX47" s="39">
        <f t="shared" si="41"/>
        <v>0.7029478458</v>
      </c>
    </row>
    <row r="48">
      <c r="A48" s="73"/>
      <c r="B48" s="73"/>
      <c r="C48" s="73"/>
      <c r="D48" s="74">
        <f t="shared" si="12"/>
        <v>1</v>
      </c>
      <c r="E48" s="84">
        <f>'SchoolBoard; STUV'!M54</f>
        <v>363</v>
      </c>
      <c r="F48" s="84">
        <f>'SchoolBoard; STUV'!N54</f>
        <v>272</v>
      </c>
      <c r="G48" s="85">
        <f>'SchoolBoard; STUV'!O54</f>
        <v>389</v>
      </c>
      <c r="H48" s="85">
        <f>'SchoolBoard; STUV'!P54</f>
        <v>478</v>
      </c>
      <c r="I48" s="94">
        <f t="shared" si="13"/>
        <v>0.4283464567</v>
      </c>
      <c r="J48" s="95">
        <f t="shared" si="14"/>
        <v>0.5513264129</v>
      </c>
      <c r="K48" s="96">
        <f t="shared" ref="K48:M48" si="220">IF($D48=0,"",POWER($I48,K$2))</f>
        <v>1</v>
      </c>
      <c r="L48" s="96">
        <f t="shared" si="220"/>
        <v>0.4283464567</v>
      </c>
      <c r="M48" s="96">
        <f t="shared" si="220"/>
        <v>0.183480687</v>
      </c>
      <c r="N48" s="97">
        <f t="shared" ref="N48:O48" si="221">IF($D48=0,"",$J48*K48)</f>
        <v>0.5513264129</v>
      </c>
      <c r="O48" s="97">
        <f t="shared" si="221"/>
        <v>0.2361587155</v>
      </c>
      <c r="P48" s="40"/>
      <c r="Q48" s="40"/>
      <c r="R48" s="40"/>
      <c r="S48" s="40"/>
      <c r="T48" s="94">
        <f t="shared" si="17"/>
        <v>0.4283464567</v>
      </c>
      <c r="U48" s="94">
        <f t="shared" si="18"/>
        <v>0.164712666</v>
      </c>
      <c r="V48" s="98">
        <f t="shared" si="19"/>
        <v>0.6296154831</v>
      </c>
      <c r="W48" s="98">
        <f t="shared" si="20"/>
        <v>0.7290271989</v>
      </c>
      <c r="X48" s="40">
        <f t="shared" si="21"/>
        <v>635</v>
      </c>
      <c r="Y48" s="40">
        <f t="shared" si="22"/>
        <v>867</v>
      </c>
      <c r="Z48" s="40">
        <f t="shared" si="23"/>
        <v>399.8058317</v>
      </c>
      <c r="AA48" s="40">
        <f t="shared" si="24"/>
        <v>235.1941683</v>
      </c>
      <c r="AB48" s="40">
        <f t="shared" si="25"/>
        <v>632.0665815</v>
      </c>
      <c r="AC48" s="40">
        <f t="shared" si="26"/>
        <v>234.9334185</v>
      </c>
      <c r="AD48" s="40">
        <f t="shared" ref="AD48:AE48" si="222">IF($D48=0,"",IFERROR(F48/AA48,0.5))</f>
        <v>1.15649126</v>
      </c>
      <c r="AE48" s="40">
        <f t="shared" si="222"/>
        <v>0.6154414921</v>
      </c>
      <c r="AF48" s="34">
        <f t="shared" si="28"/>
        <v>462</v>
      </c>
      <c r="AG48" s="34">
        <f t="shared" ref="AG48:AH48" si="223">IF($D48=0,"",ROUND(AA48*AD48,0))</f>
        <v>272</v>
      </c>
      <c r="AH48" s="34">
        <f t="shared" si="223"/>
        <v>389</v>
      </c>
      <c r="AI48" s="34">
        <f t="shared" si="30"/>
        <v>145</v>
      </c>
      <c r="AJ48" s="80"/>
      <c r="AK48" s="99"/>
      <c r="AL48" s="17">
        <f>'SchoolBoard; STUV'!F54</f>
        <v>2071</v>
      </c>
      <c r="AM48" s="100">
        <f t="shared" si="31"/>
        <v>1502</v>
      </c>
      <c r="AN48" s="43">
        <f t="shared" si="32"/>
        <v>0.7252535007</v>
      </c>
      <c r="AO48" s="100">
        <f t="shared" si="33"/>
        <v>1268</v>
      </c>
      <c r="AP48" s="42">
        <f t="shared" si="34"/>
        <v>0.6122646065</v>
      </c>
      <c r="AQ48" s="39">
        <f t="shared" si="35"/>
        <v>0.500665779</v>
      </c>
      <c r="AR48" s="39">
        <f t="shared" si="36"/>
        <v>0.5599201065</v>
      </c>
      <c r="AS48" s="39">
        <f t="shared" si="37"/>
        <v>0.6711356467</v>
      </c>
      <c r="AT48" s="39">
        <f t="shared" si="38"/>
        <v>0.4787066246</v>
      </c>
      <c r="AU48" s="39">
        <f t="shared" si="11"/>
        <v>0.500665779</v>
      </c>
      <c r="AV48" s="39">
        <f t="shared" si="39"/>
        <v>0.4227696405</v>
      </c>
      <c r="AW48" s="39">
        <f t="shared" si="40"/>
        <v>0.6711356467</v>
      </c>
      <c r="AX48" s="39">
        <f t="shared" si="41"/>
        <v>0.5788643533</v>
      </c>
    </row>
    <row r="49">
      <c r="A49" s="73"/>
      <c r="B49" s="73"/>
      <c r="C49" s="73"/>
      <c r="D49" s="74">
        <f t="shared" si="12"/>
        <v>1</v>
      </c>
      <c r="E49" s="84">
        <f>'SchoolBoard; STUV'!M55</f>
        <v>162</v>
      </c>
      <c r="F49" s="84">
        <f>'SchoolBoard; STUV'!N55</f>
        <v>108</v>
      </c>
      <c r="G49" s="85">
        <f>'SchoolBoard; STUV'!O55</f>
        <v>430</v>
      </c>
      <c r="H49" s="85">
        <f>'SchoolBoard; STUV'!P55</f>
        <v>573</v>
      </c>
      <c r="I49" s="94">
        <f t="shared" si="13"/>
        <v>0.4</v>
      </c>
      <c r="J49" s="95">
        <f t="shared" si="14"/>
        <v>0.5712861416</v>
      </c>
      <c r="K49" s="96">
        <f t="shared" ref="K49:M49" si="224">IF($D49=0,"",POWER($I49,K$2))</f>
        <v>1</v>
      </c>
      <c r="L49" s="96">
        <f t="shared" si="224"/>
        <v>0.4</v>
      </c>
      <c r="M49" s="96">
        <f t="shared" si="224"/>
        <v>0.16</v>
      </c>
      <c r="N49" s="97">
        <f t="shared" ref="N49:O49" si="225">IF($D49=0,"",$J49*K49)</f>
        <v>0.5712861416</v>
      </c>
      <c r="O49" s="97">
        <f t="shared" si="225"/>
        <v>0.2285144566</v>
      </c>
      <c r="P49" s="40"/>
      <c r="Q49" s="40"/>
      <c r="R49" s="40"/>
      <c r="S49" s="40"/>
      <c r="T49" s="94">
        <f t="shared" si="17"/>
        <v>0.4</v>
      </c>
      <c r="U49" s="94">
        <f t="shared" si="18"/>
        <v>0.1846723947</v>
      </c>
      <c r="V49" s="98">
        <f t="shared" si="19"/>
        <v>0.6621943774</v>
      </c>
      <c r="W49" s="98">
        <f t="shared" si="20"/>
        <v>0.7171727476</v>
      </c>
      <c r="X49" s="40">
        <f t="shared" si="21"/>
        <v>270</v>
      </c>
      <c r="Y49" s="40">
        <f t="shared" si="22"/>
        <v>1003</v>
      </c>
      <c r="Z49" s="40">
        <f t="shared" si="23"/>
        <v>178.7924819</v>
      </c>
      <c r="AA49" s="40">
        <f t="shared" si="24"/>
        <v>91.2075181</v>
      </c>
      <c r="AB49" s="40">
        <f t="shared" si="25"/>
        <v>719.3242658</v>
      </c>
      <c r="AC49" s="40">
        <f t="shared" si="26"/>
        <v>283.6757342</v>
      </c>
      <c r="AD49" s="40">
        <f t="shared" ref="AD49:AE49" si="226">IF($D49=0,"",IFERROR(F49/AA49,0.5))</f>
        <v>1.184112914</v>
      </c>
      <c r="AE49" s="40">
        <f t="shared" si="226"/>
        <v>0.5977832536</v>
      </c>
      <c r="AF49" s="34">
        <f t="shared" si="28"/>
        <v>212</v>
      </c>
      <c r="AG49" s="34">
        <f t="shared" ref="AG49:AH49" si="227">IF($D49=0,"",ROUND(AA49*AD49,0))</f>
        <v>108</v>
      </c>
      <c r="AH49" s="34">
        <f t="shared" si="227"/>
        <v>430</v>
      </c>
      <c r="AI49" s="34">
        <f t="shared" si="30"/>
        <v>170</v>
      </c>
      <c r="AJ49" s="80"/>
      <c r="AK49" s="99"/>
      <c r="AL49" s="17">
        <f>'SchoolBoard; STUV'!F55</f>
        <v>1700</v>
      </c>
      <c r="AM49" s="100">
        <f t="shared" si="31"/>
        <v>1273</v>
      </c>
      <c r="AN49" s="43">
        <f t="shared" si="32"/>
        <v>0.7488235294</v>
      </c>
      <c r="AO49" s="100">
        <f t="shared" si="33"/>
        <v>920</v>
      </c>
      <c r="AP49" s="42">
        <f t="shared" si="34"/>
        <v>0.5411764706</v>
      </c>
      <c r="AQ49" s="39">
        <f t="shared" si="35"/>
        <v>0.465043205</v>
      </c>
      <c r="AR49" s="39">
        <f t="shared" si="36"/>
        <v>0.5773762765</v>
      </c>
      <c r="AS49" s="39">
        <f t="shared" si="37"/>
        <v>0.697826087</v>
      </c>
      <c r="AT49" s="39">
        <f t="shared" si="38"/>
        <v>0.4152173913</v>
      </c>
      <c r="AU49" s="39">
        <f t="shared" si="11"/>
        <v>0.465043205</v>
      </c>
      <c r="AV49" s="39">
        <f t="shared" si="39"/>
        <v>0.2120974077</v>
      </c>
      <c r="AW49" s="39">
        <f t="shared" si="40"/>
        <v>0.697826087</v>
      </c>
      <c r="AX49" s="39">
        <f t="shared" si="41"/>
        <v>0.347826087</v>
      </c>
    </row>
    <row r="50">
      <c r="A50" s="73"/>
      <c r="B50" s="73"/>
      <c r="C50" s="73"/>
      <c r="D50" s="74">
        <f t="shared" si="12"/>
        <v>1</v>
      </c>
      <c r="E50" s="84">
        <f>'SchoolBoard; STUV'!M56</f>
        <v>38</v>
      </c>
      <c r="F50" s="84">
        <f>'SchoolBoard; STUV'!N56</f>
        <v>40</v>
      </c>
      <c r="G50" s="85">
        <f>'SchoolBoard; STUV'!O56</f>
        <v>42</v>
      </c>
      <c r="H50" s="85">
        <f>'SchoolBoard; STUV'!P56</f>
        <v>66</v>
      </c>
      <c r="I50" s="94">
        <f t="shared" si="13"/>
        <v>0.5128205128</v>
      </c>
      <c r="J50" s="95">
        <f t="shared" si="14"/>
        <v>0.6111111111</v>
      </c>
      <c r="K50" s="96">
        <f t="shared" ref="K50:M50" si="228">IF($D50=0,"",POWER($I50,K$2))</f>
        <v>1</v>
      </c>
      <c r="L50" s="96">
        <f t="shared" si="228"/>
        <v>0.5128205128</v>
      </c>
      <c r="M50" s="96">
        <f t="shared" si="228"/>
        <v>0.2629848784</v>
      </c>
      <c r="N50" s="97">
        <f t="shared" ref="N50:O50" si="229">IF($D50=0,"",$J50*K50)</f>
        <v>0.6111111111</v>
      </c>
      <c r="O50" s="97">
        <f t="shared" si="229"/>
        <v>0.3133903134</v>
      </c>
      <c r="P50" s="40"/>
      <c r="Q50" s="40"/>
      <c r="R50" s="40"/>
      <c r="S50" s="40"/>
      <c r="T50" s="94">
        <f t="shared" si="17"/>
        <v>0.5128205128</v>
      </c>
      <c r="U50" s="94">
        <f t="shared" si="18"/>
        <v>0.2244973642</v>
      </c>
      <c r="V50" s="98">
        <f t="shared" si="19"/>
        <v>0.5637099973</v>
      </c>
      <c r="W50" s="98">
        <f t="shared" si="20"/>
        <v>0.6492365776</v>
      </c>
      <c r="X50" s="40">
        <f t="shared" si="21"/>
        <v>78</v>
      </c>
      <c r="Y50" s="40">
        <f t="shared" si="22"/>
        <v>108</v>
      </c>
      <c r="Z50" s="40">
        <f t="shared" si="23"/>
        <v>43.96937979</v>
      </c>
      <c r="AA50" s="40">
        <f t="shared" si="24"/>
        <v>34.03062021</v>
      </c>
      <c r="AB50" s="40">
        <f t="shared" si="25"/>
        <v>70.11755039</v>
      </c>
      <c r="AC50" s="40">
        <f t="shared" si="26"/>
        <v>37.88244961</v>
      </c>
      <c r="AD50" s="40">
        <f t="shared" ref="AD50:AE50" si="230">IF($D50=0,"",IFERROR(F50/AA50,0.5))</f>
        <v>1.175412019</v>
      </c>
      <c r="AE50" s="40">
        <f t="shared" si="230"/>
        <v>0.5989941144</v>
      </c>
      <c r="AF50" s="34">
        <f t="shared" si="28"/>
        <v>52</v>
      </c>
      <c r="AG50" s="34">
        <f t="shared" ref="AG50:AH50" si="231">IF($D50=0,"",ROUND(AA50*AD50,0))</f>
        <v>40</v>
      </c>
      <c r="AH50" s="34">
        <f t="shared" si="231"/>
        <v>42</v>
      </c>
      <c r="AI50" s="34">
        <f t="shared" si="30"/>
        <v>23</v>
      </c>
      <c r="AJ50" s="80"/>
      <c r="AK50" s="99"/>
      <c r="AL50" s="17">
        <f>'SchoolBoard; STUV'!F56</f>
        <v>269</v>
      </c>
      <c r="AM50" s="100">
        <f t="shared" si="31"/>
        <v>186</v>
      </c>
      <c r="AN50" s="43">
        <f t="shared" si="32"/>
        <v>0.6914498141</v>
      </c>
      <c r="AO50" s="100">
        <f t="shared" si="33"/>
        <v>157</v>
      </c>
      <c r="AP50" s="42">
        <f t="shared" si="34"/>
        <v>0.5836431227</v>
      </c>
      <c r="AQ50" s="39">
        <f t="shared" si="35"/>
        <v>0.4301075269</v>
      </c>
      <c r="AR50" s="39">
        <f t="shared" si="36"/>
        <v>0.5591397849</v>
      </c>
      <c r="AS50" s="39">
        <f t="shared" si="37"/>
        <v>0.5987261146</v>
      </c>
      <c r="AT50" s="39">
        <f t="shared" si="38"/>
        <v>0.4777070064</v>
      </c>
      <c r="AU50" s="39">
        <f t="shared" si="11"/>
        <v>0.4301075269</v>
      </c>
      <c r="AV50" s="39">
        <f t="shared" si="39"/>
        <v>0.4193548387</v>
      </c>
      <c r="AW50" s="39">
        <f t="shared" si="40"/>
        <v>0.5987261146</v>
      </c>
      <c r="AX50" s="39">
        <f t="shared" si="41"/>
        <v>0.5859872611</v>
      </c>
    </row>
    <row r="51">
      <c r="A51" s="73"/>
      <c r="B51" s="73"/>
      <c r="C51" s="73"/>
      <c r="D51" s="74">
        <f t="shared" si="12"/>
        <v>1</v>
      </c>
      <c r="E51" s="84">
        <f>'SchoolBoard; STUV'!M57</f>
        <v>29</v>
      </c>
      <c r="F51" s="84">
        <f>'SchoolBoard; STUV'!N57</f>
        <v>16</v>
      </c>
      <c r="G51" s="85">
        <f>'SchoolBoard; STUV'!O57</f>
        <v>20</v>
      </c>
      <c r="H51" s="85">
        <f>'SchoolBoard; STUV'!P57</f>
        <v>37</v>
      </c>
      <c r="I51" s="94">
        <f t="shared" si="13"/>
        <v>0.3555555556</v>
      </c>
      <c r="J51" s="95">
        <f t="shared" si="14"/>
        <v>0.649122807</v>
      </c>
      <c r="K51" s="96">
        <f t="shared" ref="K51:M51" si="232">IF($D51=0,"",POWER($I51,K$2))</f>
        <v>1</v>
      </c>
      <c r="L51" s="96">
        <f t="shared" si="232"/>
        <v>0.3555555556</v>
      </c>
      <c r="M51" s="96">
        <f t="shared" si="232"/>
        <v>0.1264197531</v>
      </c>
      <c r="N51" s="97">
        <f t="shared" ref="N51:O51" si="233">IF($D51=0,"",$J51*K51)</f>
        <v>0.649122807</v>
      </c>
      <c r="O51" s="97">
        <f t="shared" si="233"/>
        <v>0.2307992203</v>
      </c>
      <c r="P51" s="40"/>
      <c r="Q51" s="40"/>
      <c r="R51" s="40"/>
      <c r="S51" s="40"/>
      <c r="T51" s="94">
        <f t="shared" si="17"/>
        <v>0.3555555556</v>
      </c>
      <c r="U51" s="94">
        <f t="shared" si="18"/>
        <v>0.2625090601</v>
      </c>
      <c r="V51" s="98">
        <f t="shared" si="19"/>
        <v>0.7254429908</v>
      </c>
      <c r="W51" s="98">
        <f t="shared" si="20"/>
        <v>0.6536631575</v>
      </c>
      <c r="X51" s="40">
        <f t="shared" si="21"/>
        <v>45</v>
      </c>
      <c r="Y51" s="40">
        <f t="shared" si="22"/>
        <v>57</v>
      </c>
      <c r="Z51" s="40">
        <f t="shared" si="23"/>
        <v>32.64493459</v>
      </c>
      <c r="AA51" s="40">
        <f t="shared" si="24"/>
        <v>12.35506541</v>
      </c>
      <c r="AB51" s="40">
        <f t="shared" si="25"/>
        <v>37.25879998</v>
      </c>
      <c r="AC51" s="40">
        <f t="shared" si="26"/>
        <v>19.74120002</v>
      </c>
      <c r="AD51" s="40">
        <f t="shared" ref="AD51:AE51" si="234">IF($D51=0,"",IFERROR(F51/AA51,0.5))</f>
        <v>1.295015402</v>
      </c>
      <c r="AE51" s="40">
        <f t="shared" si="234"/>
        <v>0.5367859408</v>
      </c>
      <c r="AF51" s="34">
        <f t="shared" si="28"/>
        <v>42</v>
      </c>
      <c r="AG51" s="34">
        <f t="shared" ref="AG51:AH51" si="235">IF($D51=0,"",ROUND(AA51*AD51,0))</f>
        <v>16</v>
      </c>
      <c r="AH51" s="34">
        <f t="shared" si="235"/>
        <v>20</v>
      </c>
      <c r="AI51" s="34">
        <f t="shared" si="30"/>
        <v>11</v>
      </c>
      <c r="AJ51" s="80"/>
      <c r="AK51" s="99"/>
      <c r="AL51" s="17">
        <f>'SchoolBoard; STUV'!F57</f>
        <v>154</v>
      </c>
      <c r="AM51" s="100">
        <f t="shared" si="31"/>
        <v>102</v>
      </c>
      <c r="AN51" s="43">
        <f t="shared" si="32"/>
        <v>0.6623376623</v>
      </c>
      <c r="AO51" s="100">
        <f t="shared" si="33"/>
        <v>89</v>
      </c>
      <c r="AP51" s="42">
        <f t="shared" si="34"/>
        <v>0.5779220779</v>
      </c>
      <c r="AQ51" s="39">
        <f t="shared" si="35"/>
        <v>0.4803921569</v>
      </c>
      <c r="AR51" s="39">
        <f t="shared" si="36"/>
        <v>0.6470588235</v>
      </c>
      <c r="AS51" s="39">
        <f t="shared" si="37"/>
        <v>0.6966292135</v>
      </c>
      <c r="AT51" s="39">
        <f t="shared" si="38"/>
        <v>0.595505618</v>
      </c>
      <c r="AU51" s="39">
        <f t="shared" si="11"/>
        <v>0.4803921569</v>
      </c>
      <c r="AV51" s="39">
        <f t="shared" si="39"/>
        <v>0.4411764706</v>
      </c>
      <c r="AW51" s="39">
        <f t="shared" si="40"/>
        <v>0.6966292135</v>
      </c>
      <c r="AX51" s="39">
        <f t="shared" si="41"/>
        <v>0.6516853933</v>
      </c>
    </row>
    <row r="52">
      <c r="A52" s="73"/>
      <c r="B52" s="73"/>
      <c r="C52" s="73"/>
      <c r="D52" s="74">
        <f t="shared" si="12"/>
        <v>1</v>
      </c>
      <c r="E52" s="84">
        <f>'SchoolBoard; STUV'!M58</f>
        <v>197</v>
      </c>
      <c r="F52" s="84">
        <f>'SchoolBoard; STUV'!N58</f>
        <v>263</v>
      </c>
      <c r="G52" s="85">
        <f>'SchoolBoard; STUV'!O58</f>
        <v>134</v>
      </c>
      <c r="H52" s="85">
        <f>'SchoolBoard; STUV'!P58</f>
        <v>330</v>
      </c>
      <c r="I52" s="94">
        <f t="shared" si="13"/>
        <v>0.5717391304</v>
      </c>
      <c r="J52" s="95">
        <f t="shared" si="14"/>
        <v>0.7112068966</v>
      </c>
      <c r="K52" s="96">
        <f t="shared" ref="K52:M52" si="236">IF($D52=0,"",POWER($I52,K$2))</f>
        <v>1</v>
      </c>
      <c r="L52" s="96">
        <f t="shared" si="236"/>
        <v>0.5717391304</v>
      </c>
      <c r="M52" s="96">
        <f t="shared" si="236"/>
        <v>0.3268856333</v>
      </c>
      <c r="N52" s="97">
        <f t="shared" ref="N52:O52" si="237">IF($D52=0,"",$J52*K52)</f>
        <v>0.7112068966</v>
      </c>
      <c r="O52" s="97">
        <f t="shared" si="237"/>
        <v>0.4066248126</v>
      </c>
      <c r="P52" s="40"/>
      <c r="Q52" s="40"/>
      <c r="R52" s="40"/>
      <c r="S52" s="40"/>
      <c r="T52" s="94">
        <f t="shared" si="17"/>
        <v>0.5717391304</v>
      </c>
      <c r="U52" s="94">
        <f t="shared" si="18"/>
        <v>0.3245931497</v>
      </c>
      <c r="V52" s="98">
        <f t="shared" si="19"/>
        <v>0.5330102287</v>
      </c>
      <c r="W52" s="98">
        <f t="shared" si="20"/>
        <v>0.5372183025</v>
      </c>
      <c r="X52" s="40">
        <f t="shared" si="21"/>
        <v>460</v>
      </c>
      <c r="Y52" s="40">
        <f t="shared" si="22"/>
        <v>464</v>
      </c>
      <c r="Z52" s="40">
        <f t="shared" si="23"/>
        <v>245.1847052</v>
      </c>
      <c r="AA52" s="40">
        <f t="shared" si="24"/>
        <v>214.8152948</v>
      </c>
      <c r="AB52" s="40">
        <f t="shared" si="25"/>
        <v>249.2692924</v>
      </c>
      <c r="AC52" s="40">
        <f t="shared" si="26"/>
        <v>214.7307076</v>
      </c>
      <c r="AD52" s="40">
        <f t="shared" ref="AD52:AE52" si="238">IF($D52=0,"",IFERROR(F52/AA52,0.5))</f>
        <v>1.224307609</v>
      </c>
      <c r="AE52" s="40">
        <f t="shared" si="238"/>
        <v>0.5375712296</v>
      </c>
      <c r="AF52" s="34">
        <f t="shared" si="28"/>
        <v>300</v>
      </c>
      <c r="AG52" s="34">
        <f t="shared" ref="AG52:AH52" si="239">IF($D52=0,"",ROUND(AA52*AD52,0))</f>
        <v>263</v>
      </c>
      <c r="AH52" s="34">
        <f t="shared" si="239"/>
        <v>134</v>
      </c>
      <c r="AI52" s="34">
        <f t="shared" si="30"/>
        <v>115</v>
      </c>
      <c r="AJ52" s="80"/>
      <c r="AK52" s="99"/>
      <c r="AL52" s="17">
        <f>'SchoolBoard; STUV'!F58</f>
        <v>1414</v>
      </c>
      <c r="AM52" s="100">
        <f t="shared" si="31"/>
        <v>924</v>
      </c>
      <c r="AN52" s="43">
        <f t="shared" si="32"/>
        <v>0.6534653465</v>
      </c>
      <c r="AO52" s="100">
        <f t="shared" si="33"/>
        <v>812</v>
      </c>
      <c r="AP52" s="42">
        <f t="shared" si="34"/>
        <v>0.5742574257</v>
      </c>
      <c r="AQ52" s="39">
        <f t="shared" si="35"/>
        <v>0.3582251082</v>
      </c>
      <c r="AR52" s="39">
        <f t="shared" si="36"/>
        <v>0.5703463203</v>
      </c>
      <c r="AS52" s="39">
        <f t="shared" si="37"/>
        <v>0.5344827586</v>
      </c>
      <c r="AT52" s="39">
        <f t="shared" si="38"/>
        <v>0.5110837438</v>
      </c>
      <c r="AU52" s="39">
        <f t="shared" si="11"/>
        <v>0.3582251082</v>
      </c>
      <c r="AV52" s="39">
        <f t="shared" si="39"/>
        <v>0.4978354978</v>
      </c>
      <c r="AW52" s="39">
        <f t="shared" si="40"/>
        <v>0.5344827586</v>
      </c>
      <c r="AX52" s="39">
        <f t="shared" si="41"/>
        <v>0.6933497537</v>
      </c>
    </row>
    <row r="53">
      <c r="A53" s="73"/>
      <c r="B53" s="73"/>
      <c r="C53" s="73"/>
      <c r="D53" s="74">
        <f t="shared" si="12"/>
        <v>1</v>
      </c>
      <c r="E53" s="84">
        <f>'SchoolBoard; STUV'!M59</f>
        <v>78</v>
      </c>
      <c r="F53" s="84">
        <f>'SchoolBoard; STUV'!N59</f>
        <v>158</v>
      </c>
      <c r="G53" s="85">
        <f>'SchoolBoard; STUV'!O59</f>
        <v>32</v>
      </c>
      <c r="H53" s="85">
        <f>'SchoolBoard; STUV'!P59</f>
        <v>158</v>
      </c>
      <c r="I53" s="94">
        <f t="shared" si="13"/>
        <v>0.6694915254</v>
      </c>
      <c r="J53" s="95">
        <f t="shared" si="14"/>
        <v>0.8315789474</v>
      </c>
      <c r="K53" s="96">
        <f t="shared" ref="K53:M53" si="240">IF($D53=0,"",POWER($I53,K$2))</f>
        <v>1</v>
      </c>
      <c r="L53" s="96">
        <f t="shared" si="240"/>
        <v>0.6694915254</v>
      </c>
      <c r="M53" s="96">
        <f t="shared" si="240"/>
        <v>0.4482189026</v>
      </c>
      <c r="N53" s="97">
        <f t="shared" ref="N53:O53" si="241">IF($D53=0,"",$J53*K53)</f>
        <v>0.8315789474</v>
      </c>
      <c r="O53" s="97">
        <f t="shared" si="241"/>
        <v>0.556735058</v>
      </c>
      <c r="P53" s="40"/>
      <c r="Q53" s="40"/>
      <c r="R53" s="40"/>
      <c r="S53" s="40"/>
      <c r="T53" s="94">
        <f t="shared" si="17"/>
        <v>0.6694915254</v>
      </c>
      <c r="U53" s="94">
        <f t="shared" si="18"/>
        <v>0.4449652005</v>
      </c>
      <c r="V53" s="98">
        <f t="shared" si="19"/>
        <v>0.4701285183</v>
      </c>
      <c r="W53" s="98">
        <f t="shared" si="20"/>
        <v>0.3954761004</v>
      </c>
      <c r="X53" s="40">
        <f t="shared" si="21"/>
        <v>236</v>
      </c>
      <c r="Y53" s="40">
        <f t="shared" si="22"/>
        <v>190</v>
      </c>
      <c r="Z53" s="40">
        <f t="shared" si="23"/>
        <v>110.9503303</v>
      </c>
      <c r="AA53" s="40">
        <f t="shared" si="24"/>
        <v>125.0496697</v>
      </c>
      <c r="AB53" s="40">
        <f t="shared" si="25"/>
        <v>75.14045908</v>
      </c>
      <c r="AC53" s="40">
        <f t="shared" si="26"/>
        <v>114.8595409</v>
      </c>
      <c r="AD53" s="40">
        <f t="shared" ref="AD53:AE53" si="242">IF($D53=0,"",IFERROR(F53/AA53,0.5))</f>
        <v>1.26349794</v>
      </c>
      <c r="AE53" s="40">
        <f t="shared" si="242"/>
        <v>0.4258691042</v>
      </c>
      <c r="AF53" s="34">
        <f t="shared" si="28"/>
        <v>140</v>
      </c>
      <c r="AG53" s="34">
        <f t="shared" ref="AG53:AH53" si="243">IF($D53=0,"",ROUND(AA53*AD53,0))</f>
        <v>158</v>
      </c>
      <c r="AH53" s="34">
        <f t="shared" si="243"/>
        <v>32</v>
      </c>
      <c r="AI53" s="34">
        <f t="shared" si="30"/>
        <v>49</v>
      </c>
      <c r="AJ53" s="80"/>
      <c r="AK53" s="99"/>
      <c r="AL53" s="17">
        <f>'SchoolBoard; STUV'!F59</f>
        <v>916</v>
      </c>
      <c r="AM53" s="100">
        <f t="shared" si="31"/>
        <v>426</v>
      </c>
      <c r="AN53" s="43">
        <f t="shared" si="32"/>
        <v>0.4650655022</v>
      </c>
      <c r="AO53" s="100">
        <f t="shared" si="33"/>
        <v>379</v>
      </c>
      <c r="AP53" s="42">
        <f t="shared" si="34"/>
        <v>0.4137554585</v>
      </c>
      <c r="AQ53" s="39">
        <f t="shared" si="35"/>
        <v>0.2582159624</v>
      </c>
      <c r="AR53" s="39">
        <f t="shared" si="36"/>
        <v>0.5539906103</v>
      </c>
      <c r="AS53" s="39">
        <f t="shared" si="37"/>
        <v>0.4538258575</v>
      </c>
      <c r="AT53" s="39">
        <f t="shared" si="38"/>
        <v>0.4986807388</v>
      </c>
      <c r="AU53" s="39">
        <f t="shared" si="11"/>
        <v>0.2582159624</v>
      </c>
      <c r="AV53" s="39">
        <f t="shared" si="39"/>
        <v>0.5539906103</v>
      </c>
      <c r="AW53" s="39">
        <f t="shared" si="40"/>
        <v>0.4538258575</v>
      </c>
      <c r="AX53" s="39">
        <f t="shared" si="41"/>
        <v>0.7862796834</v>
      </c>
    </row>
    <row r="54">
      <c r="A54" s="73"/>
      <c r="B54" s="73"/>
      <c r="C54" s="73"/>
      <c r="D54" s="74">
        <f t="shared" si="12"/>
        <v>1</v>
      </c>
      <c r="E54" s="84">
        <f>'SchoolBoard; STUV'!M60</f>
        <v>93</v>
      </c>
      <c r="F54" s="84">
        <f>'SchoolBoard; STUV'!N60</f>
        <v>151</v>
      </c>
      <c r="G54" s="85">
        <f>'SchoolBoard; STUV'!O60</f>
        <v>40</v>
      </c>
      <c r="H54" s="85">
        <f>'SchoolBoard; STUV'!P60</f>
        <v>142</v>
      </c>
      <c r="I54" s="94">
        <f t="shared" si="13"/>
        <v>0.618852459</v>
      </c>
      <c r="J54" s="95">
        <f t="shared" si="14"/>
        <v>0.7802197802</v>
      </c>
      <c r="K54" s="96">
        <f t="shared" ref="K54:M54" si="244">IF($D54=0,"",POWER($I54,K$2))</f>
        <v>1</v>
      </c>
      <c r="L54" s="96">
        <f t="shared" si="244"/>
        <v>0.618852459</v>
      </c>
      <c r="M54" s="96">
        <f t="shared" si="244"/>
        <v>0.382978366</v>
      </c>
      <c r="N54" s="97">
        <f t="shared" ref="N54:O54" si="245">IF($D54=0,"",$J54*K54)</f>
        <v>0.7802197802</v>
      </c>
      <c r="O54" s="97">
        <f t="shared" si="245"/>
        <v>0.4828409296</v>
      </c>
      <c r="P54" s="40"/>
      <c r="Q54" s="40"/>
      <c r="R54" s="40"/>
      <c r="S54" s="40"/>
      <c r="T54" s="94">
        <f t="shared" si="17"/>
        <v>0.618852459</v>
      </c>
      <c r="U54" s="94">
        <f t="shared" si="18"/>
        <v>0.3936060333</v>
      </c>
      <c r="V54" s="98">
        <f t="shared" si="19"/>
        <v>0.5055786665</v>
      </c>
      <c r="W54" s="98">
        <f t="shared" si="20"/>
        <v>0.4582882497</v>
      </c>
      <c r="X54" s="40">
        <f t="shared" si="21"/>
        <v>244</v>
      </c>
      <c r="Y54" s="40">
        <f t="shared" si="22"/>
        <v>182</v>
      </c>
      <c r="Z54" s="40">
        <f t="shared" si="23"/>
        <v>123.3611946</v>
      </c>
      <c r="AA54" s="40">
        <f t="shared" si="24"/>
        <v>120.6388054</v>
      </c>
      <c r="AB54" s="40">
        <f t="shared" si="25"/>
        <v>83.40846144</v>
      </c>
      <c r="AC54" s="40">
        <f t="shared" si="26"/>
        <v>98.59153856</v>
      </c>
      <c r="AD54" s="40">
        <f t="shared" ref="AD54:AE54" si="246">IF($D54=0,"",IFERROR(F54/AA54,0.5))</f>
        <v>1.251670219</v>
      </c>
      <c r="AE54" s="40">
        <f t="shared" si="246"/>
        <v>0.4795676519</v>
      </c>
      <c r="AF54" s="34">
        <f t="shared" si="28"/>
        <v>154</v>
      </c>
      <c r="AG54" s="34">
        <f t="shared" ref="AG54:AH54" si="247">IF($D54=0,"",ROUND(AA54*AD54,0))</f>
        <v>151</v>
      </c>
      <c r="AH54" s="34">
        <f t="shared" si="247"/>
        <v>40</v>
      </c>
      <c r="AI54" s="34">
        <f t="shared" si="30"/>
        <v>47</v>
      </c>
      <c r="AJ54" s="80"/>
      <c r="AK54" s="99"/>
      <c r="AL54" s="17">
        <f>'SchoolBoard; STUV'!F60</f>
        <v>680</v>
      </c>
      <c r="AM54" s="100">
        <f t="shared" si="31"/>
        <v>426</v>
      </c>
      <c r="AN54" s="43">
        <f t="shared" si="32"/>
        <v>0.6264705882</v>
      </c>
      <c r="AO54" s="100">
        <f t="shared" si="33"/>
        <v>392</v>
      </c>
      <c r="AP54" s="42">
        <f t="shared" si="34"/>
        <v>0.5764705882</v>
      </c>
      <c r="AQ54" s="39">
        <f t="shared" si="35"/>
        <v>0.3122065728</v>
      </c>
      <c r="AR54" s="39">
        <f t="shared" si="36"/>
        <v>0.5516431925</v>
      </c>
      <c r="AS54" s="39">
        <f t="shared" si="37"/>
        <v>0.4948979592</v>
      </c>
      <c r="AT54" s="39">
        <f t="shared" si="38"/>
        <v>0.512755102</v>
      </c>
      <c r="AU54" s="39">
        <f t="shared" si="11"/>
        <v>0.3122065728</v>
      </c>
      <c r="AV54" s="39">
        <f t="shared" si="39"/>
        <v>0.5727699531</v>
      </c>
      <c r="AW54" s="39">
        <f t="shared" si="40"/>
        <v>0.4948979592</v>
      </c>
      <c r="AX54" s="39">
        <f t="shared" si="41"/>
        <v>0.7780612245</v>
      </c>
    </row>
    <row r="55">
      <c r="A55" s="73"/>
      <c r="B55" s="73"/>
      <c r="C55" s="73"/>
      <c r="D55" s="74">
        <f t="shared" si="12"/>
        <v>1</v>
      </c>
      <c r="E55" s="84">
        <f>'SchoolBoard; STUV'!M61</f>
        <v>69</v>
      </c>
      <c r="F55" s="84">
        <f>'SchoolBoard; STUV'!N61</f>
        <v>89</v>
      </c>
      <c r="G55" s="85">
        <f>'SchoolBoard; STUV'!O61</f>
        <v>61</v>
      </c>
      <c r="H55" s="85">
        <f>'SchoolBoard; STUV'!P61</f>
        <v>126</v>
      </c>
      <c r="I55" s="94">
        <f t="shared" si="13"/>
        <v>0.5632911392</v>
      </c>
      <c r="J55" s="95">
        <f t="shared" si="14"/>
        <v>0.6737967914</v>
      </c>
      <c r="K55" s="96">
        <f t="shared" ref="K55:M55" si="248">IF($D55=0,"",POWER($I55,K$2))</f>
        <v>1</v>
      </c>
      <c r="L55" s="96">
        <f t="shared" si="248"/>
        <v>0.5632911392</v>
      </c>
      <c r="M55" s="96">
        <f t="shared" si="248"/>
        <v>0.3172969075</v>
      </c>
      <c r="N55" s="97">
        <f t="shared" ref="N55:O55" si="249">IF($D55=0,"",$J55*K55)</f>
        <v>0.6737967914</v>
      </c>
      <c r="O55" s="97">
        <f t="shared" si="249"/>
        <v>0.3795437623</v>
      </c>
      <c r="P55" s="40"/>
      <c r="Q55" s="40"/>
      <c r="R55" s="40"/>
      <c r="S55" s="40"/>
      <c r="T55" s="94">
        <f t="shared" si="17"/>
        <v>0.5632911392</v>
      </c>
      <c r="U55" s="94">
        <f t="shared" si="18"/>
        <v>0.2871830446</v>
      </c>
      <c r="V55" s="98">
        <f t="shared" si="19"/>
        <v>0.5313836929</v>
      </c>
      <c r="W55" s="98">
        <f t="shared" si="20"/>
        <v>0.5755359081</v>
      </c>
      <c r="X55" s="40">
        <f t="shared" si="21"/>
        <v>158</v>
      </c>
      <c r="Y55" s="40">
        <f t="shared" si="22"/>
        <v>187</v>
      </c>
      <c r="Z55" s="40">
        <f t="shared" si="23"/>
        <v>83.95862347</v>
      </c>
      <c r="AA55" s="40">
        <f t="shared" si="24"/>
        <v>74.04137653</v>
      </c>
      <c r="AB55" s="40">
        <f t="shared" si="25"/>
        <v>107.6252148</v>
      </c>
      <c r="AC55" s="40">
        <f t="shared" si="26"/>
        <v>79.37478518</v>
      </c>
      <c r="AD55" s="40">
        <f t="shared" ref="AD55:AE55" si="250">IF($D55=0,"",IFERROR(F55/AA55,0.5))</f>
        <v>1.202030597</v>
      </c>
      <c r="AE55" s="40">
        <f t="shared" si="250"/>
        <v>0.5667816794</v>
      </c>
      <c r="AF55" s="34">
        <f t="shared" si="28"/>
        <v>101</v>
      </c>
      <c r="AG55" s="34">
        <f t="shared" ref="AG55:AH55" si="251">IF($D55=0,"",ROUND(AA55*AD55,0))</f>
        <v>89</v>
      </c>
      <c r="AH55" s="34">
        <f t="shared" si="251"/>
        <v>61</v>
      </c>
      <c r="AI55" s="34">
        <f t="shared" si="30"/>
        <v>45</v>
      </c>
      <c r="AJ55" s="80"/>
      <c r="AK55" s="99"/>
      <c r="AL55" s="17">
        <f>'SchoolBoard; STUV'!F61</f>
        <v>593</v>
      </c>
      <c r="AM55" s="100">
        <f t="shared" si="31"/>
        <v>345</v>
      </c>
      <c r="AN55" s="43">
        <f t="shared" si="32"/>
        <v>0.5817875211</v>
      </c>
      <c r="AO55" s="100">
        <f t="shared" si="33"/>
        <v>296</v>
      </c>
      <c r="AP55" s="42">
        <f t="shared" si="34"/>
        <v>0.4991568297</v>
      </c>
      <c r="AQ55" s="39">
        <f t="shared" si="35"/>
        <v>0.3768115942</v>
      </c>
      <c r="AR55" s="39">
        <f t="shared" si="36"/>
        <v>0.5652173913</v>
      </c>
      <c r="AS55" s="39">
        <f t="shared" si="37"/>
        <v>0.5472972973</v>
      </c>
      <c r="AT55" s="39">
        <f t="shared" si="38"/>
        <v>0.4932432432</v>
      </c>
      <c r="AU55" s="39">
        <f t="shared" si="11"/>
        <v>0.3768115942</v>
      </c>
      <c r="AV55" s="39">
        <f t="shared" si="39"/>
        <v>0.4579710145</v>
      </c>
      <c r="AW55" s="39">
        <f t="shared" si="40"/>
        <v>0.5472972973</v>
      </c>
      <c r="AX55" s="39">
        <f t="shared" si="41"/>
        <v>0.6418918919</v>
      </c>
    </row>
    <row r="56">
      <c r="A56" s="73"/>
      <c r="B56" s="73"/>
      <c r="C56" s="73"/>
      <c r="D56" s="74">
        <f t="shared" si="12"/>
        <v>1</v>
      </c>
      <c r="E56" s="84">
        <f>'SchoolBoard; STUV'!M62</f>
        <v>134</v>
      </c>
      <c r="F56" s="84">
        <f>'SchoolBoard; STUV'!N62</f>
        <v>160</v>
      </c>
      <c r="G56" s="85">
        <f>'SchoolBoard; STUV'!O62</f>
        <v>89</v>
      </c>
      <c r="H56" s="85">
        <f>'SchoolBoard; STUV'!P62</f>
        <v>136</v>
      </c>
      <c r="I56" s="94">
        <f t="shared" si="13"/>
        <v>0.5442176871</v>
      </c>
      <c r="J56" s="95">
        <f t="shared" si="14"/>
        <v>0.6044444444</v>
      </c>
      <c r="K56" s="96">
        <f t="shared" ref="K56:M56" si="252">IF($D56=0,"",POWER($I56,K$2))</f>
        <v>1</v>
      </c>
      <c r="L56" s="96">
        <f t="shared" si="252"/>
        <v>0.5442176871</v>
      </c>
      <c r="M56" s="96">
        <f t="shared" si="252"/>
        <v>0.2961728909</v>
      </c>
      <c r="N56" s="97">
        <f t="shared" ref="N56:O56" si="253">IF($D56=0,"",$J56*K56)</f>
        <v>0.6044444444</v>
      </c>
      <c r="O56" s="97">
        <f t="shared" si="253"/>
        <v>0.3289493575</v>
      </c>
      <c r="P56" s="40"/>
      <c r="Q56" s="40"/>
      <c r="R56" s="40"/>
      <c r="S56" s="40"/>
      <c r="T56" s="94">
        <f t="shared" si="17"/>
        <v>0.5442176871</v>
      </c>
      <c r="U56" s="94">
        <f t="shared" si="18"/>
        <v>0.2178306976</v>
      </c>
      <c r="V56" s="98">
        <f t="shared" si="19"/>
        <v>0.5316619015</v>
      </c>
      <c r="W56" s="98">
        <f t="shared" si="20"/>
        <v>0.6474627266</v>
      </c>
      <c r="X56" s="40">
        <f t="shared" si="21"/>
        <v>294</v>
      </c>
      <c r="Y56" s="40">
        <f t="shared" si="22"/>
        <v>225</v>
      </c>
      <c r="Z56" s="40">
        <f t="shared" si="23"/>
        <v>156.308599</v>
      </c>
      <c r="AA56" s="40">
        <f t="shared" si="24"/>
        <v>137.691401</v>
      </c>
      <c r="AB56" s="40">
        <f t="shared" si="25"/>
        <v>145.6791135</v>
      </c>
      <c r="AC56" s="40">
        <f t="shared" si="26"/>
        <v>79.32088653</v>
      </c>
      <c r="AD56" s="40">
        <f t="shared" ref="AD56:AE56" si="254">IF($D56=0,"",IFERROR(F56/AA56,0.5))</f>
        <v>1.162018825</v>
      </c>
      <c r="AE56" s="40">
        <f t="shared" si="254"/>
        <v>0.6109317793</v>
      </c>
      <c r="AF56" s="34">
        <f t="shared" si="28"/>
        <v>182</v>
      </c>
      <c r="AG56" s="34">
        <f t="shared" ref="AG56:AH56" si="255">IF($D56=0,"",ROUND(AA56*AD56,0))</f>
        <v>160</v>
      </c>
      <c r="AH56" s="34">
        <f t="shared" si="255"/>
        <v>89</v>
      </c>
      <c r="AI56" s="34">
        <f t="shared" si="30"/>
        <v>48</v>
      </c>
      <c r="AJ56" s="80"/>
      <c r="AK56" s="99"/>
      <c r="AL56" s="17">
        <f>'SchoolBoard; STUV'!F62</f>
        <v>908</v>
      </c>
      <c r="AM56" s="100">
        <f t="shared" si="31"/>
        <v>519</v>
      </c>
      <c r="AN56" s="43">
        <f t="shared" si="32"/>
        <v>0.5715859031</v>
      </c>
      <c r="AO56" s="100">
        <f t="shared" si="33"/>
        <v>479</v>
      </c>
      <c r="AP56" s="42">
        <f t="shared" si="34"/>
        <v>0.5275330396</v>
      </c>
      <c r="AQ56" s="39">
        <f t="shared" si="35"/>
        <v>0.429672447</v>
      </c>
      <c r="AR56" s="39">
        <f t="shared" si="36"/>
        <v>0.5202312139</v>
      </c>
      <c r="AS56" s="39">
        <f t="shared" si="37"/>
        <v>0.5657620042</v>
      </c>
      <c r="AT56" s="39">
        <f t="shared" si="38"/>
        <v>0.4801670146</v>
      </c>
      <c r="AU56" s="39">
        <f t="shared" si="11"/>
        <v>0.429672447</v>
      </c>
      <c r="AV56" s="39">
        <f t="shared" si="39"/>
        <v>0.5664739884</v>
      </c>
      <c r="AW56" s="39">
        <f t="shared" si="40"/>
        <v>0.5657620042</v>
      </c>
      <c r="AX56" s="39">
        <f t="shared" si="41"/>
        <v>0.7139874739</v>
      </c>
    </row>
    <row r="57">
      <c r="A57" s="73"/>
      <c r="B57" s="73"/>
      <c r="C57" s="73"/>
      <c r="D57" s="74">
        <f t="shared" si="12"/>
        <v>1</v>
      </c>
      <c r="E57" s="84">
        <f>'SchoolBoard; STUV'!M63</f>
        <v>79</v>
      </c>
      <c r="F57" s="84">
        <f>'SchoolBoard; STUV'!N63</f>
        <v>110</v>
      </c>
      <c r="G57" s="85">
        <f>'SchoolBoard; STUV'!O63</f>
        <v>44</v>
      </c>
      <c r="H57" s="85">
        <f>'SchoolBoard; STUV'!P63</f>
        <v>126</v>
      </c>
      <c r="I57" s="94">
        <f t="shared" si="13"/>
        <v>0.582010582</v>
      </c>
      <c r="J57" s="95">
        <f t="shared" si="14"/>
        <v>0.7411764706</v>
      </c>
      <c r="K57" s="96">
        <f t="shared" ref="K57:M57" si="256">IF($D57=0,"",POWER($I57,K$2))</f>
        <v>1</v>
      </c>
      <c r="L57" s="96">
        <f t="shared" si="256"/>
        <v>0.582010582</v>
      </c>
      <c r="M57" s="96">
        <f t="shared" si="256"/>
        <v>0.3387363176</v>
      </c>
      <c r="N57" s="97">
        <f t="shared" ref="N57:O57" si="257">IF($D57=0,"",$J57*K57)</f>
        <v>0.7411764706</v>
      </c>
      <c r="O57" s="97">
        <f t="shared" si="257"/>
        <v>0.431372549</v>
      </c>
      <c r="P57" s="40"/>
      <c r="Q57" s="40"/>
      <c r="R57" s="40"/>
      <c r="S57" s="40"/>
      <c r="T57" s="94">
        <f t="shared" si="17"/>
        <v>0.582010582</v>
      </c>
      <c r="U57" s="94">
        <f t="shared" si="18"/>
        <v>0.3545627237</v>
      </c>
      <c r="V57" s="98">
        <f t="shared" si="19"/>
        <v>0.5309314361</v>
      </c>
      <c r="W57" s="98">
        <f t="shared" si="20"/>
        <v>0.5056056989</v>
      </c>
      <c r="X57" s="40">
        <f t="shared" si="21"/>
        <v>189</v>
      </c>
      <c r="Y57" s="40">
        <f t="shared" si="22"/>
        <v>170</v>
      </c>
      <c r="Z57" s="40">
        <f t="shared" si="23"/>
        <v>100.3460414</v>
      </c>
      <c r="AA57" s="40">
        <f t="shared" si="24"/>
        <v>88.65395857</v>
      </c>
      <c r="AB57" s="40">
        <f t="shared" si="25"/>
        <v>85.95296881</v>
      </c>
      <c r="AC57" s="40">
        <f t="shared" si="26"/>
        <v>84.04703119</v>
      </c>
      <c r="AD57" s="40">
        <f t="shared" ref="AD57:AE57" si="258">IF($D57=0,"",IFERROR(F57/AA57,0.5))</f>
        <v>1.240779338</v>
      </c>
      <c r="AE57" s="40">
        <f t="shared" si="258"/>
        <v>0.5119078562</v>
      </c>
      <c r="AF57" s="34">
        <f t="shared" si="28"/>
        <v>125</v>
      </c>
      <c r="AG57" s="34">
        <f t="shared" ref="AG57:AH57" si="259">IF($D57=0,"",ROUND(AA57*AD57,0))</f>
        <v>110</v>
      </c>
      <c r="AH57" s="34">
        <f t="shared" si="259"/>
        <v>44</v>
      </c>
      <c r="AI57" s="34">
        <f t="shared" si="30"/>
        <v>43</v>
      </c>
      <c r="AJ57" s="80"/>
      <c r="AK57" s="99"/>
      <c r="AL57" s="17">
        <f>'SchoolBoard; STUV'!F63</f>
        <v>616</v>
      </c>
      <c r="AM57" s="100">
        <f t="shared" si="31"/>
        <v>359</v>
      </c>
      <c r="AN57" s="43">
        <f t="shared" si="32"/>
        <v>0.5827922078</v>
      </c>
      <c r="AO57" s="100">
        <f t="shared" si="33"/>
        <v>322</v>
      </c>
      <c r="AP57" s="42">
        <f t="shared" si="34"/>
        <v>0.5227272727</v>
      </c>
      <c r="AQ57" s="39">
        <f t="shared" si="35"/>
        <v>0.3426183844</v>
      </c>
      <c r="AR57" s="39">
        <f t="shared" si="36"/>
        <v>0.5710306407</v>
      </c>
      <c r="AS57" s="39">
        <f t="shared" si="37"/>
        <v>0.5248447205</v>
      </c>
      <c r="AT57" s="39">
        <f t="shared" si="38"/>
        <v>0.5217391304</v>
      </c>
      <c r="AU57" s="39">
        <f t="shared" si="11"/>
        <v>0.3426183844</v>
      </c>
      <c r="AV57" s="39">
        <f t="shared" si="39"/>
        <v>0.5264623955</v>
      </c>
      <c r="AW57" s="39">
        <f t="shared" si="40"/>
        <v>0.5248447205</v>
      </c>
      <c r="AX57" s="39">
        <f t="shared" si="41"/>
        <v>0.7298136646</v>
      </c>
    </row>
    <row r="58">
      <c r="A58" s="73"/>
      <c r="B58" s="73"/>
      <c r="C58" s="73"/>
      <c r="D58" s="74">
        <f t="shared" si="12"/>
        <v>1</v>
      </c>
      <c r="E58" s="84">
        <f>'SchoolBoard; STUV'!M64</f>
        <v>167</v>
      </c>
      <c r="F58" s="84">
        <f>'SchoolBoard; STUV'!N64</f>
        <v>113</v>
      </c>
      <c r="G58" s="85">
        <f>'SchoolBoard; STUV'!O64</f>
        <v>177</v>
      </c>
      <c r="H58" s="85">
        <f>'SchoolBoard; STUV'!P64</f>
        <v>239</v>
      </c>
      <c r="I58" s="94">
        <f t="shared" si="13"/>
        <v>0.4035714286</v>
      </c>
      <c r="J58" s="95">
        <f t="shared" si="14"/>
        <v>0.5745192308</v>
      </c>
      <c r="K58" s="96">
        <f t="shared" ref="K58:M58" si="260">IF($D58=0,"",POWER($I58,K$2))</f>
        <v>1</v>
      </c>
      <c r="L58" s="96">
        <f t="shared" si="260"/>
        <v>0.4035714286</v>
      </c>
      <c r="M58" s="96">
        <f t="shared" si="260"/>
        <v>0.162869898</v>
      </c>
      <c r="N58" s="97">
        <f t="shared" ref="N58:O58" si="261">IF($D58=0,"",$J58*K58)</f>
        <v>0.5745192308</v>
      </c>
      <c r="O58" s="97">
        <f t="shared" si="261"/>
        <v>0.2318595467</v>
      </c>
      <c r="P58" s="40"/>
      <c r="Q58" s="40"/>
      <c r="R58" s="40"/>
      <c r="S58" s="40"/>
      <c r="T58" s="94">
        <f t="shared" si="17"/>
        <v>0.4035714286</v>
      </c>
      <c r="U58" s="94">
        <f t="shared" si="18"/>
        <v>0.1879054839</v>
      </c>
      <c r="V58" s="98">
        <f t="shared" si="19"/>
        <v>0.6595924447</v>
      </c>
      <c r="W58" s="98">
        <f t="shared" si="20"/>
        <v>0.7131183778</v>
      </c>
      <c r="X58" s="40">
        <f t="shared" si="21"/>
        <v>280</v>
      </c>
      <c r="Y58" s="40">
        <f t="shared" si="22"/>
        <v>416</v>
      </c>
      <c r="Z58" s="40">
        <f t="shared" si="23"/>
        <v>184.6858845</v>
      </c>
      <c r="AA58" s="40">
        <f t="shared" si="24"/>
        <v>95.31411548</v>
      </c>
      <c r="AB58" s="40">
        <f t="shared" si="25"/>
        <v>296.6572452</v>
      </c>
      <c r="AC58" s="40">
        <f t="shared" si="26"/>
        <v>119.3427548</v>
      </c>
      <c r="AD58" s="40">
        <f t="shared" ref="AD58:AE58" si="262">IF($D58=0,"",IFERROR(F58/AA58,0.5))</f>
        <v>1.185553676</v>
      </c>
      <c r="AE58" s="40">
        <f t="shared" si="262"/>
        <v>0.5966481617</v>
      </c>
      <c r="AF58" s="34">
        <f t="shared" si="28"/>
        <v>219</v>
      </c>
      <c r="AG58" s="34">
        <f t="shared" ref="AG58:AH58" si="263">IF($D58=0,"",ROUND(AA58*AD58,0))</f>
        <v>113</v>
      </c>
      <c r="AH58" s="34">
        <f t="shared" si="263"/>
        <v>177</v>
      </c>
      <c r="AI58" s="34">
        <f t="shared" si="30"/>
        <v>71</v>
      </c>
      <c r="AJ58" s="80"/>
      <c r="AK58" s="99"/>
      <c r="AL58" s="17">
        <f>'SchoolBoard; STUV'!F64</f>
        <v>966</v>
      </c>
      <c r="AM58" s="100">
        <f t="shared" si="31"/>
        <v>696</v>
      </c>
      <c r="AN58" s="43">
        <f t="shared" si="32"/>
        <v>0.7204968944</v>
      </c>
      <c r="AO58" s="100">
        <f t="shared" si="33"/>
        <v>580</v>
      </c>
      <c r="AP58" s="42">
        <f t="shared" si="34"/>
        <v>0.6004140787</v>
      </c>
      <c r="AQ58" s="39">
        <f t="shared" si="35"/>
        <v>0.4942528736</v>
      </c>
      <c r="AR58" s="39">
        <f t="shared" si="36"/>
        <v>0.5833333333</v>
      </c>
      <c r="AS58" s="39">
        <f t="shared" si="37"/>
        <v>0.6827586207</v>
      </c>
      <c r="AT58" s="39">
        <f t="shared" si="38"/>
        <v>0.5</v>
      </c>
      <c r="AU58" s="39">
        <f t="shared" si="11"/>
        <v>0.4942528736</v>
      </c>
      <c r="AV58" s="39">
        <f t="shared" si="39"/>
        <v>0.4022988506</v>
      </c>
      <c r="AW58" s="39">
        <f t="shared" si="40"/>
        <v>0.6827586207</v>
      </c>
      <c r="AX58" s="39">
        <f t="shared" si="41"/>
        <v>0.5724137931</v>
      </c>
    </row>
    <row r="59">
      <c r="A59" s="73"/>
      <c r="B59" s="73"/>
      <c r="C59" s="73"/>
      <c r="D59" s="74">
        <f t="shared" si="12"/>
        <v>1</v>
      </c>
      <c r="E59" s="84">
        <f>'SchoolBoard; STUV'!M65</f>
        <v>215</v>
      </c>
      <c r="F59" s="84">
        <f>'SchoolBoard; STUV'!N65</f>
        <v>157</v>
      </c>
      <c r="G59" s="85">
        <f>'SchoolBoard; STUV'!O65</f>
        <v>111</v>
      </c>
      <c r="H59" s="85">
        <f>'SchoolBoard; STUV'!P65</f>
        <v>202</v>
      </c>
      <c r="I59" s="94">
        <f t="shared" si="13"/>
        <v>0.4220430108</v>
      </c>
      <c r="J59" s="95">
        <f t="shared" si="14"/>
        <v>0.6453674121</v>
      </c>
      <c r="K59" s="96">
        <f t="shared" ref="K59:M59" si="264">IF($D59=0,"",POWER($I59,K$2))</f>
        <v>1</v>
      </c>
      <c r="L59" s="96">
        <f t="shared" si="264"/>
        <v>0.4220430108</v>
      </c>
      <c r="M59" s="96">
        <f t="shared" si="264"/>
        <v>0.1781203029</v>
      </c>
      <c r="N59" s="97">
        <f t="shared" ref="N59:O59" si="265">IF($D59=0,"",$J59*K59)</f>
        <v>0.6453674121</v>
      </c>
      <c r="O59" s="97">
        <f t="shared" si="265"/>
        <v>0.2723728057</v>
      </c>
      <c r="P59" s="40"/>
      <c r="Q59" s="40"/>
      <c r="R59" s="40"/>
      <c r="S59" s="40"/>
      <c r="T59" s="94">
        <f t="shared" si="17"/>
        <v>0.4220430108</v>
      </c>
      <c r="U59" s="94">
        <f t="shared" si="18"/>
        <v>0.2587536652</v>
      </c>
      <c r="V59" s="98">
        <f t="shared" si="19"/>
        <v>0.6602862507</v>
      </c>
      <c r="W59" s="98">
        <f t="shared" si="20"/>
        <v>0.6399051087</v>
      </c>
      <c r="X59" s="40">
        <f t="shared" si="21"/>
        <v>372</v>
      </c>
      <c r="Y59" s="40">
        <f t="shared" si="22"/>
        <v>313</v>
      </c>
      <c r="Z59" s="40">
        <f t="shared" si="23"/>
        <v>245.6264853</v>
      </c>
      <c r="AA59" s="40">
        <f t="shared" si="24"/>
        <v>126.3735147</v>
      </c>
      <c r="AB59" s="40">
        <f t="shared" si="25"/>
        <v>200.290299</v>
      </c>
      <c r="AC59" s="40">
        <f t="shared" si="26"/>
        <v>112.709701</v>
      </c>
      <c r="AD59" s="40">
        <f t="shared" ref="AD59:AE59" si="266">IF($D59=0,"",IFERROR(F59/AA59,0.5))</f>
        <v>1.242348924</v>
      </c>
      <c r="AE59" s="40">
        <f t="shared" si="266"/>
        <v>0.5541955878</v>
      </c>
      <c r="AF59" s="34">
        <f t="shared" si="28"/>
        <v>305</v>
      </c>
      <c r="AG59" s="34">
        <f t="shared" ref="AG59:AH59" si="267">IF($D59=0,"",ROUND(AA59*AD59,0))</f>
        <v>157</v>
      </c>
      <c r="AH59" s="34">
        <f t="shared" si="267"/>
        <v>111</v>
      </c>
      <c r="AI59" s="34">
        <f t="shared" si="30"/>
        <v>62</v>
      </c>
      <c r="AJ59" s="80"/>
      <c r="AK59" s="99"/>
      <c r="AL59" s="17">
        <f>'SchoolBoard; STUV'!F65</f>
        <v>936</v>
      </c>
      <c r="AM59" s="100">
        <f t="shared" si="31"/>
        <v>685</v>
      </c>
      <c r="AN59" s="43">
        <f t="shared" si="32"/>
        <v>0.7318376068</v>
      </c>
      <c r="AO59" s="100">
        <f t="shared" si="33"/>
        <v>635</v>
      </c>
      <c r="AP59" s="42">
        <f t="shared" si="34"/>
        <v>0.6784188034</v>
      </c>
      <c r="AQ59" s="39">
        <f t="shared" si="35"/>
        <v>0.4759124088</v>
      </c>
      <c r="AR59" s="39">
        <f t="shared" si="36"/>
        <v>0.6087591241</v>
      </c>
      <c r="AS59" s="39">
        <f t="shared" si="37"/>
        <v>0.6551181102</v>
      </c>
      <c r="AT59" s="39">
        <f t="shared" si="38"/>
        <v>0.5779527559</v>
      </c>
      <c r="AU59" s="39">
        <f t="shared" si="11"/>
        <v>0.4759124088</v>
      </c>
      <c r="AV59" s="39">
        <f t="shared" si="39"/>
        <v>0.5430656934</v>
      </c>
      <c r="AW59" s="39">
        <f t="shared" si="40"/>
        <v>0.6551181102</v>
      </c>
      <c r="AX59" s="39">
        <f t="shared" si="41"/>
        <v>0.7275590551</v>
      </c>
    </row>
    <row r="60">
      <c r="A60" s="73"/>
      <c r="B60" s="73"/>
      <c r="C60" s="73"/>
      <c r="D60" s="74">
        <f t="shared" si="12"/>
        <v>1</v>
      </c>
      <c r="E60" s="84">
        <f>'SchoolBoard; STUV'!M66</f>
        <v>47</v>
      </c>
      <c r="F60" s="84">
        <f>'SchoolBoard; STUV'!N66</f>
        <v>55</v>
      </c>
      <c r="G60" s="85">
        <f>'SchoolBoard; STUV'!O66</f>
        <v>30</v>
      </c>
      <c r="H60" s="85">
        <f>'SchoolBoard; STUV'!P66</f>
        <v>62</v>
      </c>
      <c r="I60" s="94">
        <f t="shared" si="13"/>
        <v>0.5392156863</v>
      </c>
      <c r="J60" s="95">
        <f t="shared" si="14"/>
        <v>0.6739130435</v>
      </c>
      <c r="K60" s="96">
        <f t="shared" ref="K60:M60" si="268">IF($D60=0,"",POWER($I60,K$2))</f>
        <v>1</v>
      </c>
      <c r="L60" s="96">
        <f t="shared" si="268"/>
        <v>0.5392156863</v>
      </c>
      <c r="M60" s="96">
        <f t="shared" si="268"/>
        <v>0.2907535563</v>
      </c>
      <c r="N60" s="97">
        <f t="shared" ref="N60:O60" si="269">IF($D60=0,"",$J60*K60)</f>
        <v>0.6739130435</v>
      </c>
      <c r="O60" s="97">
        <f t="shared" si="269"/>
        <v>0.3633844842</v>
      </c>
      <c r="P60" s="40"/>
      <c r="Q60" s="40"/>
      <c r="R60" s="40"/>
      <c r="S60" s="40"/>
      <c r="T60" s="94">
        <f t="shared" si="17"/>
        <v>0.5392156863</v>
      </c>
      <c r="U60" s="94">
        <f t="shared" si="18"/>
        <v>0.2872992966</v>
      </c>
      <c r="V60" s="98">
        <f t="shared" si="19"/>
        <v>0.5546521548</v>
      </c>
      <c r="W60" s="98">
        <f t="shared" si="20"/>
        <v>0.5817181107</v>
      </c>
      <c r="X60" s="40">
        <f t="shared" si="21"/>
        <v>102</v>
      </c>
      <c r="Y60" s="40">
        <f t="shared" si="22"/>
        <v>92</v>
      </c>
      <c r="Z60" s="40">
        <f t="shared" si="23"/>
        <v>56.57451979</v>
      </c>
      <c r="AA60" s="40">
        <f t="shared" si="24"/>
        <v>45.42548021</v>
      </c>
      <c r="AB60" s="40">
        <f t="shared" si="25"/>
        <v>53.51806618</v>
      </c>
      <c r="AC60" s="40">
        <f t="shared" si="26"/>
        <v>38.48193382</v>
      </c>
      <c r="AD60" s="40">
        <f t="shared" ref="AD60:AE60" si="270">IF($D60=0,"",IFERROR(F60/AA60,0.5))</f>
        <v>1.210774212</v>
      </c>
      <c r="AE60" s="40">
        <f t="shared" si="270"/>
        <v>0.560558371</v>
      </c>
      <c r="AF60" s="34">
        <f t="shared" si="28"/>
        <v>68</v>
      </c>
      <c r="AG60" s="34">
        <f t="shared" ref="AG60:AH60" si="271">IF($D60=0,"",ROUND(AA60*AD60,0))</f>
        <v>55</v>
      </c>
      <c r="AH60" s="34">
        <f t="shared" si="271"/>
        <v>30</v>
      </c>
      <c r="AI60" s="34">
        <f t="shared" si="30"/>
        <v>22</v>
      </c>
      <c r="AJ60" s="80"/>
      <c r="AK60" s="99"/>
      <c r="AL60" s="17">
        <f>'SchoolBoard; STUV'!F66</f>
        <v>322</v>
      </c>
      <c r="AM60" s="100">
        <f t="shared" si="31"/>
        <v>194</v>
      </c>
      <c r="AN60" s="43">
        <f t="shared" si="32"/>
        <v>0.602484472</v>
      </c>
      <c r="AO60" s="100">
        <f t="shared" si="33"/>
        <v>175</v>
      </c>
      <c r="AP60" s="42">
        <f t="shared" si="34"/>
        <v>0.5434782609</v>
      </c>
      <c r="AQ60" s="39">
        <f t="shared" si="35"/>
        <v>0.3969072165</v>
      </c>
      <c r="AR60" s="39">
        <f t="shared" si="36"/>
        <v>0.5618556701</v>
      </c>
      <c r="AS60" s="39">
        <f t="shared" si="37"/>
        <v>0.56</v>
      </c>
      <c r="AT60" s="39">
        <f t="shared" si="38"/>
        <v>0.5142857143</v>
      </c>
      <c r="AU60" s="39">
        <f t="shared" si="11"/>
        <v>0.3969072165</v>
      </c>
      <c r="AV60" s="39">
        <f t="shared" si="39"/>
        <v>0.5257731959</v>
      </c>
      <c r="AW60" s="39">
        <f t="shared" si="40"/>
        <v>0.56</v>
      </c>
      <c r="AX60" s="39">
        <f t="shared" si="41"/>
        <v>0.7028571429</v>
      </c>
    </row>
    <row r="61">
      <c r="A61" s="73"/>
      <c r="B61" s="73"/>
      <c r="C61" s="73"/>
      <c r="D61" s="74">
        <f t="shared" si="12"/>
        <v>1</v>
      </c>
      <c r="E61" s="84">
        <f>'SchoolBoard; STUV'!M67</f>
        <v>18</v>
      </c>
      <c r="F61" s="84">
        <f>'SchoolBoard; STUV'!N67</f>
        <v>26</v>
      </c>
      <c r="G61" s="85">
        <f>'SchoolBoard; STUV'!O67</f>
        <v>14</v>
      </c>
      <c r="H61" s="85">
        <f>'SchoolBoard; STUV'!P67</f>
        <v>22</v>
      </c>
      <c r="I61" s="94">
        <f t="shared" si="13"/>
        <v>0.5909090909</v>
      </c>
      <c r="J61" s="95">
        <f t="shared" si="14"/>
        <v>0.6111111111</v>
      </c>
      <c r="K61" s="96">
        <f t="shared" ref="K61:M61" si="272">IF($D61=0,"",POWER($I61,K$2))</f>
        <v>1</v>
      </c>
      <c r="L61" s="96">
        <f t="shared" si="272"/>
        <v>0.5909090909</v>
      </c>
      <c r="M61" s="96">
        <f t="shared" si="272"/>
        <v>0.3491735537</v>
      </c>
      <c r="N61" s="97">
        <f t="shared" ref="N61:O61" si="273">IF($D61=0,"",$J61*K61)</f>
        <v>0.6111111111</v>
      </c>
      <c r="O61" s="97">
        <f t="shared" si="273"/>
        <v>0.3611111111</v>
      </c>
      <c r="P61" s="40"/>
      <c r="Q61" s="40"/>
      <c r="R61" s="40"/>
      <c r="S61" s="40"/>
      <c r="T61" s="94">
        <f t="shared" si="17"/>
        <v>0.5909090909</v>
      </c>
      <c r="U61" s="94">
        <f t="shared" si="18"/>
        <v>0.2244973642</v>
      </c>
      <c r="V61" s="98">
        <f t="shared" si="19"/>
        <v>0.4883374707</v>
      </c>
      <c r="W61" s="98">
        <f t="shared" si="20"/>
        <v>0.6288206951</v>
      </c>
      <c r="X61" s="40">
        <f t="shared" si="21"/>
        <v>44</v>
      </c>
      <c r="Y61" s="40">
        <f t="shared" si="22"/>
        <v>36</v>
      </c>
      <c r="Z61" s="40">
        <f t="shared" si="23"/>
        <v>21.48684871</v>
      </c>
      <c r="AA61" s="40">
        <f t="shared" si="24"/>
        <v>22.51315129</v>
      </c>
      <c r="AB61" s="40">
        <f t="shared" si="25"/>
        <v>22.63754503</v>
      </c>
      <c r="AC61" s="40">
        <f t="shared" si="26"/>
        <v>13.36245497</v>
      </c>
      <c r="AD61" s="40">
        <f t="shared" ref="AD61:AE61" si="274">IF($D61=0,"",IFERROR(F61/AA61,0.5))</f>
        <v>1.154880526</v>
      </c>
      <c r="AE61" s="40">
        <f t="shared" si="274"/>
        <v>0.6184416192</v>
      </c>
      <c r="AF61" s="34">
        <f t="shared" si="28"/>
        <v>25</v>
      </c>
      <c r="AG61" s="34">
        <f t="shared" ref="AG61:AH61" si="275">IF($D61=0,"",ROUND(AA61*AD61,0))</f>
        <v>26</v>
      </c>
      <c r="AH61" s="34">
        <f t="shared" si="275"/>
        <v>14</v>
      </c>
      <c r="AI61" s="34">
        <f t="shared" si="30"/>
        <v>8</v>
      </c>
      <c r="AJ61" s="80"/>
      <c r="AK61" s="99"/>
      <c r="AL61" s="17">
        <f>'SchoolBoard; STUV'!F67</f>
        <v>132</v>
      </c>
      <c r="AM61" s="100">
        <f t="shared" si="31"/>
        <v>80</v>
      </c>
      <c r="AN61" s="43">
        <f t="shared" si="32"/>
        <v>0.6060606061</v>
      </c>
      <c r="AO61" s="100">
        <f t="shared" si="33"/>
        <v>73</v>
      </c>
      <c r="AP61" s="42">
        <f t="shared" si="34"/>
        <v>0.553030303</v>
      </c>
      <c r="AQ61" s="39">
        <f t="shared" si="35"/>
        <v>0.4</v>
      </c>
      <c r="AR61" s="39">
        <f t="shared" si="36"/>
        <v>0.5</v>
      </c>
      <c r="AS61" s="39">
        <f t="shared" si="37"/>
        <v>0.5342465753</v>
      </c>
      <c r="AT61" s="39">
        <f t="shared" si="38"/>
        <v>0.4520547945</v>
      </c>
      <c r="AU61" s="39">
        <f t="shared" si="11"/>
        <v>0.4</v>
      </c>
      <c r="AV61" s="39">
        <f t="shared" si="39"/>
        <v>0.55</v>
      </c>
      <c r="AW61" s="39">
        <f t="shared" si="40"/>
        <v>0.5342465753</v>
      </c>
      <c r="AX61" s="39">
        <f t="shared" si="41"/>
        <v>0.698630137</v>
      </c>
    </row>
    <row r="62">
      <c r="A62" s="73"/>
      <c r="B62" s="73"/>
      <c r="C62" s="73"/>
      <c r="D62" s="74">
        <f t="shared" si="12"/>
        <v>0</v>
      </c>
      <c r="E62" s="84"/>
      <c r="F62" s="84"/>
      <c r="G62" s="85"/>
      <c r="H62" s="85"/>
      <c r="I62" s="94"/>
      <c r="J62" s="95"/>
      <c r="K62" s="96" t="str">
        <f t="shared" ref="K62:M62" si="276">IF($D62=0,"",POWER($I62,K$2))</f>
        <v/>
      </c>
      <c r="L62" s="96" t="str">
        <f t="shared" si="276"/>
        <v/>
      </c>
      <c r="M62" s="96" t="str">
        <f t="shared" si="276"/>
        <v/>
      </c>
      <c r="N62" s="97" t="str">
        <f t="shared" ref="N62:O62" si="277">IF($D62=0,"",$J62*K62)</f>
        <v/>
      </c>
      <c r="O62" s="97" t="str">
        <f t="shared" si="277"/>
        <v/>
      </c>
      <c r="P62" s="40"/>
      <c r="Q62" s="40"/>
      <c r="R62" s="40"/>
      <c r="S62" s="40"/>
      <c r="T62" s="84" t="str">
        <f t="shared" si="17"/>
        <v/>
      </c>
      <c r="U62" s="84" t="str">
        <f t="shared" si="18"/>
        <v/>
      </c>
      <c r="V62" s="98" t="str">
        <f t="shared" si="19"/>
        <v/>
      </c>
      <c r="W62" s="98" t="str">
        <f t="shared" si="20"/>
        <v/>
      </c>
      <c r="X62" s="40" t="str">
        <f t="shared" si="21"/>
        <v/>
      </c>
      <c r="Y62" s="40" t="str">
        <f t="shared" si="22"/>
        <v/>
      </c>
      <c r="Z62" s="40" t="str">
        <f t="shared" si="23"/>
        <v/>
      </c>
      <c r="AA62" s="40" t="str">
        <f t="shared" si="24"/>
        <v/>
      </c>
      <c r="AB62" s="40" t="str">
        <f t="shared" si="25"/>
        <v/>
      </c>
      <c r="AC62" s="40" t="str">
        <f t="shared" si="26"/>
        <v/>
      </c>
      <c r="AD62" s="40" t="str">
        <f t="shared" ref="AD62:AE62" si="278">IF($D62=0,"",IFERROR(F62/AA62,0.5))</f>
        <v/>
      </c>
      <c r="AE62" s="40" t="str">
        <f t="shared" si="278"/>
        <v/>
      </c>
      <c r="AF62" s="34" t="str">
        <f t="shared" si="28"/>
        <v/>
      </c>
      <c r="AG62" s="34" t="str">
        <f t="shared" ref="AG62:AH62" si="279">IF($D62=0,"",ROUND(AA62*AD62,0))</f>
        <v/>
      </c>
      <c r="AH62" s="34" t="str">
        <f t="shared" si="279"/>
        <v/>
      </c>
      <c r="AI62" s="34" t="str">
        <f t="shared" si="30"/>
        <v/>
      </c>
      <c r="AJ62" s="80"/>
      <c r="AK62" s="99"/>
      <c r="AL62" s="17" t="str">
        <f>'SchoolBoard; STUV'!F68</f>
        <v/>
      </c>
      <c r="AM62" s="100" t="str">
        <f t="shared" si="31"/>
        <v/>
      </c>
      <c r="AN62" s="43" t="str">
        <f t="shared" si="32"/>
        <v/>
      </c>
      <c r="AO62" s="100" t="str">
        <f t="shared" si="33"/>
        <v/>
      </c>
      <c r="AP62" s="42" t="str">
        <f t="shared" si="34"/>
        <v/>
      </c>
      <c r="AQ62" s="39" t="str">
        <f t="shared" si="35"/>
        <v/>
      </c>
      <c r="AR62" s="39" t="str">
        <f t="shared" si="36"/>
        <v/>
      </c>
      <c r="AS62" s="39" t="str">
        <f t="shared" si="37"/>
        <v/>
      </c>
      <c r="AT62" s="39" t="str">
        <f t="shared" si="38"/>
        <v/>
      </c>
      <c r="AU62" s="39" t="str">
        <f t="shared" si="11"/>
        <v/>
      </c>
      <c r="AV62" s="39" t="str">
        <f t="shared" si="39"/>
        <v/>
      </c>
      <c r="AW62" s="39" t="str">
        <f t="shared" si="40"/>
        <v/>
      </c>
      <c r="AX62" s="39" t="str">
        <f t="shared" si="41"/>
        <v/>
      </c>
    </row>
    <row r="63">
      <c r="A63" s="73"/>
      <c r="B63" s="73"/>
      <c r="C63" s="73"/>
      <c r="D63" s="74">
        <f t="shared" si="12"/>
        <v>0</v>
      </c>
      <c r="E63" s="84"/>
      <c r="F63" s="84"/>
      <c r="G63" s="85"/>
      <c r="H63" s="85"/>
      <c r="I63" s="94"/>
      <c r="J63" s="95"/>
      <c r="K63" s="96" t="str">
        <f t="shared" ref="K63:M63" si="280">IF($D63=0,"",POWER($I63,K$2))</f>
        <v/>
      </c>
      <c r="L63" s="96" t="str">
        <f t="shared" si="280"/>
        <v/>
      </c>
      <c r="M63" s="96" t="str">
        <f t="shared" si="280"/>
        <v/>
      </c>
      <c r="N63" s="97" t="str">
        <f t="shared" ref="N63:O63" si="281">IF($D63=0,"",$J63*K63)</f>
        <v/>
      </c>
      <c r="O63" s="97" t="str">
        <f t="shared" si="281"/>
        <v/>
      </c>
      <c r="P63" s="40"/>
      <c r="Q63" s="40"/>
      <c r="R63" s="40"/>
      <c r="S63" s="40"/>
      <c r="T63" s="84" t="str">
        <f t="shared" si="17"/>
        <v/>
      </c>
      <c r="U63" s="84" t="str">
        <f t="shared" si="18"/>
        <v/>
      </c>
      <c r="V63" s="98" t="str">
        <f t="shared" si="19"/>
        <v/>
      </c>
      <c r="W63" s="98" t="str">
        <f t="shared" si="20"/>
        <v/>
      </c>
      <c r="X63" s="40" t="str">
        <f t="shared" si="21"/>
        <v/>
      </c>
      <c r="Y63" s="40" t="str">
        <f t="shared" si="22"/>
        <v/>
      </c>
      <c r="Z63" s="40" t="str">
        <f t="shared" si="23"/>
        <v/>
      </c>
      <c r="AA63" s="40" t="str">
        <f t="shared" si="24"/>
        <v/>
      </c>
      <c r="AB63" s="40" t="str">
        <f t="shared" si="25"/>
        <v/>
      </c>
      <c r="AC63" s="40" t="str">
        <f t="shared" si="26"/>
        <v/>
      </c>
      <c r="AD63" s="40" t="str">
        <f t="shared" ref="AD63:AE63" si="282">IF($D63=0,"",IFERROR(F63/AA63,0.5))</f>
        <v/>
      </c>
      <c r="AE63" s="40" t="str">
        <f t="shared" si="282"/>
        <v/>
      </c>
      <c r="AF63" s="34" t="str">
        <f t="shared" si="28"/>
        <v/>
      </c>
      <c r="AG63" s="34" t="str">
        <f t="shared" ref="AG63:AH63" si="283">IF($D63=0,"",ROUND(AA63*AD63,0))</f>
        <v/>
      </c>
      <c r="AH63" s="34" t="str">
        <f t="shared" si="283"/>
        <v/>
      </c>
      <c r="AI63" s="34" t="str">
        <f t="shared" si="30"/>
        <v/>
      </c>
      <c r="AJ63" s="80"/>
      <c r="AK63" s="99"/>
      <c r="AL63" s="17" t="str">
        <f>'SchoolBoard; STUV'!F69</f>
        <v/>
      </c>
      <c r="AM63" s="100" t="str">
        <f t="shared" si="31"/>
        <v/>
      </c>
      <c r="AN63" s="43" t="str">
        <f t="shared" si="32"/>
        <v/>
      </c>
      <c r="AO63" s="100" t="str">
        <f t="shared" si="33"/>
        <v/>
      </c>
      <c r="AP63" s="42" t="str">
        <f t="shared" si="34"/>
        <v/>
      </c>
      <c r="AQ63" s="39" t="str">
        <f t="shared" si="35"/>
        <v/>
      </c>
      <c r="AR63" s="39" t="str">
        <f t="shared" si="36"/>
        <v/>
      </c>
      <c r="AS63" s="39" t="str">
        <f t="shared" si="37"/>
        <v/>
      </c>
      <c r="AT63" s="39" t="str">
        <f t="shared" si="38"/>
        <v/>
      </c>
      <c r="AU63" s="39" t="str">
        <f t="shared" si="11"/>
        <v/>
      </c>
      <c r="AV63" s="39" t="str">
        <f t="shared" si="39"/>
        <v/>
      </c>
      <c r="AW63" s="39" t="str">
        <f t="shared" si="40"/>
        <v/>
      </c>
      <c r="AX63" s="39" t="str">
        <f t="shared" si="41"/>
        <v/>
      </c>
    </row>
    <row r="64">
      <c r="A64" s="73"/>
      <c r="B64" s="73"/>
      <c r="C64" s="73"/>
      <c r="D64" s="74">
        <f t="shared" si="12"/>
        <v>0</v>
      </c>
      <c r="E64" s="84"/>
      <c r="F64" s="84"/>
      <c r="G64" s="85"/>
      <c r="H64" s="85"/>
      <c r="I64" s="94"/>
      <c r="J64" s="95"/>
      <c r="K64" s="96" t="str">
        <f t="shared" ref="K64:M64" si="284">IF($D64=0,"",POWER($I64,K$2))</f>
        <v/>
      </c>
      <c r="L64" s="96" t="str">
        <f t="shared" si="284"/>
        <v/>
      </c>
      <c r="M64" s="96" t="str">
        <f t="shared" si="284"/>
        <v/>
      </c>
      <c r="N64" s="97" t="str">
        <f t="shared" ref="N64:O64" si="285">IF($D64=0,"",$J64*K64)</f>
        <v/>
      </c>
      <c r="O64" s="97" t="str">
        <f t="shared" si="285"/>
        <v/>
      </c>
      <c r="P64" s="40"/>
      <c r="Q64" s="40"/>
      <c r="R64" s="40"/>
      <c r="S64" s="40"/>
      <c r="T64" s="84" t="str">
        <f t="shared" si="17"/>
        <v/>
      </c>
      <c r="U64" s="84" t="str">
        <f t="shared" si="18"/>
        <v/>
      </c>
      <c r="V64" s="98" t="str">
        <f t="shared" si="19"/>
        <v/>
      </c>
      <c r="W64" s="98" t="str">
        <f t="shared" si="20"/>
        <v/>
      </c>
      <c r="X64" s="40" t="str">
        <f t="shared" si="21"/>
        <v/>
      </c>
      <c r="Y64" s="40" t="str">
        <f t="shared" si="22"/>
        <v/>
      </c>
      <c r="Z64" s="40" t="str">
        <f t="shared" si="23"/>
        <v/>
      </c>
      <c r="AA64" s="40" t="str">
        <f t="shared" si="24"/>
        <v/>
      </c>
      <c r="AB64" s="40" t="str">
        <f t="shared" si="25"/>
        <v/>
      </c>
      <c r="AC64" s="40" t="str">
        <f t="shared" si="26"/>
        <v/>
      </c>
      <c r="AD64" s="40" t="str">
        <f t="shared" ref="AD64:AE64" si="286">IF($D64=0,"",IFERROR(F64/AA64,0.5))</f>
        <v/>
      </c>
      <c r="AE64" s="40" t="str">
        <f t="shared" si="286"/>
        <v/>
      </c>
      <c r="AF64" s="34" t="str">
        <f t="shared" si="28"/>
        <v/>
      </c>
      <c r="AG64" s="34" t="str">
        <f t="shared" ref="AG64:AH64" si="287">IF($D64=0,"",ROUND(AA64*AD64,0))</f>
        <v/>
      </c>
      <c r="AH64" s="34" t="str">
        <f t="shared" si="287"/>
        <v/>
      </c>
      <c r="AI64" s="34" t="str">
        <f t="shared" si="30"/>
        <v/>
      </c>
      <c r="AJ64" s="80"/>
      <c r="AK64" s="99"/>
      <c r="AL64" s="17" t="str">
        <f>'SchoolBoard; STUV'!F70</f>
        <v/>
      </c>
      <c r="AM64" s="100" t="str">
        <f t="shared" si="31"/>
        <v/>
      </c>
      <c r="AN64" s="43" t="str">
        <f t="shared" si="32"/>
        <v/>
      </c>
      <c r="AO64" s="100" t="str">
        <f t="shared" si="33"/>
        <v/>
      </c>
      <c r="AP64" s="42" t="str">
        <f t="shared" si="34"/>
        <v/>
      </c>
      <c r="AQ64" s="39" t="str">
        <f t="shared" si="35"/>
        <v/>
      </c>
      <c r="AR64" s="39" t="str">
        <f t="shared" si="36"/>
        <v/>
      </c>
      <c r="AS64" s="39" t="str">
        <f t="shared" si="37"/>
        <v/>
      </c>
      <c r="AT64" s="39" t="str">
        <f t="shared" si="38"/>
        <v/>
      </c>
      <c r="AU64" s="39" t="str">
        <f t="shared" si="11"/>
        <v/>
      </c>
      <c r="AV64" s="39" t="str">
        <f t="shared" si="39"/>
        <v/>
      </c>
      <c r="AW64" s="39" t="str">
        <f t="shared" si="40"/>
        <v/>
      </c>
      <c r="AX64" s="39" t="str">
        <f t="shared" si="41"/>
        <v/>
      </c>
    </row>
    <row r="65">
      <c r="A65" s="73"/>
      <c r="B65" s="73"/>
      <c r="C65" s="73"/>
      <c r="D65" s="74">
        <f t="shared" si="12"/>
        <v>0</v>
      </c>
      <c r="E65" s="84"/>
      <c r="F65" s="84"/>
      <c r="G65" s="85"/>
      <c r="H65" s="85"/>
      <c r="I65" s="94"/>
      <c r="J65" s="95"/>
      <c r="K65" s="96" t="str">
        <f t="shared" ref="K65:M65" si="288">IF($D65=0,"",POWER($I65,K$2))</f>
        <v/>
      </c>
      <c r="L65" s="96" t="str">
        <f t="shared" si="288"/>
        <v/>
      </c>
      <c r="M65" s="96" t="str">
        <f t="shared" si="288"/>
        <v/>
      </c>
      <c r="N65" s="97" t="str">
        <f t="shared" ref="N65:O65" si="289">IF($D65=0,"",$J65*K65)</f>
        <v/>
      </c>
      <c r="O65" s="97" t="str">
        <f t="shared" si="289"/>
        <v/>
      </c>
      <c r="P65" s="40"/>
      <c r="Q65" s="40"/>
      <c r="R65" s="40"/>
      <c r="S65" s="40"/>
      <c r="T65" s="84" t="str">
        <f t="shared" si="17"/>
        <v/>
      </c>
      <c r="U65" s="84" t="str">
        <f t="shared" si="18"/>
        <v/>
      </c>
      <c r="V65" s="98" t="str">
        <f t="shared" si="19"/>
        <v/>
      </c>
      <c r="W65" s="98" t="str">
        <f t="shared" si="20"/>
        <v/>
      </c>
      <c r="X65" s="40" t="str">
        <f t="shared" si="21"/>
        <v/>
      </c>
      <c r="Y65" s="40" t="str">
        <f t="shared" si="22"/>
        <v/>
      </c>
      <c r="Z65" s="40" t="str">
        <f t="shared" si="23"/>
        <v/>
      </c>
      <c r="AA65" s="40" t="str">
        <f t="shared" si="24"/>
        <v/>
      </c>
      <c r="AB65" s="40" t="str">
        <f t="shared" si="25"/>
        <v/>
      </c>
      <c r="AC65" s="40" t="str">
        <f t="shared" si="26"/>
        <v/>
      </c>
      <c r="AD65" s="40" t="str">
        <f t="shared" ref="AD65:AE65" si="290">IF($D65=0,"",IFERROR(F65/AA65,0.5))</f>
        <v/>
      </c>
      <c r="AE65" s="40" t="str">
        <f t="shared" si="290"/>
        <v/>
      </c>
      <c r="AF65" s="34" t="str">
        <f t="shared" si="28"/>
        <v/>
      </c>
      <c r="AG65" s="34" t="str">
        <f t="shared" ref="AG65:AH65" si="291">IF($D65=0,"",ROUND(AA65*AD65,0))</f>
        <v/>
      </c>
      <c r="AH65" s="34" t="str">
        <f t="shared" si="291"/>
        <v/>
      </c>
      <c r="AI65" s="34" t="str">
        <f t="shared" si="30"/>
        <v/>
      </c>
      <c r="AJ65" s="80"/>
      <c r="AK65" s="99"/>
      <c r="AL65" s="17" t="str">
        <f>'SchoolBoard; STUV'!F71</f>
        <v/>
      </c>
      <c r="AM65" s="100" t="str">
        <f t="shared" si="31"/>
        <v/>
      </c>
      <c r="AN65" s="43" t="str">
        <f t="shared" si="32"/>
        <v/>
      </c>
      <c r="AO65" s="100" t="str">
        <f t="shared" si="33"/>
        <v/>
      </c>
      <c r="AP65" s="42" t="str">
        <f t="shared" si="34"/>
        <v/>
      </c>
      <c r="AQ65" s="39" t="str">
        <f t="shared" si="35"/>
        <v/>
      </c>
      <c r="AR65" s="39" t="str">
        <f t="shared" si="36"/>
        <v/>
      </c>
      <c r="AS65" s="39" t="str">
        <f t="shared" si="37"/>
        <v/>
      </c>
      <c r="AT65" s="39" t="str">
        <f t="shared" si="38"/>
        <v/>
      </c>
      <c r="AU65" s="39" t="str">
        <f t="shared" si="11"/>
        <v/>
      </c>
      <c r="AV65" s="39" t="str">
        <f t="shared" si="39"/>
        <v/>
      </c>
      <c r="AW65" s="39" t="str">
        <f t="shared" si="40"/>
        <v/>
      </c>
      <c r="AX65" s="39" t="str">
        <f t="shared" si="41"/>
        <v/>
      </c>
    </row>
    <row r="66">
      <c r="A66" s="73"/>
      <c r="B66" s="73"/>
      <c r="C66" s="73"/>
      <c r="D66" s="74">
        <f t="shared" si="12"/>
        <v>0</v>
      </c>
      <c r="E66" s="84"/>
      <c r="F66" s="84"/>
      <c r="G66" s="85"/>
      <c r="H66" s="85"/>
      <c r="I66" s="94"/>
      <c r="J66" s="95"/>
      <c r="K66" s="96" t="str">
        <f t="shared" ref="K66:M66" si="292">IF($D66=0,"",POWER($I66,K$2))</f>
        <v/>
      </c>
      <c r="L66" s="96" t="str">
        <f t="shared" si="292"/>
        <v/>
      </c>
      <c r="M66" s="96" t="str">
        <f t="shared" si="292"/>
        <v/>
      </c>
      <c r="N66" s="97" t="str">
        <f t="shared" ref="N66:O66" si="293">IF($D66=0,"",$J66*K66)</f>
        <v/>
      </c>
      <c r="O66" s="97" t="str">
        <f t="shared" si="293"/>
        <v/>
      </c>
      <c r="P66" s="40"/>
      <c r="Q66" s="40"/>
      <c r="R66" s="40"/>
      <c r="S66" s="40"/>
      <c r="T66" s="84" t="str">
        <f t="shared" si="17"/>
        <v/>
      </c>
      <c r="U66" s="84" t="str">
        <f t="shared" si="18"/>
        <v/>
      </c>
      <c r="V66" s="98" t="str">
        <f t="shared" si="19"/>
        <v/>
      </c>
      <c r="W66" s="98" t="str">
        <f t="shared" si="20"/>
        <v/>
      </c>
      <c r="X66" s="40" t="str">
        <f t="shared" si="21"/>
        <v/>
      </c>
      <c r="Y66" s="40" t="str">
        <f t="shared" si="22"/>
        <v/>
      </c>
      <c r="Z66" s="40" t="str">
        <f t="shared" si="23"/>
        <v/>
      </c>
      <c r="AA66" s="40" t="str">
        <f t="shared" si="24"/>
        <v/>
      </c>
      <c r="AB66" s="40" t="str">
        <f t="shared" si="25"/>
        <v/>
      </c>
      <c r="AC66" s="40" t="str">
        <f t="shared" si="26"/>
        <v/>
      </c>
      <c r="AD66" s="40" t="str">
        <f t="shared" ref="AD66:AE66" si="294">IF($D66=0,"",IFERROR(F66/AA66,0.5))</f>
        <v/>
      </c>
      <c r="AE66" s="40" t="str">
        <f t="shared" si="294"/>
        <v/>
      </c>
      <c r="AF66" s="34" t="str">
        <f t="shared" si="28"/>
        <v/>
      </c>
      <c r="AG66" s="34" t="str">
        <f t="shared" ref="AG66:AH66" si="295">IF($D66=0,"",ROUND(AA66*AD66,0))</f>
        <v/>
      </c>
      <c r="AH66" s="34" t="str">
        <f t="shared" si="295"/>
        <v/>
      </c>
      <c r="AI66" s="34" t="str">
        <f t="shared" si="30"/>
        <v/>
      </c>
      <c r="AJ66" s="80"/>
      <c r="AK66" s="99"/>
      <c r="AL66" s="17" t="str">
        <f>'SchoolBoard; STUV'!F72</f>
        <v/>
      </c>
      <c r="AM66" s="100" t="str">
        <f t="shared" si="31"/>
        <v/>
      </c>
      <c r="AN66" s="43" t="str">
        <f t="shared" si="32"/>
        <v/>
      </c>
      <c r="AO66" s="100" t="str">
        <f t="shared" si="33"/>
        <v/>
      </c>
      <c r="AP66" s="42" t="str">
        <f t="shared" si="34"/>
        <v/>
      </c>
      <c r="AQ66" s="39" t="str">
        <f t="shared" si="35"/>
        <v/>
      </c>
      <c r="AR66" s="39" t="str">
        <f t="shared" si="36"/>
        <v/>
      </c>
      <c r="AS66" s="39" t="str">
        <f t="shared" si="37"/>
        <v/>
      </c>
      <c r="AT66" s="39" t="str">
        <f t="shared" si="38"/>
        <v/>
      </c>
      <c r="AU66" s="39" t="str">
        <f t="shared" si="11"/>
        <v/>
      </c>
      <c r="AV66" s="39" t="str">
        <f t="shared" si="39"/>
        <v/>
      </c>
      <c r="AW66" s="39" t="str">
        <f t="shared" si="40"/>
        <v/>
      </c>
      <c r="AX66" s="39" t="str">
        <f t="shared" si="41"/>
        <v/>
      </c>
    </row>
    <row r="67">
      <c r="A67" s="73"/>
      <c r="B67" s="73"/>
      <c r="C67" s="73"/>
      <c r="D67" s="74">
        <f t="shared" si="12"/>
        <v>0</v>
      </c>
      <c r="E67" s="84"/>
      <c r="F67" s="84"/>
      <c r="G67" s="85"/>
      <c r="H67" s="85"/>
      <c r="I67" s="94"/>
      <c r="J67" s="95"/>
      <c r="K67" s="96" t="str">
        <f t="shared" ref="K67:M67" si="296">IF($D67=0,"",POWER($I67,K$2))</f>
        <v/>
      </c>
      <c r="L67" s="96" t="str">
        <f t="shared" si="296"/>
        <v/>
      </c>
      <c r="M67" s="96" t="str">
        <f t="shared" si="296"/>
        <v/>
      </c>
      <c r="N67" s="97" t="str">
        <f t="shared" ref="N67:O67" si="297">IF($D67=0,"",$J67*K67)</f>
        <v/>
      </c>
      <c r="O67" s="97" t="str">
        <f t="shared" si="297"/>
        <v/>
      </c>
      <c r="P67" s="40"/>
      <c r="Q67" s="40"/>
      <c r="R67" s="40"/>
      <c r="S67" s="40"/>
      <c r="T67" s="84" t="str">
        <f t="shared" si="17"/>
        <v/>
      </c>
      <c r="U67" s="84" t="str">
        <f t="shared" si="18"/>
        <v/>
      </c>
      <c r="V67" s="98" t="str">
        <f t="shared" si="19"/>
        <v/>
      </c>
      <c r="W67" s="98" t="str">
        <f t="shared" si="20"/>
        <v/>
      </c>
      <c r="X67" s="40" t="str">
        <f t="shared" si="21"/>
        <v/>
      </c>
      <c r="Y67" s="40" t="str">
        <f t="shared" si="22"/>
        <v/>
      </c>
      <c r="Z67" s="40" t="str">
        <f t="shared" si="23"/>
        <v/>
      </c>
      <c r="AA67" s="40" t="str">
        <f t="shared" si="24"/>
        <v/>
      </c>
      <c r="AB67" s="40" t="str">
        <f t="shared" si="25"/>
        <v/>
      </c>
      <c r="AC67" s="40" t="str">
        <f t="shared" si="26"/>
        <v/>
      </c>
      <c r="AD67" s="40" t="str">
        <f t="shared" ref="AD67:AE67" si="298">IF($D67=0,"",IFERROR(F67/AA67,0.5))</f>
        <v/>
      </c>
      <c r="AE67" s="40" t="str">
        <f t="shared" si="298"/>
        <v/>
      </c>
      <c r="AF67" s="34" t="str">
        <f t="shared" si="28"/>
        <v/>
      </c>
      <c r="AG67" s="34" t="str">
        <f t="shared" ref="AG67:AH67" si="299">IF($D67=0,"",ROUND(AA67*AD67,0))</f>
        <v/>
      </c>
      <c r="AH67" s="34" t="str">
        <f t="shared" si="299"/>
        <v/>
      </c>
      <c r="AI67" s="34" t="str">
        <f t="shared" si="30"/>
        <v/>
      </c>
      <c r="AJ67" s="80"/>
      <c r="AK67" s="99"/>
      <c r="AL67" s="17" t="str">
        <f>'SchoolBoard; STUV'!F73</f>
        <v/>
      </c>
      <c r="AM67" s="100" t="str">
        <f t="shared" si="31"/>
        <v/>
      </c>
      <c r="AN67" s="43" t="str">
        <f t="shared" si="32"/>
        <v/>
      </c>
      <c r="AO67" s="100" t="str">
        <f t="shared" si="33"/>
        <v/>
      </c>
      <c r="AP67" s="42" t="str">
        <f t="shared" si="34"/>
        <v/>
      </c>
      <c r="AQ67" s="39" t="str">
        <f t="shared" si="35"/>
        <v/>
      </c>
      <c r="AR67" s="39" t="str">
        <f t="shared" si="36"/>
        <v/>
      </c>
      <c r="AS67" s="39" t="str">
        <f t="shared" si="37"/>
        <v/>
      </c>
      <c r="AT67" s="39" t="str">
        <f t="shared" si="38"/>
        <v/>
      </c>
      <c r="AU67" s="39" t="str">
        <f t="shared" si="11"/>
        <v/>
      </c>
      <c r="AV67" s="39" t="str">
        <f t="shared" si="39"/>
        <v/>
      </c>
      <c r="AW67" s="39" t="str">
        <f t="shared" si="40"/>
        <v/>
      </c>
      <c r="AX67" s="39" t="str">
        <f t="shared" si="41"/>
        <v/>
      </c>
    </row>
    <row r="68">
      <c r="A68" s="73"/>
      <c r="B68" s="73"/>
      <c r="C68" s="73"/>
      <c r="D68" s="74">
        <f t="shared" si="12"/>
        <v>0</v>
      </c>
      <c r="E68" s="84"/>
      <c r="F68" s="84"/>
      <c r="G68" s="85"/>
      <c r="H68" s="85"/>
      <c r="I68" s="94"/>
      <c r="J68" s="95"/>
      <c r="K68" s="96" t="str">
        <f t="shared" ref="K68:M68" si="300">IF($D68=0,"",POWER($I68,K$2))</f>
        <v/>
      </c>
      <c r="L68" s="96" t="str">
        <f t="shared" si="300"/>
        <v/>
      </c>
      <c r="M68" s="96" t="str">
        <f t="shared" si="300"/>
        <v/>
      </c>
      <c r="N68" s="97" t="str">
        <f t="shared" ref="N68:O68" si="301">IF($D68=0,"",$J68*K68)</f>
        <v/>
      </c>
      <c r="O68" s="97" t="str">
        <f t="shared" si="301"/>
        <v/>
      </c>
      <c r="P68" s="40"/>
      <c r="Q68" s="40"/>
      <c r="R68" s="40"/>
      <c r="S68" s="40"/>
      <c r="T68" s="84" t="str">
        <f t="shared" si="17"/>
        <v/>
      </c>
      <c r="U68" s="84" t="str">
        <f t="shared" si="18"/>
        <v/>
      </c>
      <c r="V68" s="98" t="str">
        <f t="shared" si="19"/>
        <v/>
      </c>
      <c r="W68" s="98" t="str">
        <f t="shared" si="20"/>
        <v/>
      </c>
      <c r="X68" s="40" t="str">
        <f t="shared" si="21"/>
        <v/>
      </c>
      <c r="Y68" s="40" t="str">
        <f t="shared" si="22"/>
        <v/>
      </c>
      <c r="Z68" s="40" t="str">
        <f t="shared" si="23"/>
        <v/>
      </c>
      <c r="AA68" s="40" t="str">
        <f t="shared" si="24"/>
        <v/>
      </c>
      <c r="AB68" s="40" t="str">
        <f t="shared" si="25"/>
        <v/>
      </c>
      <c r="AC68" s="40" t="str">
        <f t="shared" si="26"/>
        <v/>
      </c>
      <c r="AD68" s="40" t="str">
        <f t="shared" ref="AD68:AE68" si="302">IF($D68=0,"",IFERROR(F68/AA68,0.5))</f>
        <v/>
      </c>
      <c r="AE68" s="40" t="str">
        <f t="shared" si="302"/>
        <v/>
      </c>
      <c r="AF68" s="34" t="str">
        <f t="shared" si="28"/>
        <v/>
      </c>
      <c r="AG68" s="34" t="str">
        <f t="shared" ref="AG68:AH68" si="303">IF($D68=0,"",ROUND(AA68*AD68,0))</f>
        <v/>
      </c>
      <c r="AH68" s="34" t="str">
        <f t="shared" si="303"/>
        <v/>
      </c>
      <c r="AI68" s="34" t="str">
        <f t="shared" si="30"/>
        <v/>
      </c>
      <c r="AJ68" s="80"/>
      <c r="AK68" s="99"/>
      <c r="AL68" s="17" t="str">
        <f>'SchoolBoard; STUV'!F74</f>
        <v/>
      </c>
      <c r="AM68" s="100" t="str">
        <f t="shared" si="31"/>
        <v/>
      </c>
      <c r="AN68" s="43" t="str">
        <f t="shared" si="32"/>
        <v/>
      </c>
      <c r="AO68" s="100" t="str">
        <f t="shared" si="33"/>
        <v/>
      </c>
      <c r="AP68" s="42" t="str">
        <f t="shared" si="34"/>
        <v/>
      </c>
      <c r="AQ68" s="39" t="str">
        <f t="shared" si="35"/>
        <v/>
      </c>
      <c r="AR68" s="39" t="str">
        <f t="shared" si="36"/>
        <v/>
      </c>
      <c r="AS68" s="39" t="str">
        <f t="shared" si="37"/>
        <v/>
      </c>
      <c r="AT68" s="39" t="str">
        <f t="shared" si="38"/>
        <v/>
      </c>
      <c r="AU68" s="39" t="str">
        <f t="shared" si="11"/>
        <v/>
      </c>
      <c r="AV68" s="39" t="str">
        <f t="shared" si="39"/>
        <v/>
      </c>
      <c r="AW68" s="39" t="str">
        <f t="shared" si="40"/>
        <v/>
      </c>
      <c r="AX68" s="39" t="str">
        <f t="shared" si="41"/>
        <v/>
      </c>
    </row>
    <row r="69">
      <c r="A69" s="73"/>
      <c r="B69" s="73"/>
      <c r="C69" s="73"/>
      <c r="D69" s="74">
        <f t="shared" si="12"/>
        <v>0</v>
      </c>
      <c r="E69" s="84"/>
      <c r="F69" s="84"/>
      <c r="G69" s="85"/>
      <c r="H69" s="85"/>
      <c r="I69" s="94"/>
      <c r="J69" s="95"/>
      <c r="K69" s="96" t="str">
        <f t="shared" ref="K69:M69" si="304">IF($D69=0,"",POWER($I69,K$2))</f>
        <v/>
      </c>
      <c r="L69" s="96" t="str">
        <f t="shared" si="304"/>
        <v/>
      </c>
      <c r="M69" s="96" t="str">
        <f t="shared" si="304"/>
        <v/>
      </c>
      <c r="N69" s="97" t="str">
        <f t="shared" ref="N69:O69" si="305">IF($D69=0,"",$J69*K69)</f>
        <v/>
      </c>
      <c r="O69" s="97" t="str">
        <f t="shared" si="305"/>
        <v/>
      </c>
      <c r="P69" s="40"/>
      <c r="Q69" s="40"/>
      <c r="R69" s="40"/>
      <c r="S69" s="40"/>
      <c r="T69" s="84" t="str">
        <f t="shared" si="17"/>
        <v/>
      </c>
      <c r="U69" s="84" t="str">
        <f t="shared" si="18"/>
        <v/>
      </c>
      <c r="V69" s="98" t="str">
        <f t="shared" si="19"/>
        <v/>
      </c>
      <c r="W69" s="98" t="str">
        <f t="shared" si="20"/>
        <v/>
      </c>
      <c r="X69" s="40" t="str">
        <f t="shared" si="21"/>
        <v/>
      </c>
      <c r="Y69" s="40" t="str">
        <f t="shared" si="22"/>
        <v/>
      </c>
      <c r="Z69" s="40" t="str">
        <f t="shared" si="23"/>
        <v/>
      </c>
      <c r="AA69" s="40" t="str">
        <f t="shared" si="24"/>
        <v/>
      </c>
      <c r="AB69" s="40" t="str">
        <f t="shared" si="25"/>
        <v/>
      </c>
      <c r="AC69" s="40" t="str">
        <f t="shared" si="26"/>
        <v/>
      </c>
      <c r="AD69" s="40" t="str">
        <f t="shared" ref="AD69:AE69" si="306">IF($D69=0,"",IFERROR(F69/AA69,0.5))</f>
        <v/>
      </c>
      <c r="AE69" s="40" t="str">
        <f t="shared" si="306"/>
        <v/>
      </c>
      <c r="AF69" s="34" t="str">
        <f t="shared" si="28"/>
        <v/>
      </c>
      <c r="AG69" s="34" t="str">
        <f t="shared" ref="AG69:AH69" si="307">IF($D69=0,"",ROUND(AA69*AD69,0))</f>
        <v/>
      </c>
      <c r="AH69" s="34" t="str">
        <f t="shared" si="307"/>
        <v/>
      </c>
      <c r="AI69" s="34" t="str">
        <f t="shared" si="30"/>
        <v/>
      </c>
      <c r="AJ69" s="80"/>
      <c r="AK69" s="99"/>
      <c r="AL69" s="17" t="str">
        <f>'SchoolBoard; STUV'!F75</f>
        <v/>
      </c>
      <c r="AM69" s="100" t="str">
        <f t="shared" si="31"/>
        <v/>
      </c>
      <c r="AN69" s="43" t="str">
        <f t="shared" si="32"/>
        <v/>
      </c>
      <c r="AO69" s="100" t="str">
        <f t="shared" si="33"/>
        <v/>
      </c>
      <c r="AP69" s="42" t="str">
        <f t="shared" si="34"/>
        <v/>
      </c>
      <c r="AQ69" s="39" t="str">
        <f t="shared" si="35"/>
        <v/>
      </c>
      <c r="AR69" s="39" t="str">
        <f t="shared" si="36"/>
        <v/>
      </c>
      <c r="AS69" s="39" t="str">
        <f t="shared" si="37"/>
        <v/>
      </c>
      <c r="AT69" s="39" t="str">
        <f t="shared" si="38"/>
        <v/>
      </c>
      <c r="AU69" s="39" t="str">
        <f t="shared" si="11"/>
        <v/>
      </c>
      <c r="AV69" s="39" t="str">
        <f t="shared" si="39"/>
        <v/>
      </c>
      <c r="AW69" s="39" t="str">
        <f t="shared" si="40"/>
        <v/>
      </c>
      <c r="AX69" s="39" t="str">
        <f t="shared" si="41"/>
        <v/>
      </c>
    </row>
    <row r="70">
      <c r="A70" s="73"/>
      <c r="B70" s="73"/>
      <c r="C70" s="73"/>
      <c r="D70" s="74">
        <f t="shared" si="12"/>
        <v>0</v>
      </c>
      <c r="E70" s="84"/>
      <c r="F70" s="84"/>
      <c r="G70" s="85"/>
      <c r="H70" s="85"/>
      <c r="I70" s="94"/>
      <c r="J70" s="95"/>
      <c r="K70" s="96" t="str">
        <f t="shared" ref="K70:M70" si="308">IF($D70=0,"",POWER($I70,K$2))</f>
        <v/>
      </c>
      <c r="L70" s="96" t="str">
        <f t="shared" si="308"/>
        <v/>
      </c>
      <c r="M70" s="96" t="str">
        <f t="shared" si="308"/>
        <v/>
      </c>
      <c r="N70" s="97" t="str">
        <f t="shared" ref="N70:O70" si="309">IF($D70=0,"",$J70*K70)</f>
        <v/>
      </c>
      <c r="O70" s="97" t="str">
        <f t="shared" si="309"/>
        <v/>
      </c>
      <c r="P70" s="40"/>
      <c r="Q70" s="40"/>
      <c r="R70" s="40"/>
      <c r="S70" s="40"/>
      <c r="T70" s="84" t="str">
        <f t="shared" si="17"/>
        <v/>
      </c>
      <c r="U70" s="84" t="str">
        <f t="shared" si="18"/>
        <v/>
      </c>
      <c r="V70" s="98" t="str">
        <f t="shared" si="19"/>
        <v/>
      </c>
      <c r="W70" s="98" t="str">
        <f t="shared" si="20"/>
        <v/>
      </c>
      <c r="X70" s="40" t="str">
        <f t="shared" si="21"/>
        <v/>
      </c>
      <c r="Y70" s="40" t="str">
        <f t="shared" si="22"/>
        <v/>
      </c>
      <c r="Z70" s="40" t="str">
        <f t="shared" si="23"/>
        <v/>
      </c>
      <c r="AA70" s="40" t="str">
        <f t="shared" si="24"/>
        <v/>
      </c>
      <c r="AB70" s="40" t="str">
        <f t="shared" si="25"/>
        <v/>
      </c>
      <c r="AC70" s="40" t="str">
        <f t="shared" si="26"/>
        <v/>
      </c>
      <c r="AD70" s="40" t="str">
        <f t="shared" ref="AD70:AE70" si="310">IF($D70=0,"",IFERROR(F70/AA70,0.5))</f>
        <v/>
      </c>
      <c r="AE70" s="40" t="str">
        <f t="shared" si="310"/>
        <v/>
      </c>
      <c r="AF70" s="34" t="str">
        <f t="shared" si="28"/>
        <v/>
      </c>
      <c r="AG70" s="34" t="str">
        <f t="shared" ref="AG70:AH70" si="311">IF($D70=0,"",ROUND(AA70*AD70,0))</f>
        <v/>
      </c>
      <c r="AH70" s="34" t="str">
        <f t="shared" si="311"/>
        <v/>
      </c>
      <c r="AI70" s="34" t="str">
        <f t="shared" si="30"/>
        <v/>
      </c>
      <c r="AJ70" s="80"/>
      <c r="AK70" s="99"/>
      <c r="AL70" s="17" t="str">
        <f>'SchoolBoard; STUV'!F76</f>
        <v/>
      </c>
      <c r="AM70" s="100" t="str">
        <f t="shared" si="31"/>
        <v/>
      </c>
      <c r="AN70" s="43" t="str">
        <f t="shared" si="32"/>
        <v/>
      </c>
      <c r="AO70" s="100" t="str">
        <f t="shared" si="33"/>
        <v/>
      </c>
      <c r="AP70" s="42" t="str">
        <f t="shared" si="34"/>
        <v/>
      </c>
      <c r="AQ70" s="39" t="str">
        <f t="shared" si="35"/>
        <v/>
      </c>
      <c r="AR70" s="39" t="str">
        <f t="shared" si="36"/>
        <v/>
      </c>
      <c r="AS70" s="39" t="str">
        <f t="shared" si="37"/>
        <v/>
      </c>
      <c r="AT70" s="39" t="str">
        <f t="shared" si="38"/>
        <v/>
      </c>
      <c r="AU70" s="39" t="str">
        <f t="shared" si="11"/>
        <v/>
      </c>
      <c r="AV70" s="39" t="str">
        <f t="shared" si="39"/>
        <v/>
      </c>
      <c r="AW70" s="39" t="str">
        <f t="shared" si="40"/>
        <v/>
      </c>
      <c r="AX70" s="39" t="str">
        <f t="shared" si="41"/>
        <v/>
      </c>
    </row>
    <row r="71">
      <c r="A71" s="73"/>
      <c r="B71" s="73"/>
      <c r="C71" s="73"/>
      <c r="D71" s="74">
        <f t="shared" si="12"/>
        <v>0</v>
      </c>
      <c r="E71" s="84"/>
      <c r="F71" s="84"/>
      <c r="G71" s="85"/>
      <c r="H71" s="85"/>
      <c r="I71" s="94"/>
      <c r="J71" s="95"/>
      <c r="K71" s="96" t="str">
        <f t="shared" ref="K71:M71" si="312">IF($D71=0,"",POWER($I71,K$2))</f>
        <v/>
      </c>
      <c r="L71" s="96" t="str">
        <f t="shared" si="312"/>
        <v/>
      </c>
      <c r="M71" s="96" t="str">
        <f t="shared" si="312"/>
        <v/>
      </c>
      <c r="N71" s="97" t="str">
        <f t="shared" ref="N71:O71" si="313">IF($D71=0,"",$J71*K71)</f>
        <v/>
      </c>
      <c r="O71" s="97" t="str">
        <f t="shared" si="313"/>
        <v/>
      </c>
      <c r="P71" s="40"/>
      <c r="Q71" s="40"/>
      <c r="R71" s="40"/>
      <c r="S71" s="40"/>
      <c r="T71" s="84" t="str">
        <f t="shared" si="17"/>
        <v/>
      </c>
      <c r="U71" s="84" t="str">
        <f t="shared" si="18"/>
        <v/>
      </c>
      <c r="V71" s="98" t="str">
        <f t="shared" si="19"/>
        <v/>
      </c>
      <c r="W71" s="98" t="str">
        <f t="shared" si="20"/>
        <v/>
      </c>
      <c r="X71" s="40" t="str">
        <f t="shared" si="21"/>
        <v/>
      </c>
      <c r="Y71" s="40" t="str">
        <f t="shared" si="22"/>
        <v/>
      </c>
      <c r="Z71" s="40" t="str">
        <f t="shared" si="23"/>
        <v/>
      </c>
      <c r="AA71" s="40" t="str">
        <f t="shared" si="24"/>
        <v/>
      </c>
      <c r="AB71" s="40" t="str">
        <f t="shared" si="25"/>
        <v/>
      </c>
      <c r="AC71" s="40" t="str">
        <f t="shared" si="26"/>
        <v/>
      </c>
      <c r="AD71" s="40" t="str">
        <f t="shared" ref="AD71:AE71" si="314">IF($D71=0,"",IFERROR(F71/AA71,0.5))</f>
        <v/>
      </c>
      <c r="AE71" s="40" t="str">
        <f t="shared" si="314"/>
        <v/>
      </c>
      <c r="AF71" s="34" t="str">
        <f t="shared" si="28"/>
        <v/>
      </c>
      <c r="AG71" s="34" t="str">
        <f t="shared" ref="AG71:AH71" si="315">IF($D71=0,"",ROUND(AA71*AD71,0))</f>
        <v/>
      </c>
      <c r="AH71" s="34" t="str">
        <f t="shared" si="315"/>
        <v/>
      </c>
      <c r="AI71" s="34" t="str">
        <f t="shared" si="30"/>
        <v/>
      </c>
      <c r="AJ71" s="80"/>
      <c r="AK71" s="99"/>
      <c r="AL71" s="17" t="str">
        <f>'SchoolBoard; STUV'!F77</f>
        <v/>
      </c>
      <c r="AM71" s="100" t="str">
        <f t="shared" si="31"/>
        <v/>
      </c>
      <c r="AN71" s="43" t="str">
        <f t="shared" si="32"/>
        <v/>
      </c>
      <c r="AO71" s="100" t="str">
        <f t="shared" si="33"/>
        <v/>
      </c>
      <c r="AP71" s="42" t="str">
        <f t="shared" si="34"/>
        <v/>
      </c>
      <c r="AQ71" s="39" t="str">
        <f t="shared" si="35"/>
        <v/>
      </c>
      <c r="AR71" s="39" t="str">
        <f t="shared" si="36"/>
        <v/>
      </c>
      <c r="AS71" s="39" t="str">
        <f t="shared" si="37"/>
        <v/>
      </c>
      <c r="AT71" s="39" t="str">
        <f t="shared" si="38"/>
        <v/>
      </c>
      <c r="AU71" s="39" t="str">
        <f t="shared" si="11"/>
        <v/>
      </c>
      <c r="AV71" s="39" t="str">
        <f t="shared" si="39"/>
        <v/>
      </c>
      <c r="AW71" s="39" t="str">
        <f t="shared" si="40"/>
        <v/>
      </c>
      <c r="AX71" s="39" t="str">
        <f t="shared" si="41"/>
        <v/>
      </c>
    </row>
    <row r="72">
      <c r="A72" s="73"/>
      <c r="B72" s="73"/>
      <c r="C72" s="73"/>
      <c r="D72" s="74">
        <f t="shared" si="12"/>
        <v>0</v>
      </c>
      <c r="E72" s="84"/>
      <c r="F72" s="84"/>
      <c r="G72" s="85"/>
      <c r="H72" s="85"/>
      <c r="I72" s="94"/>
      <c r="J72" s="95"/>
      <c r="K72" s="96" t="str">
        <f t="shared" ref="K72:M72" si="316">IF($D72=0,"",POWER($I72,K$2))</f>
        <v/>
      </c>
      <c r="L72" s="96" t="str">
        <f t="shared" si="316"/>
        <v/>
      </c>
      <c r="M72" s="96" t="str">
        <f t="shared" si="316"/>
        <v/>
      </c>
      <c r="N72" s="97" t="str">
        <f t="shared" ref="N72:O72" si="317">IF($D72=0,"",$J72*K72)</f>
        <v/>
      </c>
      <c r="O72" s="97" t="str">
        <f t="shared" si="317"/>
        <v/>
      </c>
      <c r="P72" s="40"/>
      <c r="Q72" s="40"/>
      <c r="R72" s="40"/>
      <c r="S72" s="40"/>
      <c r="T72" s="84" t="str">
        <f t="shared" si="17"/>
        <v/>
      </c>
      <c r="U72" s="84" t="str">
        <f t="shared" si="18"/>
        <v/>
      </c>
      <c r="V72" s="98" t="str">
        <f t="shared" si="19"/>
        <v/>
      </c>
      <c r="W72" s="98" t="str">
        <f t="shared" si="20"/>
        <v/>
      </c>
      <c r="X72" s="40" t="str">
        <f t="shared" si="21"/>
        <v/>
      </c>
      <c r="Y72" s="40" t="str">
        <f t="shared" si="22"/>
        <v/>
      </c>
      <c r="Z72" s="40" t="str">
        <f t="shared" si="23"/>
        <v/>
      </c>
      <c r="AA72" s="40" t="str">
        <f t="shared" si="24"/>
        <v/>
      </c>
      <c r="AB72" s="40" t="str">
        <f t="shared" si="25"/>
        <v/>
      </c>
      <c r="AC72" s="40" t="str">
        <f t="shared" si="26"/>
        <v/>
      </c>
      <c r="AD72" s="40" t="str">
        <f t="shared" ref="AD72:AE72" si="318">IF($D72=0,"",IFERROR(F72/AA72,0.5))</f>
        <v/>
      </c>
      <c r="AE72" s="40" t="str">
        <f t="shared" si="318"/>
        <v/>
      </c>
      <c r="AF72" s="34" t="str">
        <f t="shared" si="28"/>
        <v/>
      </c>
      <c r="AG72" s="34" t="str">
        <f t="shared" ref="AG72:AH72" si="319">IF($D72=0,"",ROUND(AA72*AD72,0))</f>
        <v/>
      </c>
      <c r="AH72" s="34" t="str">
        <f t="shared" si="319"/>
        <v/>
      </c>
      <c r="AI72" s="34" t="str">
        <f t="shared" si="30"/>
        <v/>
      </c>
      <c r="AJ72" s="80"/>
      <c r="AK72" s="99"/>
      <c r="AL72" s="17" t="str">
        <f>'SchoolBoard; STUV'!F78</f>
        <v/>
      </c>
      <c r="AM72" s="100" t="str">
        <f t="shared" si="31"/>
        <v/>
      </c>
      <c r="AN72" s="43" t="str">
        <f t="shared" si="32"/>
        <v/>
      </c>
      <c r="AO72" s="100" t="str">
        <f t="shared" si="33"/>
        <v/>
      </c>
      <c r="AP72" s="42" t="str">
        <f t="shared" si="34"/>
        <v/>
      </c>
      <c r="AQ72" s="39" t="str">
        <f t="shared" si="35"/>
        <v/>
      </c>
      <c r="AR72" s="39" t="str">
        <f t="shared" si="36"/>
        <v/>
      </c>
      <c r="AS72" s="39" t="str">
        <f t="shared" si="37"/>
        <v/>
      </c>
      <c r="AT72" s="39" t="str">
        <f t="shared" si="38"/>
        <v/>
      </c>
      <c r="AU72" s="39" t="str">
        <f t="shared" si="11"/>
        <v/>
      </c>
      <c r="AV72" s="39" t="str">
        <f t="shared" si="39"/>
        <v/>
      </c>
      <c r="AW72" s="39" t="str">
        <f t="shared" si="40"/>
        <v/>
      </c>
      <c r="AX72" s="39" t="str">
        <f t="shared" si="41"/>
        <v/>
      </c>
    </row>
    <row r="73">
      <c r="A73" s="73"/>
      <c r="B73" s="73"/>
      <c r="C73" s="73"/>
      <c r="D73" s="74">
        <f t="shared" si="12"/>
        <v>0</v>
      </c>
      <c r="E73" s="84"/>
      <c r="F73" s="84"/>
      <c r="G73" s="85"/>
      <c r="H73" s="85"/>
      <c r="I73" s="94"/>
      <c r="J73" s="95"/>
      <c r="K73" s="96" t="str">
        <f t="shared" ref="K73:M73" si="320">IF($D73=0,"",POWER($I73,K$2))</f>
        <v/>
      </c>
      <c r="L73" s="96" t="str">
        <f t="shared" si="320"/>
        <v/>
      </c>
      <c r="M73" s="96" t="str">
        <f t="shared" si="320"/>
        <v/>
      </c>
      <c r="N73" s="97" t="str">
        <f t="shared" ref="N73:O73" si="321">IF($D73=0,"",$J73*K73)</f>
        <v/>
      </c>
      <c r="O73" s="97" t="str">
        <f t="shared" si="321"/>
        <v/>
      </c>
      <c r="P73" s="40"/>
      <c r="Q73" s="40"/>
      <c r="R73" s="40"/>
      <c r="S73" s="40"/>
      <c r="T73" s="84" t="str">
        <f t="shared" si="17"/>
        <v/>
      </c>
      <c r="U73" s="84" t="str">
        <f t="shared" si="18"/>
        <v/>
      </c>
      <c r="V73" s="98" t="str">
        <f t="shared" si="19"/>
        <v/>
      </c>
      <c r="W73" s="98" t="str">
        <f t="shared" si="20"/>
        <v/>
      </c>
      <c r="X73" s="40" t="str">
        <f t="shared" si="21"/>
        <v/>
      </c>
      <c r="Y73" s="40" t="str">
        <f t="shared" si="22"/>
        <v/>
      </c>
      <c r="Z73" s="40" t="str">
        <f t="shared" si="23"/>
        <v/>
      </c>
      <c r="AA73" s="40" t="str">
        <f t="shared" si="24"/>
        <v/>
      </c>
      <c r="AB73" s="40" t="str">
        <f t="shared" si="25"/>
        <v/>
      </c>
      <c r="AC73" s="40" t="str">
        <f t="shared" si="26"/>
        <v/>
      </c>
      <c r="AD73" s="40" t="str">
        <f t="shared" ref="AD73:AE73" si="322">IF($D73=0,"",IFERROR(F73/AA73,0.5))</f>
        <v/>
      </c>
      <c r="AE73" s="40" t="str">
        <f t="shared" si="322"/>
        <v/>
      </c>
      <c r="AF73" s="34" t="str">
        <f t="shared" si="28"/>
        <v/>
      </c>
      <c r="AG73" s="34" t="str">
        <f t="shared" ref="AG73:AH73" si="323">IF($D73=0,"",ROUND(AA73*AD73,0))</f>
        <v/>
      </c>
      <c r="AH73" s="34" t="str">
        <f t="shared" si="323"/>
        <v/>
      </c>
      <c r="AI73" s="34" t="str">
        <f t="shared" si="30"/>
        <v/>
      </c>
      <c r="AJ73" s="80"/>
      <c r="AK73" s="99"/>
      <c r="AL73" s="17"/>
      <c r="AM73" s="100" t="str">
        <f t="shared" si="31"/>
        <v/>
      </c>
      <c r="AN73" s="43" t="str">
        <f t="shared" si="32"/>
        <v/>
      </c>
      <c r="AO73" s="100" t="str">
        <f t="shared" si="33"/>
        <v/>
      </c>
      <c r="AP73" s="42" t="str">
        <f t="shared" si="34"/>
        <v/>
      </c>
      <c r="AQ73" s="39" t="str">
        <f t="shared" si="35"/>
        <v/>
      </c>
      <c r="AR73" s="39" t="str">
        <f t="shared" si="36"/>
        <v/>
      </c>
      <c r="AS73" s="39" t="str">
        <f t="shared" si="37"/>
        <v/>
      </c>
      <c r="AT73" s="39" t="str">
        <f t="shared" si="38"/>
        <v/>
      </c>
      <c r="AU73" s="39" t="str">
        <f t="shared" si="11"/>
        <v/>
      </c>
      <c r="AV73" s="39" t="str">
        <f t="shared" si="39"/>
        <v/>
      </c>
      <c r="AW73" s="39" t="str">
        <f t="shared" si="40"/>
        <v/>
      </c>
      <c r="AX73" s="39" t="str">
        <f t="shared" si="41"/>
        <v/>
      </c>
    </row>
    <row r="74">
      <c r="A74" s="73"/>
      <c r="B74" s="73"/>
      <c r="C74" s="73"/>
      <c r="D74" s="74">
        <f t="shared" si="12"/>
        <v>0</v>
      </c>
      <c r="E74" s="84"/>
      <c r="F74" s="84"/>
      <c r="G74" s="85"/>
      <c r="H74" s="85"/>
      <c r="I74" s="94"/>
      <c r="J74" s="95"/>
      <c r="K74" s="96" t="str">
        <f t="shared" ref="K74:M74" si="324">IF($D74=0,"",POWER($I74,K$2))</f>
        <v/>
      </c>
      <c r="L74" s="96" t="str">
        <f t="shared" si="324"/>
        <v/>
      </c>
      <c r="M74" s="96" t="str">
        <f t="shared" si="324"/>
        <v/>
      </c>
      <c r="N74" s="97" t="str">
        <f t="shared" ref="N74:O74" si="325">IF($D74=0,"",$J74*K74)</f>
        <v/>
      </c>
      <c r="O74" s="97" t="str">
        <f t="shared" si="325"/>
        <v/>
      </c>
      <c r="P74" s="40"/>
      <c r="Q74" s="40"/>
      <c r="R74" s="40"/>
      <c r="S74" s="40"/>
      <c r="T74" s="84" t="str">
        <f t="shared" si="17"/>
        <v/>
      </c>
      <c r="U74" s="84" t="str">
        <f t="shared" si="18"/>
        <v/>
      </c>
      <c r="V74" s="98" t="str">
        <f t="shared" si="19"/>
        <v/>
      </c>
      <c r="W74" s="98" t="str">
        <f t="shared" si="20"/>
        <v/>
      </c>
      <c r="X74" s="40" t="str">
        <f t="shared" si="21"/>
        <v/>
      </c>
      <c r="Y74" s="40" t="str">
        <f t="shared" si="22"/>
        <v/>
      </c>
      <c r="Z74" s="40" t="str">
        <f t="shared" si="23"/>
        <v/>
      </c>
      <c r="AA74" s="40" t="str">
        <f t="shared" si="24"/>
        <v/>
      </c>
      <c r="AB74" s="40" t="str">
        <f t="shared" si="25"/>
        <v/>
      </c>
      <c r="AC74" s="40" t="str">
        <f t="shared" si="26"/>
        <v/>
      </c>
      <c r="AD74" s="40" t="str">
        <f t="shared" ref="AD74:AE74" si="326">IF($D74=0,"",IFERROR(F74/AA74,0.5))</f>
        <v/>
      </c>
      <c r="AE74" s="40" t="str">
        <f t="shared" si="326"/>
        <v/>
      </c>
      <c r="AF74" s="34" t="str">
        <f t="shared" si="28"/>
        <v/>
      </c>
      <c r="AG74" s="34" t="str">
        <f t="shared" ref="AG74:AH74" si="327">IF($D74=0,"",ROUND(AA74*AD74,0))</f>
        <v/>
      </c>
      <c r="AH74" s="34" t="str">
        <f t="shared" si="327"/>
        <v/>
      </c>
      <c r="AI74" s="34" t="str">
        <f t="shared" si="30"/>
        <v/>
      </c>
      <c r="AJ74" s="80"/>
      <c r="AK74" s="99"/>
      <c r="AL74" s="17"/>
      <c r="AM74" s="100" t="str">
        <f t="shared" si="31"/>
        <v/>
      </c>
      <c r="AN74" s="43" t="str">
        <f t="shared" si="32"/>
        <v/>
      </c>
      <c r="AO74" s="100" t="str">
        <f t="shared" si="33"/>
        <v/>
      </c>
      <c r="AP74" s="42" t="str">
        <f t="shared" si="34"/>
        <v/>
      </c>
      <c r="AQ74" s="39" t="str">
        <f t="shared" si="35"/>
        <v/>
      </c>
      <c r="AR74" s="39" t="str">
        <f t="shared" si="36"/>
        <v/>
      </c>
      <c r="AS74" s="39" t="str">
        <f t="shared" si="37"/>
        <v/>
      </c>
      <c r="AT74" s="39" t="str">
        <f t="shared" si="38"/>
        <v/>
      </c>
      <c r="AU74" s="39" t="str">
        <f t="shared" si="11"/>
        <v/>
      </c>
      <c r="AV74" s="39" t="str">
        <f t="shared" si="39"/>
        <v/>
      </c>
      <c r="AW74" s="39" t="str">
        <f t="shared" si="40"/>
        <v/>
      </c>
      <c r="AX74" s="39" t="str">
        <f t="shared" si="41"/>
        <v/>
      </c>
    </row>
    <row r="75">
      <c r="A75" s="73"/>
      <c r="B75" s="73"/>
      <c r="C75" s="73"/>
      <c r="D75" s="74">
        <f t="shared" si="12"/>
        <v>0</v>
      </c>
      <c r="E75" s="84"/>
      <c r="F75" s="84"/>
      <c r="G75" s="85"/>
      <c r="H75" s="85"/>
      <c r="I75" s="94"/>
      <c r="J75" s="95"/>
      <c r="K75" s="96" t="str">
        <f t="shared" ref="K75:M75" si="328">IF($D75=0,"",POWER($I75,K$2))</f>
        <v/>
      </c>
      <c r="L75" s="96" t="str">
        <f t="shared" si="328"/>
        <v/>
      </c>
      <c r="M75" s="96" t="str">
        <f t="shared" si="328"/>
        <v/>
      </c>
      <c r="N75" s="97" t="str">
        <f t="shared" ref="N75:O75" si="329">IF($D75=0,"",$J75*K75)</f>
        <v/>
      </c>
      <c r="O75" s="97" t="str">
        <f t="shared" si="329"/>
        <v/>
      </c>
      <c r="P75" s="40"/>
      <c r="Q75" s="40"/>
      <c r="R75" s="40"/>
      <c r="S75" s="40"/>
      <c r="T75" s="84" t="str">
        <f t="shared" si="17"/>
        <v/>
      </c>
      <c r="U75" s="84" t="str">
        <f t="shared" si="18"/>
        <v/>
      </c>
      <c r="V75" s="98" t="str">
        <f t="shared" si="19"/>
        <v/>
      </c>
      <c r="W75" s="98" t="str">
        <f t="shared" si="20"/>
        <v/>
      </c>
      <c r="X75" s="40" t="str">
        <f t="shared" si="21"/>
        <v/>
      </c>
      <c r="Y75" s="40" t="str">
        <f t="shared" si="22"/>
        <v/>
      </c>
      <c r="Z75" s="40" t="str">
        <f t="shared" si="23"/>
        <v/>
      </c>
      <c r="AA75" s="40" t="str">
        <f t="shared" si="24"/>
        <v/>
      </c>
      <c r="AB75" s="40" t="str">
        <f t="shared" si="25"/>
        <v/>
      </c>
      <c r="AC75" s="40" t="str">
        <f t="shared" si="26"/>
        <v/>
      </c>
      <c r="AD75" s="40" t="str">
        <f t="shared" ref="AD75:AE75" si="330">IF($D75=0,"",IFERROR(F75/AA75,0.5))</f>
        <v/>
      </c>
      <c r="AE75" s="40" t="str">
        <f t="shared" si="330"/>
        <v/>
      </c>
      <c r="AF75" s="34" t="str">
        <f t="shared" si="28"/>
        <v/>
      </c>
      <c r="AG75" s="34" t="str">
        <f t="shared" ref="AG75:AH75" si="331">IF($D75=0,"",ROUND(AA75*AD75,0))</f>
        <v/>
      </c>
      <c r="AH75" s="34" t="str">
        <f t="shared" si="331"/>
        <v/>
      </c>
      <c r="AI75" s="34" t="str">
        <f t="shared" si="30"/>
        <v/>
      </c>
      <c r="AJ75" s="80"/>
      <c r="AK75" s="99"/>
      <c r="AL75" s="17"/>
      <c r="AM75" s="100" t="str">
        <f t="shared" si="31"/>
        <v/>
      </c>
      <c r="AN75" s="43" t="str">
        <f t="shared" si="32"/>
        <v/>
      </c>
      <c r="AO75" s="100" t="str">
        <f t="shared" si="33"/>
        <v/>
      </c>
      <c r="AP75" s="42" t="str">
        <f t="shared" si="34"/>
        <v/>
      </c>
      <c r="AQ75" s="39" t="str">
        <f t="shared" si="35"/>
        <v/>
      </c>
      <c r="AR75" s="39" t="str">
        <f t="shared" si="36"/>
        <v/>
      </c>
      <c r="AS75" s="39" t="str">
        <f t="shared" si="37"/>
        <v/>
      </c>
      <c r="AT75" s="39" t="str">
        <f t="shared" si="38"/>
        <v/>
      </c>
      <c r="AU75" s="39" t="str">
        <f t="shared" si="11"/>
        <v/>
      </c>
      <c r="AV75" s="39" t="str">
        <f t="shared" si="39"/>
        <v/>
      </c>
      <c r="AW75" s="39" t="str">
        <f t="shared" si="40"/>
        <v/>
      </c>
      <c r="AX75" s="39" t="str">
        <f t="shared" si="41"/>
        <v/>
      </c>
    </row>
    <row r="76">
      <c r="A76" s="73"/>
      <c r="B76" s="73"/>
      <c r="C76" s="73"/>
      <c r="D76" s="74">
        <f t="shared" si="12"/>
        <v>0</v>
      </c>
      <c r="E76" s="84"/>
      <c r="F76" s="84"/>
      <c r="G76" s="85"/>
      <c r="H76" s="85"/>
      <c r="I76" s="94"/>
      <c r="J76" s="95"/>
      <c r="K76" s="96" t="str">
        <f t="shared" ref="K76:M76" si="332">IF($D76=0,"",POWER($I76,K$2))</f>
        <v/>
      </c>
      <c r="L76" s="96" t="str">
        <f t="shared" si="332"/>
        <v/>
      </c>
      <c r="M76" s="96" t="str">
        <f t="shared" si="332"/>
        <v/>
      </c>
      <c r="N76" s="97" t="str">
        <f t="shared" ref="N76:O76" si="333">IF($D76=0,"",$J76*K76)</f>
        <v/>
      </c>
      <c r="O76" s="97" t="str">
        <f t="shared" si="333"/>
        <v/>
      </c>
      <c r="P76" s="40"/>
      <c r="Q76" s="40"/>
      <c r="R76" s="40"/>
      <c r="S76" s="40"/>
      <c r="T76" s="84" t="str">
        <f t="shared" si="17"/>
        <v/>
      </c>
      <c r="U76" s="84" t="str">
        <f t="shared" si="18"/>
        <v/>
      </c>
      <c r="V76" s="98" t="str">
        <f t="shared" si="19"/>
        <v/>
      </c>
      <c r="W76" s="98" t="str">
        <f t="shared" si="20"/>
        <v/>
      </c>
      <c r="X76" s="40" t="str">
        <f t="shared" si="21"/>
        <v/>
      </c>
      <c r="Y76" s="40" t="str">
        <f t="shared" si="22"/>
        <v/>
      </c>
      <c r="Z76" s="40" t="str">
        <f t="shared" si="23"/>
        <v/>
      </c>
      <c r="AA76" s="40" t="str">
        <f t="shared" si="24"/>
        <v/>
      </c>
      <c r="AB76" s="40" t="str">
        <f t="shared" si="25"/>
        <v/>
      </c>
      <c r="AC76" s="40" t="str">
        <f t="shared" si="26"/>
        <v/>
      </c>
      <c r="AD76" s="40" t="str">
        <f t="shared" ref="AD76:AE76" si="334">IF($D76=0,"",IFERROR(F76/AA76,0.5))</f>
        <v/>
      </c>
      <c r="AE76" s="40" t="str">
        <f t="shared" si="334"/>
        <v/>
      </c>
      <c r="AF76" s="34" t="str">
        <f t="shared" si="28"/>
        <v/>
      </c>
      <c r="AG76" s="34" t="str">
        <f t="shared" ref="AG76:AH76" si="335">IF($D76=0,"",ROUND(AA76*AD76,0))</f>
        <v/>
      </c>
      <c r="AH76" s="34" t="str">
        <f t="shared" si="335"/>
        <v/>
      </c>
      <c r="AI76" s="34" t="str">
        <f t="shared" si="30"/>
        <v/>
      </c>
      <c r="AJ76" s="80"/>
      <c r="AK76" s="99"/>
      <c r="AL76" s="17"/>
      <c r="AM76" s="100" t="str">
        <f t="shared" si="31"/>
        <v/>
      </c>
      <c r="AN76" s="43" t="str">
        <f t="shared" si="32"/>
        <v/>
      </c>
      <c r="AO76" s="100" t="str">
        <f t="shared" si="33"/>
        <v/>
      </c>
      <c r="AP76" s="42" t="str">
        <f t="shared" si="34"/>
        <v/>
      </c>
      <c r="AQ76" s="39" t="str">
        <f t="shared" si="35"/>
        <v/>
      </c>
      <c r="AR76" s="39" t="str">
        <f t="shared" si="36"/>
        <v/>
      </c>
      <c r="AS76" s="39" t="str">
        <f t="shared" si="37"/>
        <v/>
      </c>
      <c r="AT76" s="39" t="str">
        <f t="shared" si="38"/>
        <v/>
      </c>
      <c r="AU76" s="39" t="str">
        <f t="shared" si="11"/>
        <v/>
      </c>
      <c r="AV76" s="39" t="str">
        <f t="shared" si="39"/>
        <v/>
      </c>
      <c r="AW76" s="39" t="str">
        <f t="shared" si="40"/>
        <v/>
      </c>
      <c r="AX76" s="39" t="str">
        <f t="shared" si="41"/>
        <v/>
      </c>
    </row>
    <row r="77">
      <c r="A77" s="73"/>
      <c r="B77" s="73"/>
      <c r="C77" s="73"/>
      <c r="D77" s="74">
        <f t="shared" si="12"/>
        <v>0</v>
      </c>
      <c r="E77" s="84"/>
      <c r="F77" s="84"/>
      <c r="G77" s="85"/>
      <c r="H77" s="85"/>
      <c r="I77" s="94"/>
      <c r="J77" s="95"/>
      <c r="K77" s="96" t="str">
        <f t="shared" ref="K77:M77" si="336">IF($D77=0,"",POWER($I77,K$2))</f>
        <v/>
      </c>
      <c r="L77" s="96" t="str">
        <f t="shared" si="336"/>
        <v/>
      </c>
      <c r="M77" s="96" t="str">
        <f t="shared" si="336"/>
        <v/>
      </c>
      <c r="N77" s="97" t="str">
        <f t="shared" ref="N77:O77" si="337">IF($D77=0,"",$J77*K77)</f>
        <v/>
      </c>
      <c r="O77" s="97" t="str">
        <f t="shared" si="337"/>
        <v/>
      </c>
      <c r="P77" s="40"/>
      <c r="Q77" s="40"/>
      <c r="R77" s="40"/>
      <c r="S77" s="40"/>
      <c r="T77" s="84" t="str">
        <f t="shared" si="17"/>
        <v/>
      </c>
      <c r="U77" s="84" t="str">
        <f t="shared" si="18"/>
        <v/>
      </c>
      <c r="V77" s="98" t="str">
        <f t="shared" si="19"/>
        <v/>
      </c>
      <c r="W77" s="98" t="str">
        <f t="shared" si="20"/>
        <v/>
      </c>
      <c r="X77" s="40" t="str">
        <f t="shared" si="21"/>
        <v/>
      </c>
      <c r="Y77" s="40" t="str">
        <f t="shared" si="22"/>
        <v/>
      </c>
      <c r="Z77" s="40" t="str">
        <f t="shared" si="23"/>
        <v/>
      </c>
      <c r="AA77" s="40" t="str">
        <f t="shared" si="24"/>
        <v/>
      </c>
      <c r="AB77" s="40" t="str">
        <f t="shared" si="25"/>
        <v/>
      </c>
      <c r="AC77" s="40" t="str">
        <f t="shared" si="26"/>
        <v/>
      </c>
      <c r="AD77" s="40" t="str">
        <f t="shared" ref="AD77:AE77" si="338">IF($D77=0,"",IFERROR(F77/AA77,0.5))</f>
        <v/>
      </c>
      <c r="AE77" s="40" t="str">
        <f t="shared" si="338"/>
        <v/>
      </c>
      <c r="AF77" s="34" t="str">
        <f t="shared" si="28"/>
        <v/>
      </c>
      <c r="AG77" s="34" t="str">
        <f t="shared" ref="AG77:AH77" si="339">IF($D77=0,"",ROUND(AA77*AD77,0))</f>
        <v/>
      </c>
      <c r="AH77" s="34" t="str">
        <f t="shared" si="339"/>
        <v/>
      </c>
      <c r="AI77" s="34" t="str">
        <f t="shared" si="30"/>
        <v/>
      </c>
      <c r="AJ77" s="80"/>
      <c r="AK77" s="99"/>
      <c r="AL77" s="17"/>
      <c r="AM77" s="100" t="str">
        <f t="shared" si="31"/>
        <v/>
      </c>
      <c r="AN77" s="43" t="str">
        <f t="shared" si="32"/>
        <v/>
      </c>
      <c r="AO77" s="100" t="str">
        <f t="shared" si="33"/>
        <v/>
      </c>
      <c r="AP77" s="42" t="str">
        <f t="shared" si="34"/>
        <v/>
      </c>
      <c r="AQ77" s="39" t="str">
        <f t="shared" si="35"/>
        <v/>
      </c>
      <c r="AR77" s="39" t="str">
        <f t="shared" si="36"/>
        <v/>
      </c>
      <c r="AS77" s="39" t="str">
        <f t="shared" si="37"/>
        <v/>
      </c>
      <c r="AT77" s="39" t="str">
        <f t="shared" si="38"/>
        <v/>
      </c>
      <c r="AU77" s="39" t="str">
        <f t="shared" si="11"/>
        <v/>
      </c>
      <c r="AV77" s="39" t="str">
        <f t="shared" si="39"/>
        <v/>
      </c>
      <c r="AW77" s="39" t="str">
        <f t="shared" si="40"/>
        <v/>
      </c>
      <c r="AX77" s="39" t="str">
        <f t="shared" si="41"/>
        <v/>
      </c>
    </row>
    <row r="78">
      <c r="A78" s="73"/>
      <c r="B78" s="73"/>
      <c r="C78" s="73"/>
      <c r="D78" s="74">
        <f t="shared" si="12"/>
        <v>0</v>
      </c>
      <c r="E78" s="84"/>
      <c r="F78" s="84"/>
      <c r="G78" s="85"/>
      <c r="H78" s="85"/>
      <c r="I78" s="94"/>
      <c r="J78" s="95"/>
      <c r="K78" s="96" t="str">
        <f t="shared" ref="K78:M78" si="340">IF($D78=0,"",POWER($I78,K$2))</f>
        <v/>
      </c>
      <c r="L78" s="96" t="str">
        <f t="shared" si="340"/>
        <v/>
      </c>
      <c r="M78" s="96" t="str">
        <f t="shared" si="340"/>
        <v/>
      </c>
      <c r="N78" s="97" t="str">
        <f t="shared" ref="N78:O78" si="341">IF($D78=0,"",$J78*K78)</f>
        <v/>
      </c>
      <c r="O78" s="97" t="str">
        <f t="shared" si="341"/>
        <v/>
      </c>
      <c r="P78" s="40"/>
      <c r="Q78" s="40"/>
      <c r="R78" s="40"/>
      <c r="S78" s="40"/>
      <c r="T78" s="84" t="str">
        <f t="shared" si="17"/>
        <v/>
      </c>
      <c r="U78" s="84" t="str">
        <f t="shared" si="18"/>
        <v/>
      </c>
      <c r="V78" s="98" t="str">
        <f t="shared" si="19"/>
        <v/>
      </c>
      <c r="W78" s="98" t="str">
        <f t="shared" si="20"/>
        <v/>
      </c>
      <c r="X78" s="40" t="str">
        <f t="shared" si="21"/>
        <v/>
      </c>
      <c r="Y78" s="40" t="str">
        <f t="shared" si="22"/>
        <v/>
      </c>
      <c r="Z78" s="40" t="str">
        <f t="shared" si="23"/>
        <v/>
      </c>
      <c r="AA78" s="40" t="str">
        <f t="shared" si="24"/>
        <v/>
      </c>
      <c r="AB78" s="40" t="str">
        <f t="shared" si="25"/>
        <v/>
      </c>
      <c r="AC78" s="40" t="str">
        <f t="shared" si="26"/>
        <v/>
      </c>
      <c r="AD78" s="40" t="str">
        <f t="shared" ref="AD78:AE78" si="342">IF($D78=0,"",IFERROR(F78/AA78,0.5))</f>
        <v/>
      </c>
      <c r="AE78" s="40" t="str">
        <f t="shared" si="342"/>
        <v/>
      </c>
      <c r="AF78" s="34" t="str">
        <f t="shared" si="28"/>
        <v/>
      </c>
      <c r="AG78" s="34" t="str">
        <f t="shared" ref="AG78:AH78" si="343">IF($D78=0,"",ROUND(AA78*AD78,0))</f>
        <v/>
      </c>
      <c r="AH78" s="34" t="str">
        <f t="shared" si="343"/>
        <v/>
      </c>
      <c r="AI78" s="34" t="str">
        <f t="shared" si="30"/>
        <v/>
      </c>
      <c r="AJ78" s="80"/>
      <c r="AK78" s="99"/>
      <c r="AL78" s="17"/>
      <c r="AM78" s="100" t="str">
        <f t="shared" si="31"/>
        <v/>
      </c>
      <c r="AN78" s="43" t="str">
        <f t="shared" si="32"/>
        <v/>
      </c>
      <c r="AO78" s="100" t="str">
        <f t="shared" si="33"/>
        <v/>
      </c>
      <c r="AP78" s="42" t="str">
        <f t="shared" si="34"/>
        <v/>
      </c>
      <c r="AQ78" s="39" t="str">
        <f t="shared" si="35"/>
        <v/>
      </c>
      <c r="AR78" s="39" t="str">
        <f t="shared" si="36"/>
        <v/>
      </c>
      <c r="AS78" s="39" t="str">
        <f t="shared" si="37"/>
        <v/>
      </c>
      <c r="AT78" s="39" t="str">
        <f t="shared" si="38"/>
        <v/>
      </c>
      <c r="AU78" s="39" t="str">
        <f t="shared" si="11"/>
        <v/>
      </c>
      <c r="AV78" s="39" t="str">
        <f t="shared" si="39"/>
        <v/>
      </c>
      <c r="AW78" s="39" t="str">
        <f t="shared" si="40"/>
        <v/>
      </c>
      <c r="AX78" s="39" t="str">
        <f t="shared" si="41"/>
        <v/>
      </c>
    </row>
    <row r="79">
      <c r="A79" s="73"/>
      <c r="B79" s="73"/>
      <c r="C79" s="73"/>
      <c r="D79" s="74">
        <f t="shared" si="12"/>
        <v>0</v>
      </c>
      <c r="E79" s="84"/>
      <c r="F79" s="84"/>
      <c r="G79" s="85"/>
      <c r="H79" s="85"/>
      <c r="I79" s="94"/>
      <c r="J79" s="95"/>
      <c r="K79" s="96" t="str">
        <f t="shared" ref="K79:M79" si="344">IF($D79=0,"",POWER($I79,K$2))</f>
        <v/>
      </c>
      <c r="L79" s="96" t="str">
        <f t="shared" si="344"/>
        <v/>
      </c>
      <c r="M79" s="96" t="str">
        <f t="shared" si="344"/>
        <v/>
      </c>
      <c r="N79" s="97" t="str">
        <f t="shared" ref="N79:O79" si="345">IF($D79=0,"",$J79*K79)</f>
        <v/>
      </c>
      <c r="O79" s="97" t="str">
        <f t="shared" si="345"/>
        <v/>
      </c>
      <c r="P79" s="40"/>
      <c r="Q79" s="40"/>
      <c r="R79" s="40"/>
      <c r="S79" s="40"/>
      <c r="T79" s="84" t="str">
        <f t="shared" si="17"/>
        <v/>
      </c>
      <c r="U79" s="84" t="str">
        <f t="shared" si="18"/>
        <v/>
      </c>
      <c r="V79" s="98" t="str">
        <f t="shared" si="19"/>
        <v/>
      </c>
      <c r="W79" s="98" t="str">
        <f t="shared" si="20"/>
        <v/>
      </c>
      <c r="X79" s="40" t="str">
        <f t="shared" si="21"/>
        <v/>
      </c>
      <c r="Y79" s="40" t="str">
        <f t="shared" si="22"/>
        <v/>
      </c>
      <c r="Z79" s="40" t="str">
        <f t="shared" si="23"/>
        <v/>
      </c>
      <c r="AA79" s="40" t="str">
        <f t="shared" si="24"/>
        <v/>
      </c>
      <c r="AB79" s="40" t="str">
        <f t="shared" si="25"/>
        <v/>
      </c>
      <c r="AC79" s="40" t="str">
        <f t="shared" si="26"/>
        <v/>
      </c>
      <c r="AD79" s="40" t="str">
        <f t="shared" ref="AD79:AE79" si="346">IF($D79=0,"",IFERROR(F79/AA79,0.5))</f>
        <v/>
      </c>
      <c r="AE79" s="40" t="str">
        <f t="shared" si="346"/>
        <v/>
      </c>
      <c r="AF79" s="34" t="str">
        <f t="shared" si="28"/>
        <v/>
      </c>
      <c r="AG79" s="34" t="str">
        <f t="shared" ref="AG79:AH79" si="347">IF($D79=0,"",ROUND(AA79*AD79,0))</f>
        <v/>
      </c>
      <c r="AH79" s="34" t="str">
        <f t="shared" si="347"/>
        <v/>
      </c>
      <c r="AI79" s="34" t="str">
        <f t="shared" si="30"/>
        <v/>
      </c>
      <c r="AJ79" s="80"/>
      <c r="AK79" s="99"/>
      <c r="AL79" s="17"/>
      <c r="AM79" s="100" t="str">
        <f t="shared" si="31"/>
        <v/>
      </c>
      <c r="AN79" s="43" t="str">
        <f t="shared" si="32"/>
        <v/>
      </c>
      <c r="AO79" s="100" t="str">
        <f t="shared" si="33"/>
        <v/>
      </c>
      <c r="AP79" s="42" t="str">
        <f t="shared" si="34"/>
        <v/>
      </c>
      <c r="AQ79" s="39" t="str">
        <f t="shared" si="35"/>
        <v/>
      </c>
      <c r="AR79" s="39" t="str">
        <f t="shared" si="36"/>
        <v/>
      </c>
      <c r="AS79" s="39" t="str">
        <f t="shared" si="37"/>
        <v/>
      </c>
      <c r="AT79" s="39" t="str">
        <f t="shared" si="38"/>
        <v/>
      </c>
      <c r="AU79" s="39" t="str">
        <f t="shared" si="11"/>
        <v/>
      </c>
      <c r="AV79" s="39" t="str">
        <f t="shared" si="39"/>
        <v/>
      </c>
      <c r="AW79" s="39" t="str">
        <f t="shared" si="40"/>
        <v/>
      </c>
      <c r="AX79" s="39" t="str">
        <f t="shared" si="41"/>
        <v/>
      </c>
    </row>
    <row r="80">
      <c r="A80" s="73"/>
      <c r="B80" s="73"/>
      <c r="C80" s="73"/>
      <c r="D80" s="74">
        <f t="shared" si="12"/>
        <v>0</v>
      </c>
      <c r="E80" s="84"/>
      <c r="F80" s="84"/>
      <c r="G80" s="85"/>
      <c r="H80" s="85"/>
      <c r="I80" s="94"/>
      <c r="J80" s="95"/>
      <c r="K80" s="96" t="str">
        <f t="shared" ref="K80:M80" si="348">IF($D80=0,"",POWER($I80,K$2))</f>
        <v/>
      </c>
      <c r="L80" s="96" t="str">
        <f t="shared" si="348"/>
        <v/>
      </c>
      <c r="M80" s="96" t="str">
        <f t="shared" si="348"/>
        <v/>
      </c>
      <c r="N80" s="97" t="str">
        <f t="shared" ref="N80:O80" si="349">IF($D80=0,"",$J80*K80)</f>
        <v/>
      </c>
      <c r="O80" s="97" t="str">
        <f t="shared" si="349"/>
        <v/>
      </c>
      <c r="P80" s="40"/>
      <c r="Q80" s="40"/>
      <c r="R80" s="40"/>
      <c r="S80" s="40"/>
      <c r="T80" s="84" t="str">
        <f t="shared" si="17"/>
        <v/>
      </c>
      <c r="U80" s="84" t="str">
        <f t="shared" si="18"/>
        <v/>
      </c>
      <c r="V80" s="98" t="str">
        <f t="shared" si="19"/>
        <v/>
      </c>
      <c r="W80" s="98" t="str">
        <f t="shared" si="20"/>
        <v/>
      </c>
      <c r="X80" s="40" t="str">
        <f t="shared" si="21"/>
        <v/>
      </c>
      <c r="Y80" s="40" t="str">
        <f t="shared" si="22"/>
        <v/>
      </c>
      <c r="Z80" s="40" t="str">
        <f t="shared" si="23"/>
        <v/>
      </c>
      <c r="AA80" s="40" t="str">
        <f t="shared" si="24"/>
        <v/>
      </c>
      <c r="AB80" s="40" t="str">
        <f t="shared" si="25"/>
        <v/>
      </c>
      <c r="AC80" s="40" t="str">
        <f t="shared" si="26"/>
        <v/>
      </c>
      <c r="AD80" s="40" t="str">
        <f t="shared" ref="AD80:AE80" si="350">IF($D80=0,"",IFERROR(F80/AA80,0.5))</f>
        <v/>
      </c>
      <c r="AE80" s="40" t="str">
        <f t="shared" si="350"/>
        <v/>
      </c>
      <c r="AF80" s="34" t="str">
        <f t="shared" si="28"/>
        <v/>
      </c>
      <c r="AG80" s="34" t="str">
        <f t="shared" ref="AG80:AH80" si="351">IF($D80=0,"",ROUND(AA80*AD80,0))</f>
        <v/>
      </c>
      <c r="AH80" s="34" t="str">
        <f t="shared" si="351"/>
        <v/>
      </c>
      <c r="AI80" s="34" t="str">
        <f t="shared" si="30"/>
        <v/>
      </c>
      <c r="AJ80" s="80"/>
      <c r="AK80" s="99"/>
      <c r="AL80" s="17"/>
      <c r="AM80" s="100" t="str">
        <f t="shared" si="31"/>
        <v/>
      </c>
      <c r="AN80" s="43" t="str">
        <f t="shared" si="32"/>
        <v/>
      </c>
      <c r="AO80" s="100" t="str">
        <f t="shared" si="33"/>
        <v/>
      </c>
      <c r="AP80" s="42" t="str">
        <f t="shared" si="34"/>
        <v/>
      </c>
      <c r="AQ80" s="39" t="str">
        <f t="shared" si="35"/>
        <v/>
      </c>
      <c r="AR80" s="39" t="str">
        <f t="shared" si="36"/>
        <v/>
      </c>
      <c r="AS80" s="39" t="str">
        <f t="shared" si="37"/>
        <v/>
      </c>
      <c r="AT80" s="39" t="str">
        <f t="shared" si="38"/>
        <v/>
      </c>
      <c r="AU80" s="39" t="str">
        <f t="shared" si="11"/>
        <v/>
      </c>
      <c r="AV80" s="39" t="str">
        <f t="shared" si="39"/>
        <v/>
      </c>
      <c r="AW80" s="39" t="str">
        <f t="shared" si="40"/>
        <v/>
      </c>
      <c r="AX80" s="39" t="str">
        <f t="shared" si="41"/>
        <v/>
      </c>
    </row>
    <row r="81">
      <c r="A81" s="73"/>
      <c r="B81" s="73"/>
      <c r="C81" s="73"/>
      <c r="D81" s="74">
        <f t="shared" si="12"/>
        <v>0</v>
      </c>
      <c r="E81" s="84"/>
      <c r="F81" s="84"/>
      <c r="G81" s="85"/>
      <c r="H81" s="85"/>
      <c r="I81" s="94"/>
      <c r="J81" s="95"/>
      <c r="K81" s="96" t="str">
        <f t="shared" ref="K81:M81" si="352">IF($D81=0,"",POWER($I81,K$2))</f>
        <v/>
      </c>
      <c r="L81" s="96" t="str">
        <f t="shared" si="352"/>
        <v/>
      </c>
      <c r="M81" s="96" t="str">
        <f t="shared" si="352"/>
        <v/>
      </c>
      <c r="N81" s="97" t="str">
        <f t="shared" ref="N81:O81" si="353">IF($D81=0,"",$J81*K81)</f>
        <v/>
      </c>
      <c r="O81" s="97" t="str">
        <f t="shared" si="353"/>
        <v/>
      </c>
      <c r="P81" s="40"/>
      <c r="Q81" s="40"/>
      <c r="R81" s="40"/>
      <c r="S81" s="40"/>
      <c r="T81" s="84" t="str">
        <f t="shared" si="17"/>
        <v/>
      </c>
      <c r="U81" s="84" t="str">
        <f t="shared" si="18"/>
        <v/>
      </c>
      <c r="V81" s="98" t="str">
        <f t="shared" si="19"/>
        <v/>
      </c>
      <c r="W81" s="98" t="str">
        <f t="shared" si="20"/>
        <v/>
      </c>
      <c r="X81" s="40" t="str">
        <f t="shared" si="21"/>
        <v/>
      </c>
      <c r="Y81" s="40" t="str">
        <f t="shared" si="22"/>
        <v/>
      </c>
      <c r="Z81" s="40" t="str">
        <f t="shared" si="23"/>
        <v/>
      </c>
      <c r="AA81" s="40" t="str">
        <f t="shared" si="24"/>
        <v/>
      </c>
      <c r="AB81" s="40" t="str">
        <f t="shared" si="25"/>
        <v/>
      </c>
      <c r="AC81" s="40" t="str">
        <f t="shared" si="26"/>
        <v/>
      </c>
      <c r="AD81" s="40" t="str">
        <f t="shared" ref="AD81:AE81" si="354">IF($D81=0,"",IFERROR(F81/AA81,0.5))</f>
        <v/>
      </c>
      <c r="AE81" s="40" t="str">
        <f t="shared" si="354"/>
        <v/>
      </c>
      <c r="AF81" s="34" t="str">
        <f t="shared" si="28"/>
        <v/>
      </c>
      <c r="AG81" s="34" t="str">
        <f t="shared" ref="AG81:AH81" si="355">IF($D81=0,"",ROUND(AA81*AD81,0))</f>
        <v/>
      </c>
      <c r="AH81" s="34" t="str">
        <f t="shared" si="355"/>
        <v/>
      </c>
      <c r="AI81" s="34" t="str">
        <f t="shared" si="30"/>
        <v/>
      </c>
      <c r="AJ81" s="80"/>
      <c r="AK81" s="99"/>
      <c r="AL81" s="17"/>
      <c r="AM81" s="100" t="str">
        <f t="shared" si="31"/>
        <v/>
      </c>
      <c r="AN81" s="43" t="str">
        <f t="shared" si="32"/>
        <v/>
      </c>
      <c r="AO81" s="100" t="str">
        <f t="shared" si="33"/>
        <v/>
      </c>
      <c r="AP81" s="42" t="str">
        <f t="shared" si="34"/>
        <v/>
      </c>
      <c r="AQ81" s="39" t="str">
        <f t="shared" si="35"/>
        <v/>
      </c>
      <c r="AR81" s="39" t="str">
        <f t="shared" si="36"/>
        <v/>
      </c>
      <c r="AS81" s="39" t="str">
        <f t="shared" si="37"/>
        <v/>
      </c>
      <c r="AT81" s="39" t="str">
        <f t="shared" si="38"/>
        <v/>
      </c>
      <c r="AU81" s="39" t="str">
        <f t="shared" si="11"/>
        <v/>
      </c>
      <c r="AV81" s="39" t="str">
        <f t="shared" si="39"/>
        <v/>
      </c>
      <c r="AW81" s="39" t="str">
        <f t="shared" si="40"/>
        <v/>
      </c>
      <c r="AX81" s="39" t="str">
        <f t="shared" si="41"/>
        <v/>
      </c>
    </row>
    <row r="82">
      <c r="A82" s="73"/>
      <c r="B82" s="73"/>
      <c r="C82" s="73"/>
      <c r="D82" s="74">
        <f t="shared" si="12"/>
        <v>0</v>
      </c>
      <c r="E82" s="84"/>
      <c r="F82" s="84"/>
      <c r="G82" s="85"/>
      <c r="H82" s="85"/>
      <c r="I82" s="94"/>
      <c r="J82" s="95"/>
      <c r="K82" s="96" t="str">
        <f t="shared" ref="K82:M82" si="356">IF($D82=0,"",POWER($I82,K$2))</f>
        <v/>
      </c>
      <c r="L82" s="96" t="str">
        <f t="shared" si="356"/>
        <v/>
      </c>
      <c r="M82" s="96" t="str">
        <f t="shared" si="356"/>
        <v/>
      </c>
      <c r="N82" s="97" t="str">
        <f t="shared" ref="N82:O82" si="357">IF($D82=0,"",$J82*K82)</f>
        <v/>
      </c>
      <c r="O82" s="97" t="str">
        <f t="shared" si="357"/>
        <v/>
      </c>
      <c r="P82" s="40"/>
      <c r="Q82" s="40"/>
      <c r="R82" s="40"/>
      <c r="S82" s="40"/>
      <c r="T82" s="84" t="str">
        <f t="shared" si="17"/>
        <v/>
      </c>
      <c r="U82" s="84" t="str">
        <f t="shared" si="18"/>
        <v/>
      </c>
      <c r="V82" s="98" t="str">
        <f t="shared" si="19"/>
        <v/>
      </c>
      <c r="W82" s="98" t="str">
        <f t="shared" si="20"/>
        <v/>
      </c>
      <c r="X82" s="40" t="str">
        <f t="shared" si="21"/>
        <v/>
      </c>
      <c r="Y82" s="40" t="str">
        <f t="shared" si="22"/>
        <v/>
      </c>
      <c r="Z82" s="40" t="str">
        <f t="shared" si="23"/>
        <v/>
      </c>
      <c r="AA82" s="40" t="str">
        <f t="shared" si="24"/>
        <v/>
      </c>
      <c r="AB82" s="40" t="str">
        <f t="shared" si="25"/>
        <v/>
      </c>
      <c r="AC82" s="40" t="str">
        <f t="shared" si="26"/>
        <v/>
      </c>
      <c r="AD82" s="40" t="str">
        <f t="shared" ref="AD82:AE82" si="358">IF($D82=0,"",IFERROR(F82/AA82,0.5))</f>
        <v/>
      </c>
      <c r="AE82" s="40" t="str">
        <f t="shared" si="358"/>
        <v/>
      </c>
      <c r="AF82" s="34" t="str">
        <f t="shared" si="28"/>
        <v/>
      </c>
      <c r="AG82" s="34" t="str">
        <f t="shared" ref="AG82:AH82" si="359">IF($D82=0,"",ROUND(AA82*AD82,0))</f>
        <v/>
      </c>
      <c r="AH82" s="34" t="str">
        <f t="shared" si="359"/>
        <v/>
      </c>
      <c r="AI82" s="34" t="str">
        <f t="shared" si="30"/>
        <v/>
      </c>
      <c r="AJ82" s="80"/>
      <c r="AK82" s="99"/>
      <c r="AL82" s="17"/>
      <c r="AM82" s="100" t="str">
        <f t="shared" si="31"/>
        <v/>
      </c>
      <c r="AN82" s="43" t="str">
        <f t="shared" si="32"/>
        <v/>
      </c>
      <c r="AO82" s="100" t="str">
        <f t="shared" si="33"/>
        <v/>
      </c>
      <c r="AP82" s="42" t="str">
        <f t="shared" si="34"/>
        <v/>
      </c>
      <c r="AQ82" s="39" t="str">
        <f t="shared" si="35"/>
        <v/>
      </c>
      <c r="AR82" s="39" t="str">
        <f t="shared" si="36"/>
        <v/>
      </c>
      <c r="AS82" s="39" t="str">
        <f t="shared" si="37"/>
        <v/>
      </c>
      <c r="AT82" s="39" t="str">
        <f t="shared" si="38"/>
        <v/>
      </c>
      <c r="AU82" s="39" t="str">
        <f t="shared" si="11"/>
        <v/>
      </c>
      <c r="AV82" s="39" t="str">
        <f t="shared" si="39"/>
        <v/>
      </c>
      <c r="AW82" s="39" t="str">
        <f t="shared" si="40"/>
        <v/>
      </c>
      <c r="AX82" s="39" t="str">
        <f t="shared" si="41"/>
        <v/>
      </c>
    </row>
    <row r="83">
      <c r="A83" s="73"/>
      <c r="B83" s="73"/>
      <c r="C83" s="73"/>
      <c r="D83" s="74">
        <f t="shared" si="12"/>
        <v>0</v>
      </c>
      <c r="E83" s="84"/>
      <c r="F83" s="84"/>
      <c r="G83" s="85"/>
      <c r="H83" s="85"/>
      <c r="I83" s="94"/>
      <c r="J83" s="95"/>
      <c r="K83" s="96" t="str">
        <f t="shared" ref="K83:M83" si="360">IF($D83=0,"",POWER($I83,K$2))</f>
        <v/>
      </c>
      <c r="L83" s="96" t="str">
        <f t="shared" si="360"/>
        <v/>
      </c>
      <c r="M83" s="96" t="str">
        <f t="shared" si="360"/>
        <v/>
      </c>
      <c r="N83" s="97" t="str">
        <f t="shared" ref="N83:O83" si="361">IF($D83=0,"",$J83*K83)</f>
        <v/>
      </c>
      <c r="O83" s="97" t="str">
        <f t="shared" si="361"/>
        <v/>
      </c>
      <c r="P83" s="40"/>
      <c r="Q83" s="40"/>
      <c r="R83" s="40"/>
      <c r="S83" s="40"/>
      <c r="T83" s="84" t="str">
        <f t="shared" si="17"/>
        <v/>
      </c>
      <c r="U83" s="84" t="str">
        <f t="shared" si="18"/>
        <v/>
      </c>
      <c r="V83" s="98" t="str">
        <f t="shared" si="19"/>
        <v/>
      </c>
      <c r="W83" s="98" t="str">
        <f t="shared" si="20"/>
        <v/>
      </c>
      <c r="X83" s="40" t="str">
        <f t="shared" si="21"/>
        <v/>
      </c>
      <c r="Y83" s="40" t="str">
        <f t="shared" si="22"/>
        <v/>
      </c>
      <c r="Z83" s="40" t="str">
        <f t="shared" si="23"/>
        <v/>
      </c>
      <c r="AA83" s="40" t="str">
        <f t="shared" si="24"/>
        <v/>
      </c>
      <c r="AB83" s="40" t="str">
        <f t="shared" si="25"/>
        <v/>
      </c>
      <c r="AC83" s="40" t="str">
        <f t="shared" si="26"/>
        <v/>
      </c>
      <c r="AD83" s="40" t="str">
        <f t="shared" ref="AD83:AE83" si="362">IF($D83=0,"",IFERROR(F83/AA83,0.5))</f>
        <v/>
      </c>
      <c r="AE83" s="40" t="str">
        <f t="shared" si="362"/>
        <v/>
      </c>
      <c r="AF83" s="34" t="str">
        <f t="shared" si="28"/>
        <v/>
      </c>
      <c r="AG83" s="34" t="str">
        <f t="shared" ref="AG83:AH83" si="363">IF($D83=0,"",ROUND(AA83*AD83,0))</f>
        <v/>
      </c>
      <c r="AH83" s="34" t="str">
        <f t="shared" si="363"/>
        <v/>
      </c>
      <c r="AI83" s="34" t="str">
        <f t="shared" si="30"/>
        <v/>
      </c>
      <c r="AJ83" s="80"/>
      <c r="AK83" s="99"/>
      <c r="AL83" s="17"/>
      <c r="AM83" s="100" t="str">
        <f t="shared" si="31"/>
        <v/>
      </c>
      <c r="AN83" s="43" t="str">
        <f t="shared" si="32"/>
        <v/>
      </c>
      <c r="AO83" s="100" t="str">
        <f t="shared" si="33"/>
        <v/>
      </c>
      <c r="AP83" s="42" t="str">
        <f t="shared" si="34"/>
        <v/>
      </c>
      <c r="AQ83" s="39" t="str">
        <f t="shared" si="35"/>
        <v/>
      </c>
      <c r="AR83" s="39" t="str">
        <f t="shared" si="36"/>
        <v/>
      </c>
      <c r="AS83" s="39" t="str">
        <f t="shared" si="37"/>
        <v/>
      </c>
      <c r="AT83" s="39" t="str">
        <f t="shared" si="38"/>
        <v/>
      </c>
      <c r="AU83" s="39" t="str">
        <f t="shared" si="11"/>
        <v/>
      </c>
      <c r="AV83" s="39" t="str">
        <f t="shared" si="39"/>
        <v/>
      </c>
      <c r="AW83" s="39" t="str">
        <f t="shared" si="40"/>
        <v/>
      </c>
      <c r="AX83" s="39" t="str">
        <f t="shared" si="41"/>
        <v/>
      </c>
    </row>
    <row r="84">
      <c r="A84" s="73"/>
      <c r="B84" s="73"/>
      <c r="C84" s="73"/>
      <c r="D84" s="74">
        <f t="shared" si="12"/>
        <v>0</v>
      </c>
      <c r="E84" s="84"/>
      <c r="F84" s="84"/>
      <c r="G84" s="85"/>
      <c r="H84" s="85"/>
      <c r="I84" s="94"/>
      <c r="J84" s="95"/>
      <c r="K84" s="96" t="str">
        <f t="shared" ref="K84:M84" si="364">IF($D84=0,"",POWER($I84,K$2))</f>
        <v/>
      </c>
      <c r="L84" s="96" t="str">
        <f t="shared" si="364"/>
        <v/>
      </c>
      <c r="M84" s="96" t="str">
        <f t="shared" si="364"/>
        <v/>
      </c>
      <c r="N84" s="97" t="str">
        <f t="shared" ref="N84:O84" si="365">IF($D84=0,"",$J84*K84)</f>
        <v/>
      </c>
      <c r="O84" s="97" t="str">
        <f t="shared" si="365"/>
        <v/>
      </c>
      <c r="P84" s="40"/>
      <c r="Q84" s="40"/>
      <c r="R84" s="40"/>
      <c r="S84" s="40"/>
      <c r="T84" s="84" t="str">
        <f t="shared" si="17"/>
        <v/>
      </c>
      <c r="U84" s="84" t="str">
        <f t="shared" si="18"/>
        <v/>
      </c>
      <c r="V84" s="98" t="str">
        <f t="shared" si="19"/>
        <v/>
      </c>
      <c r="W84" s="98" t="str">
        <f t="shared" si="20"/>
        <v/>
      </c>
      <c r="X84" s="40" t="str">
        <f t="shared" si="21"/>
        <v/>
      </c>
      <c r="Y84" s="40" t="str">
        <f t="shared" si="22"/>
        <v/>
      </c>
      <c r="Z84" s="40" t="str">
        <f t="shared" si="23"/>
        <v/>
      </c>
      <c r="AA84" s="40" t="str">
        <f t="shared" si="24"/>
        <v/>
      </c>
      <c r="AB84" s="40" t="str">
        <f t="shared" si="25"/>
        <v/>
      </c>
      <c r="AC84" s="40" t="str">
        <f t="shared" si="26"/>
        <v/>
      </c>
      <c r="AD84" s="40" t="str">
        <f t="shared" ref="AD84:AE84" si="366">IF($D84=0,"",IFERROR(F84/AA84,0.5))</f>
        <v/>
      </c>
      <c r="AE84" s="40" t="str">
        <f t="shared" si="366"/>
        <v/>
      </c>
      <c r="AF84" s="34" t="str">
        <f t="shared" si="28"/>
        <v/>
      </c>
      <c r="AG84" s="34" t="str">
        <f t="shared" ref="AG84:AH84" si="367">IF($D84=0,"",ROUND(AA84*AD84,0))</f>
        <v/>
      </c>
      <c r="AH84" s="34" t="str">
        <f t="shared" si="367"/>
        <v/>
      </c>
      <c r="AI84" s="34" t="str">
        <f t="shared" si="30"/>
        <v/>
      </c>
      <c r="AJ84" s="80"/>
      <c r="AK84" s="99"/>
      <c r="AL84" s="17"/>
      <c r="AM84" s="100" t="str">
        <f t="shared" si="31"/>
        <v/>
      </c>
      <c r="AN84" s="43" t="str">
        <f t="shared" si="32"/>
        <v/>
      </c>
      <c r="AO84" s="100" t="str">
        <f t="shared" si="33"/>
        <v/>
      </c>
      <c r="AP84" s="42" t="str">
        <f t="shared" si="34"/>
        <v/>
      </c>
      <c r="AQ84" s="39" t="str">
        <f t="shared" si="35"/>
        <v/>
      </c>
      <c r="AR84" s="39" t="str">
        <f t="shared" si="36"/>
        <v/>
      </c>
      <c r="AS84" s="39" t="str">
        <f t="shared" si="37"/>
        <v/>
      </c>
      <c r="AT84" s="39" t="str">
        <f t="shared" si="38"/>
        <v/>
      </c>
      <c r="AU84" s="39" t="str">
        <f t="shared" si="11"/>
        <v/>
      </c>
      <c r="AV84" s="39" t="str">
        <f t="shared" si="39"/>
        <v/>
      </c>
      <c r="AW84" s="39" t="str">
        <f t="shared" si="40"/>
        <v/>
      </c>
      <c r="AX84" s="39" t="str">
        <f t="shared" si="41"/>
        <v/>
      </c>
    </row>
    <row r="85">
      <c r="A85" s="73"/>
      <c r="B85" s="73"/>
      <c r="C85" s="73"/>
      <c r="D85" s="74">
        <f t="shared" si="12"/>
        <v>0</v>
      </c>
      <c r="E85" s="84"/>
      <c r="F85" s="84"/>
      <c r="G85" s="85"/>
      <c r="H85" s="85"/>
      <c r="I85" s="94"/>
      <c r="J85" s="95"/>
      <c r="K85" s="96" t="str">
        <f t="shared" ref="K85:M85" si="368">IF($D85=0,"",POWER($I85,K$2))</f>
        <v/>
      </c>
      <c r="L85" s="96" t="str">
        <f t="shared" si="368"/>
        <v/>
      </c>
      <c r="M85" s="96" t="str">
        <f t="shared" si="368"/>
        <v/>
      </c>
      <c r="N85" s="97" t="str">
        <f t="shared" ref="N85:O85" si="369">IF($D85=0,"",$J85*K85)</f>
        <v/>
      </c>
      <c r="O85" s="97" t="str">
        <f t="shared" si="369"/>
        <v/>
      </c>
      <c r="P85" s="40"/>
      <c r="Q85" s="40"/>
      <c r="R85" s="40"/>
      <c r="S85" s="40"/>
      <c r="T85" s="84" t="str">
        <f t="shared" si="17"/>
        <v/>
      </c>
      <c r="U85" s="84" t="str">
        <f t="shared" si="18"/>
        <v/>
      </c>
      <c r="V85" s="98" t="str">
        <f t="shared" si="19"/>
        <v/>
      </c>
      <c r="W85" s="98" t="str">
        <f t="shared" si="20"/>
        <v/>
      </c>
      <c r="X85" s="40" t="str">
        <f t="shared" si="21"/>
        <v/>
      </c>
      <c r="Y85" s="40" t="str">
        <f t="shared" si="22"/>
        <v/>
      </c>
      <c r="Z85" s="40" t="str">
        <f t="shared" si="23"/>
        <v/>
      </c>
      <c r="AA85" s="40" t="str">
        <f t="shared" si="24"/>
        <v/>
      </c>
      <c r="AB85" s="40" t="str">
        <f t="shared" si="25"/>
        <v/>
      </c>
      <c r="AC85" s="40" t="str">
        <f t="shared" si="26"/>
        <v/>
      </c>
      <c r="AD85" s="40" t="str">
        <f t="shared" ref="AD85:AE85" si="370">IF($D85=0,"",IFERROR(F85/AA85,0.5))</f>
        <v/>
      </c>
      <c r="AE85" s="40" t="str">
        <f t="shared" si="370"/>
        <v/>
      </c>
      <c r="AF85" s="34" t="str">
        <f t="shared" si="28"/>
        <v/>
      </c>
      <c r="AG85" s="34" t="str">
        <f t="shared" ref="AG85:AH85" si="371">IF($D85=0,"",ROUND(AA85*AD85,0))</f>
        <v/>
      </c>
      <c r="AH85" s="34" t="str">
        <f t="shared" si="371"/>
        <v/>
      </c>
      <c r="AI85" s="34" t="str">
        <f t="shared" si="30"/>
        <v/>
      </c>
      <c r="AJ85" s="80"/>
      <c r="AK85" s="99"/>
      <c r="AL85" s="17"/>
      <c r="AM85" s="100" t="str">
        <f t="shared" si="31"/>
        <v/>
      </c>
      <c r="AN85" s="43" t="str">
        <f t="shared" si="32"/>
        <v/>
      </c>
      <c r="AO85" s="100" t="str">
        <f t="shared" si="33"/>
        <v/>
      </c>
      <c r="AP85" s="42" t="str">
        <f t="shared" si="34"/>
        <v/>
      </c>
      <c r="AQ85" s="39" t="str">
        <f t="shared" si="35"/>
        <v/>
      </c>
      <c r="AR85" s="39" t="str">
        <f t="shared" si="36"/>
        <v/>
      </c>
      <c r="AS85" s="39" t="str">
        <f t="shared" si="37"/>
        <v/>
      </c>
      <c r="AT85" s="39" t="str">
        <f t="shared" si="38"/>
        <v/>
      </c>
      <c r="AU85" s="39" t="str">
        <f t="shared" si="11"/>
        <v/>
      </c>
      <c r="AV85" s="39" t="str">
        <f t="shared" si="39"/>
        <v/>
      </c>
      <c r="AW85" s="39" t="str">
        <f t="shared" si="40"/>
        <v/>
      </c>
      <c r="AX85" s="39" t="str">
        <f t="shared" si="41"/>
        <v/>
      </c>
    </row>
    <row r="86">
      <c r="A86" s="73"/>
      <c r="B86" s="73"/>
      <c r="C86" s="73"/>
      <c r="D86" s="74">
        <f t="shared" si="12"/>
        <v>0</v>
      </c>
      <c r="E86" s="84"/>
      <c r="F86" s="84"/>
      <c r="G86" s="85"/>
      <c r="H86" s="85"/>
      <c r="I86" s="94"/>
      <c r="J86" s="95"/>
      <c r="K86" s="96" t="str">
        <f t="shared" ref="K86:M86" si="372">IF($D86=0,"",POWER($I86,K$2))</f>
        <v/>
      </c>
      <c r="L86" s="96" t="str">
        <f t="shared" si="372"/>
        <v/>
      </c>
      <c r="M86" s="96" t="str">
        <f t="shared" si="372"/>
        <v/>
      </c>
      <c r="N86" s="97" t="str">
        <f t="shared" ref="N86:O86" si="373">IF($D86=0,"",$J86*K86)</f>
        <v/>
      </c>
      <c r="O86" s="97" t="str">
        <f t="shared" si="373"/>
        <v/>
      </c>
      <c r="P86" s="40"/>
      <c r="Q86" s="40"/>
      <c r="R86" s="40"/>
      <c r="S86" s="40"/>
      <c r="T86" s="84" t="str">
        <f t="shared" si="17"/>
        <v/>
      </c>
      <c r="U86" s="84" t="str">
        <f t="shared" si="18"/>
        <v/>
      </c>
      <c r="V86" s="98" t="str">
        <f t="shared" si="19"/>
        <v/>
      </c>
      <c r="W86" s="98" t="str">
        <f t="shared" si="20"/>
        <v/>
      </c>
      <c r="X86" s="40" t="str">
        <f t="shared" si="21"/>
        <v/>
      </c>
      <c r="Y86" s="40" t="str">
        <f t="shared" si="22"/>
        <v/>
      </c>
      <c r="Z86" s="40" t="str">
        <f t="shared" si="23"/>
        <v/>
      </c>
      <c r="AA86" s="40" t="str">
        <f t="shared" si="24"/>
        <v/>
      </c>
      <c r="AB86" s="40" t="str">
        <f t="shared" si="25"/>
        <v/>
      </c>
      <c r="AC86" s="40" t="str">
        <f t="shared" si="26"/>
        <v/>
      </c>
      <c r="AD86" s="40" t="str">
        <f t="shared" ref="AD86:AE86" si="374">IF($D86=0,"",IFERROR(F86/AA86,0.5))</f>
        <v/>
      </c>
      <c r="AE86" s="40" t="str">
        <f t="shared" si="374"/>
        <v/>
      </c>
      <c r="AF86" s="34" t="str">
        <f t="shared" si="28"/>
        <v/>
      </c>
      <c r="AG86" s="34" t="str">
        <f t="shared" ref="AG86:AH86" si="375">IF($D86=0,"",ROUND(AA86*AD86,0))</f>
        <v/>
      </c>
      <c r="AH86" s="34" t="str">
        <f t="shared" si="375"/>
        <v/>
      </c>
      <c r="AI86" s="34" t="str">
        <f t="shared" si="30"/>
        <v/>
      </c>
      <c r="AJ86" s="80"/>
      <c r="AK86" s="99"/>
      <c r="AL86" s="17"/>
      <c r="AM86" s="100" t="str">
        <f t="shared" si="31"/>
        <v/>
      </c>
      <c r="AN86" s="43" t="str">
        <f t="shared" si="32"/>
        <v/>
      </c>
      <c r="AO86" s="100" t="str">
        <f t="shared" si="33"/>
        <v/>
      </c>
      <c r="AP86" s="42" t="str">
        <f t="shared" si="34"/>
        <v/>
      </c>
      <c r="AQ86" s="39" t="str">
        <f t="shared" si="35"/>
        <v/>
      </c>
      <c r="AR86" s="39" t="str">
        <f t="shared" si="36"/>
        <v/>
      </c>
      <c r="AS86" s="39" t="str">
        <f t="shared" si="37"/>
        <v/>
      </c>
      <c r="AT86" s="39" t="str">
        <f t="shared" si="38"/>
        <v/>
      </c>
      <c r="AU86" s="39" t="str">
        <f t="shared" si="11"/>
        <v/>
      </c>
      <c r="AV86" s="39" t="str">
        <f t="shared" si="39"/>
        <v/>
      </c>
      <c r="AW86" s="39" t="str">
        <f t="shared" si="40"/>
        <v/>
      </c>
      <c r="AX86" s="39" t="str">
        <f t="shared" si="41"/>
        <v/>
      </c>
    </row>
    <row r="87">
      <c r="A87" s="73"/>
      <c r="B87" s="73"/>
      <c r="C87" s="73"/>
      <c r="D87" s="74">
        <f t="shared" si="12"/>
        <v>0</v>
      </c>
      <c r="E87" s="84"/>
      <c r="F87" s="84"/>
      <c r="G87" s="85"/>
      <c r="H87" s="85"/>
      <c r="I87" s="94"/>
      <c r="J87" s="95"/>
      <c r="K87" s="96" t="str">
        <f t="shared" ref="K87:M87" si="376">IF($D87=0,"",POWER($I87,K$2))</f>
        <v/>
      </c>
      <c r="L87" s="96" t="str">
        <f t="shared" si="376"/>
        <v/>
      </c>
      <c r="M87" s="96" t="str">
        <f t="shared" si="376"/>
        <v/>
      </c>
      <c r="N87" s="97" t="str">
        <f t="shared" ref="N87:O87" si="377">IF($D87=0,"",$J87*K87)</f>
        <v/>
      </c>
      <c r="O87" s="97" t="str">
        <f t="shared" si="377"/>
        <v/>
      </c>
      <c r="P87" s="40"/>
      <c r="Q87" s="40"/>
      <c r="R87" s="40"/>
      <c r="S87" s="40"/>
      <c r="T87" s="84" t="str">
        <f t="shared" si="17"/>
        <v/>
      </c>
      <c r="U87" s="84" t="str">
        <f t="shared" si="18"/>
        <v/>
      </c>
      <c r="V87" s="98" t="str">
        <f t="shared" si="19"/>
        <v/>
      </c>
      <c r="W87" s="98" t="str">
        <f t="shared" si="20"/>
        <v/>
      </c>
      <c r="X87" s="40" t="str">
        <f t="shared" si="21"/>
        <v/>
      </c>
      <c r="Y87" s="40" t="str">
        <f t="shared" si="22"/>
        <v/>
      </c>
      <c r="Z87" s="40" t="str">
        <f t="shared" si="23"/>
        <v/>
      </c>
      <c r="AA87" s="40" t="str">
        <f t="shared" si="24"/>
        <v/>
      </c>
      <c r="AB87" s="40" t="str">
        <f t="shared" si="25"/>
        <v/>
      </c>
      <c r="AC87" s="40" t="str">
        <f t="shared" si="26"/>
        <v/>
      </c>
      <c r="AD87" s="40" t="str">
        <f t="shared" ref="AD87:AE87" si="378">IF($D87=0,"",IFERROR(F87/AA87,0.5))</f>
        <v/>
      </c>
      <c r="AE87" s="40" t="str">
        <f t="shared" si="378"/>
        <v/>
      </c>
      <c r="AF87" s="34" t="str">
        <f t="shared" si="28"/>
        <v/>
      </c>
      <c r="AG87" s="34" t="str">
        <f t="shared" ref="AG87:AH87" si="379">IF($D87=0,"",ROUND(AA87*AD87,0))</f>
        <v/>
      </c>
      <c r="AH87" s="34" t="str">
        <f t="shared" si="379"/>
        <v/>
      </c>
      <c r="AI87" s="34" t="str">
        <f t="shared" si="30"/>
        <v/>
      </c>
      <c r="AJ87" s="80"/>
      <c r="AK87" s="99"/>
      <c r="AL87" s="17"/>
      <c r="AM87" s="100" t="str">
        <f t="shared" si="31"/>
        <v/>
      </c>
      <c r="AN87" s="43" t="str">
        <f t="shared" si="32"/>
        <v/>
      </c>
      <c r="AO87" s="100" t="str">
        <f t="shared" si="33"/>
        <v/>
      </c>
      <c r="AP87" s="42" t="str">
        <f t="shared" si="34"/>
        <v/>
      </c>
      <c r="AQ87" s="39" t="str">
        <f t="shared" si="35"/>
        <v/>
      </c>
      <c r="AR87" s="39" t="str">
        <f t="shared" si="36"/>
        <v/>
      </c>
      <c r="AS87" s="39" t="str">
        <f t="shared" si="37"/>
        <v/>
      </c>
      <c r="AT87" s="39" t="str">
        <f t="shared" si="38"/>
        <v/>
      </c>
      <c r="AU87" s="39" t="str">
        <f t="shared" si="11"/>
        <v/>
      </c>
      <c r="AV87" s="39" t="str">
        <f t="shared" si="39"/>
        <v/>
      </c>
      <c r="AW87" s="39" t="str">
        <f t="shared" si="40"/>
        <v/>
      </c>
      <c r="AX87" s="39" t="str">
        <f t="shared" si="41"/>
        <v/>
      </c>
    </row>
    <row r="88">
      <c r="A88" s="73"/>
      <c r="B88" s="73"/>
      <c r="C88" s="73"/>
      <c r="D88" s="74">
        <f t="shared" si="12"/>
        <v>0</v>
      </c>
      <c r="E88" s="84"/>
      <c r="F88" s="84"/>
      <c r="G88" s="85"/>
      <c r="H88" s="85"/>
      <c r="I88" s="94"/>
      <c r="J88" s="95"/>
      <c r="K88" s="96" t="str">
        <f t="shared" ref="K88:M88" si="380">IF($D88=0,"",POWER($I88,K$2))</f>
        <v/>
      </c>
      <c r="L88" s="96" t="str">
        <f t="shared" si="380"/>
        <v/>
      </c>
      <c r="M88" s="96" t="str">
        <f t="shared" si="380"/>
        <v/>
      </c>
      <c r="N88" s="97" t="str">
        <f t="shared" ref="N88:O88" si="381">IF($D88=0,"",$J88*K88)</f>
        <v/>
      </c>
      <c r="O88" s="97" t="str">
        <f t="shared" si="381"/>
        <v/>
      </c>
      <c r="P88" s="40"/>
      <c r="Q88" s="40"/>
      <c r="R88" s="40"/>
      <c r="S88" s="40"/>
      <c r="T88" s="84" t="str">
        <f t="shared" si="17"/>
        <v/>
      </c>
      <c r="U88" s="84" t="str">
        <f t="shared" si="18"/>
        <v/>
      </c>
      <c r="V88" s="98" t="str">
        <f t="shared" si="19"/>
        <v/>
      </c>
      <c r="W88" s="98" t="str">
        <f t="shared" si="20"/>
        <v/>
      </c>
      <c r="X88" s="40" t="str">
        <f t="shared" si="21"/>
        <v/>
      </c>
      <c r="Y88" s="40" t="str">
        <f t="shared" si="22"/>
        <v/>
      </c>
      <c r="Z88" s="40" t="str">
        <f t="shared" si="23"/>
        <v/>
      </c>
      <c r="AA88" s="40" t="str">
        <f t="shared" si="24"/>
        <v/>
      </c>
      <c r="AB88" s="40" t="str">
        <f t="shared" si="25"/>
        <v/>
      </c>
      <c r="AC88" s="40" t="str">
        <f t="shared" si="26"/>
        <v/>
      </c>
      <c r="AD88" s="40" t="str">
        <f t="shared" ref="AD88:AE88" si="382">IF($D88=0,"",IFERROR(F88/AA88,0.5))</f>
        <v/>
      </c>
      <c r="AE88" s="40" t="str">
        <f t="shared" si="382"/>
        <v/>
      </c>
      <c r="AF88" s="34" t="str">
        <f t="shared" si="28"/>
        <v/>
      </c>
      <c r="AG88" s="34" t="str">
        <f t="shared" ref="AG88:AH88" si="383">IF($D88=0,"",ROUND(AA88*AD88,0))</f>
        <v/>
      </c>
      <c r="AH88" s="34" t="str">
        <f t="shared" si="383"/>
        <v/>
      </c>
      <c r="AI88" s="34" t="str">
        <f t="shared" si="30"/>
        <v/>
      </c>
      <c r="AJ88" s="80"/>
      <c r="AK88" s="99"/>
      <c r="AL88" s="17"/>
      <c r="AM88" s="100" t="str">
        <f t="shared" si="31"/>
        <v/>
      </c>
      <c r="AN88" s="43" t="str">
        <f t="shared" si="32"/>
        <v/>
      </c>
      <c r="AO88" s="100" t="str">
        <f t="shared" si="33"/>
        <v/>
      </c>
      <c r="AP88" s="42" t="str">
        <f t="shared" si="34"/>
        <v/>
      </c>
      <c r="AQ88" s="39" t="str">
        <f t="shared" si="35"/>
        <v/>
      </c>
      <c r="AR88" s="39" t="str">
        <f t="shared" si="36"/>
        <v/>
      </c>
      <c r="AS88" s="39" t="str">
        <f t="shared" si="37"/>
        <v/>
      </c>
      <c r="AT88" s="39" t="str">
        <f t="shared" si="38"/>
        <v/>
      </c>
      <c r="AU88" s="39" t="str">
        <f t="shared" si="11"/>
        <v/>
      </c>
      <c r="AV88" s="39" t="str">
        <f t="shared" si="39"/>
        <v/>
      </c>
      <c r="AW88" s="39" t="str">
        <f t="shared" si="40"/>
        <v/>
      </c>
      <c r="AX88" s="39" t="str">
        <f t="shared" si="41"/>
        <v/>
      </c>
    </row>
    <row r="89">
      <c r="A89" s="73"/>
      <c r="B89" s="73"/>
      <c r="C89" s="73"/>
      <c r="D89" s="74">
        <f t="shared" si="12"/>
        <v>0</v>
      </c>
      <c r="E89" s="84"/>
      <c r="F89" s="84"/>
      <c r="G89" s="85"/>
      <c r="H89" s="85"/>
      <c r="I89" s="94"/>
      <c r="J89" s="95"/>
      <c r="K89" s="96" t="str">
        <f t="shared" ref="K89:M89" si="384">IF($D89=0,"",POWER($I89,K$2))</f>
        <v/>
      </c>
      <c r="L89" s="96" t="str">
        <f t="shared" si="384"/>
        <v/>
      </c>
      <c r="M89" s="96" t="str">
        <f t="shared" si="384"/>
        <v/>
      </c>
      <c r="N89" s="97" t="str">
        <f t="shared" ref="N89:O89" si="385">IF($D89=0,"",$J89*K89)</f>
        <v/>
      </c>
      <c r="O89" s="97" t="str">
        <f t="shared" si="385"/>
        <v/>
      </c>
      <c r="P89" s="40"/>
      <c r="Q89" s="40"/>
      <c r="R89" s="40"/>
      <c r="S89" s="40"/>
      <c r="T89" s="84" t="str">
        <f t="shared" si="17"/>
        <v/>
      </c>
      <c r="U89" s="84" t="str">
        <f t="shared" si="18"/>
        <v/>
      </c>
      <c r="V89" s="98" t="str">
        <f t="shared" si="19"/>
        <v/>
      </c>
      <c r="W89" s="98" t="str">
        <f t="shared" si="20"/>
        <v/>
      </c>
      <c r="X89" s="40" t="str">
        <f t="shared" si="21"/>
        <v/>
      </c>
      <c r="Y89" s="40" t="str">
        <f t="shared" si="22"/>
        <v/>
      </c>
      <c r="Z89" s="40" t="str">
        <f t="shared" si="23"/>
        <v/>
      </c>
      <c r="AA89" s="40" t="str">
        <f t="shared" si="24"/>
        <v/>
      </c>
      <c r="AB89" s="40" t="str">
        <f t="shared" si="25"/>
        <v/>
      </c>
      <c r="AC89" s="40" t="str">
        <f t="shared" si="26"/>
        <v/>
      </c>
      <c r="AD89" s="40" t="str">
        <f t="shared" ref="AD89:AE89" si="386">IF($D89=0,"",IFERROR(F89/AA89,0.5))</f>
        <v/>
      </c>
      <c r="AE89" s="40" t="str">
        <f t="shared" si="386"/>
        <v/>
      </c>
      <c r="AF89" s="34" t="str">
        <f t="shared" si="28"/>
        <v/>
      </c>
      <c r="AG89" s="34" t="str">
        <f t="shared" ref="AG89:AH89" si="387">IF($D89=0,"",ROUND(AA89*AD89,0))</f>
        <v/>
      </c>
      <c r="AH89" s="34" t="str">
        <f t="shared" si="387"/>
        <v/>
      </c>
      <c r="AI89" s="34" t="str">
        <f t="shared" si="30"/>
        <v/>
      </c>
      <c r="AJ89" s="80"/>
      <c r="AK89" s="99"/>
      <c r="AL89" s="17"/>
      <c r="AM89" s="100" t="str">
        <f t="shared" si="31"/>
        <v/>
      </c>
      <c r="AN89" s="43" t="str">
        <f t="shared" si="32"/>
        <v/>
      </c>
      <c r="AO89" s="100" t="str">
        <f t="shared" si="33"/>
        <v/>
      </c>
      <c r="AP89" s="42" t="str">
        <f t="shared" si="34"/>
        <v/>
      </c>
      <c r="AQ89" s="39" t="str">
        <f t="shared" si="35"/>
        <v/>
      </c>
      <c r="AR89" s="39" t="str">
        <f t="shared" si="36"/>
        <v/>
      </c>
      <c r="AS89" s="39" t="str">
        <f t="shared" si="37"/>
        <v/>
      </c>
      <c r="AT89" s="39" t="str">
        <f t="shared" si="38"/>
        <v/>
      </c>
      <c r="AU89" s="39" t="str">
        <f t="shared" si="11"/>
        <v/>
      </c>
      <c r="AV89" s="39" t="str">
        <f t="shared" si="39"/>
        <v/>
      </c>
      <c r="AW89" s="39" t="str">
        <f t="shared" si="40"/>
        <v/>
      </c>
      <c r="AX89" s="39" t="str">
        <f t="shared" si="41"/>
        <v/>
      </c>
    </row>
    <row r="90">
      <c r="A90" s="73"/>
      <c r="B90" s="73"/>
      <c r="C90" s="73"/>
      <c r="D90" s="74">
        <f t="shared" si="12"/>
        <v>0</v>
      </c>
      <c r="E90" s="84"/>
      <c r="F90" s="84"/>
      <c r="G90" s="85"/>
      <c r="H90" s="85"/>
      <c r="I90" s="94"/>
      <c r="J90" s="95"/>
      <c r="K90" s="96" t="str">
        <f t="shared" ref="K90:M90" si="388">IF($D90=0,"",POWER($I90,K$2))</f>
        <v/>
      </c>
      <c r="L90" s="96" t="str">
        <f t="shared" si="388"/>
        <v/>
      </c>
      <c r="M90" s="96" t="str">
        <f t="shared" si="388"/>
        <v/>
      </c>
      <c r="N90" s="97" t="str">
        <f t="shared" ref="N90:O90" si="389">IF($D90=0,"",$J90*K90)</f>
        <v/>
      </c>
      <c r="O90" s="97" t="str">
        <f t="shared" si="389"/>
        <v/>
      </c>
      <c r="P90" s="40"/>
      <c r="Q90" s="40"/>
      <c r="R90" s="40"/>
      <c r="S90" s="40"/>
      <c r="T90" s="84" t="str">
        <f t="shared" si="17"/>
        <v/>
      </c>
      <c r="U90" s="84" t="str">
        <f t="shared" si="18"/>
        <v/>
      </c>
      <c r="V90" s="98" t="str">
        <f t="shared" si="19"/>
        <v/>
      </c>
      <c r="W90" s="98" t="str">
        <f t="shared" si="20"/>
        <v/>
      </c>
      <c r="X90" s="40" t="str">
        <f t="shared" si="21"/>
        <v/>
      </c>
      <c r="Y90" s="40" t="str">
        <f t="shared" si="22"/>
        <v/>
      </c>
      <c r="Z90" s="40" t="str">
        <f t="shared" si="23"/>
        <v/>
      </c>
      <c r="AA90" s="40" t="str">
        <f t="shared" si="24"/>
        <v/>
      </c>
      <c r="AB90" s="40" t="str">
        <f t="shared" si="25"/>
        <v/>
      </c>
      <c r="AC90" s="40" t="str">
        <f t="shared" si="26"/>
        <v/>
      </c>
      <c r="AD90" s="40" t="str">
        <f t="shared" ref="AD90:AE90" si="390">IF($D90=0,"",IFERROR(F90/AA90,0.5))</f>
        <v/>
      </c>
      <c r="AE90" s="40" t="str">
        <f t="shared" si="390"/>
        <v/>
      </c>
      <c r="AF90" s="34" t="str">
        <f t="shared" si="28"/>
        <v/>
      </c>
      <c r="AG90" s="34" t="str">
        <f t="shared" ref="AG90:AH90" si="391">IF($D90=0,"",ROUND(AA90*AD90,0))</f>
        <v/>
      </c>
      <c r="AH90" s="34" t="str">
        <f t="shared" si="391"/>
        <v/>
      </c>
      <c r="AI90" s="34" t="str">
        <f t="shared" si="30"/>
        <v/>
      </c>
      <c r="AJ90" s="80"/>
      <c r="AK90" s="99"/>
      <c r="AL90" s="17"/>
      <c r="AM90" s="100" t="str">
        <f t="shared" si="31"/>
        <v/>
      </c>
      <c r="AN90" s="43" t="str">
        <f t="shared" si="32"/>
        <v/>
      </c>
      <c r="AO90" s="100" t="str">
        <f t="shared" si="33"/>
        <v/>
      </c>
      <c r="AP90" s="42" t="str">
        <f t="shared" si="34"/>
        <v/>
      </c>
      <c r="AQ90" s="39" t="str">
        <f t="shared" si="35"/>
        <v/>
      </c>
      <c r="AR90" s="39" t="str">
        <f t="shared" si="36"/>
        <v/>
      </c>
      <c r="AS90" s="39" t="str">
        <f t="shared" si="37"/>
        <v/>
      </c>
      <c r="AT90" s="39" t="str">
        <f t="shared" si="38"/>
        <v/>
      </c>
      <c r="AU90" s="39" t="str">
        <f t="shared" si="11"/>
        <v/>
      </c>
      <c r="AV90" s="39" t="str">
        <f t="shared" si="39"/>
        <v/>
      </c>
      <c r="AW90" s="39" t="str">
        <f t="shared" si="40"/>
        <v/>
      </c>
      <c r="AX90" s="39" t="str">
        <f t="shared" si="41"/>
        <v/>
      </c>
    </row>
    <row r="91">
      <c r="A91" s="73"/>
      <c r="B91" s="73"/>
      <c r="C91" s="73"/>
      <c r="D91" s="74">
        <f t="shared" si="12"/>
        <v>0</v>
      </c>
      <c r="E91" s="84"/>
      <c r="F91" s="84"/>
      <c r="G91" s="85"/>
      <c r="H91" s="85"/>
      <c r="I91" s="94"/>
      <c r="J91" s="95"/>
      <c r="K91" s="96" t="str">
        <f t="shared" ref="K91:M91" si="392">IF($D91=0,"",POWER($I91,K$2))</f>
        <v/>
      </c>
      <c r="L91" s="96" t="str">
        <f t="shared" si="392"/>
        <v/>
      </c>
      <c r="M91" s="96" t="str">
        <f t="shared" si="392"/>
        <v/>
      </c>
      <c r="N91" s="97" t="str">
        <f t="shared" ref="N91:O91" si="393">IF($D91=0,"",$J91*K91)</f>
        <v/>
      </c>
      <c r="O91" s="97" t="str">
        <f t="shared" si="393"/>
        <v/>
      </c>
      <c r="P91" s="40"/>
      <c r="Q91" s="40"/>
      <c r="R91" s="40"/>
      <c r="S91" s="40"/>
      <c r="T91" s="84" t="str">
        <f t="shared" si="17"/>
        <v/>
      </c>
      <c r="U91" s="84" t="str">
        <f t="shared" si="18"/>
        <v/>
      </c>
      <c r="V91" s="98" t="str">
        <f t="shared" si="19"/>
        <v/>
      </c>
      <c r="W91" s="98" t="str">
        <f t="shared" si="20"/>
        <v/>
      </c>
      <c r="X91" s="40" t="str">
        <f t="shared" si="21"/>
        <v/>
      </c>
      <c r="Y91" s="40" t="str">
        <f t="shared" si="22"/>
        <v/>
      </c>
      <c r="Z91" s="40" t="str">
        <f t="shared" si="23"/>
        <v/>
      </c>
      <c r="AA91" s="40" t="str">
        <f t="shared" si="24"/>
        <v/>
      </c>
      <c r="AB91" s="40" t="str">
        <f t="shared" si="25"/>
        <v/>
      </c>
      <c r="AC91" s="40" t="str">
        <f t="shared" si="26"/>
        <v/>
      </c>
      <c r="AD91" s="40" t="str">
        <f t="shared" ref="AD91:AE91" si="394">IF($D91=0,"",IFERROR(F91/AA91,0.5))</f>
        <v/>
      </c>
      <c r="AE91" s="40" t="str">
        <f t="shared" si="394"/>
        <v/>
      </c>
      <c r="AF91" s="34" t="str">
        <f t="shared" si="28"/>
        <v/>
      </c>
      <c r="AG91" s="34" t="str">
        <f t="shared" ref="AG91:AH91" si="395">IF($D91=0,"",ROUND(AA91*AD91,0))</f>
        <v/>
      </c>
      <c r="AH91" s="34" t="str">
        <f t="shared" si="395"/>
        <v/>
      </c>
      <c r="AI91" s="34" t="str">
        <f t="shared" si="30"/>
        <v/>
      </c>
      <c r="AJ91" s="80"/>
      <c r="AK91" s="99"/>
      <c r="AL91" s="17"/>
      <c r="AM91" s="100" t="str">
        <f t="shared" si="31"/>
        <v/>
      </c>
      <c r="AN91" s="43" t="str">
        <f t="shared" si="32"/>
        <v/>
      </c>
      <c r="AO91" s="100" t="str">
        <f t="shared" si="33"/>
        <v/>
      </c>
      <c r="AP91" s="42" t="str">
        <f t="shared" si="34"/>
        <v/>
      </c>
      <c r="AQ91" s="39" t="str">
        <f t="shared" si="35"/>
        <v/>
      </c>
      <c r="AR91" s="39" t="str">
        <f t="shared" si="36"/>
        <v/>
      </c>
      <c r="AS91" s="39" t="str">
        <f t="shared" si="37"/>
        <v/>
      </c>
      <c r="AT91" s="39" t="str">
        <f t="shared" si="38"/>
        <v/>
      </c>
      <c r="AU91" s="39" t="str">
        <f t="shared" si="11"/>
        <v/>
      </c>
      <c r="AV91" s="39" t="str">
        <f t="shared" si="39"/>
        <v/>
      </c>
      <c r="AW91" s="39" t="str">
        <f t="shared" si="40"/>
        <v/>
      </c>
      <c r="AX91" s="39" t="str">
        <f t="shared" si="41"/>
        <v/>
      </c>
    </row>
    <row r="92">
      <c r="A92" s="73"/>
      <c r="B92" s="73"/>
      <c r="C92" s="73"/>
      <c r="D92" s="74">
        <f t="shared" si="12"/>
        <v>0</v>
      </c>
      <c r="E92" s="84"/>
      <c r="F92" s="84"/>
      <c r="G92" s="85"/>
      <c r="H92" s="85"/>
      <c r="I92" s="94"/>
      <c r="J92" s="95"/>
      <c r="K92" s="96" t="str">
        <f t="shared" ref="K92:M92" si="396">IF($D92=0,"",POWER($I92,K$2))</f>
        <v/>
      </c>
      <c r="L92" s="96" t="str">
        <f t="shared" si="396"/>
        <v/>
      </c>
      <c r="M92" s="96" t="str">
        <f t="shared" si="396"/>
        <v/>
      </c>
      <c r="N92" s="97" t="str">
        <f t="shared" ref="N92:O92" si="397">IF($D92=0,"",$J92*K92)</f>
        <v/>
      </c>
      <c r="O92" s="97" t="str">
        <f t="shared" si="397"/>
        <v/>
      </c>
      <c r="P92" s="40"/>
      <c r="Q92" s="40"/>
      <c r="R92" s="40"/>
      <c r="S92" s="40"/>
      <c r="T92" s="84" t="str">
        <f t="shared" si="17"/>
        <v/>
      </c>
      <c r="U92" s="84" t="str">
        <f t="shared" si="18"/>
        <v/>
      </c>
      <c r="V92" s="98" t="str">
        <f t="shared" si="19"/>
        <v/>
      </c>
      <c r="W92" s="98" t="str">
        <f t="shared" si="20"/>
        <v/>
      </c>
      <c r="X92" s="40" t="str">
        <f t="shared" si="21"/>
        <v/>
      </c>
      <c r="Y92" s="40" t="str">
        <f t="shared" si="22"/>
        <v/>
      </c>
      <c r="Z92" s="40" t="str">
        <f t="shared" si="23"/>
        <v/>
      </c>
      <c r="AA92" s="40" t="str">
        <f t="shared" si="24"/>
        <v/>
      </c>
      <c r="AB92" s="40" t="str">
        <f t="shared" si="25"/>
        <v/>
      </c>
      <c r="AC92" s="40" t="str">
        <f t="shared" si="26"/>
        <v/>
      </c>
      <c r="AD92" s="40" t="str">
        <f t="shared" ref="AD92:AE92" si="398">IF($D92=0,"",IFERROR(F92/AA92,0.5))</f>
        <v/>
      </c>
      <c r="AE92" s="40" t="str">
        <f t="shared" si="398"/>
        <v/>
      </c>
      <c r="AF92" s="34" t="str">
        <f t="shared" si="28"/>
        <v/>
      </c>
      <c r="AG92" s="34" t="str">
        <f t="shared" ref="AG92:AH92" si="399">IF($D92=0,"",ROUND(AA92*AD92,0))</f>
        <v/>
      </c>
      <c r="AH92" s="34" t="str">
        <f t="shared" si="399"/>
        <v/>
      </c>
      <c r="AI92" s="34" t="str">
        <f t="shared" si="30"/>
        <v/>
      </c>
      <c r="AJ92" s="80"/>
      <c r="AK92" s="99"/>
      <c r="AL92" s="17"/>
      <c r="AM92" s="100" t="str">
        <f t="shared" si="31"/>
        <v/>
      </c>
      <c r="AN92" s="43" t="str">
        <f t="shared" si="32"/>
        <v/>
      </c>
      <c r="AO92" s="100" t="str">
        <f t="shared" si="33"/>
        <v/>
      </c>
      <c r="AP92" s="42" t="str">
        <f t="shared" si="34"/>
        <v/>
      </c>
      <c r="AQ92" s="39" t="str">
        <f t="shared" si="35"/>
        <v/>
      </c>
      <c r="AR92" s="39" t="str">
        <f t="shared" si="36"/>
        <v/>
      </c>
      <c r="AS92" s="39" t="str">
        <f t="shared" si="37"/>
        <v/>
      </c>
      <c r="AT92" s="39" t="str">
        <f t="shared" si="38"/>
        <v/>
      </c>
      <c r="AU92" s="39" t="str">
        <f t="shared" si="11"/>
        <v/>
      </c>
      <c r="AV92" s="39" t="str">
        <f t="shared" si="39"/>
        <v/>
      </c>
      <c r="AW92" s="39" t="str">
        <f t="shared" si="40"/>
        <v/>
      </c>
      <c r="AX92" s="39" t="str">
        <f t="shared" si="41"/>
        <v/>
      </c>
    </row>
    <row r="93">
      <c r="A93" s="73"/>
      <c r="B93" s="73"/>
      <c r="C93" s="73"/>
      <c r="D93" s="74">
        <f t="shared" si="12"/>
        <v>0</v>
      </c>
      <c r="E93" s="84"/>
      <c r="F93" s="84"/>
      <c r="G93" s="85"/>
      <c r="H93" s="85"/>
      <c r="I93" s="94"/>
      <c r="J93" s="95"/>
      <c r="K93" s="96" t="str">
        <f t="shared" ref="K93:M93" si="400">IF($D93=0,"",POWER($I93,K$2))</f>
        <v/>
      </c>
      <c r="L93" s="96" t="str">
        <f t="shared" si="400"/>
        <v/>
      </c>
      <c r="M93" s="96" t="str">
        <f t="shared" si="400"/>
        <v/>
      </c>
      <c r="N93" s="97" t="str">
        <f t="shared" ref="N93:O93" si="401">IF($D93=0,"",$J93*K93)</f>
        <v/>
      </c>
      <c r="O93" s="97" t="str">
        <f t="shared" si="401"/>
        <v/>
      </c>
      <c r="P93" s="40"/>
      <c r="Q93" s="40"/>
      <c r="R93" s="40"/>
      <c r="S93" s="40"/>
      <c r="T93" s="84" t="str">
        <f t="shared" si="17"/>
        <v/>
      </c>
      <c r="U93" s="84" t="str">
        <f t="shared" si="18"/>
        <v/>
      </c>
      <c r="V93" s="98" t="str">
        <f t="shared" si="19"/>
        <v/>
      </c>
      <c r="W93" s="98" t="str">
        <f t="shared" si="20"/>
        <v/>
      </c>
      <c r="X93" s="40" t="str">
        <f t="shared" si="21"/>
        <v/>
      </c>
      <c r="Y93" s="40" t="str">
        <f t="shared" si="22"/>
        <v/>
      </c>
      <c r="Z93" s="40" t="str">
        <f t="shared" si="23"/>
        <v/>
      </c>
      <c r="AA93" s="40" t="str">
        <f t="shared" si="24"/>
        <v/>
      </c>
      <c r="AB93" s="40" t="str">
        <f t="shared" si="25"/>
        <v/>
      </c>
      <c r="AC93" s="40" t="str">
        <f t="shared" si="26"/>
        <v/>
      </c>
      <c r="AD93" s="40" t="str">
        <f t="shared" ref="AD93:AE93" si="402">IF($D93=0,"",IFERROR(F93/AA93,0.5))</f>
        <v/>
      </c>
      <c r="AE93" s="40" t="str">
        <f t="shared" si="402"/>
        <v/>
      </c>
      <c r="AF93" s="34" t="str">
        <f t="shared" si="28"/>
        <v/>
      </c>
      <c r="AG93" s="34" t="str">
        <f t="shared" ref="AG93:AH93" si="403">IF($D93=0,"",ROUND(AA93*AD93,0))</f>
        <v/>
      </c>
      <c r="AH93" s="34" t="str">
        <f t="shared" si="403"/>
        <v/>
      </c>
      <c r="AI93" s="34" t="str">
        <f t="shared" si="30"/>
        <v/>
      </c>
      <c r="AJ93" s="80"/>
      <c r="AK93" s="99"/>
      <c r="AL93" s="17"/>
      <c r="AM93" s="100" t="str">
        <f t="shared" si="31"/>
        <v/>
      </c>
      <c r="AN93" s="43" t="str">
        <f t="shared" si="32"/>
        <v/>
      </c>
      <c r="AO93" s="100" t="str">
        <f t="shared" si="33"/>
        <v/>
      </c>
      <c r="AP93" s="42" t="str">
        <f t="shared" si="34"/>
        <v/>
      </c>
      <c r="AQ93" s="39" t="str">
        <f t="shared" si="35"/>
        <v/>
      </c>
      <c r="AR93" s="39" t="str">
        <f t="shared" si="36"/>
        <v/>
      </c>
      <c r="AS93" s="39" t="str">
        <f t="shared" si="37"/>
        <v/>
      </c>
      <c r="AT93" s="39" t="str">
        <f t="shared" si="38"/>
        <v/>
      </c>
      <c r="AU93" s="39" t="str">
        <f t="shared" si="11"/>
        <v/>
      </c>
      <c r="AV93" s="39" t="str">
        <f t="shared" si="39"/>
        <v/>
      </c>
      <c r="AW93" s="39" t="str">
        <f t="shared" si="40"/>
        <v/>
      </c>
      <c r="AX93" s="39" t="str">
        <f t="shared" si="41"/>
        <v/>
      </c>
    </row>
    <row r="94">
      <c r="A94" s="73"/>
      <c r="B94" s="73"/>
      <c r="C94" s="73"/>
      <c r="D94" s="74">
        <f t="shared" si="12"/>
        <v>0</v>
      </c>
      <c r="E94" s="84"/>
      <c r="F94" s="84"/>
      <c r="G94" s="85"/>
      <c r="H94" s="85"/>
      <c r="I94" s="94"/>
      <c r="J94" s="95"/>
      <c r="K94" s="96" t="str">
        <f t="shared" ref="K94:M94" si="404">IF($D94=0,"",POWER($I94,K$2))</f>
        <v/>
      </c>
      <c r="L94" s="96" t="str">
        <f t="shared" si="404"/>
        <v/>
      </c>
      <c r="M94" s="96" t="str">
        <f t="shared" si="404"/>
        <v/>
      </c>
      <c r="N94" s="97" t="str">
        <f t="shared" ref="N94:O94" si="405">IF($D94=0,"",$J94*K94)</f>
        <v/>
      </c>
      <c r="O94" s="97" t="str">
        <f t="shared" si="405"/>
        <v/>
      </c>
      <c r="P94" s="40"/>
      <c r="Q94" s="40"/>
      <c r="R94" s="40"/>
      <c r="S94" s="40"/>
      <c r="T94" s="84" t="str">
        <f t="shared" si="17"/>
        <v/>
      </c>
      <c r="U94" s="84" t="str">
        <f t="shared" si="18"/>
        <v/>
      </c>
      <c r="V94" s="98" t="str">
        <f t="shared" si="19"/>
        <v/>
      </c>
      <c r="W94" s="98" t="str">
        <f t="shared" si="20"/>
        <v/>
      </c>
      <c r="X94" s="40" t="str">
        <f t="shared" si="21"/>
        <v/>
      </c>
      <c r="Y94" s="40" t="str">
        <f t="shared" si="22"/>
        <v/>
      </c>
      <c r="Z94" s="40" t="str">
        <f t="shared" si="23"/>
        <v/>
      </c>
      <c r="AA94" s="40" t="str">
        <f t="shared" si="24"/>
        <v/>
      </c>
      <c r="AB94" s="40" t="str">
        <f t="shared" si="25"/>
        <v/>
      </c>
      <c r="AC94" s="40" t="str">
        <f t="shared" si="26"/>
        <v/>
      </c>
      <c r="AD94" s="40" t="str">
        <f t="shared" ref="AD94:AE94" si="406">IF($D94=0,"",IFERROR(F94/AA94,0.5))</f>
        <v/>
      </c>
      <c r="AE94" s="40" t="str">
        <f t="shared" si="406"/>
        <v/>
      </c>
      <c r="AF94" s="34" t="str">
        <f t="shared" si="28"/>
        <v/>
      </c>
      <c r="AG94" s="34" t="str">
        <f t="shared" ref="AG94:AH94" si="407">IF($D94=0,"",ROUND(AA94*AD94,0))</f>
        <v/>
      </c>
      <c r="AH94" s="34" t="str">
        <f t="shared" si="407"/>
        <v/>
      </c>
      <c r="AI94" s="34" t="str">
        <f t="shared" si="30"/>
        <v/>
      </c>
      <c r="AJ94" s="80"/>
      <c r="AK94" s="99"/>
      <c r="AL94" s="17"/>
      <c r="AM94" s="100" t="str">
        <f t="shared" si="31"/>
        <v/>
      </c>
      <c r="AN94" s="43" t="str">
        <f t="shared" si="32"/>
        <v/>
      </c>
      <c r="AO94" s="100" t="str">
        <f t="shared" si="33"/>
        <v/>
      </c>
      <c r="AP94" s="42" t="str">
        <f t="shared" si="34"/>
        <v/>
      </c>
      <c r="AQ94" s="39" t="str">
        <f t="shared" si="35"/>
        <v/>
      </c>
      <c r="AR94" s="39" t="str">
        <f t="shared" si="36"/>
        <v/>
      </c>
      <c r="AS94" s="39" t="str">
        <f t="shared" si="37"/>
        <v/>
      </c>
      <c r="AT94" s="39" t="str">
        <f t="shared" si="38"/>
        <v/>
      </c>
      <c r="AU94" s="39" t="str">
        <f t="shared" si="11"/>
        <v/>
      </c>
      <c r="AV94" s="39" t="str">
        <f t="shared" si="39"/>
        <v/>
      </c>
      <c r="AW94" s="39" t="str">
        <f t="shared" si="40"/>
        <v/>
      </c>
      <c r="AX94" s="39" t="str">
        <f t="shared" si="41"/>
        <v/>
      </c>
    </row>
    <row r="95">
      <c r="A95" s="73"/>
      <c r="B95" s="73"/>
      <c r="C95" s="73"/>
      <c r="D95" s="74">
        <f t="shared" si="12"/>
        <v>0</v>
      </c>
      <c r="E95" s="84"/>
      <c r="F95" s="84"/>
      <c r="G95" s="85"/>
      <c r="H95" s="85"/>
      <c r="I95" s="94"/>
      <c r="J95" s="95"/>
      <c r="K95" s="96" t="str">
        <f t="shared" ref="K95:M95" si="408">IF($D95=0,"",POWER($I95,K$2))</f>
        <v/>
      </c>
      <c r="L95" s="96" t="str">
        <f t="shared" si="408"/>
        <v/>
      </c>
      <c r="M95" s="96" t="str">
        <f t="shared" si="408"/>
        <v/>
      </c>
      <c r="N95" s="97" t="str">
        <f t="shared" ref="N95:O95" si="409">IF($D95=0,"",$J95*K95)</f>
        <v/>
      </c>
      <c r="O95" s="97" t="str">
        <f t="shared" si="409"/>
        <v/>
      </c>
      <c r="P95" s="40"/>
      <c r="Q95" s="40"/>
      <c r="R95" s="40"/>
      <c r="S95" s="40"/>
      <c r="T95" s="84" t="str">
        <f t="shared" si="17"/>
        <v/>
      </c>
      <c r="U95" s="84" t="str">
        <f t="shared" si="18"/>
        <v/>
      </c>
      <c r="V95" s="98" t="str">
        <f t="shared" si="19"/>
        <v/>
      </c>
      <c r="W95" s="98" t="str">
        <f t="shared" si="20"/>
        <v/>
      </c>
      <c r="X95" s="40" t="str">
        <f t="shared" si="21"/>
        <v/>
      </c>
      <c r="Y95" s="40" t="str">
        <f t="shared" si="22"/>
        <v/>
      </c>
      <c r="Z95" s="40" t="str">
        <f t="shared" si="23"/>
        <v/>
      </c>
      <c r="AA95" s="40" t="str">
        <f t="shared" si="24"/>
        <v/>
      </c>
      <c r="AB95" s="40" t="str">
        <f t="shared" si="25"/>
        <v/>
      </c>
      <c r="AC95" s="40" t="str">
        <f t="shared" si="26"/>
        <v/>
      </c>
      <c r="AD95" s="40" t="str">
        <f t="shared" ref="AD95:AE95" si="410">IF($D95=0,"",IFERROR(F95/AA95,0.5))</f>
        <v/>
      </c>
      <c r="AE95" s="40" t="str">
        <f t="shared" si="410"/>
        <v/>
      </c>
      <c r="AF95" s="34" t="str">
        <f t="shared" si="28"/>
        <v/>
      </c>
      <c r="AG95" s="34" t="str">
        <f t="shared" ref="AG95:AH95" si="411">IF($D95=0,"",ROUND(AA95*AD95,0))</f>
        <v/>
      </c>
      <c r="AH95" s="34" t="str">
        <f t="shared" si="411"/>
        <v/>
      </c>
      <c r="AI95" s="34" t="str">
        <f t="shared" si="30"/>
        <v/>
      </c>
      <c r="AJ95" s="80"/>
      <c r="AK95" s="99"/>
      <c r="AL95" s="17"/>
      <c r="AM95" s="100" t="str">
        <f t="shared" si="31"/>
        <v/>
      </c>
      <c r="AN95" s="43" t="str">
        <f t="shared" si="32"/>
        <v/>
      </c>
      <c r="AO95" s="100" t="str">
        <f t="shared" si="33"/>
        <v/>
      </c>
      <c r="AP95" s="42" t="str">
        <f t="shared" si="34"/>
        <v/>
      </c>
      <c r="AQ95" s="39" t="str">
        <f t="shared" si="35"/>
        <v/>
      </c>
      <c r="AR95" s="39" t="str">
        <f t="shared" si="36"/>
        <v/>
      </c>
      <c r="AS95" s="39" t="str">
        <f t="shared" si="37"/>
        <v/>
      </c>
      <c r="AT95" s="39" t="str">
        <f t="shared" si="38"/>
        <v/>
      </c>
      <c r="AU95" s="39" t="str">
        <f t="shared" si="11"/>
        <v/>
      </c>
      <c r="AV95" s="39" t="str">
        <f t="shared" si="39"/>
        <v/>
      </c>
      <c r="AW95" s="39" t="str">
        <f t="shared" si="40"/>
        <v/>
      </c>
      <c r="AX95" s="39" t="str">
        <f t="shared" si="41"/>
        <v/>
      </c>
    </row>
    <row r="96">
      <c r="A96" s="73"/>
      <c r="B96" s="73"/>
      <c r="C96" s="73"/>
      <c r="D96" s="74">
        <f t="shared" si="12"/>
        <v>0</v>
      </c>
      <c r="E96" s="84"/>
      <c r="F96" s="84"/>
      <c r="G96" s="85"/>
      <c r="H96" s="85"/>
      <c r="I96" s="94"/>
      <c r="J96" s="95"/>
      <c r="K96" s="96" t="str">
        <f t="shared" ref="K96:M96" si="412">IF($D96=0,"",POWER($I96,K$2))</f>
        <v/>
      </c>
      <c r="L96" s="96" t="str">
        <f t="shared" si="412"/>
        <v/>
      </c>
      <c r="M96" s="96" t="str">
        <f t="shared" si="412"/>
        <v/>
      </c>
      <c r="N96" s="97" t="str">
        <f t="shared" ref="N96:O96" si="413">IF($D96=0,"",$J96*K96)</f>
        <v/>
      </c>
      <c r="O96" s="97" t="str">
        <f t="shared" si="413"/>
        <v/>
      </c>
      <c r="P96" s="40"/>
      <c r="Q96" s="40"/>
      <c r="R96" s="40"/>
      <c r="S96" s="40"/>
      <c r="T96" s="84" t="str">
        <f t="shared" si="17"/>
        <v/>
      </c>
      <c r="U96" s="84" t="str">
        <f t="shared" si="18"/>
        <v/>
      </c>
      <c r="V96" s="98" t="str">
        <f t="shared" si="19"/>
        <v/>
      </c>
      <c r="W96" s="98" t="str">
        <f t="shared" si="20"/>
        <v/>
      </c>
      <c r="X96" s="40" t="str">
        <f t="shared" si="21"/>
        <v/>
      </c>
      <c r="Y96" s="40" t="str">
        <f t="shared" si="22"/>
        <v/>
      </c>
      <c r="Z96" s="40" t="str">
        <f t="shared" si="23"/>
        <v/>
      </c>
      <c r="AA96" s="40" t="str">
        <f t="shared" si="24"/>
        <v/>
      </c>
      <c r="AB96" s="40" t="str">
        <f t="shared" si="25"/>
        <v/>
      </c>
      <c r="AC96" s="40" t="str">
        <f t="shared" si="26"/>
        <v/>
      </c>
      <c r="AD96" s="40" t="str">
        <f t="shared" ref="AD96:AE96" si="414">IF($D96=0,"",IFERROR(F96/AA96,0.5))</f>
        <v/>
      </c>
      <c r="AE96" s="40" t="str">
        <f t="shared" si="414"/>
        <v/>
      </c>
      <c r="AF96" s="34" t="str">
        <f t="shared" si="28"/>
        <v/>
      </c>
      <c r="AG96" s="34" t="str">
        <f t="shared" ref="AG96:AH96" si="415">IF($D96=0,"",ROUND(AA96*AD96,0))</f>
        <v/>
      </c>
      <c r="AH96" s="34" t="str">
        <f t="shared" si="415"/>
        <v/>
      </c>
      <c r="AI96" s="34" t="str">
        <f t="shared" si="30"/>
        <v/>
      </c>
      <c r="AJ96" s="80"/>
      <c r="AK96" s="99"/>
      <c r="AL96" s="17"/>
      <c r="AM96" s="100" t="str">
        <f t="shared" si="31"/>
        <v/>
      </c>
      <c r="AN96" s="43" t="str">
        <f t="shared" si="32"/>
        <v/>
      </c>
      <c r="AO96" s="100" t="str">
        <f t="shared" si="33"/>
        <v/>
      </c>
      <c r="AP96" s="42" t="str">
        <f t="shared" si="34"/>
        <v/>
      </c>
      <c r="AQ96" s="39" t="str">
        <f t="shared" si="35"/>
        <v/>
      </c>
      <c r="AR96" s="39" t="str">
        <f t="shared" si="36"/>
        <v/>
      </c>
      <c r="AS96" s="39" t="str">
        <f t="shared" si="37"/>
        <v/>
      </c>
      <c r="AT96" s="39" t="str">
        <f t="shared" si="38"/>
        <v/>
      </c>
      <c r="AU96" s="39" t="str">
        <f t="shared" si="11"/>
        <v/>
      </c>
      <c r="AV96" s="39" t="str">
        <f t="shared" si="39"/>
        <v/>
      </c>
      <c r="AW96" s="39" t="str">
        <f t="shared" si="40"/>
        <v/>
      </c>
      <c r="AX96" s="39" t="str">
        <f t="shared" si="41"/>
        <v/>
      </c>
    </row>
    <row r="97">
      <c r="A97" s="73"/>
      <c r="B97" s="73"/>
      <c r="C97" s="73"/>
      <c r="D97" s="74">
        <f t="shared" si="12"/>
        <v>0</v>
      </c>
      <c r="E97" s="84"/>
      <c r="F97" s="84"/>
      <c r="G97" s="85"/>
      <c r="H97" s="85"/>
      <c r="I97" s="94"/>
      <c r="J97" s="95"/>
      <c r="K97" s="96" t="str">
        <f t="shared" ref="K97:M97" si="416">IF($D97=0,"",POWER($I97,K$2))</f>
        <v/>
      </c>
      <c r="L97" s="96" t="str">
        <f t="shared" si="416"/>
        <v/>
      </c>
      <c r="M97" s="96" t="str">
        <f t="shared" si="416"/>
        <v/>
      </c>
      <c r="N97" s="97" t="str">
        <f t="shared" ref="N97:O97" si="417">IF($D97=0,"",$J97*K97)</f>
        <v/>
      </c>
      <c r="O97" s="97" t="str">
        <f t="shared" si="417"/>
        <v/>
      </c>
      <c r="P97" s="40"/>
      <c r="Q97" s="40"/>
      <c r="R97" s="40"/>
      <c r="S97" s="40"/>
      <c r="T97" s="84" t="str">
        <f t="shared" si="17"/>
        <v/>
      </c>
      <c r="U97" s="84" t="str">
        <f t="shared" si="18"/>
        <v/>
      </c>
      <c r="V97" s="98" t="str">
        <f t="shared" si="19"/>
        <v/>
      </c>
      <c r="W97" s="98" t="str">
        <f t="shared" si="20"/>
        <v/>
      </c>
      <c r="X97" s="40" t="str">
        <f t="shared" si="21"/>
        <v/>
      </c>
      <c r="Y97" s="40" t="str">
        <f t="shared" si="22"/>
        <v/>
      </c>
      <c r="Z97" s="40" t="str">
        <f t="shared" si="23"/>
        <v/>
      </c>
      <c r="AA97" s="40" t="str">
        <f t="shared" si="24"/>
        <v/>
      </c>
      <c r="AB97" s="40" t="str">
        <f t="shared" si="25"/>
        <v/>
      </c>
      <c r="AC97" s="40" t="str">
        <f t="shared" si="26"/>
        <v/>
      </c>
      <c r="AD97" s="40" t="str">
        <f t="shared" ref="AD97:AE97" si="418">IF($D97=0,"",IFERROR(F97/AA97,0.5))</f>
        <v/>
      </c>
      <c r="AE97" s="40" t="str">
        <f t="shared" si="418"/>
        <v/>
      </c>
      <c r="AF97" s="34" t="str">
        <f t="shared" si="28"/>
        <v/>
      </c>
      <c r="AG97" s="34" t="str">
        <f t="shared" ref="AG97:AH97" si="419">IF($D97=0,"",ROUND(AA97*AD97,0))</f>
        <v/>
      </c>
      <c r="AH97" s="34" t="str">
        <f t="shared" si="419"/>
        <v/>
      </c>
      <c r="AI97" s="34" t="str">
        <f t="shared" si="30"/>
        <v/>
      </c>
      <c r="AJ97" s="80"/>
      <c r="AK97" s="99"/>
      <c r="AL97" s="17"/>
      <c r="AM97" s="100" t="str">
        <f t="shared" si="31"/>
        <v/>
      </c>
      <c r="AN97" s="43" t="str">
        <f t="shared" si="32"/>
        <v/>
      </c>
      <c r="AO97" s="100" t="str">
        <f t="shared" si="33"/>
        <v/>
      </c>
      <c r="AP97" s="42" t="str">
        <f t="shared" si="34"/>
        <v/>
      </c>
      <c r="AQ97" s="39" t="str">
        <f t="shared" si="35"/>
        <v/>
      </c>
      <c r="AR97" s="39" t="str">
        <f t="shared" si="36"/>
        <v/>
      </c>
      <c r="AS97" s="39" t="str">
        <f t="shared" si="37"/>
        <v/>
      </c>
      <c r="AT97" s="39" t="str">
        <f t="shared" si="38"/>
        <v/>
      </c>
      <c r="AU97" s="39" t="str">
        <f t="shared" si="11"/>
        <v/>
      </c>
      <c r="AV97" s="39" t="str">
        <f t="shared" si="39"/>
        <v/>
      </c>
      <c r="AW97" s="39" t="str">
        <f t="shared" si="40"/>
        <v/>
      </c>
      <c r="AX97" s="39" t="str">
        <f t="shared" si="41"/>
        <v/>
      </c>
    </row>
    <row r="98">
      <c r="A98" s="73"/>
      <c r="B98" s="73"/>
      <c r="C98" s="73"/>
      <c r="D98" s="74">
        <f t="shared" si="12"/>
        <v>0</v>
      </c>
      <c r="E98" s="84"/>
      <c r="F98" s="84"/>
      <c r="G98" s="85"/>
      <c r="H98" s="85"/>
      <c r="I98" s="94"/>
      <c r="J98" s="95"/>
      <c r="K98" s="96" t="str">
        <f t="shared" ref="K98:M98" si="420">IF($D98=0,"",POWER($I98,K$2))</f>
        <v/>
      </c>
      <c r="L98" s="96" t="str">
        <f t="shared" si="420"/>
        <v/>
      </c>
      <c r="M98" s="96" t="str">
        <f t="shared" si="420"/>
        <v/>
      </c>
      <c r="N98" s="97" t="str">
        <f t="shared" ref="N98:O98" si="421">IF($D98=0,"",$J98*K98)</f>
        <v/>
      </c>
      <c r="O98" s="97" t="str">
        <f t="shared" si="421"/>
        <v/>
      </c>
      <c r="P98" s="40"/>
      <c r="Q98" s="40"/>
      <c r="R98" s="40"/>
      <c r="S98" s="40"/>
      <c r="T98" s="84" t="str">
        <f t="shared" si="17"/>
        <v/>
      </c>
      <c r="U98" s="84" t="str">
        <f t="shared" si="18"/>
        <v/>
      </c>
      <c r="V98" s="98" t="str">
        <f t="shared" si="19"/>
        <v/>
      </c>
      <c r="W98" s="98" t="str">
        <f t="shared" si="20"/>
        <v/>
      </c>
      <c r="X98" s="40" t="str">
        <f t="shared" si="21"/>
        <v/>
      </c>
      <c r="Y98" s="40" t="str">
        <f t="shared" si="22"/>
        <v/>
      </c>
      <c r="Z98" s="40" t="str">
        <f t="shared" si="23"/>
        <v/>
      </c>
      <c r="AA98" s="40" t="str">
        <f t="shared" si="24"/>
        <v/>
      </c>
      <c r="AB98" s="40" t="str">
        <f t="shared" si="25"/>
        <v/>
      </c>
      <c r="AC98" s="40" t="str">
        <f t="shared" si="26"/>
        <v/>
      </c>
      <c r="AD98" s="40" t="str">
        <f t="shared" ref="AD98:AE98" si="422">IF($D98=0,"",IFERROR(F98/AA98,0.5))</f>
        <v/>
      </c>
      <c r="AE98" s="40" t="str">
        <f t="shared" si="422"/>
        <v/>
      </c>
      <c r="AF98" s="34" t="str">
        <f t="shared" si="28"/>
        <v/>
      </c>
      <c r="AG98" s="34" t="str">
        <f t="shared" ref="AG98:AH98" si="423">IF($D98=0,"",ROUND(AA98*AD98,0))</f>
        <v/>
      </c>
      <c r="AH98" s="34" t="str">
        <f t="shared" si="423"/>
        <v/>
      </c>
      <c r="AI98" s="34" t="str">
        <f t="shared" si="30"/>
        <v/>
      </c>
      <c r="AJ98" s="80"/>
      <c r="AK98" s="99"/>
      <c r="AL98" s="17"/>
      <c r="AM98" s="100" t="str">
        <f t="shared" si="31"/>
        <v/>
      </c>
      <c r="AN98" s="43" t="str">
        <f t="shared" si="32"/>
        <v/>
      </c>
      <c r="AO98" s="100" t="str">
        <f t="shared" si="33"/>
        <v/>
      </c>
      <c r="AP98" s="42" t="str">
        <f t="shared" si="34"/>
        <v/>
      </c>
      <c r="AQ98" s="39" t="str">
        <f t="shared" si="35"/>
        <v/>
      </c>
      <c r="AR98" s="39" t="str">
        <f t="shared" si="36"/>
        <v/>
      </c>
      <c r="AS98" s="39" t="str">
        <f t="shared" si="37"/>
        <v/>
      </c>
      <c r="AT98" s="39" t="str">
        <f t="shared" si="38"/>
        <v/>
      </c>
      <c r="AU98" s="39" t="str">
        <f t="shared" si="11"/>
        <v/>
      </c>
      <c r="AV98" s="39" t="str">
        <f t="shared" si="39"/>
        <v/>
      </c>
      <c r="AW98" s="39" t="str">
        <f t="shared" si="40"/>
        <v/>
      </c>
      <c r="AX98" s="39" t="str">
        <f t="shared" si="41"/>
        <v/>
      </c>
    </row>
    <row r="99">
      <c r="A99" s="73"/>
      <c r="B99" s="73"/>
      <c r="C99" s="73"/>
      <c r="D99" s="74">
        <f t="shared" si="12"/>
        <v>0</v>
      </c>
      <c r="E99" s="84"/>
      <c r="F99" s="84"/>
      <c r="G99" s="85"/>
      <c r="H99" s="85"/>
      <c r="I99" s="94"/>
      <c r="J99" s="95"/>
      <c r="K99" s="96" t="str">
        <f t="shared" ref="K99:M99" si="424">IF($D99=0,"",POWER($I99,K$2))</f>
        <v/>
      </c>
      <c r="L99" s="96" t="str">
        <f t="shared" si="424"/>
        <v/>
      </c>
      <c r="M99" s="96" t="str">
        <f t="shared" si="424"/>
        <v/>
      </c>
      <c r="N99" s="97" t="str">
        <f t="shared" ref="N99:O99" si="425">IF($D99=0,"",$J99*K99)</f>
        <v/>
      </c>
      <c r="O99" s="97" t="str">
        <f t="shared" si="425"/>
        <v/>
      </c>
      <c r="P99" s="40"/>
      <c r="Q99" s="40"/>
      <c r="R99" s="40"/>
      <c r="S99" s="40"/>
      <c r="T99" s="84" t="str">
        <f t="shared" si="17"/>
        <v/>
      </c>
      <c r="U99" s="84" t="str">
        <f t="shared" si="18"/>
        <v/>
      </c>
      <c r="V99" s="98" t="str">
        <f t="shared" si="19"/>
        <v/>
      </c>
      <c r="W99" s="98" t="str">
        <f t="shared" si="20"/>
        <v/>
      </c>
      <c r="X99" s="40" t="str">
        <f t="shared" si="21"/>
        <v/>
      </c>
      <c r="Y99" s="40" t="str">
        <f t="shared" si="22"/>
        <v/>
      </c>
      <c r="Z99" s="40" t="str">
        <f t="shared" si="23"/>
        <v/>
      </c>
      <c r="AA99" s="40" t="str">
        <f t="shared" si="24"/>
        <v/>
      </c>
      <c r="AB99" s="40" t="str">
        <f t="shared" si="25"/>
        <v/>
      </c>
      <c r="AC99" s="40" t="str">
        <f t="shared" si="26"/>
        <v/>
      </c>
      <c r="AD99" s="40" t="str">
        <f t="shared" ref="AD99:AE99" si="426">IF($D99=0,"",IFERROR(F99/AA99,0.5))</f>
        <v/>
      </c>
      <c r="AE99" s="40" t="str">
        <f t="shared" si="426"/>
        <v/>
      </c>
      <c r="AF99" s="34" t="str">
        <f t="shared" si="28"/>
        <v/>
      </c>
      <c r="AG99" s="34" t="str">
        <f t="shared" ref="AG99:AH99" si="427">IF($D99=0,"",ROUND(AA99*AD99,0))</f>
        <v/>
      </c>
      <c r="AH99" s="34" t="str">
        <f t="shared" si="427"/>
        <v/>
      </c>
      <c r="AI99" s="34" t="str">
        <f t="shared" si="30"/>
        <v/>
      </c>
      <c r="AJ99" s="80"/>
      <c r="AK99" s="99"/>
      <c r="AL99" s="17"/>
      <c r="AM99" s="100" t="str">
        <f t="shared" si="31"/>
        <v/>
      </c>
      <c r="AN99" s="43" t="str">
        <f t="shared" si="32"/>
        <v/>
      </c>
      <c r="AO99" s="100" t="str">
        <f t="shared" si="33"/>
        <v/>
      </c>
      <c r="AP99" s="42" t="str">
        <f t="shared" si="34"/>
        <v/>
      </c>
      <c r="AQ99" s="39" t="str">
        <f t="shared" si="35"/>
        <v/>
      </c>
      <c r="AR99" s="39" t="str">
        <f t="shared" si="36"/>
        <v/>
      </c>
      <c r="AS99" s="39" t="str">
        <f t="shared" si="37"/>
        <v/>
      </c>
      <c r="AT99" s="39" t="str">
        <f t="shared" si="38"/>
        <v/>
      </c>
      <c r="AU99" s="39" t="str">
        <f t="shared" si="11"/>
        <v/>
      </c>
      <c r="AV99" s="39" t="str">
        <f t="shared" si="39"/>
        <v/>
      </c>
      <c r="AW99" s="39" t="str">
        <f t="shared" si="40"/>
        <v/>
      </c>
      <c r="AX99" s="39" t="str">
        <f t="shared" si="41"/>
        <v/>
      </c>
    </row>
    <row r="100">
      <c r="A100" s="73"/>
      <c r="B100" s="73"/>
      <c r="C100" s="73"/>
      <c r="D100" s="74">
        <f t="shared" si="12"/>
        <v>0</v>
      </c>
      <c r="E100" s="84"/>
      <c r="F100" s="84"/>
      <c r="G100" s="85"/>
      <c r="H100" s="85"/>
      <c r="I100" s="94"/>
      <c r="J100" s="95"/>
      <c r="K100" s="96" t="str">
        <f t="shared" ref="K100:M100" si="428">IF($D100=0,"",POWER($I100,K$2))</f>
        <v/>
      </c>
      <c r="L100" s="96" t="str">
        <f t="shared" si="428"/>
        <v/>
      </c>
      <c r="M100" s="96" t="str">
        <f t="shared" si="428"/>
        <v/>
      </c>
      <c r="N100" s="97" t="str">
        <f t="shared" ref="N100:O100" si="429">IF($D100=0,"",$J100*K100)</f>
        <v/>
      </c>
      <c r="O100" s="97" t="str">
        <f t="shared" si="429"/>
        <v/>
      </c>
      <c r="P100" s="40"/>
      <c r="Q100" s="40"/>
      <c r="R100" s="40"/>
      <c r="S100" s="40"/>
      <c r="T100" s="84" t="str">
        <f t="shared" si="17"/>
        <v/>
      </c>
      <c r="U100" s="84" t="str">
        <f t="shared" si="18"/>
        <v/>
      </c>
      <c r="V100" s="98" t="str">
        <f t="shared" si="19"/>
        <v/>
      </c>
      <c r="W100" s="98" t="str">
        <f t="shared" si="20"/>
        <v/>
      </c>
      <c r="X100" s="40" t="str">
        <f t="shared" si="21"/>
        <v/>
      </c>
      <c r="Y100" s="40" t="str">
        <f t="shared" si="22"/>
        <v/>
      </c>
      <c r="Z100" s="40" t="str">
        <f t="shared" si="23"/>
        <v/>
      </c>
      <c r="AA100" s="40" t="str">
        <f t="shared" si="24"/>
        <v/>
      </c>
      <c r="AB100" s="40" t="str">
        <f t="shared" si="25"/>
        <v/>
      </c>
      <c r="AC100" s="40" t="str">
        <f t="shared" si="26"/>
        <v/>
      </c>
      <c r="AD100" s="40" t="str">
        <f t="shared" ref="AD100:AE100" si="430">IF($D100=0,"",IFERROR(F100/AA100,0.5))</f>
        <v/>
      </c>
      <c r="AE100" s="40" t="str">
        <f t="shared" si="430"/>
        <v/>
      </c>
      <c r="AF100" s="34" t="str">
        <f t="shared" si="28"/>
        <v/>
      </c>
      <c r="AG100" s="34" t="str">
        <f t="shared" ref="AG100:AH100" si="431">IF($D100=0,"",ROUND(AA100*AD100,0))</f>
        <v/>
      </c>
      <c r="AH100" s="34" t="str">
        <f t="shared" si="431"/>
        <v/>
      </c>
      <c r="AI100" s="34" t="str">
        <f t="shared" si="30"/>
        <v/>
      </c>
      <c r="AJ100" s="80"/>
      <c r="AK100" s="99"/>
      <c r="AL100" s="17"/>
      <c r="AM100" s="100" t="str">
        <f t="shared" si="31"/>
        <v/>
      </c>
      <c r="AN100" s="43" t="str">
        <f t="shared" si="32"/>
        <v/>
      </c>
      <c r="AO100" s="100" t="str">
        <f t="shared" si="33"/>
        <v/>
      </c>
      <c r="AP100" s="42" t="str">
        <f t="shared" si="34"/>
        <v/>
      </c>
      <c r="AQ100" s="39" t="str">
        <f t="shared" si="35"/>
        <v/>
      </c>
      <c r="AR100" s="39" t="str">
        <f t="shared" si="36"/>
        <v/>
      </c>
      <c r="AS100" s="39" t="str">
        <f t="shared" si="37"/>
        <v/>
      </c>
      <c r="AT100" s="39" t="str">
        <f t="shared" si="38"/>
        <v/>
      </c>
      <c r="AU100" s="39" t="str">
        <f t="shared" si="11"/>
        <v/>
      </c>
      <c r="AV100" s="39" t="str">
        <f t="shared" si="39"/>
        <v/>
      </c>
      <c r="AW100" s="39" t="str">
        <f t="shared" si="40"/>
        <v/>
      </c>
      <c r="AX100" s="39" t="str">
        <f t="shared" si="41"/>
        <v/>
      </c>
    </row>
    <row r="101">
      <c r="A101" s="73"/>
      <c r="B101" s="73"/>
      <c r="C101" s="73"/>
      <c r="D101" s="74">
        <f t="shared" si="12"/>
        <v>0</v>
      </c>
      <c r="E101" s="84"/>
      <c r="F101" s="84"/>
      <c r="G101" s="85"/>
      <c r="H101" s="85"/>
      <c r="I101" s="94"/>
      <c r="J101" s="95"/>
      <c r="K101" s="96" t="str">
        <f t="shared" ref="K101:M101" si="432">IF($D101=0,"",POWER($I101,K$2))</f>
        <v/>
      </c>
      <c r="L101" s="96" t="str">
        <f t="shared" si="432"/>
        <v/>
      </c>
      <c r="M101" s="96" t="str">
        <f t="shared" si="432"/>
        <v/>
      </c>
      <c r="N101" s="97" t="str">
        <f t="shared" ref="N101:O101" si="433">IF($D101=0,"",$J101*K101)</f>
        <v/>
      </c>
      <c r="O101" s="97" t="str">
        <f t="shared" si="433"/>
        <v/>
      </c>
      <c r="P101" s="40"/>
      <c r="Q101" s="40"/>
      <c r="R101" s="40"/>
      <c r="S101" s="40"/>
      <c r="T101" s="84" t="str">
        <f t="shared" si="17"/>
        <v/>
      </c>
      <c r="U101" s="84" t="str">
        <f t="shared" si="18"/>
        <v/>
      </c>
      <c r="V101" s="98" t="str">
        <f t="shared" si="19"/>
        <v/>
      </c>
      <c r="W101" s="98" t="str">
        <f t="shared" si="20"/>
        <v/>
      </c>
      <c r="X101" s="40" t="str">
        <f t="shared" si="21"/>
        <v/>
      </c>
      <c r="Y101" s="40" t="str">
        <f t="shared" si="22"/>
        <v/>
      </c>
      <c r="Z101" s="40" t="str">
        <f t="shared" si="23"/>
        <v/>
      </c>
      <c r="AA101" s="40" t="str">
        <f t="shared" si="24"/>
        <v/>
      </c>
      <c r="AB101" s="40" t="str">
        <f t="shared" si="25"/>
        <v/>
      </c>
      <c r="AC101" s="40" t="str">
        <f t="shared" si="26"/>
        <v/>
      </c>
      <c r="AD101" s="40" t="str">
        <f t="shared" ref="AD101:AE101" si="434">IF($D101=0,"",IFERROR(F101/AA101,0.5))</f>
        <v/>
      </c>
      <c r="AE101" s="40" t="str">
        <f t="shared" si="434"/>
        <v/>
      </c>
      <c r="AF101" s="34" t="str">
        <f t="shared" si="28"/>
        <v/>
      </c>
      <c r="AG101" s="34" t="str">
        <f t="shared" ref="AG101:AH101" si="435">IF($D101=0,"",ROUND(AA101*AD101,0))</f>
        <v/>
      </c>
      <c r="AH101" s="34" t="str">
        <f t="shared" si="435"/>
        <v/>
      </c>
      <c r="AI101" s="34" t="str">
        <f t="shared" si="30"/>
        <v/>
      </c>
      <c r="AJ101" s="80"/>
      <c r="AK101" s="99"/>
      <c r="AL101" s="17"/>
      <c r="AM101" s="100" t="str">
        <f t="shared" si="31"/>
        <v/>
      </c>
      <c r="AN101" s="43" t="str">
        <f t="shared" si="32"/>
        <v/>
      </c>
      <c r="AO101" s="100" t="str">
        <f t="shared" si="33"/>
        <v/>
      </c>
      <c r="AP101" s="42" t="str">
        <f t="shared" si="34"/>
        <v/>
      </c>
      <c r="AQ101" s="39" t="str">
        <f t="shared" si="35"/>
        <v/>
      </c>
      <c r="AR101" s="39" t="str">
        <f t="shared" si="36"/>
        <v/>
      </c>
      <c r="AS101" s="39" t="str">
        <f t="shared" si="37"/>
        <v/>
      </c>
      <c r="AT101" s="39" t="str">
        <f t="shared" si="38"/>
        <v/>
      </c>
      <c r="AU101" s="39" t="str">
        <f t="shared" si="11"/>
        <v/>
      </c>
      <c r="AV101" s="39" t="str">
        <f t="shared" si="39"/>
        <v/>
      </c>
      <c r="AW101" s="39" t="str">
        <f t="shared" si="40"/>
        <v/>
      </c>
      <c r="AX101" s="39" t="str">
        <f t="shared" si="41"/>
        <v/>
      </c>
    </row>
    <row r="102">
      <c r="A102" s="73"/>
      <c r="B102" s="73"/>
      <c r="C102" s="73"/>
      <c r="D102" s="74">
        <f t="shared" si="12"/>
        <v>0</v>
      </c>
      <c r="E102" s="84"/>
      <c r="F102" s="84"/>
      <c r="G102" s="85"/>
      <c r="H102" s="85"/>
      <c r="I102" s="94"/>
      <c r="J102" s="95"/>
      <c r="K102" s="96" t="str">
        <f t="shared" ref="K102:M102" si="436">IF($D102=0,"",POWER($I102,K$2))</f>
        <v/>
      </c>
      <c r="L102" s="96" t="str">
        <f t="shared" si="436"/>
        <v/>
      </c>
      <c r="M102" s="96" t="str">
        <f t="shared" si="436"/>
        <v/>
      </c>
      <c r="N102" s="97" t="str">
        <f t="shared" ref="N102:O102" si="437">IF($D102=0,"",$J102*K102)</f>
        <v/>
      </c>
      <c r="O102" s="97" t="str">
        <f t="shared" si="437"/>
        <v/>
      </c>
      <c r="P102" s="40"/>
      <c r="Q102" s="40"/>
      <c r="R102" s="40"/>
      <c r="S102" s="40"/>
      <c r="T102" s="84" t="str">
        <f t="shared" si="17"/>
        <v/>
      </c>
      <c r="U102" s="84" t="str">
        <f t="shared" si="18"/>
        <v/>
      </c>
      <c r="V102" s="98" t="str">
        <f t="shared" si="19"/>
        <v/>
      </c>
      <c r="W102" s="98" t="str">
        <f t="shared" si="20"/>
        <v/>
      </c>
      <c r="X102" s="40" t="str">
        <f t="shared" si="21"/>
        <v/>
      </c>
      <c r="Y102" s="40" t="str">
        <f t="shared" si="22"/>
        <v/>
      </c>
      <c r="Z102" s="40" t="str">
        <f t="shared" si="23"/>
        <v/>
      </c>
      <c r="AA102" s="40" t="str">
        <f t="shared" si="24"/>
        <v/>
      </c>
      <c r="AB102" s="40" t="str">
        <f t="shared" si="25"/>
        <v/>
      </c>
      <c r="AC102" s="40" t="str">
        <f t="shared" si="26"/>
        <v/>
      </c>
      <c r="AD102" s="40" t="str">
        <f t="shared" ref="AD102:AE102" si="438">IF($D102=0,"",IFERROR(F102/AA102,0.5))</f>
        <v/>
      </c>
      <c r="AE102" s="40" t="str">
        <f t="shared" si="438"/>
        <v/>
      </c>
      <c r="AF102" s="34" t="str">
        <f t="shared" si="28"/>
        <v/>
      </c>
      <c r="AG102" s="34" t="str">
        <f t="shared" ref="AG102:AH102" si="439">IF($D102=0,"",ROUND(AA102*AD102,0))</f>
        <v/>
      </c>
      <c r="AH102" s="34" t="str">
        <f t="shared" si="439"/>
        <v/>
      </c>
      <c r="AI102" s="34" t="str">
        <f t="shared" si="30"/>
        <v/>
      </c>
      <c r="AJ102" s="80"/>
      <c r="AK102" s="99"/>
      <c r="AL102" s="17"/>
      <c r="AM102" s="100" t="str">
        <f t="shared" si="31"/>
        <v/>
      </c>
      <c r="AN102" s="43" t="str">
        <f t="shared" si="32"/>
        <v/>
      </c>
      <c r="AO102" s="100" t="str">
        <f t="shared" si="33"/>
        <v/>
      </c>
      <c r="AP102" s="42" t="str">
        <f t="shared" si="34"/>
        <v/>
      </c>
      <c r="AQ102" s="39" t="str">
        <f t="shared" si="35"/>
        <v/>
      </c>
      <c r="AR102" s="39" t="str">
        <f t="shared" si="36"/>
        <v/>
      </c>
      <c r="AS102" s="39" t="str">
        <f t="shared" si="37"/>
        <v/>
      </c>
      <c r="AT102" s="39" t="str">
        <f t="shared" si="38"/>
        <v/>
      </c>
      <c r="AU102" s="39" t="str">
        <f t="shared" si="11"/>
        <v/>
      </c>
      <c r="AV102" s="39" t="str">
        <f t="shared" si="39"/>
        <v/>
      </c>
      <c r="AW102" s="39" t="str">
        <f t="shared" si="40"/>
        <v/>
      </c>
      <c r="AX102" s="39" t="str">
        <f t="shared" si="41"/>
        <v/>
      </c>
    </row>
    <row r="103">
      <c r="A103" s="73"/>
      <c r="B103" s="73"/>
      <c r="C103" s="73"/>
      <c r="D103" s="74">
        <f t="shared" si="12"/>
        <v>0</v>
      </c>
      <c r="E103" s="84"/>
      <c r="F103" s="84"/>
      <c r="G103" s="85"/>
      <c r="H103" s="85"/>
      <c r="I103" s="94"/>
      <c r="J103" s="95"/>
      <c r="K103" s="96" t="str">
        <f t="shared" ref="K103:M103" si="440">IF($D103=0,"",POWER($I103,K$2))</f>
        <v/>
      </c>
      <c r="L103" s="96" t="str">
        <f t="shared" si="440"/>
        <v/>
      </c>
      <c r="M103" s="96" t="str">
        <f t="shared" si="440"/>
        <v/>
      </c>
      <c r="N103" s="97" t="str">
        <f t="shared" ref="N103:O103" si="441">IF($D103=0,"",$J103*K103)</f>
        <v/>
      </c>
      <c r="O103" s="97" t="str">
        <f t="shared" si="441"/>
        <v/>
      </c>
      <c r="P103" s="40"/>
      <c r="Q103" s="40"/>
      <c r="R103" s="40"/>
      <c r="S103" s="40"/>
      <c r="T103" s="84" t="str">
        <f t="shared" si="17"/>
        <v/>
      </c>
      <c r="U103" s="84" t="str">
        <f t="shared" si="18"/>
        <v/>
      </c>
      <c r="V103" s="98" t="str">
        <f t="shared" si="19"/>
        <v/>
      </c>
      <c r="W103" s="98" t="str">
        <f t="shared" si="20"/>
        <v/>
      </c>
      <c r="X103" s="40" t="str">
        <f t="shared" si="21"/>
        <v/>
      </c>
      <c r="Y103" s="40" t="str">
        <f t="shared" si="22"/>
        <v/>
      </c>
      <c r="Z103" s="40" t="str">
        <f t="shared" si="23"/>
        <v/>
      </c>
      <c r="AA103" s="40" t="str">
        <f t="shared" si="24"/>
        <v/>
      </c>
      <c r="AB103" s="40" t="str">
        <f t="shared" si="25"/>
        <v/>
      </c>
      <c r="AC103" s="40" t="str">
        <f t="shared" si="26"/>
        <v/>
      </c>
      <c r="AD103" s="40" t="str">
        <f t="shared" ref="AD103:AE103" si="442">IF($D103=0,"",IFERROR(F103/AA103,0.5))</f>
        <v/>
      </c>
      <c r="AE103" s="40" t="str">
        <f t="shared" si="442"/>
        <v/>
      </c>
      <c r="AF103" s="34" t="str">
        <f t="shared" si="28"/>
        <v/>
      </c>
      <c r="AG103" s="34" t="str">
        <f t="shared" ref="AG103:AH103" si="443">IF($D103=0,"",ROUND(AA103*AD103,0))</f>
        <v/>
      </c>
      <c r="AH103" s="34" t="str">
        <f t="shared" si="443"/>
        <v/>
      </c>
      <c r="AI103" s="34" t="str">
        <f t="shared" si="30"/>
        <v/>
      </c>
      <c r="AJ103" s="80"/>
      <c r="AK103" s="99"/>
      <c r="AL103" s="17"/>
      <c r="AM103" s="100" t="str">
        <f t="shared" si="31"/>
        <v/>
      </c>
      <c r="AN103" s="43" t="str">
        <f t="shared" si="32"/>
        <v/>
      </c>
      <c r="AO103" s="100" t="str">
        <f t="shared" si="33"/>
        <v/>
      </c>
      <c r="AP103" s="42" t="str">
        <f t="shared" si="34"/>
        <v/>
      </c>
      <c r="AQ103" s="39" t="str">
        <f t="shared" si="35"/>
        <v/>
      </c>
      <c r="AR103" s="39" t="str">
        <f t="shared" si="36"/>
        <v/>
      </c>
      <c r="AS103" s="39" t="str">
        <f t="shared" si="37"/>
        <v/>
      </c>
      <c r="AT103" s="39" t="str">
        <f t="shared" si="38"/>
        <v/>
      </c>
      <c r="AU103" s="39" t="str">
        <f t="shared" si="11"/>
        <v/>
      </c>
      <c r="AV103" s="39" t="str">
        <f t="shared" si="39"/>
        <v/>
      </c>
      <c r="AW103" s="39" t="str">
        <f t="shared" si="40"/>
        <v/>
      </c>
      <c r="AX103" s="39" t="str">
        <f t="shared" si="41"/>
        <v/>
      </c>
    </row>
    <row r="104">
      <c r="A104" s="73"/>
      <c r="B104" s="73"/>
      <c r="C104" s="73"/>
      <c r="D104" s="74">
        <f t="shared" si="12"/>
        <v>0</v>
      </c>
      <c r="E104" s="84"/>
      <c r="F104" s="84"/>
      <c r="G104" s="85"/>
      <c r="H104" s="85"/>
      <c r="I104" s="94"/>
      <c r="J104" s="95"/>
      <c r="K104" s="96" t="str">
        <f t="shared" ref="K104:M104" si="444">IF($D104=0,"",POWER($I104,K$2))</f>
        <v/>
      </c>
      <c r="L104" s="96" t="str">
        <f t="shared" si="444"/>
        <v/>
      </c>
      <c r="M104" s="96" t="str">
        <f t="shared" si="444"/>
        <v/>
      </c>
      <c r="N104" s="97" t="str">
        <f t="shared" ref="N104:O104" si="445">IF($D104=0,"",$J104*K104)</f>
        <v/>
      </c>
      <c r="O104" s="97" t="str">
        <f t="shared" si="445"/>
        <v/>
      </c>
      <c r="P104" s="40"/>
      <c r="Q104" s="40"/>
      <c r="R104" s="40"/>
      <c r="S104" s="40"/>
      <c r="T104" s="84" t="str">
        <f t="shared" si="17"/>
        <v/>
      </c>
      <c r="U104" s="84" t="str">
        <f t="shared" si="18"/>
        <v/>
      </c>
      <c r="V104" s="98" t="str">
        <f t="shared" si="19"/>
        <v/>
      </c>
      <c r="W104" s="98" t="str">
        <f t="shared" si="20"/>
        <v/>
      </c>
      <c r="X104" s="40" t="str">
        <f t="shared" si="21"/>
        <v/>
      </c>
      <c r="Y104" s="40" t="str">
        <f t="shared" si="22"/>
        <v/>
      </c>
      <c r="Z104" s="40" t="str">
        <f t="shared" si="23"/>
        <v/>
      </c>
      <c r="AA104" s="40" t="str">
        <f t="shared" si="24"/>
        <v/>
      </c>
      <c r="AB104" s="40" t="str">
        <f t="shared" si="25"/>
        <v/>
      </c>
      <c r="AC104" s="40" t="str">
        <f t="shared" si="26"/>
        <v/>
      </c>
      <c r="AD104" s="40" t="str">
        <f t="shared" ref="AD104:AE104" si="446">IF($D104=0,"",IFERROR(F104/AA104,0.5))</f>
        <v/>
      </c>
      <c r="AE104" s="40" t="str">
        <f t="shared" si="446"/>
        <v/>
      </c>
      <c r="AF104" s="34" t="str">
        <f t="shared" si="28"/>
        <v/>
      </c>
      <c r="AG104" s="34" t="str">
        <f t="shared" ref="AG104:AH104" si="447">IF($D104=0,"",ROUND(AA104*AD104,0))</f>
        <v/>
      </c>
      <c r="AH104" s="34" t="str">
        <f t="shared" si="447"/>
        <v/>
      </c>
      <c r="AI104" s="34" t="str">
        <f t="shared" si="30"/>
        <v/>
      </c>
      <c r="AJ104" s="80"/>
      <c r="AK104" s="99"/>
      <c r="AL104" s="17"/>
      <c r="AM104" s="100" t="str">
        <f t="shared" si="31"/>
        <v/>
      </c>
      <c r="AN104" s="43" t="str">
        <f t="shared" si="32"/>
        <v/>
      </c>
      <c r="AO104" s="100" t="str">
        <f t="shared" si="33"/>
        <v/>
      </c>
      <c r="AP104" s="42" t="str">
        <f t="shared" si="34"/>
        <v/>
      </c>
      <c r="AQ104" s="39" t="str">
        <f t="shared" si="35"/>
        <v/>
      </c>
      <c r="AR104" s="39" t="str">
        <f t="shared" si="36"/>
        <v/>
      </c>
      <c r="AS104" s="39" t="str">
        <f t="shared" si="37"/>
        <v/>
      </c>
      <c r="AT104" s="39" t="str">
        <f t="shared" si="38"/>
        <v/>
      </c>
      <c r="AU104" s="39" t="str">
        <f t="shared" si="11"/>
        <v/>
      </c>
      <c r="AV104" s="39" t="str">
        <f t="shared" si="39"/>
        <v/>
      </c>
      <c r="AW104" s="39" t="str">
        <f t="shared" si="40"/>
        <v/>
      </c>
      <c r="AX104" s="39" t="str">
        <f t="shared" si="41"/>
        <v/>
      </c>
    </row>
    <row r="105">
      <c r="A105" s="73"/>
      <c r="B105" s="73"/>
      <c r="C105" s="73"/>
      <c r="D105" s="74">
        <f t="shared" si="12"/>
        <v>0</v>
      </c>
      <c r="E105" s="84"/>
      <c r="F105" s="84"/>
      <c r="G105" s="85"/>
      <c r="H105" s="85"/>
      <c r="I105" s="94"/>
      <c r="J105" s="95"/>
      <c r="K105" s="96" t="str">
        <f t="shared" ref="K105:M105" si="448">IF($D105=0,"",POWER($I105,K$2))</f>
        <v/>
      </c>
      <c r="L105" s="96" t="str">
        <f t="shared" si="448"/>
        <v/>
      </c>
      <c r="M105" s="96" t="str">
        <f t="shared" si="448"/>
        <v/>
      </c>
      <c r="N105" s="97" t="str">
        <f t="shared" ref="N105:O105" si="449">IF($D105=0,"",$J105*K105)</f>
        <v/>
      </c>
      <c r="O105" s="97" t="str">
        <f t="shared" si="449"/>
        <v/>
      </c>
      <c r="P105" s="40"/>
      <c r="Q105" s="40"/>
      <c r="R105" s="40"/>
      <c r="S105" s="40"/>
      <c r="T105" s="84" t="str">
        <f t="shared" si="17"/>
        <v/>
      </c>
      <c r="U105" s="84" t="str">
        <f t="shared" si="18"/>
        <v/>
      </c>
      <c r="V105" s="98" t="str">
        <f t="shared" si="19"/>
        <v/>
      </c>
      <c r="W105" s="98" t="str">
        <f t="shared" si="20"/>
        <v/>
      </c>
      <c r="X105" s="40" t="str">
        <f t="shared" si="21"/>
        <v/>
      </c>
      <c r="Y105" s="40" t="str">
        <f t="shared" si="22"/>
        <v/>
      </c>
      <c r="Z105" s="40" t="str">
        <f t="shared" si="23"/>
        <v/>
      </c>
      <c r="AA105" s="40" t="str">
        <f t="shared" si="24"/>
        <v/>
      </c>
      <c r="AB105" s="40" t="str">
        <f t="shared" si="25"/>
        <v/>
      </c>
      <c r="AC105" s="40" t="str">
        <f t="shared" si="26"/>
        <v/>
      </c>
      <c r="AD105" s="40" t="str">
        <f t="shared" ref="AD105:AE105" si="450">IF($D105=0,"",IFERROR(F105/AA105,0.5))</f>
        <v/>
      </c>
      <c r="AE105" s="40" t="str">
        <f t="shared" si="450"/>
        <v/>
      </c>
      <c r="AF105" s="34" t="str">
        <f t="shared" si="28"/>
        <v/>
      </c>
      <c r="AG105" s="34" t="str">
        <f t="shared" ref="AG105:AH105" si="451">IF($D105=0,"",ROUND(AA105*AD105,0))</f>
        <v/>
      </c>
      <c r="AH105" s="34" t="str">
        <f t="shared" si="451"/>
        <v/>
      </c>
      <c r="AI105" s="34" t="str">
        <f t="shared" si="30"/>
        <v/>
      </c>
      <c r="AJ105" s="80"/>
      <c r="AK105" s="99"/>
      <c r="AL105" s="17"/>
      <c r="AM105" s="100" t="str">
        <f t="shared" si="31"/>
        <v/>
      </c>
      <c r="AN105" s="43" t="str">
        <f t="shared" si="32"/>
        <v/>
      </c>
      <c r="AO105" s="100" t="str">
        <f t="shared" si="33"/>
        <v/>
      </c>
      <c r="AP105" s="42" t="str">
        <f t="shared" si="34"/>
        <v/>
      </c>
      <c r="AQ105" s="39" t="str">
        <f t="shared" si="35"/>
        <v/>
      </c>
      <c r="AR105" s="39" t="str">
        <f t="shared" si="36"/>
        <v/>
      </c>
      <c r="AS105" s="39" t="str">
        <f t="shared" si="37"/>
        <v/>
      </c>
      <c r="AT105" s="39" t="str">
        <f t="shared" si="38"/>
        <v/>
      </c>
      <c r="AU105" s="39" t="str">
        <f t="shared" si="11"/>
        <v/>
      </c>
      <c r="AV105" s="39" t="str">
        <f t="shared" si="39"/>
        <v/>
      </c>
      <c r="AW105" s="39" t="str">
        <f t="shared" si="40"/>
        <v/>
      </c>
      <c r="AX105" s="39" t="str">
        <f t="shared" si="41"/>
        <v/>
      </c>
    </row>
    <row r="106">
      <c r="A106" s="73"/>
      <c r="B106" s="73"/>
      <c r="C106" s="73"/>
      <c r="D106" s="74">
        <f t="shared" si="12"/>
        <v>0</v>
      </c>
      <c r="E106" s="84"/>
      <c r="F106" s="84"/>
      <c r="G106" s="85"/>
      <c r="H106" s="85"/>
      <c r="I106" s="94"/>
      <c r="J106" s="95"/>
      <c r="K106" s="96" t="str">
        <f t="shared" ref="K106:M106" si="452">IF($D106=0,"",POWER($I106,K$2))</f>
        <v/>
      </c>
      <c r="L106" s="96" t="str">
        <f t="shared" si="452"/>
        <v/>
      </c>
      <c r="M106" s="96" t="str">
        <f t="shared" si="452"/>
        <v/>
      </c>
      <c r="N106" s="97" t="str">
        <f t="shared" ref="N106:O106" si="453">IF($D106=0,"",$J106*K106)</f>
        <v/>
      </c>
      <c r="O106" s="97" t="str">
        <f t="shared" si="453"/>
        <v/>
      </c>
      <c r="P106" s="40"/>
      <c r="Q106" s="40"/>
      <c r="R106" s="40"/>
      <c r="S106" s="40"/>
      <c r="T106" s="84" t="str">
        <f t="shared" si="17"/>
        <v/>
      </c>
      <c r="U106" s="84" t="str">
        <f t="shared" si="18"/>
        <v/>
      </c>
      <c r="V106" s="98" t="str">
        <f t="shared" si="19"/>
        <v/>
      </c>
      <c r="W106" s="98" t="str">
        <f t="shared" si="20"/>
        <v/>
      </c>
      <c r="X106" s="40" t="str">
        <f t="shared" si="21"/>
        <v/>
      </c>
      <c r="Y106" s="40" t="str">
        <f t="shared" si="22"/>
        <v/>
      </c>
      <c r="Z106" s="40" t="str">
        <f t="shared" si="23"/>
        <v/>
      </c>
      <c r="AA106" s="40" t="str">
        <f t="shared" si="24"/>
        <v/>
      </c>
      <c r="AB106" s="40" t="str">
        <f t="shared" si="25"/>
        <v/>
      </c>
      <c r="AC106" s="40" t="str">
        <f t="shared" si="26"/>
        <v/>
      </c>
      <c r="AD106" s="40" t="str">
        <f t="shared" ref="AD106:AE106" si="454">IF($D106=0,"",IFERROR(F106/AA106,0.5))</f>
        <v/>
      </c>
      <c r="AE106" s="40" t="str">
        <f t="shared" si="454"/>
        <v/>
      </c>
      <c r="AF106" s="34" t="str">
        <f t="shared" si="28"/>
        <v/>
      </c>
      <c r="AG106" s="34" t="str">
        <f t="shared" ref="AG106:AH106" si="455">IF($D106=0,"",ROUND(AA106*AD106,0))</f>
        <v/>
      </c>
      <c r="AH106" s="34" t="str">
        <f t="shared" si="455"/>
        <v/>
      </c>
      <c r="AI106" s="34" t="str">
        <f t="shared" si="30"/>
        <v/>
      </c>
      <c r="AJ106" s="80"/>
      <c r="AK106" s="99"/>
      <c r="AL106" s="17"/>
      <c r="AM106" s="100" t="str">
        <f t="shared" si="31"/>
        <v/>
      </c>
      <c r="AN106" s="43" t="str">
        <f t="shared" si="32"/>
        <v/>
      </c>
      <c r="AO106" s="100" t="str">
        <f t="shared" si="33"/>
        <v/>
      </c>
      <c r="AP106" s="42" t="str">
        <f t="shared" si="34"/>
        <v/>
      </c>
      <c r="AQ106" s="39" t="str">
        <f t="shared" si="35"/>
        <v/>
      </c>
      <c r="AR106" s="39" t="str">
        <f t="shared" si="36"/>
        <v/>
      </c>
      <c r="AS106" s="39" t="str">
        <f t="shared" si="37"/>
        <v/>
      </c>
      <c r="AT106" s="39" t="str">
        <f t="shared" si="38"/>
        <v/>
      </c>
      <c r="AU106" s="39" t="str">
        <f t="shared" si="11"/>
        <v/>
      </c>
      <c r="AV106" s="39" t="str">
        <f t="shared" si="39"/>
        <v/>
      </c>
      <c r="AW106" s="39" t="str">
        <f t="shared" si="40"/>
        <v/>
      </c>
      <c r="AX106" s="39" t="str">
        <f t="shared" si="41"/>
        <v/>
      </c>
    </row>
    <row r="107">
      <c r="A107" s="73"/>
      <c r="B107" s="73"/>
      <c r="C107" s="73"/>
      <c r="D107" s="74">
        <f t="shared" si="12"/>
        <v>0</v>
      </c>
      <c r="E107" s="84"/>
      <c r="F107" s="84"/>
      <c r="G107" s="85"/>
      <c r="H107" s="85"/>
      <c r="I107" s="94"/>
      <c r="J107" s="95"/>
      <c r="K107" s="96" t="str">
        <f t="shared" ref="K107:M107" si="456">IF($D107=0,"",POWER($I107,K$2))</f>
        <v/>
      </c>
      <c r="L107" s="96" t="str">
        <f t="shared" si="456"/>
        <v/>
      </c>
      <c r="M107" s="96" t="str">
        <f t="shared" si="456"/>
        <v/>
      </c>
      <c r="N107" s="97" t="str">
        <f t="shared" ref="N107:O107" si="457">IF($D107=0,"",$J107*K107)</f>
        <v/>
      </c>
      <c r="O107" s="97" t="str">
        <f t="shared" si="457"/>
        <v/>
      </c>
      <c r="P107" s="40"/>
      <c r="Q107" s="40"/>
      <c r="R107" s="40"/>
      <c r="S107" s="40"/>
      <c r="T107" s="84" t="str">
        <f t="shared" si="17"/>
        <v/>
      </c>
      <c r="U107" s="84" t="str">
        <f t="shared" si="18"/>
        <v/>
      </c>
      <c r="V107" s="98" t="str">
        <f t="shared" si="19"/>
        <v/>
      </c>
      <c r="W107" s="98" t="str">
        <f t="shared" si="20"/>
        <v/>
      </c>
      <c r="X107" s="40" t="str">
        <f t="shared" si="21"/>
        <v/>
      </c>
      <c r="Y107" s="40" t="str">
        <f t="shared" si="22"/>
        <v/>
      </c>
      <c r="Z107" s="40" t="str">
        <f t="shared" si="23"/>
        <v/>
      </c>
      <c r="AA107" s="40" t="str">
        <f t="shared" si="24"/>
        <v/>
      </c>
      <c r="AB107" s="40" t="str">
        <f t="shared" si="25"/>
        <v/>
      </c>
      <c r="AC107" s="40" t="str">
        <f t="shared" si="26"/>
        <v/>
      </c>
      <c r="AD107" s="40" t="str">
        <f t="shared" ref="AD107:AE107" si="458">IF($D107=0,"",IFERROR(F107/AA107,0.5))</f>
        <v/>
      </c>
      <c r="AE107" s="40" t="str">
        <f t="shared" si="458"/>
        <v/>
      </c>
      <c r="AF107" s="34" t="str">
        <f t="shared" si="28"/>
        <v/>
      </c>
      <c r="AG107" s="34" t="str">
        <f t="shared" ref="AG107:AH107" si="459">IF($D107=0,"",ROUND(AA107*AD107,0))</f>
        <v/>
      </c>
      <c r="AH107" s="34" t="str">
        <f t="shared" si="459"/>
        <v/>
      </c>
      <c r="AI107" s="34" t="str">
        <f t="shared" si="30"/>
        <v/>
      </c>
      <c r="AJ107" s="80"/>
      <c r="AK107" s="99"/>
      <c r="AL107" s="17"/>
      <c r="AM107" s="100" t="str">
        <f t="shared" si="31"/>
        <v/>
      </c>
      <c r="AN107" s="43" t="str">
        <f t="shared" si="32"/>
        <v/>
      </c>
      <c r="AO107" s="100" t="str">
        <f t="shared" si="33"/>
        <v/>
      </c>
      <c r="AP107" s="42" t="str">
        <f t="shared" si="34"/>
        <v/>
      </c>
      <c r="AQ107" s="39" t="str">
        <f t="shared" si="35"/>
        <v/>
      </c>
      <c r="AR107" s="39" t="str">
        <f t="shared" si="36"/>
        <v/>
      </c>
      <c r="AS107" s="39" t="str">
        <f t="shared" si="37"/>
        <v/>
      </c>
      <c r="AT107" s="39" t="str">
        <f t="shared" si="38"/>
        <v/>
      </c>
      <c r="AU107" s="39" t="str">
        <f t="shared" si="11"/>
        <v/>
      </c>
      <c r="AV107" s="39" t="str">
        <f t="shared" si="39"/>
        <v/>
      </c>
      <c r="AW107" s="39" t="str">
        <f t="shared" si="40"/>
        <v/>
      </c>
      <c r="AX107" s="39" t="str">
        <f t="shared" si="41"/>
        <v/>
      </c>
    </row>
    <row r="108">
      <c r="A108" s="73"/>
      <c r="B108" s="73"/>
      <c r="C108" s="73"/>
      <c r="D108" s="74">
        <f t="shared" si="12"/>
        <v>0</v>
      </c>
      <c r="E108" s="84"/>
      <c r="F108" s="84"/>
      <c r="G108" s="85"/>
      <c r="H108" s="85"/>
      <c r="I108" s="94"/>
      <c r="J108" s="95"/>
      <c r="K108" s="96" t="str">
        <f t="shared" ref="K108:M108" si="460">IF($D108=0,"",POWER($I108,K$2))</f>
        <v/>
      </c>
      <c r="L108" s="96" t="str">
        <f t="shared" si="460"/>
        <v/>
      </c>
      <c r="M108" s="96" t="str">
        <f t="shared" si="460"/>
        <v/>
      </c>
      <c r="N108" s="97" t="str">
        <f t="shared" ref="N108:O108" si="461">IF($D108=0,"",$J108*K108)</f>
        <v/>
      </c>
      <c r="O108" s="97" t="str">
        <f t="shared" si="461"/>
        <v/>
      </c>
      <c r="P108" s="40"/>
      <c r="Q108" s="40"/>
      <c r="R108" s="40"/>
      <c r="S108" s="40"/>
      <c r="T108" s="84" t="str">
        <f t="shared" si="17"/>
        <v/>
      </c>
      <c r="U108" s="84" t="str">
        <f t="shared" si="18"/>
        <v/>
      </c>
      <c r="V108" s="98" t="str">
        <f t="shared" si="19"/>
        <v/>
      </c>
      <c r="W108" s="98" t="str">
        <f t="shared" si="20"/>
        <v/>
      </c>
      <c r="X108" s="40" t="str">
        <f t="shared" si="21"/>
        <v/>
      </c>
      <c r="Y108" s="40" t="str">
        <f t="shared" si="22"/>
        <v/>
      </c>
      <c r="Z108" s="40" t="str">
        <f t="shared" si="23"/>
        <v/>
      </c>
      <c r="AA108" s="40" t="str">
        <f t="shared" si="24"/>
        <v/>
      </c>
      <c r="AB108" s="40" t="str">
        <f t="shared" si="25"/>
        <v/>
      </c>
      <c r="AC108" s="40" t="str">
        <f t="shared" si="26"/>
        <v/>
      </c>
      <c r="AD108" s="40" t="str">
        <f t="shared" ref="AD108:AE108" si="462">IF($D108=0,"",IFERROR(F108/AA108,0.5))</f>
        <v/>
      </c>
      <c r="AE108" s="40" t="str">
        <f t="shared" si="462"/>
        <v/>
      </c>
      <c r="AF108" s="34" t="str">
        <f t="shared" si="28"/>
        <v/>
      </c>
      <c r="AG108" s="34" t="str">
        <f t="shared" ref="AG108:AH108" si="463">IF($D108=0,"",ROUND(AA108*AD108,0))</f>
        <v/>
      </c>
      <c r="AH108" s="34" t="str">
        <f t="shared" si="463"/>
        <v/>
      </c>
      <c r="AI108" s="34" t="str">
        <f t="shared" si="30"/>
        <v/>
      </c>
      <c r="AJ108" s="80"/>
      <c r="AK108" s="99"/>
      <c r="AL108" s="17"/>
      <c r="AM108" s="100" t="str">
        <f t="shared" si="31"/>
        <v/>
      </c>
      <c r="AN108" s="43" t="str">
        <f t="shared" si="32"/>
        <v/>
      </c>
      <c r="AO108" s="100" t="str">
        <f t="shared" si="33"/>
        <v/>
      </c>
      <c r="AP108" s="42" t="str">
        <f t="shared" si="34"/>
        <v/>
      </c>
      <c r="AQ108" s="39" t="str">
        <f t="shared" si="35"/>
        <v/>
      </c>
      <c r="AR108" s="39" t="str">
        <f t="shared" si="36"/>
        <v/>
      </c>
      <c r="AS108" s="39" t="str">
        <f t="shared" si="37"/>
        <v/>
      </c>
      <c r="AT108" s="39" t="str">
        <f t="shared" si="38"/>
        <v/>
      </c>
      <c r="AU108" s="39" t="str">
        <f t="shared" si="11"/>
        <v/>
      </c>
      <c r="AV108" s="39" t="str">
        <f t="shared" si="39"/>
        <v/>
      </c>
      <c r="AW108" s="39" t="str">
        <f t="shared" si="40"/>
        <v/>
      </c>
      <c r="AX108" s="39" t="str">
        <f t="shared" si="41"/>
        <v/>
      </c>
    </row>
    <row r="109">
      <c r="A109" s="73"/>
      <c r="B109" s="73"/>
      <c r="C109" s="73"/>
      <c r="D109" s="74">
        <f t="shared" si="12"/>
        <v>0</v>
      </c>
      <c r="E109" s="84"/>
      <c r="F109" s="84"/>
      <c r="G109" s="85"/>
      <c r="H109" s="85"/>
      <c r="I109" s="94"/>
      <c r="J109" s="95"/>
      <c r="K109" s="96" t="str">
        <f t="shared" ref="K109:M109" si="464">IF($D109=0,"",POWER($I109,K$2))</f>
        <v/>
      </c>
      <c r="L109" s="96" t="str">
        <f t="shared" si="464"/>
        <v/>
      </c>
      <c r="M109" s="96" t="str">
        <f t="shared" si="464"/>
        <v/>
      </c>
      <c r="N109" s="97" t="str">
        <f t="shared" ref="N109:O109" si="465">IF($D109=0,"",$J109*K109)</f>
        <v/>
      </c>
      <c r="O109" s="97" t="str">
        <f t="shared" si="465"/>
        <v/>
      </c>
      <c r="P109" s="40"/>
      <c r="Q109" s="40"/>
      <c r="R109" s="40"/>
      <c r="S109" s="40"/>
      <c r="T109" s="84" t="str">
        <f t="shared" si="17"/>
        <v/>
      </c>
      <c r="U109" s="84" t="str">
        <f t="shared" si="18"/>
        <v/>
      </c>
      <c r="V109" s="98" t="str">
        <f t="shared" si="19"/>
        <v/>
      </c>
      <c r="W109" s="98" t="str">
        <f t="shared" si="20"/>
        <v/>
      </c>
      <c r="X109" s="40" t="str">
        <f t="shared" si="21"/>
        <v/>
      </c>
      <c r="Y109" s="40" t="str">
        <f t="shared" si="22"/>
        <v/>
      </c>
      <c r="Z109" s="40" t="str">
        <f t="shared" si="23"/>
        <v/>
      </c>
      <c r="AA109" s="40" t="str">
        <f t="shared" si="24"/>
        <v/>
      </c>
      <c r="AB109" s="40" t="str">
        <f t="shared" si="25"/>
        <v/>
      </c>
      <c r="AC109" s="40" t="str">
        <f t="shared" si="26"/>
        <v/>
      </c>
      <c r="AD109" s="40" t="str">
        <f t="shared" ref="AD109:AE109" si="466">IF($D109=0,"",IFERROR(F109/AA109,0.5))</f>
        <v/>
      </c>
      <c r="AE109" s="40" t="str">
        <f t="shared" si="466"/>
        <v/>
      </c>
      <c r="AF109" s="34" t="str">
        <f t="shared" si="28"/>
        <v/>
      </c>
      <c r="AG109" s="34" t="str">
        <f t="shared" ref="AG109:AH109" si="467">IF($D109=0,"",ROUND(AA109*AD109,0))</f>
        <v/>
      </c>
      <c r="AH109" s="34" t="str">
        <f t="shared" si="467"/>
        <v/>
      </c>
      <c r="AI109" s="34" t="str">
        <f t="shared" si="30"/>
        <v/>
      </c>
      <c r="AJ109" s="80"/>
      <c r="AK109" s="99"/>
      <c r="AL109" s="17"/>
      <c r="AM109" s="100" t="str">
        <f t="shared" si="31"/>
        <v/>
      </c>
      <c r="AN109" s="43" t="str">
        <f t="shared" si="32"/>
        <v/>
      </c>
      <c r="AO109" s="100" t="str">
        <f t="shared" si="33"/>
        <v/>
      </c>
      <c r="AP109" s="42" t="str">
        <f t="shared" si="34"/>
        <v/>
      </c>
      <c r="AQ109" s="39" t="str">
        <f t="shared" si="35"/>
        <v/>
      </c>
      <c r="AR109" s="39" t="str">
        <f t="shared" si="36"/>
        <v/>
      </c>
      <c r="AS109" s="39" t="str">
        <f t="shared" si="37"/>
        <v/>
      </c>
      <c r="AT109" s="39" t="str">
        <f t="shared" si="38"/>
        <v/>
      </c>
      <c r="AU109" s="39" t="str">
        <f t="shared" si="11"/>
        <v/>
      </c>
      <c r="AV109" s="39" t="str">
        <f t="shared" si="39"/>
        <v/>
      </c>
      <c r="AW109" s="39" t="str">
        <f t="shared" si="40"/>
        <v/>
      </c>
      <c r="AX109" s="39" t="str">
        <f t="shared" si="41"/>
        <v/>
      </c>
    </row>
    <row r="110">
      <c r="A110" s="73"/>
      <c r="B110" s="73"/>
      <c r="C110" s="73"/>
      <c r="D110" s="74">
        <f t="shared" si="12"/>
        <v>0</v>
      </c>
      <c r="E110" s="84"/>
      <c r="F110" s="84"/>
      <c r="G110" s="85"/>
      <c r="H110" s="85"/>
      <c r="I110" s="94"/>
      <c r="J110" s="95"/>
      <c r="K110" s="96" t="str">
        <f t="shared" ref="K110:M110" si="468">IF($D110=0,"",POWER($I110,K$2))</f>
        <v/>
      </c>
      <c r="L110" s="96" t="str">
        <f t="shared" si="468"/>
        <v/>
      </c>
      <c r="M110" s="96" t="str">
        <f t="shared" si="468"/>
        <v/>
      </c>
      <c r="N110" s="97" t="str">
        <f t="shared" ref="N110:O110" si="469">IF($D110=0,"",$J110*K110)</f>
        <v/>
      </c>
      <c r="O110" s="97" t="str">
        <f t="shared" si="469"/>
        <v/>
      </c>
      <c r="P110" s="40"/>
      <c r="Q110" s="40"/>
      <c r="R110" s="40"/>
      <c r="S110" s="40"/>
      <c r="T110" s="84" t="str">
        <f t="shared" si="17"/>
        <v/>
      </c>
      <c r="U110" s="84" t="str">
        <f t="shared" si="18"/>
        <v/>
      </c>
      <c r="V110" s="98" t="str">
        <f t="shared" si="19"/>
        <v/>
      </c>
      <c r="W110" s="98" t="str">
        <f t="shared" si="20"/>
        <v/>
      </c>
      <c r="X110" s="40" t="str">
        <f t="shared" si="21"/>
        <v/>
      </c>
      <c r="Y110" s="40" t="str">
        <f t="shared" si="22"/>
        <v/>
      </c>
      <c r="Z110" s="40" t="str">
        <f t="shared" si="23"/>
        <v/>
      </c>
      <c r="AA110" s="40" t="str">
        <f t="shared" si="24"/>
        <v/>
      </c>
      <c r="AB110" s="40" t="str">
        <f t="shared" si="25"/>
        <v/>
      </c>
      <c r="AC110" s="40" t="str">
        <f t="shared" si="26"/>
        <v/>
      </c>
      <c r="AD110" s="40" t="str">
        <f t="shared" ref="AD110:AE110" si="470">IF($D110=0,"",IFERROR(F110/AA110,0.5))</f>
        <v/>
      </c>
      <c r="AE110" s="40" t="str">
        <f t="shared" si="470"/>
        <v/>
      </c>
      <c r="AF110" s="34" t="str">
        <f t="shared" si="28"/>
        <v/>
      </c>
      <c r="AG110" s="34" t="str">
        <f t="shared" ref="AG110:AH110" si="471">IF($D110=0,"",ROUND(AA110*AD110,0))</f>
        <v/>
      </c>
      <c r="AH110" s="34" t="str">
        <f t="shared" si="471"/>
        <v/>
      </c>
      <c r="AI110" s="34" t="str">
        <f t="shared" si="30"/>
        <v/>
      </c>
      <c r="AJ110" s="80"/>
      <c r="AK110" s="99"/>
      <c r="AL110" s="17"/>
      <c r="AM110" s="100" t="str">
        <f t="shared" si="31"/>
        <v/>
      </c>
      <c r="AN110" s="43" t="str">
        <f t="shared" si="32"/>
        <v/>
      </c>
      <c r="AO110" s="100" t="str">
        <f t="shared" si="33"/>
        <v/>
      </c>
      <c r="AP110" s="42" t="str">
        <f t="shared" si="34"/>
        <v/>
      </c>
      <c r="AQ110" s="39" t="str">
        <f t="shared" si="35"/>
        <v/>
      </c>
      <c r="AR110" s="39" t="str">
        <f t="shared" si="36"/>
        <v/>
      </c>
      <c r="AS110" s="39" t="str">
        <f t="shared" si="37"/>
        <v/>
      </c>
      <c r="AT110" s="39" t="str">
        <f t="shared" si="38"/>
        <v/>
      </c>
      <c r="AU110" s="39" t="str">
        <f t="shared" si="11"/>
        <v/>
      </c>
      <c r="AV110" s="39" t="str">
        <f t="shared" si="39"/>
        <v/>
      </c>
      <c r="AW110" s="39" t="str">
        <f t="shared" si="40"/>
        <v/>
      </c>
      <c r="AX110" s="39" t="str">
        <f t="shared" si="41"/>
        <v/>
      </c>
    </row>
    <row r="111">
      <c r="A111" s="73"/>
      <c r="B111" s="73"/>
      <c r="C111" s="73"/>
      <c r="D111" s="74">
        <f t="shared" si="12"/>
        <v>0</v>
      </c>
      <c r="E111" s="84"/>
      <c r="F111" s="84"/>
      <c r="G111" s="85"/>
      <c r="H111" s="85"/>
      <c r="I111" s="94"/>
      <c r="J111" s="95"/>
      <c r="K111" s="96" t="str">
        <f t="shared" ref="K111:M111" si="472">IF($D111=0,"",POWER($I111,K$2))</f>
        <v/>
      </c>
      <c r="L111" s="96" t="str">
        <f t="shared" si="472"/>
        <v/>
      </c>
      <c r="M111" s="96" t="str">
        <f t="shared" si="472"/>
        <v/>
      </c>
      <c r="N111" s="97" t="str">
        <f t="shared" ref="N111:O111" si="473">IF($D111=0,"",$J111*K111)</f>
        <v/>
      </c>
      <c r="O111" s="97" t="str">
        <f t="shared" si="473"/>
        <v/>
      </c>
      <c r="P111" s="40"/>
      <c r="Q111" s="40"/>
      <c r="R111" s="40"/>
      <c r="S111" s="40"/>
      <c r="T111" s="84" t="str">
        <f t="shared" si="17"/>
        <v/>
      </c>
      <c r="U111" s="84" t="str">
        <f t="shared" si="18"/>
        <v/>
      </c>
      <c r="V111" s="98" t="str">
        <f t="shared" si="19"/>
        <v/>
      </c>
      <c r="W111" s="98" t="str">
        <f t="shared" si="20"/>
        <v/>
      </c>
      <c r="X111" s="40" t="str">
        <f t="shared" si="21"/>
        <v/>
      </c>
      <c r="Y111" s="40" t="str">
        <f t="shared" si="22"/>
        <v/>
      </c>
      <c r="Z111" s="40" t="str">
        <f t="shared" si="23"/>
        <v/>
      </c>
      <c r="AA111" s="40" t="str">
        <f t="shared" si="24"/>
        <v/>
      </c>
      <c r="AB111" s="40" t="str">
        <f t="shared" si="25"/>
        <v/>
      </c>
      <c r="AC111" s="40" t="str">
        <f t="shared" si="26"/>
        <v/>
      </c>
      <c r="AD111" s="40" t="str">
        <f t="shared" ref="AD111:AE111" si="474">IF($D111=0,"",IFERROR(F111/AA111,0.5))</f>
        <v/>
      </c>
      <c r="AE111" s="40" t="str">
        <f t="shared" si="474"/>
        <v/>
      </c>
      <c r="AF111" s="34" t="str">
        <f t="shared" si="28"/>
        <v/>
      </c>
      <c r="AG111" s="34" t="str">
        <f t="shared" ref="AG111:AH111" si="475">IF($D111=0,"",ROUND(AA111*AD111,0))</f>
        <v/>
      </c>
      <c r="AH111" s="34" t="str">
        <f t="shared" si="475"/>
        <v/>
      </c>
      <c r="AI111" s="34" t="str">
        <f t="shared" si="30"/>
        <v/>
      </c>
      <c r="AJ111" s="80"/>
      <c r="AK111" s="99"/>
      <c r="AL111" s="17"/>
      <c r="AM111" s="100" t="str">
        <f t="shared" si="31"/>
        <v/>
      </c>
      <c r="AN111" s="43" t="str">
        <f t="shared" si="32"/>
        <v/>
      </c>
      <c r="AO111" s="100" t="str">
        <f t="shared" si="33"/>
        <v/>
      </c>
      <c r="AP111" s="42" t="str">
        <f t="shared" si="34"/>
        <v/>
      </c>
      <c r="AQ111" s="39" t="str">
        <f t="shared" si="35"/>
        <v/>
      </c>
      <c r="AR111" s="39" t="str">
        <f t="shared" si="36"/>
        <v/>
      </c>
      <c r="AS111" s="39" t="str">
        <f t="shared" si="37"/>
        <v/>
      </c>
      <c r="AT111" s="39" t="str">
        <f t="shared" si="38"/>
        <v/>
      </c>
      <c r="AU111" s="39" t="str">
        <f t="shared" si="11"/>
        <v/>
      </c>
      <c r="AV111" s="39" t="str">
        <f t="shared" si="39"/>
        <v/>
      </c>
      <c r="AW111" s="39" t="str">
        <f t="shared" si="40"/>
        <v/>
      </c>
      <c r="AX111" s="39" t="str">
        <f t="shared" si="41"/>
        <v/>
      </c>
    </row>
    <row r="112">
      <c r="A112" s="73"/>
      <c r="B112" s="73"/>
      <c r="C112" s="73"/>
      <c r="D112" s="74">
        <f t="shared" si="12"/>
        <v>0</v>
      </c>
      <c r="E112" s="84"/>
      <c r="F112" s="84"/>
      <c r="G112" s="85"/>
      <c r="H112" s="85"/>
      <c r="I112" s="94"/>
      <c r="J112" s="95"/>
      <c r="K112" s="96" t="str">
        <f t="shared" ref="K112:M112" si="476">IF($D112=0,"",POWER($I112,K$2))</f>
        <v/>
      </c>
      <c r="L112" s="96" t="str">
        <f t="shared" si="476"/>
        <v/>
      </c>
      <c r="M112" s="96" t="str">
        <f t="shared" si="476"/>
        <v/>
      </c>
      <c r="N112" s="97" t="str">
        <f t="shared" ref="N112:O112" si="477">IF($D112=0,"",$J112*K112)</f>
        <v/>
      </c>
      <c r="O112" s="97" t="str">
        <f t="shared" si="477"/>
        <v/>
      </c>
      <c r="P112" s="40"/>
      <c r="Q112" s="40"/>
      <c r="R112" s="40"/>
      <c r="S112" s="40"/>
      <c r="T112" s="84" t="str">
        <f t="shared" si="17"/>
        <v/>
      </c>
      <c r="U112" s="84" t="str">
        <f t="shared" si="18"/>
        <v/>
      </c>
      <c r="V112" s="98" t="str">
        <f t="shared" si="19"/>
        <v/>
      </c>
      <c r="W112" s="98" t="str">
        <f t="shared" si="20"/>
        <v/>
      </c>
      <c r="X112" s="40" t="str">
        <f t="shared" si="21"/>
        <v/>
      </c>
      <c r="Y112" s="40" t="str">
        <f t="shared" si="22"/>
        <v/>
      </c>
      <c r="Z112" s="40" t="str">
        <f t="shared" si="23"/>
        <v/>
      </c>
      <c r="AA112" s="40" t="str">
        <f t="shared" si="24"/>
        <v/>
      </c>
      <c r="AB112" s="40" t="str">
        <f t="shared" si="25"/>
        <v/>
      </c>
      <c r="AC112" s="40" t="str">
        <f t="shared" si="26"/>
        <v/>
      </c>
      <c r="AD112" s="40" t="str">
        <f t="shared" ref="AD112:AE112" si="478">IF($D112=0,"",IFERROR(F112/AA112,0.5))</f>
        <v/>
      </c>
      <c r="AE112" s="40" t="str">
        <f t="shared" si="478"/>
        <v/>
      </c>
      <c r="AF112" s="34" t="str">
        <f t="shared" si="28"/>
        <v/>
      </c>
      <c r="AG112" s="34" t="str">
        <f t="shared" ref="AG112:AH112" si="479">IF($D112=0,"",ROUND(AA112*AD112,0))</f>
        <v/>
      </c>
      <c r="AH112" s="34" t="str">
        <f t="shared" si="479"/>
        <v/>
      </c>
      <c r="AI112" s="34" t="str">
        <f t="shared" si="30"/>
        <v/>
      </c>
      <c r="AJ112" s="80"/>
      <c r="AK112" s="99"/>
      <c r="AL112" s="17"/>
      <c r="AM112" s="100" t="str">
        <f t="shared" si="31"/>
        <v/>
      </c>
      <c r="AN112" s="43" t="str">
        <f t="shared" si="32"/>
        <v/>
      </c>
      <c r="AO112" s="100" t="str">
        <f t="shared" si="33"/>
        <v/>
      </c>
      <c r="AP112" s="42" t="str">
        <f t="shared" si="34"/>
        <v/>
      </c>
      <c r="AQ112" s="39" t="str">
        <f t="shared" si="35"/>
        <v/>
      </c>
      <c r="AR112" s="39" t="str">
        <f t="shared" si="36"/>
        <v/>
      </c>
      <c r="AS112" s="39" t="str">
        <f t="shared" si="37"/>
        <v/>
      </c>
      <c r="AT112" s="39" t="str">
        <f t="shared" si="38"/>
        <v/>
      </c>
      <c r="AU112" s="39" t="str">
        <f t="shared" si="11"/>
        <v/>
      </c>
      <c r="AV112" s="39" t="str">
        <f t="shared" si="39"/>
        <v/>
      </c>
      <c r="AW112" s="39" t="str">
        <f t="shared" si="40"/>
        <v/>
      </c>
      <c r="AX112" s="39" t="str">
        <f t="shared" si="41"/>
        <v/>
      </c>
    </row>
    <row r="113">
      <c r="A113" s="73"/>
      <c r="B113" s="73"/>
      <c r="C113" s="73"/>
      <c r="D113" s="74">
        <f t="shared" si="12"/>
        <v>0</v>
      </c>
      <c r="E113" s="84"/>
      <c r="F113" s="84"/>
      <c r="G113" s="85"/>
      <c r="H113" s="85"/>
      <c r="I113" s="94"/>
      <c r="J113" s="95"/>
      <c r="K113" s="96" t="str">
        <f t="shared" ref="K113:M113" si="480">IF($D113=0,"",POWER($I113,K$2))</f>
        <v/>
      </c>
      <c r="L113" s="96" t="str">
        <f t="shared" si="480"/>
        <v/>
      </c>
      <c r="M113" s="96" t="str">
        <f t="shared" si="480"/>
        <v/>
      </c>
      <c r="N113" s="97" t="str">
        <f t="shared" ref="N113:O113" si="481">IF($D113=0,"",$J113*K113)</f>
        <v/>
      </c>
      <c r="O113" s="97" t="str">
        <f t="shared" si="481"/>
        <v/>
      </c>
      <c r="P113" s="40"/>
      <c r="Q113" s="40"/>
      <c r="R113" s="40"/>
      <c r="S113" s="40"/>
      <c r="T113" s="84" t="str">
        <f t="shared" si="17"/>
        <v/>
      </c>
      <c r="U113" s="84" t="str">
        <f t="shared" si="18"/>
        <v/>
      </c>
      <c r="V113" s="98" t="str">
        <f t="shared" si="19"/>
        <v/>
      </c>
      <c r="W113" s="98" t="str">
        <f t="shared" si="20"/>
        <v/>
      </c>
      <c r="X113" s="40" t="str">
        <f t="shared" si="21"/>
        <v/>
      </c>
      <c r="Y113" s="40" t="str">
        <f t="shared" si="22"/>
        <v/>
      </c>
      <c r="Z113" s="40" t="str">
        <f t="shared" si="23"/>
        <v/>
      </c>
      <c r="AA113" s="40" t="str">
        <f t="shared" si="24"/>
        <v/>
      </c>
      <c r="AB113" s="40" t="str">
        <f t="shared" si="25"/>
        <v/>
      </c>
      <c r="AC113" s="40" t="str">
        <f t="shared" si="26"/>
        <v/>
      </c>
      <c r="AD113" s="40" t="str">
        <f t="shared" ref="AD113:AE113" si="482">IF($D113=0,"",IFERROR(F113/AA113,0.5))</f>
        <v/>
      </c>
      <c r="AE113" s="40" t="str">
        <f t="shared" si="482"/>
        <v/>
      </c>
      <c r="AF113" s="34" t="str">
        <f t="shared" si="28"/>
        <v/>
      </c>
      <c r="AG113" s="34" t="str">
        <f t="shared" ref="AG113:AH113" si="483">IF($D113=0,"",ROUND(AA113*AD113,0))</f>
        <v/>
      </c>
      <c r="AH113" s="34" t="str">
        <f t="shared" si="483"/>
        <v/>
      </c>
      <c r="AI113" s="34" t="str">
        <f t="shared" si="30"/>
        <v/>
      </c>
      <c r="AJ113" s="80"/>
      <c r="AK113" s="99"/>
      <c r="AL113" s="17"/>
      <c r="AM113" s="100" t="str">
        <f t="shared" si="31"/>
        <v/>
      </c>
      <c r="AN113" s="43" t="str">
        <f t="shared" si="32"/>
        <v/>
      </c>
      <c r="AO113" s="100" t="str">
        <f t="shared" si="33"/>
        <v/>
      </c>
      <c r="AP113" s="42" t="str">
        <f t="shared" si="34"/>
        <v/>
      </c>
      <c r="AQ113" s="39" t="str">
        <f t="shared" si="35"/>
        <v/>
      </c>
      <c r="AR113" s="39" t="str">
        <f t="shared" si="36"/>
        <v/>
      </c>
      <c r="AS113" s="39" t="str">
        <f t="shared" si="37"/>
        <v/>
      </c>
      <c r="AT113" s="39" t="str">
        <f t="shared" si="38"/>
        <v/>
      </c>
      <c r="AU113" s="39" t="str">
        <f t="shared" si="11"/>
        <v/>
      </c>
      <c r="AV113" s="39" t="str">
        <f t="shared" si="39"/>
        <v/>
      </c>
      <c r="AW113" s="39" t="str">
        <f t="shared" si="40"/>
        <v/>
      </c>
      <c r="AX113" s="39" t="str">
        <f t="shared" si="41"/>
        <v/>
      </c>
    </row>
    <row r="114">
      <c r="A114" s="73"/>
      <c r="B114" s="73"/>
      <c r="C114" s="73"/>
      <c r="D114" s="74">
        <f t="shared" si="12"/>
        <v>0</v>
      </c>
      <c r="E114" s="84"/>
      <c r="F114" s="84"/>
      <c r="G114" s="85"/>
      <c r="H114" s="85"/>
      <c r="I114" s="94"/>
      <c r="J114" s="95"/>
      <c r="K114" s="96" t="str">
        <f t="shared" ref="K114:M114" si="484">IF($D114=0,"",POWER($I114,K$2))</f>
        <v/>
      </c>
      <c r="L114" s="96" t="str">
        <f t="shared" si="484"/>
        <v/>
      </c>
      <c r="M114" s="96" t="str">
        <f t="shared" si="484"/>
        <v/>
      </c>
      <c r="N114" s="97" t="str">
        <f t="shared" ref="N114:O114" si="485">IF($D114=0,"",$J114*K114)</f>
        <v/>
      </c>
      <c r="O114" s="97" t="str">
        <f t="shared" si="485"/>
        <v/>
      </c>
      <c r="P114" s="40"/>
      <c r="Q114" s="40"/>
      <c r="R114" s="40"/>
      <c r="S114" s="40"/>
      <c r="T114" s="84" t="str">
        <f t="shared" si="17"/>
        <v/>
      </c>
      <c r="U114" s="84" t="str">
        <f t="shared" si="18"/>
        <v/>
      </c>
      <c r="V114" s="98" t="str">
        <f t="shared" si="19"/>
        <v/>
      </c>
      <c r="W114" s="98" t="str">
        <f t="shared" si="20"/>
        <v/>
      </c>
      <c r="X114" s="40" t="str">
        <f t="shared" si="21"/>
        <v/>
      </c>
      <c r="Y114" s="40" t="str">
        <f t="shared" si="22"/>
        <v/>
      </c>
      <c r="Z114" s="40" t="str">
        <f t="shared" si="23"/>
        <v/>
      </c>
      <c r="AA114" s="40" t="str">
        <f t="shared" si="24"/>
        <v/>
      </c>
      <c r="AB114" s="40" t="str">
        <f t="shared" si="25"/>
        <v/>
      </c>
      <c r="AC114" s="40" t="str">
        <f t="shared" si="26"/>
        <v/>
      </c>
      <c r="AD114" s="40" t="str">
        <f t="shared" ref="AD114:AE114" si="486">IF($D114=0,"",IFERROR(F114/AA114,0.5))</f>
        <v/>
      </c>
      <c r="AE114" s="40" t="str">
        <f t="shared" si="486"/>
        <v/>
      </c>
      <c r="AF114" s="34" t="str">
        <f t="shared" si="28"/>
        <v/>
      </c>
      <c r="AG114" s="34" t="str">
        <f t="shared" ref="AG114:AH114" si="487">IF($D114=0,"",ROUND(AA114*AD114,0))</f>
        <v/>
      </c>
      <c r="AH114" s="34" t="str">
        <f t="shared" si="487"/>
        <v/>
      </c>
      <c r="AI114" s="34" t="str">
        <f t="shared" si="30"/>
        <v/>
      </c>
      <c r="AJ114" s="80"/>
      <c r="AK114" s="99"/>
      <c r="AL114" s="17"/>
      <c r="AM114" s="100" t="str">
        <f t="shared" si="31"/>
        <v/>
      </c>
      <c r="AN114" s="43" t="str">
        <f t="shared" si="32"/>
        <v/>
      </c>
      <c r="AO114" s="100" t="str">
        <f t="shared" si="33"/>
        <v/>
      </c>
      <c r="AP114" s="42" t="str">
        <f t="shared" si="34"/>
        <v/>
      </c>
      <c r="AQ114" s="39" t="str">
        <f t="shared" si="35"/>
        <v/>
      </c>
      <c r="AR114" s="39" t="str">
        <f t="shared" si="36"/>
        <v/>
      </c>
      <c r="AS114" s="39" t="str">
        <f t="shared" si="37"/>
        <v/>
      </c>
      <c r="AT114" s="39" t="str">
        <f t="shared" si="38"/>
        <v/>
      </c>
      <c r="AU114" s="39" t="str">
        <f t="shared" si="11"/>
        <v/>
      </c>
      <c r="AV114" s="39" t="str">
        <f t="shared" si="39"/>
        <v/>
      </c>
      <c r="AW114" s="39" t="str">
        <f t="shared" si="40"/>
        <v/>
      </c>
      <c r="AX114" s="39" t="str">
        <f t="shared" si="41"/>
        <v/>
      </c>
    </row>
    <row r="115">
      <c r="A115" s="73"/>
      <c r="B115" s="73"/>
      <c r="C115" s="73"/>
      <c r="D115" s="74">
        <f t="shared" si="12"/>
        <v>0</v>
      </c>
      <c r="E115" s="84"/>
      <c r="F115" s="84"/>
      <c r="G115" s="85"/>
      <c r="H115" s="85"/>
      <c r="I115" s="94"/>
      <c r="J115" s="95"/>
      <c r="K115" s="96" t="str">
        <f t="shared" ref="K115:M115" si="488">IF($D115=0,"",POWER($I115,K$2))</f>
        <v/>
      </c>
      <c r="L115" s="96" t="str">
        <f t="shared" si="488"/>
        <v/>
      </c>
      <c r="M115" s="96" t="str">
        <f t="shared" si="488"/>
        <v/>
      </c>
      <c r="N115" s="97" t="str">
        <f t="shared" ref="N115:O115" si="489">IF($D115=0,"",$J115*K115)</f>
        <v/>
      </c>
      <c r="O115" s="97" t="str">
        <f t="shared" si="489"/>
        <v/>
      </c>
      <c r="P115" s="40"/>
      <c r="Q115" s="40"/>
      <c r="R115" s="40"/>
      <c r="S115" s="40"/>
      <c r="T115" s="84" t="str">
        <f t="shared" si="17"/>
        <v/>
      </c>
      <c r="U115" s="84" t="str">
        <f t="shared" si="18"/>
        <v/>
      </c>
      <c r="V115" s="98" t="str">
        <f t="shared" si="19"/>
        <v/>
      </c>
      <c r="W115" s="98" t="str">
        <f t="shared" si="20"/>
        <v/>
      </c>
      <c r="X115" s="40" t="str">
        <f t="shared" si="21"/>
        <v/>
      </c>
      <c r="Y115" s="40" t="str">
        <f t="shared" si="22"/>
        <v/>
      </c>
      <c r="Z115" s="40" t="str">
        <f t="shared" si="23"/>
        <v/>
      </c>
      <c r="AA115" s="40" t="str">
        <f t="shared" si="24"/>
        <v/>
      </c>
      <c r="AB115" s="40" t="str">
        <f t="shared" si="25"/>
        <v/>
      </c>
      <c r="AC115" s="40" t="str">
        <f t="shared" si="26"/>
        <v/>
      </c>
      <c r="AD115" s="40" t="str">
        <f t="shared" ref="AD115:AE115" si="490">IF($D115=0,"",IFERROR(F115/AA115,0.5))</f>
        <v/>
      </c>
      <c r="AE115" s="40" t="str">
        <f t="shared" si="490"/>
        <v/>
      </c>
      <c r="AF115" s="34" t="str">
        <f t="shared" si="28"/>
        <v/>
      </c>
      <c r="AG115" s="34" t="str">
        <f t="shared" ref="AG115:AH115" si="491">IF($D115=0,"",ROUND(AA115*AD115,0))</f>
        <v/>
      </c>
      <c r="AH115" s="34" t="str">
        <f t="shared" si="491"/>
        <v/>
      </c>
      <c r="AI115" s="34" t="str">
        <f t="shared" si="30"/>
        <v/>
      </c>
      <c r="AJ115" s="80"/>
      <c r="AK115" s="99"/>
      <c r="AL115" s="17"/>
      <c r="AM115" s="100" t="str">
        <f t="shared" si="31"/>
        <v/>
      </c>
      <c r="AN115" s="43" t="str">
        <f t="shared" si="32"/>
        <v/>
      </c>
      <c r="AO115" s="100" t="str">
        <f t="shared" si="33"/>
        <v/>
      </c>
      <c r="AP115" s="42" t="str">
        <f t="shared" si="34"/>
        <v/>
      </c>
      <c r="AQ115" s="39" t="str">
        <f t="shared" si="35"/>
        <v/>
      </c>
      <c r="AR115" s="39" t="str">
        <f t="shared" si="36"/>
        <v/>
      </c>
      <c r="AS115" s="39" t="str">
        <f t="shared" si="37"/>
        <v/>
      </c>
      <c r="AT115" s="39" t="str">
        <f t="shared" si="38"/>
        <v/>
      </c>
      <c r="AU115" s="39" t="str">
        <f t="shared" si="11"/>
        <v/>
      </c>
      <c r="AV115" s="39" t="str">
        <f t="shared" si="39"/>
        <v/>
      </c>
      <c r="AW115" s="39" t="str">
        <f t="shared" si="40"/>
        <v/>
      </c>
      <c r="AX115" s="39" t="str">
        <f t="shared" si="41"/>
        <v/>
      </c>
    </row>
    <row r="116">
      <c r="A116" s="73"/>
      <c r="B116" s="73"/>
      <c r="C116" s="73"/>
      <c r="D116" s="74">
        <f t="shared" si="12"/>
        <v>0</v>
      </c>
      <c r="E116" s="84"/>
      <c r="F116" s="84"/>
      <c r="G116" s="85"/>
      <c r="H116" s="85"/>
      <c r="I116" s="94"/>
      <c r="J116" s="95"/>
      <c r="K116" s="96" t="str">
        <f t="shared" ref="K116:M116" si="492">IF($D116=0,"",POWER($I116,K$2))</f>
        <v/>
      </c>
      <c r="L116" s="96" t="str">
        <f t="shared" si="492"/>
        <v/>
      </c>
      <c r="M116" s="96" t="str">
        <f t="shared" si="492"/>
        <v/>
      </c>
      <c r="N116" s="97" t="str">
        <f t="shared" ref="N116:O116" si="493">IF($D116=0,"",$J116*K116)</f>
        <v/>
      </c>
      <c r="O116" s="97" t="str">
        <f t="shared" si="493"/>
        <v/>
      </c>
      <c r="P116" s="40"/>
      <c r="Q116" s="40"/>
      <c r="R116" s="40"/>
      <c r="S116" s="40"/>
      <c r="T116" s="84" t="str">
        <f t="shared" si="17"/>
        <v/>
      </c>
      <c r="U116" s="84" t="str">
        <f t="shared" si="18"/>
        <v/>
      </c>
      <c r="V116" s="98" t="str">
        <f t="shared" si="19"/>
        <v/>
      </c>
      <c r="W116" s="98" t="str">
        <f t="shared" si="20"/>
        <v/>
      </c>
      <c r="X116" s="40" t="str">
        <f t="shared" si="21"/>
        <v/>
      </c>
      <c r="Y116" s="40" t="str">
        <f t="shared" si="22"/>
        <v/>
      </c>
      <c r="Z116" s="40" t="str">
        <f t="shared" si="23"/>
        <v/>
      </c>
      <c r="AA116" s="40" t="str">
        <f t="shared" si="24"/>
        <v/>
      </c>
      <c r="AB116" s="40" t="str">
        <f t="shared" si="25"/>
        <v/>
      </c>
      <c r="AC116" s="40" t="str">
        <f t="shared" si="26"/>
        <v/>
      </c>
      <c r="AD116" s="40" t="str">
        <f t="shared" ref="AD116:AE116" si="494">IF($D116=0,"",IFERROR(F116/AA116,0.5))</f>
        <v/>
      </c>
      <c r="AE116" s="40" t="str">
        <f t="shared" si="494"/>
        <v/>
      </c>
      <c r="AF116" s="34" t="str">
        <f t="shared" si="28"/>
        <v/>
      </c>
      <c r="AG116" s="34" t="str">
        <f t="shared" ref="AG116:AH116" si="495">IF($D116=0,"",ROUND(AA116*AD116,0))</f>
        <v/>
      </c>
      <c r="AH116" s="34" t="str">
        <f t="shared" si="495"/>
        <v/>
      </c>
      <c r="AI116" s="34" t="str">
        <f t="shared" si="30"/>
        <v/>
      </c>
      <c r="AJ116" s="80"/>
      <c r="AK116" s="99"/>
      <c r="AL116" s="17"/>
      <c r="AM116" s="100" t="str">
        <f t="shared" si="31"/>
        <v/>
      </c>
      <c r="AN116" s="43" t="str">
        <f t="shared" si="32"/>
        <v/>
      </c>
      <c r="AO116" s="100" t="str">
        <f t="shared" si="33"/>
        <v/>
      </c>
      <c r="AP116" s="42" t="str">
        <f t="shared" si="34"/>
        <v/>
      </c>
      <c r="AQ116" s="39" t="str">
        <f t="shared" si="35"/>
        <v/>
      </c>
      <c r="AR116" s="39" t="str">
        <f t="shared" si="36"/>
        <v/>
      </c>
      <c r="AS116" s="39" t="str">
        <f t="shared" si="37"/>
        <v/>
      </c>
      <c r="AT116" s="39" t="str">
        <f t="shared" si="38"/>
        <v/>
      </c>
      <c r="AU116" s="39" t="str">
        <f t="shared" si="11"/>
        <v/>
      </c>
      <c r="AV116" s="39" t="str">
        <f t="shared" si="39"/>
        <v/>
      </c>
      <c r="AW116" s="39" t="str">
        <f t="shared" si="40"/>
        <v/>
      </c>
      <c r="AX116" s="39" t="str">
        <f t="shared" si="41"/>
        <v/>
      </c>
    </row>
    <row r="117">
      <c r="A117" s="73"/>
      <c r="B117" s="73"/>
      <c r="C117" s="73"/>
      <c r="D117" s="74">
        <f t="shared" si="12"/>
        <v>0</v>
      </c>
      <c r="E117" s="84"/>
      <c r="F117" s="84"/>
      <c r="G117" s="85"/>
      <c r="H117" s="85"/>
      <c r="I117" s="94"/>
      <c r="J117" s="95"/>
      <c r="K117" s="96" t="str">
        <f t="shared" ref="K117:M117" si="496">IF($D117=0,"",POWER($I117,K$2))</f>
        <v/>
      </c>
      <c r="L117" s="96" t="str">
        <f t="shared" si="496"/>
        <v/>
      </c>
      <c r="M117" s="96" t="str">
        <f t="shared" si="496"/>
        <v/>
      </c>
      <c r="N117" s="97" t="str">
        <f t="shared" ref="N117:O117" si="497">IF($D117=0,"",$J117*K117)</f>
        <v/>
      </c>
      <c r="O117" s="97" t="str">
        <f t="shared" si="497"/>
        <v/>
      </c>
      <c r="P117" s="40"/>
      <c r="Q117" s="40"/>
      <c r="R117" s="40"/>
      <c r="S117" s="40"/>
      <c r="T117" s="84" t="str">
        <f t="shared" si="17"/>
        <v/>
      </c>
      <c r="U117" s="84" t="str">
        <f t="shared" si="18"/>
        <v/>
      </c>
      <c r="V117" s="98" t="str">
        <f t="shared" si="19"/>
        <v/>
      </c>
      <c r="W117" s="98" t="str">
        <f t="shared" si="20"/>
        <v/>
      </c>
      <c r="X117" s="40" t="str">
        <f t="shared" si="21"/>
        <v/>
      </c>
      <c r="Y117" s="40" t="str">
        <f t="shared" si="22"/>
        <v/>
      </c>
      <c r="Z117" s="40" t="str">
        <f t="shared" si="23"/>
        <v/>
      </c>
      <c r="AA117" s="40" t="str">
        <f t="shared" si="24"/>
        <v/>
      </c>
      <c r="AB117" s="40" t="str">
        <f t="shared" si="25"/>
        <v/>
      </c>
      <c r="AC117" s="40" t="str">
        <f t="shared" si="26"/>
        <v/>
      </c>
      <c r="AD117" s="40" t="str">
        <f t="shared" ref="AD117:AE117" si="498">IF($D117=0,"",IFERROR(F117/AA117,0.5))</f>
        <v/>
      </c>
      <c r="AE117" s="40" t="str">
        <f t="shared" si="498"/>
        <v/>
      </c>
      <c r="AF117" s="34" t="str">
        <f t="shared" si="28"/>
        <v/>
      </c>
      <c r="AG117" s="34" t="str">
        <f t="shared" ref="AG117:AH117" si="499">IF($D117=0,"",ROUND(AA117*AD117,0))</f>
        <v/>
      </c>
      <c r="AH117" s="34" t="str">
        <f t="shared" si="499"/>
        <v/>
      </c>
      <c r="AI117" s="34" t="str">
        <f t="shared" si="30"/>
        <v/>
      </c>
      <c r="AJ117" s="80"/>
      <c r="AK117" s="99"/>
      <c r="AL117" s="17"/>
      <c r="AM117" s="100" t="str">
        <f t="shared" si="31"/>
        <v/>
      </c>
      <c r="AN117" s="43" t="str">
        <f t="shared" si="32"/>
        <v/>
      </c>
      <c r="AO117" s="100" t="str">
        <f t="shared" si="33"/>
        <v/>
      </c>
      <c r="AP117" s="42" t="str">
        <f t="shared" si="34"/>
        <v/>
      </c>
      <c r="AQ117" s="39" t="str">
        <f t="shared" si="35"/>
        <v/>
      </c>
      <c r="AR117" s="39" t="str">
        <f t="shared" si="36"/>
        <v/>
      </c>
      <c r="AS117" s="39" t="str">
        <f t="shared" si="37"/>
        <v/>
      </c>
      <c r="AT117" s="39" t="str">
        <f t="shared" si="38"/>
        <v/>
      </c>
      <c r="AU117" s="39" t="str">
        <f t="shared" si="11"/>
        <v/>
      </c>
      <c r="AV117" s="39" t="str">
        <f t="shared" si="39"/>
        <v/>
      </c>
      <c r="AW117" s="39" t="str">
        <f t="shared" si="40"/>
        <v/>
      </c>
      <c r="AX117" s="39" t="str">
        <f t="shared" si="41"/>
        <v/>
      </c>
    </row>
    <row r="118">
      <c r="A118" s="73"/>
      <c r="B118" s="73"/>
      <c r="C118" s="73"/>
      <c r="D118" s="74">
        <f t="shared" si="12"/>
        <v>0</v>
      </c>
      <c r="E118" s="84"/>
      <c r="F118" s="84"/>
      <c r="G118" s="85"/>
      <c r="H118" s="85"/>
      <c r="I118" s="94"/>
      <c r="J118" s="95"/>
      <c r="K118" s="96" t="str">
        <f t="shared" ref="K118:M118" si="500">IF($D118=0,"",POWER($I118,K$2))</f>
        <v/>
      </c>
      <c r="L118" s="96" t="str">
        <f t="shared" si="500"/>
        <v/>
      </c>
      <c r="M118" s="96" t="str">
        <f t="shared" si="500"/>
        <v/>
      </c>
      <c r="N118" s="97" t="str">
        <f t="shared" ref="N118:O118" si="501">IF($D118=0,"",$J118*K118)</f>
        <v/>
      </c>
      <c r="O118" s="97" t="str">
        <f t="shared" si="501"/>
        <v/>
      </c>
      <c r="P118" s="40"/>
      <c r="Q118" s="40"/>
      <c r="R118" s="40"/>
      <c r="S118" s="40"/>
      <c r="T118" s="84" t="str">
        <f t="shared" si="17"/>
        <v/>
      </c>
      <c r="U118" s="84" t="str">
        <f t="shared" si="18"/>
        <v/>
      </c>
      <c r="V118" s="98" t="str">
        <f t="shared" si="19"/>
        <v/>
      </c>
      <c r="W118" s="98" t="str">
        <f t="shared" si="20"/>
        <v/>
      </c>
      <c r="X118" s="40" t="str">
        <f t="shared" si="21"/>
        <v/>
      </c>
      <c r="Y118" s="40" t="str">
        <f t="shared" si="22"/>
        <v/>
      </c>
      <c r="Z118" s="40" t="str">
        <f t="shared" si="23"/>
        <v/>
      </c>
      <c r="AA118" s="40" t="str">
        <f t="shared" si="24"/>
        <v/>
      </c>
      <c r="AB118" s="40" t="str">
        <f t="shared" si="25"/>
        <v/>
      </c>
      <c r="AC118" s="40" t="str">
        <f t="shared" si="26"/>
        <v/>
      </c>
      <c r="AD118" s="40" t="str">
        <f t="shared" ref="AD118:AE118" si="502">IF($D118=0,"",IFERROR(F118/AA118,0.5))</f>
        <v/>
      </c>
      <c r="AE118" s="40" t="str">
        <f t="shared" si="502"/>
        <v/>
      </c>
      <c r="AF118" s="34" t="str">
        <f t="shared" si="28"/>
        <v/>
      </c>
      <c r="AG118" s="34" t="str">
        <f t="shared" ref="AG118:AH118" si="503">IF($D118=0,"",ROUND(AA118*AD118,0))</f>
        <v/>
      </c>
      <c r="AH118" s="34" t="str">
        <f t="shared" si="503"/>
        <v/>
      </c>
      <c r="AI118" s="34" t="str">
        <f t="shared" si="30"/>
        <v/>
      </c>
      <c r="AJ118" s="80"/>
      <c r="AK118" s="99"/>
      <c r="AL118" s="17"/>
      <c r="AM118" s="100" t="str">
        <f t="shared" si="31"/>
        <v/>
      </c>
      <c r="AN118" s="43" t="str">
        <f t="shared" si="32"/>
        <v/>
      </c>
      <c r="AO118" s="100" t="str">
        <f t="shared" si="33"/>
        <v/>
      </c>
      <c r="AP118" s="42" t="str">
        <f t="shared" si="34"/>
        <v/>
      </c>
      <c r="AQ118" s="39" t="str">
        <f t="shared" si="35"/>
        <v/>
      </c>
      <c r="AR118" s="39" t="str">
        <f t="shared" si="36"/>
        <v/>
      </c>
      <c r="AS118" s="39" t="str">
        <f t="shared" si="37"/>
        <v/>
      </c>
      <c r="AT118" s="39" t="str">
        <f t="shared" si="38"/>
        <v/>
      </c>
      <c r="AU118" s="39" t="str">
        <f t="shared" si="11"/>
        <v/>
      </c>
      <c r="AV118" s="39" t="str">
        <f t="shared" si="39"/>
        <v/>
      </c>
      <c r="AW118" s="39" t="str">
        <f t="shared" si="40"/>
        <v/>
      </c>
      <c r="AX118" s="39" t="str">
        <f t="shared" si="41"/>
        <v/>
      </c>
    </row>
    <row r="119">
      <c r="A119" s="73"/>
      <c r="B119" s="73"/>
      <c r="C119" s="73"/>
      <c r="D119" s="74">
        <f t="shared" si="12"/>
        <v>0</v>
      </c>
      <c r="E119" s="84"/>
      <c r="F119" s="84"/>
      <c r="G119" s="85"/>
      <c r="H119" s="85"/>
      <c r="I119" s="94"/>
      <c r="J119" s="95"/>
      <c r="K119" s="96" t="str">
        <f t="shared" ref="K119:M119" si="504">IF($D119=0,"",POWER($I119,K$2))</f>
        <v/>
      </c>
      <c r="L119" s="96" t="str">
        <f t="shared" si="504"/>
        <v/>
      </c>
      <c r="M119" s="96" t="str">
        <f t="shared" si="504"/>
        <v/>
      </c>
      <c r="N119" s="97" t="str">
        <f t="shared" ref="N119:O119" si="505">IF($D119=0,"",$J119*K119)</f>
        <v/>
      </c>
      <c r="O119" s="97" t="str">
        <f t="shared" si="505"/>
        <v/>
      </c>
      <c r="P119" s="40"/>
      <c r="Q119" s="40"/>
      <c r="R119" s="40"/>
      <c r="S119" s="40"/>
      <c r="T119" s="84" t="str">
        <f t="shared" si="17"/>
        <v/>
      </c>
      <c r="U119" s="84" t="str">
        <f t="shared" si="18"/>
        <v/>
      </c>
      <c r="V119" s="98" t="str">
        <f t="shared" si="19"/>
        <v/>
      </c>
      <c r="W119" s="98" t="str">
        <f t="shared" si="20"/>
        <v/>
      </c>
      <c r="X119" s="40" t="str">
        <f t="shared" si="21"/>
        <v/>
      </c>
      <c r="Y119" s="40" t="str">
        <f t="shared" si="22"/>
        <v/>
      </c>
      <c r="Z119" s="40" t="str">
        <f t="shared" si="23"/>
        <v/>
      </c>
      <c r="AA119" s="40" t="str">
        <f t="shared" si="24"/>
        <v/>
      </c>
      <c r="AB119" s="40" t="str">
        <f t="shared" si="25"/>
        <v/>
      </c>
      <c r="AC119" s="40" t="str">
        <f t="shared" si="26"/>
        <v/>
      </c>
      <c r="AD119" s="40" t="str">
        <f t="shared" ref="AD119:AE119" si="506">IF($D119=0,"",IFERROR(F119/AA119,0.5))</f>
        <v/>
      </c>
      <c r="AE119" s="40" t="str">
        <f t="shared" si="506"/>
        <v/>
      </c>
      <c r="AF119" s="34" t="str">
        <f t="shared" si="28"/>
        <v/>
      </c>
      <c r="AG119" s="34" t="str">
        <f t="shared" ref="AG119:AH119" si="507">IF($D119=0,"",ROUND(AA119*AD119,0))</f>
        <v/>
      </c>
      <c r="AH119" s="34" t="str">
        <f t="shared" si="507"/>
        <v/>
      </c>
      <c r="AI119" s="34" t="str">
        <f t="shared" si="30"/>
        <v/>
      </c>
      <c r="AJ119" s="80"/>
      <c r="AK119" s="99"/>
      <c r="AL119" s="17"/>
      <c r="AM119" s="100" t="str">
        <f t="shared" si="31"/>
        <v/>
      </c>
      <c r="AN119" s="43" t="str">
        <f t="shared" si="32"/>
        <v/>
      </c>
      <c r="AO119" s="100" t="str">
        <f t="shared" si="33"/>
        <v/>
      </c>
      <c r="AP119" s="42" t="str">
        <f t="shared" si="34"/>
        <v/>
      </c>
      <c r="AQ119" s="39" t="str">
        <f t="shared" si="35"/>
        <v/>
      </c>
      <c r="AR119" s="39" t="str">
        <f t="shared" si="36"/>
        <v/>
      </c>
      <c r="AS119" s="39" t="str">
        <f t="shared" si="37"/>
        <v/>
      </c>
      <c r="AT119" s="39" t="str">
        <f t="shared" si="38"/>
        <v/>
      </c>
      <c r="AU119" s="39" t="str">
        <f t="shared" si="11"/>
        <v/>
      </c>
      <c r="AV119" s="39" t="str">
        <f t="shared" si="39"/>
        <v/>
      </c>
      <c r="AW119" s="39" t="str">
        <f t="shared" si="40"/>
        <v/>
      </c>
      <c r="AX119" s="39" t="str">
        <f t="shared" si="41"/>
        <v/>
      </c>
    </row>
    <row r="120">
      <c r="A120" s="73"/>
      <c r="B120" s="73"/>
      <c r="C120" s="73"/>
      <c r="D120" s="74">
        <f t="shared" si="12"/>
        <v>0</v>
      </c>
      <c r="E120" s="84"/>
      <c r="F120" s="84"/>
      <c r="G120" s="85"/>
      <c r="H120" s="85"/>
      <c r="I120" s="94"/>
      <c r="J120" s="95"/>
      <c r="K120" s="96" t="str">
        <f t="shared" ref="K120:M120" si="508">IF($D120=0,"",POWER($I120,K$2))</f>
        <v/>
      </c>
      <c r="L120" s="96" t="str">
        <f t="shared" si="508"/>
        <v/>
      </c>
      <c r="M120" s="96" t="str">
        <f t="shared" si="508"/>
        <v/>
      </c>
      <c r="N120" s="97" t="str">
        <f t="shared" ref="N120:O120" si="509">IF($D120=0,"",$J120*K120)</f>
        <v/>
      </c>
      <c r="O120" s="97" t="str">
        <f t="shared" si="509"/>
        <v/>
      </c>
      <c r="P120" s="40"/>
      <c r="Q120" s="40"/>
      <c r="R120" s="40"/>
      <c r="S120" s="40"/>
      <c r="T120" s="84" t="str">
        <f t="shared" si="17"/>
        <v/>
      </c>
      <c r="U120" s="84" t="str">
        <f t="shared" si="18"/>
        <v/>
      </c>
      <c r="V120" s="98" t="str">
        <f t="shared" si="19"/>
        <v/>
      </c>
      <c r="W120" s="98" t="str">
        <f t="shared" si="20"/>
        <v/>
      </c>
      <c r="X120" s="40" t="str">
        <f t="shared" si="21"/>
        <v/>
      </c>
      <c r="Y120" s="40" t="str">
        <f t="shared" si="22"/>
        <v/>
      </c>
      <c r="Z120" s="40" t="str">
        <f t="shared" si="23"/>
        <v/>
      </c>
      <c r="AA120" s="40" t="str">
        <f t="shared" si="24"/>
        <v/>
      </c>
      <c r="AB120" s="40" t="str">
        <f t="shared" si="25"/>
        <v/>
      </c>
      <c r="AC120" s="40" t="str">
        <f t="shared" si="26"/>
        <v/>
      </c>
      <c r="AD120" s="40" t="str">
        <f t="shared" ref="AD120:AE120" si="510">IF($D120=0,"",IFERROR(F120/AA120,0.5))</f>
        <v/>
      </c>
      <c r="AE120" s="40" t="str">
        <f t="shared" si="510"/>
        <v/>
      </c>
      <c r="AF120" s="34" t="str">
        <f t="shared" si="28"/>
        <v/>
      </c>
      <c r="AG120" s="34" t="str">
        <f t="shared" ref="AG120:AH120" si="511">IF($D120=0,"",ROUND(AA120*AD120,0))</f>
        <v/>
      </c>
      <c r="AH120" s="34" t="str">
        <f t="shared" si="511"/>
        <v/>
      </c>
      <c r="AI120" s="34" t="str">
        <f t="shared" si="30"/>
        <v/>
      </c>
      <c r="AJ120" s="80"/>
      <c r="AK120" s="99"/>
      <c r="AL120" s="17"/>
      <c r="AM120" s="100" t="str">
        <f t="shared" si="31"/>
        <v/>
      </c>
      <c r="AN120" s="43" t="str">
        <f t="shared" si="32"/>
        <v/>
      </c>
      <c r="AO120" s="100" t="str">
        <f t="shared" si="33"/>
        <v/>
      </c>
      <c r="AP120" s="42" t="str">
        <f t="shared" si="34"/>
        <v/>
      </c>
      <c r="AQ120" s="39" t="str">
        <f t="shared" si="35"/>
        <v/>
      </c>
      <c r="AR120" s="39" t="str">
        <f t="shared" si="36"/>
        <v/>
      </c>
      <c r="AS120" s="39" t="str">
        <f t="shared" si="37"/>
        <v/>
      </c>
      <c r="AT120" s="39" t="str">
        <f t="shared" si="38"/>
        <v/>
      </c>
      <c r="AU120" s="39" t="str">
        <f t="shared" si="11"/>
        <v/>
      </c>
      <c r="AV120" s="39" t="str">
        <f t="shared" si="39"/>
        <v/>
      </c>
      <c r="AW120" s="39" t="str">
        <f t="shared" si="40"/>
        <v/>
      </c>
      <c r="AX120" s="39" t="str">
        <f t="shared" si="41"/>
        <v/>
      </c>
    </row>
    <row r="121">
      <c r="A121" s="73"/>
      <c r="B121" s="73"/>
      <c r="C121" s="73"/>
      <c r="D121" s="74">
        <f t="shared" si="12"/>
        <v>0</v>
      </c>
      <c r="E121" s="84"/>
      <c r="F121" s="84"/>
      <c r="G121" s="85"/>
      <c r="H121" s="85"/>
      <c r="I121" s="94"/>
      <c r="J121" s="95"/>
      <c r="K121" s="96" t="str">
        <f t="shared" ref="K121:M121" si="512">IF($D121=0,"",POWER($I121,K$2))</f>
        <v/>
      </c>
      <c r="L121" s="96" t="str">
        <f t="shared" si="512"/>
        <v/>
      </c>
      <c r="M121" s="96" t="str">
        <f t="shared" si="512"/>
        <v/>
      </c>
      <c r="N121" s="97" t="str">
        <f t="shared" ref="N121:O121" si="513">IF($D121=0,"",$J121*K121)</f>
        <v/>
      </c>
      <c r="O121" s="97" t="str">
        <f t="shared" si="513"/>
        <v/>
      </c>
      <c r="P121" s="40"/>
      <c r="Q121" s="40"/>
      <c r="R121" s="40"/>
      <c r="S121" s="40"/>
      <c r="T121" s="84" t="str">
        <f t="shared" si="17"/>
        <v/>
      </c>
      <c r="U121" s="84" t="str">
        <f t="shared" si="18"/>
        <v/>
      </c>
      <c r="V121" s="98" t="str">
        <f t="shared" si="19"/>
        <v/>
      </c>
      <c r="W121" s="98" t="str">
        <f t="shared" si="20"/>
        <v/>
      </c>
      <c r="X121" s="40" t="str">
        <f t="shared" si="21"/>
        <v/>
      </c>
      <c r="Y121" s="40" t="str">
        <f t="shared" si="22"/>
        <v/>
      </c>
      <c r="Z121" s="40" t="str">
        <f t="shared" si="23"/>
        <v/>
      </c>
      <c r="AA121" s="40" t="str">
        <f t="shared" si="24"/>
        <v/>
      </c>
      <c r="AB121" s="40" t="str">
        <f t="shared" si="25"/>
        <v/>
      </c>
      <c r="AC121" s="40" t="str">
        <f t="shared" si="26"/>
        <v/>
      </c>
      <c r="AD121" s="40" t="str">
        <f t="shared" ref="AD121:AE121" si="514">IF($D121=0,"",IFERROR(F121/AA121,0.5))</f>
        <v/>
      </c>
      <c r="AE121" s="40" t="str">
        <f t="shared" si="514"/>
        <v/>
      </c>
      <c r="AF121" s="34" t="str">
        <f t="shared" si="28"/>
        <v/>
      </c>
      <c r="AG121" s="34" t="str">
        <f t="shared" ref="AG121:AH121" si="515">IF($D121=0,"",ROUND(AA121*AD121,0))</f>
        <v/>
      </c>
      <c r="AH121" s="34" t="str">
        <f t="shared" si="515"/>
        <v/>
      </c>
      <c r="AI121" s="34" t="str">
        <f t="shared" si="30"/>
        <v/>
      </c>
      <c r="AJ121" s="80"/>
      <c r="AK121" s="99"/>
      <c r="AL121" s="17"/>
      <c r="AM121" s="100" t="str">
        <f t="shared" si="31"/>
        <v/>
      </c>
      <c r="AN121" s="43" t="str">
        <f t="shared" si="32"/>
        <v/>
      </c>
      <c r="AO121" s="100" t="str">
        <f t="shared" si="33"/>
        <v/>
      </c>
      <c r="AP121" s="42" t="str">
        <f t="shared" si="34"/>
        <v/>
      </c>
      <c r="AQ121" s="39" t="str">
        <f t="shared" si="35"/>
        <v/>
      </c>
      <c r="AR121" s="39" t="str">
        <f t="shared" si="36"/>
        <v/>
      </c>
      <c r="AS121" s="39" t="str">
        <f t="shared" si="37"/>
        <v/>
      </c>
      <c r="AT121" s="39" t="str">
        <f t="shared" si="38"/>
        <v/>
      </c>
      <c r="AU121" s="39" t="str">
        <f t="shared" si="11"/>
        <v/>
      </c>
      <c r="AV121" s="39" t="str">
        <f t="shared" si="39"/>
        <v/>
      </c>
      <c r="AW121" s="39" t="str">
        <f t="shared" si="40"/>
        <v/>
      </c>
      <c r="AX121" s="39" t="str">
        <f t="shared" si="41"/>
        <v/>
      </c>
    </row>
    <row r="122">
      <c r="A122" s="73"/>
      <c r="B122" s="73"/>
      <c r="C122" s="73"/>
      <c r="D122" s="74">
        <f t="shared" si="12"/>
        <v>0</v>
      </c>
      <c r="E122" s="84"/>
      <c r="F122" s="84"/>
      <c r="G122" s="85"/>
      <c r="H122" s="85"/>
      <c r="I122" s="94"/>
      <c r="J122" s="95"/>
      <c r="K122" s="96" t="str">
        <f t="shared" ref="K122:M122" si="516">IF($D122=0,"",POWER($I122,K$2))</f>
        <v/>
      </c>
      <c r="L122" s="96" t="str">
        <f t="shared" si="516"/>
        <v/>
      </c>
      <c r="M122" s="96" t="str">
        <f t="shared" si="516"/>
        <v/>
      </c>
      <c r="N122" s="97" t="str">
        <f t="shared" ref="N122:O122" si="517">IF($D122=0,"",$J122*K122)</f>
        <v/>
      </c>
      <c r="O122" s="97" t="str">
        <f t="shared" si="517"/>
        <v/>
      </c>
      <c r="P122" s="40"/>
      <c r="Q122" s="40"/>
      <c r="R122" s="40"/>
      <c r="S122" s="40"/>
      <c r="T122" s="84" t="str">
        <f t="shared" si="17"/>
        <v/>
      </c>
      <c r="U122" s="84" t="str">
        <f t="shared" si="18"/>
        <v/>
      </c>
      <c r="V122" s="98" t="str">
        <f t="shared" si="19"/>
        <v/>
      </c>
      <c r="W122" s="98" t="str">
        <f t="shared" si="20"/>
        <v/>
      </c>
      <c r="X122" s="40" t="str">
        <f t="shared" si="21"/>
        <v/>
      </c>
      <c r="Y122" s="40" t="str">
        <f t="shared" si="22"/>
        <v/>
      </c>
      <c r="Z122" s="40" t="str">
        <f t="shared" si="23"/>
        <v/>
      </c>
      <c r="AA122" s="40" t="str">
        <f t="shared" si="24"/>
        <v/>
      </c>
      <c r="AB122" s="40" t="str">
        <f t="shared" si="25"/>
        <v/>
      </c>
      <c r="AC122" s="40" t="str">
        <f t="shared" si="26"/>
        <v/>
      </c>
      <c r="AD122" s="40" t="str">
        <f t="shared" ref="AD122:AE122" si="518">IF($D122=0,"",IFERROR(F122/AA122,0.5))</f>
        <v/>
      </c>
      <c r="AE122" s="40" t="str">
        <f t="shared" si="518"/>
        <v/>
      </c>
      <c r="AF122" s="34" t="str">
        <f t="shared" si="28"/>
        <v/>
      </c>
      <c r="AG122" s="34" t="str">
        <f t="shared" ref="AG122:AH122" si="519">IF($D122=0,"",ROUND(AA122*AD122,0))</f>
        <v/>
      </c>
      <c r="AH122" s="34" t="str">
        <f t="shared" si="519"/>
        <v/>
      </c>
      <c r="AI122" s="34" t="str">
        <f t="shared" si="30"/>
        <v/>
      </c>
      <c r="AJ122" s="80"/>
      <c r="AK122" s="99"/>
      <c r="AL122" s="17"/>
      <c r="AM122" s="100" t="str">
        <f t="shared" si="31"/>
        <v/>
      </c>
      <c r="AN122" s="43" t="str">
        <f t="shared" si="32"/>
        <v/>
      </c>
      <c r="AO122" s="100" t="str">
        <f t="shared" si="33"/>
        <v/>
      </c>
      <c r="AP122" s="42" t="str">
        <f t="shared" si="34"/>
        <v/>
      </c>
      <c r="AQ122" s="39" t="str">
        <f t="shared" si="35"/>
        <v/>
      </c>
      <c r="AR122" s="39" t="str">
        <f t="shared" si="36"/>
        <v/>
      </c>
      <c r="AS122" s="39" t="str">
        <f t="shared" si="37"/>
        <v/>
      </c>
      <c r="AT122" s="39" t="str">
        <f t="shared" si="38"/>
        <v/>
      </c>
      <c r="AU122" s="39" t="str">
        <f t="shared" si="11"/>
        <v/>
      </c>
      <c r="AV122" s="39" t="str">
        <f t="shared" si="39"/>
        <v/>
      </c>
      <c r="AW122" s="39" t="str">
        <f t="shared" si="40"/>
        <v/>
      </c>
      <c r="AX122" s="39" t="str">
        <f t="shared" si="41"/>
        <v/>
      </c>
    </row>
    <row r="123">
      <c r="A123" s="73"/>
      <c r="B123" s="73"/>
      <c r="C123" s="73"/>
      <c r="D123" s="74">
        <f t="shared" si="12"/>
        <v>0</v>
      </c>
      <c r="E123" s="84"/>
      <c r="F123" s="84"/>
      <c r="G123" s="85"/>
      <c r="H123" s="85"/>
      <c r="I123" s="94"/>
      <c r="J123" s="95"/>
      <c r="K123" s="96" t="str">
        <f t="shared" ref="K123:M123" si="520">IF($D123=0,"",POWER($I123,K$2))</f>
        <v/>
      </c>
      <c r="L123" s="96" t="str">
        <f t="shared" si="520"/>
        <v/>
      </c>
      <c r="M123" s="96" t="str">
        <f t="shared" si="520"/>
        <v/>
      </c>
      <c r="N123" s="97" t="str">
        <f t="shared" ref="N123:O123" si="521">IF($D123=0,"",$J123*K123)</f>
        <v/>
      </c>
      <c r="O123" s="97" t="str">
        <f t="shared" si="521"/>
        <v/>
      </c>
      <c r="P123" s="40"/>
      <c r="Q123" s="40"/>
      <c r="R123" s="40"/>
      <c r="S123" s="40"/>
      <c r="T123" s="84" t="str">
        <f t="shared" si="17"/>
        <v/>
      </c>
      <c r="U123" s="84" t="str">
        <f t="shared" si="18"/>
        <v/>
      </c>
      <c r="V123" s="98" t="str">
        <f t="shared" si="19"/>
        <v/>
      </c>
      <c r="W123" s="98" t="str">
        <f t="shared" si="20"/>
        <v/>
      </c>
      <c r="X123" s="40" t="str">
        <f t="shared" si="21"/>
        <v/>
      </c>
      <c r="Y123" s="40" t="str">
        <f t="shared" si="22"/>
        <v/>
      </c>
      <c r="Z123" s="40" t="str">
        <f t="shared" si="23"/>
        <v/>
      </c>
      <c r="AA123" s="40" t="str">
        <f t="shared" si="24"/>
        <v/>
      </c>
      <c r="AB123" s="40" t="str">
        <f t="shared" si="25"/>
        <v/>
      </c>
      <c r="AC123" s="40" t="str">
        <f t="shared" si="26"/>
        <v/>
      </c>
      <c r="AD123" s="40" t="str">
        <f t="shared" ref="AD123:AE123" si="522">IF($D123=0,"",IFERROR(F123/AA123,0.5))</f>
        <v/>
      </c>
      <c r="AE123" s="40" t="str">
        <f t="shared" si="522"/>
        <v/>
      </c>
      <c r="AF123" s="34" t="str">
        <f t="shared" si="28"/>
        <v/>
      </c>
      <c r="AG123" s="34" t="str">
        <f t="shared" ref="AG123:AH123" si="523">IF($D123=0,"",ROUND(AA123*AD123,0))</f>
        <v/>
      </c>
      <c r="AH123" s="34" t="str">
        <f t="shared" si="523"/>
        <v/>
      </c>
      <c r="AI123" s="34" t="str">
        <f t="shared" si="30"/>
        <v/>
      </c>
      <c r="AJ123" s="80"/>
      <c r="AK123" s="99"/>
      <c r="AL123" s="17"/>
      <c r="AM123" s="100" t="str">
        <f t="shared" si="31"/>
        <v/>
      </c>
      <c r="AN123" s="43" t="str">
        <f t="shared" si="32"/>
        <v/>
      </c>
      <c r="AO123" s="100" t="str">
        <f t="shared" si="33"/>
        <v/>
      </c>
      <c r="AP123" s="42" t="str">
        <f t="shared" si="34"/>
        <v/>
      </c>
      <c r="AQ123" s="39" t="str">
        <f t="shared" si="35"/>
        <v/>
      </c>
      <c r="AR123" s="39" t="str">
        <f t="shared" si="36"/>
        <v/>
      </c>
      <c r="AS123" s="39" t="str">
        <f t="shared" si="37"/>
        <v/>
      </c>
      <c r="AT123" s="39" t="str">
        <f t="shared" si="38"/>
        <v/>
      </c>
      <c r="AU123" s="39" t="str">
        <f t="shared" si="11"/>
        <v/>
      </c>
      <c r="AV123" s="39" t="str">
        <f t="shared" si="39"/>
        <v/>
      </c>
      <c r="AW123" s="39" t="str">
        <f t="shared" si="40"/>
        <v/>
      </c>
      <c r="AX123" s="39" t="str">
        <f t="shared" si="41"/>
        <v/>
      </c>
    </row>
    <row r="124">
      <c r="A124" s="73"/>
      <c r="B124" s="73"/>
      <c r="C124" s="73"/>
      <c r="D124" s="74">
        <f t="shared" si="12"/>
        <v>0</v>
      </c>
      <c r="E124" s="84"/>
      <c r="F124" s="84"/>
      <c r="G124" s="85"/>
      <c r="H124" s="85"/>
      <c r="I124" s="94"/>
      <c r="J124" s="95"/>
      <c r="K124" s="96" t="str">
        <f t="shared" ref="K124:M124" si="524">IF($D124=0,"",POWER($I124,K$2))</f>
        <v/>
      </c>
      <c r="L124" s="96" t="str">
        <f t="shared" si="524"/>
        <v/>
      </c>
      <c r="M124" s="96" t="str">
        <f t="shared" si="524"/>
        <v/>
      </c>
      <c r="N124" s="97" t="str">
        <f t="shared" ref="N124:O124" si="525">IF($D124=0,"",$J124*K124)</f>
        <v/>
      </c>
      <c r="O124" s="97" t="str">
        <f t="shared" si="525"/>
        <v/>
      </c>
      <c r="P124" s="40"/>
      <c r="Q124" s="40"/>
      <c r="R124" s="40"/>
      <c r="S124" s="40"/>
      <c r="T124" s="84" t="str">
        <f t="shared" si="17"/>
        <v/>
      </c>
      <c r="U124" s="84" t="str">
        <f t="shared" si="18"/>
        <v/>
      </c>
      <c r="V124" s="98" t="str">
        <f t="shared" si="19"/>
        <v/>
      </c>
      <c r="W124" s="98" t="str">
        <f t="shared" si="20"/>
        <v/>
      </c>
      <c r="X124" s="40" t="str">
        <f t="shared" si="21"/>
        <v/>
      </c>
      <c r="Y124" s="40" t="str">
        <f t="shared" si="22"/>
        <v/>
      </c>
      <c r="Z124" s="40" t="str">
        <f t="shared" si="23"/>
        <v/>
      </c>
      <c r="AA124" s="40" t="str">
        <f t="shared" si="24"/>
        <v/>
      </c>
      <c r="AB124" s="40" t="str">
        <f t="shared" si="25"/>
        <v/>
      </c>
      <c r="AC124" s="40" t="str">
        <f t="shared" si="26"/>
        <v/>
      </c>
      <c r="AD124" s="40" t="str">
        <f t="shared" ref="AD124:AE124" si="526">IF($D124=0,"",IFERROR(F124/AA124,0.5))</f>
        <v/>
      </c>
      <c r="AE124" s="40" t="str">
        <f t="shared" si="526"/>
        <v/>
      </c>
      <c r="AF124" s="34" t="str">
        <f t="shared" si="28"/>
        <v/>
      </c>
      <c r="AG124" s="34" t="str">
        <f t="shared" ref="AG124:AH124" si="527">IF($D124=0,"",ROUND(AA124*AD124,0))</f>
        <v/>
      </c>
      <c r="AH124" s="34" t="str">
        <f t="shared" si="527"/>
        <v/>
      </c>
      <c r="AI124" s="34" t="str">
        <f t="shared" si="30"/>
        <v/>
      </c>
      <c r="AJ124" s="80"/>
      <c r="AK124" s="99"/>
      <c r="AL124" s="17"/>
      <c r="AM124" s="100" t="str">
        <f t="shared" si="31"/>
        <v/>
      </c>
      <c r="AN124" s="43" t="str">
        <f t="shared" si="32"/>
        <v/>
      </c>
      <c r="AO124" s="100" t="str">
        <f t="shared" si="33"/>
        <v/>
      </c>
      <c r="AP124" s="42" t="str">
        <f t="shared" si="34"/>
        <v/>
      </c>
      <c r="AQ124" s="39" t="str">
        <f t="shared" si="35"/>
        <v/>
      </c>
      <c r="AR124" s="39" t="str">
        <f t="shared" si="36"/>
        <v/>
      </c>
      <c r="AS124" s="39" t="str">
        <f t="shared" si="37"/>
        <v/>
      </c>
      <c r="AT124" s="39" t="str">
        <f t="shared" si="38"/>
        <v/>
      </c>
      <c r="AU124" s="39" t="str">
        <f t="shared" si="11"/>
        <v/>
      </c>
      <c r="AV124" s="39" t="str">
        <f t="shared" si="39"/>
        <v/>
      </c>
      <c r="AW124" s="39" t="str">
        <f t="shared" si="40"/>
        <v/>
      </c>
      <c r="AX124" s="39" t="str">
        <f t="shared" si="41"/>
        <v/>
      </c>
    </row>
    <row r="125">
      <c r="A125" s="73"/>
      <c r="B125" s="73"/>
      <c r="C125" s="73"/>
      <c r="D125" s="74">
        <f t="shared" si="12"/>
        <v>0</v>
      </c>
      <c r="E125" s="84"/>
      <c r="F125" s="84"/>
      <c r="G125" s="85"/>
      <c r="H125" s="85"/>
      <c r="I125" s="94"/>
      <c r="J125" s="95"/>
      <c r="K125" s="96" t="str">
        <f t="shared" ref="K125:M125" si="528">IF($D125=0,"",POWER($I125,K$2))</f>
        <v/>
      </c>
      <c r="L125" s="96" t="str">
        <f t="shared" si="528"/>
        <v/>
      </c>
      <c r="M125" s="96" t="str">
        <f t="shared" si="528"/>
        <v/>
      </c>
      <c r="N125" s="97" t="str">
        <f t="shared" ref="N125:O125" si="529">IF($D125=0,"",$J125*K125)</f>
        <v/>
      </c>
      <c r="O125" s="97" t="str">
        <f t="shared" si="529"/>
        <v/>
      </c>
      <c r="P125" s="40"/>
      <c r="Q125" s="40"/>
      <c r="R125" s="40"/>
      <c r="S125" s="40"/>
      <c r="T125" s="84" t="str">
        <f t="shared" si="17"/>
        <v/>
      </c>
      <c r="U125" s="84" t="str">
        <f t="shared" si="18"/>
        <v/>
      </c>
      <c r="V125" s="98" t="str">
        <f t="shared" si="19"/>
        <v/>
      </c>
      <c r="W125" s="98" t="str">
        <f t="shared" si="20"/>
        <v/>
      </c>
      <c r="X125" s="40" t="str">
        <f t="shared" si="21"/>
        <v/>
      </c>
      <c r="Y125" s="40" t="str">
        <f t="shared" si="22"/>
        <v/>
      </c>
      <c r="Z125" s="40" t="str">
        <f t="shared" si="23"/>
        <v/>
      </c>
      <c r="AA125" s="40" t="str">
        <f t="shared" si="24"/>
        <v/>
      </c>
      <c r="AB125" s="40" t="str">
        <f t="shared" si="25"/>
        <v/>
      </c>
      <c r="AC125" s="40" t="str">
        <f t="shared" si="26"/>
        <v/>
      </c>
      <c r="AD125" s="40" t="str">
        <f t="shared" ref="AD125:AE125" si="530">IF($D125=0,"",IFERROR(F125/AA125,0.5))</f>
        <v/>
      </c>
      <c r="AE125" s="40" t="str">
        <f t="shared" si="530"/>
        <v/>
      </c>
      <c r="AF125" s="34" t="str">
        <f t="shared" si="28"/>
        <v/>
      </c>
      <c r="AG125" s="34" t="str">
        <f t="shared" ref="AG125:AH125" si="531">IF($D125=0,"",ROUND(AA125*AD125,0))</f>
        <v/>
      </c>
      <c r="AH125" s="34" t="str">
        <f t="shared" si="531"/>
        <v/>
      </c>
      <c r="AI125" s="34" t="str">
        <f t="shared" si="30"/>
        <v/>
      </c>
      <c r="AJ125" s="80"/>
      <c r="AK125" s="99"/>
      <c r="AL125" s="17"/>
      <c r="AM125" s="100" t="str">
        <f t="shared" si="31"/>
        <v/>
      </c>
      <c r="AN125" s="43" t="str">
        <f t="shared" si="32"/>
        <v/>
      </c>
      <c r="AO125" s="100" t="str">
        <f t="shared" si="33"/>
        <v/>
      </c>
      <c r="AP125" s="42" t="str">
        <f t="shared" si="34"/>
        <v/>
      </c>
      <c r="AQ125" s="39" t="str">
        <f t="shared" si="35"/>
        <v/>
      </c>
      <c r="AR125" s="39" t="str">
        <f t="shared" si="36"/>
        <v/>
      </c>
      <c r="AS125" s="39" t="str">
        <f t="shared" si="37"/>
        <v/>
      </c>
      <c r="AT125" s="39" t="str">
        <f t="shared" si="38"/>
        <v/>
      </c>
      <c r="AU125" s="39" t="str">
        <f t="shared" si="11"/>
        <v/>
      </c>
      <c r="AV125" s="39" t="str">
        <f t="shared" si="39"/>
        <v/>
      </c>
      <c r="AW125" s="39" t="str">
        <f t="shared" si="40"/>
        <v/>
      </c>
      <c r="AX125" s="39" t="str">
        <f t="shared" si="41"/>
        <v/>
      </c>
    </row>
    <row r="126">
      <c r="A126" s="73"/>
      <c r="B126" s="73"/>
      <c r="C126" s="73"/>
      <c r="D126" s="74">
        <f t="shared" si="12"/>
        <v>0</v>
      </c>
      <c r="E126" s="84"/>
      <c r="F126" s="84"/>
      <c r="G126" s="85"/>
      <c r="H126" s="85"/>
      <c r="I126" s="94"/>
      <c r="J126" s="95"/>
      <c r="K126" s="96" t="str">
        <f t="shared" ref="K126:M126" si="532">IF($D126=0,"",POWER($I126,K$2))</f>
        <v/>
      </c>
      <c r="L126" s="96" t="str">
        <f t="shared" si="532"/>
        <v/>
      </c>
      <c r="M126" s="96" t="str">
        <f t="shared" si="532"/>
        <v/>
      </c>
      <c r="N126" s="97" t="str">
        <f t="shared" ref="N126:O126" si="533">IF($D126=0,"",$J126*K126)</f>
        <v/>
      </c>
      <c r="O126" s="97" t="str">
        <f t="shared" si="533"/>
        <v/>
      </c>
      <c r="P126" s="40"/>
      <c r="Q126" s="40"/>
      <c r="R126" s="40"/>
      <c r="S126" s="40"/>
      <c r="T126" s="84" t="str">
        <f t="shared" si="17"/>
        <v/>
      </c>
      <c r="U126" s="84" t="str">
        <f t="shared" si="18"/>
        <v/>
      </c>
      <c r="V126" s="98" t="str">
        <f t="shared" si="19"/>
        <v/>
      </c>
      <c r="W126" s="98" t="str">
        <f t="shared" si="20"/>
        <v/>
      </c>
      <c r="X126" s="40" t="str">
        <f t="shared" si="21"/>
        <v/>
      </c>
      <c r="Y126" s="40" t="str">
        <f t="shared" si="22"/>
        <v/>
      </c>
      <c r="Z126" s="40" t="str">
        <f t="shared" si="23"/>
        <v/>
      </c>
      <c r="AA126" s="40" t="str">
        <f t="shared" si="24"/>
        <v/>
      </c>
      <c r="AB126" s="40" t="str">
        <f t="shared" si="25"/>
        <v/>
      </c>
      <c r="AC126" s="40" t="str">
        <f t="shared" si="26"/>
        <v/>
      </c>
      <c r="AD126" s="40" t="str">
        <f t="shared" ref="AD126:AE126" si="534">IF($D126=0,"",IFERROR(F126/AA126,0.5))</f>
        <v/>
      </c>
      <c r="AE126" s="40" t="str">
        <f t="shared" si="534"/>
        <v/>
      </c>
      <c r="AF126" s="34" t="str">
        <f t="shared" si="28"/>
        <v/>
      </c>
      <c r="AG126" s="34" t="str">
        <f t="shared" ref="AG126:AH126" si="535">IF($D126=0,"",ROUND(AA126*AD126,0))</f>
        <v/>
      </c>
      <c r="AH126" s="34" t="str">
        <f t="shared" si="535"/>
        <v/>
      </c>
      <c r="AI126" s="34" t="str">
        <f t="shared" si="30"/>
        <v/>
      </c>
      <c r="AJ126" s="80"/>
      <c r="AK126" s="99"/>
      <c r="AL126" s="17"/>
      <c r="AM126" s="100" t="str">
        <f t="shared" si="31"/>
        <v/>
      </c>
      <c r="AN126" s="43" t="str">
        <f t="shared" si="32"/>
        <v/>
      </c>
      <c r="AO126" s="100" t="str">
        <f t="shared" si="33"/>
        <v/>
      </c>
      <c r="AP126" s="42" t="str">
        <f t="shared" si="34"/>
        <v/>
      </c>
      <c r="AQ126" s="39" t="str">
        <f t="shared" si="35"/>
        <v/>
      </c>
      <c r="AR126" s="39" t="str">
        <f t="shared" si="36"/>
        <v/>
      </c>
      <c r="AS126" s="39" t="str">
        <f t="shared" si="37"/>
        <v/>
      </c>
      <c r="AT126" s="39" t="str">
        <f t="shared" si="38"/>
        <v/>
      </c>
      <c r="AU126" s="39" t="str">
        <f t="shared" si="11"/>
        <v/>
      </c>
      <c r="AV126" s="39" t="str">
        <f t="shared" si="39"/>
        <v/>
      </c>
      <c r="AW126" s="39" t="str">
        <f t="shared" si="40"/>
        <v/>
      </c>
      <c r="AX126" s="39" t="str">
        <f t="shared" si="41"/>
        <v/>
      </c>
    </row>
    <row r="127">
      <c r="A127" s="73"/>
      <c r="B127" s="73"/>
      <c r="C127" s="73"/>
      <c r="D127" s="74">
        <f t="shared" si="12"/>
        <v>0</v>
      </c>
      <c r="E127" s="84"/>
      <c r="F127" s="84"/>
      <c r="G127" s="85"/>
      <c r="H127" s="85"/>
      <c r="I127" s="94"/>
      <c r="J127" s="95"/>
      <c r="K127" s="96" t="str">
        <f t="shared" ref="K127:M127" si="536">IF($D127=0,"",POWER($I127,K$2))</f>
        <v/>
      </c>
      <c r="L127" s="96" t="str">
        <f t="shared" si="536"/>
        <v/>
      </c>
      <c r="M127" s="96" t="str">
        <f t="shared" si="536"/>
        <v/>
      </c>
      <c r="N127" s="97" t="str">
        <f t="shared" ref="N127:O127" si="537">IF($D127=0,"",$J127*K127)</f>
        <v/>
      </c>
      <c r="O127" s="97" t="str">
        <f t="shared" si="537"/>
        <v/>
      </c>
      <c r="P127" s="40"/>
      <c r="Q127" s="40"/>
      <c r="R127" s="40"/>
      <c r="S127" s="40"/>
      <c r="T127" s="84" t="str">
        <f t="shared" si="17"/>
        <v/>
      </c>
      <c r="U127" s="84" t="str">
        <f t="shared" si="18"/>
        <v/>
      </c>
      <c r="V127" s="98" t="str">
        <f t="shared" si="19"/>
        <v/>
      </c>
      <c r="W127" s="98" t="str">
        <f t="shared" si="20"/>
        <v/>
      </c>
      <c r="X127" s="40" t="str">
        <f t="shared" si="21"/>
        <v/>
      </c>
      <c r="Y127" s="40" t="str">
        <f t="shared" si="22"/>
        <v/>
      </c>
      <c r="Z127" s="40" t="str">
        <f t="shared" si="23"/>
        <v/>
      </c>
      <c r="AA127" s="40" t="str">
        <f t="shared" si="24"/>
        <v/>
      </c>
      <c r="AB127" s="40" t="str">
        <f t="shared" si="25"/>
        <v/>
      </c>
      <c r="AC127" s="40" t="str">
        <f t="shared" si="26"/>
        <v/>
      </c>
      <c r="AD127" s="40" t="str">
        <f t="shared" ref="AD127:AE127" si="538">IF($D127=0,"",IFERROR(F127/AA127,0.5))</f>
        <v/>
      </c>
      <c r="AE127" s="40" t="str">
        <f t="shared" si="538"/>
        <v/>
      </c>
      <c r="AF127" s="34" t="str">
        <f t="shared" si="28"/>
        <v/>
      </c>
      <c r="AG127" s="34" t="str">
        <f t="shared" ref="AG127:AH127" si="539">IF($D127=0,"",ROUND(AA127*AD127,0))</f>
        <v/>
      </c>
      <c r="AH127" s="34" t="str">
        <f t="shared" si="539"/>
        <v/>
      </c>
      <c r="AI127" s="34" t="str">
        <f t="shared" si="30"/>
        <v/>
      </c>
      <c r="AJ127" s="80"/>
      <c r="AK127" s="99"/>
      <c r="AL127" s="17"/>
      <c r="AM127" s="100" t="str">
        <f t="shared" si="31"/>
        <v/>
      </c>
      <c r="AN127" s="43" t="str">
        <f t="shared" si="32"/>
        <v/>
      </c>
      <c r="AO127" s="100" t="str">
        <f t="shared" si="33"/>
        <v/>
      </c>
      <c r="AP127" s="42" t="str">
        <f t="shared" si="34"/>
        <v/>
      </c>
      <c r="AQ127" s="39" t="str">
        <f t="shared" si="35"/>
        <v/>
      </c>
      <c r="AR127" s="39" t="str">
        <f t="shared" si="36"/>
        <v/>
      </c>
      <c r="AS127" s="39" t="str">
        <f t="shared" si="37"/>
        <v/>
      </c>
      <c r="AT127" s="39" t="str">
        <f t="shared" si="38"/>
        <v/>
      </c>
      <c r="AU127" s="39" t="str">
        <f t="shared" si="11"/>
        <v/>
      </c>
      <c r="AV127" s="39" t="str">
        <f t="shared" si="39"/>
        <v/>
      </c>
      <c r="AW127" s="39" t="str">
        <f t="shared" si="40"/>
        <v/>
      </c>
      <c r="AX127" s="39" t="str">
        <f t="shared" si="41"/>
        <v/>
      </c>
    </row>
    <row r="128">
      <c r="A128" s="73"/>
      <c r="B128" s="73"/>
      <c r="C128" s="73"/>
      <c r="D128" s="74">
        <f t="shared" si="12"/>
        <v>0</v>
      </c>
      <c r="E128" s="84"/>
      <c r="F128" s="84"/>
      <c r="G128" s="85"/>
      <c r="H128" s="85"/>
      <c r="I128" s="94"/>
      <c r="J128" s="95"/>
      <c r="K128" s="96" t="str">
        <f t="shared" ref="K128:M128" si="540">IF($D128=0,"",POWER($I128,K$2))</f>
        <v/>
      </c>
      <c r="L128" s="96" t="str">
        <f t="shared" si="540"/>
        <v/>
      </c>
      <c r="M128" s="96" t="str">
        <f t="shared" si="540"/>
        <v/>
      </c>
      <c r="N128" s="97" t="str">
        <f t="shared" ref="N128:O128" si="541">IF($D128=0,"",$J128*K128)</f>
        <v/>
      </c>
      <c r="O128" s="97" t="str">
        <f t="shared" si="541"/>
        <v/>
      </c>
      <c r="P128" s="40"/>
      <c r="Q128" s="40"/>
      <c r="R128" s="40"/>
      <c r="S128" s="40"/>
      <c r="T128" s="84" t="str">
        <f t="shared" si="17"/>
        <v/>
      </c>
      <c r="U128" s="84" t="str">
        <f t="shared" si="18"/>
        <v/>
      </c>
      <c r="V128" s="98" t="str">
        <f t="shared" si="19"/>
        <v/>
      </c>
      <c r="W128" s="98" t="str">
        <f t="shared" si="20"/>
        <v/>
      </c>
      <c r="X128" s="40" t="str">
        <f t="shared" si="21"/>
        <v/>
      </c>
      <c r="Y128" s="40" t="str">
        <f t="shared" si="22"/>
        <v/>
      </c>
      <c r="Z128" s="40" t="str">
        <f t="shared" si="23"/>
        <v/>
      </c>
      <c r="AA128" s="40" t="str">
        <f t="shared" si="24"/>
        <v/>
      </c>
      <c r="AB128" s="40" t="str">
        <f t="shared" si="25"/>
        <v/>
      </c>
      <c r="AC128" s="40" t="str">
        <f t="shared" si="26"/>
        <v/>
      </c>
      <c r="AD128" s="40" t="str">
        <f t="shared" ref="AD128:AE128" si="542">IF($D128=0,"",IFERROR(F128/AA128,0.5))</f>
        <v/>
      </c>
      <c r="AE128" s="40" t="str">
        <f t="shared" si="542"/>
        <v/>
      </c>
      <c r="AF128" s="34" t="str">
        <f t="shared" si="28"/>
        <v/>
      </c>
      <c r="AG128" s="34" t="str">
        <f t="shared" ref="AG128:AH128" si="543">IF($D128=0,"",ROUND(AA128*AD128,0))</f>
        <v/>
      </c>
      <c r="AH128" s="34" t="str">
        <f t="shared" si="543"/>
        <v/>
      </c>
      <c r="AI128" s="34" t="str">
        <f t="shared" si="30"/>
        <v/>
      </c>
      <c r="AJ128" s="80"/>
      <c r="AK128" s="99"/>
      <c r="AL128" s="17"/>
      <c r="AM128" s="100" t="str">
        <f t="shared" si="31"/>
        <v/>
      </c>
      <c r="AN128" s="43" t="str">
        <f t="shared" si="32"/>
        <v/>
      </c>
      <c r="AO128" s="100" t="str">
        <f t="shared" si="33"/>
        <v/>
      </c>
      <c r="AP128" s="42" t="str">
        <f t="shared" si="34"/>
        <v/>
      </c>
      <c r="AQ128" s="39" t="str">
        <f t="shared" si="35"/>
        <v/>
      </c>
      <c r="AR128" s="39" t="str">
        <f t="shared" si="36"/>
        <v/>
      </c>
      <c r="AS128" s="39" t="str">
        <f t="shared" si="37"/>
        <v/>
      </c>
      <c r="AT128" s="39" t="str">
        <f t="shared" si="38"/>
        <v/>
      </c>
      <c r="AU128" s="39" t="str">
        <f t="shared" si="11"/>
        <v/>
      </c>
      <c r="AV128" s="39" t="str">
        <f t="shared" si="39"/>
        <v/>
      </c>
      <c r="AW128" s="39" t="str">
        <f t="shared" si="40"/>
        <v/>
      </c>
      <c r="AX128" s="39" t="str">
        <f t="shared" si="41"/>
        <v/>
      </c>
    </row>
    <row r="129">
      <c r="A129" s="73"/>
      <c r="B129" s="73"/>
      <c r="C129" s="73"/>
      <c r="D129" s="74">
        <f t="shared" si="12"/>
        <v>0</v>
      </c>
      <c r="E129" s="84"/>
      <c r="F129" s="84"/>
      <c r="G129" s="85"/>
      <c r="H129" s="85"/>
      <c r="I129" s="94"/>
      <c r="J129" s="95"/>
      <c r="K129" s="96" t="str">
        <f t="shared" ref="K129:M129" si="544">IF($D129=0,"",POWER($I129,K$2))</f>
        <v/>
      </c>
      <c r="L129" s="96" t="str">
        <f t="shared" si="544"/>
        <v/>
      </c>
      <c r="M129" s="96" t="str">
        <f t="shared" si="544"/>
        <v/>
      </c>
      <c r="N129" s="97" t="str">
        <f t="shared" ref="N129:O129" si="545">IF($D129=0,"",$J129*K129)</f>
        <v/>
      </c>
      <c r="O129" s="97" t="str">
        <f t="shared" si="545"/>
        <v/>
      </c>
      <c r="P129" s="40"/>
      <c r="Q129" s="40"/>
      <c r="R129" s="40"/>
      <c r="S129" s="40"/>
      <c r="T129" s="84" t="str">
        <f t="shared" si="17"/>
        <v/>
      </c>
      <c r="U129" s="84" t="str">
        <f t="shared" si="18"/>
        <v/>
      </c>
      <c r="V129" s="98" t="str">
        <f t="shared" si="19"/>
        <v/>
      </c>
      <c r="W129" s="98" t="str">
        <f t="shared" si="20"/>
        <v/>
      </c>
      <c r="X129" s="40" t="str">
        <f t="shared" si="21"/>
        <v/>
      </c>
      <c r="Y129" s="40" t="str">
        <f t="shared" si="22"/>
        <v/>
      </c>
      <c r="Z129" s="40" t="str">
        <f t="shared" si="23"/>
        <v/>
      </c>
      <c r="AA129" s="40" t="str">
        <f t="shared" si="24"/>
        <v/>
      </c>
      <c r="AB129" s="40" t="str">
        <f t="shared" si="25"/>
        <v/>
      </c>
      <c r="AC129" s="40" t="str">
        <f t="shared" si="26"/>
        <v/>
      </c>
      <c r="AD129" s="40" t="str">
        <f t="shared" ref="AD129:AE129" si="546">IF($D129=0,"",IFERROR(F129/AA129,0.5))</f>
        <v/>
      </c>
      <c r="AE129" s="40" t="str">
        <f t="shared" si="546"/>
        <v/>
      </c>
      <c r="AF129" s="34" t="str">
        <f t="shared" si="28"/>
        <v/>
      </c>
      <c r="AG129" s="34" t="str">
        <f t="shared" ref="AG129:AH129" si="547">IF($D129=0,"",ROUND(AA129*AD129,0))</f>
        <v/>
      </c>
      <c r="AH129" s="34" t="str">
        <f t="shared" si="547"/>
        <v/>
      </c>
      <c r="AI129" s="34" t="str">
        <f t="shared" si="30"/>
        <v/>
      </c>
      <c r="AJ129" s="80"/>
      <c r="AK129" s="99"/>
      <c r="AL129" s="17"/>
      <c r="AM129" s="100" t="str">
        <f t="shared" si="31"/>
        <v/>
      </c>
      <c r="AN129" s="43" t="str">
        <f t="shared" si="32"/>
        <v/>
      </c>
      <c r="AO129" s="100" t="str">
        <f t="shared" si="33"/>
        <v/>
      </c>
      <c r="AP129" s="42" t="str">
        <f t="shared" si="34"/>
        <v/>
      </c>
      <c r="AQ129" s="39" t="str">
        <f t="shared" si="35"/>
        <v/>
      </c>
      <c r="AR129" s="39" t="str">
        <f t="shared" si="36"/>
        <v/>
      </c>
      <c r="AS129" s="39" t="str">
        <f t="shared" si="37"/>
        <v/>
      </c>
      <c r="AT129" s="39" t="str">
        <f t="shared" si="38"/>
        <v/>
      </c>
      <c r="AU129" s="39" t="str">
        <f t="shared" si="11"/>
        <v/>
      </c>
      <c r="AV129" s="39" t="str">
        <f t="shared" si="39"/>
        <v/>
      </c>
      <c r="AW129" s="39" t="str">
        <f t="shared" si="40"/>
        <v/>
      </c>
      <c r="AX129" s="39" t="str">
        <f t="shared" si="41"/>
        <v/>
      </c>
    </row>
    <row r="130">
      <c r="A130" s="73"/>
      <c r="B130" s="73"/>
      <c r="C130" s="73"/>
      <c r="D130" s="74">
        <f t="shared" si="12"/>
        <v>0</v>
      </c>
      <c r="E130" s="84"/>
      <c r="F130" s="84"/>
      <c r="G130" s="85"/>
      <c r="H130" s="85"/>
      <c r="I130" s="94"/>
      <c r="J130" s="95"/>
      <c r="K130" s="96" t="str">
        <f t="shared" ref="K130:M130" si="548">IF($D130=0,"",POWER($I130,K$2))</f>
        <v/>
      </c>
      <c r="L130" s="96" t="str">
        <f t="shared" si="548"/>
        <v/>
      </c>
      <c r="M130" s="96" t="str">
        <f t="shared" si="548"/>
        <v/>
      </c>
      <c r="N130" s="97" t="str">
        <f t="shared" ref="N130:O130" si="549">IF($D130=0,"",$J130*K130)</f>
        <v/>
      </c>
      <c r="O130" s="97" t="str">
        <f t="shared" si="549"/>
        <v/>
      </c>
      <c r="P130" s="40"/>
      <c r="Q130" s="40"/>
      <c r="R130" s="40"/>
      <c r="S130" s="40"/>
      <c r="T130" s="84" t="str">
        <f t="shared" si="17"/>
        <v/>
      </c>
      <c r="U130" s="84" t="str">
        <f t="shared" si="18"/>
        <v/>
      </c>
      <c r="V130" s="98" t="str">
        <f t="shared" si="19"/>
        <v/>
      </c>
      <c r="W130" s="98" t="str">
        <f t="shared" si="20"/>
        <v/>
      </c>
      <c r="X130" s="40" t="str">
        <f t="shared" si="21"/>
        <v/>
      </c>
      <c r="Y130" s="40" t="str">
        <f t="shared" si="22"/>
        <v/>
      </c>
      <c r="Z130" s="40" t="str">
        <f t="shared" si="23"/>
        <v/>
      </c>
      <c r="AA130" s="40" t="str">
        <f t="shared" si="24"/>
        <v/>
      </c>
      <c r="AB130" s="40" t="str">
        <f t="shared" si="25"/>
        <v/>
      </c>
      <c r="AC130" s="40" t="str">
        <f t="shared" si="26"/>
        <v/>
      </c>
      <c r="AD130" s="40" t="str">
        <f t="shared" ref="AD130:AE130" si="550">IF($D130=0,"",IFERROR(F130/AA130,0.5))</f>
        <v/>
      </c>
      <c r="AE130" s="40" t="str">
        <f t="shared" si="550"/>
        <v/>
      </c>
      <c r="AF130" s="34" t="str">
        <f t="shared" si="28"/>
        <v/>
      </c>
      <c r="AG130" s="34" t="str">
        <f t="shared" ref="AG130:AH130" si="551">IF($D130=0,"",ROUND(AA130*AD130,0))</f>
        <v/>
      </c>
      <c r="AH130" s="34" t="str">
        <f t="shared" si="551"/>
        <v/>
      </c>
      <c r="AI130" s="34" t="str">
        <f t="shared" si="30"/>
        <v/>
      </c>
      <c r="AJ130" s="80"/>
      <c r="AK130" s="99"/>
      <c r="AL130" s="17"/>
      <c r="AM130" s="100" t="str">
        <f t="shared" si="31"/>
        <v/>
      </c>
      <c r="AN130" s="43" t="str">
        <f t="shared" si="32"/>
        <v/>
      </c>
      <c r="AO130" s="100" t="str">
        <f t="shared" si="33"/>
        <v/>
      </c>
      <c r="AP130" s="42" t="str">
        <f t="shared" si="34"/>
        <v/>
      </c>
      <c r="AQ130" s="39" t="str">
        <f t="shared" si="35"/>
        <v/>
      </c>
      <c r="AR130" s="39" t="str">
        <f t="shared" si="36"/>
        <v/>
      </c>
      <c r="AS130" s="39" t="str">
        <f t="shared" si="37"/>
        <v/>
      </c>
      <c r="AT130" s="39" t="str">
        <f t="shared" si="38"/>
        <v/>
      </c>
      <c r="AU130" s="39" t="str">
        <f t="shared" si="11"/>
        <v/>
      </c>
      <c r="AV130" s="39" t="str">
        <f t="shared" si="39"/>
        <v/>
      </c>
      <c r="AW130" s="39" t="str">
        <f t="shared" si="40"/>
        <v/>
      </c>
      <c r="AX130" s="39" t="str">
        <f t="shared" si="41"/>
        <v/>
      </c>
    </row>
    <row r="131">
      <c r="A131" s="73"/>
      <c r="B131" s="73"/>
      <c r="C131" s="73"/>
      <c r="D131" s="74"/>
      <c r="E131" s="84"/>
      <c r="F131" s="84"/>
      <c r="G131" s="85"/>
      <c r="H131" s="85"/>
      <c r="I131" s="94"/>
      <c r="J131" s="95"/>
      <c r="K131" s="96"/>
      <c r="L131" s="96"/>
      <c r="M131" s="96"/>
      <c r="N131" s="97"/>
      <c r="O131" s="97"/>
      <c r="P131" s="40"/>
      <c r="Q131" s="40"/>
      <c r="R131" s="40"/>
      <c r="S131" s="40"/>
      <c r="T131" s="84"/>
      <c r="U131" s="84"/>
      <c r="V131" s="98"/>
      <c r="W131" s="98"/>
      <c r="X131" s="40"/>
      <c r="Y131" s="40"/>
      <c r="Z131" s="40"/>
      <c r="AA131" s="40"/>
      <c r="AB131" s="40"/>
      <c r="AC131" s="40"/>
      <c r="AD131" s="40"/>
      <c r="AE131" s="40"/>
      <c r="AF131" s="34"/>
      <c r="AG131" s="34"/>
      <c r="AH131" s="34"/>
      <c r="AI131" s="34"/>
      <c r="AJ131" s="80"/>
      <c r="AK131" s="99"/>
      <c r="AL131" s="17"/>
      <c r="AM131" s="100"/>
      <c r="AN131" s="43"/>
      <c r="AO131" s="100"/>
      <c r="AP131" s="42"/>
      <c r="AQ131" s="39"/>
      <c r="AR131" s="39"/>
      <c r="AS131" s="39"/>
      <c r="AT131" s="39"/>
      <c r="AU131" s="40"/>
      <c r="AV131" s="39"/>
      <c r="AW131" s="39"/>
      <c r="AX131" s="39"/>
    </row>
    <row r="132">
      <c r="A132" s="73"/>
      <c r="B132" s="73"/>
      <c r="C132" s="73"/>
      <c r="D132" s="74"/>
      <c r="E132" s="84"/>
      <c r="F132" s="84"/>
      <c r="G132" s="85"/>
      <c r="H132" s="85"/>
      <c r="I132" s="94"/>
      <c r="J132" s="95"/>
      <c r="K132" s="96"/>
      <c r="L132" s="96"/>
      <c r="M132" s="96"/>
      <c r="N132" s="97"/>
      <c r="O132" s="97"/>
      <c r="P132" s="40"/>
      <c r="Q132" s="40"/>
      <c r="R132" s="40"/>
      <c r="S132" s="40"/>
      <c r="T132" s="84"/>
      <c r="U132" s="84"/>
      <c r="V132" s="98"/>
      <c r="W132" s="98"/>
      <c r="X132" s="40"/>
      <c r="Y132" s="40"/>
      <c r="Z132" s="40"/>
      <c r="AA132" s="40"/>
      <c r="AB132" s="40"/>
      <c r="AC132" s="40"/>
      <c r="AD132" s="40"/>
      <c r="AE132" s="40"/>
      <c r="AF132" s="34"/>
      <c r="AG132" s="34"/>
      <c r="AH132" s="34"/>
      <c r="AI132" s="34"/>
      <c r="AJ132" s="80"/>
      <c r="AK132" s="99"/>
      <c r="AL132" s="17"/>
      <c r="AM132" s="100"/>
      <c r="AN132" s="43"/>
      <c r="AO132" s="100"/>
      <c r="AP132" s="42"/>
      <c r="AQ132" s="39"/>
      <c r="AR132" s="39"/>
      <c r="AS132" s="39"/>
      <c r="AT132" s="39"/>
      <c r="AU132" s="40"/>
      <c r="AV132" s="39"/>
      <c r="AW132" s="39"/>
      <c r="AX132" s="39"/>
    </row>
    <row r="133">
      <c r="A133" s="73"/>
      <c r="B133" s="73"/>
      <c r="C133" s="73"/>
      <c r="D133" s="74"/>
      <c r="E133" s="84"/>
      <c r="F133" s="84"/>
      <c r="G133" s="85"/>
      <c r="H133" s="85"/>
      <c r="I133" s="94"/>
      <c r="J133" s="95"/>
      <c r="K133" s="96"/>
      <c r="L133" s="96"/>
      <c r="M133" s="96"/>
      <c r="N133" s="97"/>
      <c r="O133" s="97"/>
      <c r="P133" s="40"/>
      <c r="Q133" s="40"/>
      <c r="R133" s="40"/>
      <c r="S133" s="40"/>
      <c r="T133" s="84"/>
      <c r="U133" s="84"/>
      <c r="V133" s="98"/>
      <c r="W133" s="98"/>
      <c r="X133" s="40"/>
      <c r="Y133" s="40"/>
      <c r="Z133" s="40"/>
      <c r="AA133" s="40"/>
      <c r="AB133" s="40"/>
      <c r="AC133" s="40"/>
      <c r="AD133" s="40"/>
      <c r="AE133" s="40"/>
      <c r="AF133" s="34"/>
      <c r="AG133" s="34"/>
      <c r="AH133" s="34"/>
      <c r="AI133" s="34"/>
      <c r="AJ133" s="80"/>
      <c r="AK133" s="99"/>
      <c r="AL133" s="17"/>
      <c r="AM133" s="100"/>
      <c r="AN133" s="43"/>
      <c r="AO133" s="100"/>
      <c r="AP133" s="42"/>
      <c r="AQ133" s="39"/>
      <c r="AR133" s="39"/>
      <c r="AS133" s="39"/>
      <c r="AT133" s="39"/>
      <c r="AU133" s="40"/>
      <c r="AV133" s="39"/>
      <c r="AW133" s="39"/>
      <c r="AX133" s="39"/>
    </row>
    <row r="134">
      <c r="A134" s="73"/>
      <c r="B134" s="73"/>
      <c r="C134" s="73"/>
      <c r="D134" s="74"/>
      <c r="E134" s="84"/>
      <c r="F134" s="84"/>
      <c r="G134" s="85"/>
      <c r="H134" s="85"/>
      <c r="I134" s="94"/>
      <c r="J134" s="95"/>
      <c r="K134" s="96"/>
      <c r="L134" s="96"/>
      <c r="M134" s="96"/>
      <c r="N134" s="97"/>
      <c r="O134" s="97"/>
      <c r="P134" s="40"/>
      <c r="Q134" s="40"/>
      <c r="R134" s="40"/>
      <c r="S134" s="40"/>
      <c r="T134" s="84"/>
      <c r="U134" s="84"/>
      <c r="V134" s="98"/>
      <c r="W134" s="98"/>
      <c r="X134" s="40"/>
      <c r="Y134" s="40"/>
      <c r="Z134" s="40"/>
      <c r="AA134" s="40"/>
      <c r="AB134" s="40"/>
      <c r="AC134" s="40"/>
      <c r="AD134" s="40"/>
      <c r="AE134" s="40"/>
      <c r="AF134" s="34"/>
      <c r="AG134" s="34"/>
      <c r="AH134" s="34"/>
      <c r="AI134" s="34"/>
      <c r="AJ134" s="80"/>
      <c r="AK134" s="99"/>
      <c r="AL134" s="17"/>
      <c r="AM134" s="100"/>
      <c r="AN134" s="43"/>
      <c r="AO134" s="100"/>
      <c r="AP134" s="42"/>
      <c r="AQ134" s="39"/>
      <c r="AR134" s="39"/>
      <c r="AS134" s="39"/>
      <c r="AT134" s="39"/>
      <c r="AU134" s="40"/>
      <c r="AV134" s="39"/>
      <c r="AW134" s="39"/>
      <c r="AX134" s="39"/>
    </row>
    <row r="135">
      <c r="A135" s="73"/>
      <c r="B135" s="73"/>
      <c r="C135" s="73"/>
      <c r="D135" s="74"/>
      <c r="E135" s="84"/>
      <c r="F135" s="84"/>
      <c r="G135" s="85"/>
      <c r="H135" s="85"/>
      <c r="I135" s="94"/>
      <c r="J135" s="95"/>
      <c r="K135" s="96"/>
      <c r="L135" s="96"/>
      <c r="M135" s="96"/>
      <c r="N135" s="97"/>
      <c r="O135" s="97"/>
      <c r="P135" s="40"/>
      <c r="Q135" s="40"/>
      <c r="R135" s="40"/>
      <c r="S135" s="40"/>
      <c r="T135" s="84"/>
      <c r="U135" s="84"/>
      <c r="V135" s="98"/>
      <c r="W135" s="98"/>
      <c r="X135" s="40"/>
      <c r="Y135" s="40"/>
      <c r="Z135" s="40"/>
      <c r="AA135" s="40"/>
      <c r="AB135" s="40"/>
      <c r="AC135" s="40"/>
      <c r="AD135" s="40"/>
      <c r="AE135" s="40"/>
      <c r="AF135" s="34"/>
      <c r="AG135" s="34"/>
      <c r="AH135" s="34"/>
      <c r="AI135" s="34"/>
      <c r="AJ135" s="80"/>
      <c r="AK135" s="99"/>
      <c r="AL135" s="17"/>
      <c r="AM135" s="100"/>
      <c r="AN135" s="43"/>
      <c r="AO135" s="100"/>
      <c r="AP135" s="42"/>
      <c r="AQ135" s="39"/>
      <c r="AR135" s="39"/>
      <c r="AS135" s="39"/>
      <c r="AT135" s="39"/>
      <c r="AU135" s="40"/>
      <c r="AV135" s="39"/>
      <c r="AW135" s="39"/>
      <c r="AX135" s="39"/>
    </row>
    <row r="136">
      <c r="A136" s="73"/>
      <c r="B136" s="73"/>
      <c r="C136" s="73"/>
      <c r="D136" s="74"/>
      <c r="E136" s="84"/>
      <c r="F136" s="84"/>
      <c r="G136" s="85"/>
      <c r="H136" s="85"/>
      <c r="I136" s="94"/>
      <c r="J136" s="95"/>
      <c r="K136" s="96"/>
      <c r="L136" s="96"/>
      <c r="M136" s="96"/>
      <c r="N136" s="97"/>
      <c r="O136" s="97"/>
      <c r="P136" s="40"/>
      <c r="Q136" s="40"/>
      <c r="R136" s="40"/>
      <c r="S136" s="40"/>
      <c r="T136" s="84"/>
      <c r="U136" s="84"/>
      <c r="V136" s="98"/>
      <c r="W136" s="98"/>
      <c r="X136" s="40"/>
      <c r="Y136" s="40"/>
      <c r="Z136" s="40"/>
      <c r="AA136" s="40"/>
      <c r="AB136" s="40"/>
      <c r="AC136" s="40"/>
      <c r="AD136" s="40"/>
      <c r="AE136" s="40"/>
      <c r="AF136" s="34"/>
      <c r="AG136" s="34"/>
      <c r="AH136" s="34"/>
      <c r="AI136" s="34"/>
      <c r="AJ136" s="80"/>
      <c r="AK136" s="99"/>
      <c r="AL136" s="17"/>
      <c r="AM136" s="100"/>
      <c r="AN136" s="43"/>
      <c r="AO136" s="100"/>
      <c r="AP136" s="42"/>
      <c r="AQ136" s="39"/>
      <c r="AR136" s="39"/>
      <c r="AS136" s="39"/>
      <c r="AT136" s="39"/>
      <c r="AU136" s="40"/>
      <c r="AV136" s="39"/>
      <c r="AW136" s="39"/>
      <c r="AX136" s="39"/>
    </row>
    <row r="137">
      <c r="A137" s="73"/>
      <c r="B137" s="73"/>
      <c r="C137" s="73"/>
      <c r="D137" s="74"/>
      <c r="E137" s="84"/>
      <c r="F137" s="84"/>
      <c r="G137" s="85"/>
      <c r="H137" s="85"/>
      <c r="I137" s="94"/>
      <c r="J137" s="95"/>
      <c r="K137" s="96"/>
      <c r="L137" s="96"/>
      <c r="M137" s="96"/>
      <c r="N137" s="97"/>
      <c r="O137" s="97"/>
      <c r="P137" s="40"/>
      <c r="Q137" s="40"/>
      <c r="R137" s="40"/>
      <c r="S137" s="40"/>
      <c r="T137" s="84"/>
      <c r="U137" s="84"/>
      <c r="V137" s="98"/>
      <c r="W137" s="98"/>
      <c r="X137" s="40"/>
      <c r="Y137" s="40"/>
      <c r="Z137" s="40"/>
      <c r="AA137" s="40"/>
      <c r="AB137" s="40"/>
      <c r="AC137" s="40"/>
      <c r="AD137" s="40"/>
      <c r="AE137" s="40"/>
      <c r="AF137" s="34"/>
      <c r="AG137" s="34"/>
      <c r="AH137" s="34"/>
      <c r="AI137" s="34"/>
      <c r="AJ137" s="80"/>
      <c r="AK137" s="99"/>
      <c r="AL137" s="17"/>
      <c r="AM137" s="100"/>
      <c r="AN137" s="43"/>
      <c r="AO137" s="100"/>
      <c r="AP137" s="42"/>
      <c r="AQ137" s="39"/>
      <c r="AR137" s="39"/>
      <c r="AS137" s="39"/>
      <c r="AT137" s="39"/>
      <c r="AU137" s="40"/>
      <c r="AV137" s="39"/>
      <c r="AW137" s="39"/>
      <c r="AX137" s="39"/>
    </row>
    <row r="138">
      <c r="A138" s="73"/>
      <c r="B138" s="73"/>
      <c r="C138" s="73"/>
      <c r="D138" s="74"/>
      <c r="E138" s="84"/>
      <c r="F138" s="84"/>
      <c r="G138" s="85"/>
      <c r="H138" s="85"/>
      <c r="I138" s="94"/>
      <c r="J138" s="95"/>
      <c r="K138" s="96"/>
      <c r="L138" s="96"/>
      <c r="M138" s="96"/>
      <c r="N138" s="97"/>
      <c r="O138" s="97"/>
      <c r="P138" s="40"/>
      <c r="Q138" s="40"/>
      <c r="R138" s="40"/>
      <c r="S138" s="40"/>
      <c r="T138" s="84"/>
      <c r="U138" s="84"/>
      <c r="V138" s="98"/>
      <c r="W138" s="98"/>
      <c r="X138" s="40"/>
      <c r="Y138" s="40"/>
      <c r="Z138" s="40"/>
      <c r="AA138" s="40"/>
      <c r="AB138" s="40"/>
      <c r="AC138" s="40"/>
      <c r="AD138" s="40"/>
      <c r="AE138" s="40"/>
      <c r="AF138" s="34"/>
      <c r="AG138" s="34"/>
      <c r="AH138" s="34"/>
      <c r="AI138" s="34"/>
      <c r="AJ138" s="80"/>
      <c r="AK138" s="99"/>
      <c r="AL138" s="17"/>
      <c r="AM138" s="100"/>
      <c r="AN138" s="43"/>
      <c r="AO138" s="100"/>
      <c r="AP138" s="42"/>
      <c r="AQ138" s="39"/>
      <c r="AR138" s="39"/>
      <c r="AS138" s="39"/>
      <c r="AT138" s="39"/>
      <c r="AU138" s="40"/>
      <c r="AV138" s="39"/>
      <c r="AW138" s="39"/>
      <c r="AX138" s="39"/>
    </row>
    <row r="139">
      <c r="A139" s="73"/>
      <c r="B139" s="73"/>
      <c r="C139" s="73"/>
      <c r="D139" s="74"/>
      <c r="E139" s="84"/>
      <c r="F139" s="84"/>
      <c r="G139" s="85"/>
      <c r="H139" s="85"/>
      <c r="I139" s="94"/>
      <c r="J139" s="95"/>
      <c r="K139" s="96"/>
      <c r="L139" s="96"/>
      <c r="M139" s="96"/>
      <c r="N139" s="97"/>
      <c r="O139" s="97"/>
      <c r="P139" s="40"/>
      <c r="Q139" s="40"/>
      <c r="R139" s="40"/>
      <c r="S139" s="40"/>
      <c r="T139" s="84"/>
      <c r="U139" s="84"/>
      <c r="V139" s="98"/>
      <c r="W139" s="98"/>
      <c r="X139" s="40"/>
      <c r="Y139" s="40"/>
      <c r="Z139" s="40"/>
      <c r="AA139" s="40"/>
      <c r="AB139" s="40"/>
      <c r="AC139" s="40"/>
      <c r="AD139" s="40"/>
      <c r="AE139" s="40"/>
      <c r="AF139" s="34"/>
      <c r="AG139" s="34"/>
      <c r="AH139" s="34"/>
      <c r="AI139" s="34"/>
      <c r="AJ139" s="80"/>
      <c r="AK139" s="99"/>
      <c r="AL139" s="17"/>
      <c r="AM139" s="100"/>
      <c r="AN139" s="43"/>
      <c r="AO139" s="100"/>
      <c r="AP139" s="42"/>
      <c r="AQ139" s="39"/>
      <c r="AR139" s="39"/>
      <c r="AS139" s="39"/>
      <c r="AT139" s="39"/>
      <c r="AU139" s="40"/>
      <c r="AV139" s="39"/>
      <c r="AW139" s="39"/>
      <c r="AX139" s="39"/>
    </row>
    <row r="140">
      <c r="A140" s="73"/>
      <c r="B140" s="73"/>
      <c r="C140" s="73"/>
      <c r="D140" s="74"/>
      <c r="E140" s="84"/>
      <c r="F140" s="84"/>
      <c r="G140" s="85"/>
      <c r="H140" s="85"/>
      <c r="I140" s="94"/>
      <c r="J140" s="95"/>
      <c r="K140" s="96"/>
      <c r="L140" s="96"/>
      <c r="M140" s="96"/>
      <c r="N140" s="97"/>
      <c r="O140" s="97"/>
      <c r="P140" s="40"/>
      <c r="Q140" s="40"/>
      <c r="R140" s="40"/>
      <c r="S140" s="40"/>
      <c r="T140" s="84"/>
      <c r="U140" s="84"/>
      <c r="V140" s="98"/>
      <c r="W140" s="98"/>
      <c r="X140" s="40"/>
      <c r="Y140" s="40"/>
      <c r="Z140" s="40"/>
      <c r="AA140" s="40"/>
      <c r="AB140" s="40"/>
      <c r="AC140" s="40"/>
      <c r="AD140" s="40"/>
      <c r="AE140" s="40"/>
      <c r="AF140" s="34"/>
      <c r="AG140" s="34"/>
      <c r="AH140" s="34"/>
      <c r="AI140" s="34"/>
      <c r="AJ140" s="80"/>
      <c r="AK140" s="99"/>
      <c r="AL140" s="17"/>
      <c r="AM140" s="100"/>
      <c r="AN140" s="43"/>
      <c r="AO140" s="100"/>
      <c r="AP140" s="42"/>
      <c r="AQ140" s="39"/>
      <c r="AR140" s="39"/>
      <c r="AS140" s="39"/>
      <c r="AT140" s="39"/>
      <c r="AU140" s="40"/>
      <c r="AV140" s="39"/>
      <c r="AW140" s="39"/>
      <c r="AX140" s="39"/>
    </row>
    <row r="141">
      <c r="A141" s="73"/>
      <c r="B141" s="73"/>
      <c r="C141" s="73"/>
      <c r="D141" s="74"/>
      <c r="E141" s="84"/>
      <c r="F141" s="84"/>
      <c r="G141" s="85"/>
      <c r="H141" s="85"/>
      <c r="I141" s="94"/>
      <c r="J141" s="95"/>
      <c r="K141" s="96"/>
      <c r="L141" s="96"/>
      <c r="M141" s="96"/>
      <c r="N141" s="97"/>
      <c r="O141" s="97"/>
      <c r="P141" s="40"/>
      <c r="Q141" s="40"/>
      <c r="R141" s="40"/>
      <c r="S141" s="40"/>
      <c r="T141" s="84"/>
      <c r="U141" s="84"/>
      <c r="V141" s="98"/>
      <c r="W141" s="98"/>
      <c r="X141" s="40"/>
      <c r="Y141" s="40"/>
      <c r="Z141" s="40"/>
      <c r="AA141" s="40"/>
      <c r="AB141" s="40"/>
      <c r="AC141" s="40"/>
      <c r="AD141" s="40"/>
      <c r="AE141" s="40"/>
      <c r="AF141" s="34"/>
      <c r="AG141" s="34"/>
      <c r="AH141" s="34"/>
      <c r="AI141" s="34"/>
      <c r="AJ141" s="80"/>
      <c r="AK141" s="99"/>
      <c r="AL141" s="17"/>
      <c r="AM141" s="100"/>
      <c r="AN141" s="43"/>
      <c r="AO141" s="100"/>
      <c r="AP141" s="42"/>
      <c r="AQ141" s="39"/>
      <c r="AR141" s="39"/>
      <c r="AS141" s="39"/>
      <c r="AT141" s="39"/>
      <c r="AU141" s="40"/>
      <c r="AV141" s="39"/>
      <c r="AW141" s="39"/>
      <c r="AX141" s="39"/>
    </row>
    <row r="142">
      <c r="A142" s="73"/>
      <c r="B142" s="73"/>
      <c r="C142" s="73"/>
      <c r="D142" s="74"/>
      <c r="E142" s="84"/>
      <c r="F142" s="84"/>
      <c r="G142" s="85"/>
      <c r="H142" s="85"/>
      <c r="I142" s="94"/>
      <c r="J142" s="95"/>
      <c r="K142" s="96"/>
      <c r="L142" s="96"/>
      <c r="M142" s="96"/>
      <c r="N142" s="97"/>
      <c r="O142" s="97"/>
      <c r="P142" s="40"/>
      <c r="Q142" s="40"/>
      <c r="R142" s="40"/>
      <c r="S142" s="40"/>
      <c r="T142" s="84"/>
      <c r="U142" s="84"/>
      <c r="V142" s="98"/>
      <c r="W142" s="98"/>
      <c r="X142" s="40"/>
      <c r="Y142" s="40"/>
      <c r="Z142" s="40"/>
      <c r="AA142" s="40"/>
      <c r="AB142" s="40"/>
      <c r="AC142" s="40"/>
      <c r="AD142" s="40"/>
      <c r="AE142" s="40"/>
      <c r="AF142" s="34"/>
      <c r="AG142" s="34"/>
      <c r="AH142" s="34"/>
      <c r="AI142" s="34"/>
      <c r="AJ142" s="80"/>
      <c r="AK142" s="99"/>
      <c r="AL142" s="17"/>
      <c r="AM142" s="100"/>
      <c r="AN142" s="43"/>
      <c r="AO142" s="100"/>
      <c r="AP142" s="42"/>
      <c r="AQ142" s="39"/>
      <c r="AR142" s="39"/>
      <c r="AS142" s="39"/>
      <c r="AT142" s="39"/>
      <c r="AU142" s="40"/>
      <c r="AV142" s="39"/>
      <c r="AW142" s="39"/>
      <c r="AX142" s="39"/>
    </row>
    <row r="143">
      <c r="A143" s="73"/>
      <c r="B143" s="73"/>
      <c r="C143" s="73"/>
      <c r="D143" s="74"/>
      <c r="E143" s="84"/>
      <c r="F143" s="84"/>
      <c r="G143" s="85"/>
      <c r="H143" s="85"/>
      <c r="I143" s="94"/>
      <c r="J143" s="95"/>
      <c r="K143" s="96"/>
      <c r="L143" s="96"/>
      <c r="M143" s="96"/>
      <c r="N143" s="97"/>
      <c r="O143" s="97"/>
      <c r="P143" s="40"/>
      <c r="Q143" s="40"/>
      <c r="R143" s="40"/>
      <c r="S143" s="40"/>
      <c r="T143" s="84"/>
      <c r="U143" s="84"/>
      <c r="V143" s="98"/>
      <c r="W143" s="98"/>
      <c r="X143" s="40"/>
      <c r="Y143" s="40"/>
      <c r="Z143" s="40"/>
      <c r="AA143" s="40"/>
      <c r="AB143" s="40"/>
      <c r="AC143" s="40"/>
      <c r="AD143" s="40"/>
      <c r="AE143" s="40"/>
      <c r="AF143" s="34"/>
      <c r="AG143" s="34"/>
      <c r="AH143" s="34"/>
      <c r="AI143" s="34"/>
      <c r="AJ143" s="80"/>
      <c r="AK143" s="99"/>
      <c r="AL143" s="17"/>
      <c r="AM143" s="100"/>
      <c r="AN143" s="43"/>
      <c r="AO143" s="100"/>
      <c r="AP143" s="42"/>
      <c r="AQ143" s="39"/>
      <c r="AR143" s="39"/>
      <c r="AS143" s="39"/>
      <c r="AT143" s="39"/>
      <c r="AU143" s="40"/>
      <c r="AV143" s="39"/>
      <c r="AW143" s="39"/>
      <c r="AX143" s="39"/>
    </row>
    <row r="144">
      <c r="A144" s="73"/>
      <c r="B144" s="73"/>
      <c r="C144" s="73"/>
      <c r="D144" s="74"/>
      <c r="E144" s="84"/>
      <c r="F144" s="84"/>
      <c r="G144" s="85"/>
      <c r="H144" s="85"/>
      <c r="I144" s="94"/>
      <c r="J144" s="95"/>
      <c r="K144" s="96"/>
      <c r="L144" s="96"/>
      <c r="M144" s="96"/>
      <c r="N144" s="97"/>
      <c r="O144" s="97"/>
      <c r="P144" s="40"/>
      <c r="Q144" s="40"/>
      <c r="R144" s="40"/>
      <c r="S144" s="40"/>
      <c r="T144" s="84"/>
      <c r="U144" s="84"/>
      <c r="V144" s="98"/>
      <c r="W144" s="98"/>
      <c r="X144" s="40"/>
      <c r="Y144" s="40"/>
      <c r="Z144" s="40"/>
      <c r="AA144" s="40"/>
      <c r="AB144" s="40"/>
      <c r="AC144" s="40"/>
      <c r="AD144" s="40"/>
      <c r="AE144" s="40"/>
      <c r="AF144" s="34"/>
      <c r="AG144" s="34"/>
      <c r="AH144" s="34"/>
      <c r="AI144" s="34"/>
      <c r="AJ144" s="80"/>
      <c r="AK144" s="99"/>
      <c r="AL144" s="17"/>
      <c r="AM144" s="100"/>
      <c r="AN144" s="43"/>
      <c r="AO144" s="100"/>
      <c r="AP144" s="42"/>
      <c r="AQ144" s="39"/>
      <c r="AR144" s="39"/>
      <c r="AS144" s="39"/>
      <c r="AT144" s="39"/>
      <c r="AU144" s="40"/>
      <c r="AV144" s="39"/>
      <c r="AW144" s="39"/>
      <c r="AX144" s="39"/>
    </row>
    <row r="145">
      <c r="A145" s="73"/>
      <c r="B145" s="73"/>
      <c r="C145" s="73"/>
      <c r="D145" s="74"/>
      <c r="E145" s="84"/>
      <c r="F145" s="84"/>
      <c r="G145" s="85"/>
      <c r="H145" s="85"/>
      <c r="I145" s="94"/>
      <c r="J145" s="95"/>
      <c r="K145" s="96"/>
      <c r="L145" s="96"/>
      <c r="M145" s="96"/>
      <c r="N145" s="97"/>
      <c r="O145" s="97"/>
      <c r="P145" s="40"/>
      <c r="Q145" s="40"/>
      <c r="R145" s="40"/>
      <c r="S145" s="40"/>
      <c r="T145" s="84"/>
      <c r="U145" s="84"/>
      <c r="V145" s="98"/>
      <c r="W145" s="98"/>
      <c r="X145" s="40"/>
      <c r="Y145" s="40"/>
      <c r="Z145" s="40"/>
      <c r="AA145" s="40"/>
      <c r="AB145" s="40"/>
      <c r="AC145" s="40"/>
      <c r="AD145" s="40"/>
      <c r="AE145" s="40"/>
      <c r="AF145" s="34"/>
      <c r="AG145" s="34"/>
      <c r="AH145" s="34"/>
      <c r="AI145" s="34"/>
      <c r="AJ145" s="80"/>
      <c r="AK145" s="99"/>
      <c r="AL145" s="17"/>
      <c r="AM145" s="100"/>
      <c r="AN145" s="43"/>
      <c r="AO145" s="100"/>
      <c r="AP145" s="42"/>
      <c r="AQ145" s="39"/>
      <c r="AR145" s="39"/>
      <c r="AS145" s="39"/>
      <c r="AT145" s="39"/>
      <c r="AU145" s="40"/>
      <c r="AV145" s="39"/>
      <c r="AW145" s="39"/>
      <c r="AX145" s="39"/>
    </row>
    <row r="146">
      <c r="A146" s="73"/>
      <c r="B146" s="73"/>
      <c r="C146" s="73"/>
      <c r="D146" s="74"/>
      <c r="E146" s="84"/>
      <c r="F146" s="84"/>
      <c r="G146" s="85"/>
      <c r="H146" s="85"/>
      <c r="I146" s="94"/>
      <c r="J146" s="95"/>
      <c r="K146" s="96"/>
      <c r="L146" s="96"/>
      <c r="M146" s="96"/>
      <c r="N146" s="97"/>
      <c r="O146" s="97"/>
      <c r="P146" s="40"/>
      <c r="Q146" s="40"/>
      <c r="R146" s="40"/>
      <c r="S146" s="40"/>
      <c r="T146" s="84"/>
      <c r="U146" s="84"/>
      <c r="V146" s="98"/>
      <c r="W146" s="98"/>
      <c r="X146" s="40"/>
      <c r="Y146" s="40"/>
      <c r="Z146" s="40"/>
      <c r="AA146" s="40"/>
      <c r="AB146" s="40"/>
      <c r="AC146" s="40"/>
      <c r="AD146" s="40"/>
      <c r="AE146" s="40"/>
      <c r="AF146" s="34"/>
      <c r="AG146" s="34"/>
      <c r="AH146" s="34"/>
      <c r="AI146" s="34"/>
      <c r="AJ146" s="80"/>
      <c r="AK146" s="99"/>
      <c r="AL146" s="17"/>
      <c r="AM146" s="100"/>
      <c r="AN146" s="43"/>
      <c r="AO146" s="100"/>
      <c r="AP146" s="42"/>
      <c r="AQ146" s="39"/>
      <c r="AR146" s="39"/>
      <c r="AS146" s="39"/>
      <c r="AT146" s="39"/>
      <c r="AU146" s="40"/>
      <c r="AV146" s="39"/>
      <c r="AW146" s="39"/>
      <c r="AX146" s="39"/>
    </row>
    <row r="147">
      <c r="A147" s="73"/>
      <c r="B147" s="73"/>
      <c r="C147" s="73"/>
      <c r="D147" s="74"/>
      <c r="E147" s="84"/>
      <c r="F147" s="84"/>
      <c r="G147" s="85"/>
      <c r="H147" s="85"/>
      <c r="I147" s="94"/>
      <c r="J147" s="95"/>
      <c r="K147" s="96"/>
      <c r="L147" s="96"/>
      <c r="M147" s="96"/>
      <c r="N147" s="97"/>
      <c r="O147" s="97"/>
      <c r="P147" s="40"/>
      <c r="Q147" s="40"/>
      <c r="R147" s="40"/>
      <c r="S147" s="40"/>
      <c r="T147" s="84"/>
      <c r="U147" s="84"/>
      <c r="V147" s="98"/>
      <c r="W147" s="98"/>
      <c r="X147" s="40"/>
      <c r="Y147" s="40"/>
      <c r="Z147" s="40"/>
      <c r="AA147" s="40"/>
      <c r="AB147" s="40"/>
      <c r="AC147" s="40"/>
      <c r="AD147" s="40"/>
      <c r="AE147" s="40"/>
      <c r="AF147" s="34"/>
      <c r="AG147" s="34"/>
      <c r="AH147" s="34"/>
      <c r="AI147" s="34"/>
      <c r="AJ147" s="80"/>
      <c r="AK147" s="99"/>
      <c r="AL147" s="17"/>
      <c r="AM147" s="100"/>
      <c r="AN147" s="43"/>
      <c r="AO147" s="100"/>
      <c r="AP147" s="42"/>
      <c r="AQ147" s="39"/>
      <c r="AR147" s="39"/>
      <c r="AS147" s="39"/>
      <c r="AT147" s="39"/>
      <c r="AU147" s="40"/>
      <c r="AV147" s="39"/>
      <c r="AW147" s="39"/>
      <c r="AX147" s="39"/>
    </row>
    <row r="148">
      <c r="A148" s="73"/>
      <c r="B148" s="73"/>
      <c r="C148" s="73"/>
      <c r="D148" s="74"/>
      <c r="E148" s="84"/>
      <c r="F148" s="84"/>
      <c r="G148" s="85"/>
      <c r="H148" s="85"/>
      <c r="I148" s="94"/>
      <c r="J148" s="95"/>
      <c r="K148" s="96"/>
      <c r="L148" s="96"/>
      <c r="M148" s="96"/>
      <c r="N148" s="97"/>
      <c r="O148" s="97"/>
      <c r="P148" s="40"/>
      <c r="Q148" s="40"/>
      <c r="R148" s="40"/>
      <c r="S148" s="40"/>
      <c r="T148" s="84"/>
      <c r="U148" s="84"/>
      <c r="V148" s="98"/>
      <c r="W148" s="98"/>
      <c r="X148" s="40"/>
      <c r="Y148" s="40"/>
      <c r="Z148" s="40"/>
      <c r="AA148" s="40"/>
      <c r="AB148" s="40"/>
      <c r="AC148" s="40"/>
      <c r="AD148" s="40"/>
      <c r="AE148" s="40"/>
      <c r="AF148" s="34"/>
      <c r="AG148" s="34"/>
      <c r="AH148" s="34"/>
      <c r="AI148" s="34"/>
      <c r="AJ148" s="80"/>
      <c r="AK148" s="99"/>
      <c r="AL148" s="17"/>
      <c r="AM148" s="100"/>
      <c r="AN148" s="43"/>
      <c r="AO148" s="100"/>
      <c r="AP148" s="42"/>
      <c r="AQ148" s="39"/>
      <c r="AR148" s="39"/>
      <c r="AS148" s="39"/>
      <c r="AT148" s="39"/>
      <c r="AU148" s="40"/>
      <c r="AV148" s="39"/>
      <c r="AW148" s="39"/>
      <c r="AX148" s="39"/>
    </row>
    <row r="149">
      <c r="A149" s="73"/>
      <c r="B149" s="73"/>
      <c r="C149" s="73"/>
      <c r="D149" s="74"/>
      <c r="E149" s="84"/>
      <c r="F149" s="84"/>
      <c r="G149" s="85"/>
      <c r="H149" s="85"/>
      <c r="I149" s="94"/>
      <c r="J149" s="95"/>
      <c r="K149" s="96"/>
      <c r="L149" s="96"/>
      <c r="M149" s="96"/>
      <c r="N149" s="97"/>
      <c r="O149" s="97"/>
      <c r="P149" s="40"/>
      <c r="Q149" s="40"/>
      <c r="R149" s="40"/>
      <c r="S149" s="40"/>
      <c r="T149" s="84"/>
      <c r="U149" s="84"/>
      <c r="V149" s="98"/>
      <c r="W149" s="98"/>
      <c r="X149" s="40"/>
      <c r="Y149" s="40"/>
      <c r="Z149" s="40"/>
      <c r="AA149" s="40"/>
      <c r="AB149" s="40"/>
      <c r="AC149" s="40"/>
      <c r="AD149" s="40"/>
      <c r="AE149" s="40"/>
      <c r="AF149" s="34"/>
      <c r="AG149" s="34"/>
      <c r="AH149" s="34"/>
      <c r="AI149" s="34"/>
      <c r="AJ149" s="80"/>
      <c r="AK149" s="99"/>
      <c r="AL149" s="17"/>
      <c r="AM149" s="100"/>
      <c r="AN149" s="43"/>
      <c r="AO149" s="100"/>
      <c r="AP149" s="42"/>
      <c r="AQ149" s="39"/>
      <c r="AR149" s="39"/>
      <c r="AS149" s="39"/>
      <c r="AT149" s="39"/>
      <c r="AU149" s="40"/>
      <c r="AV149" s="39"/>
      <c r="AW149" s="39"/>
      <c r="AX149" s="39"/>
    </row>
    <row r="150">
      <c r="A150" s="73"/>
      <c r="B150" s="73"/>
      <c r="C150" s="73"/>
      <c r="D150" s="74"/>
      <c r="E150" s="84"/>
      <c r="F150" s="84"/>
      <c r="G150" s="85"/>
      <c r="H150" s="85"/>
      <c r="I150" s="94"/>
      <c r="J150" s="95"/>
      <c r="K150" s="96"/>
      <c r="L150" s="96"/>
      <c r="M150" s="96"/>
      <c r="N150" s="97"/>
      <c r="O150" s="97"/>
      <c r="P150" s="40"/>
      <c r="Q150" s="40"/>
      <c r="R150" s="40"/>
      <c r="S150" s="40"/>
      <c r="T150" s="84"/>
      <c r="U150" s="84"/>
      <c r="V150" s="98"/>
      <c r="W150" s="98"/>
      <c r="X150" s="40"/>
      <c r="Y150" s="40"/>
      <c r="Z150" s="40"/>
      <c r="AA150" s="40"/>
      <c r="AB150" s="40"/>
      <c r="AC150" s="40"/>
      <c r="AD150" s="40"/>
      <c r="AE150" s="40"/>
      <c r="AF150" s="34"/>
      <c r="AG150" s="34"/>
      <c r="AH150" s="34"/>
      <c r="AI150" s="34"/>
      <c r="AJ150" s="80"/>
      <c r="AK150" s="99"/>
      <c r="AL150" s="17"/>
      <c r="AM150" s="100"/>
      <c r="AN150" s="43"/>
      <c r="AO150" s="100"/>
      <c r="AP150" s="42"/>
      <c r="AQ150" s="39"/>
      <c r="AR150" s="39"/>
      <c r="AS150" s="39"/>
      <c r="AT150" s="39"/>
      <c r="AU150" s="40"/>
      <c r="AV150" s="39"/>
      <c r="AW150" s="39"/>
      <c r="AX150" s="39"/>
    </row>
    <row r="151">
      <c r="A151" s="73"/>
      <c r="B151" s="73"/>
      <c r="C151" s="73"/>
      <c r="D151" s="74"/>
      <c r="E151" s="84"/>
      <c r="F151" s="84"/>
      <c r="G151" s="85"/>
      <c r="H151" s="85"/>
      <c r="I151" s="94"/>
      <c r="J151" s="95"/>
      <c r="K151" s="96"/>
      <c r="L151" s="96"/>
      <c r="M151" s="96"/>
      <c r="N151" s="97"/>
      <c r="O151" s="97"/>
      <c r="P151" s="40"/>
      <c r="Q151" s="40"/>
      <c r="R151" s="40"/>
      <c r="S151" s="40"/>
      <c r="T151" s="84"/>
      <c r="U151" s="84"/>
      <c r="V151" s="98"/>
      <c r="W151" s="98"/>
      <c r="X151" s="40"/>
      <c r="Y151" s="40"/>
      <c r="Z151" s="40"/>
      <c r="AA151" s="40"/>
      <c r="AB151" s="40"/>
      <c r="AC151" s="40"/>
      <c r="AD151" s="40"/>
      <c r="AE151" s="40"/>
      <c r="AF151" s="34"/>
      <c r="AG151" s="34"/>
      <c r="AH151" s="34"/>
      <c r="AI151" s="34"/>
      <c r="AJ151" s="80"/>
      <c r="AK151" s="99"/>
      <c r="AL151" s="17"/>
      <c r="AM151" s="100"/>
      <c r="AN151" s="43"/>
      <c r="AO151" s="100"/>
      <c r="AP151" s="42"/>
      <c r="AQ151" s="39"/>
      <c r="AR151" s="39"/>
      <c r="AS151" s="39"/>
      <c r="AT151" s="39"/>
      <c r="AU151" s="40"/>
      <c r="AV151" s="39"/>
      <c r="AW151" s="39"/>
      <c r="AX151" s="39"/>
    </row>
    <row r="152">
      <c r="A152" s="73"/>
      <c r="B152" s="73"/>
      <c r="C152" s="73"/>
      <c r="D152" s="74"/>
      <c r="E152" s="84"/>
      <c r="F152" s="84"/>
      <c r="G152" s="85"/>
      <c r="H152" s="85"/>
      <c r="I152" s="94"/>
      <c r="J152" s="95"/>
      <c r="K152" s="96"/>
      <c r="L152" s="96"/>
      <c r="M152" s="96"/>
      <c r="N152" s="97"/>
      <c r="O152" s="97"/>
      <c r="P152" s="40"/>
      <c r="Q152" s="40"/>
      <c r="R152" s="40"/>
      <c r="S152" s="40"/>
      <c r="T152" s="84"/>
      <c r="U152" s="84"/>
      <c r="V152" s="98"/>
      <c r="W152" s="98"/>
      <c r="X152" s="40"/>
      <c r="Y152" s="40"/>
      <c r="Z152" s="40"/>
      <c r="AA152" s="40"/>
      <c r="AB152" s="40"/>
      <c r="AC152" s="40"/>
      <c r="AD152" s="40"/>
      <c r="AE152" s="40"/>
      <c r="AF152" s="34"/>
      <c r="AG152" s="34"/>
      <c r="AH152" s="34"/>
      <c r="AI152" s="34"/>
      <c r="AJ152" s="80"/>
      <c r="AK152" s="99"/>
      <c r="AL152" s="17"/>
      <c r="AM152" s="100"/>
      <c r="AN152" s="43"/>
      <c r="AO152" s="100"/>
      <c r="AP152" s="42"/>
      <c r="AQ152" s="39"/>
      <c r="AR152" s="39"/>
      <c r="AS152" s="39"/>
      <c r="AT152" s="39"/>
      <c r="AU152" s="40"/>
      <c r="AV152" s="39"/>
      <c r="AW152" s="39"/>
      <c r="AX152" s="39"/>
    </row>
    <row r="153">
      <c r="A153" s="73"/>
      <c r="B153" s="73"/>
      <c r="C153" s="73"/>
      <c r="D153" s="74"/>
      <c r="E153" s="84"/>
      <c r="F153" s="84"/>
      <c r="G153" s="85"/>
      <c r="H153" s="85"/>
      <c r="I153" s="94"/>
      <c r="J153" s="95"/>
      <c r="K153" s="96"/>
      <c r="L153" s="96"/>
      <c r="M153" s="96"/>
      <c r="N153" s="97"/>
      <c r="O153" s="97"/>
      <c r="P153" s="40"/>
      <c r="Q153" s="40"/>
      <c r="R153" s="40"/>
      <c r="S153" s="40"/>
      <c r="T153" s="84"/>
      <c r="U153" s="84"/>
      <c r="V153" s="98"/>
      <c r="W153" s="98"/>
      <c r="X153" s="40"/>
      <c r="Y153" s="40"/>
      <c r="Z153" s="40"/>
      <c r="AA153" s="40"/>
      <c r="AB153" s="40"/>
      <c r="AC153" s="40"/>
      <c r="AD153" s="40"/>
      <c r="AE153" s="40"/>
      <c r="AF153" s="34"/>
      <c r="AG153" s="34"/>
      <c r="AH153" s="34"/>
      <c r="AI153" s="34"/>
      <c r="AJ153" s="80"/>
      <c r="AK153" s="99"/>
      <c r="AL153" s="17"/>
      <c r="AM153" s="100"/>
      <c r="AN153" s="43"/>
      <c r="AO153" s="100"/>
      <c r="AP153" s="42"/>
      <c r="AQ153" s="39"/>
      <c r="AR153" s="39"/>
      <c r="AS153" s="39"/>
      <c r="AT153" s="39"/>
      <c r="AU153" s="40"/>
      <c r="AV153" s="39"/>
      <c r="AW153" s="39"/>
      <c r="AX153" s="39"/>
    </row>
    <row r="154">
      <c r="A154" s="73"/>
      <c r="B154" s="73"/>
      <c r="C154" s="73"/>
      <c r="D154" s="74"/>
      <c r="E154" s="84"/>
      <c r="F154" s="84"/>
      <c r="G154" s="85"/>
      <c r="H154" s="85"/>
      <c r="I154" s="94"/>
      <c r="J154" s="95"/>
      <c r="K154" s="96"/>
      <c r="L154" s="96"/>
      <c r="M154" s="96"/>
      <c r="N154" s="97"/>
      <c r="O154" s="97"/>
      <c r="P154" s="40"/>
      <c r="Q154" s="40"/>
      <c r="R154" s="40"/>
      <c r="S154" s="40"/>
      <c r="T154" s="84"/>
      <c r="U154" s="84"/>
      <c r="V154" s="98"/>
      <c r="W154" s="98"/>
      <c r="X154" s="40"/>
      <c r="Y154" s="40"/>
      <c r="Z154" s="40"/>
      <c r="AA154" s="40"/>
      <c r="AB154" s="40"/>
      <c r="AC154" s="40"/>
      <c r="AD154" s="40"/>
      <c r="AE154" s="40"/>
      <c r="AF154" s="34"/>
      <c r="AG154" s="34"/>
      <c r="AH154" s="34"/>
      <c r="AI154" s="34"/>
      <c r="AJ154" s="80"/>
      <c r="AK154" s="99"/>
      <c r="AL154" s="17"/>
      <c r="AM154" s="100"/>
      <c r="AN154" s="43"/>
      <c r="AO154" s="100"/>
      <c r="AP154" s="42"/>
      <c r="AQ154" s="39"/>
      <c r="AR154" s="39"/>
      <c r="AS154" s="39"/>
      <c r="AT154" s="39"/>
      <c r="AU154" s="40"/>
      <c r="AV154" s="39"/>
      <c r="AW154" s="39"/>
      <c r="AX154" s="39"/>
    </row>
    <row r="155">
      <c r="A155" s="73"/>
      <c r="B155" s="73"/>
      <c r="C155" s="73"/>
      <c r="D155" s="74"/>
      <c r="E155" s="84"/>
      <c r="F155" s="84"/>
      <c r="G155" s="85"/>
      <c r="H155" s="85"/>
      <c r="I155" s="94"/>
      <c r="J155" s="95"/>
      <c r="K155" s="96"/>
      <c r="L155" s="96"/>
      <c r="M155" s="96"/>
      <c r="N155" s="97"/>
      <c r="O155" s="97"/>
      <c r="P155" s="40"/>
      <c r="Q155" s="40"/>
      <c r="R155" s="40"/>
      <c r="S155" s="40"/>
      <c r="T155" s="84"/>
      <c r="U155" s="84"/>
      <c r="V155" s="98"/>
      <c r="W155" s="98"/>
      <c r="X155" s="40"/>
      <c r="Y155" s="40"/>
      <c r="Z155" s="40"/>
      <c r="AA155" s="40"/>
      <c r="AB155" s="40"/>
      <c r="AC155" s="40"/>
      <c r="AD155" s="40"/>
      <c r="AE155" s="40"/>
      <c r="AF155" s="34"/>
      <c r="AG155" s="34"/>
      <c r="AH155" s="34"/>
      <c r="AI155" s="34"/>
      <c r="AJ155" s="80"/>
      <c r="AK155" s="99"/>
      <c r="AL155" s="17"/>
      <c r="AM155" s="100"/>
      <c r="AN155" s="43"/>
      <c r="AO155" s="100"/>
      <c r="AP155" s="42"/>
      <c r="AQ155" s="39"/>
      <c r="AR155" s="39"/>
      <c r="AS155" s="39"/>
      <c r="AT155" s="39"/>
      <c r="AU155" s="40"/>
      <c r="AV155" s="39"/>
      <c r="AW155" s="39"/>
      <c r="AX155" s="39"/>
    </row>
    <row r="156">
      <c r="A156" s="73"/>
      <c r="B156" s="73"/>
      <c r="C156" s="73"/>
      <c r="D156" s="74"/>
      <c r="E156" s="84"/>
      <c r="F156" s="84"/>
      <c r="G156" s="85"/>
      <c r="H156" s="85"/>
      <c r="I156" s="94"/>
      <c r="J156" s="95"/>
      <c r="K156" s="96"/>
      <c r="L156" s="96"/>
      <c r="M156" s="96"/>
      <c r="N156" s="97"/>
      <c r="O156" s="97"/>
      <c r="P156" s="40"/>
      <c r="Q156" s="40"/>
      <c r="R156" s="40"/>
      <c r="S156" s="40"/>
      <c r="T156" s="84"/>
      <c r="U156" s="84"/>
      <c r="V156" s="98"/>
      <c r="W156" s="98"/>
      <c r="X156" s="40"/>
      <c r="Y156" s="40"/>
      <c r="Z156" s="40"/>
      <c r="AA156" s="40"/>
      <c r="AB156" s="40"/>
      <c r="AC156" s="40"/>
      <c r="AD156" s="40"/>
      <c r="AE156" s="40"/>
      <c r="AF156" s="34"/>
      <c r="AG156" s="34"/>
      <c r="AH156" s="34"/>
      <c r="AI156" s="34"/>
      <c r="AJ156" s="80"/>
      <c r="AK156" s="99"/>
      <c r="AL156" s="17"/>
      <c r="AM156" s="100"/>
      <c r="AN156" s="43"/>
      <c r="AO156" s="100"/>
      <c r="AP156" s="42"/>
      <c r="AQ156" s="39"/>
      <c r="AR156" s="39"/>
      <c r="AS156" s="39"/>
      <c r="AT156" s="39"/>
      <c r="AU156" s="40"/>
      <c r="AV156" s="39"/>
      <c r="AW156" s="39"/>
      <c r="AX156" s="39"/>
    </row>
    <row r="157">
      <c r="A157" s="73"/>
      <c r="B157" s="73"/>
      <c r="C157" s="73"/>
      <c r="D157" s="74"/>
      <c r="E157" s="84"/>
      <c r="F157" s="84"/>
      <c r="G157" s="85"/>
      <c r="H157" s="85"/>
      <c r="I157" s="94"/>
      <c r="J157" s="95"/>
      <c r="K157" s="96"/>
      <c r="L157" s="96"/>
      <c r="M157" s="96"/>
      <c r="N157" s="97"/>
      <c r="O157" s="97"/>
      <c r="P157" s="40"/>
      <c r="Q157" s="40"/>
      <c r="R157" s="40"/>
      <c r="S157" s="40"/>
      <c r="T157" s="84"/>
      <c r="U157" s="84"/>
      <c r="V157" s="98"/>
      <c r="W157" s="98"/>
      <c r="X157" s="40"/>
      <c r="Y157" s="40"/>
      <c r="Z157" s="40"/>
      <c r="AA157" s="40"/>
      <c r="AB157" s="40"/>
      <c r="AC157" s="40"/>
      <c r="AD157" s="40"/>
      <c r="AE157" s="40"/>
      <c r="AF157" s="34"/>
      <c r="AG157" s="34"/>
      <c r="AH157" s="34"/>
      <c r="AI157" s="34"/>
      <c r="AJ157" s="80"/>
      <c r="AK157" s="99"/>
      <c r="AL157" s="17"/>
      <c r="AM157" s="100"/>
      <c r="AN157" s="43"/>
      <c r="AO157" s="100"/>
      <c r="AP157" s="42"/>
      <c r="AQ157" s="39"/>
      <c r="AR157" s="39"/>
      <c r="AS157" s="39"/>
      <c r="AT157" s="39"/>
      <c r="AU157" s="40"/>
      <c r="AV157" s="39"/>
      <c r="AW157" s="39"/>
      <c r="AX157" s="39"/>
    </row>
    <row r="158">
      <c r="A158" s="73"/>
      <c r="B158" s="73"/>
      <c r="C158" s="73"/>
      <c r="D158" s="74"/>
      <c r="E158" s="84"/>
      <c r="F158" s="84"/>
      <c r="G158" s="85"/>
      <c r="H158" s="85"/>
      <c r="I158" s="94"/>
      <c r="J158" s="95"/>
      <c r="K158" s="96"/>
      <c r="L158" s="96"/>
      <c r="M158" s="96"/>
      <c r="N158" s="97"/>
      <c r="O158" s="97"/>
      <c r="P158" s="40"/>
      <c r="Q158" s="40"/>
      <c r="R158" s="40"/>
      <c r="S158" s="40"/>
      <c r="T158" s="84"/>
      <c r="U158" s="84"/>
      <c r="V158" s="98"/>
      <c r="W158" s="98"/>
      <c r="X158" s="40"/>
      <c r="Y158" s="40"/>
      <c r="Z158" s="40"/>
      <c r="AA158" s="40"/>
      <c r="AB158" s="40"/>
      <c r="AC158" s="40"/>
      <c r="AD158" s="40"/>
      <c r="AE158" s="40"/>
      <c r="AF158" s="34"/>
      <c r="AG158" s="34"/>
      <c r="AH158" s="34"/>
      <c r="AI158" s="34"/>
      <c r="AJ158" s="80"/>
      <c r="AK158" s="99"/>
      <c r="AL158" s="17"/>
      <c r="AM158" s="100"/>
      <c r="AN158" s="43"/>
      <c r="AO158" s="100"/>
      <c r="AP158" s="42"/>
      <c r="AQ158" s="39"/>
      <c r="AR158" s="39"/>
      <c r="AS158" s="39"/>
      <c r="AT158" s="39"/>
      <c r="AU158" s="40"/>
      <c r="AV158" s="39"/>
      <c r="AW158" s="39"/>
      <c r="AX158" s="39"/>
    </row>
    <row r="159">
      <c r="A159" s="73"/>
      <c r="B159" s="73"/>
      <c r="C159" s="73"/>
      <c r="D159" s="74"/>
      <c r="E159" s="84"/>
      <c r="F159" s="84"/>
      <c r="G159" s="85"/>
      <c r="H159" s="85"/>
      <c r="I159" s="94"/>
      <c r="J159" s="95"/>
      <c r="K159" s="96"/>
      <c r="L159" s="96"/>
      <c r="M159" s="96"/>
      <c r="N159" s="97"/>
      <c r="O159" s="97"/>
      <c r="P159" s="40"/>
      <c r="Q159" s="40"/>
      <c r="R159" s="40"/>
      <c r="S159" s="40"/>
      <c r="T159" s="84"/>
      <c r="U159" s="84"/>
      <c r="V159" s="98"/>
      <c r="W159" s="98"/>
      <c r="X159" s="40"/>
      <c r="Y159" s="40"/>
      <c r="Z159" s="40"/>
      <c r="AA159" s="40"/>
      <c r="AB159" s="40"/>
      <c r="AC159" s="40"/>
      <c r="AD159" s="40"/>
      <c r="AE159" s="40"/>
      <c r="AF159" s="34"/>
      <c r="AG159" s="34"/>
      <c r="AH159" s="34"/>
      <c r="AI159" s="34"/>
      <c r="AJ159" s="80"/>
      <c r="AK159" s="99"/>
      <c r="AL159" s="17"/>
      <c r="AM159" s="100"/>
      <c r="AN159" s="43"/>
      <c r="AO159" s="100"/>
      <c r="AP159" s="42"/>
      <c r="AQ159" s="39"/>
      <c r="AR159" s="39"/>
      <c r="AS159" s="39"/>
      <c r="AT159" s="39"/>
      <c r="AU159" s="40"/>
      <c r="AV159" s="39"/>
      <c r="AW159" s="39"/>
      <c r="AX159" s="39"/>
    </row>
    <row r="160">
      <c r="A160" s="73"/>
      <c r="B160" s="73"/>
      <c r="C160" s="73"/>
      <c r="D160" s="74"/>
      <c r="E160" s="84"/>
      <c r="F160" s="84"/>
      <c r="G160" s="85"/>
      <c r="H160" s="85"/>
      <c r="I160" s="94"/>
      <c r="J160" s="95"/>
      <c r="K160" s="96"/>
      <c r="L160" s="96"/>
      <c r="M160" s="96"/>
      <c r="N160" s="97"/>
      <c r="O160" s="97"/>
      <c r="P160" s="40"/>
      <c r="Q160" s="40"/>
      <c r="R160" s="40"/>
      <c r="S160" s="40"/>
      <c r="T160" s="84"/>
      <c r="U160" s="84"/>
      <c r="V160" s="98"/>
      <c r="W160" s="98"/>
      <c r="X160" s="40"/>
      <c r="Y160" s="40"/>
      <c r="Z160" s="40"/>
      <c r="AA160" s="40"/>
      <c r="AB160" s="40"/>
      <c r="AC160" s="40"/>
      <c r="AD160" s="40"/>
      <c r="AE160" s="40"/>
      <c r="AF160" s="34"/>
      <c r="AG160" s="34"/>
      <c r="AH160" s="34"/>
      <c r="AI160" s="34"/>
      <c r="AJ160" s="80"/>
      <c r="AK160" s="99"/>
      <c r="AL160" s="17"/>
      <c r="AM160" s="100"/>
      <c r="AN160" s="43"/>
      <c r="AO160" s="100"/>
      <c r="AP160" s="42"/>
      <c r="AQ160" s="39"/>
      <c r="AR160" s="39"/>
      <c r="AS160" s="39"/>
      <c r="AT160" s="39"/>
      <c r="AU160" s="40"/>
      <c r="AV160" s="39"/>
      <c r="AW160" s="39"/>
      <c r="AX160" s="39"/>
    </row>
    <row r="161">
      <c r="A161" s="73"/>
      <c r="B161" s="73"/>
      <c r="C161" s="73"/>
      <c r="D161" s="74"/>
      <c r="E161" s="84"/>
      <c r="F161" s="84"/>
      <c r="G161" s="85"/>
      <c r="H161" s="85"/>
      <c r="I161" s="94"/>
      <c r="J161" s="95"/>
      <c r="K161" s="96"/>
      <c r="L161" s="96"/>
      <c r="M161" s="96"/>
      <c r="N161" s="97"/>
      <c r="O161" s="97"/>
      <c r="P161" s="40"/>
      <c r="Q161" s="40"/>
      <c r="R161" s="40"/>
      <c r="S161" s="40"/>
      <c r="T161" s="84"/>
      <c r="U161" s="84"/>
      <c r="V161" s="98"/>
      <c r="W161" s="98"/>
      <c r="X161" s="40"/>
      <c r="Y161" s="40"/>
      <c r="Z161" s="40"/>
      <c r="AA161" s="40"/>
      <c r="AB161" s="40"/>
      <c r="AC161" s="40"/>
      <c r="AD161" s="40"/>
      <c r="AE161" s="40"/>
      <c r="AF161" s="34"/>
      <c r="AG161" s="34"/>
      <c r="AH161" s="34"/>
      <c r="AI161" s="34"/>
      <c r="AJ161" s="80"/>
      <c r="AK161" s="99"/>
      <c r="AL161" s="17"/>
      <c r="AM161" s="100"/>
      <c r="AN161" s="43"/>
      <c r="AO161" s="100"/>
      <c r="AP161" s="42"/>
      <c r="AQ161" s="39"/>
      <c r="AR161" s="39"/>
      <c r="AS161" s="39"/>
      <c r="AT161" s="39"/>
      <c r="AU161" s="40"/>
      <c r="AV161" s="39"/>
      <c r="AW161" s="39"/>
      <c r="AX161" s="39"/>
    </row>
    <row r="162">
      <c r="A162" s="73"/>
      <c r="B162" s="73"/>
      <c r="C162" s="73"/>
      <c r="D162" s="74"/>
      <c r="E162" s="84"/>
      <c r="F162" s="84"/>
      <c r="G162" s="85"/>
      <c r="H162" s="85"/>
      <c r="I162" s="94"/>
      <c r="J162" s="95"/>
      <c r="K162" s="96"/>
      <c r="L162" s="96"/>
      <c r="M162" s="96"/>
      <c r="N162" s="97"/>
      <c r="O162" s="97"/>
      <c r="P162" s="40"/>
      <c r="Q162" s="40"/>
      <c r="R162" s="40"/>
      <c r="S162" s="40"/>
      <c r="T162" s="84"/>
      <c r="U162" s="84"/>
      <c r="V162" s="98"/>
      <c r="W162" s="98"/>
      <c r="X162" s="40"/>
      <c r="Y162" s="40"/>
      <c r="Z162" s="40"/>
      <c r="AA162" s="40"/>
      <c r="AB162" s="40"/>
      <c r="AC162" s="40"/>
      <c r="AD162" s="40"/>
      <c r="AE162" s="40"/>
      <c r="AF162" s="34"/>
      <c r="AG162" s="34"/>
      <c r="AH162" s="34"/>
      <c r="AI162" s="34"/>
      <c r="AJ162" s="80"/>
      <c r="AK162" s="99"/>
      <c r="AL162" s="17"/>
      <c r="AM162" s="100"/>
      <c r="AN162" s="43"/>
      <c r="AO162" s="100"/>
      <c r="AP162" s="42"/>
      <c r="AQ162" s="39"/>
      <c r="AR162" s="39"/>
      <c r="AS162" s="39"/>
      <c r="AT162" s="39"/>
      <c r="AU162" s="40"/>
      <c r="AV162" s="39"/>
      <c r="AW162" s="39"/>
      <c r="AX162" s="39"/>
    </row>
    <row r="163">
      <c r="A163" s="73"/>
      <c r="B163" s="73"/>
      <c r="C163" s="73"/>
      <c r="D163" s="74"/>
      <c r="E163" s="84"/>
      <c r="F163" s="84"/>
      <c r="G163" s="85"/>
      <c r="H163" s="85"/>
      <c r="I163" s="94"/>
      <c r="J163" s="95"/>
      <c r="K163" s="96"/>
      <c r="L163" s="96"/>
      <c r="M163" s="96"/>
      <c r="N163" s="97"/>
      <c r="O163" s="97"/>
      <c r="P163" s="40"/>
      <c r="Q163" s="40"/>
      <c r="R163" s="40"/>
      <c r="S163" s="40"/>
      <c r="T163" s="84"/>
      <c r="U163" s="84"/>
      <c r="V163" s="98"/>
      <c r="W163" s="98"/>
      <c r="X163" s="40"/>
      <c r="Y163" s="40"/>
      <c r="Z163" s="40"/>
      <c r="AA163" s="40"/>
      <c r="AB163" s="40"/>
      <c r="AC163" s="40"/>
      <c r="AD163" s="40"/>
      <c r="AE163" s="40"/>
      <c r="AF163" s="34"/>
      <c r="AG163" s="34"/>
      <c r="AH163" s="34"/>
      <c r="AI163" s="34"/>
      <c r="AJ163" s="80"/>
      <c r="AK163" s="99"/>
      <c r="AL163" s="17"/>
      <c r="AM163" s="100"/>
      <c r="AN163" s="43"/>
      <c r="AO163" s="100"/>
      <c r="AP163" s="42"/>
      <c r="AQ163" s="39"/>
      <c r="AR163" s="39"/>
      <c r="AS163" s="39"/>
      <c r="AT163" s="39"/>
      <c r="AU163" s="40"/>
      <c r="AV163" s="39"/>
      <c r="AW163" s="39"/>
      <c r="AX163" s="39"/>
    </row>
    <row r="164">
      <c r="A164" s="73"/>
      <c r="B164" s="73"/>
      <c r="C164" s="73"/>
      <c r="D164" s="74"/>
      <c r="E164" s="84"/>
      <c r="F164" s="84"/>
      <c r="G164" s="85"/>
      <c r="H164" s="85"/>
      <c r="I164" s="94"/>
      <c r="J164" s="95"/>
      <c r="K164" s="96"/>
      <c r="L164" s="96"/>
      <c r="M164" s="96"/>
      <c r="N164" s="97"/>
      <c r="O164" s="97"/>
      <c r="P164" s="40"/>
      <c r="Q164" s="40"/>
      <c r="R164" s="40"/>
      <c r="S164" s="40"/>
      <c r="T164" s="84"/>
      <c r="U164" s="84"/>
      <c r="V164" s="98"/>
      <c r="W164" s="98"/>
      <c r="X164" s="40"/>
      <c r="Y164" s="40"/>
      <c r="Z164" s="40"/>
      <c r="AA164" s="40"/>
      <c r="AB164" s="40"/>
      <c r="AC164" s="40"/>
      <c r="AD164" s="40"/>
      <c r="AE164" s="40"/>
      <c r="AF164" s="34"/>
      <c r="AG164" s="34"/>
      <c r="AH164" s="34"/>
      <c r="AI164" s="34"/>
      <c r="AJ164" s="80"/>
      <c r="AK164" s="99"/>
      <c r="AL164" s="17"/>
      <c r="AM164" s="100"/>
      <c r="AN164" s="43"/>
      <c r="AO164" s="100"/>
      <c r="AP164" s="42"/>
      <c r="AQ164" s="39"/>
      <c r="AR164" s="39"/>
      <c r="AS164" s="39"/>
      <c r="AT164" s="39"/>
      <c r="AU164" s="40"/>
      <c r="AV164" s="39"/>
      <c r="AW164" s="39"/>
      <c r="AX164" s="39"/>
    </row>
    <row r="165">
      <c r="A165" s="73"/>
      <c r="B165" s="73"/>
      <c r="C165" s="73"/>
      <c r="D165" s="74"/>
      <c r="E165" s="84"/>
      <c r="F165" s="84"/>
      <c r="G165" s="85"/>
      <c r="H165" s="85"/>
      <c r="I165" s="94"/>
      <c r="J165" s="95"/>
      <c r="K165" s="96"/>
      <c r="L165" s="96"/>
      <c r="M165" s="96"/>
      <c r="N165" s="97"/>
      <c r="O165" s="97"/>
      <c r="P165" s="40"/>
      <c r="Q165" s="40"/>
      <c r="R165" s="40"/>
      <c r="S165" s="40"/>
      <c r="T165" s="84"/>
      <c r="U165" s="84"/>
      <c r="V165" s="98"/>
      <c r="W165" s="98"/>
      <c r="X165" s="40"/>
      <c r="Y165" s="40"/>
      <c r="Z165" s="40"/>
      <c r="AA165" s="40"/>
      <c r="AB165" s="40"/>
      <c r="AC165" s="40"/>
      <c r="AD165" s="40"/>
      <c r="AE165" s="40"/>
      <c r="AF165" s="34"/>
      <c r="AG165" s="34"/>
      <c r="AH165" s="34"/>
      <c r="AI165" s="34"/>
      <c r="AJ165" s="80"/>
      <c r="AK165" s="99"/>
      <c r="AL165" s="17"/>
      <c r="AM165" s="100"/>
      <c r="AN165" s="43"/>
      <c r="AO165" s="100"/>
      <c r="AP165" s="42"/>
      <c r="AQ165" s="39"/>
      <c r="AR165" s="39"/>
      <c r="AS165" s="39"/>
      <c r="AT165" s="39"/>
      <c r="AU165" s="40"/>
      <c r="AV165" s="39"/>
      <c r="AW165" s="39"/>
      <c r="AX165" s="39"/>
    </row>
    <row r="166">
      <c r="A166" s="73"/>
      <c r="B166" s="73"/>
      <c r="C166" s="73"/>
      <c r="D166" s="74"/>
      <c r="E166" s="84"/>
      <c r="F166" s="84"/>
      <c r="G166" s="85"/>
      <c r="H166" s="85"/>
      <c r="I166" s="94"/>
      <c r="J166" s="95"/>
      <c r="K166" s="96"/>
      <c r="L166" s="96"/>
      <c r="M166" s="96"/>
      <c r="N166" s="97"/>
      <c r="O166" s="97"/>
      <c r="P166" s="40"/>
      <c r="Q166" s="40"/>
      <c r="R166" s="40"/>
      <c r="S166" s="40"/>
      <c r="T166" s="84"/>
      <c r="U166" s="84"/>
      <c r="V166" s="98"/>
      <c r="W166" s="98"/>
      <c r="X166" s="40"/>
      <c r="Y166" s="40"/>
      <c r="Z166" s="40"/>
      <c r="AA166" s="40"/>
      <c r="AB166" s="40"/>
      <c r="AC166" s="40"/>
      <c r="AD166" s="40"/>
      <c r="AE166" s="40"/>
      <c r="AF166" s="34"/>
      <c r="AG166" s="34"/>
      <c r="AH166" s="34"/>
      <c r="AI166" s="34"/>
      <c r="AJ166" s="80"/>
      <c r="AK166" s="99"/>
      <c r="AL166" s="17"/>
      <c r="AM166" s="100"/>
      <c r="AN166" s="43"/>
      <c r="AO166" s="100"/>
      <c r="AP166" s="42"/>
      <c r="AQ166" s="39"/>
      <c r="AR166" s="39"/>
      <c r="AS166" s="39"/>
      <c r="AT166" s="39"/>
      <c r="AU166" s="40"/>
      <c r="AV166" s="39"/>
      <c r="AW166" s="39"/>
      <c r="AX166" s="39"/>
    </row>
    <row r="167">
      <c r="A167" s="73"/>
      <c r="B167" s="73"/>
      <c r="C167" s="73"/>
      <c r="D167" s="74"/>
      <c r="E167" s="84"/>
      <c r="F167" s="84"/>
      <c r="G167" s="85"/>
      <c r="H167" s="85"/>
      <c r="I167" s="94"/>
      <c r="J167" s="95"/>
      <c r="K167" s="96"/>
      <c r="L167" s="96"/>
      <c r="M167" s="96"/>
      <c r="N167" s="97"/>
      <c r="O167" s="97"/>
      <c r="P167" s="40"/>
      <c r="Q167" s="40"/>
      <c r="R167" s="40"/>
      <c r="S167" s="40"/>
      <c r="T167" s="84"/>
      <c r="U167" s="84"/>
      <c r="V167" s="98"/>
      <c r="W167" s="98"/>
      <c r="X167" s="40"/>
      <c r="Y167" s="40"/>
      <c r="Z167" s="40"/>
      <c r="AA167" s="40"/>
      <c r="AB167" s="40"/>
      <c r="AC167" s="40"/>
      <c r="AD167" s="40"/>
      <c r="AE167" s="40"/>
      <c r="AF167" s="34"/>
      <c r="AG167" s="34"/>
      <c r="AH167" s="34"/>
      <c r="AI167" s="34"/>
      <c r="AJ167" s="80"/>
      <c r="AK167" s="99"/>
      <c r="AL167" s="17"/>
      <c r="AM167" s="100"/>
      <c r="AN167" s="43"/>
      <c r="AO167" s="100"/>
      <c r="AP167" s="42"/>
      <c r="AQ167" s="39"/>
      <c r="AR167" s="39"/>
      <c r="AS167" s="39"/>
      <c r="AT167" s="39"/>
      <c r="AU167" s="40"/>
      <c r="AV167" s="39"/>
      <c r="AW167" s="39"/>
      <c r="AX167" s="39"/>
    </row>
    <row r="168">
      <c r="A168" s="73"/>
      <c r="B168" s="73"/>
      <c r="C168" s="73"/>
      <c r="D168" s="74"/>
      <c r="E168" s="84"/>
      <c r="F168" s="84"/>
      <c r="G168" s="85"/>
      <c r="H168" s="85"/>
      <c r="I168" s="94"/>
      <c r="J168" s="95"/>
      <c r="K168" s="96"/>
      <c r="L168" s="96"/>
      <c r="M168" s="96"/>
      <c r="N168" s="97"/>
      <c r="O168" s="97"/>
      <c r="P168" s="40"/>
      <c r="Q168" s="40"/>
      <c r="R168" s="40"/>
      <c r="S168" s="40"/>
      <c r="T168" s="84"/>
      <c r="U168" s="84"/>
      <c r="V168" s="98"/>
      <c r="W168" s="98"/>
      <c r="X168" s="40"/>
      <c r="Y168" s="40"/>
      <c r="Z168" s="40"/>
      <c r="AA168" s="40"/>
      <c r="AB168" s="40"/>
      <c r="AC168" s="40"/>
      <c r="AD168" s="40"/>
      <c r="AE168" s="40"/>
      <c r="AF168" s="34"/>
      <c r="AG168" s="34"/>
      <c r="AH168" s="34"/>
      <c r="AI168" s="34"/>
      <c r="AJ168" s="80"/>
      <c r="AK168" s="99"/>
      <c r="AL168" s="17"/>
      <c r="AM168" s="100"/>
      <c r="AN168" s="43"/>
      <c r="AO168" s="100"/>
      <c r="AP168" s="42"/>
      <c r="AQ168" s="39"/>
      <c r="AR168" s="39"/>
      <c r="AS168" s="39"/>
      <c r="AT168" s="39"/>
      <c r="AU168" s="40"/>
      <c r="AV168" s="39"/>
      <c r="AW168" s="39"/>
      <c r="AX168" s="39"/>
    </row>
    <row r="169">
      <c r="A169" s="73"/>
      <c r="B169" s="73"/>
      <c r="C169" s="73"/>
      <c r="D169" s="74"/>
      <c r="E169" s="84"/>
      <c r="F169" s="84"/>
      <c r="G169" s="85"/>
      <c r="H169" s="85"/>
      <c r="I169" s="94"/>
      <c r="J169" s="95"/>
      <c r="K169" s="96"/>
      <c r="L169" s="96"/>
      <c r="M169" s="96"/>
      <c r="N169" s="97"/>
      <c r="O169" s="97"/>
      <c r="P169" s="40"/>
      <c r="Q169" s="40"/>
      <c r="R169" s="40"/>
      <c r="S169" s="40"/>
      <c r="T169" s="84"/>
      <c r="U169" s="84"/>
      <c r="V169" s="98"/>
      <c r="W169" s="98"/>
      <c r="X169" s="40"/>
      <c r="Y169" s="40"/>
      <c r="Z169" s="40"/>
      <c r="AA169" s="40"/>
      <c r="AB169" s="40"/>
      <c r="AC169" s="40"/>
      <c r="AD169" s="40"/>
      <c r="AE169" s="40"/>
      <c r="AF169" s="34"/>
      <c r="AG169" s="34"/>
      <c r="AH169" s="34"/>
      <c r="AI169" s="34"/>
      <c r="AJ169" s="80"/>
      <c r="AK169" s="99"/>
      <c r="AL169" s="17"/>
      <c r="AM169" s="100"/>
      <c r="AN169" s="43"/>
      <c r="AO169" s="100"/>
      <c r="AP169" s="42"/>
      <c r="AQ169" s="39"/>
      <c r="AR169" s="39"/>
      <c r="AS169" s="39"/>
      <c r="AT169" s="39"/>
      <c r="AU169" s="40"/>
      <c r="AV169" s="39"/>
      <c r="AW169" s="39"/>
      <c r="AX169" s="39"/>
    </row>
    <row r="170">
      <c r="A170" s="73"/>
      <c r="B170" s="73"/>
      <c r="C170" s="73"/>
      <c r="D170" s="74"/>
      <c r="E170" s="84"/>
      <c r="F170" s="84"/>
      <c r="G170" s="85"/>
      <c r="H170" s="85"/>
      <c r="I170" s="94"/>
      <c r="J170" s="95"/>
      <c r="K170" s="96"/>
      <c r="L170" s="96"/>
      <c r="M170" s="96"/>
      <c r="N170" s="97"/>
      <c r="O170" s="97"/>
      <c r="P170" s="40"/>
      <c r="Q170" s="40"/>
      <c r="R170" s="40"/>
      <c r="S170" s="40"/>
      <c r="T170" s="84"/>
      <c r="U170" s="84"/>
      <c r="V170" s="98"/>
      <c r="W170" s="98"/>
      <c r="X170" s="40"/>
      <c r="Y170" s="40"/>
      <c r="Z170" s="40"/>
      <c r="AA170" s="40"/>
      <c r="AB170" s="40"/>
      <c r="AC170" s="40"/>
      <c r="AD170" s="40"/>
      <c r="AE170" s="40"/>
      <c r="AF170" s="34"/>
      <c r="AG170" s="34"/>
      <c r="AH170" s="34"/>
      <c r="AI170" s="34"/>
      <c r="AJ170" s="80"/>
      <c r="AK170" s="99"/>
      <c r="AL170" s="17"/>
      <c r="AM170" s="100"/>
      <c r="AN170" s="43"/>
      <c r="AO170" s="100"/>
      <c r="AP170" s="42"/>
      <c r="AQ170" s="39"/>
      <c r="AR170" s="39"/>
      <c r="AS170" s="39"/>
      <c r="AT170" s="39"/>
      <c r="AU170" s="40"/>
      <c r="AV170" s="39"/>
      <c r="AW170" s="39"/>
      <c r="AX170" s="39"/>
    </row>
    <row r="171">
      <c r="A171" s="73"/>
      <c r="B171" s="73"/>
      <c r="C171" s="73"/>
      <c r="D171" s="74"/>
      <c r="E171" s="84"/>
      <c r="F171" s="84"/>
      <c r="G171" s="85"/>
      <c r="H171" s="85"/>
      <c r="I171" s="94"/>
      <c r="J171" s="95"/>
      <c r="K171" s="96"/>
      <c r="L171" s="96"/>
      <c r="M171" s="96"/>
      <c r="N171" s="97"/>
      <c r="O171" s="97"/>
      <c r="P171" s="40"/>
      <c r="Q171" s="40"/>
      <c r="R171" s="40"/>
      <c r="S171" s="40"/>
      <c r="T171" s="84"/>
      <c r="U171" s="84"/>
      <c r="V171" s="98"/>
      <c r="W171" s="98"/>
      <c r="X171" s="40"/>
      <c r="Y171" s="40"/>
      <c r="Z171" s="40"/>
      <c r="AA171" s="40"/>
      <c r="AB171" s="40"/>
      <c r="AC171" s="40"/>
      <c r="AD171" s="40"/>
      <c r="AE171" s="40"/>
      <c r="AF171" s="34"/>
      <c r="AG171" s="34"/>
      <c r="AH171" s="34"/>
      <c r="AI171" s="34"/>
      <c r="AJ171" s="80"/>
      <c r="AK171" s="99"/>
      <c r="AL171" s="17"/>
      <c r="AM171" s="100"/>
      <c r="AN171" s="43"/>
      <c r="AO171" s="100"/>
      <c r="AP171" s="42"/>
      <c r="AQ171" s="39"/>
      <c r="AR171" s="39"/>
      <c r="AS171" s="39"/>
      <c r="AT171" s="39"/>
      <c r="AU171" s="40"/>
      <c r="AV171" s="39"/>
      <c r="AW171" s="39"/>
      <c r="AX171" s="39"/>
    </row>
    <row r="172">
      <c r="A172" s="73"/>
      <c r="B172" s="73"/>
      <c r="C172" s="73"/>
      <c r="D172" s="74"/>
      <c r="E172" s="84"/>
      <c r="F172" s="84"/>
      <c r="G172" s="85"/>
      <c r="H172" s="85"/>
      <c r="I172" s="94"/>
      <c r="J172" s="95"/>
      <c r="K172" s="96"/>
      <c r="L172" s="96"/>
      <c r="M172" s="96"/>
      <c r="N172" s="97"/>
      <c r="O172" s="97"/>
      <c r="P172" s="40"/>
      <c r="Q172" s="40"/>
      <c r="R172" s="40"/>
      <c r="S172" s="40"/>
      <c r="T172" s="84"/>
      <c r="U172" s="84"/>
      <c r="V172" s="98"/>
      <c r="W172" s="98"/>
      <c r="X172" s="40"/>
      <c r="Y172" s="40"/>
      <c r="Z172" s="40"/>
      <c r="AA172" s="40"/>
      <c r="AB172" s="40"/>
      <c r="AC172" s="40"/>
      <c r="AD172" s="40"/>
      <c r="AE172" s="40"/>
      <c r="AF172" s="34"/>
      <c r="AG172" s="34"/>
      <c r="AH172" s="34"/>
      <c r="AI172" s="34"/>
      <c r="AJ172" s="80"/>
      <c r="AK172" s="99"/>
      <c r="AL172" s="17"/>
      <c r="AM172" s="100"/>
      <c r="AN172" s="43"/>
      <c r="AO172" s="100"/>
      <c r="AP172" s="42"/>
      <c r="AQ172" s="39"/>
      <c r="AR172" s="39"/>
      <c r="AS172" s="39"/>
      <c r="AT172" s="39"/>
      <c r="AU172" s="40"/>
      <c r="AV172" s="39"/>
      <c r="AW172" s="39"/>
      <c r="AX172" s="39"/>
    </row>
    <row r="173">
      <c r="A173" s="73"/>
      <c r="B173" s="73"/>
      <c r="C173" s="73"/>
      <c r="D173" s="74"/>
      <c r="E173" s="84"/>
      <c r="F173" s="84"/>
      <c r="G173" s="85"/>
      <c r="H173" s="85"/>
      <c r="I173" s="94"/>
      <c r="J173" s="95"/>
      <c r="K173" s="96"/>
      <c r="L173" s="96"/>
      <c r="M173" s="96"/>
      <c r="N173" s="97"/>
      <c r="O173" s="97"/>
      <c r="P173" s="40"/>
      <c r="Q173" s="40"/>
      <c r="R173" s="40"/>
      <c r="S173" s="40"/>
      <c r="T173" s="84"/>
      <c r="U173" s="84"/>
      <c r="V173" s="98"/>
      <c r="W173" s="98"/>
      <c r="X173" s="40"/>
      <c r="Y173" s="40"/>
      <c r="Z173" s="40"/>
      <c r="AA173" s="40"/>
      <c r="AB173" s="40"/>
      <c r="AC173" s="40"/>
      <c r="AD173" s="40"/>
      <c r="AE173" s="40"/>
      <c r="AF173" s="34"/>
      <c r="AG173" s="34"/>
      <c r="AH173" s="34"/>
      <c r="AI173" s="34"/>
      <c r="AJ173" s="80"/>
      <c r="AK173" s="99"/>
      <c r="AL173" s="17"/>
      <c r="AM173" s="100"/>
      <c r="AN173" s="43"/>
      <c r="AO173" s="100"/>
      <c r="AP173" s="42"/>
      <c r="AQ173" s="39"/>
      <c r="AR173" s="39"/>
      <c r="AS173" s="39"/>
      <c r="AT173" s="39"/>
      <c r="AU173" s="40"/>
      <c r="AV173" s="39"/>
      <c r="AW173" s="39"/>
      <c r="AX173" s="39"/>
    </row>
    <row r="174">
      <c r="A174" s="73"/>
      <c r="B174" s="73"/>
      <c r="C174" s="73"/>
      <c r="D174" s="74"/>
      <c r="E174" s="84"/>
      <c r="F174" s="84"/>
      <c r="G174" s="85"/>
      <c r="H174" s="85"/>
      <c r="I174" s="94"/>
      <c r="J174" s="95"/>
      <c r="K174" s="96"/>
      <c r="L174" s="96"/>
      <c r="M174" s="96"/>
      <c r="N174" s="97"/>
      <c r="O174" s="97"/>
      <c r="P174" s="40"/>
      <c r="Q174" s="40"/>
      <c r="R174" s="40"/>
      <c r="S174" s="40"/>
      <c r="T174" s="84"/>
      <c r="U174" s="84"/>
      <c r="V174" s="98"/>
      <c r="W174" s="98"/>
      <c r="X174" s="40"/>
      <c r="Y174" s="40"/>
      <c r="Z174" s="40"/>
      <c r="AA174" s="40"/>
      <c r="AB174" s="40"/>
      <c r="AC174" s="40"/>
      <c r="AD174" s="40"/>
      <c r="AE174" s="40"/>
      <c r="AF174" s="34"/>
      <c r="AG174" s="34"/>
      <c r="AH174" s="34"/>
      <c r="AI174" s="34"/>
      <c r="AJ174" s="80"/>
      <c r="AK174" s="99"/>
      <c r="AL174" s="17"/>
      <c r="AM174" s="100"/>
      <c r="AN174" s="43"/>
      <c r="AO174" s="100"/>
      <c r="AP174" s="42"/>
      <c r="AQ174" s="39"/>
      <c r="AR174" s="39"/>
      <c r="AS174" s="39"/>
      <c r="AT174" s="39"/>
      <c r="AU174" s="40"/>
      <c r="AV174" s="39"/>
      <c r="AW174" s="39"/>
      <c r="AX174" s="39"/>
    </row>
    <row r="175">
      <c r="A175" s="73"/>
      <c r="B175" s="73"/>
      <c r="C175" s="73"/>
      <c r="D175" s="74"/>
      <c r="E175" s="84"/>
      <c r="F175" s="84"/>
      <c r="G175" s="85"/>
      <c r="H175" s="85"/>
      <c r="I175" s="94"/>
      <c r="J175" s="95"/>
      <c r="K175" s="96"/>
      <c r="L175" s="96"/>
      <c r="M175" s="96"/>
      <c r="N175" s="97"/>
      <c r="O175" s="97"/>
      <c r="P175" s="40"/>
      <c r="Q175" s="40"/>
      <c r="R175" s="40"/>
      <c r="S175" s="40"/>
      <c r="T175" s="84"/>
      <c r="U175" s="84"/>
      <c r="V175" s="98"/>
      <c r="W175" s="98"/>
      <c r="X175" s="40"/>
      <c r="Y175" s="40"/>
      <c r="Z175" s="40"/>
      <c r="AA175" s="40"/>
      <c r="AB175" s="40"/>
      <c r="AC175" s="40"/>
      <c r="AD175" s="40"/>
      <c r="AE175" s="40"/>
      <c r="AF175" s="34"/>
      <c r="AG175" s="34"/>
      <c r="AH175" s="34"/>
      <c r="AI175" s="34"/>
      <c r="AJ175" s="80"/>
      <c r="AK175" s="99"/>
      <c r="AL175" s="17"/>
      <c r="AM175" s="100"/>
      <c r="AN175" s="43"/>
      <c r="AO175" s="100"/>
      <c r="AP175" s="42"/>
      <c r="AQ175" s="39"/>
      <c r="AR175" s="39"/>
      <c r="AS175" s="39"/>
      <c r="AT175" s="39"/>
      <c r="AU175" s="40"/>
      <c r="AV175" s="39"/>
      <c r="AW175" s="39"/>
      <c r="AX175" s="39"/>
    </row>
    <row r="176">
      <c r="A176" s="73"/>
      <c r="B176" s="73"/>
      <c r="C176" s="73"/>
      <c r="D176" s="74"/>
      <c r="E176" s="84"/>
      <c r="F176" s="84"/>
      <c r="G176" s="85"/>
      <c r="H176" s="85"/>
      <c r="I176" s="94"/>
      <c r="J176" s="95"/>
      <c r="K176" s="96"/>
      <c r="L176" s="96"/>
      <c r="M176" s="96"/>
      <c r="N176" s="97"/>
      <c r="O176" s="97"/>
      <c r="P176" s="40"/>
      <c r="Q176" s="40"/>
      <c r="R176" s="40"/>
      <c r="S176" s="40"/>
      <c r="T176" s="84"/>
      <c r="U176" s="84"/>
      <c r="V176" s="98"/>
      <c r="W176" s="98"/>
      <c r="X176" s="40"/>
      <c r="Y176" s="40"/>
      <c r="Z176" s="40"/>
      <c r="AA176" s="40"/>
      <c r="AB176" s="40"/>
      <c r="AC176" s="40"/>
      <c r="AD176" s="40"/>
      <c r="AE176" s="40"/>
      <c r="AF176" s="34"/>
      <c r="AG176" s="34"/>
      <c r="AH176" s="34"/>
      <c r="AI176" s="34"/>
      <c r="AJ176" s="80"/>
      <c r="AK176" s="99"/>
      <c r="AL176" s="17"/>
      <c r="AM176" s="100"/>
      <c r="AN176" s="43"/>
      <c r="AO176" s="100"/>
      <c r="AP176" s="42"/>
      <c r="AQ176" s="39"/>
      <c r="AR176" s="39"/>
      <c r="AS176" s="39"/>
      <c r="AT176" s="39"/>
      <c r="AU176" s="40"/>
      <c r="AV176" s="39"/>
      <c r="AW176" s="39"/>
      <c r="AX176" s="39"/>
    </row>
    <row r="177">
      <c r="A177" s="73"/>
      <c r="B177" s="73"/>
      <c r="C177" s="73"/>
      <c r="D177" s="74"/>
      <c r="E177" s="84"/>
      <c r="F177" s="84"/>
      <c r="G177" s="85"/>
      <c r="H177" s="85"/>
      <c r="I177" s="94"/>
      <c r="J177" s="95"/>
      <c r="K177" s="96"/>
      <c r="L177" s="96"/>
      <c r="M177" s="96"/>
      <c r="N177" s="97"/>
      <c r="O177" s="97"/>
      <c r="P177" s="40"/>
      <c r="Q177" s="40"/>
      <c r="R177" s="40"/>
      <c r="S177" s="40"/>
      <c r="T177" s="84"/>
      <c r="U177" s="84"/>
      <c r="V177" s="98"/>
      <c r="W177" s="98"/>
      <c r="X177" s="40"/>
      <c r="Y177" s="40"/>
      <c r="Z177" s="40"/>
      <c r="AA177" s="40"/>
      <c r="AB177" s="40"/>
      <c r="AC177" s="40"/>
      <c r="AD177" s="40"/>
      <c r="AE177" s="40"/>
      <c r="AF177" s="34"/>
      <c r="AG177" s="34"/>
      <c r="AH177" s="34"/>
      <c r="AI177" s="34"/>
      <c r="AJ177" s="80"/>
      <c r="AK177" s="99"/>
      <c r="AL177" s="17"/>
      <c r="AM177" s="100"/>
      <c r="AN177" s="43"/>
      <c r="AO177" s="100"/>
      <c r="AP177" s="42"/>
      <c r="AQ177" s="39"/>
      <c r="AR177" s="39"/>
      <c r="AS177" s="39"/>
      <c r="AT177" s="39"/>
      <c r="AU177" s="40"/>
      <c r="AV177" s="39"/>
      <c r="AW177" s="39"/>
      <c r="AX177" s="39"/>
    </row>
    <row r="178">
      <c r="A178" s="73"/>
      <c r="B178" s="73"/>
      <c r="C178" s="73"/>
      <c r="D178" s="74"/>
      <c r="E178" s="84"/>
      <c r="F178" s="84"/>
      <c r="G178" s="85"/>
      <c r="H178" s="85"/>
      <c r="I178" s="94"/>
      <c r="J178" s="95"/>
      <c r="K178" s="96"/>
      <c r="L178" s="96"/>
      <c r="M178" s="96"/>
      <c r="N178" s="97"/>
      <c r="O178" s="97"/>
      <c r="P178" s="40"/>
      <c r="Q178" s="40"/>
      <c r="R178" s="40"/>
      <c r="S178" s="40"/>
      <c r="T178" s="84"/>
      <c r="U178" s="84"/>
      <c r="V178" s="98"/>
      <c r="W178" s="98"/>
      <c r="X178" s="40"/>
      <c r="Y178" s="40"/>
      <c r="Z178" s="40"/>
      <c r="AA178" s="40"/>
      <c r="AB178" s="40"/>
      <c r="AC178" s="40"/>
      <c r="AD178" s="40"/>
      <c r="AE178" s="40"/>
      <c r="AF178" s="34"/>
      <c r="AG178" s="34"/>
      <c r="AH178" s="34"/>
      <c r="AI178" s="34"/>
      <c r="AJ178" s="80"/>
      <c r="AK178" s="99"/>
      <c r="AL178" s="17"/>
      <c r="AM178" s="100"/>
      <c r="AN178" s="43"/>
      <c r="AO178" s="100"/>
      <c r="AP178" s="42"/>
      <c r="AQ178" s="39"/>
      <c r="AR178" s="39"/>
      <c r="AS178" s="39"/>
      <c r="AT178" s="39"/>
      <c r="AU178" s="40"/>
      <c r="AV178" s="39"/>
      <c r="AW178" s="39"/>
      <c r="AX178" s="39"/>
    </row>
    <row r="179">
      <c r="A179" s="73"/>
      <c r="B179" s="73"/>
      <c r="C179" s="73"/>
      <c r="D179" s="74"/>
      <c r="E179" s="84"/>
      <c r="F179" s="84"/>
      <c r="G179" s="85"/>
      <c r="H179" s="85"/>
      <c r="I179" s="94"/>
      <c r="J179" s="95"/>
      <c r="K179" s="96"/>
      <c r="L179" s="96"/>
      <c r="M179" s="96"/>
      <c r="N179" s="97"/>
      <c r="O179" s="97"/>
      <c r="P179" s="40"/>
      <c r="Q179" s="40"/>
      <c r="R179" s="40"/>
      <c r="S179" s="40"/>
      <c r="T179" s="84"/>
      <c r="U179" s="84"/>
      <c r="V179" s="98"/>
      <c r="W179" s="98"/>
      <c r="X179" s="40"/>
      <c r="Y179" s="40"/>
      <c r="Z179" s="40"/>
      <c r="AA179" s="40"/>
      <c r="AB179" s="40"/>
      <c r="AC179" s="40"/>
      <c r="AD179" s="40"/>
      <c r="AE179" s="40"/>
      <c r="AF179" s="34"/>
      <c r="AG179" s="34"/>
      <c r="AH179" s="34"/>
      <c r="AI179" s="34"/>
      <c r="AJ179" s="80"/>
      <c r="AK179" s="99"/>
      <c r="AL179" s="17"/>
      <c r="AM179" s="100"/>
      <c r="AN179" s="43"/>
      <c r="AO179" s="100"/>
      <c r="AP179" s="42"/>
      <c r="AQ179" s="39"/>
      <c r="AR179" s="39"/>
      <c r="AS179" s="39"/>
      <c r="AT179" s="39"/>
      <c r="AU179" s="40"/>
      <c r="AV179" s="39"/>
      <c r="AW179" s="39"/>
      <c r="AX179" s="39"/>
    </row>
    <row r="180">
      <c r="A180" s="73"/>
      <c r="B180" s="73"/>
      <c r="C180" s="73"/>
      <c r="D180" s="74"/>
      <c r="E180" s="84"/>
      <c r="F180" s="84"/>
      <c r="G180" s="85"/>
      <c r="H180" s="85"/>
      <c r="I180" s="94"/>
      <c r="J180" s="95"/>
      <c r="K180" s="96"/>
      <c r="L180" s="96"/>
      <c r="M180" s="96"/>
      <c r="N180" s="97"/>
      <c r="O180" s="97"/>
      <c r="P180" s="40"/>
      <c r="Q180" s="40"/>
      <c r="R180" s="40"/>
      <c r="S180" s="40"/>
      <c r="T180" s="84"/>
      <c r="U180" s="84"/>
      <c r="V180" s="98"/>
      <c r="W180" s="98"/>
      <c r="X180" s="40"/>
      <c r="Y180" s="40"/>
      <c r="Z180" s="40"/>
      <c r="AA180" s="40"/>
      <c r="AB180" s="40"/>
      <c r="AC180" s="40"/>
      <c r="AD180" s="40"/>
      <c r="AE180" s="40"/>
      <c r="AF180" s="34"/>
      <c r="AG180" s="34"/>
      <c r="AH180" s="34"/>
      <c r="AI180" s="34"/>
      <c r="AJ180" s="80"/>
      <c r="AK180" s="99"/>
      <c r="AL180" s="17"/>
      <c r="AM180" s="100"/>
      <c r="AN180" s="43"/>
      <c r="AO180" s="100"/>
      <c r="AP180" s="42"/>
      <c r="AQ180" s="39"/>
      <c r="AR180" s="39"/>
      <c r="AS180" s="39"/>
      <c r="AT180" s="39"/>
      <c r="AU180" s="40"/>
      <c r="AV180" s="39"/>
      <c r="AW180" s="39"/>
      <c r="AX180" s="39"/>
    </row>
    <row r="181">
      <c r="A181" s="73"/>
      <c r="B181" s="73"/>
      <c r="C181" s="73"/>
      <c r="D181" s="74"/>
      <c r="E181" s="84"/>
      <c r="F181" s="84"/>
      <c r="G181" s="85"/>
      <c r="H181" s="85"/>
      <c r="I181" s="94"/>
      <c r="J181" s="95"/>
      <c r="K181" s="96"/>
      <c r="L181" s="96"/>
      <c r="M181" s="96"/>
      <c r="N181" s="97"/>
      <c r="O181" s="97"/>
      <c r="P181" s="40"/>
      <c r="Q181" s="40"/>
      <c r="R181" s="40"/>
      <c r="S181" s="40"/>
      <c r="T181" s="84"/>
      <c r="U181" s="84"/>
      <c r="V181" s="98"/>
      <c r="W181" s="98"/>
      <c r="X181" s="40"/>
      <c r="Y181" s="40"/>
      <c r="Z181" s="40"/>
      <c r="AA181" s="40"/>
      <c r="AB181" s="40"/>
      <c r="AC181" s="40"/>
      <c r="AD181" s="40"/>
      <c r="AE181" s="40"/>
      <c r="AF181" s="34"/>
      <c r="AG181" s="34"/>
      <c r="AH181" s="34"/>
      <c r="AI181" s="34"/>
      <c r="AJ181" s="80"/>
      <c r="AK181" s="99"/>
      <c r="AL181" s="17"/>
      <c r="AM181" s="100"/>
      <c r="AN181" s="43"/>
      <c r="AO181" s="100"/>
      <c r="AP181" s="42"/>
      <c r="AQ181" s="39"/>
      <c r="AR181" s="39"/>
      <c r="AS181" s="39"/>
      <c r="AT181" s="39"/>
      <c r="AU181" s="40"/>
      <c r="AV181" s="39"/>
      <c r="AW181" s="39"/>
      <c r="AX181" s="39"/>
    </row>
    <row r="182">
      <c r="A182" s="73"/>
      <c r="B182" s="73"/>
      <c r="C182" s="73"/>
      <c r="D182" s="74"/>
      <c r="E182" s="84"/>
      <c r="F182" s="84"/>
      <c r="G182" s="85"/>
      <c r="H182" s="85"/>
      <c r="I182" s="94"/>
      <c r="J182" s="95"/>
      <c r="K182" s="96"/>
      <c r="L182" s="96"/>
      <c r="M182" s="96"/>
      <c r="N182" s="97"/>
      <c r="O182" s="97"/>
      <c r="P182" s="40"/>
      <c r="Q182" s="40"/>
      <c r="R182" s="40"/>
      <c r="S182" s="40"/>
      <c r="T182" s="84"/>
      <c r="U182" s="84"/>
      <c r="V182" s="98"/>
      <c r="W182" s="98"/>
      <c r="X182" s="40"/>
      <c r="Y182" s="40"/>
      <c r="Z182" s="40"/>
      <c r="AA182" s="40"/>
      <c r="AB182" s="40"/>
      <c r="AC182" s="40"/>
      <c r="AD182" s="40"/>
      <c r="AE182" s="40"/>
      <c r="AF182" s="34"/>
      <c r="AG182" s="34"/>
      <c r="AH182" s="34"/>
      <c r="AI182" s="34"/>
      <c r="AJ182" s="80"/>
      <c r="AK182" s="99"/>
      <c r="AL182" s="17"/>
      <c r="AM182" s="100"/>
      <c r="AN182" s="43"/>
      <c r="AO182" s="100"/>
      <c r="AP182" s="42"/>
      <c r="AQ182" s="39"/>
      <c r="AR182" s="39"/>
      <c r="AS182" s="39"/>
      <c r="AT182" s="39"/>
      <c r="AU182" s="40"/>
      <c r="AV182" s="39"/>
      <c r="AW182" s="39"/>
      <c r="AX182" s="39"/>
    </row>
    <row r="183">
      <c r="A183" s="73"/>
      <c r="B183" s="73"/>
      <c r="C183" s="73"/>
      <c r="D183" s="74"/>
      <c r="E183" s="84"/>
      <c r="F183" s="84"/>
      <c r="G183" s="85"/>
      <c r="H183" s="85"/>
      <c r="I183" s="94"/>
      <c r="J183" s="95"/>
      <c r="K183" s="96"/>
      <c r="L183" s="96"/>
      <c r="M183" s="96"/>
      <c r="N183" s="97"/>
      <c r="O183" s="97"/>
      <c r="P183" s="40"/>
      <c r="Q183" s="40"/>
      <c r="R183" s="40"/>
      <c r="S183" s="40"/>
      <c r="T183" s="84"/>
      <c r="U183" s="84"/>
      <c r="V183" s="98"/>
      <c r="W183" s="98"/>
      <c r="X183" s="40"/>
      <c r="Y183" s="40"/>
      <c r="Z183" s="40"/>
      <c r="AA183" s="40"/>
      <c r="AB183" s="40"/>
      <c r="AC183" s="40"/>
      <c r="AD183" s="40"/>
      <c r="AE183" s="40"/>
      <c r="AF183" s="34"/>
      <c r="AG183" s="34"/>
      <c r="AH183" s="34"/>
      <c r="AI183" s="34"/>
      <c r="AJ183" s="80"/>
      <c r="AK183" s="99"/>
      <c r="AL183" s="17"/>
      <c r="AM183" s="100"/>
      <c r="AN183" s="43"/>
      <c r="AO183" s="100"/>
      <c r="AP183" s="42"/>
      <c r="AQ183" s="39"/>
      <c r="AR183" s="39"/>
      <c r="AS183" s="39"/>
      <c r="AT183" s="39"/>
      <c r="AU183" s="40"/>
      <c r="AV183" s="39"/>
      <c r="AW183" s="39"/>
      <c r="AX183" s="39"/>
    </row>
    <row r="184">
      <c r="A184" s="73"/>
      <c r="B184" s="73"/>
      <c r="C184" s="73"/>
      <c r="D184" s="74"/>
      <c r="E184" s="84"/>
      <c r="F184" s="84"/>
      <c r="G184" s="85"/>
      <c r="H184" s="85"/>
      <c r="I184" s="94"/>
      <c r="J184" s="95"/>
      <c r="K184" s="96"/>
      <c r="L184" s="96"/>
      <c r="M184" s="96"/>
      <c r="N184" s="97"/>
      <c r="O184" s="97"/>
      <c r="P184" s="40"/>
      <c r="Q184" s="40"/>
      <c r="R184" s="40"/>
      <c r="S184" s="40"/>
      <c r="T184" s="84"/>
      <c r="U184" s="84"/>
      <c r="V184" s="98"/>
      <c r="W184" s="98"/>
      <c r="X184" s="40"/>
      <c r="Y184" s="40"/>
      <c r="Z184" s="40"/>
      <c r="AA184" s="40"/>
      <c r="AB184" s="40"/>
      <c r="AC184" s="40"/>
      <c r="AD184" s="40"/>
      <c r="AE184" s="40"/>
      <c r="AF184" s="34"/>
      <c r="AG184" s="34"/>
      <c r="AH184" s="34"/>
      <c r="AI184" s="34"/>
      <c r="AJ184" s="80"/>
      <c r="AK184" s="99"/>
      <c r="AL184" s="17"/>
      <c r="AM184" s="100"/>
      <c r="AN184" s="43"/>
      <c r="AO184" s="100"/>
      <c r="AP184" s="42"/>
      <c r="AQ184" s="39"/>
      <c r="AR184" s="39"/>
      <c r="AS184" s="39"/>
      <c r="AT184" s="39"/>
      <c r="AU184" s="40"/>
      <c r="AV184" s="39"/>
      <c r="AW184" s="39"/>
      <c r="AX184" s="39"/>
    </row>
    <row r="185">
      <c r="A185" s="73"/>
      <c r="B185" s="73"/>
      <c r="C185" s="73"/>
      <c r="D185" s="74"/>
      <c r="E185" s="84"/>
      <c r="F185" s="84"/>
      <c r="G185" s="85"/>
      <c r="H185" s="85"/>
      <c r="I185" s="94"/>
      <c r="J185" s="95"/>
      <c r="K185" s="96"/>
      <c r="L185" s="96"/>
      <c r="M185" s="96"/>
      <c r="N185" s="97"/>
      <c r="O185" s="97"/>
      <c r="P185" s="40"/>
      <c r="Q185" s="40"/>
      <c r="R185" s="40"/>
      <c r="S185" s="40"/>
      <c r="T185" s="84"/>
      <c r="U185" s="84"/>
      <c r="V185" s="98"/>
      <c r="W185" s="98"/>
      <c r="X185" s="40"/>
      <c r="Y185" s="40"/>
      <c r="Z185" s="40"/>
      <c r="AA185" s="40"/>
      <c r="AB185" s="40"/>
      <c r="AC185" s="40"/>
      <c r="AD185" s="40"/>
      <c r="AE185" s="40"/>
      <c r="AF185" s="34"/>
      <c r="AG185" s="34"/>
      <c r="AH185" s="34"/>
      <c r="AI185" s="34"/>
      <c r="AJ185" s="80"/>
      <c r="AK185" s="99"/>
      <c r="AL185" s="17"/>
      <c r="AM185" s="100"/>
      <c r="AN185" s="43"/>
      <c r="AO185" s="100"/>
      <c r="AP185" s="42"/>
      <c r="AQ185" s="39"/>
      <c r="AR185" s="39"/>
      <c r="AS185" s="39"/>
      <c r="AT185" s="39"/>
      <c r="AU185" s="40"/>
      <c r="AV185" s="39"/>
      <c r="AW185" s="39"/>
      <c r="AX185" s="39"/>
    </row>
    <row r="186">
      <c r="A186" s="73"/>
      <c r="B186" s="73"/>
      <c r="C186" s="73"/>
      <c r="D186" s="74"/>
      <c r="E186" s="84"/>
      <c r="F186" s="84"/>
      <c r="G186" s="85"/>
      <c r="H186" s="85"/>
      <c r="I186" s="94"/>
      <c r="J186" s="95"/>
      <c r="K186" s="96"/>
      <c r="L186" s="96"/>
      <c r="M186" s="96"/>
      <c r="N186" s="97"/>
      <c r="O186" s="97"/>
      <c r="P186" s="40"/>
      <c r="Q186" s="40"/>
      <c r="R186" s="40"/>
      <c r="S186" s="40"/>
      <c r="T186" s="84"/>
      <c r="U186" s="84"/>
      <c r="V186" s="98"/>
      <c r="W186" s="98"/>
      <c r="X186" s="40"/>
      <c r="Y186" s="40"/>
      <c r="Z186" s="40"/>
      <c r="AA186" s="40"/>
      <c r="AB186" s="40"/>
      <c r="AC186" s="40"/>
      <c r="AD186" s="40"/>
      <c r="AE186" s="40"/>
      <c r="AF186" s="34"/>
      <c r="AG186" s="34"/>
      <c r="AH186" s="34"/>
      <c r="AI186" s="34"/>
      <c r="AJ186" s="80"/>
      <c r="AK186" s="99"/>
      <c r="AL186" s="17"/>
      <c r="AM186" s="100"/>
      <c r="AN186" s="43"/>
      <c r="AO186" s="100"/>
      <c r="AP186" s="42"/>
      <c r="AQ186" s="39"/>
      <c r="AR186" s="39"/>
      <c r="AS186" s="39"/>
      <c r="AT186" s="39"/>
      <c r="AU186" s="40"/>
      <c r="AV186" s="39"/>
      <c r="AW186" s="39"/>
      <c r="AX186" s="39"/>
    </row>
    <row r="187">
      <c r="A187" s="73"/>
      <c r="B187" s="73"/>
      <c r="C187" s="73"/>
      <c r="D187" s="74"/>
      <c r="E187" s="84"/>
      <c r="F187" s="84"/>
      <c r="G187" s="85"/>
      <c r="H187" s="85"/>
      <c r="I187" s="94"/>
      <c r="J187" s="95"/>
      <c r="K187" s="96"/>
      <c r="L187" s="96"/>
      <c r="M187" s="96"/>
      <c r="N187" s="97"/>
      <c r="O187" s="97"/>
      <c r="P187" s="40"/>
      <c r="Q187" s="40"/>
      <c r="R187" s="40"/>
      <c r="S187" s="40"/>
      <c r="T187" s="84"/>
      <c r="U187" s="84"/>
      <c r="V187" s="98"/>
      <c r="W187" s="98"/>
      <c r="X187" s="40"/>
      <c r="Y187" s="40"/>
      <c r="Z187" s="40"/>
      <c r="AA187" s="40"/>
      <c r="AB187" s="40"/>
      <c r="AC187" s="40"/>
      <c r="AD187" s="40"/>
      <c r="AE187" s="40"/>
      <c r="AF187" s="34"/>
      <c r="AG187" s="34"/>
      <c r="AH187" s="34"/>
      <c r="AI187" s="34"/>
      <c r="AJ187" s="80"/>
      <c r="AK187" s="99"/>
      <c r="AL187" s="17"/>
      <c r="AM187" s="100"/>
      <c r="AN187" s="43"/>
      <c r="AO187" s="100"/>
      <c r="AP187" s="42"/>
      <c r="AQ187" s="39"/>
      <c r="AR187" s="39"/>
      <c r="AS187" s="39"/>
      <c r="AT187" s="39"/>
      <c r="AU187" s="40"/>
      <c r="AV187" s="39"/>
      <c r="AW187" s="39"/>
      <c r="AX187" s="39"/>
    </row>
    <row r="188">
      <c r="A188" s="73"/>
      <c r="B188" s="73"/>
      <c r="C188" s="73"/>
      <c r="D188" s="74"/>
      <c r="E188" s="84"/>
      <c r="F188" s="84"/>
      <c r="G188" s="85"/>
      <c r="H188" s="85"/>
      <c r="I188" s="94"/>
      <c r="J188" s="95"/>
      <c r="K188" s="96"/>
      <c r="L188" s="96"/>
      <c r="M188" s="96"/>
      <c r="N188" s="97"/>
      <c r="O188" s="97"/>
      <c r="P188" s="40"/>
      <c r="Q188" s="40"/>
      <c r="R188" s="40"/>
      <c r="S188" s="40"/>
      <c r="T188" s="84"/>
      <c r="U188" s="84"/>
      <c r="V188" s="98"/>
      <c r="W188" s="98"/>
      <c r="X188" s="40"/>
      <c r="Y188" s="40"/>
      <c r="Z188" s="40"/>
      <c r="AA188" s="40"/>
      <c r="AB188" s="40"/>
      <c r="AC188" s="40"/>
      <c r="AD188" s="40"/>
      <c r="AE188" s="40"/>
      <c r="AF188" s="34"/>
      <c r="AG188" s="34"/>
      <c r="AH188" s="34"/>
      <c r="AI188" s="34"/>
      <c r="AJ188" s="80"/>
      <c r="AK188" s="99"/>
      <c r="AL188" s="17"/>
      <c r="AM188" s="100"/>
      <c r="AN188" s="43"/>
      <c r="AO188" s="100"/>
      <c r="AP188" s="42"/>
      <c r="AQ188" s="39"/>
      <c r="AR188" s="39"/>
      <c r="AS188" s="39"/>
      <c r="AT188" s="39"/>
      <c r="AU188" s="40"/>
      <c r="AV188" s="39"/>
      <c r="AW188" s="39"/>
      <c r="AX188" s="39"/>
    </row>
    <row r="189">
      <c r="A189" s="73"/>
      <c r="B189" s="73"/>
      <c r="C189" s="73"/>
      <c r="D189" s="74"/>
      <c r="E189" s="84"/>
      <c r="F189" s="84"/>
      <c r="G189" s="85"/>
      <c r="H189" s="85"/>
      <c r="I189" s="94"/>
      <c r="J189" s="95"/>
      <c r="K189" s="96"/>
      <c r="L189" s="96"/>
      <c r="M189" s="96"/>
      <c r="N189" s="97"/>
      <c r="O189" s="97"/>
      <c r="P189" s="40"/>
      <c r="Q189" s="40"/>
      <c r="R189" s="40"/>
      <c r="S189" s="40"/>
      <c r="T189" s="84"/>
      <c r="U189" s="84"/>
      <c r="V189" s="98"/>
      <c r="W189" s="98"/>
      <c r="X189" s="40"/>
      <c r="Y189" s="40"/>
      <c r="Z189" s="40"/>
      <c r="AA189" s="40"/>
      <c r="AB189" s="40"/>
      <c r="AC189" s="40"/>
      <c r="AD189" s="40"/>
      <c r="AE189" s="40"/>
      <c r="AF189" s="34"/>
      <c r="AG189" s="34"/>
      <c r="AH189" s="34"/>
      <c r="AI189" s="34"/>
      <c r="AJ189" s="80"/>
      <c r="AK189" s="99"/>
      <c r="AL189" s="17"/>
      <c r="AM189" s="100"/>
      <c r="AN189" s="43"/>
      <c r="AO189" s="100"/>
      <c r="AP189" s="42"/>
      <c r="AQ189" s="39"/>
      <c r="AR189" s="39"/>
      <c r="AS189" s="39"/>
      <c r="AT189" s="39"/>
      <c r="AU189" s="40"/>
      <c r="AV189" s="39"/>
      <c r="AW189" s="39"/>
      <c r="AX189" s="39"/>
    </row>
    <row r="190">
      <c r="A190" s="73"/>
      <c r="B190" s="73"/>
      <c r="C190" s="73"/>
      <c r="D190" s="74"/>
      <c r="E190" s="84"/>
      <c r="F190" s="84"/>
      <c r="G190" s="85"/>
      <c r="H190" s="85"/>
      <c r="I190" s="94"/>
      <c r="J190" s="95"/>
      <c r="K190" s="96"/>
      <c r="L190" s="96"/>
      <c r="M190" s="96"/>
      <c r="N190" s="97"/>
      <c r="O190" s="97"/>
      <c r="P190" s="40"/>
      <c r="Q190" s="40"/>
      <c r="R190" s="40"/>
      <c r="S190" s="40"/>
      <c r="T190" s="84"/>
      <c r="U190" s="84"/>
      <c r="V190" s="98"/>
      <c r="W190" s="98"/>
      <c r="X190" s="40"/>
      <c r="Y190" s="40"/>
      <c r="Z190" s="40"/>
      <c r="AA190" s="40"/>
      <c r="AB190" s="40"/>
      <c r="AC190" s="40"/>
      <c r="AD190" s="40"/>
      <c r="AE190" s="40"/>
      <c r="AF190" s="34"/>
      <c r="AG190" s="34"/>
      <c r="AH190" s="34"/>
      <c r="AI190" s="34"/>
      <c r="AJ190" s="80"/>
      <c r="AK190" s="99"/>
      <c r="AL190" s="17"/>
      <c r="AM190" s="100"/>
      <c r="AN190" s="43"/>
      <c r="AO190" s="100"/>
      <c r="AP190" s="42"/>
      <c r="AQ190" s="39"/>
      <c r="AR190" s="39"/>
      <c r="AS190" s="39"/>
      <c r="AT190" s="39"/>
      <c r="AU190" s="40"/>
      <c r="AV190" s="39"/>
      <c r="AW190" s="39"/>
      <c r="AX190" s="39"/>
    </row>
    <row r="191">
      <c r="A191" s="73"/>
      <c r="B191" s="73"/>
      <c r="C191" s="73"/>
      <c r="D191" s="74"/>
      <c r="E191" s="84"/>
      <c r="F191" s="84"/>
      <c r="G191" s="85"/>
      <c r="H191" s="85"/>
      <c r="I191" s="94"/>
      <c r="J191" s="95"/>
      <c r="K191" s="96"/>
      <c r="L191" s="96"/>
      <c r="M191" s="96"/>
      <c r="N191" s="97"/>
      <c r="O191" s="97"/>
      <c r="P191" s="40"/>
      <c r="Q191" s="40"/>
      <c r="R191" s="40"/>
      <c r="S191" s="40"/>
      <c r="T191" s="84"/>
      <c r="U191" s="84"/>
      <c r="V191" s="98"/>
      <c r="W191" s="98"/>
      <c r="X191" s="40"/>
      <c r="Y191" s="40"/>
      <c r="Z191" s="40"/>
      <c r="AA191" s="40"/>
      <c r="AB191" s="40"/>
      <c r="AC191" s="40"/>
      <c r="AD191" s="40"/>
      <c r="AE191" s="40"/>
      <c r="AF191" s="34"/>
      <c r="AG191" s="34"/>
      <c r="AH191" s="34"/>
      <c r="AI191" s="34"/>
      <c r="AJ191" s="80"/>
      <c r="AK191" s="99"/>
      <c r="AL191" s="17"/>
      <c r="AM191" s="100"/>
      <c r="AN191" s="43"/>
      <c r="AO191" s="100"/>
      <c r="AP191" s="42"/>
      <c r="AQ191" s="39"/>
      <c r="AR191" s="39"/>
      <c r="AS191" s="39"/>
      <c r="AT191" s="39"/>
      <c r="AU191" s="40"/>
      <c r="AV191" s="39"/>
      <c r="AW191" s="39"/>
      <c r="AX191" s="39"/>
    </row>
    <row r="192">
      <c r="A192" s="73"/>
      <c r="B192" s="73"/>
      <c r="C192" s="73"/>
      <c r="D192" s="74"/>
      <c r="E192" s="84"/>
      <c r="F192" s="84"/>
      <c r="G192" s="85"/>
      <c r="H192" s="85"/>
      <c r="I192" s="94"/>
      <c r="J192" s="95"/>
      <c r="K192" s="96"/>
      <c r="L192" s="96"/>
      <c r="M192" s="96"/>
      <c r="N192" s="97"/>
      <c r="O192" s="97"/>
      <c r="P192" s="40"/>
      <c r="Q192" s="40"/>
      <c r="R192" s="40"/>
      <c r="S192" s="40"/>
      <c r="T192" s="84"/>
      <c r="U192" s="84"/>
      <c r="V192" s="98"/>
      <c r="W192" s="98"/>
      <c r="X192" s="40"/>
      <c r="Y192" s="40"/>
      <c r="Z192" s="40"/>
      <c r="AA192" s="40"/>
      <c r="AB192" s="40"/>
      <c r="AC192" s="40"/>
      <c r="AD192" s="40"/>
      <c r="AE192" s="40"/>
      <c r="AF192" s="34"/>
      <c r="AG192" s="34"/>
      <c r="AH192" s="34"/>
      <c r="AI192" s="34"/>
      <c r="AJ192" s="80"/>
      <c r="AK192" s="99"/>
      <c r="AL192" s="17"/>
      <c r="AM192" s="100"/>
      <c r="AN192" s="43"/>
      <c r="AO192" s="100"/>
      <c r="AP192" s="42"/>
      <c r="AQ192" s="39"/>
      <c r="AR192" s="39"/>
      <c r="AS192" s="39"/>
      <c r="AT192" s="39"/>
      <c r="AU192" s="40"/>
      <c r="AV192" s="39"/>
      <c r="AW192" s="39"/>
      <c r="AX192" s="39"/>
    </row>
    <row r="193">
      <c r="A193" s="73"/>
      <c r="B193" s="73"/>
      <c r="C193" s="73"/>
      <c r="D193" s="74"/>
      <c r="E193" s="84"/>
      <c r="F193" s="84"/>
      <c r="G193" s="85"/>
      <c r="H193" s="85"/>
      <c r="I193" s="94"/>
      <c r="J193" s="95"/>
      <c r="K193" s="96"/>
      <c r="L193" s="96"/>
      <c r="M193" s="96"/>
      <c r="N193" s="97"/>
      <c r="O193" s="97"/>
      <c r="P193" s="40"/>
      <c r="Q193" s="40"/>
      <c r="R193" s="40"/>
      <c r="S193" s="40"/>
      <c r="T193" s="84"/>
      <c r="U193" s="84"/>
      <c r="V193" s="98"/>
      <c r="W193" s="98"/>
      <c r="X193" s="40"/>
      <c r="Y193" s="40"/>
      <c r="Z193" s="40"/>
      <c r="AA193" s="40"/>
      <c r="AB193" s="40"/>
      <c r="AC193" s="40"/>
      <c r="AD193" s="40"/>
      <c r="AE193" s="40"/>
      <c r="AF193" s="34"/>
      <c r="AG193" s="34"/>
      <c r="AH193" s="34"/>
      <c r="AI193" s="34"/>
      <c r="AJ193" s="80"/>
      <c r="AK193" s="99"/>
      <c r="AL193" s="17"/>
      <c r="AM193" s="100"/>
      <c r="AN193" s="43"/>
      <c r="AO193" s="100"/>
      <c r="AP193" s="42"/>
      <c r="AQ193" s="39"/>
      <c r="AR193" s="39"/>
      <c r="AS193" s="39"/>
      <c r="AT193" s="39"/>
      <c r="AU193" s="40"/>
      <c r="AV193" s="39"/>
      <c r="AW193" s="39"/>
      <c r="AX193" s="39"/>
    </row>
    <row r="194">
      <c r="A194" s="73"/>
      <c r="B194" s="73"/>
      <c r="C194" s="73"/>
      <c r="D194" s="74"/>
      <c r="E194" s="84"/>
      <c r="F194" s="84"/>
      <c r="G194" s="85"/>
      <c r="H194" s="85"/>
      <c r="I194" s="94"/>
      <c r="J194" s="95"/>
      <c r="K194" s="96"/>
      <c r="L194" s="96"/>
      <c r="M194" s="96"/>
      <c r="N194" s="97"/>
      <c r="O194" s="97"/>
      <c r="P194" s="40"/>
      <c r="Q194" s="40"/>
      <c r="R194" s="40"/>
      <c r="S194" s="40"/>
      <c r="T194" s="84"/>
      <c r="U194" s="84"/>
      <c r="V194" s="98"/>
      <c r="W194" s="98"/>
      <c r="X194" s="40"/>
      <c r="Y194" s="40"/>
      <c r="Z194" s="40"/>
      <c r="AA194" s="40"/>
      <c r="AB194" s="40"/>
      <c r="AC194" s="40"/>
      <c r="AD194" s="40"/>
      <c r="AE194" s="40"/>
      <c r="AF194" s="34"/>
      <c r="AG194" s="34"/>
      <c r="AH194" s="34"/>
      <c r="AI194" s="34"/>
      <c r="AJ194" s="80"/>
      <c r="AK194" s="99"/>
      <c r="AL194" s="17"/>
      <c r="AM194" s="100"/>
      <c r="AN194" s="43"/>
      <c r="AO194" s="100"/>
      <c r="AP194" s="42"/>
      <c r="AQ194" s="39"/>
      <c r="AR194" s="39"/>
      <c r="AS194" s="39"/>
      <c r="AT194" s="39"/>
      <c r="AU194" s="40"/>
      <c r="AV194" s="39"/>
      <c r="AW194" s="39"/>
      <c r="AX194" s="39"/>
    </row>
    <row r="195">
      <c r="A195" s="73"/>
      <c r="B195" s="73"/>
      <c r="C195" s="73"/>
      <c r="D195" s="74"/>
      <c r="E195" s="84"/>
      <c r="F195" s="84"/>
      <c r="G195" s="85"/>
      <c r="H195" s="85"/>
      <c r="I195" s="94"/>
      <c r="J195" s="95"/>
      <c r="K195" s="96"/>
      <c r="L195" s="96"/>
      <c r="M195" s="96"/>
      <c r="N195" s="97"/>
      <c r="O195" s="97"/>
      <c r="P195" s="40"/>
      <c r="Q195" s="40"/>
      <c r="R195" s="40"/>
      <c r="S195" s="40"/>
      <c r="T195" s="84"/>
      <c r="U195" s="84"/>
      <c r="V195" s="98"/>
      <c r="W195" s="98"/>
      <c r="X195" s="40"/>
      <c r="Y195" s="40"/>
      <c r="Z195" s="40"/>
      <c r="AA195" s="40"/>
      <c r="AB195" s="40"/>
      <c r="AC195" s="40"/>
      <c r="AD195" s="40"/>
      <c r="AE195" s="40"/>
      <c r="AF195" s="34"/>
      <c r="AG195" s="34"/>
      <c r="AH195" s="34"/>
      <c r="AI195" s="34"/>
      <c r="AJ195" s="80"/>
      <c r="AK195" s="99"/>
      <c r="AL195" s="17"/>
      <c r="AM195" s="100"/>
      <c r="AN195" s="43"/>
      <c r="AO195" s="100"/>
      <c r="AP195" s="42"/>
      <c r="AQ195" s="39"/>
      <c r="AR195" s="39"/>
      <c r="AS195" s="39"/>
      <c r="AT195" s="39"/>
      <c r="AU195" s="40"/>
      <c r="AV195" s="39"/>
      <c r="AW195" s="39"/>
      <c r="AX195" s="39"/>
    </row>
    <row r="196">
      <c r="A196" s="73"/>
      <c r="B196" s="73"/>
      <c r="C196" s="73"/>
      <c r="D196" s="74"/>
      <c r="E196" s="84"/>
      <c r="F196" s="84"/>
      <c r="G196" s="85"/>
      <c r="H196" s="85"/>
      <c r="I196" s="94"/>
      <c r="J196" s="95"/>
      <c r="K196" s="96"/>
      <c r="L196" s="96"/>
      <c r="M196" s="96"/>
      <c r="N196" s="97"/>
      <c r="O196" s="97"/>
      <c r="P196" s="40"/>
      <c r="Q196" s="40"/>
      <c r="R196" s="40"/>
      <c r="S196" s="40"/>
      <c r="T196" s="84"/>
      <c r="U196" s="84"/>
      <c r="V196" s="98"/>
      <c r="W196" s="98"/>
      <c r="X196" s="40"/>
      <c r="Y196" s="40"/>
      <c r="Z196" s="40"/>
      <c r="AA196" s="40"/>
      <c r="AB196" s="40"/>
      <c r="AC196" s="40"/>
      <c r="AD196" s="40"/>
      <c r="AE196" s="40"/>
      <c r="AF196" s="34"/>
      <c r="AG196" s="34"/>
      <c r="AH196" s="34"/>
      <c r="AI196" s="34"/>
      <c r="AJ196" s="80"/>
      <c r="AK196" s="99"/>
      <c r="AL196" s="17"/>
      <c r="AM196" s="100"/>
      <c r="AN196" s="43"/>
      <c r="AO196" s="100"/>
      <c r="AP196" s="42"/>
      <c r="AQ196" s="39"/>
      <c r="AR196" s="39"/>
      <c r="AS196" s="39"/>
      <c r="AT196" s="39"/>
      <c r="AU196" s="40"/>
      <c r="AV196" s="39"/>
      <c r="AW196" s="39"/>
      <c r="AX196" s="39"/>
    </row>
    <row r="197">
      <c r="A197" s="73"/>
      <c r="B197" s="73"/>
      <c r="C197" s="73"/>
      <c r="D197" s="74"/>
      <c r="E197" s="84"/>
      <c r="F197" s="84"/>
      <c r="G197" s="85"/>
      <c r="H197" s="85"/>
      <c r="I197" s="94"/>
      <c r="J197" s="95"/>
      <c r="K197" s="96"/>
      <c r="L197" s="96"/>
      <c r="M197" s="96"/>
      <c r="N197" s="97"/>
      <c r="O197" s="97"/>
      <c r="P197" s="40"/>
      <c r="Q197" s="40"/>
      <c r="R197" s="40"/>
      <c r="S197" s="40"/>
      <c r="T197" s="84"/>
      <c r="U197" s="84"/>
      <c r="V197" s="98"/>
      <c r="W197" s="98"/>
      <c r="X197" s="40"/>
      <c r="Y197" s="40"/>
      <c r="Z197" s="40"/>
      <c r="AA197" s="40"/>
      <c r="AB197" s="40"/>
      <c r="AC197" s="40"/>
      <c r="AD197" s="40"/>
      <c r="AE197" s="40"/>
      <c r="AF197" s="34"/>
      <c r="AG197" s="34"/>
      <c r="AH197" s="34"/>
      <c r="AI197" s="34"/>
      <c r="AJ197" s="80"/>
      <c r="AK197" s="99"/>
      <c r="AL197" s="17"/>
      <c r="AM197" s="100"/>
      <c r="AN197" s="43"/>
      <c r="AO197" s="100"/>
      <c r="AP197" s="42"/>
      <c r="AQ197" s="39"/>
      <c r="AR197" s="39"/>
      <c r="AS197" s="39"/>
      <c r="AT197" s="39"/>
      <c r="AU197" s="40"/>
      <c r="AV197" s="39"/>
      <c r="AW197" s="39"/>
      <c r="AX197" s="39"/>
    </row>
    <row r="198">
      <c r="A198" s="73"/>
      <c r="B198" s="73"/>
      <c r="C198" s="73"/>
      <c r="D198" s="74"/>
      <c r="E198" s="84"/>
      <c r="F198" s="84"/>
      <c r="G198" s="85"/>
      <c r="H198" s="85"/>
      <c r="I198" s="94"/>
      <c r="J198" s="95"/>
      <c r="K198" s="96"/>
      <c r="L198" s="96"/>
      <c r="M198" s="96"/>
      <c r="N198" s="97"/>
      <c r="O198" s="97"/>
      <c r="P198" s="40"/>
      <c r="Q198" s="40"/>
      <c r="R198" s="40"/>
      <c r="S198" s="40"/>
      <c r="T198" s="84"/>
      <c r="U198" s="84"/>
      <c r="V198" s="98"/>
      <c r="W198" s="98"/>
      <c r="X198" s="40"/>
      <c r="Y198" s="40"/>
      <c r="Z198" s="40"/>
      <c r="AA198" s="40"/>
      <c r="AB198" s="40"/>
      <c r="AC198" s="40"/>
      <c r="AD198" s="40"/>
      <c r="AE198" s="40"/>
      <c r="AF198" s="34"/>
      <c r="AG198" s="34"/>
      <c r="AH198" s="34"/>
      <c r="AI198" s="34"/>
      <c r="AJ198" s="80"/>
      <c r="AK198" s="99"/>
      <c r="AL198" s="17"/>
      <c r="AM198" s="100"/>
      <c r="AN198" s="43"/>
      <c r="AO198" s="100"/>
      <c r="AP198" s="42"/>
      <c r="AQ198" s="39"/>
      <c r="AR198" s="39"/>
      <c r="AS198" s="39"/>
      <c r="AT198" s="39"/>
      <c r="AU198" s="40"/>
      <c r="AV198" s="39"/>
      <c r="AW198" s="39"/>
      <c r="AX198" s="39"/>
    </row>
    <row r="199">
      <c r="A199" s="73"/>
      <c r="B199" s="73"/>
      <c r="C199" s="73"/>
      <c r="D199" s="74"/>
      <c r="E199" s="84"/>
      <c r="F199" s="84"/>
      <c r="G199" s="85"/>
      <c r="H199" s="85"/>
      <c r="I199" s="94"/>
      <c r="J199" s="95"/>
      <c r="K199" s="96"/>
      <c r="L199" s="96"/>
      <c r="M199" s="96"/>
      <c r="N199" s="97"/>
      <c r="O199" s="97"/>
      <c r="P199" s="40"/>
      <c r="Q199" s="40"/>
      <c r="R199" s="40"/>
      <c r="S199" s="40"/>
      <c r="T199" s="84"/>
      <c r="U199" s="84"/>
      <c r="V199" s="98"/>
      <c r="W199" s="98"/>
      <c r="X199" s="40"/>
      <c r="Y199" s="40"/>
      <c r="Z199" s="40"/>
      <c r="AA199" s="40"/>
      <c r="AB199" s="40"/>
      <c r="AC199" s="40"/>
      <c r="AD199" s="40"/>
      <c r="AE199" s="40"/>
      <c r="AF199" s="34"/>
      <c r="AG199" s="34"/>
      <c r="AH199" s="34"/>
      <c r="AI199" s="34"/>
      <c r="AJ199" s="80"/>
      <c r="AK199" s="99"/>
      <c r="AL199" s="17"/>
      <c r="AM199" s="100"/>
      <c r="AN199" s="43"/>
      <c r="AO199" s="100"/>
      <c r="AP199" s="42"/>
      <c r="AQ199" s="39"/>
      <c r="AR199" s="39"/>
      <c r="AS199" s="39"/>
      <c r="AT199" s="39"/>
      <c r="AU199" s="40"/>
      <c r="AV199" s="39"/>
      <c r="AW199" s="39"/>
      <c r="AX199" s="39"/>
    </row>
    <row r="200">
      <c r="A200" s="73"/>
      <c r="B200" s="73"/>
      <c r="C200" s="73"/>
      <c r="D200" s="74"/>
      <c r="E200" s="84"/>
      <c r="F200" s="84"/>
      <c r="G200" s="85"/>
      <c r="H200" s="85"/>
      <c r="I200" s="94"/>
      <c r="J200" s="95"/>
      <c r="K200" s="96"/>
      <c r="L200" s="96"/>
      <c r="M200" s="96"/>
      <c r="N200" s="97"/>
      <c r="O200" s="97"/>
      <c r="P200" s="40"/>
      <c r="Q200" s="40"/>
      <c r="R200" s="40"/>
      <c r="S200" s="40"/>
      <c r="T200" s="84"/>
      <c r="U200" s="84"/>
      <c r="V200" s="98"/>
      <c r="W200" s="98"/>
      <c r="X200" s="40"/>
      <c r="Y200" s="40"/>
      <c r="Z200" s="40"/>
      <c r="AA200" s="40"/>
      <c r="AB200" s="40"/>
      <c r="AC200" s="40"/>
      <c r="AD200" s="40"/>
      <c r="AE200" s="40"/>
      <c r="AF200" s="34"/>
      <c r="AG200" s="34"/>
      <c r="AH200" s="34"/>
      <c r="AI200" s="34"/>
      <c r="AJ200" s="80"/>
      <c r="AK200" s="99"/>
      <c r="AL200" s="17"/>
      <c r="AM200" s="100"/>
      <c r="AN200" s="43"/>
      <c r="AO200" s="100"/>
      <c r="AP200" s="42"/>
      <c r="AQ200" s="39"/>
      <c r="AR200" s="39"/>
      <c r="AS200" s="39"/>
      <c r="AT200" s="39"/>
      <c r="AU200" s="40"/>
      <c r="AV200" s="39"/>
      <c r="AW200" s="39"/>
      <c r="AX200" s="39"/>
    </row>
    <row r="201">
      <c r="A201" s="73"/>
      <c r="B201" s="73"/>
      <c r="C201" s="73"/>
      <c r="D201" s="74"/>
      <c r="E201" s="84"/>
      <c r="F201" s="84"/>
      <c r="G201" s="85"/>
      <c r="H201" s="85"/>
      <c r="I201" s="94"/>
      <c r="J201" s="95"/>
      <c r="K201" s="96"/>
      <c r="L201" s="96"/>
      <c r="M201" s="96"/>
      <c r="N201" s="97"/>
      <c r="O201" s="97"/>
      <c r="P201" s="40"/>
      <c r="Q201" s="40"/>
      <c r="R201" s="40"/>
      <c r="S201" s="40"/>
      <c r="T201" s="84"/>
      <c r="U201" s="84"/>
      <c r="V201" s="98"/>
      <c r="W201" s="98"/>
      <c r="X201" s="40"/>
      <c r="Y201" s="40"/>
      <c r="Z201" s="40"/>
      <c r="AA201" s="40"/>
      <c r="AB201" s="40"/>
      <c r="AC201" s="40"/>
      <c r="AD201" s="40"/>
      <c r="AE201" s="40"/>
      <c r="AF201" s="34"/>
      <c r="AG201" s="34"/>
      <c r="AH201" s="34"/>
      <c r="AI201" s="34"/>
      <c r="AJ201" s="80"/>
      <c r="AK201" s="99"/>
      <c r="AL201" s="17"/>
      <c r="AM201" s="100"/>
      <c r="AN201" s="43"/>
      <c r="AO201" s="100"/>
      <c r="AP201" s="42"/>
      <c r="AQ201" s="39"/>
      <c r="AR201" s="39"/>
      <c r="AS201" s="39"/>
      <c r="AT201" s="39"/>
      <c r="AU201" s="40"/>
      <c r="AV201" s="39"/>
      <c r="AW201" s="39"/>
      <c r="AX201" s="39"/>
    </row>
    <row r="202">
      <c r="A202" s="73"/>
      <c r="B202" s="73"/>
      <c r="C202" s="73"/>
      <c r="D202" s="74"/>
      <c r="E202" s="84"/>
      <c r="F202" s="84"/>
      <c r="G202" s="85"/>
      <c r="H202" s="85"/>
      <c r="I202" s="94"/>
      <c r="J202" s="95"/>
      <c r="K202" s="96"/>
      <c r="L202" s="96"/>
      <c r="M202" s="96"/>
      <c r="N202" s="97"/>
      <c r="O202" s="97"/>
      <c r="P202" s="40"/>
      <c r="Q202" s="40"/>
      <c r="R202" s="40"/>
      <c r="S202" s="40"/>
      <c r="T202" s="84"/>
      <c r="U202" s="84"/>
      <c r="V202" s="98"/>
      <c r="W202" s="98"/>
      <c r="X202" s="40"/>
      <c r="Y202" s="40"/>
      <c r="Z202" s="40"/>
      <c r="AA202" s="40"/>
      <c r="AB202" s="40"/>
      <c r="AC202" s="40"/>
      <c r="AD202" s="40"/>
      <c r="AE202" s="40"/>
      <c r="AF202" s="34"/>
      <c r="AG202" s="34"/>
      <c r="AH202" s="34"/>
      <c r="AI202" s="34"/>
      <c r="AJ202" s="80"/>
      <c r="AK202" s="99"/>
      <c r="AL202" s="17"/>
      <c r="AM202" s="100"/>
      <c r="AN202" s="43"/>
      <c r="AO202" s="100"/>
      <c r="AP202" s="42"/>
      <c r="AQ202" s="39"/>
      <c r="AR202" s="39"/>
      <c r="AS202" s="39"/>
      <c r="AT202" s="39"/>
      <c r="AU202" s="40"/>
      <c r="AV202" s="39"/>
      <c r="AW202" s="39"/>
      <c r="AX202" s="39"/>
    </row>
    <row r="203">
      <c r="A203" s="73"/>
      <c r="B203" s="73"/>
      <c r="C203" s="73"/>
      <c r="D203" s="74"/>
      <c r="E203" s="84"/>
      <c r="F203" s="84"/>
      <c r="G203" s="85"/>
      <c r="H203" s="85"/>
      <c r="I203" s="94"/>
      <c r="J203" s="95"/>
      <c r="K203" s="96"/>
      <c r="L203" s="96"/>
      <c r="M203" s="96"/>
      <c r="N203" s="97"/>
      <c r="O203" s="97"/>
      <c r="P203" s="40"/>
      <c r="Q203" s="40"/>
      <c r="R203" s="40"/>
      <c r="S203" s="40"/>
      <c r="T203" s="84"/>
      <c r="U203" s="84"/>
      <c r="V203" s="98"/>
      <c r="W203" s="98"/>
      <c r="X203" s="40"/>
      <c r="Y203" s="40"/>
      <c r="Z203" s="40"/>
      <c r="AA203" s="40"/>
      <c r="AB203" s="40"/>
      <c r="AC203" s="40"/>
      <c r="AD203" s="40"/>
      <c r="AE203" s="40"/>
      <c r="AF203" s="34"/>
      <c r="AG203" s="34"/>
      <c r="AH203" s="34"/>
      <c r="AI203" s="34"/>
      <c r="AJ203" s="80"/>
      <c r="AK203" s="99"/>
      <c r="AL203" s="17"/>
      <c r="AM203" s="100"/>
      <c r="AN203" s="43"/>
      <c r="AO203" s="100"/>
      <c r="AP203" s="42"/>
      <c r="AQ203" s="39"/>
      <c r="AR203" s="39"/>
      <c r="AS203" s="39"/>
      <c r="AT203" s="39"/>
      <c r="AU203" s="40"/>
      <c r="AV203" s="39"/>
      <c r="AW203" s="39"/>
      <c r="AX203" s="39"/>
    </row>
    <row r="204">
      <c r="A204" s="73"/>
      <c r="B204" s="73"/>
      <c r="C204" s="73"/>
      <c r="D204" s="74"/>
      <c r="E204" s="84"/>
      <c r="F204" s="84"/>
      <c r="G204" s="85"/>
      <c r="H204" s="85"/>
      <c r="I204" s="94"/>
      <c r="J204" s="95"/>
      <c r="K204" s="96"/>
      <c r="L204" s="96"/>
      <c r="M204" s="96"/>
      <c r="N204" s="97"/>
      <c r="O204" s="97"/>
      <c r="P204" s="40"/>
      <c r="Q204" s="40"/>
      <c r="R204" s="40"/>
      <c r="S204" s="40"/>
      <c r="T204" s="84"/>
      <c r="U204" s="84"/>
      <c r="V204" s="98"/>
      <c r="W204" s="98"/>
      <c r="X204" s="40"/>
      <c r="Y204" s="40"/>
      <c r="Z204" s="40"/>
      <c r="AA204" s="40"/>
      <c r="AB204" s="40"/>
      <c r="AC204" s="40"/>
      <c r="AD204" s="40"/>
      <c r="AE204" s="40"/>
      <c r="AF204" s="34"/>
      <c r="AG204" s="34"/>
      <c r="AH204" s="34"/>
      <c r="AI204" s="34"/>
      <c r="AJ204" s="80"/>
      <c r="AK204" s="99"/>
      <c r="AL204" s="17"/>
      <c r="AM204" s="100"/>
      <c r="AN204" s="43"/>
      <c r="AO204" s="100"/>
      <c r="AP204" s="42"/>
      <c r="AQ204" s="39"/>
      <c r="AR204" s="39"/>
      <c r="AS204" s="39"/>
      <c r="AT204" s="39"/>
      <c r="AU204" s="40"/>
      <c r="AV204" s="39"/>
      <c r="AW204" s="39"/>
      <c r="AX204" s="39"/>
    </row>
    <row r="205">
      <c r="A205" s="73"/>
      <c r="B205" s="73"/>
      <c r="C205" s="73"/>
      <c r="D205" s="74"/>
      <c r="E205" s="84"/>
      <c r="F205" s="84"/>
      <c r="G205" s="85"/>
      <c r="H205" s="85"/>
      <c r="I205" s="94"/>
      <c r="J205" s="95"/>
      <c r="K205" s="96"/>
      <c r="L205" s="96"/>
      <c r="M205" s="96"/>
      <c r="N205" s="97"/>
      <c r="O205" s="97"/>
      <c r="P205" s="40"/>
      <c r="Q205" s="40"/>
      <c r="R205" s="40"/>
      <c r="S205" s="40"/>
      <c r="T205" s="84"/>
      <c r="U205" s="84"/>
      <c r="V205" s="98"/>
      <c r="W205" s="98"/>
      <c r="X205" s="40"/>
      <c r="Y205" s="40"/>
      <c r="Z205" s="40"/>
      <c r="AA205" s="40"/>
      <c r="AB205" s="40"/>
      <c r="AC205" s="40"/>
      <c r="AD205" s="40"/>
      <c r="AE205" s="40"/>
      <c r="AF205" s="34"/>
      <c r="AG205" s="34"/>
      <c r="AH205" s="34"/>
      <c r="AI205" s="34"/>
      <c r="AJ205" s="80"/>
      <c r="AK205" s="99"/>
      <c r="AL205" s="17"/>
      <c r="AM205" s="100"/>
      <c r="AN205" s="43"/>
      <c r="AO205" s="100"/>
      <c r="AP205" s="42"/>
      <c r="AQ205" s="39"/>
      <c r="AR205" s="39"/>
      <c r="AS205" s="39"/>
      <c r="AT205" s="39"/>
      <c r="AU205" s="40"/>
      <c r="AV205" s="39"/>
      <c r="AW205" s="39"/>
      <c r="AX205" s="39"/>
    </row>
    <row r="206">
      <c r="A206" s="73"/>
      <c r="B206" s="73"/>
      <c r="C206" s="73"/>
      <c r="D206" s="74"/>
      <c r="E206" s="84"/>
      <c r="F206" s="84"/>
      <c r="G206" s="85"/>
      <c r="H206" s="85"/>
      <c r="I206" s="94"/>
      <c r="J206" s="95"/>
      <c r="K206" s="96"/>
      <c r="L206" s="96"/>
      <c r="M206" s="96"/>
      <c r="N206" s="97"/>
      <c r="O206" s="97"/>
      <c r="P206" s="40"/>
      <c r="Q206" s="40"/>
      <c r="R206" s="40"/>
      <c r="S206" s="40"/>
      <c r="T206" s="84"/>
      <c r="U206" s="84"/>
      <c r="V206" s="98"/>
      <c r="W206" s="98"/>
      <c r="X206" s="40"/>
      <c r="Y206" s="40"/>
      <c r="Z206" s="40"/>
      <c r="AA206" s="40"/>
      <c r="AB206" s="40"/>
      <c r="AC206" s="40"/>
      <c r="AD206" s="40"/>
      <c r="AE206" s="40"/>
      <c r="AF206" s="34"/>
      <c r="AG206" s="34"/>
      <c r="AH206" s="34"/>
      <c r="AI206" s="34"/>
      <c r="AJ206" s="80"/>
      <c r="AK206" s="99"/>
      <c r="AL206" s="17"/>
      <c r="AM206" s="100"/>
      <c r="AN206" s="43"/>
      <c r="AO206" s="100"/>
      <c r="AP206" s="42"/>
      <c r="AQ206" s="39"/>
      <c r="AR206" s="39"/>
      <c r="AS206" s="39"/>
      <c r="AT206" s="39"/>
      <c r="AU206" s="40"/>
      <c r="AV206" s="39"/>
      <c r="AW206" s="39"/>
      <c r="AX206" s="39"/>
    </row>
    <row r="207">
      <c r="A207" s="73"/>
      <c r="B207" s="73"/>
      <c r="C207" s="73"/>
      <c r="D207" s="74"/>
      <c r="E207" s="84"/>
      <c r="F207" s="84"/>
      <c r="G207" s="85"/>
      <c r="H207" s="85"/>
      <c r="I207" s="94"/>
      <c r="J207" s="95"/>
      <c r="K207" s="96"/>
      <c r="L207" s="96"/>
      <c r="M207" s="96"/>
      <c r="N207" s="97"/>
      <c r="O207" s="97"/>
      <c r="P207" s="40"/>
      <c r="Q207" s="40"/>
      <c r="R207" s="40"/>
      <c r="S207" s="40"/>
      <c r="T207" s="84"/>
      <c r="U207" s="84"/>
      <c r="V207" s="98"/>
      <c r="W207" s="98"/>
      <c r="X207" s="40"/>
      <c r="Y207" s="40"/>
      <c r="Z207" s="40"/>
      <c r="AA207" s="40"/>
      <c r="AB207" s="40"/>
      <c r="AC207" s="40"/>
      <c r="AD207" s="40"/>
      <c r="AE207" s="40"/>
      <c r="AF207" s="34"/>
      <c r="AG207" s="34"/>
      <c r="AH207" s="34"/>
      <c r="AI207" s="34"/>
      <c r="AJ207" s="80"/>
      <c r="AK207" s="99"/>
      <c r="AL207" s="17"/>
      <c r="AM207" s="100"/>
      <c r="AN207" s="43"/>
      <c r="AO207" s="100"/>
      <c r="AP207" s="42"/>
      <c r="AQ207" s="39"/>
      <c r="AR207" s="39"/>
      <c r="AS207" s="39"/>
      <c r="AT207" s="39"/>
      <c r="AU207" s="40"/>
      <c r="AV207" s="39"/>
      <c r="AW207" s="39"/>
      <c r="AX207" s="39"/>
    </row>
    <row r="208">
      <c r="A208" s="73"/>
      <c r="B208" s="73"/>
      <c r="C208" s="73"/>
      <c r="D208" s="74"/>
      <c r="E208" s="84"/>
      <c r="F208" s="84"/>
      <c r="G208" s="85"/>
      <c r="H208" s="85"/>
      <c r="I208" s="94"/>
      <c r="J208" s="95"/>
      <c r="K208" s="96"/>
      <c r="L208" s="96"/>
      <c r="M208" s="96"/>
      <c r="N208" s="97"/>
      <c r="O208" s="97"/>
      <c r="P208" s="40"/>
      <c r="Q208" s="40"/>
      <c r="R208" s="40"/>
      <c r="S208" s="40"/>
      <c r="T208" s="84"/>
      <c r="U208" s="84"/>
      <c r="V208" s="98"/>
      <c r="W208" s="98"/>
      <c r="X208" s="40"/>
      <c r="Y208" s="40"/>
      <c r="Z208" s="40"/>
      <c r="AA208" s="40"/>
      <c r="AB208" s="40"/>
      <c r="AC208" s="40"/>
      <c r="AD208" s="40"/>
      <c r="AE208" s="40"/>
      <c r="AF208" s="34"/>
      <c r="AG208" s="34"/>
      <c r="AH208" s="34"/>
      <c r="AI208" s="34"/>
      <c r="AJ208" s="80"/>
      <c r="AK208" s="99"/>
      <c r="AL208" s="17"/>
      <c r="AM208" s="100"/>
      <c r="AN208" s="43"/>
      <c r="AO208" s="100"/>
      <c r="AP208" s="42"/>
      <c r="AQ208" s="39"/>
      <c r="AR208" s="39"/>
      <c r="AS208" s="39"/>
      <c r="AT208" s="39"/>
      <c r="AU208" s="40"/>
      <c r="AV208" s="39"/>
      <c r="AW208" s="39"/>
      <c r="AX208" s="39"/>
    </row>
    <row r="209">
      <c r="A209" s="73"/>
      <c r="B209" s="73"/>
      <c r="C209" s="73"/>
      <c r="D209" s="74"/>
      <c r="E209" s="84"/>
      <c r="F209" s="84"/>
      <c r="G209" s="85"/>
      <c r="H209" s="85"/>
      <c r="I209" s="94"/>
      <c r="J209" s="95"/>
      <c r="K209" s="96"/>
      <c r="L209" s="96"/>
      <c r="M209" s="96"/>
      <c r="N209" s="97"/>
      <c r="O209" s="97"/>
      <c r="P209" s="40"/>
      <c r="Q209" s="40"/>
      <c r="R209" s="40"/>
      <c r="S209" s="40"/>
      <c r="T209" s="84"/>
      <c r="U209" s="84"/>
      <c r="V209" s="98"/>
      <c r="W209" s="98"/>
      <c r="X209" s="40"/>
      <c r="Y209" s="40"/>
      <c r="Z209" s="40"/>
      <c r="AA209" s="40"/>
      <c r="AB209" s="40"/>
      <c r="AC209" s="40"/>
      <c r="AD209" s="40"/>
      <c r="AE209" s="40"/>
      <c r="AF209" s="34"/>
      <c r="AG209" s="34"/>
      <c r="AH209" s="34"/>
      <c r="AI209" s="34"/>
      <c r="AJ209" s="80"/>
      <c r="AK209" s="99"/>
      <c r="AL209" s="17"/>
      <c r="AM209" s="100"/>
      <c r="AN209" s="43"/>
      <c r="AO209" s="100"/>
      <c r="AP209" s="42"/>
      <c r="AQ209" s="39"/>
      <c r="AR209" s="39"/>
      <c r="AS209" s="39"/>
      <c r="AT209" s="39"/>
      <c r="AU209" s="40"/>
      <c r="AV209" s="39"/>
      <c r="AW209" s="39"/>
      <c r="AX209" s="39"/>
    </row>
    <row r="210">
      <c r="A210" s="73"/>
      <c r="B210" s="73"/>
      <c r="C210" s="73"/>
      <c r="D210" s="74"/>
      <c r="E210" s="84"/>
      <c r="F210" s="84"/>
      <c r="G210" s="85"/>
      <c r="H210" s="85"/>
      <c r="I210" s="94"/>
      <c r="J210" s="95"/>
      <c r="K210" s="96"/>
      <c r="L210" s="96"/>
      <c r="M210" s="96"/>
      <c r="N210" s="97"/>
      <c r="O210" s="97"/>
      <c r="P210" s="40"/>
      <c r="Q210" s="40"/>
      <c r="R210" s="40"/>
      <c r="S210" s="40"/>
      <c r="T210" s="84"/>
      <c r="U210" s="84"/>
      <c r="V210" s="98"/>
      <c r="W210" s="98"/>
      <c r="X210" s="40"/>
      <c r="Y210" s="40"/>
      <c r="Z210" s="40"/>
      <c r="AA210" s="40"/>
      <c r="AB210" s="40"/>
      <c r="AC210" s="40"/>
      <c r="AD210" s="40"/>
      <c r="AE210" s="40"/>
      <c r="AF210" s="34"/>
      <c r="AG210" s="34"/>
      <c r="AH210" s="34"/>
      <c r="AI210" s="34"/>
      <c r="AJ210" s="80"/>
      <c r="AK210" s="99"/>
      <c r="AL210" s="17"/>
      <c r="AM210" s="100"/>
      <c r="AN210" s="43"/>
      <c r="AO210" s="100"/>
      <c r="AP210" s="42"/>
      <c r="AQ210" s="39"/>
      <c r="AR210" s="39"/>
      <c r="AS210" s="39"/>
      <c r="AT210" s="39"/>
      <c r="AU210" s="40"/>
      <c r="AV210" s="39"/>
      <c r="AW210" s="39"/>
      <c r="AX210" s="39"/>
    </row>
    <row r="211">
      <c r="A211" s="73"/>
      <c r="B211" s="73"/>
      <c r="C211" s="73"/>
      <c r="D211" s="74"/>
      <c r="E211" s="84"/>
      <c r="F211" s="84"/>
      <c r="G211" s="85"/>
      <c r="H211" s="85"/>
      <c r="I211" s="94"/>
      <c r="J211" s="95"/>
      <c r="K211" s="96"/>
      <c r="L211" s="96"/>
      <c r="M211" s="96"/>
      <c r="N211" s="97"/>
      <c r="O211" s="97"/>
      <c r="P211" s="40"/>
      <c r="Q211" s="40"/>
      <c r="R211" s="40"/>
      <c r="S211" s="40"/>
      <c r="T211" s="84"/>
      <c r="U211" s="84"/>
      <c r="V211" s="98"/>
      <c r="W211" s="98"/>
      <c r="X211" s="40"/>
      <c r="Y211" s="40"/>
      <c r="Z211" s="40"/>
      <c r="AA211" s="40"/>
      <c r="AB211" s="40"/>
      <c r="AC211" s="40"/>
      <c r="AD211" s="40"/>
      <c r="AE211" s="40"/>
      <c r="AF211" s="34"/>
      <c r="AG211" s="34"/>
      <c r="AH211" s="34"/>
      <c r="AI211" s="34"/>
      <c r="AJ211" s="80"/>
      <c r="AK211" s="99"/>
      <c r="AL211" s="17"/>
      <c r="AM211" s="100"/>
      <c r="AN211" s="43"/>
      <c r="AO211" s="100"/>
      <c r="AP211" s="42"/>
      <c r="AQ211" s="39"/>
      <c r="AR211" s="39"/>
      <c r="AS211" s="39"/>
      <c r="AT211" s="39"/>
      <c r="AU211" s="40"/>
      <c r="AV211" s="39"/>
      <c r="AW211" s="39"/>
      <c r="AX211" s="39"/>
    </row>
    <row r="212">
      <c r="A212" s="73"/>
      <c r="B212" s="73"/>
      <c r="C212" s="73"/>
      <c r="D212" s="74"/>
      <c r="E212" s="84"/>
      <c r="F212" s="84"/>
      <c r="G212" s="85"/>
      <c r="H212" s="85"/>
      <c r="I212" s="94"/>
      <c r="J212" s="95"/>
      <c r="K212" s="96"/>
      <c r="L212" s="96"/>
      <c r="M212" s="96"/>
      <c r="N212" s="97"/>
      <c r="O212" s="97"/>
      <c r="P212" s="40"/>
      <c r="Q212" s="40"/>
      <c r="R212" s="40"/>
      <c r="S212" s="40"/>
      <c r="T212" s="84"/>
      <c r="U212" s="84"/>
      <c r="V212" s="98"/>
      <c r="W212" s="98"/>
      <c r="X212" s="40"/>
      <c r="Y212" s="40"/>
      <c r="Z212" s="40"/>
      <c r="AA212" s="40"/>
      <c r="AB212" s="40"/>
      <c r="AC212" s="40"/>
      <c r="AD212" s="40"/>
      <c r="AE212" s="40"/>
      <c r="AF212" s="34"/>
      <c r="AG212" s="34"/>
      <c r="AH212" s="34"/>
      <c r="AI212" s="34"/>
      <c r="AJ212" s="80"/>
      <c r="AK212" s="99"/>
      <c r="AL212" s="17"/>
      <c r="AM212" s="100"/>
      <c r="AN212" s="43"/>
      <c r="AO212" s="100"/>
      <c r="AP212" s="42"/>
      <c r="AQ212" s="39"/>
      <c r="AR212" s="39"/>
      <c r="AS212" s="39"/>
      <c r="AT212" s="39"/>
      <c r="AU212" s="40"/>
      <c r="AV212" s="39"/>
      <c r="AW212" s="39"/>
      <c r="AX212" s="39"/>
    </row>
    <row r="213">
      <c r="A213" s="73"/>
      <c r="B213" s="73"/>
      <c r="C213" s="73"/>
      <c r="D213" s="74"/>
      <c r="E213" s="84"/>
      <c r="F213" s="84"/>
      <c r="G213" s="85"/>
      <c r="H213" s="85"/>
      <c r="I213" s="94"/>
      <c r="J213" s="95"/>
      <c r="K213" s="96"/>
      <c r="L213" s="96"/>
      <c r="M213" s="96"/>
      <c r="N213" s="97"/>
      <c r="O213" s="97"/>
      <c r="P213" s="40"/>
      <c r="Q213" s="40"/>
      <c r="R213" s="40"/>
      <c r="S213" s="40"/>
      <c r="T213" s="84"/>
      <c r="U213" s="84"/>
      <c r="V213" s="98"/>
      <c r="W213" s="98"/>
      <c r="X213" s="40"/>
      <c r="Y213" s="40"/>
      <c r="Z213" s="40"/>
      <c r="AA213" s="40"/>
      <c r="AB213" s="40"/>
      <c r="AC213" s="40"/>
      <c r="AD213" s="40"/>
      <c r="AE213" s="40"/>
      <c r="AF213" s="34"/>
      <c r="AG213" s="34"/>
      <c r="AH213" s="34"/>
      <c r="AI213" s="34"/>
      <c r="AJ213" s="80"/>
      <c r="AK213" s="99"/>
      <c r="AL213" s="17"/>
      <c r="AM213" s="100"/>
      <c r="AN213" s="43"/>
      <c r="AO213" s="100"/>
      <c r="AP213" s="42"/>
      <c r="AQ213" s="39"/>
      <c r="AR213" s="39"/>
      <c r="AS213" s="39"/>
      <c r="AT213" s="39"/>
      <c r="AU213" s="40"/>
      <c r="AV213" s="39"/>
      <c r="AW213" s="39"/>
      <c r="AX213" s="39"/>
    </row>
    <row r="214">
      <c r="A214" s="73"/>
      <c r="B214" s="73"/>
      <c r="C214" s="73"/>
      <c r="D214" s="74"/>
      <c r="E214" s="84"/>
      <c r="F214" s="84"/>
      <c r="G214" s="85"/>
      <c r="H214" s="85"/>
      <c r="I214" s="94"/>
      <c r="J214" s="95"/>
      <c r="K214" s="96"/>
      <c r="L214" s="96"/>
      <c r="M214" s="96"/>
      <c r="N214" s="97"/>
      <c r="O214" s="97"/>
      <c r="P214" s="40"/>
      <c r="Q214" s="40"/>
      <c r="R214" s="40"/>
      <c r="S214" s="40"/>
      <c r="T214" s="84"/>
      <c r="U214" s="84"/>
      <c r="V214" s="98"/>
      <c r="W214" s="98"/>
      <c r="X214" s="40"/>
      <c r="Y214" s="40"/>
      <c r="Z214" s="40"/>
      <c r="AA214" s="40"/>
      <c r="AB214" s="40"/>
      <c r="AC214" s="40"/>
      <c r="AD214" s="40"/>
      <c r="AE214" s="40"/>
      <c r="AF214" s="34"/>
      <c r="AG214" s="34"/>
      <c r="AH214" s="34"/>
      <c r="AI214" s="34"/>
      <c r="AJ214" s="80"/>
      <c r="AK214" s="99"/>
      <c r="AL214" s="17"/>
      <c r="AM214" s="100"/>
      <c r="AN214" s="43"/>
      <c r="AO214" s="100"/>
      <c r="AP214" s="42"/>
      <c r="AQ214" s="39"/>
      <c r="AR214" s="39"/>
      <c r="AS214" s="39"/>
      <c r="AT214" s="39"/>
      <c r="AU214" s="40"/>
      <c r="AV214" s="39"/>
      <c r="AW214" s="39"/>
      <c r="AX214" s="39"/>
    </row>
    <row r="215">
      <c r="A215" s="73"/>
      <c r="B215" s="73"/>
      <c r="C215" s="73"/>
      <c r="D215" s="74"/>
      <c r="E215" s="84"/>
      <c r="F215" s="84"/>
      <c r="G215" s="85"/>
      <c r="H215" s="85"/>
      <c r="I215" s="94"/>
      <c r="J215" s="95"/>
      <c r="K215" s="96"/>
      <c r="L215" s="96"/>
      <c r="M215" s="96"/>
      <c r="N215" s="97"/>
      <c r="O215" s="97"/>
      <c r="P215" s="40"/>
      <c r="Q215" s="40"/>
      <c r="R215" s="40"/>
      <c r="S215" s="40"/>
      <c r="T215" s="84"/>
      <c r="U215" s="84"/>
      <c r="V215" s="98"/>
      <c r="W215" s="98"/>
      <c r="X215" s="40"/>
      <c r="Y215" s="40"/>
      <c r="Z215" s="40"/>
      <c r="AA215" s="40"/>
      <c r="AB215" s="40"/>
      <c r="AC215" s="40"/>
      <c r="AD215" s="40"/>
      <c r="AE215" s="40"/>
      <c r="AF215" s="34"/>
      <c r="AG215" s="34"/>
      <c r="AH215" s="34"/>
      <c r="AI215" s="34"/>
      <c r="AJ215" s="80"/>
      <c r="AK215" s="99"/>
      <c r="AL215" s="17"/>
      <c r="AM215" s="100"/>
      <c r="AN215" s="43"/>
      <c r="AO215" s="100"/>
      <c r="AP215" s="42"/>
      <c r="AQ215" s="39"/>
      <c r="AR215" s="39"/>
      <c r="AS215" s="39"/>
      <c r="AT215" s="39"/>
      <c r="AU215" s="40"/>
      <c r="AV215" s="39"/>
      <c r="AW215" s="39"/>
      <c r="AX215" s="39"/>
    </row>
    <row r="216">
      <c r="A216" s="73"/>
      <c r="B216" s="73"/>
      <c r="C216" s="73"/>
      <c r="D216" s="74"/>
      <c r="E216" s="84"/>
      <c r="F216" s="84"/>
      <c r="G216" s="85"/>
      <c r="H216" s="85"/>
      <c r="I216" s="94"/>
      <c r="J216" s="95"/>
      <c r="K216" s="96"/>
      <c r="L216" s="96"/>
      <c r="M216" s="96"/>
      <c r="N216" s="97"/>
      <c r="O216" s="97"/>
      <c r="P216" s="40"/>
      <c r="Q216" s="40"/>
      <c r="R216" s="40"/>
      <c r="S216" s="40"/>
      <c r="T216" s="84"/>
      <c r="U216" s="84"/>
      <c r="V216" s="98"/>
      <c r="W216" s="98"/>
      <c r="X216" s="40"/>
      <c r="Y216" s="40"/>
      <c r="Z216" s="40"/>
      <c r="AA216" s="40"/>
      <c r="AB216" s="40"/>
      <c r="AC216" s="40"/>
      <c r="AD216" s="40"/>
      <c r="AE216" s="40"/>
      <c r="AF216" s="34"/>
      <c r="AG216" s="34"/>
      <c r="AH216" s="34"/>
      <c r="AI216" s="34"/>
      <c r="AJ216" s="80"/>
      <c r="AK216" s="99"/>
      <c r="AL216" s="17"/>
      <c r="AM216" s="100"/>
      <c r="AN216" s="43"/>
      <c r="AO216" s="100"/>
      <c r="AP216" s="42"/>
      <c r="AQ216" s="39"/>
      <c r="AR216" s="39"/>
      <c r="AS216" s="39"/>
      <c r="AT216" s="39"/>
      <c r="AU216" s="40"/>
      <c r="AV216" s="39"/>
      <c r="AW216" s="39"/>
      <c r="AX216" s="39"/>
    </row>
    <row r="217">
      <c r="A217" s="73"/>
      <c r="B217" s="73"/>
      <c r="C217" s="73"/>
      <c r="D217" s="74"/>
      <c r="E217" s="84"/>
      <c r="F217" s="84"/>
      <c r="G217" s="85"/>
      <c r="H217" s="85"/>
      <c r="I217" s="94"/>
      <c r="J217" s="95"/>
      <c r="K217" s="96"/>
      <c r="L217" s="96"/>
      <c r="M217" s="96"/>
      <c r="N217" s="97"/>
      <c r="O217" s="97"/>
      <c r="P217" s="40"/>
      <c r="Q217" s="40"/>
      <c r="R217" s="40"/>
      <c r="S217" s="40"/>
      <c r="T217" s="84"/>
      <c r="U217" s="84"/>
      <c r="V217" s="98"/>
      <c r="W217" s="98"/>
      <c r="X217" s="40"/>
      <c r="Y217" s="40"/>
      <c r="Z217" s="40"/>
      <c r="AA217" s="40"/>
      <c r="AB217" s="40"/>
      <c r="AC217" s="40"/>
      <c r="AD217" s="40"/>
      <c r="AE217" s="40"/>
      <c r="AF217" s="34"/>
      <c r="AG217" s="34"/>
      <c r="AH217" s="34"/>
      <c r="AI217" s="34"/>
      <c r="AJ217" s="80"/>
      <c r="AK217" s="99"/>
      <c r="AL217" s="17"/>
      <c r="AM217" s="100"/>
      <c r="AN217" s="43"/>
      <c r="AO217" s="100"/>
      <c r="AP217" s="42"/>
      <c r="AQ217" s="39"/>
      <c r="AR217" s="39"/>
      <c r="AS217" s="39"/>
      <c r="AT217" s="39"/>
      <c r="AU217" s="40"/>
      <c r="AV217" s="39"/>
      <c r="AW217" s="39"/>
      <c r="AX217" s="39"/>
    </row>
    <row r="218">
      <c r="A218" s="73"/>
      <c r="B218" s="73"/>
      <c r="C218" s="73"/>
      <c r="D218" s="74"/>
      <c r="E218" s="84"/>
      <c r="F218" s="84"/>
      <c r="G218" s="85"/>
      <c r="H218" s="85"/>
      <c r="I218" s="94"/>
      <c r="J218" s="95"/>
      <c r="K218" s="96"/>
      <c r="L218" s="96"/>
      <c r="M218" s="96"/>
      <c r="N218" s="97"/>
      <c r="O218" s="97"/>
      <c r="P218" s="40"/>
      <c r="Q218" s="40"/>
      <c r="R218" s="40"/>
      <c r="S218" s="40"/>
      <c r="T218" s="84"/>
      <c r="U218" s="84"/>
      <c r="V218" s="98"/>
      <c r="W218" s="98"/>
      <c r="X218" s="40"/>
      <c r="Y218" s="40"/>
      <c r="Z218" s="40"/>
      <c r="AA218" s="40"/>
      <c r="AB218" s="40"/>
      <c r="AC218" s="40"/>
      <c r="AD218" s="40"/>
      <c r="AE218" s="40"/>
      <c r="AF218" s="34"/>
      <c r="AG218" s="34"/>
      <c r="AH218" s="34"/>
      <c r="AI218" s="34"/>
      <c r="AJ218" s="80"/>
      <c r="AK218" s="99"/>
      <c r="AL218" s="17"/>
      <c r="AM218" s="100"/>
      <c r="AN218" s="43"/>
      <c r="AO218" s="100"/>
      <c r="AP218" s="42"/>
      <c r="AQ218" s="39"/>
      <c r="AR218" s="39"/>
      <c r="AS218" s="39"/>
      <c r="AT218" s="39"/>
      <c r="AU218" s="40"/>
      <c r="AV218" s="39"/>
      <c r="AW218" s="39"/>
      <c r="AX218" s="39"/>
    </row>
    <row r="219">
      <c r="A219" s="73"/>
      <c r="B219" s="73"/>
      <c r="C219" s="73"/>
      <c r="D219" s="74"/>
      <c r="E219" s="84"/>
      <c r="F219" s="84"/>
      <c r="G219" s="85"/>
      <c r="H219" s="85"/>
      <c r="I219" s="94"/>
      <c r="J219" s="95"/>
      <c r="K219" s="96"/>
      <c r="L219" s="96"/>
      <c r="M219" s="96"/>
      <c r="N219" s="97"/>
      <c r="O219" s="97"/>
      <c r="P219" s="40"/>
      <c r="Q219" s="40"/>
      <c r="R219" s="40"/>
      <c r="S219" s="40"/>
      <c r="T219" s="84"/>
      <c r="U219" s="84"/>
      <c r="V219" s="98"/>
      <c r="W219" s="98"/>
      <c r="X219" s="40"/>
      <c r="Y219" s="40"/>
      <c r="Z219" s="40"/>
      <c r="AA219" s="40"/>
      <c r="AB219" s="40"/>
      <c r="AC219" s="40"/>
      <c r="AD219" s="40"/>
      <c r="AE219" s="40"/>
      <c r="AF219" s="34"/>
      <c r="AG219" s="34"/>
      <c r="AH219" s="34"/>
      <c r="AI219" s="34"/>
      <c r="AJ219" s="80"/>
      <c r="AK219" s="99"/>
      <c r="AL219" s="17"/>
      <c r="AM219" s="100"/>
      <c r="AN219" s="43"/>
      <c r="AO219" s="100"/>
      <c r="AP219" s="42"/>
      <c r="AQ219" s="39"/>
      <c r="AR219" s="39"/>
      <c r="AS219" s="39"/>
      <c r="AT219" s="39"/>
      <c r="AU219" s="40"/>
      <c r="AV219" s="39"/>
      <c r="AW219" s="39"/>
      <c r="AX219" s="39"/>
    </row>
    <row r="220">
      <c r="A220" s="73"/>
      <c r="B220" s="73"/>
      <c r="C220" s="73"/>
      <c r="D220" s="74"/>
      <c r="E220" s="84"/>
      <c r="F220" s="84"/>
      <c r="G220" s="85"/>
      <c r="H220" s="85"/>
      <c r="I220" s="94"/>
      <c r="J220" s="95"/>
      <c r="K220" s="96"/>
      <c r="L220" s="96"/>
      <c r="M220" s="96"/>
      <c r="N220" s="97"/>
      <c r="O220" s="97"/>
      <c r="P220" s="40"/>
      <c r="Q220" s="40"/>
      <c r="R220" s="40"/>
      <c r="S220" s="40"/>
      <c r="T220" s="84"/>
      <c r="U220" s="84"/>
      <c r="V220" s="98"/>
      <c r="W220" s="98"/>
      <c r="X220" s="40"/>
      <c r="Y220" s="40"/>
      <c r="Z220" s="40"/>
      <c r="AA220" s="40"/>
      <c r="AB220" s="40"/>
      <c r="AC220" s="40"/>
      <c r="AD220" s="40"/>
      <c r="AE220" s="40"/>
      <c r="AF220" s="34"/>
      <c r="AG220" s="34"/>
      <c r="AH220" s="34"/>
      <c r="AI220" s="34"/>
      <c r="AJ220" s="80"/>
      <c r="AK220" s="99"/>
      <c r="AL220" s="17"/>
      <c r="AM220" s="100"/>
      <c r="AN220" s="43"/>
      <c r="AO220" s="100"/>
      <c r="AP220" s="42"/>
      <c r="AQ220" s="39"/>
      <c r="AR220" s="39"/>
      <c r="AS220" s="39"/>
      <c r="AT220" s="39"/>
      <c r="AU220" s="40"/>
      <c r="AV220" s="39"/>
      <c r="AW220" s="39"/>
      <c r="AX220" s="39"/>
    </row>
    <row r="221">
      <c r="A221" s="73"/>
      <c r="B221" s="73"/>
      <c r="C221" s="73"/>
      <c r="D221" s="74"/>
      <c r="E221" s="84"/>
      <c r="F221" s="84"/>
      <c r="G221" s="85"/>
      <c r="H221" s="85"/>
      <c r="I221" s="94"/>
      <c r="J221" s="95"/>
      <c r="K221" s="96"/>
      <c r="L221" s="96"/>
      <c r="M221" s="96"/>
      <c r="N221" s="97"/>
      <c r="O221" s="97"/>
      <c r="P221" s="40"/>
      <c r="Q221" s="40"/>
      <c r="R221" s="40"/>
      <c r="S221" s="40"/>
      <c r="T221" s="84"/>
      <c r="U221" s="84"/>
      <c r="V221" s="98"/>
      <c r="W221" s="98"/>
      <c r="X221" s="40"/>
      <c r="Y221" s="40"/>
      <c r="Z221" s="40"/>
      <c r="AA221" s="40"/>
      <c r="AB221" s="40"/>
      <c r="AC221" s="40"/>
      <c r="AD221" s="40"/>
      <c r="AE221" s="40"/>
      <c r="AF221" s="34"/>
      <c r="AG221" s="34"/>
      <c r="AH221" s="34"/>
      <c r="AI221" s="34"/>
      <c r="AJ221" s="80"/>
      <c r="AK221" s="99"/>
      <c r="AL221" s="17"/>
      <c r="AM221" s="100"/>
      <c r="AN221" s="43"/>
      <c r="AO221" s="100"/>
      <c r="AP221" s="42"/>
      <c r="AQ221" s="39"/>
      <c r="AR221" s="39"/>
      <c r="AS221" s="39"/>
      <c r="AT221" s="39"/>
      <c r="AU221" s="40"/>
      <c r="AV221" s="39"/>
      <c r="AW221" s="39"/>
      <c r="AX221" s="39"/>
    </row>
    <row r="222">
      <c r="A222" s="73"/>
      <c r="B222" s="73"/>
      <c r="C222" s="73"/>
      <c r="D222" s="74"/>
      <c r="E222" s="84"/>
      <c r="F222" s="84"/>
      <c r="G222" s="85"/>
      <c r="H222" s="85"/>
      <c r="I222" s="94"/>
      <c r="J222" s="95"/>
      <c r="K222" s="96"/>
      <c r="L222" s="96"/>
      <c r="M222" s="96"/>
      <c r="N222" s="97"/>
      <c r="O222" s="97"/>
      <c r="P222" s="40"/>
      <c r="Q222" s="40"/>
      <c r="R222" s="40"/>
      <c r="S222" s="40"/>
      <c r="T222" s="84"/>
      <c r="U222" s="84"/>
      <c r="V222" s="98"/>
      <c r="W222" s="98"/>
      <c r="X222" s="40"/>
      <c r="Y222" s="40"/>
      <c r="Z222" s="40"/>
      <c r="AA222" s="40"/>
      <c r="AB222" s="40"/>
      <c r="AC222" s="40"/>
      <c r="AD222" s="40"/>
      <c r="AE222" s="40"/>
      <c r="AF222" s="34"/>
      <c r="AG222" s="34"/>
      <c r="AH222" s="34"/>
      <c r="AI222" s="34"/>
      <c r="AJ222" s="80"/>
      <c r="AK222" s="99"/>
      <c r="AL222" s="17"/>
      <c r="AM222" s="100"/>
      <c r="AN222" s="43"/>
      <c r="AO222" s="100"/>
      <c r="AP222" s="42"/>
      <c r="AQ222" s="39"/>
      <c r="AR222" s="39"/>
      <c r="AS222" s="39"/>
      <c r="AT222" s="39"/>
      <c r="AU222" s="40"/>
      <c r="AV222" s="39"/>
      <c r="AW222" s="39"/>
      <c r="AX222" s="39"/>
    </row>
    <row r="223">
      <c r="A223" s="73"/>
      <c r="B223" s="73"/>
      <c r="C223" s="73"/>
      <c r="D223" s="74"/>
      <c r="E223" s="84"/>
      <c r="F223" s="84"/>
      <c r="G223" s="85"/>
      <c r="H223" s="85"/>
      <c r="I223" s="94"/>
      <c r="J223" s="95"/>
      <c r="K223" s="96"/>
      <c r="L223" s="96"/>
      <c r="M223" s="96"/>
      <c r="N223" s="97"/>
      <c r="O223" s="97"/>
      <c r="P223" s="40"/>
      <c r="Q223" s="40"/>
      <c r="R223" s="40"/>
      <c r="S223" s="40"/>
      <c r="T223" s="84"/>
      <c r="U223" s="84"/>
      <c r="V223" s="98"/>
      <c r="W223" s="98"/>
      <c r="X223" s="40"/>
      <c r="Y223" s="40"/>
      <c r="Z223" s="40"/>
      <c r="AA223" s="40"/>
      <c r="AB223" s="40"/>
      <c r="AC223" s="40"/>
      <c r="AD223" s="40"/>
      <c r="AE223" s="40"/>
      <c r="AF223" s="34"/>
      <c r="AG223" s="34"/>
      <c r="AH223" s="34"/>
      <c r="AI223" s="34"/>
      <c r="AJ223" s="80"/>
      <c r="AK223" s="99"/>
      <c r="AL223" s="17"/>
      <c r="AM223" s="100"/>
      <c r="AN223" s="43"/>
      <c r="AO223" s="100"/>
      <c r="AP223" s="42"/>
      <c r="AQ223" s="39"/>
      <c r="AR223" s="39"/>
      <c r="AS223" s="39"/>
      <c r="AT223" s="39"/>
      <c r="AU223" s="40"/>
      <c r="AV223" s="39"/>
      <c r="AW223" s="39"/>
      <c r="AX223" s="39"/>
    </row>
    <row r="224">
      <c r="A224" s="73"/>
      <c r="B224" s="73"/>
      <c r="C224" s="73"/>
      <c r="D224" s="74"/>
      <c r="E224" s="84"/>
      <c r="F224" s="84"/>
      <c r="G224" s="85"/>
      <c r="H224" s="85"/>
      <c r="I224" s="94"/>
      <c r="J224" s="95"/>
      <c r="K224" s="96"/>
      <c r="L224" s="96"/>
      <c r="M224" s="96"/>
      <c r="N224" s="97"/>
      <c r="O224" s="97"/>
      <c r="P224" s="40"/>
      <c r="Q224" s="40"/>
      <c r="R224" s="40"/>
      <c r="S224" s="40"/>
      <c r="T224" s="84"/>
      <c r="U224" s="84"/>
      <c r="V224" s="98"/>
      <c r="W224" s="98"/>
      <c r="X224" s="40"/>
      <c r="Y224" s="40"/>
      <c r="Z224" s="40"/>
      <c r="AA224" s="40"/>
      <c r="AB224" s="40"/>
      <c r="AC224" s="40"/>
      <c r="AD224" s="40"/>
      <c r="AE224" s="40"/>
      <c r="AF224" s="34"/>
      <c r="AG224" s="34"/>
      <c r="AH224" s="34"/>
      <c r="AI224" s="34"/>
      <c r="AJ224" s="80"/>
      <c r="AK224" s="99"/>
      <c r="AL224" s="17"/>
      <c r="AM224" s="100"/>
      <c r="AN224" s="43"/>
      <c r="AO224" s="100"/>
      <c r="AP224" s="42"/>
      <c r="AQ224" s="39"/>
      <c r="AR224" s="39"/>
      <c r="AS224" s="39"/>
      <c r="AT224" s="39"/>
      <c r="AU224" s="40"/>
      <c r="AV224" s="39"/>
      <c r="AW224" s="39"/>
      <c r="AX224" s="39"/>
    </row>
    <row r="225">
      <c r="A225" s="73"/>
      <c r="B225" s="73"/>
      <c r="C225" s="73"/>
      <c r="D225" s="74"/>
      <c r="E225" s="84"/>
      <c r="F225" s="84"/>
      <c r="G225" s="85"/>
      <c r="H225" s="85"/>
      <c r="I225" s="94"/>
      <c r="J225" s="95"/>
      <c r="K225" s="96"/>
      <c r="L225" s="96"/>
      <c r="M225" s="96"/>
      <c r="N225" s="97"/>
      <c r="O225" s="97"/>
      <c r="P225" s="40"/>
      <c r="Q225" s="40"/>
      <c r="R225" s="40"/>
      <c r="S225" s="40"/>
      <c r="T225" s="84"/>
      <c r="U225" s="84"/>
      <c r="V225" s="98"/>
      <c r="W225" s="98"/>
      <c r="X225" s="40"/>
      <c r="Y225" s="40"/>
      <c r="Z225" s="40"/>
      <c r="AA225" s="40"/>
      <c r="AB225" s="40"/>
      <c r="AC225" s="40"/>
      <c r="AD225" s="40"/>
      <c r="AE225" s="40"/>
      <c r="AF225" s="34"/>
      <c r="AG225" s="34"/>
      <c r="AH225" s="34"/>
      <c r="AI225" s="34"/>
      <c r="AJ225" s="80"/>
      <c r="AK225" s="99"/>
      <c r="AL225" s="17"/>
      <c r="AM225" s="100"/>
      <c r="AN225" s="43"/>
      <c r="AO225" s="100"/>
      <c r="AP225" s="42"/>
      <c r="AQ225" s="39"/>
      <c r="AR225" s="39"/>
      <c r="AS225" s="39"/>
      <c r="AT225" s="39"/>
      <c r="AU225" s="40"/>
      <c r="AV225" s="39"/>
      <c r="AW225" s="39"/>
      <c r="AX225" s="39"/>
    </row>
    <row r="226">
      <c r="A226" s="73"/>
      <c r="B226" s="73"/>
      <c r="C226" s="73"/>
      <c r="D226" s="74"/>
      <c r="E226" s="84"/>
      <c r="F226" s="84"/>
      <c r="G226" s="85"/>
      <c r="H226" s="85"/>
      <c r="I226" s="94"/>
      <c r="J226" s="95"/>
      <c r="K226" s="96"/>
      <c r="L226" s="96"/>
      <c r="M226" s="96"/>
      <c r="N226" s="97"/>
      <c r="O226" s="97"/>
      <c r="P226" s="40"/>
      <c r="Q226" s="40"/>
      <c r="R226" s="40"/>
      <c r="S226" s="40"/>
      <c r="T226" s="84"/>
      <c r="U226" s="84"/>
      <c r="V226" s="98"/>
      <c r="W226" s="98"/>
      <c r="X226" s="40"/>
      <c r="Y226" s="40"/>
      <c r="Z226" s="40"/>
      <c r="AA226" s="40"/>
      <c r="AB226" s="40"/>
      <c r="AC226" s="40"/>
      <c r="AD226" s="40"/>
      <c r="AE226" s="40"/>
      <c r="AF226" s="34"/>
      <c r="AG226" s="34"/>
      <c r="AH226" s="34"/>
      <c r="AI226" s="34"/>
      <c r="AJ226" s="80"/>
      <c r="AK226" s="99"/>
      <c r="AL226" s="17"/>
      <c r="AM226" s="100"/>
      <c r="AN226" s="43"/>
      <c r="AO226" s="100"/>
      <c r="AP226" s="42"/>
      <c r="AQ226" s="39"/>
      <c r="AR226" s="39"/>
      <c r="AS226" s="39"/>
      <c r="AT226" s="39"/>
      <c r="AU226" s="40"/>
      <c r="AV226" s="39"/>
      <c r="AW226" s="39"/>
      <c r="AX226" s="39"/>
    </row>
    <row r="227">
      <c r="A227" s="73"/>
      <c r="B227" s="73"/>
      <c r="C227" s="73"/>
      <c r="D227" s="74"/>
      <c r="E227" s="84"/>
      <c r="F227" s="84"/>
      <c r="G227" s="85"/>
      <c r="H227" s="85"/>
      <c r="I227" s="94"/>
      <c r="J227" s="95"/>
      <c r="K227" s="96"/>
      <c r="L227" s="96"/>
      <c r="M227" s="96"/>
      <c r="N227" s="97"/>
      <c r="O227" s="97"/>
      <c r="P227" s="40"/>
      <c r="Q227" s="40"/>
      <c r="R227" s="40"/>
      <c r="S227" s="40"/>
      <c r="T227" s="84"/>
      <c r="U227" s="84"/>
      <c r="V227" s="98"/>
      <c r="W227" s="98"/>
      <c r="X227" s="40"/>
      <c r="Y227" s="40"/>
      <c r="Z227" s="40"/>
      <c r="AA227" s="40"/>
      <c r="AB227" s="40"/>
      <c r="AC227" s="40"/>
      <c r="AD227" s="40"/>
      <c r="AE227" s="40"/>
      <c r="AF227" s="34"/>
      <c r="AG227" s="34"/>
      <c r="AH227" s="34"/>
      <c r="AI227" s="34"/>
      <c r="AJ227" s="80"/>
      <c r="AK227" s="99"/>
      <c r="AL227" s="17"/>
      <c r="AM227" s="100"/>
      <c r="AN227" s="43"/>
      <c r="AO227" s="100"/>
      <c r="AP227" s="42"/>
      <c r="AQ227" s="39"/>
      <c r="AR227" s="39"/>
      <c r="AS227" s="39"/>
      <c r="AT227" s="39"/>
      <c r="AU227" s="40"/>
      <c r="AV227" s="39"/>
      <c r="AW227" s="39"/>
      <c r="AX227" s="39"/>
    </row>
    <row r="228">
      <c r="A228" s="73"/>
      <c r="B228" s="73"/>
      <c r="C228" s="73"/>
      <c r="D228" s="74"/>
      <c r="E228" s="84"/>
      <c r="F228" s="84"/>
      <c r="G228" s="85"/>
      <c r="H228" s="85"/>
      <c r="I228" s="94"/>
      <c r="J228" s="95"/>
      <c r="K228" s="96"/>
      <c r="L228" s="96"/>
      <c r="M228" s="96"/>
      <c r="N228" s="97"/>
      <c r="O228" s="97"/>
      <c r="P228" s="40"/>
      <c r="Q228" s="40"/>
      <c r="R228" s="40"/>
      <c r="S228" s="40"/>
      <c r="T228" s="84"/>
      <c r="U228" s="84"/>
      <c r="V228" s="98"/>
      <c r="W228" s="98"/>
      <c r="X228" s="40"/>
      <c r="Y228" s="40"/>
      <c r="Z228" s="40"/>
      <c r="AA228" s="40"/>
      <c r="AB228" s="40"/>
      <c r="AC228" s="40"/>
      <c r="AD228" s="40"/>
      <c r="AE228" s="40"/>
      <c r="AF228" s="34"/>
      <c r="AG228" s="34"/>
      <c r="AH228" s="34"/>
      <c r="AI228" s="34"/>
      <c r="AJ228" s="80"/>
      <c r="AK228" s="99"/>
      <c r="AL228" s="17"/>
      <c r="AM228" s="100"/>
      <c r="AN228" s="43"/>
      <c r="AO228" s="100"/>
      <c r="AP228" s="42"/>
      <c r="AQ228" s="39"/>
      <c r="AR228" s="39"/>
      <c r="AS228" s="39"/>
      <c r="AT228" s="39"/>
      <c r="AU228" s="40"/>
      <c r="AV228" s="39"/>
      <c r="AW228" s="39"/>
      <c r="AX228" s="39"/>
    </row>
    <row r="229">
      <c r="A229" s="73"/>
      <c r="B229" s="73"/>
      <c r="C229" s="73"/>
      <c r="D229" s="74"/>
      <c r="E229" s="84"/>
      <c r="F229" s="84"/>
      <c r="G229" s="85"/>
      <c r="H229" s="85"/>
      <c r="I229" s="94"/>
      <c r="J229" s="95"/>
      <c r="K229" s="96"/>
      <c r="L229" s="96"/>
      <c r="M229" s="96"/>
      <c r="N229" s="97"/>
      <c r="O229" s="97"/>
      <c r="P229" s="40"/>
      <c r="Q229" s="40"/>
      <c r="R229" s="40"/>
      <c r="S229" s="40"/>
      <c r="T229" s="84"/>
      <c r="U229" s="84"/>
      <c r="V229" s="98"/>
      <c r="W229" s="98"/>
      <c r="X229" s="40"/>
      <c r="Y229" s="40"/>
      <c r="Z229" s="40"/>
      <c r="AA229" s="40"/>
      <c r="AB229" s="40"/>
      <c r="AC229" s="40"/>
      <c r="AD229" s="40"/>
      <c r="AE229" s="40"/>
      <c r="AF229" s="34"/>
      <c r="AG229" s="34"/>
      <c r="AH229" s="34"/>
      <c r="AI229" s="34"/>
      <c r="AJ229" s="80"/>
      <c r="AK229" s="99"/>
      <c r="AL229" s="17"/>
      <c r="AM229" s="100"/>
      <c r="AN229" s="43"/>
      <c r="AO229" s="100"/>
      <c r="AP229" s="42"/>
      <c r="AQ229" s="39"/>
      <c r="AR229" s="39"/>
      <c r="AS229" s="39"/>
      <c r="AT229" s="39"/>
      <c r="AU229" s="40"/>
      <c r="AV229" s="39"/>
      <c r="AW229" s="39"/>
      <c r="AX229" s="39"/>
    </row>
    <row r="230">
      <c r="A230" s="73"/>
      <c r="B230" s="73"/>
      <c r="C230" s="73"/>
      <c r="D230" s="74"/>
      <c r="E230" s="84"/>
      <c r="F230" s="84"/>
      <c r="G230" s="85"/>
      <c r="H230" s="85"/>
      <c r="I230" s="94"/>
      <c r="J230" s="95"/>
      <c r="K230" s="96"/>
      <c r="L230" s="96"/>
      <c r="M230" s="96"/>
      <c r="N230" s="97"/>
      <c r="O230" s="97"/>
      <c r="P230" s="40"/>
      <c r="Q230" s="40"/>
      <c r="R230" s="40"/>
      <c r="S230" s="40"/>
      <c r="T230" s="84"/>
      <c r="U230" s="84"/>
      <c r="V230" s="98"/>
      <c r="W230" s="98"/>
      <c r="X230" s="40"/>
      <c r="Y230" s="40"/>
      <c r="Z230" s="40"/>
      <c r="AA230" s="40"/>
      <c r="AB230" s="40"/>
      <c r="AC230" s="40"/>
      <c r="AD230" s="40"/>
      <c r="AE230" s="40"/>
      <c r="AF230" s="34"/>
      <c r="AG230" s="34"/>
      <c r="AH230" s="34"/>
      <c r="AI230" s="34"/>
      <c r="AJ230" s="80"/>
      <c r="AK230" s="99"/>
      <c r="AL230" s="17"/>
      <c r="AM230" s="100"/>
      <c r="AN230" s="43"/>
      <c r="AO230" s="100"/>
      <c r="AP230" s="42"/>
      <c r="AQ230" s="39"/>
      <c r="AR230" s="39"/>
      <c r="AS230" s="39"/>
      <c r="AT230" s="39"/>
      <c r="AU230" s="40"/>
      <c r="AV230" s="39"/>
      <c r="AW230" s="39"/>
      <c r="AX230" s="39"/>
    </row>
    <row r="231">
      <c r="A231" s="73"/>
      <c r="B231" s="73"/>
      <c r="C231" s="73"/>
      <c r="D231" s="74"/>
      <c r="E231" s="84"/>
      <c r="F231" s="84"/>
      <c r="G231" s="85"/>
      <c r="H231" s="85"/>
      <c r="I231" s="94"/>
      <c r="J231" s="95"/>
      <c r="K231" s="96"/>
      <c r="L231" s="96"/>
      <c r="M231" s="96"/>
      <c r="N231" s="97"/>
      <c r="O231" s="97"/>
      <c r="P231" s="40"/>
      <c r="Q231" s="40"/>
      <c r="R231" s="40"/>
      <c r="S231" s="40"/>
      <c r="T231" s="84"/>
      <c r="U231" s="84"/>
      <c r="V231" s="98"/>
      <c r="W231" s="98"/>
      <c r="X231" s="40"/>
      <c r="Y231" s="40"/>
      <c r="Z231" s="40"/>
      <c r="AA231" s="40"/>
      <c r="AB231" s="40"/>
      <c r="AC231" s="40"/>
      <c r="AD231" s="40"/>
      <c r="AE231" s="40"/>
      <c r="AF231" s="34"/>
      <c r="AG231" s="34"/>
      <c r="AH231" s="34"/>
      <c r="AI231" s="34"/>
      <c r="AJ231" s="80"/>
      <c r="AK231" s="99"/>
      <c r="AL231" s="17"/>
      <c r="AM231" s="100"/>
      <c r="AN231" s="43"/>
      <c r="AO231" s="100"/>
      <c r="AP231" s="42"/>
      <c r="AQ231" s="39"/>
      <c r="AR231" s="39"/>
      <c r="AS231" s="39"/>
      <c r="AT231" s="39"/>
      <c r="AU231" s="40"/>
      <c r="AV231" s="39"/>
      <c r="AW231" s="39"/>
      <c r="AX231" s="39"/>
    </row>
    <row r="232">
      <c r="A232" s="73"/>
      <c r="B232" s="73"/>
      <c r="C232" s="73"/>
      <c r="D232" s="74"/>
      <c r="E232" s="84"/>
      <c r="F232" s="84"/>
      <c r="G232" s="85"/>
      <c r="H232" s="85"/>
      <c r="I232" s="94"/>
      <c r="J232" s="95"/>
      <c r="K232" s="96"/>
      <c r="L232" s="96"/>
      <c r="M232" s="96"/>
      <c r="N232" s="97"/>
      <c r="O232" s="97"/>
      <c r="P232" s="40"/>
      <c r="Q232" s="40"/>
      <c r="R232" s="40"/>
      <c r="S232" s="40"/>
      <c r="T232" s="84"/>
      <c r="U232" s="84"/>
      <c r="V232" s="98"/>
      <c r="W232" s="98"/>
      <c r="X232" s="40"/>
      <c r="Y232" s="40"/>
      <c r="Z232" s="40"/>
      <c r="AA232" s="40"/>
      <c r="AB232" s="40"/>
      <c r="AC232" s="40"/>
      <c r="AD232" s="40"/>
      <c r="AE232" s="40"/>
      <c r="AF232" s="34"/>
      <c r="AG232" s="34"/>
      <c r="AH232" s="34"/>
      <c r="AI232" s="34"/>
      <c r="AJ232" s="80"/>
      <c r="AK232" s="99"/>
      <c r="AL232" s="17"/>
      <c r="AM232" s="100"/>
      <c r="AN232" s="43"/>
      <c r="AO232" s="100"/>
      <c r="AP232" s="42"/>
      <c r="AQ232" s="39"/>
      <c r="AR232" s="39"/>
      <c r="AS232" s="39"/>
      <c r="AT232" s="39"/>
      <c r="AU232" s="40"/>
      <c r="AV232" s="39"/>
      <c r="AW232" s="39"/>
      <c r="AX232" s="39"/>
    </row>
    <row r="233">
      <c r="A233" s="73"/>
      <c r="B233" s="73"/>
      <c r="C233" s="73"/>
      <c r="D233" s="74"/>
      <c r="E233" s="84"/>
      <c r="F233" s="84"/>
      <c r="G233" s="85"/>
      <c r="H233" s="85"/>
      <c r="I233" s="94"/>
      <c r="J233" s="95"/>
      <c r="K233" s="96"/>
      <c r="L233" s="96"/>
      <c r="M233" s="96"/>
      <c r="N233" s="97"/>
      <c r="O233" s="97"/>
      <c r="P233" s="40"/>
      <c r="Q233" s="40"/>
      <c r="R233" s="40"/>
      <c r="S233" s="40"/>
      <c r="T233" s="84"/>
      <c r="U233" s="84"/>
      <c r="V233" s="98"/>
      <c r="W233" s="98"/>
      <c r="X233" s="40"/>
      <c r="Y233" s="40"/>
      <c r="Z233" s="40"/>
      <c r="AA233" s="40"/>
      <c r="AB233" s="40"/>
      <c r="AC233" s="40"/>
      <c r="AD233" s="40"/>
      <c r="AE233" s="40"/>
      <c r="AF233" s="34"/>
      <c r="AG233" s="34"/>
      <c r="AH233" s="34"/>
      <c r="AI233" s="34"/>
      <c r="AJ233" s="80"/>
      <c r="AK233" s="99"/>
      <c r="AL233" s="17"/>
      <c r="AM233" s="100"/>
      <c r="AN233" s="43"/>
      <c r="AO233" s="100"/>
      <c r="AP233" s="42"/>
      <c r="AQ233" s="39"/>
      <c r="AR233" s="39"/>
      <c r="AS233" s="39"/>
      <c r="AT233" s="39"/>
      <c r="AU233" s="40"/>
      <c r="AV233" s="39"/>
      <c r="AW233" s="39"/>
      <c r="AX233" s="39"/>
    </row>
    <row r="234">
      <c r="A234" s="73"/>
      <c r="B234" s="73"/>
      <c r="C234" s="73"/>
      <c r="D234" s="74"/>
      <c r="E234" s="84"/>
      <c r="F234" s="84"/>
      <c r="G234" s="85"/>
      <c r="H234" s="85"/>
      <c r="I234" s="94"/>
      <c r="J234" s="95"/>
      <c r="K234" s="96"/>
      <c r="L234" s="96"/>
      <c r="M234" s="96"/>
      <c r="N234" s="97"/>
      <c r="O234" s="97"/>
      <c r="P234" s="40"/>
      <c r="Q234" s="40"/>
      <c r="R234" s="40"/>
      <c r="S234" s="40"/>
      <c r="T234" s="84"/>
      <c r="U234" s="84"/>
      <c r="V234" s="98"/>
      <c r="W234" s="98"/>
      <c r="X234" s="40"/>
      <c r="Y234" s="40"/>
      <c r="Z234" s="40"/>
      <c r="AA234" s="40"/>
      <c r="AB234" s="40"/>
      <c r="AC234" s="40"/>
      <c r="AD234" s="40"/>
      <c r="AE234" s="40"/>
      <c r="AF234" s="34"/>
      <c r="AG234" s="34"/>
      <c r="AH234" s="34"/>
      <c r="AI234" s="34"/>
      <c r="AJ234" s="80"/>
      <c r="AK234" s="99"/>
      <c r="AL234" s="17"/>
      <c r="AM234" s="100"/>
      <c r="AN234" s="43"/>
      <c r="AO234" s="100"/>
      <c r="AP234" s="42"/>
      <c r="AQ234" s="39"/>
      <c r="AR234" s="39"/>
      <c r="AS234" s="39"/>
      <c r="AT234" s="39"/>
      <c r="AU234" s="40"/>
      <c r="AV234" s="39"/>
      <c r="AW234" s="39"/>
      <c r="AX234" s="39"/>
    </row>
    <row r="235">
      <c r="A235" s="73"/>
      <c r="B235" s="73"/>
      <c r="C235" s="73"/>
      <c r="D235" s="74"/>
      <c r="E235" s="84"/>
      <c r="F235" s="84"/>
      <c r="G235" s="85"/>
      <c r="H235" s="85"/>
      <c r="I235" s="94"/>
      <c r="J235" s="95"/>
      <c r="K235" s="96"/>
      <c r="L235" s="96"/>
      <c r="M235" s="96"/>
      <c r="N235" s="97"/>
      <c r="O235" s="97"/>
      <c r="P235" s="40"/>
      <c r="Q235" s="40"/>
      <c r="R235" s="40"/>
      <c r="S235" s="40"/>
      <c r="T235" s="84"/>
      <c r="U235" s="84"/>
      <c r="V235" s="98"/>
      <c r="W235" s="98"/>
      <c r="X235" s="40"/>
      <c r="Y235" s="40"/>
      <c r="Z235" s="40"/>
      <c r="AA235" s="40"/>
      <c r="AB235" s="40"/>
      <c r="AC235" s="40"/>
      <c r="AD235" s="40"/>
      <c r="AE235" s="40"/>
      <c r="AF235" s="34"/>
      <c r="AG235" s="34"/>
      <c r="AH235" s="34"/>
      <c r="AI235" s="34"/>
      <c r="AJ235" s="80"/>
      <c r="AK235" s="99"/>
      <c r="AL235" s="17"/>
      <c r="AM235" s="100"/>
      <c r="AN235" s="43"/>
      <c r="AO235" s="100"/>
      <c r="AP235" s="42"/>
      <c r="AQ235" s="39"/>
      <c r="AR235" s="39"/>
      <c r="AS235" s="39"/>
      <c r="AT235" s="39"/>
      <c r="AU235" s="40"/>
      <c r="AV235" s="39"/>
      <c r="AW235" s="39"/>
      <c r="AX235" s="39"/>
    </row>
    <row r="236">
      <c r="A236" s="73"/>
      <c r="B236" s="73"/>
      <c r="C236" s="73"/>
      <c r="D236" s="74"/>
      <c r="E236" s="84"/>
      <c r="F236" s="84"/>
      <c r="G236" s="85"/>
      <c r="H236" s="85"/>
      <c r="I236" s="94"/>
      <c r="J236" s="95"/>
      <c r="K236" s="96"/>
      <c r="L236" s="96"/>
      <c r="M236" s="96"/>
      <c r="N236" s="97"/>
      <c r="O236" s="97"/>
      <c r="P236" s="40"/>
      <c r="Q236" s="40"/>
      <c r="R236" s="40"/>
      <c r="S236" s="40"/>
      <c r="T236" s="84"/>
      <c r="U236" s="84"/>
      <c r="V236" s="98"/>
      <c r="W236" s="98"/>
      <c r="X236" s="40"/>
      <c r="Y236" s="40"/>
      <c r="Z236" s="40"/>
      <c r="AA236" s="40"/>
      <c r="AB236" s="40"/>
      <c r="AC236" s="40"/>
      <c r="AD236" s="40"/>
      <c r="AE236" s="40"/>
      <c r="AF236" s="34"/>
      <c r="AG236" s="34"/>
      <c r="AH236" s="34"/>
      <c r="AI236" s="34"/>
      <c r="AJ236" s="80"/>
      <c r="AK236" s="99"/>
      <c r="AL236" s="17"/>
      <c r="AM236" s="100"/>
      <c r="AN236" s="43"/>
      <c r="AO236" s="100"/>
      <c r="AP236" s="42"/>
      <c r="AQ236" s="39"/>
      <c r="AR236" s="39"/>
      <c r="AS236" s="39"/>
      <c r="AT236" s="39"/>
      <c r="AU236" s="40"/>
      <c r="AV236" s="39"/>
      <c r="AW236" s="39"/>
      <c r="AX236" s="39"/>
    </row>
    <row r="237">
      <c r="A237" s="73"/>
      <c r="B237" s="73"/>
      <c r="C237" s="73"/>
      <c r="D237" s="74"/>
      <c r="E237" s="84"/>
      <c r="F237" s="84"/>
      <c r="G237" s="85"/>
      <c r="H237" s="85"/>
      <c r="I237" s="94"/>
      <c r="J237" s="95"/>
      <c r="K237" s="96"/>
      <c r="L237" s="96"/>
      <c r="M237" s="96"/>
      <c r="N237" s="97"/>
      <c r="O237" s="97"/>
      <c r="P237" s="40"/>
      <c r="Q237" s="40"/>
      <c r="R237" s="40"/>
      <c r="S237" s="40"/>
      <c r="T237" s="84"/>
      <c r="U237" s="84"/>
      <c r="V237" s="98"/>
      <c r="W237" s="98"/>
      <c r="X237" s="40"/>
      <c r="Y237" s="40"/>
      <c r="Z237" s="40"/>
      <c r="AA237" s="40"/>
      <c r="AB237" s="40"/>
      <c r="AC237" s="40"/>
      <c r="AD237" s="40"/>
      <c r="AE237" s="40"/>
      <c r="AF237" s="34"/>
      <c r="AG237" s="34"/>
      <c r="AH237" s="34"/>
      <c r="AI237" s="34"/>
      <c r="AJ237" s="80"/>
      <c r="AK237" s="99"/>
      <c r="AL237" s="17"/>
      <c r="AM237" s="100"/>
      <c r="AN237" s="43"/>
      <c r="AO237" s="100"/>
      <c r="AP237" s="42"/>
      <c r="AQ237" s="39"/>
      <c r="AR237" s="39"/>
      <c r="AS237" s="39"/>
      <c r="AT237" s="39"/>
      <c r="AU237" s="40"/>
      <c r="AV237" s="39"/>
      <c r="AW237" s="39"/>
      <c r="AX237" s="39"/>
    </row>
    <row r="238">
      <c r="A238" s="73"/>
      <c r="B238" s="73"/>
      <c r="C238" s="73"/>
      <c r="D238" s="74"/>
      <c r="E238" s="84"/>
      <c r="F238" s="84"/>
      <c r="G238" s="85"/>
      <c r="H238" s="85"/>
      <c r="I238" s="94"/>
      <c r="J238" s="95"/>
      <c r="K238" s="96"/>
      <c r="L238" s="96"/>
      <c r="M238" s="96"/>
      <c r="N238" s="97"/>
      <c r="O238" s="97"/>
      <c r="P238" s="40"/>
      <c r="Q238" s="40"/>
      <c r="R238" s="40"/>
      <c r="S238" s="40"/>
      <c r="T238" s="84"/>
      <c r="U238" s="84"/>
      <c r="V238" s="98"/>
      <c r="W238" s="98"/>
      <c r="X238" s="40"/>
      <c r="Y238" s="40"/>
      <c r="Z238" s="40"/>
      <c r="AA238" s="40"/>
      <c r="AB238" s="40"/>
      <c r="AC238" s="40"/>
      <c r="AD238" s="40"/>
      <c r="AE238" s="40"/>
      <c r="AF238" s="34"/>
      <c r="AG238" s="34"/>
      <c r="AH238" s="34"/>
      <c r="AI238" s="34"/>
      <c r="AJ238" s="80"/>
      <c r="AK238" s="99"/>
      <c r="AL238" s="17"/>
      <c r="AM238" s="100"/>
      <c r="AN238" s="43"/>
      <c r="AO238" s="100"/>
      <c r="AP238" s="42"/>
      <c r="AQ238" s="39"/>
      <c r="AR238" s="39"/>
      <c r="AS238" s="39"/>
      <c r="AT238" s="39"/>
      <c r="AU238" s="40"/>
      <c r="AV238" s="39"/>
      <c r="AW238" s="39"/>
      <c r="AX238" s="39"/>
    </row>
    <row r="239">
      <c r="A239" s="73"/>
      <c r="B239" s="73"/>
      <c r="C239" s="73"/>
      <c r="D239" s="74"/>
      <c r="E239" s="84"/>
      <c r="F239" s="84"/>
      <c r="G239" s="85"/>
      <c r="H239" s="85"/>
      <c r="I239" s="94"/>
      <c r="J239" s="95"/>
      <c r="K239" s="96"/>
      <c r="L239" s="96"/>
      <c r="M239" s="96"/>
      <c r="N239" s="97"/>
      <c r="O239" s="97"/>
      <c r="P239" s="40"/>
      <c r="Q239" s="40"/>
      <c r="R239" s="40"/>
      <c r="S239" s="40"/>
      <c r="T239" s="84"/>
      <c r="U239" s="84"/>
      <c r="V239" s="98"/>
      <c r="W239" s="98"/>
      <c r="X239" s="40"/>
      <c r="Y239" s="40"/>
      <c r="Z239" s="40"/>
      <c r="AA239" s="40"/>
      <c r="AB239" s="40"/>
      <c r="AC239" s="40"/>
      <c r="AD239" s="40"/>
      <c r="AE239" s="40"/>
      <c r="AF239" s="34"/>
      <c r="AG239" s="34"/>
      <c r="AH239" s="34"/>
      <c r="AI239" s="34"/>
      <c r="AJ239" s="80"/>
      <c r="AK239" s="99"/>
      <c r="AL239" s="17"/>
      <c r="AM239" s="100"/>
      <c r="AN239" s="43"/>
      <c r="AO239" s="100"/>
      <c r="AP239" s="42"/>
      <c r="AQ239" s="39"/>
      <c r="AR239" s="39"/>
      <c r="AS239" s="39"/>
      <c r="AT239" s="39"/>
      <c r="AU239" s="40"/>
      <c r="AV239" s="39"/>
      <c r="AW239" s="39"/>
      <c r="AX239" s="39"/>
    </row>
    <row r="240">
      <c r="A240" s="73"/>
      <c r="B240" s="73"/>
      <c r="C240" s="73"/>
      <c r="D240" s="74"/>
      <c r="E240" s="84"/>
      <c r="F240" s="84"/>
      <c r="G240" s="85"/>
      <c r="H240" s="85"/>
      <c r="I240" s="94"/>
      <c r="J240" s="95"/>
      <c r="K240" s="96"/>
      <c r="L240" s="96"/>
      <c r="M240" s="96"/>
      <c r="N240" s="97"/>
      <c r="O240" s="97"/>
      <c r="P240" s="40"/>
      <c r="Q240" s="40"/>
      <c r="R240" s="40"/>
      <c r="S240" s="40"/>
      <c r="T240" s="84"/>
      <c r="U240" s="84"/>
      <c r="V240" s="98"/>
      <c r="W240" s="98"/>
      <c r="X240" s="40"/>
      <c r="Y240" s="40"/>
      <c r="Z240" s="40"/>
      <c r="AA240" s="40"/>
      <c r="AB240" s="40"/>
      <c r="AC240" s="40"/>
      <c r="AD240" s="40"/>
      <c r="AE240" s="40"/>
      <c r="AF240" s="34"/>
      <c r="AG240" s="34"/>
      <c r="AH240" s="34"/>
      <c r="AI240" s="34"/>
      <c r="AJ240" s="80"/>
      <c r="AK240" s="99"/>
      <c r="AL240" s="17"/>
      <c r="AM240" s="100"/>
      <c r="AN240" s="43"/>
      <c r="AO240" s="100"/>
      <c r="AP240" s="42"/>
      <c r="AQ240" s="39"/>
      <c r="AR240" s="39"/>
      <c r="AS240" s="39"/>
      <c r="AT240" s="39"/>
      <c r="AU240" s="40"/>
      <c r="AV240" s="39"/>
      <c r="AW240" s="39"/>
      <c r="AX240" s="39"/>
    </row>
    <row r="241">
      <c r="A241" s="73"/>
      <c r="B241" s="73"/>
      <c r="C241" s="73"/>
      <c r="D241" s="74"/>
      <c r="E241" s="84"/>
      <c r="F241" s="84"/>
      <c r="G241" s="85"/>
      <c r="H241" s="85"/>
      <c r="I241" s="94"/>
      <c r="J241" s="95"/>
      <c r="K241" s="96"/>
      <c r="L241" s="96"/>
      <c r="M241" s="96"/>
      <c r="N241" s="97"/>
      <c r="O241" s="97"/>
      <c r="P241" s="40"/>
      <c r="Q241" s="40"/>
      <c r="R241" s="40"/>
      <c r="S241" s="40"/>
      <c r="T241" s="84"/>
      <c r="U241" s="84"/>
      <c r="V241" s="98"/>
      <c r="W241" s="98"/>
      <c r="X241" s="40"/>
      <c r="Y241" s="40"/>
      <c r="Z241" s="40"/>
      <c r="AA241" s="40"/>
      <c r="AB241" s="40"/>
      <c r="AC241" s="40"/>
      <c r="AD241" s="40"/>
      <c r="AE241" s="40"/>
      <c r="AF241" s="34"/>
      <c r="AG241" s="34"/>
      <c r="AH241" s="34"/>
      <c r="AI241" s="34"/>
      <c r="AJ241" s="80"/>
      <c r="AK241" s="99"/>
      <c r="AL241" s="17"/>
      <c r="AM241" s="100"/>
      <c r="AN241" s="43"/>
      <c r="AO241" s="100"/>
      <c r="AP241" s="42"/>
      <c r="AQ241" s="39"/>
      <c r="AR241" s="39"/>
      <c r="AS241" s="39"/>
      <c r="AT241" s="39"/>
      <c r="AU241" s="40"/>
      <c r="AV241" s="39"/>
      <c r="AW241" s="39"/>
      <c r="AX241" s="39"/>
    </row>
    <row r="242">
      <c r="A242" s="73"/>
      <c r="B242" s="73"/>
      <c r="C242" s="73"/>
      <c r="D242" s="74"/>
      <c r="E242" s="84"/>
      <c r="F242" s="84"/>
      <c r="G242" s="85"/>
      <c r="H242" s="85"/>
      <c r="I242" s="94"/>
      <c r="J242" s="95"/>
      <c r="K242" s="96"/>
      <c r="L242" s="96"/>
      <c r="M242" s="96"/>
      <c r="N242" s="97"/>
      <c r="O242" s="97"/>
      <c r="P242" s="40"/>
      <c r="Q242" s="40"/>
      <c r="R242" s="40"/>
      <c r="S242" s="40"/>
      <c r="T242" s="84"/>
      <c r="U242" s="84"/>
      <c r="V242" s="98"/>
      <c r="W242" s="98"/>
      <c r="X242" s="40"/>
      <c r="Y242" s="40"/>
      <c r="Z242" s="40"/>
      <c r="AA242" s="40"/>
      <c r="AB242" s="40"/>
      <c r="AC242" s="40"/>
      <c r="AD242" s="40"/>
      <c r="AE242" s="40"/>
      <c r="AF242" s="34"/>
      <c r="AG242" s="34"/>
      <c r="AH242" s="34"/>
      <c r="AI242" s="34"/>
      <c r="AJ242" s="80"/>
      <c r="AK242" s="99"/>
      <c r="AL242" s="17"/>
      <c r="AM242" s="100"/>
      <c r="AN242" s="43"/>
      <c r="AO242" s="100"/>
      <c r="AP242" s="42"/>
      <c r="AQ242" s="39"/>
      <c r="AR242" s="39"/>
      <c r="AS242" s="39"/>
      <c r="AT242" s="39"/>
      <c r="AU242" s="40"/>
      <c r="AV242" s="39"/>
      <c r="AW242" s="39"/>
      <c r="AX242" s="39"/>
    </row>
    <row r="243">
      <c r="A243" s="73"/>
      <c r="B243" s="73"/>
      <c r="C243" s="73"/>
      <c r="D243" s="74"/>
      <c r="E243" s="84"/>
      <c r="F243" s="84"/>
      <c r="G243" s="85"/>
      <c r="H243" s="85"/>
      <c r="I243" s="94"/>
      <c r="J243" s="95"/>
      <c r="K243" s="96"/>
      <c r="L243" s="96"/>
      <c r="M243" s="96"/>
      <c r="N243" s="97"/>
      <c r="O243" s="97"/>
      <c r="P243" s="40"/>
      <c r="Q243" s="40"/>
      <c r="R243" s="40"/>
      <c r="S243" s="40"/>
      <c r="T243" s="84"/>
      <c r="U243" s="84"/>
      <c r="V243" s="98"/>
      <c r="W243" s="98"/>
      <c r="X243" s="40"/>
      <c r="Y243" s="40"/>
      <c r="Z243" s="40"/>
      <c r="AA243" s="40"/>
      <c r="AB243" s="40"/>
      <c r="AC243" s="40"/>
      <c r="AD243" s="40"/>
      <c r="AE243" s="40"/>
      <c r="AF243" s="34"/>
      <c r="AG243" s="34"/>
      <c r="AH243" s="34"/>
      <c r="AI243" s="34"/>
      <c r="AJ243" s="80"/>
      <c r="AK243" s="99"/>
      <c r="AL243" s="17"/>
      <c r="AM243" s="100"/>
      <c r="AN243" s="43"/>
      <c r="AO243" s="100"/>
      <c r="AP243" s="42"/>
      <c r="AQ243" s="39"/>
      <c r="AR243" s="39"/>
      <c r="AS243" s="39"/>
      <c r="AT243" s="39"/>
      <c r="AU243" s="40"/>
      <c r="AV243" s="39"/>
      <c r="AW243" s="39"/>
      <c r="AX243" s="39"/>
    </row>
    <row r="244">
      <c r="A244" s="73"/>
      <c r="B244" s="73"/>
      <c r="C244" s="73"/>
      <c r="D244" s="74"/>
      <c r="E244" s="84"/>
      <c r="F244" s="84"/>
      <c r="G244" s="85"/>
      <c r="H244" s="85"/>
      <c r="I244" s="94"/>
      <c r="J244" s="95"/>
      <c r="K244" s="96"/>
      <c r="L244" s="96"/>
      <c r="M244" s="96"/>
      <c r="N244" s="97"/>
      <c r="O244" s="97"/>
      <c r="P244" s="40"/>
      <c r="Q244" s="40"/>
      <c r="R244" s="40"/>
      <c r="S244" s="40"/>
      <c r="T244" s="84"/>
      <c r="U244" s="84"/>
      <c r="V244" s="98"/>
      <c r="W244" s="98"/>
      <c r="X244" s="40"/>
      <c r="Y244" s="40"/>
      <c r="Z244" s="40"/>
      <c r="AA244" s="40"/>
      <c r="AB244" s="40"/>
      <c r="AC244" s="40"/>
      <c r="AD244" s="40"/>
      <c r="AE244" s="40"/>
      <c r="AF244" s="34"/>
      <c r="AG244" s="34"/>
      <c r="AH244" s="34"/>
      <c r="AI244" s="34"/>
      <c r="AJ244" s="80"/>
      <c r="AK244" s="99"/>
      <c r="AL244" s="17"/>
      <c r="AM244" s="100"/>
      <c r="AN244" s="43"/>
      <c r="AO244" s="100"/>
      <c r="AP244" s="42"/>
      <c r="AQ244" s="39"/>
      <c r="AR244" s="39"/>
      <c r="AS244" s="39"/>
      <c r="AT244" s="39"/>
      <c r="AU244" s="40"/>
      <c r="AV244" s="39"/>
      <c r="AW244" s="39"/>
      <c r="AX244" s="39"/>
    </row>
    <row r="245">
      <c r="A245" s="73"/>
      <c r="B245" s="73"/>
      <c r="C245" s="73"/>
      <c r="D245" s="74"/>
      <c r="E245" s="84"/>
      <c r="F245" s="84"/>
      <c r="G245" s="85"/>
      <c r="H245" s="85"/>
      <c r="I245" s="94"/>
      <c r="J245" s="95"/>
      <c r="K245" s="96"/>
      <c r="L245" s="96"/>
      <c r="M245" s="96"/>
      <c r="N245" s="97"/>
      <c r="O245" s="97"/>
      <c r="P245" s="40"/>
      <c r="Q245" s="40"/>
      <c r="R245" s="40"/>
      <c r="S245" s="40"/>
      <c r="T245" s="84"/>
      <c r="U245" s="84"/>
      <c r="V245" s="98"/>
      <c r="W245" s="98"/>
      <c r="X245" s="40"/>
      <c r="Y245" s="40"/>
      <c r="Z245" s="40"/>
      <c r="AA245" s="40"/>
      <c r="AB245" s="40"/>
      <c r="AC245" s="40"/>
      <c r="AD245" s="40"/>
      <c r="AE245" s="40"/>
      <c r="AF245" s="34"/>
      <c r="AG245" s="34"/>
      <c r="AH245" s="34"/>
      <c r="AI245" s="34"/>
      <c r="AJ245" s="80"/>
      <c r="AK245" s="99"/>
      <c r="AL245" s="17"/>
      <c r="AM245" s="100"/>
      <c r="AN245" s="43"/>
      <c r="AO245" s="100"/>
      <c r="AP245" s="42"/>
      <c r="AQ245" s="39"/>
      <c r="AR245" s="39"/>
      <c r="AS245" s="39"/>
      <c r="AT245" s="39"/>
      <c r="AU245" s="40"/>
      <c r="AV245" s="39"/>
      <c r="AW245" s="39"/>
      <c r="AX245" s="39"/>
    </row>
    <row r="246">
      <c r="A246" s="73"/>
      <c r="B246" s="73"/>
      <c r="C246" s="73"/>
      <c r="D246" s="74"/>
      <c r="E246" s="84"/>
      <c r="F246" s="84"/>
      <c r="G246" s="85"/>
      <c r="H246" s="85"/>
      <c r="I246" s="94"/>
      <c r="J246" s="95"/>
      <c r="K246" s="96"/>
      <c r="L246" s="96"/>
      <c r="M246" s="96"/>
      <c r="N246" s="97"/>
      <c r="O246" s="97"/>
      <c r="P246" s="40"/>
      <c r="Q246" s="40"/>
      <c r="R246" s="40"/>
      <c r="S246" s="40"/>
      <c r="T246" s="84"/>
      <c r="U246" s="84"/>
      <c r="V246" s="98"/>
      <c r="W246" s="98"/>
      <c r="X246" s="40"/>
      <c r="Y246" s="40"/>
      <c r="Z246" s="40"/>
      <c r="AA246" s="40"/>
      <c r="AB246" s="40"/>
      <c r="AC246" s="40"/>
      <c r="AD246" s="40"/>
      <c r="AE246" s="40"/>
      <c r="AF246" s="34"/>
      <c r="AG246" s="34"/>
      <c r="AH246" s="34"/>
      <c r="AI246" s="34"/>
      <c r="AJ246" s="80"/>
      <c r="AK246" s="99"/>
      <c r="AL246" s="17"/>
      <c r="AM246" s="100"/>
      <c r="AN246" s="43"/>
      <c r="AO246" s="100"/>
      <c r="AP246" s="42"/>
      <c r="AQ246" s="39"/>
      <c r="AR246" s="39"/>
      <c r="AS246" s="39"/>
      <c r="AT246" s="39"/>
      <c r="AU246" s="40"/>
      <c r="AV246" s="39"/>
      <c r="AW246" s="39"/>
      <c r="AX246" s="39"/>
    </row>
    <row r="247">
      <c r="A247" s="73"/>
      <c r="B247" s="73"/>
      <c r="C247" s="73"/>
      <c r="D247" s="74"/>
      <c r="E247" s="84"/>
      <c r="F247" s="84"/>
      <c r="G247" s="85"/>
      <c r="H247" s="85"/>
      <c r="I247" s="94"/>
      <c r="J247" s="95"/>
      <c r="K247" s="96"/>
      <c r="L247" s="96"/>
      <c r="M247" s="96"/>
      <c r="N247" s="97"/>
      <c r="O247" s="97"/>
      <c r="P247" s="40"/>
      <c r="Q247" s="40"/>
      <c r="R247" s="40"/>
      <c r="S247" s="40"/>
      <c r="T247" s="84"/>
      <c r="U247" s="84"/>
      <c r="V247" s="98"/>
      <c r="W247" s="98"/>
      <c r="X247" s="40"/>
      <c r="Y247" s="40"/>
      <c r="Z247" s="40"/>
      <c r="AA247" s="40"/>
      <c r="AB247" s="40"/>
      <c r="AC247" s="40"/>
      <c r="AD247" s="40"/>
      <c r="AE247" s="40"/>
      <c r="AF247" s="34"/>
      <c r="AG247" s="34"/>
      <c r="AH247" s="34"/>
      <c r="AI247" s="34"/>
      <c r="AJ247" s="80"/>
      <c r="AK247" s="99"/>
      <c r="AL247" s="17"/>
      <c r="AM247" s="100"/>
      <c r="AN247" s="43"/>
      <c r="AO247" s="100"/>
      <c r="AP247" s="42"/>
      <c r="AQ247" s="39"/>
      <c r="AR247" s="39"/>
      <c r="AS247" s="39"/>
      <c r="AT247" s="39"/>
      <c r="AU247" s="40"/>
      <c r="AV247" s="39"/>
      <c r="AW247" s="39"/>
      <c r="AX247" s="39"/>
    </row>
    <row r="248">
      <c r="A248" s="73"/>
      <c r="B248" s="73"/>
      <c r="C248" s="73"/>
      <c r="D248" s="74"/>
      <c r="E248" s="84"/>
      <c r="F248" s="84"/>
      <c r="G248" s="85"/>
      <c r="H248" s="85"/>
      <c r="I248" s="94"/>
      <c r="J248" s="95"/>
      <c r="K248" s="96"/>
      <c r="L248" s="96"/>
      <c r="M248" s="96"/>
      <c r="N248" s="97"/>
      <c r="O248" s="97"/>
      <c r="P248" s="40"/>
      <c r="Q248" s="40"/>
      <c r="R248" s="40"/>
      <c r="S248" s="40"/>
      <c r="T248" s="84"/>
      <c r="U248" s="84"/>
      <c r="V248" s="98"/>
      <c r="W248" s="98"/>
      <c r="X248" s="40"/>
      <c r="Y248" s="40"/>
      <c r="Z248" s="40"/>
      <c r="AA248" s="40"/>
      <c r="AB248" s="40"/>
      <c r="AC248" s="40"/>
      <c r="AD248" s="40"/>
      <c r="AE248" s="40"/>
      <c r="AF248" s="34"/>
      <c r="AG248" s="34"/>
      <c r="AH248" s="34"/>
      <c r="AI248" s="34"/>
      <c r="AJ248" s="80"/>
      <c r="AK248" s="99"/>
      <c r="AL248" s="17"/>
      <c r="AM248" s="100"/>
      <c r="AN248" s="43"/>
      <c r="AO248" s="100"/>
      <c r="AP248" s="42"/>
      <c r="AQ248" s="39"/>
      <c r="AR248" s="39"/>
      <c r="AS248" s="39"/>
      <c r="AT248" s="39"/>
      <c r="AU248" s="40"/>
      <c r="AV248" s="39"/>
      <c r="AW248" s="39"/>
      <c r="AX248" s="39"/>
    </row>
    <row r="249">
      <c r="A249" s="73"/>
      <c r="B249" s="73"/>
      <c r="C249" s="73"/>
      <c r="D249" s="74"/>
      <c r="E249" s="84"/>
      <c r="F249" s="84"/>
      <c r="G249" s="85"/>
      <c r="H249" s="85"/>
      <c r="I249" s="94"/>
      <c r="J249" s="95"/>
      <c r="K249" s="96"/>
      <c r="L249" s="96"/>
      <c r="M249" s="96"/>
      <c r="N249" s="97"/>
      <c r="O249" s="97"/>
      <c r="P249" s="40"/>
      <c r="Q249" s="40"/>
      <c r="R249" s="40"/>
      <c r="S249" s="40"/>
      <c r="T249" s="84"/>
      <c r="U249" s="84"/>
      <c r="V249" s="98"/>
      <c r="W249" s="98"/>
      <c r="X249" s="40"/>
      <c r="Y249" s="40"/>
      <c r="Z249" s="40"/>
      <c r="AA249" s="40"/>
      <c r="AB249" s="40"/>
      <c r="AC249" s="40"/>
      <c r="AD249" s="40"/>
      <c r="AE249" s="40"/>
      <c r="AF249" s="34"/>
      <c r="AG249" s="34"/>
      <c r="AH249" s="34"/>
      <c r="AI249" s="34"/>
      <c r="AJ249" s="80"/>
      <c r="AK249" s="99"/>
      <c r="AL249" s="17"/>
      <c r="AM249" s="100"/>
      <c r="AN249" s="43"/>
      <c r="AO249" s="100"/>
      <c r="AP249" s="42"/>
      <c r="AQ249" s="39"/>
      <c r="AR249" s="39"/>
      <c r="AS249" s="39"/>
      <c r="AT249" s="39"/>
      <c r="AU249" s="40"/>
      <c r="AV249" s="39"/>
      <c r="AW249" s="39"/>
      <c r="AX249" s="39"/>
    </row>
    <row r="250">
      <c r="A250" s="73"/>
      <c r="B250" s="73"/>
      <c r="C250" s="73"/>
      <c r="D250" s="74"/>
      <c r="E250" s="84"/>
      <c r="F250" s="84"/>
      <c r="G250" s="85"/>
      <c r="H250" s="85"/>
      <c r="I250" s="94"/>
      <c r="J250" s="95"/>
      <c r="K250" s="96"/>
      <c r="L250" s="96"/>
      <c r="M250" s="96"/>
      <c r="N250" s="97"/>
      <c r="O250" s="97"/>
      <c r="P250" s="40"/>
      <c r="Q250" s="40"/>
      <c r="R250" s="40"/>
      <c r="S250" s="40"/>
      <c r="T250" s="84"/>
      <c r="U250" s="84"/>
      <c r="V250" s="98"/>
      <c r="W250" s="98"/>
      <c r="X250" s="40"/>
      <c r="Y250" s="40"/>
      <c r="Z250" s="40"/>
      <c r="AA250" s="40"/>
      <c r="AB250" s="40"/>
      <c r="AC250" s="40"/>
      <c r="AD250" s="40"/>
      <c r="AE250" s="40"/>
      <c r="AF250" s="34"/>
      <c r="AG250" s="34"/>
      <c r="AH250" s="34"/>
      <c r="AI250" s="34"/>
      <c r="AJ250" s="80"/>
      <c r="AK250" s="99"/>
      <c r="AL250" s="17"/>
      <c r="AM250" s="100"/>
      <c r="AN250" s="43"/>
      <c r="AO250" s="100"/>
      <c r="AP250" s="42"/>
      <c r="AQ250" s="39"/>
      <c r="AR250" s="39"/>
      <c r="AS250" s="39"/>
      <c r="AT250" s="39"/>
      <c r="AU250" s="40"/>
      <c r="AV250" s="39"/>
      <c r="AW250" s="39"/>
      <c r="AX250" s="39"/>
    </row>
    <row r="251">
      <c r="A251" s="73"/>
      <c r="B251" s="73"/>
      <c r="C251" s="73"/>
      <c r="D251" s="74"/>
      <c r="E251" s="84"/>
      <c r="F251" s="84"/>
      <c r="G251" s="85"/>
      <c r="H251" s="85"/>
      <c r="I251" s="94"/>
      <c r="J251" s="95"/>
      <c r="K251" s="96"/>
      <c r="L251" s="96"/>
      <c r="M251" s="96"/>
      <c r="N251" s="97"/>
      <c r="O251" s="97"/>
      <c r="P251" s="40"/>
      <c r="Q251" s="40"/>
      <c r="R251" s="40"/>
      <c r="S251" s="40"/>
      <c r="T251" s="84"/>
      <c r="U251" s="84"/>
      <c r="V251" s="98"/>
      <c r="W251" s="98"/>
      <c r="X251" s="40"/>
      <c r="Y251" s="40"/>
      <c r="Z251" s="40"/>
      <c r="AA251" s="40"/>
      <c r="AB251" s="40"/>
      <c r="AC251" s="40"/>
      <c r="AD251" s="40"/>
      <c r="AE251" s="40"/>
      <c r="AF251" s="34"/>
      <c r="AG251" s="34"/>
      <c r="AH251" s="34"/>
      <c r="AI251" s="34"/>
      <c r="AJ251" s="80"/>
      <c r="AK251" s="99"/>
      <c r="AL251" s="17"/>
      <c r="AM251" s="100"/>
      <c r="AN251" s="43"/>
      <c r="AO251" s="100"/>
      <c r="AP251" s="42"/>
      <c r="AQ251" s="39"/>
      <c r="AR251" s="39"/>
      <c r="AS251" s="39"/>
      <c r="AT251" s="39"/>
      <c r="AU251" s="40"/>
      <c r="AV251" s="39"/>
      <c r="AW251" s="39"/>
      <c r="AX251" s="39"/>
    </row>
    <row r="252">
      <c r="A252" s="73"/>
      <c r="B252" s="73"/>
      <c r="C252" s="73"/>
      <c r="D252" s="74"/>
      <c r="E252" s="84"/>
      <c r="F252" s="84"/>
      <c r="G252" s="85"/>
      <c r="H252" s="85"/>
      <c r="I252" s="94"/>
      <c r="J252" s="95"/>
      <c r="K252" s="96"/>
      <c r="L252" s="96"/>
      <c r="M252" s="96"/>
      <c r="N252" s="97"/>
      <c r="O252" s="97"/>
      <c r="P252" s="40"/>
      <c r="Q252" s="40"/>
      <c r="R252" s="40"/>
      <c r="S252" s="40"/>
      <c r="T252" s="84"/>
      <c r="U252" s="84"/>
      <c r="V252" s="98"/>
      <c r="W252" s="98"/>
      <c r="X252" s="40"/>
      <c r="Y252" s="40"/>
      <c r="Z252" s="40"/>
      <c r="AA252" s="40"/>
      <c r="AB252" s="40"/>
      <c r="AC252" s="40"/>
      <c r="AD252" s="40"/>
      <c r="AE252" s="40"/>
      <c r="AF252" s="34"/>
      <c r="AG252" s="34"/>
      <c r="AH252" s="34"/>
      <c r="AI252" s="34"/>
      <c r="AJ252" s="80"/>
      <c r="AK252" s="99"/>
      <c r="AL252" s="17"/>
      <c r="AM252" s="100"/>
      <c r="AN252" s="43"/>
      <c r="AO252" s="100"/>
      <c r="AP252" s="42"/>
      <c r="AQ252" s="39"/>
      <c r="AR252" s="39"/>
      <c r="AS252" s="39"/>
      <c r="AT252" s="39"/>
      <c r="AU252" s="40"/>
      <c r="AV252" s="39"/>
      <c r="AW252" s="39"/>
      <c r="AX252" s="39"/>
    </row>
    <row r="253">
      <c r="A253" s="73"/>
      <c r="B253" s="73"/>
      <c r="C253" s="73"/>
      <c r="D253" s="74"/>
      <c r="E253" s="84"/>
      <c r="F253" s="84"/>
      <c r="G253" s="85"/>
      <c r="H253" s="85"/>
      <c r="I253" s="94"/>
      <c r="J253" s="95"/>
      <c r="K253" s="96"/>
      <c r="L253" s="96"/>
      <c r="M253" s="96"/>
      <c r="N253" s="97"/>
      <c r="O253" s="97"/>
      <c r="P253" s="40"/>
      <c r="Q253" s="40"/>
      <c r="R253" s="40"/>
      <c r="S253" s="40"/>
      <c r="T253" s="84"/>
      <c r="U253" s="84"/>
      <c r="V253" s="98"/>
      <c r="W253" s="98"/>
      <c r="X253" s="40"/>
      <c r="Y253" s="40"/>
      <c r="Z253" s="40"/>
      <c r="AA253" s="40"/>
      <c r="AB253" s="40"/>
      <c r="AC253" s="40"/>
      <c r="AD253" s="40"/>
      <c r="AE253" s="40"/>
      <c r="AF253" s="34"/>
      <c r="AG253" s="34"/>
      <c r="AH253" s="34"/>
      <c r="AI253" s="34"/>
      <c r="AJ253" s="80"/>
      <c r="AK253" s="99"/>
      <c r="AL253" s="17"/>
      <c r="AM253" s="100"/>
      <c r="AN253" s="43"/>
      <c r="AO253" s="100"/>
      <c r="AP253" s="42"/>
      <c r="AQ253" s="39"/>
      <c r="AR253" s="39"/>
      <c r="AS253" s="39"/>
      <c r="AT253" s="39"/>
      <c r="AU253" s="40"/>
      <c r="AV253" s="39"/>
      <c r="AW253" s="39"/>
      <c r="AX253" s="39"/>
    </row>
    <row r="254">
      <c r="A254" s="73"/>
      <c r="B254" s="73"/>
      <c r="C254" s="73"/>
      <c r="D254" s="74"/>
      <c r="E254" s="84"/>
      <c r="F254" s="84"/>
      <c r="G254" s="85"/>
      <c r="H254" s="85"/>
      <c r="I254" s="94"/>
      <c r="J254" s="95"/>
      <c r="K254" s="96"/>
      <c r="L254" s="96"/>
      <c r="M254" s="96"/>
      <c r="N254" s="97"/>
      <c r="O254" s="97"/>
      <c r="P254" s="40"/>
      <c r="Q254" s="40"/>
      <c r="R254" s="40"/>
      <c r="S254" s="40"/>
      <c r="T254" s="84"/>
      <c r="U254" s="84"/>
      <c r="V254" s="98"/>
      <c r="W254" s="98"/>
      <c r="X254" s="40"/>
      <c r="Y254" s="40"/>
      <c r="Z254" s="40"/>
      <c r="AA254" s="40"/>
      <c r="AB254" s="40"/>
      <c r="AC254" s="40"/>
      <c r="AD254" s="40"/>
      <c r="AE254" s="40"/>
      <c r="AF254" s="34"/>
      <c r="AG254" s="34"/>
      <c r="AH254" s="34"/>
      <c r="AI254" s="34"/>
      <c r="AJ254" s="80"/>
      <c r="AK254" s="99"/>
      <c r="AL254" s="17"/>
      <c r="AM254" s="100"/>
      <c r="AN254" s="43"/>
      <c r="AO254" s="100"/>
      <c r="AP254" s="42"/>
      <c r="AQ254" s="39"/>
      <c r="AR254" s="39"/>
      <c r="AS254" s="39"/>
      <c r="AT254" s="39"/>
      <c r="AU254" s="40"/>
      <c r="AV254" s="39"/>
      <c r="AW254" s="39"/>
      <c r="AX254" s="39"/>
    </row>
    <row r="255">
      <c r="A255" s="73"/>
      <c r="B255" s="73"/>
      <c r="C255" s="73"/>
      <c r="D255" s="74"/>
      <c r="E255" s="84"/>
      <c r="F255" s="84"/>
      <c r="G255" s="85"/>
      <c r="H255" s="85"/>
      <c r="I255" s="94"/>
      <c r="J255" s="95"/>
      <c r="K255" s="96"/>
      <c r="L255" s="96"/>
      <c r="M255" s="96"/>
      <c r="N255" s="97"/>
      <c r="O255" s="97"/>
      <c r="P255" s="40"/>
      <c r="Q255" s="40"/>
      <c r="R255" s="40"/>
      <c r="S255" s="40"/>
      <c r="T255" s="84"/>
      <c r="U255" s="84"/>
      <c r="V255" s="98"/>
      <c r="W255" s="98"/>
      <c r="X255" s="40"/>
      <c r="Y255" s="40"/>
      <c r="Z255" s="40"/>
      <c r="AA255" s="40"/>
      <c r="AB255" s="40"/>
      <c r="AC255" s="40"/>
      <c r="AD255" s="40"/>
      <c r="AE255" s="40"/>
      <c r="AF255" s="34"/>
      <c r="AG255" s="34"/>
      <c r="AH255" s="34"/>
      <c r="AI255" s="34"/>
      <c r="AJ255" s="80"/>
      <c r="AK255" s="99"/>
      <c r="AL255" s="17"/>
      <c r="AM255" s="100"/>
      <c r="AN255" s="43"/>
      <c r="AO255" s="100"/>
      <c r="AP255" s="42"/>
      <c r="AQ255" s="39"/>
      <c r="AR255" s="39"/>
      <c r="AS255" s="39"/>
      <c r="AT255" s="39"/>
      <c r="AU255" s="40"/>
      <c r="AV255" s="39"/>
      <c r="AW255" s="39"/>
      <c r="AX255" s="39"/>
    </row>
    <row r="256">
      <c r="A256" s="73"/>
      <c r="B256" s="73"/>
      <c r="C256" s="73"/>
      <c r="D256" s="74"/>
      <c r="E256" s="84"/>
      <c r="F256" s="84"/>
      <c r="G256" s="85"/>
      <c r="H256" s="85"/>
      <c r="I256" s="94"/>
      <c r="J256" s="95"/>
      <c r="K256" s="96"/>
      <c r="L256" s="96"/>
      <c r="M256" s="96"/>
      <c r="N256" s="97"/>
      <c r="O256" s="97"/>
      <c r="P256" s="40"/>
      <c r="Q256" s="40"/>
      <c r="R256" s="40"/>
      <c r="S256" s="40"/>
      <c r="T256" s="84"/>
      <c r="U256" s="84"/>
      <c r="V256" s="98"/>
      <c r="W256" s="98"/>
      <c r="X256" s="40"/>
      <c r="Y256" s="40"/>
      <c r="Z256" s="40"/>
      <c r="AA256" s="40"/>
      <c r="AB256" s="40"/>
      <c r="AC256" s="40"/>
      <c r="AD256" s="40"/>
      <c r="AE256" s="40"/>
      <c r="AF256" s="34"/>
      <c r="AG256" s="34"/>
      <c r="AH256" s="34"/>
      <c r="AI256" s="34"/>
      <c r="AJ256" s="80"/>
      <c r="AK256" s="99"/>
      <c r="AL256" s="17"/>
      <c r="AM256" s="100"/>
      <c r="AN256" s="43"/>
      <c r="AO256" s="100"/>
      <c r="AP256" s="42"/>
      <c r="AQ256" s="39"/>
      <c r="AR256" s="39"/>
      <c r="AS256" s="39"/>
      <c r="AT256" s="39"/>
      <c r="AU256" s="40"/>
      <c r="AV256" s="39"/>
      <c r="AW256" s="39"/>
      <c r="AX256" s="39"/>
    </row>
    <row r="257">
      <c r="A257" s="73"/>
      <c r="B257" s="73"/>
      <c r="C257" s="73"/>
      <c r="D257" s="74"/>
      <c r="E257" s="84"/>
      <c r="F257" s="84"/>
      <c r="G257" s="85"/>
      <c r="H257" s="85"/>
      <c r="I257" s="94"/>
      <c r="J257" s="95"/>
      <c r="K257" s="96"/>
      <c r="L257" s="96"/>
      <c r="M257" s="96"/>
      <c r="N257" s="97"/>
      <c r="O257" s="97"/>
      <c r="P257" s="40"/>
      <c r="Q257" s="40"/>
      <c r="R257" s="40"/>
      <c r="S257" s="40"/>
      <c r="T257" s="84"/>
      <c r="U257" s="84"/>
      <c r="V257" s="98"/>
      <c r="W257" s="98"/>
      <c r="X257" s="40"/>
      <c r="Y257" s="40"/>
      <c r="Z257" s="40"/>
      <c r="AA257" s="40"/>
      <c r="AB257" s="40"/>
      <c r="AC257" s="40"/>
      <c r="AD257" s="40"/>
      <c r="AE257" s="40"/>
      <c r="AF257" s="34"/>
      <c r="AG257" s="34"/>
      <c r="AH257" s="34"/>
      <c r="AI257" s="34"/>
      <c r="AJ257" s="80"/>
      <c r="AK257" s="99"/>
      <c r="AL257" s="17"/>
      <c r="AM257" s="100"/>
      <c r="AN257" s="43"/>
      <c r="AO257" s="100"/>
      <c r="AP257" s="42"/>
      <c r="AQ257" s="39"/>
      <c r="AR257" s="39"/>
      <c r="AS257" s="39"/>
      <c r="AT257" s="39"/>
      <c r="AU257" s="40"/>
      <c r="AV257" s="39"/>
      <c r="AW257" s="39"/>
      <c r="AX257" s="39"/>
    </row>
    <row r="258">
      <c r="A258" s="73"/>
      <c r="B258" s="73"/>
      <c r="C258" s="73"/>
      <c r="D258" s="74"/>
      <c r="E258" s="84"/>
      <c r="F258" s="84"/>
      <c r="G258" s="85"/>
      <c r="H258" s="85"/>
      <c r="I258" s="94"/>
      <c r="J258" s="95"/>
      <c r="K258" s="96"/>
      <c r="L258" s="96"/>
      <c r="M258" s="96"/>
      <c r="N258" s="97"/>
      <c r="O258" s="97"/>
      <c r="P258" s="40"/>
      <c r="Q258" s="40"/>
      <c r="R258" s="40"/>
      <c r="S258" s="40"/>
      <c r="T258" s="84"/>
      <c r="U258" s="84"/>
      <c r="V258" s="98"/>
      <c r="W258" s="98"/>
      <c r="X258" s="40"/>
      <c r="Y258" s="40"/>
      <c r="Z258" s="40"/>
      <c r="AA258" s="40"/>
      <c r="AB258" s="40"/>
      <c r="AC258" s="40"/>
      <c r="AD258" s="40"/>
      <c r="AE258" s="40"/>
      <c r="AF258" s="34"/>
      <c r="AG258" s="34"/>
      <c r="AH258" s="34"/>
      <c r="AI258" s="34"/>
      <c r="AJ258" s="80"/>
      <c r="AK258" s="99"/>
      <c r="AL258" s="17"/>
      <c r="AM258" s="100"/>
      <c r="AN258" s="43"/>
      <c r="AO258" s="100"/>
      <c r="AP258" s="42"/>
      <c r="AQ258" s="39"/>
      <c r="AR258" s="39"/>
      <c r="AS258" s="39"/>
      <c r="AT258" s="39"/>
      <c r="AU258" s="40"/>
      <c r="AV258" s="39"/>
      <c r="AW258" s="39"/>
      <c r="AX258" s="39"/>
    </row>
    <row r="259">
      <c r="A259" s="73"/>
      <c r="B259" s="73"/>
      <c r="C259" s="73"/>
      <c r="D259" s="74"/>
      <c r="E259" s="84"/>
      <c r="F259" s="84"/>
      <c r="G259" s="85"/>
      <c r="H259" s="85"/>
      <c r="I259" s="94"/>
      <c r="J259" s="95"/>
      <c r="K259" s="96"/>
      <c r="L259" s="96"/>
      <c r="M259" s="96"/>
      <c r="N259" s="97"/>
      <c r="O259" s="97"/>
      <c r="P259" s="40"/>
      <c r="Q259" s="40"/>
      <c r="R259" s="40"/>
      <c r="S259" s="40"/>
      <c r="T259" s="84"/>
      <c r="U259" s="84"/>
      <c r="V259" s="98"/>
      <c r="W259" s="98"/>
      <c r="X259" s="40"/>
      <c r="Y259" s="40"/>
      <c r="Z259" s="40"/>
      <c r="AA259" s="40"/>
      <c r="AB259" s="40"/>
      <c r="AC259" s="40"/>
      <c r="AD259" s="40"/>
      <c r="AE259" s="40"/>
      <c r="AF259" s="34"/>
      <c r="AG259" s="34"/>
      <c r="AH259" s="34"/>
      <c r="AI259" s="34"/>
      <c r="AJ259" s="80"/>
      <c r="AK259" s="99"/>
      <c r="AL259" s="17"/>
      <c r="AM259" s="100"/>
      <c r="AN259" s="43"/>
      <c r="AO259" s="100"/>
      <c r="AP259" s="42"/>
      <c r="AQ259" s="39"/>
      <c r="AR259" s="39"/>
      <c r="AS259" s="39"/>
      <c r="AT259" s="39"/>
      <c r="AU259" s="40"/>
      <c r="AV259" s="39"/>
      <c r="AW259" s="39"/>
      <c r="AX259" s="39"/>
    </row>
    <row r="260">
      <c r="A260" s="73"/>
      <c r="B260" s="73"/>
      <c r="C260" s="73"/>
      <c r="D260" s="74"/>
      <c r="E260" s="84"/>
      <c r="F260" s="84"/>
      <c r="G260" s="85"/>
      <c r="H260" s="85"/>
      <c r="I260" s="94"/>
      <c r="J260" s="95"/>
      <c r="K260" s="96"/>
      <c r="L260" s="96"/>
      <c r="M260" s="96"/>
      <c r="N260" s="97"/>
      <c r="O260" s="97"/>
      <c r="P260" s="40"/>
      <c r="Q260" s="40"/>
      <c r="R260" s="40"/>
      <c r="S260" s="40"/>
      <c r="T260" s="84"/>
      <c r="U260" s="84"/>
      <c r="V260" s="98"/>
      <c r="W260" s="98"/>
      <c r="X260" s="40"/>
      <c r="Y260" s="40"/>
      <c r="Z260" s="40"/>
      <c r="AA260" s="40"/>
      <c r="AB260" s="40"/>
      <c r="AC260" s="40"/>
      <c r="AD260" s="40"/>
      <c r="AE260" s="40"/>
      <c r="AF260" s="34"/>
      <c r="AG260" s="34"/>
      <c r="AH260" s="34"/>
      <c r="AI260" s="34"/>
      <c r="AJ260" s="80"/>
      <c r="AK260" s="99"/>
      <c r="AL260" s="17"/>
      <c r="AM260" s="100"/>
      <c r="AN260" s="43"/>
      <c r="AO260" s="100"/>
      <c r="AP260" s="42"/>
      <c r="AQ260" s="39"/>
      <c r="AR260" s="39"/>
      <c r="AS260" s="39"/>
      <c r="AT260" s="39"/>
      <c r="AU260" s="40"/>
      <c r="AV260" s="39"/>
      <c r="AW260" s="39"/>
      <c r="AX260" s="39"/>
    </row>
    <row r="261">
      <c r="A261" s="73"/>
      <c r="B261" s="73"/>
      <c r="C261" s="73"/>
      <c r="D261" s="74"/>
      <c r="E261" s="84"/>
      <c r="F261" s="84"/>
      <c r="G261" s="85"/>
      <c r="H261" s="85"/>
      <c r="I261" s="94"/>
      <c r="J261" s="95"/>
      <c r="K261" s="96"/>
      <c r="L261" s="96"/>
      <c r="M261" s="96"/>
      <c r="N261" s="97"/>
      <c r="O261" s="97"/>
      <c r="P261" s="40"/>
      <c r="Q261" s="40"/>
      <c r="R261" s="40"/>
      <c r="S261" s="40"/>
      <c r="T261" s="84"/>
      <c r="U261" s="84"/>
      <c r="V261" s="98"/>
      <c r="W261" s="98"/>
      <c r="X261" s="40"/>
      <c r="Y261" s="40"/>
      <c r="Z261" s="40"/>
      <c r="AA261" s="40"/>
      <c r="AB261" s="40"/>
      <c r="AC261" s="40"/>
      <c r="AD261" s="40"/>
      <c r="AE261" s="40"/>
      <c r="AF261" s="34"/>
      <c r="AG261" s="34"/>
      <c r="AH261" s="34"/>
      <c r="AI261" s="34"/>
      <c r="AJ261" s="80"/>
      <c r="AK261" s="99"/>
      <c r="AL261" s="17"/>
      <c r="AM261" s="100"/>
      <c r="AN261" s="43"/>
      <c r="AO261" s="100"/>
      <c r="AP261" s="42"/>
      <c r="AQ261" s="39"/>
      <c r="AR261" s="39"/>
      <c r="AS261" s="39"/>
      <c r="AT261" s="39"/>
      <c r="AU261" s="40"/>
      <c r="AV261" s="39"/>
      <c r="AW261" s="39"/>
      <c r="AX261" s="39"/>
    </row>
    <row r="262">
      <c r="A262" s="73"/>
      <c r="B262" s="73"/>
      <c r="C262" s="73"/>
      <c r="D262" s="74"/>
      <c r="E262" s="84"/>
      <c r="F262" s="84"/>
      <c r="G262" s="85"/>
      <c r="H262" s="85"/>
      <c r="I262" s="94"/>
      <c r="J262" s="95"/>
      <c r="K262" s="96"/>
      <c r="L262" s="96"/>
      <c r="M262" s="96"/>
      <c r="N262" s="97"/>
      <c r="O262" s="97"/>
      <c r="P262" s="40"/>
      <c r="Q262" s="40"/>
      <c r="R262" s="40"/>
      <c r="S262" s="40"/>
      <c r="T262" s="84"/>
      <c r="U262" s="84"/>
      <c r="V262" s="98"/>
      <c r="W262" s="98"/>
      <c r="X262" s="40"/>
      <c r="Y262" s="40"/>
      <c r="Z262" s="40"/>
      <c r="AA262" s="40"/>
      <c r="AB262" s="40"/>
      <c r="AC262" s="40"/>
      <c r="AD262" s="40"/>
      <c r="AE262" s="40"/>
      <c r="AF262" s="34"/>
      <c r="AG262" s="34"/>
      <c r="AH262" s="34"/>
      <c r="AI262" s="34"/>
      <c r="AJ262" s="80"/>
      <c r="AK262" s="99"/>
      <c r="AL262" s="17"/>
      <c r="AM262" s="100"/>
      <c r="AN262" s="43"/>
      <c r="AO262" s="100"/>
      <c r="AP262" s="42"/>
      <c r="AQ262" s="39"/>
      <c r="AR262" s="39"/>
      <c r="AS262" s="39"/>
      <c r="AT262" s="39"/>
      <c r="AU262" s="40"/>
      <c r="AV262" s="39"/>
      <c r="AW262" s="39"/>
      <c r="AX262" s="39"/>
    </row>
    <row r="263">
      <c r="A263" s="73"/>
      <c r="B263" s="73"/>
      <c r="C263" s="73"/>
      <c r="D263" s="74"/>
      <c r="E263" s="84"/>
      <c r="F263" s="84"/>
      <c r="G263" s="85"/>
      <c r="H263" s="85"/>
      <c r="I263" s="94"/>
      <c r="J263" s="95"/>
      <c r="K263" s="96"/>
      <c r="L263" s="96"/>
      <c r="M263" s="96"/>
      <c r="N263" s="97"/>
      <c r="O263" s="97"/>
      <c r="P263" s="40"/>
      <c r="Q263" s="40"/>
      <c r="R263" s="40"/>
      <c r="S263" s="40"/>
      <c r="T263" s="84"/>
      <c r="U263" s="84"/>
      <c r="V263" s="98"/>
      <c r="W263" s="98"/>
      <c r="X263" s="40"/>
      <c r="Y263" s="40"/>
      <c r="Z263" s="40"/>
      <c r="AA263" s="40"/>
      <c r="AB263" s="40"/>
      <c r="AC263" s="40"/>
      <c r="AD263" s="40"/>
      <c r="AE263" s="40"/>
      <c r="AF263" s="34"/>
      <c r="AG263" s="34"/>
      <c r="AH263" s="34"/>
      <c r="AI263" s="34"/>
      <c r="AJ263" s="80"/>
      <c r="AK263" s="99"/>
      <c r="AL263" s="17"/>
      <c r="AM263" s="100"/>
      <c r="AN263" s="43"/>
      <c r="AO263" s="100"/>
      <c r="AP263" s="42"/>
      <c r="AQ263" s="39"/>
      <c r="AR263" s="39"/>
      <c r="AS263" s="39"/>
      <c r="AT263" s="39"/>
      <c r="AU263" s="40"/>
      <c r="AV263" s="39"/>
      <c r="AW263" s="39"/>
      <c r="AX263" s="39"/>
    </row>
    <row r="264">
      <c r="A264" s="73"/>
      <c r="B264" s="73"/>
      <c r="C264" s="73"/>
      <c r="D264" s="74"/>
      <c r="E264" s="84"/>
      <c r="F264" s="84"/>
      <c r="G264" s="85"/>
      <c r="H264" s="85"/>
      <c r="I264" s="94"/>
      <c r="J264" s="95"/>
      <c r="K264" s="96"/>
      <c r="L264" s="96"/>
      <c r="M264" s="96"/>
      <c r="N264" s="97"/>
      <c r="O264" s="97"/>
      <c r="P264" s="40"/>
      <c r="Q264" s="40"/>
      <c r="R264" s="40"/>
      <c r="S264" s="40"/>
      <c r="T264" s="84"/>
      <c r="U264" s="84"/>
      <c r="V264" s="98"/>
      <c r="W264" s="98"/>
      <c r="X264" s="40"/>
      <c r="Y264" s="40"/>
      <c r="Z264" s="40"/>
      <c r="AA264" s="40"/>
      <c r="AB264" s="40"/>
      <c r="AC264" s="40"/>
      <c r="AD264" s="40"/>
      <c r="AE264" s="40"/>
      <c r="AF264" s="34"/>
      <c r="AG264" s="34"/>
      <c r="AH264" s="34"/>
      <c r="AI264" s="34"/>
      <c r="AJ264" s="80"/>
      <c r="AK264" s="99"/>
      <c r="AL264" s="17"/>
      <c r="AM264" s="100"/>
      <c r="AN264" s="43"/>
      <c r="AO264" s="100"/>
      <c r="AP264" s="42"/>
      <c r="AQ264" s="39"/>
      <c r="AR264" s="39"/>
      <c r="AS264" s="39"/>
      <c r="AT264" s="39"/>
      <c r="AU264" s="40"/>
      <c r="AV264" s="39"/>
      <c r="AW264" s="39"/>
      <c r="AX264" s="39"/>
    </row>
    <row r="265">
      <c r="A265" s="73"/>
      <c r="B265" s="73"/>
      <c r="C265" s="73"/>
      <c r="D265" s="74"/>
      <c r="E265" s="84"/>
      <c r="F265" s="84"/>
      <c r="G265" s="85"/>
      <c r="H265" s="85"/>
      <c r="I265" s="94"/>
      <c r="J265" s="95"/>
      <c r="K265" s="96"/>
      <c r="L265" s="96"/>
      <c r="M265" s="96"/>
      <c r="N265" s="97"/>
      <c r="O265" s="97"/>
      <c r="P265" s="40"/>
      <c r="Q265" s="40"/>
      <c r="R265" s="40"/>
      <c r="S265" s="40"/>
      <c r="T265" s="84"/>
      <c r="U265" s="84"/>
      <c r="V265" s="98"/>
      <c r="W265" s="98"/>
      <c r="X265" s="40"/>
      <c r="Y265" s="40"/>
      <c r="Z265" s="40"/>
      <c r="AA265" s="40"/>
      <c r="AB265" s="40"/>
      <c r="AC265" s="40"/>
      <c r="AD265" s="40"/>
      <c r="AE265" s="40"/>
      <c r="AF265" s="34"/>
      <c r="AG265" s="34"/>
      <c r="AH265" s="34"/>
      <c r="AI265" s="34"/>
      <c r="AJ265" s="80"/>
      <c r="AK265" s="99"/>
      <c r="AL265" s="17"/>
      <c r="AM265" s="100"/>
      <c r="AN265" s="43"/>
      <c r="AO265" s="100"/>
      <c r="AP265" s="42"/>
      <c r="AQ265" s="39"/>
      <c r="AR265" s="39"/>
      <c r="AS265" s="39"/>
      <c r="AT265" s="39"/>
      <c r="AU265" s="40"/>
      <c r="AV265" s="39"/>
      <c r="AW265" s="39"/>
      <c r="AX265" s="39"/>
    </row>
    <row r="266">
      <c r="A266" s="73"/>
      <c r="B266" s="73"/>
      <c r="C266" s="73"/>
      <c r="D266" s="74"/>
      <c r="E266" s="84"/>
      <c r="F266" s="84"/>
      <c r="G266" s="85"/>
      <c r="H266" s="85"/>
      <c r="I266" s="94"/>
      <c r="J266" s="95"/>
      <c r="K266" s="96"/>
      <c r="L266" s="96"/>
      <c r="M266" s="96"/>
      <c r="N266" s="97"/>
      <c r="O266" s="97"/>
      <c r="P266" s="40"/>
      <c r="Q266" s="40"/>
      <c r="R266" s="40"/>
      <c r="S266" s="40"/>
      <c r="T266" s="84"/>
      <c r="U266" s="84"/>
      <c r="V266" s="98"/>
      <c r="W266" s="98"/>
      <c r="X266" s="40"/>
      <c r="Y266" s="40"/>
      <c r="Z266" s="40"/>
      <c r="AA266" s="40"/>
      <c r="AB266" s="40"/>
      <c r="AC266" s="40"/>
      <c r="AD266" s="40"/>
      <c r="AE266" s="40"/>
      <c r="AF266" s="34"/>
      <c r="AG266" s="34"/>
      <c r="AH266" s="34"/>
      <c r="AI266" s="34"/>
      <c r="AJ266" s="80"/>
      <c r="AK266" s="99"/>
      <c r="AL266" s="17"/>
      <c r="AM266" s="100"/>
      <c r="AN266" s="43"/>
      <c r="AO266" s="100"/>
      <c r="AP266" s="42"/>
      <c r="AQ266" s="39"/>
      <c r="AR266" s="39"/>
      <c r="AS266" s="39"/>
      <c r="AT266" s="39"/>
      <c r="AU266" s="40"/>
      <c r="AV266" s="39"/>
      <c r="AW266" s="39"/>
      <c r="AX266" s="39"/>
    </row>
    <row r="267">
      <c r="A267" s="73"/>
      <c r="B267" s="73"/>
      <c r="C267" s="73"/>
      <c r="D267" s="74"/>
      <c r="E267" s="84"/>
      <c r="F267" s="84"/>
      <c r="G267" s="85"/>
      <c r="H267" s="85"/>
      <c r="I267" s="94"/>
      <c r="J267" s="95"/>
      <c r="K267" s="96"/>
      <c r="L267" s="96"/>
      <c r="M267" s="96"/>
      <c r="N267" s="97"/>
      <c r="O267" s="97"/>
      <c r="P267" s="40"/>
      <c r="Q267" s="40"/>
      <c r="R267" s="40"/>
      <c r="S267" s="40"/>
      <c r="T267" s="84"/>
      <c r="U267" s="84"/>
      <c r="V267" s="98"/>
      <c r="W267" s="98"/>
      <c r="X267" s="40"/>
      <c r="Y267" s="40"/>
      <c r="Z267" s="40"/>
      <c r="AA267" s="40"/>
      <c r="AB267" s="40"/>
      <c r="AC267" s="40"/>
      <c r="AD267" s="40"/>
      <c r="AE267" s="40"/>
      <c r="AF267" s="34"/>
      <c r="AG267" s="34"/>
      <c r="AH267" s="34"/>
      <c r="AI267" s="34"/>
      <c r="AJ267" s="80"/>
      <c r="AK267" s="99"/>
      <c r="AL267" s="17"/>
      <c r="AM267" s="100"/>
      <c r="AN267" s="43"/>
      <c r="AO267" s="100"/>
      <c r="AP267" s="42"/>
      <c r="AQ267" s="39"/>
      <c r="AR267" s="39"/>
      <c r="AS267" s="39"/>
      <c r="AT267" s="39"/>
      <c r="AU267" s="40"/>
      <c r="AV267" s="39"/>
      <c r="AW267" s="39"/>
      <c r="AX267" s="39"/>
    </row>
    <row r="268">
      <c r="A268" s="73"/>
      <c r="B268" s="73"/>
      <c r="C268" s="73"/>
      <c r="D268" s="74"/>
      <c r="E268" s="84"/>
      <c r="F268" s="84"/>
      <c r="G268" s="85"/>
      <c r="H268" s="85"/>
      <c r="I268" s="94"/>
      <c r="J268" s="95"/>
      <c r="K268" s="96"/>
      <c r="L268" s="96"/>
      <c r="M268" s="96"/>
      <c r="N268" s="97"/>
      <c r="O268" s="97"/>
      <c r="P268" s="40"/>
      <c r="Q268" s="40"/>
      <c r="R268" s="40"/>
      <c r="S268" s="40"/>
      <c r="T268" s="84"/>
      <c r="U268" s="84"/>
      <c r="V268" s="98"/>
      <c r="W268" s="98"/>
      <c r="X268" s="40"/>
      <c r="Y268" s="40"/>
      <c r="Z268" s="40"/>
      <c r="AA268" s="40"/>
      <c r="AB268" s="40"/>
      <c r="AC268" s="40"/>
      <c r="AD268" s="40"/>
      <c r="AE268" s="40"/>
      <c r="AF268" s="34"/>
      <c r="AG268" s="34"/>
      <c r="AH268" s="34"/>
      <c r="AI268" s="34"/>
      <c r="AJ268" s="80"/>
      <c r="AK268" s="99"/>
      <c r="AL268" s="17"/>
      <c r="AM268" s="100"/>
      <c r="AN268" s="43"/>
      <c r="AO268" s="100"/>
      <c r="AP268" s="42"/>
      <c r="AQ268" s="39"/>
      <c r="AR268" s="39"/>
      <c r="AS268" s="39"/>
      <c r="AT268" s="39"/>
      <c r="AU268" s="40"/>
      <c r="AV268" s="39"/>
      <c r="AW268" s="39"/>
      <c r="AX268" s="39"/>
    </row>
    <row r="269">
      <c r="A269" s="73"/>
      <c r="B269" s="73"/>
      <c r="C269" s="73"/>
      <c r="D269" s="74"/>
      <c r="E269" s="84"/>
      <c r="F269" s="84"/>
      <c r="G269" s="85"/>
      <c r="H269" s="85"/>
      <c r="I269" s="94"/>
      <c r="J269" s="95"/>
      <c r="K269" s="96"/>
      <c r="L269" s="96"/>
      <c r="M269" s="96"/>
      <c r="N269" s="97"/>
      <c r="O269" s="97"/>
      <c r="P269" s="40"/>
      <c r="Q269" s="40"/>
      <c r="R269" s="40"/>
      <c r="S269" s="40"/>
      <c r="T269" s="84"/>
      <c r="U269" s="84"/>
      <c r="V269" s="98"/>
      <c r="W269" s="98"/>
      <c r="X269" s="40"/>
      <c r="Y269" s="40"/>
      <c r="Z269" s="40"/>
      <c r="AA269" s="40"/>
      <c r="AB269" s="40"/>
      <c r="AC269" s="40"/>
      <c r="AD269" s="40"/>
      <c r="AE269" s="40"/>
      <c r="AF269" s="34"/>
      <c r="AG269" s="34"/>
      <c r="AH269" s="34"/>
      <c r="AI269" s="34"/>
      <c r="AJ269" s="80"/>
      <c r="AK269" s="99"/>
      <c r="AL269" s="17"/>
      <c r="AM269" s="100"/>
      <c r="AN269" s="43"/>
      <c r="AO269" s="100"/>
      <c r="AP269" s="42"/>
      <c r="AQ269" s="39"/>
      <c r="AR269" s="39"/>
      <c r="AS269" s="39"/>
      <c r="AT269" s="39"/>
      <c r="AU269" s="40"/>
      <c r="AV269" s="39"/>
      <c r="AW269" s="39"/>
      <c r="AX269" s="39"/>
    </row>
    <row r="270">
      <c r="A270" s="73"/>
      <c r="B270" s="73"/>
      <c r="C270" s="73"/>
      <c r="D270" s="74"/>
      <c r="E270" s="84"/>
      <c r="F270" s="84"/>
      <c r="G270" s="85"/>
      <c r="H270" s="85"/>
      <c r="I270" s="94"/>
      <c r="J270" s="95"/>
      <c r="K270" s="96"/>
      <c r="L270" s="96"/>
      <c r="M270" s="96"/>
      <c r="N270" s="97"/>
      <c r="O270" s="97"/>
      <c r="P270" s="40"/>
      <c r="Q270" s="40"/>
      <c r="R270" s="40"/>
      <c r="S270" s="40"/>
      <c r="T270" s="84"/>
      <c r="U270" s="84"/>
      <c r="V270" s="98"/>
      <c r="W270" s="98"/>
      <c r="X270" s="40"/>
      <c r="Y270" s="40"/>
      <c r="Z270" s="40"/>
      <c r="AA270" s="40"/>
      <c r="AB270" s="40"/>
      <c r="AC270" s="40"/>
      <c r="AD270" s="40"/>
      <c r="AE270" s="40"/>
      <c r="AF270" s="34"/>
      <c r="AG270" s="34"/>
      <c r="AH270" s="34"/>
      <c r="AI270" s="34"/>
      <c r="AJ270" s="80"/>
      <c r="AK270" s="99"/>
      <c r="AL270" s="17"/>
      <c r="AM270" s="100"/>
      <c r="AN270" s="43"/>
      <c r="AO270" s="100"/>
      <c r="AP270" s="42"/>
      <c r="AQ270" s="39"/>
      <c r="AR270" s="39"/>
      <c r="AS270" s="39"/>
      <c r="AT270" s="39"/>
      <c r="AU270" s="40"/>
      <c r="AV270" s="39"/>
      <c r="AW270" s="39"/>
      <c r="AX270" s="39"/>
    </row>
    <row r="271">
      <c r="A271" s="73"/>
      <c r="B271" s="73"/>
      <c r="C271" s="73"/>
      <c r="D271" s="74"/>
      <c r="E271" s="84"/>
      <c r="F271" s="84"/>
      <c r="G271" s="85"/>
      <c r="H271" s="85"/>
      <c r="I271" s="94"/>
      <c r="J271" s="95"/>
      <c r="K271" s="96"/>
      <c r="L271" s="96"/>
      <c r="M271" s="96"/>
      <c r="N271" s="97"/>
      <c r="O271" s="97"/>
      <c r="P271" s="40"/>
      <c r="Q271" s="40"/>
      <c r="R271" s="40"/>
      <c r="S271" s="40"/>
      <c r="T271" s="84"/>
      <c r="U271" s="84"/>
      <c r="V271" s="98"/>
      <c r="W271" s="98"/>
      <c r="X271" s="40"/>
      <c r="Y271" s="40"/>
      <c r="Z271" s="40"/>
      <c r="AA271" s="40"/>
      <c r="AB271" s="40"/>
      <c r="AC271" s="40"/>
      <c r="AD271" s="40"/>
      <c r="AE271" s="40"/>
      <c r="AF271" s="34"/>
      <c r="AG271" s="34"/>
      <c r="AH271" s="34"/>
      <c r="AI271" s="34"/>
      <c r="AJ271" s="80"/>
      <c r="AK271" s="99"/>
      <c r="AL271" s="17"/>
      <c r="AM271" s="100"/>
      <c r="AN271" s="43"/>
      <c r="AO271" s="100"/>
      <c r="AP271" s="42"/>
      <c r="AQ271" s="39"/>
      <c r="AR271" s="39"/>
      <c r="AS271" s="39"/>
      <c r="AT271" s="39"/>
      <c r="AU271" s="40"/>
      <c r="AV271" s="39"/>
      <c r="AW271" s="39"/>
      <c r="AX271" s="39"/>
    </row>
    <row r="272">
      <c r="A272" s="73"/>
      <c r="B272" s="73"/>
      <c r="C272" s="73"/>
      <c r="D272" s="74"/>
      <c r="E272" s="84"/>
      <c r="F272" s="84"/>
      <c r="G272" s="85"/>
      <c r="H272" s="85"/>
      <c r="I272" s="94"/>
      <c r="J272" s="95"/>
      <c r="K272" s="96"/>
      <c r="L272" s="96"/>
      <c r="M272" s="96"/>
      <c r="N272" s="97"/>
      <c r="O272" s="97"/>
      <c r="P272" s="40"/>
      <c r="Q272" s="40"/>
      <c r="R272" s="40"/>
      <c r="S272" s="40"/>
      <c r="T272" s="84"/>
      <c r="U272" s="84"/>
      <c r="V272" s="98"/>
      <c r="W272" s="98"/>
      <c r="X272" s="40"/>
      <c r="Y272" s="40"/>
      <c r="Z272" s="40"/>
      <c r="AA272" s="40"/>
      <c r="AB272" s="40"/>
      <c r="AC272" s="40"/>
      <c r="AD272" s="40"/>
      <c r="AE272" s="40"/>
      <c r="AF272" s="34"/>
      <c r="AG272" s="34"/>
      <c r="AH272" s="34"/>
      <c r="AI272" s="34"/>
      <c r="AJ272" s="80"/>
      <c r="AK272" s="99"/>
      <c r="AL272" s="17"/>
      <c r="AM272" s="100"/>
      <c r="AN272" s="43"/>
      <c r="AO272" s="100"/>
      <c r="AP272" s="42"/>
      <c r="AQ272" s="39"/>
      <c r="AR272" s="39"/>
      <c r="AS272" s="39"/>
      <c r="AT272" s="39"/>
      <c r="AU272" s="40"/>
      <c r="AV272" s="39"/>
      <c r="AW272" s="39"/>
      <c r="AX272" s="39"/>
    </row>
    <row r="273">
      <c r="A273" s="73"/>
      <c r="B273" s="73"/>
      <c r="C273" s="73"/>
      <c r="D273" s="74"/>
      <c r="E273" s="84"/>
      <c r="F273" s="84"/>
      <c r="G273" s="85"/>
      <c r="H273" s="85"/>
      <c r="I273" s="94"/>
      <c r="J273" s="95"/>
      <c r="K273" s="96"/>
      <c r="L273" s="96"/>
      <c r="M273" s="96"/>
      <c r="N273" s="97"/>
      <c r="O273" s="97"/>
      <c r="P273" s="40"/>
      <c r="Q273" s="40"/>
      <c r="R273" s="40"/>
      <c r="S273" s="40"/>
      <c r="T273" s="84"/>
      <c r="U273" s="84"/>
      <c r="V273" s="98"/>
      <c r="W273" s="98"/>
      <c r="X273" s="40"/>
      <c r="Y273" s="40"/>
      <c r="Z273" s="40"/>
      <c r="AA273" s="40"/>
      <c r="AB273" s="40"/>
      <c r="AC273" s="40"/>
      <c r="AD273" s="40"/>
      <c r="AE273" s="40"/>
      <c r="AF273" s="34"/>
      <c r="AG273" s="34"/>
      <c r="AH273" s="34"/>
      <c r="AI273" s="34"/>
      <c r="AJ273" s="80"/>
      <c r="AK273" s="99"/>
      <c r="AL273" s="17"/>
      <c r="AM273" s="100"/>
      <c r="AN273" s="43"/>
      <c r="AO273" s="100"/>
      <c r="AP273" s="42"/>
      <c r="AQ273" s="39"/>
      <c r="AR273" s="39"/>
      <c r="AS273" s="39"/>
      <c r="AT273" s="39"/>
      <c r="AU273" s="40"/>
      <c r="AV273" s="39"/>
      <c r="AW273" s="39"/>
      <c r="AX273" s="39"/>
    </row>
    <row r="274">
      <c r="A274" s="73"/>
      <c r="B274" s="73"/>
      <c r="C274" s="73"/>
      <c r="D274" s="74"/>
      <c r="E274" s="84"/>
      <c r="F274" s="84"/>
      <c r="G274" s="85"/>
      <c r="H274" s="85"/>
      <c r="I274" s="94"/>
      <c r="J274" s="95"/>
      <c r="K274" s="96"/>
      <c r="L274" s="96"/>
      <c r="M274" s="96"/>
      <c r="N274" s="97"/>
      <c r="O274" s="97"/>
      <c r="P274" s="40"/>
      <c r="Q274" s="40"/>
      <c r="R274" s="40"/>
      <c r="S274" s="40"/>
      <c r="T274" s="84"/>
      <c r="U274" s="84"/>
      <c r="V274" s="98"/>
      <c r="W274" s="98"/>
      <c r="X274" s="40"/>
      <c r="Y274" s="40"/>
      <c r="Z274" s="40"/>
      <c r="AA274" s="40"/>
      <c r="AB274" s="40"/>
      <c r="AC274" s="40"/>
      <c r="AD274" s="40"/>
      <c r="AE274" s="40"/>
      <c r="AF274" s="34"/>
      <c r="AG274" s="34"/>
      <c r="AH274" s="34"/>
      <c r="AI274" s="34"/>
      <c r="AJ274" s="80"/>
      <c r="AK274" s="99"/>
      <c r="AL274" s="17"/>
      <c r="AM274" s="100"/>
      <c r="AN274" s="43"/>
      <c r="AO274" s="100"/>
      <c r="AP274" s="42"/>
      <c r="AQ274" s="39"/>
      <c r="AR274" s="39"/>
      <c r="AS274" s="39"/>
      <c r="AT274" s="39"/>
      <c r="AU274" s="40"/>
      <c r="AV274" s="39"/>
      <c r="AW274" s="39"/>
      <c r="AX274" s="39"/>
    </row>
    <row r="275">
      <c r="A275" s="73"/>
      <c r="B275" s="73"/>
      <c r="C275" s="73"/>
      <c r="D275" s="74"/>
      <c r="E275" s="84"/>
      <c r="F275" s="84"/>
      <c r="G275" s="85"/>
      <c r="H275" s="85"/>
      <c r="I275" s="94"/>
      <c r="J275" s="95"/>
      <c r="K275" s="96"/>
      <c r="L275" s="96"/>
      <c r="M275" s="96"/>
      <c r="N275" s="97"/>
      <c r="O275" s="97"/>
      <c r="P275" s="40"/>
      <c r="Q275" s="40"/>
      <c r="R275" s="40"/>
      <c r="S275" s="40"/>
      <c r="T275" s="84"/>
      <c r="U275" s="84"/>
      <c r="V275" s="98"/>
      <c r="W275" s="98"/>
      <c r="X275" s="40"/>
      <c r="Y275" s="40"/>
      <c r="Z275" s="40"/>
      <c r="AA275" s="40"/>
      <c r="AB275" s="40"/>
      <c r="AC275" s="40"/>
      <c r="AD275" s="40"/>
      <c r="AE275" s="40"/>
      <c r="AF275" s="34"/>
      <c r="AG275" s="34"/>
      <c r="AH275" s="34"/>
      <c r="AI275" s="34"/>
      <c r="AJ275" s="80"/>
      <c r="AK275" s="99"/>
      <c r="AL275" s="17"/>
      <c r="AM275" s="100"/>
      <c r="AN275" s="43"/>
      <c r="AO275" s="100"/>
      <c r="AP275" s="42"/>
      <c r="AQ275" s="39"/>
      <c r="AR275" s="39"/>
      <c r="AS275" s="39"/>
      <c r="AT275" s="39"/>
      <c r="AU275" s="40"/>
      <c r="AV275" s="39"/>
      <c r="AW275" s="39"/>
      <c r="AX275" s="39"/>
    </row>
    <row r="276">
      <c r="A276" s="73"/>
      <c r="B276" s="73"/>
      <c r="C276" s="73"/>
      <c r="D276" s="74"/>
      <c r="E276" s="84"/>
      <c r="F276" s="84"/>
      <c r="G276" s="85"/>
      <c r="H276" s="85"/>
      <c r="I276" s="94"/>
      <c r="J276" s="95"/>
      <c r="K276" s="96"/>
      <c r="L276" s="96"/>
      <c r="M276" s="96"/>
      <c r="N276" s="97"/>
      <c r="O276" s="97"/>
      <c r="P276" s="40"/>
      <c r="Q276" s="40"/>
      <c r="R276" s="40"/>
      <c r="S276" s="40"/>
      <c r="T276" s="84"/>
      <c r="U276" s="84"/>
      <c r="V276" s="98"/>
      <c r="W276" s="98"/>
      <c r="X276" s="40"/>
      <c r="Y276" s="40"/>
      <c r="Z276" s="40"/>
      <c r="AA276" s="40"/>
      <c r="AB276" s="40"/>
      <c r="AC276" s="40"/>
      <c r="AD276" s="40"/>
      <c r="AE276" s="40"/>
      <c r="AF276" s="34"/>
      <c r="AG276" s="34"/>
      <c r="AH276" s="34"/>
      <c r="AI276" s="34"/>
      <c r="AJ276" s="80"/>
      <c r="AK276" s="99"/>
      <c r="AL276" s="17"/>
      <c r="AM276" s="100"/>
      <c r="AN276" s="43"/>
      <c r="AO276" s="100"/>
      <c r="AP276" s="42"/>
      <c r="AQ276" s="39"/>
      <c r="AR276" s="39"/>
      <c r="AS276" s="39"/>
      <c r="AT276" s="39"/>
      <c r="AU276" s="40"/>
      <c r="AV276" s="39"/>
      <c r="AW276" s="39"/>
      <c r="AX276" s="39"/>
    </row>
    <row r="277">
      <c r="A277" s="73"/>
      <c r="B277" s="73"/>
      <c r="C277" s="73"/>
      <c r="D277" s="74"/>
      <c r="E277" s="84"/>
      <c r="F277" s="84"/>
      <c r="G277" s="85"/>
      <c r="H277" s="85"/>
      <c r="I277" s="94"/>
      <c r="J277" s="95"/>
      <c r="K277" s="96"/>
      <c r="L277" s="96"/>
      <c r="M277" s="96"/>
      <c r="N277" s="97"/>
      <c r="O277" s="97"/>
      <c r="P277" s="40"/>
      <c r="Q277" s="40"/>
      <c r="R277" s="40"/>
      <c r="S277" s="40"/>
      <c r="T277" s="84"/>
      <c r="U277" s="84"/>
      <c r="V277" s="98"/>
      <c r="W277" s="98"/>
      <c r="X277" s="40"/>
      <c r="Y277" s="40"/>
      <c r="Z277" s="40"/>
      <c r="AA277" s="40"/>
      <c r="AB277" s="40"/>
      <c r="AC277" s="40"/>
      <c r="AD277" s="40"/>
      <c r="AE277" s="40"/>
      <c r="AF277" s="34"/>
      <c r="AG277" s="34"/>
      <c r="AH277" s="34"/>
      <c r="AI277" s="34"/>
      <c r="AJ277" s="80"/>
      <c r="AK277" s="99"/>
      <c r="AL277" s="17"/>
      <c r="AM277" s="100"/>
      <c r="AN277" s="43"/>
      <c r="AO277" s="100"/>
      <c r="AP277" s="42"/>
      <c r="AQ277" s="39"/>
      <c r="AR277" s="39"/>
      <c r="AS277" s="39"/>
      <c r="AT277" s="39"/>
      <c r="AU277" s="40"/>
      <c r="AV277" s="39"/>
      <c r="AW277" s="39"/>
      <c r="AX277" s="39"/>
    </row>
    <row r="278">
      <c r="A278" s="73"/>
      <c r="B278" s="73"/>
      <c r="C278" s="73"/>
      <c r="D278" s="74"/>
      <c r="E278" s="84"/>
      <c r="F278" s="84"/>
      <c r="G278" s="85"/>
      <c r="H278" s="85"/>
      <c r="I278" s="94"/>
      <c r="J278" s="95"/>
      <c r="K278" s="96"/>
      <c r="L278" s="96"/>
      <c r="M278" s="96"/>
      <c r="N278" s="97"/>
      <c r="O278" s="97"/>
      <c r="P278" s="40"/>
      <c r="Q278" s="40"/>
      <c r="R278" s="40"/>
      <c r="S278" s="40"/>
      <c r="T278" s="84"/>
      <c r="U278" s="84"/>
      <c r="V278" s="98"/>
      <c r="W278" s="98"/>
      <c r="X278" s="40"/>
      <c r="Y278" s="40"/>
      <c r="Z278" s="40"/>
      <c r="AA278" s="40"/>
      <c r="AB278" s="40"/>
      <c r="AC278" s="40"/>
      <c r="AD278" s="40"/>
      <c r="AE278" s="40"/>
      <c r="AF278" s="34"/>
      <c r="AG278" s="34"/>
      <c r="AH278" s="34"/>
      <c r="AI278" s="34"/>
      <c r="AJ278" s="80"/>
      <c r="AK278" s="99"/>
      <c r="AL278" s="17"/>
      <c r="AM278" s="100"/>
      <c r="AN278" s="43"/>
      <c r="AO278" s="100"/>
      <c r="AP278" s="42"/>
      <c r="AQ278" s="39"/>
      <c r="AR278" s="39"/>
      <c r="AS278" s="39"/>
      <c r="AT278" s="39"/>
      <c r="AU278" s="40"/>
      <c r="AV278" s="39"/>
      <c r="AW278" s="39"/>
      <c r="AX278" s="39"/>
    </row>
    <row r="279">
      <c r="A279" s="73"/>
      <c r="B279" s="73"/>
      <c r="C279" s="73"/>
      <c r="D279" s="74"/>
      <c r="E279" s="84"/>
      <c r="F279" s="84"/>
      <c r="G279" s="85"/>
      <c r="H279" s="85"/>
      <c r="I279" s="94"/>
      <c r="J279" s="95"/>
      <c r="K279" s="96"/>
      <c r="L279" s="96"/>
      <c r="M279" s="96"/>
      <c r="N279" s="97"/>
      <c r="O279" s="97"/>
      <c r="P279" s="40"/>
      <c r="Q279" s="40"/>
      <c r="R279" s="40"/>
      <c r="S279" s="40"/>
      <c r="T279" s="84"/>
      <c r="U279" s="84"/>
      <c r="V279" s="98"/>
      <c r="W279" s="98"/>
      <c r="X279" s="40"/>
      <c r="Y279" s="40"/>
      <c r="Z279" s="40"/>
      <c r="AA279" s="40"/>
      <c r="AB279" s="40"/>
      <c r="AC279" s="40"/>
      <c r="AD279" s="40"/>
      <c r="AE279" s="40"/>
      <c r="AF279" s="34"/>
      <c r="AG279" s="34"/>
      <c r="AH279" s="34"/>
      <c r="AI279" s="34"/>
      <c r="AJ279" s="80"/>
      <c r="AK279" s="99"/>
      <c r="AL279" s="17"/>
      <c r="AM279" s="100"/>
      <c r="AN279" s="43"/>
      <c r="AO279" s="100"/>
      <c r="AP279" s="42"/>
      <c r="AQ279" s="39"/>
      <c r="AR279" s="39"/>
      <c r="AS279" s="39"/>
      <c r="AT279" s="39"/>
      <c r="AU279" s="40"/>
      <c r="AV279" s="39"/>
      <c r="AW279" s="39"/>
      <c r="AX279" s="39"/>
    </row>
    <row r="280">
      <c r="A280" s="73"/>
      <c r="B280" s="73"/>
      <c r="C280" s="73"/>
      <c r="D280" s="74"/>
      <c r="E280" s="84"/>
      <c r="F280" s="84"/>
      <c r="G280" s="85"/>
      <c r="H280" s="85"/>
      <c r="I280" s="94"/>
      <c r="J280" s="95"/>
      <c r="K280" s="96"/>
      <c r="L280" s="96"/>
      <c r="M280" s="96"/>
      <c r="N280" s="97"/>
      <c r="O280" s="97"/>
      <c r="P280" s="40"/>
      <c r="Q280" s="40"/>
      <c r="R280" s="40"/>
      <c r="S280" s="40"/>
      <c r="T280" s="84"/>
      <c r="U280" s="84"/>
      <c r="V280" s="98"/>
      <c r="W280" s="98"/>
      <c r="X280" s="40"/>
      <c r="Y280" s="40"/>
      <c r="Z280" s="40"/>
      <c r="AA280" s="40"/>
      <c r="AB280" s="40"/>
      <c r="AC280" s="40"/>
      <c r="AD280" s="40"/>
      <c r="AE280" s="40"/>
      <c r="AF280" s="34"/>
      <c r="AG280" s="34"/>
      <c r="AH280" s="34"/>
      <c r="AI280" s="34"/>
      <c r="AJ280" s="80"/>
      <c r="AK280" s="99"/>
      <c r="AL280" s="17"/>
      <c r="AM280" s="100"/>
      <c r="AN280" s="43"/>
      <c r="AO280" s="100"/>
      <c r="AP280" s="42"/>
      <c r="AQ280" s="39"/>
      <c r="AR280" s="39"/>
      <c r="AS280" s="39"/>
      <c r="AT280" s="39"/>
      <c r="AU280" s="40"/>
      <c r="AV280" s="39"/>
      <c r="AW280" s="39"/>
      <c r="AX280" s="39"/>
    </row>
    <row r="281">
      <c r="A281" s="73"/>
      <c r="B281" s="73"/>
      <c r="C281" s="73"/>
      <c r="D281" s="74"/>
      <c r="E281" s="84"/>
      <c r="F281" s="84"/>
      <c r="G281" s="85"/>
      <c r="H281" s="85"/>
      <c r="I281" s="94"/>
      <c r="J281" s="95"/>
      <c r="K281" s="96"/>
      <c r="L281" s="96"/>
      <c r="M281" s="96"/>
      <c r="N281" s="97"/>
      <c r="O281" s="97"/>
      <c r="P281" s="40"/>
      <c r="Q281" s="40"/>
      <c r="R281" s="40"/>
      <c r="S281" s="40"/>
      <c r="T281" s="84"/>
      <c r="U281" s="84"/>
      <c r="V281" s="98"/>
      <c r="W281" s="98"/>
      <c r="X281" s="40"/>
      <c r="Y281" s="40"/>
      <c r="Z281" s="40"/>
      <c r="AA281" s="40"/>
      <c r="AB281" s="40"/>
      <c r="AC281" s="40"/>
      <c r="AD281" s="40"/>
      <c r="AE281" s="40"/>
      <c r="AF281" s="34"/>
      <c r="AG281" s="34"/>
      <c r="AH281" s="34"/>
      <c r="AI281" s="34"/>
      <c r="AJ281" s="80"/>
      <c r="AK281" s="99"/>
      <c r="AL281" s="17"/>
      <c r="AM281" s="100"/>
      <c r="AN281" s="43"/>
      <c r="AO281" s="100"/>
      <c r="AP281" s="42"/>
      <c r="AQ281" s="39"/>
      <c r="AR281" s="39"/>
      <c r="AS281" s="39"/>
      <c r="AT281" s="39"/>
      <c r="AU281" s="40"/>
      <c r="AV281" s="39"/>
      <c r="AW281" s="39"/>
      <c r="AX281" s="39"/>
    </row>
    <row r="282">
      <c r="A282" s="73"/>
      <c r="B282" s="73"/>
      <c r="C282" s="73"/>
      <c r="D282" s="74"/>
      <c r="E282" s="84"/>
      <c r="F282" s="84"/>
      <c r="G282" s="85"/>
      <c r="H282" s="85"/>
      <c r="I282" s="94"/>
      <c r="J282" s="95"/>
      <c r="K282" s="96"/>
      <c r="L282" s="96"/>
      <c r="M282" s="96"/>
      <c r="N282" s="97"/>
      <c r="O282" s="97"/>
      <c r="P282" s="40"/>
      <c r="Q282" s="40"/>
      <c r="R282" s="40"/>
      <c r="S282" s="40"/>
      <c r="T282" s="84"/>
      <c r="U282" s="84"/>
      <c r="V282" s="98"/>
      <c r="W282" s="98"/>
      <c r="X282" s="40"/>
      <c r="Y282" s="40"/>
      <c r="Z282" s="40"/>
      <c r="AA282" s="40"/>
      <c r="AB282" s="40"/>
      <c r="AC282" s="40"/>
      <c r="AD282" s="40"/>
      <c r="AE282" s="40"/>
      <c r="AF282" s="34"/>
      <c r="AG282" s="34"/>
      <c r="AH282" s="34"/>
      <c r="AI282" s="34"/>
      <c r="AJ282" s="80"/>
      <c r="AK282" s="99"/>
      <c r="AL282" s="17"/>
      <c r="AM282" s="100"/>
      <c r="AN282" s="43"/>
      <c r="AO282" s="100"/>
      <c r="AP282" s="42"/>
      <c r="AQ282" s="39"/>
      <c r="AR282" s="39"/>
      <c r="AS282" s="39"/>
      <c r="AT282" s="39"/>
      <c r="AU282" s="40"/>
      <c r="AV282" s="39"/>
      <c r="AW282" s="39"/>
      <c r="AX282" s="39"/>
    </row>
    <row r="283">
      <c r="A283" s="73"/>
      <c r="B283" s="73"/>
      <c r="C283" s="73"/>
      <c r="D283" s="74"/>
      <c r="E283" s="84"/>
      <c r="F283" s="84"/>
      <c r="G283" s="85"/>
      <c r="H283" s="85"/>
      <c r="I283" s="94"/>
      <c r="J283" s="95"/>
      <c r="K283" s="96"/>
      <c r="L283" s="96"/>
      <c r="M283" s="96"/>
      <c r="N283" s="97"/>
      <c r="O283" s="97"/>
      <c r="P283" s="40"/>
      <c r="Q283" s="40"/>
      <c r="R283" s="40"/>
      <c r="S283" s="40"/>
      <c r="T283" s="84"/>
      <c r="U283" s="84"/>
      <c r="V283" s="98"/>
      <c r="W283" s="98"/>
      <c r="X283" s="40"/>
      <c r="Y283" s="40"/>
      <c r="Z283" s="40"/>
      <c r="AA283" s="40"/>
      <c r="AB283" s="40"/>
      <c r="AC283" s="40"/>
      <c r="AD283" s="40"/>
      <c r="AE283" s="40"/>
      <c r="AF283" s="34"/>
      <c r="AG283" s="34"/>
      <c r="AH283" s="34"/>
      <c r="AI283" s="34"/>
      <c r="AJ283" s="80"/>
      <c r="AK283" s="99"/>
      <c r="AL283" s="17"/>
      <c r="AM283" s="100"/>
      <c r="AN283" s="43"/>
      <c r="AO283" s="100"/>
      <c r="AP283" s="42"/>
      <c r="AQ283" s="39"/>
      <c r="AR283" s="39"/>
      <c r="AS283" s="39"/>
      <c r="AT283" s="39"/>
      <c r="AU283" s="40"/>
      <c r="AV283" s="39"/>
      <c r="AW283" s="39"/>
      <c r="AX283" s="39"/>
    </row>
    <row r="284">
      <c r="A284" s="73"/>
      <c r="B284" s="73"/>
      <c r="C284" s="73"/>
      <c r="D284" s="74"/>
      <c r="E284" s="84"/>
      <c r="F284" s="84"/>
      <c r="G284" s="85"/>
      <c r="H284" s="85"/>
      <c r="I284" s="94"/>
      <c r="J284" s="95"/>
      <c r="K284" s="96"/>
      <c r="L284" s="96"/>
      <c r="M284" s="96"/>
      <c r="N284" s="97"/>
      <c r="O284" s="97"/>
      <c r="P284" s="40"/>
      <c r="Q284" s="40"/>
      <c r="R284" s="40"/>
      <c r="S284" s="40"/>
      <c r="T284" s="84"/>
      <c r="U284" s="84"/>
      <c r="V284" s="98"/>
      <c r="W284" s="98"/>
      <c r="X284" s="40"/>
      <c r="Y284" s="40"/>
      <c r="Z284" s="40"/>
      <c r="AA284" s="40"/>
      <c r="AB284" s="40"/>
      <c r="AC284" s="40"/>
      <c r="AD284" s="40"/>
      <c r="AE284" s="40"/>
      <c r="AF284" s="34"/>
      <c r="AG284" s="34"/>
      <c r="AH284" s="34"/>
      <c r="AI284" s="34"/>
      <c r="AJ284" s="80"/>
      <c r="AK284" s="99"/>
      <c r="AL284" s="17"/>
      <c r="AM284" s="100"/>
      <c r="AN284" s="43"/>
      <c r="AO284" s="100"/>
      <c r="AP284" s="42"/>
      <c r="AQ284" s="39"/>
      <c r="AR284" s="39"/>
      <c r="AS284" s="39"/>
      <c r="AT284" s="39"/>
      <c r="AU284" s="40"/>
      <c r="AV284" s="39"/>
      <c r="AW284" s="39"/>
      <c r="AX284" s="39"/>
    </row>
    <row r="285">
      <c r="A285" s="73"/>
      <c r="B285" s="73"/>
      <c r="C285" s="73"/>
      <c r="D285" s="74"/>
      <c r="E285" s="84"/>
      <c r="F285" s="84"/>
      <c r="G285" s="85"/>
      <c r="H285" s="85"/>
      <c r="I285" s="94"/>
      <c r="J285" s="95"/>
      <c r="K285" s="96"/>
      <c r="L285" s="96"/>
      <c r="M285" s="96"/>
      <c r="N285" s="97"/>
      <c r="O285" s="97"/>
      <c r="P285" s="40"/>
      <c r="Q285" s="40"/>
      <c r="R285" s="40"/>
      <c r="S285" s="40"/>
      <c r="T285" s="84"/>
      <c r="U285" s="84"/>
      <c r="V285" s="98"/>
      <c r="W285" s="98"/>
      <c r="X285" s="40"/>
      <c r="Y285" s="40"/>
      <c r="Z285" s="40"/>
      <c r="AA285" s="40"/>
      <c r="AB285" s="40"/>
      <c r="AC285" s="40"/>
      <c r="AD285" s="40"/>
      <c r="AE285" s="40"/>
      <c r="AF285" s="34"/>
      <c r="AG285" s="34"/>
      <c r="AH285" s="34"/>
      <c r="AI285" s="34"/>
      <c r="AJ285" s="80"/>
      <c r="AK285" s="99"/>
      <c r="AL285" s="17"/>
      <c r="AM285" s="100"/>
      <c r="AN285" s="43"/>
      <c r="AO285" s="100"/>
      <c r="AP285" s="42"/>
      <c r="AQ285" s="39"/>
      <c r="AR285" s="39"/>
      <c r="AS285" s="39"/>
      <c r="AT285" s="39"/>
      <c r="AU285" s="40"/>
      <c r="AV285" s="39"/>
      <c r="AW285" s="39"/>
      <c r="AX285" s="39"/>
    </row>
    <row r="286">
      <c r="A286" s="73"/>
      <c r="B286" s="73"/>
      <c r="C286" s="73"/>
      <c r="D286" s="74"/>
      <c r="E286" s="84"/>
      <c r="F286" s="84"/>
      <c r="G286" s="85"/>
      <c r="H286" s="85"/>
      <c r="I286" s="94"/>
      <c r="J286" s="95"/>
      <c r="K286" s="96"/>
      <c r="L286" s="96"/>
      <c r="M286" s="96"/>
      <c r="N286" s="97"/>
      <c r="O286" s="97"/>
      <c r="P286" s="40"/>
      <c r="Q286" s="40"/>
      <c r="R286" s="40"/>
      <c r="S286" s="40"/>
      <c r="T286" s="84"/>
      <c r="U286" s="84"/>
      <c r="V286" s="98"/>
      <c r="W286" s="98"/>
      <c r="X286" s="40"/>
      <c r="Y286" s="40"/>
      <c r="Z286" s="40"/>
      <c r="AA286" s="40"/>
      <c r="AB286" s="40"/>
      <c r="AC286" s="40"/>
      <c r="AD286" s="40"/>
      <c r="AE286" s="40"/>
      <c r="AF286" s="34"/>
      <c r="AG286" s="34"/>
      <c r="AH286" s="34"/>
      <c r="AI286" s="34"/>
      <c r="AJ286" s="80"/>
      <c r="AK286" s="99"/>
      <c r="AL286" s="17"/>
      <c r="AM286" s="100"/>
      <c r="AN286" s="43"/>
      <c r="AO286" s="100"/>
      <c r="AP286" s="42"/>
      <c r="AQ286" s="39"/>
      <c r="AR286" s="39"/>
      <c r="AS286" s="39"/>
      <c r="AT286" s="39"/>
      <c r="AU286" s="40"/>
      <c r="AV286" s="39"/>
      <c r="AW286" s="39"/>
      <c r="AX286" s="39"/>
    </row>
    <row r="287">
      <c r="A287" s="73"/>
      <c r="B287" s="73"/>
      <c r="C287" s="73"/>
      <c r="D287" s="74"/>
      <c r="E287" s="84"/>
      <c r="F287" s="84"/>
      <c r="G287" s="85"/>
      <c r="H287" s="85"/>
      <c r="I287" s="94"/>
      <c r="J287" s="95"/>
      <c r="K287" s="96"/>
      <c r="L287" s="96"/>
      <c r="M287" s="96"/>
      <c r="N287" s="97"/>
      <c r="O287" s="97"/>
      <c r="P287" s="40"/>
      <c r="Q287" s="40"/>
      <c r="R287" s="40"/>
      <c r="S287" s="40"/>
      <c r="T287" s="84"/>
      <c r="U287" s="84"/>
      <c r="V287" s="98"/>
      <c r="W287" s="98"/>
      <c r="X287" s="40"/>
      <c r="Y287" s="40"/>
      <c r="Z287" s="40"/>
      <c r="AA287" s="40"/>
      <c r="AB287" s="40"/>
      <c r="AC287" s="40"/>
      <c r="AD287" s="40"/>
      <c r="AE287" s="40"/>
      <c r="AF287" s="34"/>
      <c r="AG287" s="34"/>
      <c r="AH287" s="34"/>
      <c r="AI287" s="34"/>
      <c r="AJ287" s="80"/>
      <c r="AK287" s="99"/>
      <c r="AL287" s="17"/>
      <c r="AM287" s="100"/>
      <c r="AN287" s="43"/>
      <c r="AO287" s="100"/>
      <c r="AP287" s="42"/>
      <c r="AQ287" s="39"/>
      <c r="AR287" s="39"/>
      <c r="AS287" s="39"/>
      <c r="AT287" s="39"/>
      <c r="AU287" s="40"/>
      <c r="AV287" s="39"/>
      <c r="AW287" s="39"/>
      <c r="AX287" s="39"/>
    </row>
    <row r="288">
      <c r="A288" s="73"/>
      <c r="B288" s="73"/>
      <c r="C288" s="73"/>
      <c r="D288" s="74"/>
      <c r="E288" s="84"/>
      <c r="F288" s="84"/>
      <c r="G288" s="85"/>
      <c r="H288" s="85"/>
      <c r="I288" s="94"/>
      <c r="J288" s="95"/>
      <c r="K288" s="96"/>
      <c r="L288" s="96"/>
      <c r="M288" s="96"/>
      <c r="N288" s="97"/>
      <c r="O288" s="97"/>
      <c r="P288" s="40"/>
      <c r="Q288" s="40"/>
      <c r="R288" s="40"/>
      <c r="S288" s="40"/>
      <c r="T288" s="84"/>
      <c r="U288" s="84"/>
      <c r="V288" s="98"/>
      <c r="W288" s="98"/>
      <c r="X288" s="40"/>
      <c r="Y288" s="40"/>
      <c r="Z288" s="40"/>
      <c r="AA288" s="40"/>
      <c r="AB288" s="40"/>
      <c r="AC288" s="40"/>
      <c r="AD288" s="40"/>
      <c r="AE288" s="40"/>
      <c r="AF288" s="34"/>
      <c r="AG288" s="34"/>
      <c r="AH288" s="34"/>
      <c r="AI288" s="34"/>
      <c r="AJ288" s="80"/>
      <c r="AK288" s="99"/>
      <c r="AL288" s="17"/>
      <c r="AM288" s="100"/>
      <c r="AN288" s="43"/>
      <c r="AO288" s="100"/>
      <c r="AP288" s="42"/>
      <c r="AQ288" s="39"/>
      <c r="AR288" s="39"/>
      <c r="AS288" s="39"/>
      <c r="AT288" s="39"/>
      <c r="AU288" s="40"/>
      <c r="AV288" s="39"/>
      <c r="AW288" s="39"/>
      <c r="AX288" s="39"/>
    </row>
    <row r="289">
      <c r="A289" s="73"/>
      <c r="B289" s="73"/>
      <c r="C289" s="73"/>
      <c r="D289" s="74"/>
      <c r="E289" s="84"/>
      <c r="F289" s="84"/>
      <c r="G289" s="85"/>
      <c r="H289" s="85"/>
      <c r="I289" s="94"/>
      <c r="J289" s="95"/>
      <c r="K289" s="96"/>
      <c r="L289" s="96"/>
      <c r="M289" s="96"/>
      <c r="N289" s="97"/>
      <c r="O289" s="97"/>
      <c r="P289" s="40"/>
      <c r="Q289" s="40"/>
      <c r="R289" s="40"/>
      <c r="S289" s="40"/>
      <c r="T289" s="84"/>
      <c r="U289" s="84"/>
      <c r="V289" s="98"/>
      <c r="W289" s="98"/>
      <c r="X289" s="40"/>
      <c r="Y289" s="40"/>
      <c r="Z289" s="40"/>
      <c r="AA289" s="40"/>
      <c r="AB289" s="40"/>
      <c r="AC289" s="40"/>
      <c r="AD289" s="40"/>
      <c r="AE289" s="40"/>
      <c r="AF289" s="34"/>
      <c r="AG289" s="34"/>
      <c r="AH289" s="34"/>
      <c r="AI289" s="34"/>
      <c r="AJ289" s="80"/>
      <c r="AK289" s="99"/>
      <c r="AL289" s="17"/>
      <c r="AM289" s="100"/>
      <c r="AN289" s="43"/>
      <c r="AO289" s="100"/>
      <c r="AP289" s="42"/>
      <c r="AQ289" s="39"/>
      <c r="AR289" s="39"/>
      <c r="AS289" s="39"/>
      <c r="AT289" s="39"/>
      <c r="AU289" s="40"/>
      <c r="AV289" s="39"/>
      <c r="AW289" s="39"/>
      <c r="AX289" s="39"/>
    </row>
    <row r="290">
      <c r="A290" s="73"/>
      <c r="B290" s="73"/>
      <c r="C290" s="73"/>
      <c r="D290" s="74"/>
      <c r="E290" s="84"/>
      <c r="F290" s="84"/>
      <c r="G290" s="85"/>
      <c r="H290" s="85"/>
      <c r="I290" s="94"/>
      <c r="J290" s="95"/>
      <c r="K290" s="96"/>
      <c r="L290" s="96"/>
      <c r="M290" s="96"/>
      <c r="N290" s="97"/>
      <c r="O290" s="97"/>
      <c r="P290" s="40"/>
      <c r="Q290" s="40"/>
      <c r="R290" s="40"/>
      <c r="S290" s="40"/>
      <c r="T290" s="84"/>
      <c r="U290" s="84"/>
      <c r="V290" s="98"/>
      <c r="W290" s="98"/>
      <c r="X290" s="40"/>
      <c r="Y290" s="40"/>
      <c r="Z290" s="40"/>
      <c r="AA290" s="40"/>
      <c r="AB290" s="40"/>
      <c r="AC290" s="40"/>
      <c r="AD290" s="40"/>
      <c r="AE290" s="40"/>
      <c r="AF290" s="34"/>
      <c r="AG290" s="34"/>
      <c r="AH290" s="34"/>
      <c r="AI290" s="34"/>
      <c r="AJ290" s="80"/>
      <c r="AK290" s="99"/>
      <c r="AL290" s="17"/>
      <c r="AM290" s="100"/>
      <c r="AN290" s="43"/>
      <c r="AO290" s="100"/>
      <c r="AP290" s="42"/>
      <c r="AQ290" s="39"/>
      <c r="AR290" s="39"/>
      <c r="AS290" s="39"/>
      <c r="AT290" s="39"/>
      <c r="AU290" s="40"/>
      <c r="AV290" s="39"/>
      <c r="AW290" s="39"/>
      <c r="AX290" s="39"/>
    </row>
    <row r="291">
      <c r="A291" s="73"/>
      <c r="B291" s="73"/>
      <c r="C291" s="73"/>
      <c r="D291" s="74"/>
      <c r="E291" s="84"/>
      <c r="F291" s="84"/>
      <c r="G291" s="85"/>
      <c r="H291" s="85"/>
      <c r="I291" s="94"/>
      <c r="J291" s="95"/>
      <c r="K291" s="96"/>
      <c r="L291" s="96"/>
      <c r="M291" s="96"/>
      <c r="N291" s="97"/>
      <c r="O291" s="97"/>
      <c r="P291" s="40"/>
      <c r="Q291" s="40"/>
      <c r="R291" s="40"/>
      <c r="S291" s="40"/>
      <c r="T291" s="84"/>
      <c r="U291" s="84"/>
      <c r="V291" s="98"/>
      <c r="W291" s="98"/>
      <c r="X291" s="40"/>
      <c r="Y291" s="40"/>
      <c r="Z291" s="40"/>
      <c r="AA291" s="40"/>
      <c r="AB291" s="40"/>
      <c r="AC291" s="40"/>
      <c r="AD291" s="40"/>
      <c r="AE291" s="40"/>
      <c r="AF291" s="34"/>
      <c r="AG291" s="34"/>
      <c r="AH291" s="34"/>
      <c r="AI291" s="34"/>
      <c r="AJ291" s="80"/>
      <c r="AK291" s="99"/>
      <c r="AL291" s="17"/>
      <c r="AM291" s="100"/>
      <c r="AN291" s="43"/>
      <c r="AO291" s="100"/>
      <c r="AP291" s="42"/>
      <c r="AQ291" s="39"/>
      <c r="AR291" s="39"/>
      <c r="AS291" s="39"/>
      <c r="AT291" s="39"/>
      <c r="AU291" s="40"/>
      <c r="AV291" s="39"/>
      <c r="AW291" s="39"/>
      <c r="AX291" s="39"/>
    </row>
    <row r="292">
      <c r="A292" s="73"/>
      <c r="B292" s="73"/>
      <c r="C292" s="73"/>
      <c r="D292" s="74"/>
      <c r="E292" s="84"/>
      <c r="F292" s="84"/>
      <c r="G292" s="85"/>
      <c r="H292" s="85"/>
      <c r="I292" s="94"/>
      <c r="J292" s="95"/>
      <c r="K292" s="96"/>
      <c r="L292" s="96"/>
      <c r="M292" s="96"/>
      <c r="N292" s="97"/>
      <c r="O292" s="97"/>
      <c r="P292" s="40"/>
      <c r="Q292" s="40"/>
      <c r="R292" s="40"/>
      <c r="S292" s="40"/>
      <c r="T292" s="84"/>
      <c r="U292" s="84"/>
      <c r="V292" s="98"/>
      <c r="W292" s="98"/>
      <c r="X292" s="40"/>
      <c r="Y292" s="40"/>
      <c r="Z292" s="40"/>
      <c r="AA292" s="40"/>
      <c r="AB292" s="40"/>
      <c r="AC292" s="40"/>
      <c r="AD292" s="40"/>
      <c r="AE292" s="40"/>
      <c r="AF292" s="34"/>
      <c r="AG292" s="34"/>
      <c r="AH292" s="34"/>
      <c r="AI292" s="34"/>
      <c r="AJ292" s="80"/>
      <c r="AK292" s="99"/>
      <c r="AL292" s="17"/>
      <c r="AM292" s="100"/>
      <c r="AN292" s="43"/>
      <c r="AO292" s="100"/>
      <c r="AP292" s="42"/>
      <c r="AQ292" s="39"/>
      <c r="AR292" s="39"/>
      <c r="AS292" s="39"/>
      <c r="AT292" s="39"/>
      <c r="AU292" s="40"/>
      <c r="AV292" s="39"/>
      <c r="AW292" s="39"/>
      <c r="AX292" s="39"/>
    </row>
    <row r="293">
      <c r="A293" s="73"/>
      <c r="B293" s="73"/>
      <c r="C293" s="73"/>
      <c r="D293" s="74"/>
      <c r="E293" s="84"/>
      <c r="F293" s="84"/>
      <c r="G293" s="85"/>
      <c r="H293" s="85"/>
      <c r="I293" s="94"/>
      <c r="J293" s="95"/>
      <c r="K293" s="96"/>
      <c r="L293" s="96"/>
      <c r="M293" s="96"/>
      <c r="N293" s="97"/>
      <c r="O293" s="97"/>
      <c r="P293" s="40"/>
      <c r="Q293" s="40"/>
      <c r="R293" s="40"/>
      <c r="S293" s="40"/>
      <c r="T293" s="84"/>
      <c r="U293" s="84"/>
      <c r="V293" s="98"/>
      <c r="W293" s="98"/>
      <c r="X293" s="40"/>
      <c r="Y293" s="40"/>
      <c r="Z293" s="40"/>
      <c r="AA293" s="40"/>
      <c r="AB293" s="40"/>
      <c r="AC293" s="40"/>
      <c r="AD293" s="40"/>
      <c r="AE293" s="40"/>
      <c r="AF293" s="34"/>
      <c r="AG293" s="34"/>
      <c r="AH293" s="34"/>
      <c r="AI293" s="34"/>
      <c r="AJ293" s="80"/>
      <c r="AK293" s="99"/>
      <c r="AL293" s="17"/>
      <c r="AM293" s="100"/>
      <c r="AN293" s="43"/>
      <c r="AO293" s="100"/>
      <c r="AP293" s="42"/>
      <c r="AQ293" s="39"/>
      <c r="AR293" s="39"/>
      <c r="AS293" s="39"/>
      <c r="AT293" s="39"/>
      <c r="AU293" s="40"/>
      <c r="AV293" s="39"/>
      <c r="AW293" s="39"/>
      <c r="AX293" s="39"/>
    </row>
    <row r="294">
      <c r="A294" s="73"/>
      <c r="B294" s="73"/>
      <c r="C294" s="73"/>
      <c r="D294" s="74"/>
      <c r="E294" s="84"/>
      <c r="F294" s="84"/>
      <c r="G294" s="85"/>
      <c r="H294" s="85"/>
      <c r="I294" s="94"/>
      <c r="J294" s="95"/>
      <c r="K294" s="96"/>
      <c r="L294" s="96"/>
      <c r="M294" s="96"/>
      <c r="N294" s="97"/>
      <c r="O294" s="97"/>
      <c r="P294" s="40"/>
      <c r="Q294" s="40"/>
      <c r="R294" s="40"/>
      <c r="S294" s="40"/>
      <c r="T294" s="84"/>
      <c r="U294" s="84"/>
      <c r="V294" s="98"/>
      <c r="W294" s="98"/>
      <c r="X294" s="40"/>
      <c r="Y294" s="40"/>
      <c r="Z294" s="40"/>
      <c r="AA294" s="40"/>
      <c r="AB294" s="40"/>
      <c r="AC294" s="40"/>
      <c r="AD294" s="40"/>
      <c r="AE294" s="40"/>
      <c r="AF294" s="34"/>
      <c r="AG294" s="34"/>
      <c r="AH294" s="34"/>
      <c r="AI294" s="34"/>
      <c r="AJ294" s="80"/>
      <c r="AK294" s="99"/>
      <c r="AL294" s="17"/>
      <c r="AM294" s="100"/>
      <c r="AN294" s="43"/>
      <c r="AO294" s="100"/>
      <c r="AP294" s="42"/>
      <c r="AQ294" s="39"/>
      <c r="AR294" s="39"/>
      <c r="AS294" s="39"/>
      <c r="AT294" s="39"/>
      <c r="AU294" s="40"/>
      <c r="AV294" s="39"/>
      <c r="AW294" s="39"/>
      <c r="AX294" s="39"/>
    </row>
    <row r="295">
      <c r="A295" s="73"/>
      <c r="B295" s="73"/>
      <c r="C295" s="73"/>
      <c r="D295" s="74"/>
      <c r="E295" s="84"/>
      <c r="F295" s="84"/>
      <c r="G295" s="85"/>
      <c r="H295" s="85"/>
      <c r="I295" s="94"/>
      <c r="J295" s="95"/>
      <c r="K295" s="96"/>
      <c r="L295" s="96"/>
      <c r="M295" s="96"/>
      <c r="N295" s="97"/>
      <c r="O295" s="97"/>
      <c r="P295" s="40"/>
      <c r="Q295" s="40"/>
      <c r="R295" s="40"/>
      <c r="S295" s="40"/>
      <c r="T295" s="84"/>
      <c r="U295" s="84"/>
      <c r="V295" s="98"/>
      <c r="W295" s="98"/>
      <c r="X295" s="40"/>
      <c r="Y295" s="40"/>
      <c r="Z295" s="40"/>
      <c r="AA295" s="40"/>
      <c r="AB295" s="40"/>
      <c r="AC295" s="40"/>
      <c r="AD295" s="40"/>
      <c r="AE295" s="40"/>
      <c r="AF295" s="34"/>
      <c r="AG295" s="34"/>
      <c r="AH295" s="34"/>
      <c r="AI295" s="34"/>
      <c r="AJ295" s="80"/>
      <c r="AK295" s="99"/>
      <c r="AL295" s="17"/>
      <c r="AM295" s="100"/>
      <c r="AN295" s="43"/>
      <c r="AO295" s="100"/>
      <c r="AP295" s="42"/>
      <c r="AQ295" s="39"/>
      <c r="AR295" s="39"/>
      <c r="AS295" s="39"/>
      <c r="AT295" s="39"/>
      <c r="AU295" s="40"/>
      <c r="AV295" s="39"/>
      <c r="AW295" s="39"/>
      <c r="AX295" s="39"/>
    </row>
    <row r="296">
      <c r="A296" s="73"/>
      <c r="B296" s="73"/>
      <c r="C296" s="73"/>
      <c r="D296" s="74"/>
      <c r="E296" s="84"/>
      <c r="F296" s="84"/>
      <c r="G296" s="85"/>
      <c r="H296" s="85"/>
      <c r="I296" s="94"/>
      <c r="J296" s="95"/>
      <c r="K296" s="96"/>
      <c r="L296" s="96"/>
      <c r="M296" s="96"/>
      <c r="N296" s="97"/>
      <c r="O296" s="97"/>
      <c r="P296" s="40"/>
      <c r="Q296" s="40"/>
      <c r="R296" s="40"/>
      <c r="S296" s="40"/>
      <c r="T296" s="84"/>
      <c r="U296" s="84"/>
      <c r="V296" s="98"/>
      <c r="W296" s="98"/>
      <c r="X296" s="40"/>
      <c r="Y296" s="40"/>
      <c r="Z296" s="40"/>
      <c r="AA296" s="40"/>
      <c r="AB296" s="40"/>
      <c r="AC296" s="40"/>
      <c r="AD296" s="40"/>
      <c r="AE296" s="40"/>
      <c r="AF296" s="34"/>
      <c r="AG296" s="34"/>
      <c r="AH296" s="34"/>
      <c r="AI296" s="34"/>
      <c r="AJ296" s="80"/>
      <c r="AK296" s="99"/>
      <c r="AL296" s="17"/>
      <c r="AM296" s="100"/>
      <c r="AN296" s="43"/>
      <c r="AO296" s="100"/>
      <c r="AP296" s="42"/>
      <c r="AQ296" s="39"/>
      <c r="AR296" s="39"/>
      <c r="AS296" s="39"/>
      <c r="AT296" s="39"/>
      <c r="AU296" s="40"/>
      <c r="AV296" s="39"/>
      <c r="AW296" s="39"/>
      <c r="AX296" s="39"/>
    </row>
    <row r="297">
      <c r="A297" s="73"/>
      <c r="B297" s="73"/>
      <c r="C297" s="73"/>
      <c r="D297" s="74"/>
      <c r="E297" s="84"/>
      <c r="F297" s="84"/>
      <c r="G297" s="85"/>
      <c r="H297" s="85"/>
      <c r="I297" s="94"/>
      <c r="J297" s="95"/>
      <c r="K297" s="96"/>
      <c r="L297" s="96"/>
      <c r="M297" s="96"/>
      <c r="N297" s="97"/>
      <c r="O297" s="97"/>
      <c r="P297" s="40"/>
      <c r="Q297" s="40"/>
      <c r="R297" s="40"/>
      <c r="S297" s="40"/>
      <c r="T297" s="84"/>
      <c r="U297" s="84"/>
      <c r="V297" s="98"/>
      <c r="W297" s="98"/>
      <c r="X297" s="40"/>
      <c r="Y297" s="40"/>
      <c r="Z297" s="40"/>
      <c r="AA297" s="40"/>
      <c r="AB297" s="40"/>
      <c r="AC297" s="40"/>
      <c r="AD297" s="40"/>
      <c r="AE297" s="40"/>
      <c r="AF297" s="34"/>
      <c r="AG297" s="34"/>
      <c r="AH297" s="34"/>
      <c r="AI297" s="34"/>
      <c r="AJ297" s="80"/>
      <c r="AK297" s="99"/>
      <c r="AL297" s="17"/>
      <c r="AM297" s="100"/>
      <c r="AN297" s="43"/>
      <c r="AO297" s="100"/>
      <c r="AP297" s="42"/>
      <c r="AQ297" s="39"/>
      <c r="AR297" s="39"/>
      <c r="AS297" s="39"/>
      <c r="AT297" s="39"/>
      <c r="AU297" s="40"/>
      <c r="AV297" s="39"/>
      <c r="AW297" s="39"/>
      <c r="AX297" s="39"/>
    </row>
    <row r="298">
      <c r="A298" s="73"/>
      <c r="B298" s="73"/>
      <c r="C298" s="73"/>
      <c r="D298" s="74"/>
      <c r="E298" s="84"/>
      <c r="F298" s="84"/>
      <c r="G298" s="85"/>
      <c r="H298" s="85"/>
      <c r="I298" s="94"/>
      <c r="J298" s="95"/>
      <c r="K298" s="96"/>
      <c r="L298" s="96"/>
      <c r="M298" s="96"/>
      <c r="N298" s="97"/>
      <c r="O298" s="97"/>
      <c r="P298" s="40"/>
      <c r="Q298" s="40"/>
      <c r="R298" s="40"/>
      <c r="S298" s="40"/>
      <c r="T298" s="84"/>
      <c r="U298" s="84"/>
      <c r="V298" s="98"/>
      <c r="W298" s="98"/>
      <c r="X298" s="40"/>
      <c r="Y298" s="40"/>
      <c r="Z298" s="40"/>
      <c r="AA298" s="40"/>
      <c r="AB298" s="40"/>
      <c r="AC298" s="40"/>
      <c r="AD298" s="40"/>
      <c r="AE298" s="40"/>
      <c r="AF298" s="34"/>
      <c r="AG298" s="34"/>
      <c r="AH298" s="34"/>
      <c r="AI298" s="34"/>
      <c r="AJ298" s="80"/>
      <c r="AK298" s="99"/>
      <c r="AL298" s="17"/>
      <c r="AM298" s="100"/>
      <c r="AN298" s="43"/>
      <c r="AO298" s="100"/>
      <c r="AP298" s="42"/>
      <c r="AQ298" s="39"/>
      <c r="AR298" s="39"/>
      <c r="AS298" s="39"/>
      <c r="AT298" s="39"/>
      <c r="AU298" s="40"/>
      <c r="AV298" s="39"/>
      <c r="AW298" s="39"/>
      <c r="AX298" s="39"/>
    </row>
    <row r="299">
      <c r="A299" s="73"/>
      <c r="B299" s="73"/>
      <c r="C299" s="73"/>
      <c r="D299" s="74"/>
      <c r="E299" s="84"/>
      <c r="F299" s="84"/>
      <c r="G299" s="85"/>
      <c r="H299" s="85"/>
      <c r="I299" s="94"/>
      <c r="J299" s="95"/>
      <c r="K299" s="96"/>
      <c r="L299" s="96"/>
      <c r="M299" s="96"/>
      <c r="N299" s="97"/>
      <c r="O299" s="97"/>
      <c r="P299" s="40"/>
      <c r="Q299" s="40"/>
      <c r="R299" s="40"/>
      <c r="S299" s="40"/>
      <c r="T299" s="84"/>
      <c r="U299" s="84"/>
      <c r="V299" s="98"/>
      <c r="W299" s="98"/>
      <c r="X299" s="40"/>
      <c r="Y299" s="40"/>
      <c r="Z299" s="40"/>
      <c r="AA299" s="40"/>
      <c r="AB299" s="40"/>
      <c r="AC299" s="40"/>
      <c r="AD299" s="40"/>
      <c r="AE299" s="40"/>
      <c r="AF299" s="34"/>
      <c r="AG299" s="34"/>
      <c r="AH299" s="34"/>
      <c r="AI299" s="34"/>
      <c r="AJ299" s="80"/>
      <c r="AK299" s="99"/>
      <c r="AL299" s="17"/>
      <c r="AM299" s="100"/>
      <c r="AN299" s="43"/>
      <c r="AO299" s="100"/>
      <c r="AP299" s="42"/>
      <c r="AQ299" s="39"/>
      <c r="AR299" s="39"/>
      <c r="AS299" s="39"/>
      <c r="AT299" s="39"/>
      <c r="AU299" s="40"/>
      <c r="AV299" s="39"/>
      <c r="AW299" s="39"/>
      <c r="AX299" s="39"/>
    </row>
    <row r="300">
      <c r="A300" s="73"/>
      <c r="B300" s="73"/>
      <c r="C300" s="73"/>
      <c r="D300" s="74"/>
      <c r="E300" s="84"/>
      <c r="F300" s="84"/>
      <c r="G300" s="85"/>
      <c r="H300" s="85"/>
      <c r="I300" s="94"/>
      <c r="J300" s="95"/>
      <c r="K300" s="96"/>
      <c r="L300" s="96"/>
      <c r="M300" s="96"/>
      <c r="N300" s="97"/>
      <c r="O300" s="97"/>
      <c r="P300" s="40"/>
      <c r="Q300" s="40"/>
      <c r="R300" s="40"/>
      <c r="S300" s="40"/>
      <c r="T300" s="84"/>
      <c r="U300" s="84"/>
      <c r="V300" s="98"/>
      <c r="W300" s="98"/>
      <c r="X300" s="40"/>
      <c r="Y300" s="40"/>
      <c r="Z300" s="40"/>
      <c r="AA300" s="40"/>
      <c r="AB300" s="40"/>
      <c r="AC300" s="40"/>
      <c r="AD300" s="40"/>
      <c r="AE300" s="40"/>
      <c r="AF300" s="34"/>
      <c r="AG300" s="34"/>
      <c r="AH300" s="34"/>
      <c r="AI300" s="34"/>
      <c r="AJ300" s="80"/>
      <c r="AK300" s="99"/>
      <c r="AL300" s="17"/>
      <c r="AM300" s="100"/>
      <c r="AN300" s="43"/>
      <c r="AO300" s="100"/>
      <c r="AP300" s="42"/>
      <c r="AQ300" s="39"/>
      <c r="AR300" s="39"/>
      <c r="AS300" s="39"/>
      <c r="AT300" s="39"/>
      <c r="AU300" s="40"/>
      <c r="AV300" s="39"/>
      <c r="AW300" s="39"/>
      <c r="AX300" s="39"/>
    </row>
    <row r="301">
      <c r="A301" s="73"/>
      <c r="B301" s="73"/>
      <c r="C301" s="73"/>
      <c r="D301" s="74"/>
      <c r="E301" s="84"/>
      <c r="F301" s="84"/>
      <c r="G301" s="85"/>
      <c r="H301" s="85"/>
      <c r="I301" s="94"/>
      <c r="J301" s="95"/>
      <c r="K301" s="96"/>
      <c r="L301" s="96"/>
      <c r="M301" s="96"/>
      <c r="N301" s="97"/>
      <c r="O301" s="97"/>
      <c r="P301" s="40"/>
      <c r="Q301" s="40"/>
      <c r="R301" s="40"/>
      <c r="S301" s="40"/>
      <c r="T301" s="84"/>
      <c r="U301" s="84"/>
      <c r="V301" s="98"/>
      <c r="W301" s="98"/>
      <c r="X301" s="40"/>
      <c r="Y301" s="40"/>
      <c r="Z301" s="40"/>
      <c r="AA301" s="40"/>
      <c r="AB301" s="40"/>
      <c r="AC301" s="40"/>
      <c r="AD301" s="40"/>
      <c r="AE301" s="40"/>
      <c r="AF301" s="34"/>
      <c r="AG301" s="34"/>
      <c r="AH301" s="34"/>
      <c r="AI301" s="34"/>
      <c r="AJ301" s="80"/>
      <c r="AK301" s="99"/>
      <c r="AL301" s="17"/>
      <c r="AM301" s="100"/>
      <c r="AN301" s="43"/>
      <c r="AO301" s="100"/>
      <c r="AP301" s="42"/>
      <c r="AQ301" s="39"/>
      <c r="AR301" s="39"/>
      <c r="AS301" s="39"/>
      <c r="AT301" s="39"/>
      <c r="AU301" s="40"/>
      <c r="AV301" s="39"/>
      <c r="AW301" s="39"/>
      <c r="AX301" s="39"/>
    </row>
    <row r="302">
      <c r="A302" s="73"/>
      <c r="B302" s="73"/>
      <c r="C302" s="73"/>
      <c r="D302" s="74"/>
      <c r="E302" s="84"/>
      <c r="F302" s="84"/>
      <c r="G302" s="85"/>
      <c r="H302" s="85"/>
      <c r="I302" s="94"/>
      <c r="J302" s="95"/>
      <c r="K302" s="96"/>
      <c r="L302" s="96"/>
      <c r="M302" s="96"/>
      <c r="N302" s="97"/>
      <c r="O302" s="97"/>
      <c r="P302" s="40"/>
      <c r="Q302" s="40"/>
      <c r="R302" s="40"/>
      <c r="S302" s="40"/>
      <c r="T302" s="84"/>
      <c r="U302" s="84"/>
      <c r="V302" s="98"/>
      <c r="W302" s="98"/>
      <c r="X302" s="40"/>
      <c r="Y302" s="40"/>
      <c r="Z302" s="40"/>
      <c r="AA302" s="40"/>
      <c r="AB302" s="40"/>
      <c r="AC302" s="40"/>
      <c r="AD302" s="40"/>
      <c r="AE302" s="40"/>
      <c r="AF302" s="34"/>
      <c r="AG302" s="34"/>
      <c r="AH302" s="34"/>
      <c r="AI302" s="34"/>
      <c r="AJ302" s="80"/>
      <c r="AK302" s="99"/>
      <c r="AL302" s="17"/>
      <c r="AM302" s="100"/>
      <c r="AN302" s="43"/>
      <c r="AO302" s="100"/>
      <c r="AP302" s="42"/>
      <c r="AQ302" s="39"/>
      <c r="AR302" s="39"/>
      <c r="AS302" s="39"/>
      <c r="AT302" s="39"/>
      <c r="AU302" s="40"/>
      <c r="AV302" s="39"/>
      <c r="AW302" s="39"/>
      <c r="AX302" s="39"/>
    </row>
    <row r="303">
      <c r="A303" s="73"/>
      <c r="B303" s="73"/>
      <c r="C303" s="73"/>
      <c r="D303" s="74"/>
      <c r="E303" s="84"/>
      <c r="F303" s="84"/>
      <c r="G303" s="85"/>
      <c r="H303" s="85"/>
      <c r="I303" s="94"/>
      <c r="J303" s="95"/>
      <c r="K303" s="96"/>
      <c r="L303" s="96"/>
      <c r="M303" s="96"/>
      <c r="N303" s="97"/>
      <c r="O303" s="97"/>
      <c r="P303" s="40"/>
      <c r="Q303" s="40"/>
      <c r="R303" s="40"/>
      <c r="S303" s="40"/>
      <c r="T303" s="84"/>
      <c r="U303" s="84"/>
      <c r="V303" s="98"/>
      <c r="W303" s="98"/>
      <c r="X303" s="40"/>
      <c r="Y303" s="40"/>
      <c r="Z303" s="40"/>
      <c r="AA303" s="40"/>
      <c r="AB303" s="40"/>
      <c r="AC303" s="40"/>
      <c r="AD303" s="40"/>
      <c r="AE303" s="40"/>
      <c r="AF303" s="34"/>
      <c r="AG303" s="34"/>
      <c r="AH303" s="34"/>
      <c r="AI303" s="34"/>
      <c r="AJ303" s="80"/>
      <c r="AK303" s="99"/>
      <c r="AL303" s="17"/>
      <c r="AM303" s="100"/>
      <c r="AN303" s="43"/>
      <c r="AO303" s="100"/>
      <c r="AP303" s="42"/>
      <c r="AQ303" s="39"/>
      <c r="AR303" s="39"/>
      <c r="AS303" s="39"/>
      <c r="AT303" s="39"/>
      <c r="AU303" s="40"/>
      <c r="AV303" s="39"/>
      <c r="AW303" s="39"/>
      <c r="AX303" s="39"/>
    </row>
    <row r="304">
      <c r="A304" s="73"/>
      <c r="B304" s="73"/>
      <c r="C304" s="73"/>
      <c r="D304" s="74"/>
      <c r="E304" s="84"/>
      <c r="F304" s="84"/>
      <c r="G304" s="85"/>
      <c r="H304" s="85"/>
      <c r="I304" s="94"/>
      <c r="J304" s="95"/>
      <c r="K304" s="96"/>
      <c r="L304" s="96"/>
      <c r="M304" s="96"/>
      <c r="N304" s="97"/>
      <c r="O304" s="97"/>
      <c r="P304" s="40"/>
      <c r="Q304" s="40"/>
      <c r="R304" s="40"/>
      <c r="S304" s="40"/>
      <c r="T304" s="84"/>
      <c r="U304" s="84"/>
      <c r="V304" s="98"/>
      <c r="W304" s="98"/>
      <c r="X304" s="40"/>
      <c r="Y304" s="40"/>
      <c r="Z304" s="40"/>
      <c r="AA304" s="40"/>
      <c r="AB304" s="40"/>
      <c r="AC304" s="40"/>
      <c r="AD304" s="40"/>
      <c r="AE304" s="40"/>
      <c r="AF304" s="34"/>
      <c r="AG304" s="34"/>
      <c r="AH304" s="34"/>
      <c r="AI304" s="34"/>
      <c r="AJ304" s="80"/>
      <c r="AK304" s="99"/>
      <c r="AL304" s="17"/>
      <c r="AM304" s="100"/>
      <c r="AN304" s="43"/>
      <c r="AO304" s="100"/>
      <c r="AP304" s="42"/>
      <c r="AQ304" s="39"/>
      <c r="AR304" s="39"/>
      <c r="AS304" s="39"/>
      <c r="AT304" s="39"/>
      <c r="AU304" s="40"/>
      <c r="AV304" s="39"/>
      <c r="AW304" s="39"/>
      <c r="AX304" s="39"/>
    </row>
    <row r="305">
      <c r="A305" s="73"/>
      <c r="B305" s="73"/>
      <c r="C305" s="73"/>
      <c r="D305" s="74"/>
      <c r="E305" s="84"/>
      <c r="F305" s="84"/>
      <c r="G305" s="85"/>
      <c r="H305" s="85"/>
      <c r="I305" s="94"/>
      <c r="J305" s="95"/>
      <c r="K305" s="96"/>
      <c r="L305" s="96"/>
      <c r="M305" s="96"/>
      <c r="N305" s="97"/>
      <c r="O305" s="97"/>
      <c r="P305" s="40"/>
      <c r="Q305" s="40"/>
      <c r="R305" s="40"/>
      <c r="S305" s="40"/>
      <c r="T305" s="84"/>
      <c r="U305" s="84"/>
      <c r="V305" s="98"/>
      <c r="W305" s="98"/>
      <c r="X305" s="40"/>
      <c r="Y305" s="40"/>
      <c r="Z305" s="40"/>
      <c r="AA305" s="40"/>
      <c r="AB305" s="40"/>
      <c r="AC305" s="40"/>
      <c r="AD305" s="40"/>
      <c r="AE305" s="40"/>
      <c r="AF305" s="34"/>
      <c r="AG305" s="34"/>
      <c r="AH305" s="34"/>
      <c r="AI305" s="34"/>
      <c r="AJ305" s="80"/>
      <c r="AK305" s="99"/>
      <c r="AL305" s="17"/>
      <c r="AM305" s="100"/>
      <c r="AN305" s="43"/>
      <c r="AO305" s="100"/>
      <c r="AP305" s="42"/>
      <c r="AQ305" s="39"/>
      <c r="AR305" s="39"/>
      <c r="AS305" s="39"/>
      <c r="AT305" s="39"/>
      <c r="AU305" s="40"/>
      <c r="AV305" s="39"/>
      <c r="AW305" s="39"/>
      <c r="AX305" s="39"/>
    </row>
    <row r="306">
      <c r="A306" s="73"/>
      <c r="B306" s="73"/>
      <c r="C306" s="73"/>
      <c r="D306" s="74"/>
      <c r="E306" s="84"/>
      <c r="F306" s="84"/>
      <c r="G306" s="85"/>
      <c r="H306" s="85"/>
      <c r="I306" s="94"/>
      <c r="J306" s="95"/>
      <c r="K306" s="96"/>
      <c r="L306" s="96"/>
      <c r="M306" s="96"/>
      <c r="N306" s="97"/>
      <c r="O306" s="97"/>
      <c r="P306" s="40"/>
      <c r="Q306" s="40"/>
      <c r="R306" s="40"/>
      <c r="S306" s="40"/>
      <c r="T306" s="84"/>
      <c r="U306" s="84"/>
      <c r="V306" s="98"/>
      <c r="W306" s="98"/>
      <c r="X306" s="40"/>
      <c r="Y306" s="40"/>
      <c r="Z306" s="40"/>
      <c r="AA306" s="40"/>
      <c r="AB306" s="40"/>
      <c r="AC306" s="40"/>
      <c r="AD306" s="40"/>
      <c r="AE306" s="40"/>
      <c r="AF306" s="34"/>
      <c r="AG306" s="34"/>
      <c r="AH306" s="34"/>
      <c r="AI306" s="34"/>
      <c r="AJ306" s="80"/>
      <c r="AK306" s="99"/>
      <c r="AL306" s="17"/>
      <c r="AM306" s="100"/>
      <c r="AN306" s="43"/>
      <c r="AO306" s="100"/>
      <c r="AP306" s="42"/>
      <c r="AQ306" s="39"/>
      <c r="AR306" s="39"/>
      <c r="AS306" s="39"/>
      <c r="AT306" s="39"/>
      <c r="AU306" s="40"/>
      <c r="AV306" s="39"/>
      <c r="AW306" s="39"/>
      <c r="AX306" s="39"/>
    </row>
    <row r="307">
      <c r="A307" s="73"/>
      <c r="B307" s="73"/>
      <c r="C307" s="73"/>
      <c r="D307" s="74"/>
      <c r="E307" s="84"/>
      <c r="F307" s="84"/>
      <c r="G307" s="85"/>
      <c r="H307" s="85"/>
      <c r="I307" s="94"/>
      <c r="J307" s="95"/>
      <c r="K307" s="96"/>
      <c r="L307" s="96"/>
      <c r="M307" s="96"/>
      <c r="N307" s="97"/>
      <c r="O307" s="97"/>
      <c r="P307" s="40"/>
      <c r="Q307" s="40"/>
      <c r="R307" s="40"/>
      <c r="S307" s="40"/>
      <c r="T307" s="84"/>
      <c r="U307" s="84"/>
      <c r="V307" s="98"/>
      <c r="W307" s="98"/>
      <c r="X307" s="40"/>
      <c r="Y307" s="40"/>
      <c r="Z307" s="40"/>
      <c r="AA307" s="40"/>
      <c r="AB307" s="40"/>
      <c r="AC307" s="40"/>
      <c r="AD307" s="40"/>
      <c r="AE307" s="40"/>
      <c r="AF307" s="34"/>
      <c r="AG307" s="34"/>
      <c r="AH307" s="34"/>
      <c r="AI307" s="34"/>
      <c r="AJ307" s="80"/>
      <c r="AK307" s="99"/>
      <c r="AL307" s="17"/>
      <c r="AM307" s="100"/>
      <c r="AN307" s="43"/>
      <c r="AO307" s="100"/>
      <c r="AP307" s="42"/>
      <c r="AQ307" s="39"/>
      <c r="AR307" s="39"/>
      <c r="AS307" s="39"/>
      <c r="AT307" s="39"/>
      <c r="AU307" s="40"/>
      <c r="AV307" s="39"/>
      <c r="AW307" s="39"/>
      <c r="AX307" s="39"/>
    </row>
    <row r="308">
      <c r="A308" s="73"/>
      <c r="B308" s="73"/>
      <c r="C308" s="73"/>
      <c r="D308" s="74"/>
      <c r="E308" s="84"/>
      <c r="F308" s="84"/>
      <c r="G308" s="85"/>
      <c r="H308" s="85"/>
      <c r="I308" s="94"/>
      <c r="J308" s="95"/>
      <c r="K308" s="96"/>
      <c r="L308" s="96"/>
      <c r="M308" s="96"/>
      <c r="N308" s="97"/>
      <c r="O308" s="97"/>
      <c r="P308" s="40"/>
      <c r="Q308" s="40"/>
      <c r="R308" s="40"/>
      <c r="S308" s="40"/>
      <c r="T308" s="84"/>
      <c r="U308" s="84"/>
      <c r="V308" s="98"/>
      <c r="W308" s="98"/>
      <c r="X308" s="40"/>
      <c r="Y308" s="40"/>
      <c r="Z308" s="40"/>
      <c r="AA308" s="40"/>
      <c r="AB308" s="40"/>
      <c r="AC308" s="40"/>
      <c r="AD308" s="40"/>
      <c r="AE308" s="40"/>
      <c r="AF308" s="34"/>
      <c r="AG308" s="34"/>
      <c r="AH308" s="34"/>
      <c r="AI308" s="34"/>
      <c r="AJ308" s="80"/>
      <c r="AK308" s="99"/>
      <c r="AL308" s="17"/>
      <c r="AM308" s="100"/>
      <c r="AN308" s="43"/>
      <c r="AO308" s="100"/>
      <c r="AP308" s="42"/>
      <c r="AQ308" s="39"/>
      <c r="AR308" s="39"/>
      <c r="AS308" s="39"/>
      <c r="AT308" s="39"/>
      <c r="AU308" s="40"/>
      <c r="AV308" s="39"/>
      <c r="AW308" s="39"/>
      <c r="AX308" s="39"/>
    </row>
    <row r="309">
      <c r="A309" s="73"/>
      <c r="B309" s="73"/>
      <c r="C309" s="73"/>
      <c r="D309" s="74"/>
      <c r="E309" s="84"/>
      <c r="F309" s="84"/>
      <c r="G309" s="85"/>
      <c r="H309" s="85"/>
      <c r="I309" s="94"/>
      <c r="J309" s="95"/>
      <c r="K309" s="96"/>
      <c r="L309" s="96"/>
      <c r="M309" s="96"/>
      <c r="N309" s="97"/>
      <c r="O309" s="97"/>
      <c r="P309" s="40"/>
      <c r="Q309" s="40"/>
      <c r="R309" s="40"/>
      <c r="S309" s="40"/>
      <c r="T309" s="84"/>
      <c r="U309" s="84"/>
      <c r="V309" s="98"/>
      <c r="W309" s="98"/>
      <c r="X309" s="40"/>
      <c r="Y309" s="40"/>
      <c r="Z309" s="40"/>
      <c r="AA309" s="40"/>
      <c r="AB309" s="40"/>
      <c r="AC309" s="40"/>
      <c r="AD309" s="40"/>
      <c r="AE309" s="40"/>
      <c r="AF309" s="34"/>
      <c r="AG309" s="34"/>
      <c r="AH309" s="34"/>
      <c r="AI309" s="34"/>
      <c r="AJ309" s="80"/>
      <c r="AK309" s="99"/>
      <c r="AL309" s="17"/>
      <c r="AM309" s="100"/>
      <c r="AN309" s="43"/>
      <c r="AO309" s="100"/>
      <c r="AP309" s="42"/>
      <c r="AQ309" s="39"/>
      <c r="AR309" s="39"/>
      <c r="AS309" s="39"/>
      <c r="AT309" s="39"/>
      <c r="AU309" s="40"/>
      <c r="AV309" s="39"/>
      <c r="AW309" s="39"/>
      <c r="AX309" s="39"/>
    </row>
    <row r="310">
      <c r="A310" s="73"/>
      <c r="B310" s="73"/>
      <c r="C310" s="73"/>
      <c r="D310" s="74"/>
      <c r="E310" s="84"/>
      <c r="F310" s="84"/>
      <c r="G310" s="85"/>
      <c r="H310" s="85"/>
      <c r="I310" s="94"/>
      <c r="J310" s="95"/>
      <c r="K310" s="96"/>
      <c r="L310" s="96"/>
      <c r="M310" s="96"/>
      <c r="N310" s="97"/>
      <c r="O310" s="97"/>
      <c r="P310" s="40"/>
      <c r="Q310" s="40"/>
      <c r="R310" s="40"/>
      <c r="S310" s="40"/>
      <c r="T310" s="84"/>
      <c r="U310" s="84"/>
      <c r="V310" s="98"/>
      <c r="W310" s="98"/>
      <c r="X310" s="40"/>
      <c r="Y310" s="40"/>
      <c r="Z310" s="40"/>
      <c r="AA310" s="40"/>
      <c r="AB310" s="40"/>
      <c r="AC310" s="40"/>
      <c r="AD310" s="40"/>
      <c r="AE310" s="40"/>
      <c r="AF310" s="34"/>
      <c r="AG310" s="34"/>
      <c r="AH310" s="34"/>
      <c r="AI310" s="34"/>
      <c r="AJ310" s="80"/>
      <c r="AK310" s="99"/>
      <c r="AL310" s="17"/>
      <c r="AM310" s="100"/>
      <c r="AN310" s="43"/>
      <c r="AO310" s="100"/>
      <c r="AP310" s="42"/>
      <c r="AQ310" s="39"/>
      <c r="AR310" s="39"/>
      <c r="AS310" s="39"/>
      <c r="AT310" s="39"/>
      <c r="AU310" s="40"/>
      <c r="AV310" s="39"/>
      <c r="AW310" s="39"/>
      <c r="AX310" s="39"/>
    </row>
    <row r="311">
      <c r="A311" s="73"/>
      <c r="B311" s="73"/>
      <c r="C311" s="73"/>
      <c r="D311" s="74"/>
      <c r="E311" s="84"/>
      <c r="F311" s="84"/>
      <c r="G311" s="85"/>
      <c r="H311" s="85"/>
      <c r="I311" s="94"/>
      <c r="J311" s="95"/>
      <c r="K311" s="96"/>
      <c r="L311" s="96"/>
      <c r="M311" s="96"/>
      <c r="N311" s="97"/>
      <c r="O311" s="97"/>
      <c r="P311" s="40"/>
      <c r="Q311" s="40"/>
      <c r="R311" s="40"/>
      <c r="S311" s="40"/>
      <c r="T311" s="84"/>
      <c r="U311" s="84"/>
      <c r="V311" s="98"/>
      <c r="W311" s="98"/>
      <c r="X311" s="40"/>
      <c r="Y311" s="40"/>
      <c r="Z311" s="40"/>
      <c r="AA311" s="40"/>
      <c r="AB311" s="40"/>
      <c r="AC311" s="40"/>
      <c r="AD311" s="40"/>
      <c r="AE311" s="40"/>
      <c r="AF311" s="34"/>
      <c r="AG311" s="34"/>
      <c r="AH311" s="34"/>
      <c r="AI311" s="34"/>
      <c r="AJ311" s="80"/>
      <c r="AK311" s="99"/>
      <c r="AL311" s="17"/>
      <c r="AM311" s="100"/>
      <c r="AN311" s="43"/>
      <c r="AO311" s="100"/>
      <c r="AP311" s="42"/>
      <c r="AQ311" s="39"/>
      <c r="AR311" s="39"/>
      <c r="AS311" s="39"/>
      <c r="AT311" s="39"/>
      <c r="AU311" s="40"/>
      <c r="AV311" s="39"/>
      <c r="AW311" s="39"/>
      <c r="AX311" s="39"/>
    </row>
    <row r="312">
      <c r="A312" s="73"/>
      <c r="B312" s="73"/>
      <c r="C312" s="73"/>
      <c r="D312" s="74"/>
      <c r="E312" s="84"/>
      <c r="F312" s="84"/>
      <c r="G312" s="85"/>
      <c r="H312" s="85"/>
      <c r="I312" s="94"/>
      <c r="J312" s="95"/>
      <c r="K312" s="96"/>
      <c r="L312" s="96"/>
      <c r="M312" s="96"/>
      <c r="N312" s="97"/>
      <c r="O312" s="97"/>
      <c r="P312" s="40"/>
      <c r="Q312" s="40"/>
      <c r="R312" s="40"/>
      <c r="S312" s="40"/>
      <c r="T312" s="84"/>
      <c r="U312" s="84"/>
      <c r="V312" s="98"/>
      <c r="W312" s="98"/>
      <c r="X312" s="40"/>
      <c r="Y312" s="40"/>
      <c r="Z312" s="40"/>
      <c r="AA312" s="40"/>
      <c r="AB312" s="40"/>
      <c r="AC312" s="40"/>
      <c r="AD312" s="40"/>
      <c r="AE312" s="40"/>
      <c r="AF312" s="34"/>
      <c r="AG312" s="34"/>
      <c r="AH312" s="34"/>
      <c r="AI312" s="34"/>
      <c r="AJ312" s="80"/>
      <c r="AK312" s="99"/>
      <c r="AL312" s="17"/>
      <c r="AM312" s="100"/>
      <c r="AN312" s="43"/>
      <c r="AO312" s="100"/>
      <c r="AP312" s="42"/>
      <c r="AQ312" s="39"/>
      <c r="AR312" s="39"/>
      <c r="AS312" s="39"/>
      <c r="AT312" s="39"/>
      <c r="AU312" s="40"/>
      <c r="AV312" s="39"/>
      <c r="AW312" s="39"/>
      <c r="AX312" s="39"/>
    </row>
    <row r="313">
      <c r="A313" s="73"/>
      <c r="B313" s="73"/>
      <c r="C313" s="73"/>
      <c r="D313" s="74"/>
      <c r="E313" s="84"/>
      <c r="F313" s="84"/>
      <c r="G313" s="85"/>
      <c r="H313" s="85"/>
      <c r="I313" s="94"/>
      <c r="J313" s="95"/>
      <c r="K313" s="96"/>
      <c r="L313" s="96"/>
      <c r="M313" s="96"/>
      <c r="N313" s="97"/>
      <c r="O313" s="97"/>
      <c r="P313" s="40"/>
      <c r="Q313" s="40"/>
      <c r="R313" s="40"/>
      <c r="S313" s="40"/>
      <c r="T313" s="84"/>
      <c r="U313" s="84"/>
      <c r="V313" s="98"/>
      <c r="W313" s="98"/>
      <c r="X313" s="40"/>
      <c r="Y313" s="40"/>
      <c r="Z313" s="40"/>
      <c r="AA313" s="40"/>
      <c r="AB313" s="40"/>
      <c r="AC313" s="40"/>
      <c r="AD313" s="40"/>
      <c r="AE313" s="40"/>
      <c r="AF313" s="34"/>
      <c r="AG313" s="34"/>
      <c r="AH313" s="34"/>
      <c r="AI313" s="34"/>
      <c r="AJ313" s="80"/>
      <c r="AK313" s="99"/>
      <c r="AL313" s="17"/>
      <c r="AM313" s="100"/>
      <c r="AN313" s="43"/>
      <c r="AO313" s="100"/>
      <c r="AP313" s="42"/>
      <c r="AQ313" s="39"/>
      <c r="AR313" s="39"/>
      <c r="AS313" s="39"/>
      <c r="AT313" s="39"/>
      <c r="AU313" s="40"/>
      <c r="AV313" s="39"/>
      <c r="AW313" s="39"/>
      <c r="AX313" s="39"/>
    </row>
    <row r="314">
      <c r="A314" s="73"/>
      <c r="B314" s="73"/>
      <c r="C314" s="73"/>
      <c r="D314" s="74"/>
      <c r="E314" s="84"/>
      <c r="F314" s="84"/>
      <c r="G314" s="85"/>
      <c r="H314" s="85"/>
      <c r="I314" s="94"/>
      <c r="J314" s="95"/>
      <c r="K314" s="96"/>
      <c r="L314" s="96"/>
      <c r="M314" s="96"/>
      <c r="N314" s="97"/>
      <c r="O314" s="97"/>
      <c r="P314" s="40"/>
      <c r="Q314" s="40"/>
      <c r="R314" s="40"/>
      <c r="S314" s="40"/>
      <c r="T314" s="84"/>
      <c r="U314" s="84"/>
      <c r="V314" s="98"/>
      <c r="W314" s="98"/>
      <c r="X314" s="40"/>
      <c r="Y314" s="40"/>
      <c r="Z314" s="40"/>
      <c r="AA314" s="40"/>
      <c r="AB314" s="40"/>
      <c r="AC314" s="40"/>
      <c r="AD314" s="40"/>
      <c r="AE314" s="40"/>
      <c r="AF314" s="34"/>
      <c r="AG314" s="34"/>
      <c r="AH314" s="34"/>
      <c r="AI314" s="34"/>
      <c r="AJ314" s="80"/>
      <c r="AK314" s="99"/>
      <c r="AL314" s="17"/>
      <c r="AM314" s="100"/>
      <c r="AN314" s="43"/>
      <c r="AO314" s="100"/>
      <c r="AP314" s="42"/>
      <c r="AQ314" s="39"/>
      <c r="AR314" s="39"/>
      <c r="AS314" s="39"/>
      <c r="AT314" s="39"/>
      <c r="AU314" s="40"/>
      <c r="AV314" s="39"/>
      <c r="AW314" s="39"/>
      <c r="AX314" s="39"/>
    </row>
    <row r="315">
      <c r="A315" s="73"/>
      <c r="B315" s="73"/>
      <c r="C315" s="73"/>
      <c r="D315" s="74"/>
      <c r="E315" s="84"/>
      <c r="F315" s="84"/>
      <c r="G315" s="85"/>
      <c r="H315" s="85"/>
      <c r="I315" s="94"/>
      <c r="J315" s="95"/>
      <c r="K315" s="96"/>
      <c r="L315" s="96"/>
      <c r="M315" s="96"/>
      <c r="N315" s="97"/>
      <c r="O315" s="97"/>
      <c r="P315" s="40"/>
      <c r="Q315" s="40"/>
      <c r="R315" s="40"/>
      <c r="S315" s="40"/>
      <c r="T315" s="84"/>
      <c r="U315" s="84"/>
      <c r="V315" s="98"/>
      <c r="W315" s="98"/>
      <c r="X315" s="40"/>
      <c r="Y315" s="40"/>
      <c r="Z315" s="40"/>
      <c r="AA315" s="40"/>
      <c r="AB315" s="40"/>
      <c r="AC315" s="40"/>
      <c r="AD315" s="40"/>
      <c r="AE315" s="40"/>
      <c r="AF315" s="34"/>
      <c r="AG315" s="34"/>
      <c r="AH315" s="34"/>
      <c r="AI315" s="34"/>
      <c r="AJ315" s="80"/>
      <c r="AK315" s="99"/>
      <c r="AL315" s="17"/>
      <c r="AM315" s="100"/>
      <c r="AN315" s="43"/>
      <c r="AO315" s="100"/>
      <c r="AP315" s="42"/>
      <c r="AQ315" s="39"/>
      <c r="AR315" s="39"/>
      <c r="AS315" s="39"/>
      <c r="AT315" s="39"/>
      <c r="AU315" s="40"/>
      <c r="AV315" s="39"/>
      <c r="AW315" s="39"/>
      <c r="AX315" s="39"/>
    </row>
    <row r="316">
      <c r="A316" s="73"/>
      <c r="B316" s="73"/>
      <c r="C316" s="73"/>
      <c r="D316" s="74"/>
      <c r="E316" s="84"/>
      <c r="F316" s="84"/>
      <c r="G316" s="85"/>
      <c r="H316" s="85"/>
      <c r="I316" s="94"/>
      <c r="J316" s="95"/>
      <c r="K316" s="96"/>
      <c r="L316" s="96"/>
      <c r="M316" s="96"/>
      <c r="N316" s="97"/>
      <c r="O316" s="97"/>
      <c r="P316" s="40"/>
      <c r="Q316" s="40"/>
      <c r="R316" s="40"/>
      <c r="S316" s="40"/>
      <c r="T316" s="84"/>
      <c r="U316" s="84"/>
      <c r="V316" s="98"/>
      <c r="W316" s="98"/>
      <c r="X316" s="40"/>
      <c r="Y316" s="40"/>
      <c r="Z316" s="40"/>
      <c r="AA316" s="40"/>
      <c r="AB316" s="40"/>
      <c r="AC316" s="40"/>
      <c r="AD316" s="40"/>
      <c r="AE316" s="40"/>
      <c r="AF316" s="34"/>
      <c r="AG316" s="34"/>
      <c r="AH316" s="34"/>
      <c r="AI316" s="34"/>
      <c r="AJ316" s="80"/>
      <c r="AK316" s="99"/>
      <c r="AL316" s="17"/>
      <c r="AM316" s="100"/>
      <c r="AN316" s="43"/>
      <c r="AO316" s="100"/>
      <c r="AP316" s="42"/>
      <c r="AQ316" s="39"/>
      <c r="AR316" s="39"/>
      <c r="AS316" s="39"/>
      <c r="AT316" s="39"/>
      <c r="AU316" s="40"/>
      <c r="AV316" s="39"/>
      <c r="AW316" s="39"/>
      <c r="AX316" s="39"/>
    </row>
    <row r="317">
      <c r="A317" s="73"/>
      <c r="B317" s="73"/>
      <c r="C317" s="73"/>
      <c r="D317" s="74"/>
      <c r="E317" s="84"/>
      <c r="F317" s="84"/>
      <c r="G317" s="85"/>
      <c r="H317" s="85"/>
      <c r="I317" s="94"/>
      <c r="J317" s="95"/>
      <c r="K317" s="96"/>
      <c r="L317" s="96"/>
      <c r="M317" s="96"/>
      <c r="N317" s="97"/>
      <c r="O317" s="97"/>
      <c r="P317" s="40"/>
      <c r="Q317" s="40"/>
      <c r="R317" s="40"/>
      <c r="S317" s="40"/>
      <c r="T317" s="84"/>
      <c r="U317" s="84"/>
      <c r="V317" s="98"/>
      <c r="W317" s="98"/>
      <c r="X317" s="40"/>
      <c r="Y317" s="40"/>
      <c r="Z317" s="40"/>
      <c r="AA317" s="40"/>
      <c r="AB317" s="40"/>
      <c r="AC317" s="40"/>
      <c r="AD317" s="40"/>
      <c r="AE317" s="40"/>
      <c r="AF317" s="34"/>
      <c r="AG317" s="34"/>
      <c r="AH317" s="34"/>
      <c r="AI317" s="34"/>
      <c r="AJ317" s="80"/>
      <c r="AK317" s="99"/>
      <c r="AL317" s="17"/>
      <c r="AM317" s="100"/>
      <c r="AN317" s="43"/>
      <c r="AO317" s="100"/>
      <c r="AP317" s="42"/>
      <c r="AQ317" s="39"/>
      <c r="AR317" s="39"/>
      <c r="AS317" s="39"/>
      <c r="AT317" s="39"/>
      <c r="AU317" s="40"/>
      <c r="AV317" s="39"/>
      <c r="AW317" s="39"/>
      <c r="AX317" s="39"/>
    </row>
    <row r="318">
      <c r="A318" s="73"/>
      <c r="B318" s="73"/>
      <c r="C318" s="73"/>
      <c r="D318" s="74"/>
      <c r="E318" s="84"/>
      <c r="F318" s="84"/>
      <c r="G318" s="85"/>
      <c r="H318" s="85"/>
      <c r="I318" s="94"/>
      <c r="J318" s="95"/>
      <c r="K318" s="96"/>
      <c r="L318" s="96"/>
      <c r="M318" s="96"/>
      <c r="N318" s="97"/>
      <c r="O318" s="97"/>
      <c r="P318" s="40"/>
      <c r="Q318" s="40"/>
      <c r="R318" s="40"/>
      <c r="S318" s="40"/>
      <c r="T318" s="84"/>
      <c r="U318" s="84"/>
      <c r="V318" s="98"/>
      <c r="W318" s="98"/>
      <c r="X318" s="40"/>
      <c r="Y318" s="40"/>
      <c r="Z318" s="40"/>
      <c r="AA318" s="40"/>
      <c r="AB318" s="40"/>
      <c r="AC318" s="40"/>
      <c r="AD318" s="40"/>
      <c r="AE318" s="40"/>
      <c r="AF318" s="34"/>
      <c r="AG318" s="34"/>
      <c r="AH318" s="34"/>
      <c r="AI318" s="34"/>
      <c r="AJ318" s="80"/>
      <c r="AK318" s="99"/>
      <c r="AL318" s="17"/>
      <c r="AM318" s="100"/>
      <c r="AN318" s="43"/>
      <c r="AO318" s="100"/>
      <c r="AP318" s="42"/>
      <c r="AQ318" s="39"/>
      <c r="AR318" s="39"/>
      <c r="AS318" s="39"/>
      <c r="AT318" s="39"/>
      <c r="AU318" s="40"/>
      <c r="AV318" s="39"/>
      <c r="AW318" s="39"/>
      <c r="AX318" s="39"/>
    </row>
    <row r="319">
      <c r="A319" s="73"/>
      <c r="B319" s="73"/>
      <c r="C319" s="73"/>
      <c r="D319" s="74"/>
      <c r="E319" s="84"/>
      <c r="F319" s="84"/>
      <c r="G319" s="85"/>
      <c r="H319" s="85"/>
      <c r="I319" s="94"/>
      <c r="J319" s="95"/>
      <c r="K319" s="96"/>
      <c r="L319" s="96"/>
      <c r="M319" s="96"/>
      <c r="N319" s="97"/>
      <c r="O319" s="97"/>
      <c r="P319" s="40"/>
      <c r="Q319" s="40"/>
      <c r="R319" s="40"/>
      <c r="S319" s="40"/>
      <c r="T319" s="84"/>
      <c r="U319" s="84"/>
      <c r="V319" s="98"/>
      <c r="W319" s="98"/>
      <c r="X319" s="40"/>
      <c r="Y319" s="40"/>
      <c r="Z319" s="40"/>
      <c r="AA319" s="40"/>
      <c r="AB319" s="40"/>
      <c r="AC319" s="40"/>
      <c r="AD319" s="40"/>
      <c r="AE319" s="40"/>
      <c r="AF319" s="34"/>
      <c r="AG319" s="34"/>
      <c r="AH319" s="34"/>
      <c r="AI319" s="34"/>
      <c r="AJ319" s="80"/>
      <c r="AK319" s="99"/>
      <c r="AL319" s="17"/>
      <c r="AM319" s="100"/>
      <c r="AN319" s="43"/>
      <c r="AO319" s="100"/>
      <c r="AP319" s="42"/>
      <c r="AQ319" s="39"/>
      <c r="AR319" s="39"/>
      <c r="AS319" s="39"/>
      <c r="AT319" s="39"/>
      <c r="AU319" s="40"/>
      <c r="AV319" s="39"/>
      <c r="AW319" s="39"/>
      <c r="AX319" s="39"/>
    </row>
    <row r="320">
      <c r="A320" s="73"/>
      <c r="B320" s="73"/>
      <c r="C320" s="73"/>
      <c r="D320" s="74"/>
      <c r="E320" s="84"/>
      <c r="F320" s="84"/>
      <c r="G320" s="85"/>
      <c r="H320" s="85"/>
      <c r="I320" s="94"/>
      <c r="J320" s="95"/>
      <c r="K320" s="96"/>
      <c r="L320" s="96"/>
      <c r="M320" s="96"/>
      <c r="N320" s="97"/>
      <c r="O320" s="97"/>
      <c r="P320" s="40"/>
      <c r="Q320" s="40"/>
      <c r="R320" s="40"/>
      <c r="S320" s="40"/>
      <c r="T320" s="84"/>
      <c r="U320" s="84"/>
      <c r="V320" s="98"/>
      <c r="W320" s="98"/>
      <c r="X320" s="40"/>
      <c r="Y320" s="40"/>
      <c r="Z320" s="40"/>
      <c r="AA320" s="40"/>
      <c r="AB320" s="40"/>
      <c r="AC320" s="40"/>
      <c r="AD320" s="40"/>
      <c r="AE320" s="40"/>
      <c r="AF320" s="34"/>
      <c r="AG320" s="34"/>
      <c r="AH320" s="34"/>
      <c r="AI320" s="34"/>
      <c r="AJ320" s="80"/>
      <c r="AK320" s="99"/>
      <c r="AL320" s="17"/>
      <c r="AM320" s="100"/>
      <c r="AN320" s="43"/>
      <c r="AO320" s="100"/>
      <c r="AP320" s="42"/>
      <c r="AQ320" s="39"/>
      <c r="AR320" s="39"/>
      <c r="AS320" s="39"/>
      <c r="AT320" s="39"/>
      <c r="AU320" s="40"/>
      <c r="AV320" s="39"/>
      <c r="AW320" s="39"/>
      <c r="AX320" s="39"/>
    </row>
    <row r="321">
      <c r="A321" s="73"/>
      <c r="B321" s="73"/>
      <c r="C321" s="73"/>
      <c r="D321" s="74"/>
      <c r="E321" s="84"/>
      <c r="F321" s="84"/>
      <c r="G321" s="85"/>
      <c r="H321" s="85"/>
      <c r="I321" s="94"/>
      <c r="J321" s="95"/>
      <c r="K321" s="96"/>
      <c r="L321" s="96"/>
      <c r="M321" s="96"/>
      <c r="N321" s="97"/>
      <c r="O321" s="97"/>
      <c r="P321" s="40"/>
      <c r="Q321" s="40"/>
      <c r="R321" s="40"/>
      <c r="S321" s="40"/>
      <c r="T321" s="84"/>
      <c r="U321" s="84"/>
      <c r="V321" s="98"/>
      <c r="W321" s="98"/>
      <c r="X321" s="40"/>
      <c r="Y321" s="40"/>
      <c r="Z321" s="40"/>
      <c r="AA321" s="40"/>
      <c r="AB321" s="40"/>
      <c r="AC321" s="40"/>
      <c r="AD321" s="40"/>
      <c r="AE321" s="40"/>
      <c r="AF321" s="34"/>
      <c r="AG321" s="34"/>
      <c r="AH321" s="34"/>
      <c r="AI321" s="34"/>
      <c r="AJ321" s="80"/>
      <c r="AK321" s="99"/>
      <c r="AL321" s="17"/>
      <c r="AM321" s="100"/>
      <c r="AN321" s="43"/>
      <c r="AO321" s="100"/>
      <c r="AP321" s="42"/>
      <c r="AQ321" s="39"/>
      <c r="AR321" s="39"/>
      <c r="AS321" s="39"/>
      <c r="AT321" s="39"/>
      <c r="AU321" s="40"/>
      <c r="AV321" s="39"/>
      <c r="AW321" s="39"/>
      <c r="AX321" s="39"/>
    </row>
    <row r="322">
      <c r="A322" s="73"/>
      <c r="B322" s="73"/>
      <c r="C322" s="73"/>
      <c r="D322" s="74"/>
      <c r="E322" s="84"/>
      <c r="F322" s="84"/>
      <c r="G322" s="85"/>
      <c r="H322" s="85"/>
      <c r="I322" s="94"/>
      <c r="J322" s="95"/>
      <c r="K322" s="96"/>
      <c r="L322" s="96"/>
      <c r="M322" s="96"/>
      <c r="N322" s="97"/>
      <c r="O322" s="97"/>
      <c r="P322" s="40"/>
      <c r="Q322" s="40"/>
      <c r="R322" s="40"/>
      <c r="S322" s="40"/>
      <c r="T322" s="84"/>
      <c r="U322" s="84"/>
      <c r="V322" s="98"/>
      <c r="W322" s="98"/>
      <c r="X322" s="40"/>
      <c r="Y322" s="40"/>
      <c r="Z322" s="40"/>
      <c r="AA322" s="40"/>
      <c r="AB322" s="40"/>
      <c r="AC322" s="40"/>
      <c r="AD322" s="40"/>
      <c r="AE322" s="40"/>
      <c r="AF322" s="34"/>
      <c r="AG322" s="34"/>
      <c r="AH322" s="34"/>
      <c r="AI322" s="34"/>
      <c r="AJ322" s="80"/>
      <c r="AK322" s="99"/>
      <c r="AL322" s="17"/>
      <c r="AM322" s="100"/>
      <c r="AN322" s="43"/>
      <c r="AO322" s="100"/>
      <c r="AP322" s="42"/>
      <c r="AQ322" s="39"/>
      <c r="AR322" s="39"/>
      <c r="AS322" s="39"/>
      <c r="AT322" s="39"/>
      <c r="AU322" s="40"/>
      <c r="AV322" s="39"/>
      <c r="AW322" s="39"/>
      <c r="AX322" s="39"/>
    </row>
    <row r="323">
      <c r="A323" s="73"/>
      <c r="B323" s="73"/>
      <c r="C323" s="73"/>
      <c r="D323" s="74"/>
      <c r="E323" s="84"/>
      <c r="F323" s="84"/>
      <c r="G323" s="85"/>
      <c r="H323" s="85"/>
      <c r="I323" s="94"/>
      <c r="J323" s="95"/>
      <c r="K323" s="96"/>
      <c r="L323" s="96"/>
      <c r="M323" s="96"/>
      <c r="N323" s="97"/>
      <c r="O323" s="97"/>
      <c r="P323" s="40"/>
      <c r="Q323" s="40"/>
      <c r="R323" s="40"/>
      <c r="S323" s="40"/>
      <c r="T323" s="84"/>
      <c r="U323" s="84"/>
      <c r="V323" s="98"/>
      <c r="W323" s="98"/>
      <c r="X323" s="40"/>
      <c r="Y323" s="40"/>
      <c r="Z323" s="40"/>
      <c r="AA323" s="40"/>
      <c r="AB323" s="40"/>
      <c r="AC323" s="40"/>
      <c r="AD323" s="40"/>
      <c r="AE323" s="40"/>
      <c r="AF323" s="34"/>
      <c r="AG323" s="34"/>
      <c r="AH323" s="34"/>
      <c r="AI323" s="34"/>
      <c r="AJ323" s="80"/>
      <c r="AK323" s="99"/>
      <c r="AL323" s="17"/>
      <c r="AM323" s="100"/>
      <c r="AN323" s="43"/>
      <c r="AO323" s="100"/>
      <c r="AP323" s="42"/>
      <c r="AQ323" s="39"/>
      <c r="AR323" s="39"/>
      <c r="AS323" s="39"/>
      <c r="AT323" s="39"/>
      <c r="AU323" s="40"/>
      <c r="AV323" s="39"/>
      <c r="AW323" s="39"/>
      <c r="AX323" s="39"/>
    </row>
    <row r="324">
      <c r="A324" s="73"/>
      <c r="B324" s="73"/>
      <c r="C324" s="73"/>
      <c r="D324" s="74"/>
      <c r="E324" s="84"/>
      <c r="F324" s="84"/>
      <c r="G324" s="85"/>
      <c r="H324" s="85"/>
      <c r="I324" s="94"/>
      <c r="J324" s="95"/>
      <c r="K324" s="96"/>
      <c r="L324" s="96"/>
      <c r="M324" s="96"/>
      <c r="N324" s="97"/>
      <c r="O324" s="97"/>
      <c r="P324" s="40"/>
      <c r="Q324" s="40"/>
      <c r="R324" s="40"/>
      <c r="S324" s="40"/>
      <c r="T324" s="84"/>
      <c r="U324" s="84"/>
      <c r="V324" s="98"/>
      <c r="W324" s="98"/>
      <c r="X324" s="40"/>
      <c r="Y324" s="40"/>
      <c r="Z324" s="40"/>
      <c r="AA324" s="40"/>
      <c r="AB324" s="40"/>
      <c r="AC324" s="40"/>
      <c r="AD324" s="40"/>
      <c r="AE324" s="40"/>
      <c r="AF324" s="34"/>
      <c r="AG324" s="34"/>
      <c r="AH324" s="34"/>
      <c r="AI324" s="34"/>
      <c r="AJ324" s="80"/>
      <c r="AK324" s="99"/>
      <c r="AL324" s="17"/>
      <c r="AM324" s="100"/>
      <c r="AN324" s="43"/>
      <c r="AO324" s="100"/>
      <c r="AP324" s="42"/>
      <c r="AQ324" s="39"/>
      <c r="AR324" s="39"/>
      <c r="AS324" s="39"/>
      <c r="AT324" s="39"/>
      <c r="AU324" s="40"/>
      <c r="AV324" s="39"/>
      <c r="AW324" s="39"/>
      <c r="AX324" s="39"/>
    </row>
    <row r="325">
      <c r="A325" s="73"/>
      <c r="B325" s="73"/>
      <c r="C325" s="73"/>
      <c r="D325" s="74"/>
      <c r="E325" s="84"/>
      <c r="F325" s="84"/>
      <c r="G325" s="85"/>
      <c r="H325" s="85"/>
      <c r="I325" s="94"/>
      <c r="J325" s="95"/>
      <c r="K325" s="96"/>
      <c r="L325" s="96"/>
      <c r="M325" s="96"/>
      <c r="N325" s="97"/>
      <c r="O325" s="97"/>
      <c r="P325" s="40"/>
      <c r="Q325" s="40"/>
      <c r="R325" s="40"/>
      <c r="S325" s="40"/>
      <c r="T325" s="84"/>
      <c r="U325" s="84"/>
      <c r="V325" s="98"/>
      <c r="W325" s="98"/>
      <c r="X325" s="40"/>
      <c r="Y325" s="40"/>
      <c r="Z325" s="40"/>
      <c r="AA325" s="40"/>
      <c r="AB325" s="40"/>
      <c r="AC325" s="40"/>
      <c r="AD325" s="40"/>
      <c r="AE325" s="40"/>
      <c r="AF325" s="34"/>
      <c r="AG325" s="34"/>
      <c r="AH325" s="34"/>
      <c r="AI325" s="34"/>
      <c r="AJ325" s="80"/>
      <c r="AK325" s="99"/>
      <c r="AL325" s="17"/>
      <c r="AM325" s="100"/>
      <c r="AN325" s="43"/>
      <c r="AO325" s="100"/>
      <c r="AP325" s="42"/>
      <c r="AQ325" s="39"/>
      <c r="AR325" s="39"/>
      <c r="AS325" s="39"/>
      <c r="AT325" s="39"/>
      <c r="AU325" s="40"/>
      <c r="AV325" s="39"/>
      <c r="AW325" s="39"/>
      <c r="AX325" s="39"/>
    </row>
    <row r="326">
      <c r="A326" s="73"/>
      <c r="B326" s="73"/>
      <c r="C326" s="73"/>
      <c r="D326" s="74"/>
      <c r="E326" s="84"/>
      <c r="F326" s="84"/>
      <c r="G326" s="85"/>
      <c r="H326" s="85"/>
      <c r="I326" s="94"/>
      <c r="J326" s="95"/>
      <c r="K326" s="96"/>
      <c r="L326" s="96"/>
      <c r="M326" s="96"/>
      <c r="N326" s="97"/>
      <c r="O326" s="97"/>
      <c r="P326" s="40"/>
      <c r="Q326" s="40"/>
      <c r="R326" s="40"/>
      <c r="S326" s="40"/>
      <c r="T326" s="84"/>
      <c r="U326" s="84"/>
      <c r="V326" s="98"/>
      <c r="W326" s="98"/>
      <c r="X326" s="40"/>
      <c r="Y326" s="40"/>
      <c r="Z326" s="40"/>
      <c r="AA326" s="40"/>
      <c r="AB326" s="40"/>
      <c r="AC326" s="40"/>
      <c r="AD326" s="40"/>
      <c r="AE326" s="40"/>
      <c r="AF326" s="34"/>
      <c r="AG326" s="34"/>
      <c r="AH326" s="34"/>
      <c r="AI326" s="34"/>
      <c r="AJ326" s="80"/>
      <c r="AK326" s="99"/>
      <c r="AL326" s="17"/>
      <c r="AM326" s="100"/>
      <c r="AN326" s="43"/>
      <c r="AO326" s="100"/>
      <c r="AP326" s="42"/>
      <c r="AQ326" s="39"/>
      <c r="AR326" s="39"/>
      <c r="AS326" s="39"/>
      <c r="AT326" s="39"/>
      <c r="AU326" s="40"/>
      <c r="AV326" s="39"/>
      <c r="AW326" s="39"/>
      <c r="AX326" s="39"/>
    </row>
    <row r="327">
      <c r="A327" s="73"/>
      <c r="B327" s="73"/>
      <c r="C327" s="73"/>
      <c r="D327" s="74"/>
      <c r="E327" s="84"/>
      <c r="F327" s="84"/>
      <c r="G327" s="85"/>
      <c r="H327" s="85"/>
      <c r="I327" s="94"/>
      <c r="J327" s="95"/>
      <c r="K327" s="96"/>
      <c r="L327" s="96"/>
      <c r="M327" s="96"/>
      <c r="N327" s="97"/>
      <c r="O327" s="97"/>
      <c r="P327" s="40"/>
      <c r="Q327" s="40"/>
      <c r="R327" s="40"/>
      <c r="S327" s="40"/>
      <c r="T327" s="84"/>
      <c r="U327" s="84"/>
      <c r="V327" s="98"/>
      <c r="W327" s="98"/>
      <c r="X327" s="40"/>
      <c r="Y327" s="40"/>
      <c r="Z327" s="40"/>
      <c r="AA327" s="40"/>
      <c r="AB327" s="40"/>
      <c r="AC327" s="40"/>
      <c r="AD327" s="40"/>
      <c r="AE327" s="40"/>
      <c r="AF327" s="34"/>
      <c r="AG327" s="34"/>
      <c r="AH327" s="34"/>
      <c r="AI327" s="34"/>
      <c r="AJ327" s="80"/>
      <c r="AK327" s="99"/>
      <c r="AL327" s="17"/>
      <c r="AM327" s="100"/>
      <c r="AN327" s="43"/>
      <c r="AO327" s="100"/>
      <c r="AP327" s="42"/>
      <c r="AQ327" s="39"/>
      <c r="AR327" s="39"/>
      <c r="AS327" s="39"/>
      <c r="AT327" s="39"/>
      <c r="AU327" s="40"/>
      <c r="AV327" s="39"/>
      <c r="AW327" s="39"/>
      <c r="AX327" s="39"/>
    </row>
    <row r="328">
      <c r="A328" s="73"/>
      <c r="B328" s="73"/>
      <c r="C328" s="73"/>
      <c r="D328" s="74"/>
      <c r="E328" s="84"/>
      <c r="F328" s="84"/>
      <c r="G328" s="85"/>
      <c r="H328" s="85"/>
      <c r="I328" s="94"/>
      <c r="J328" s="95"/>
      <c r="K328" s="96"/>
      <c r="L328" s="96"/>
      <c r="M328" s="96"/>
      <c r="N328" s="97"/>
      <c r="O328" s="97"/>
      <c r="P328" s="40"/>
      <c r="Q328" s="40"/>
      <c r="R328" s="40"/>
      <c r="S328" s="40"/>
      <c r="T328" s="84"/>
      <c r="U328" s="84"/>
      <c r="V328" s="98"/>
      <c r="W328" s="98"/>
      <c r="X328" s="40"/>
      <c r="Y328" s="40"/>
      <c r="Z328" s="40"/>
      <c r="AA328" s="40"/>
      <c r="AB328" s="40"/>
      <c r="AC328" s="40"/>
      <c r="AD328" s="40"/>
      <c r="AE328" s="40"/>
      <c r="AF328" s="34"/>
      <c r="AG328" s="34"/>
      <c r="AH328" s="34"/>
      <c r="AI328" s="34"/>
      <c r="AJ328" s="80"/>
      <c r="AK328" s="99"/>
      <c r="AL328" s="17"/>
      <c r="AM328" s="100"/>
      <c r="AN328" s="43"/>
      <c r="AO328" s="100"/>
      <c r="AP328" s="42"/>
      <c r="AQ328" s="39"/>
      <c r="AR328" s="39"/>
      <c r="AS328" s="39"/>
      <c r="AT328" s="39"/>
      <c r="AU328" s="40"/>
      <c r="AV328" s="39"/>
      <c r="AW328" s="39"/>
      <c r="AX328" s="39"/>
    </row>
    <row r="329">
      <c r="A329" s="73"/>
      <c r="B329" s="73"/>
      <c r="C329" s="73"/>
      <c r="D329" s="74"/>
      <c r="E329" s="84"/>
      <c r="F329" s="84"/>
      <c r="G329" s="85"/>
      <c r="H329" s="85"/>
      <c r="I329" s="94"/>
      <c r="J329" s="95"/>
      <c r="K329" s="96"/>
      <c r="L329" s="96"/>
      <c r="M329" s="96"/>
      <c r="N329" s="97"/>
      <c r="O329" s="97"/>
      <c r="P329" s="40"/>
      <c r="Q329" s="40"/>
      <c r="R329" s="40"/>
      <c r="S329" s="40"/>
      <c r="T329" s="84"/>
      <c r="U329" s="84"/>
      <c r="V329" s="98"/>
      <c r="W329" s="98"/>
      <c r="X329" s="40"/>
      <c r="Y329" s="40"/>
      <c r="Z329" s="40"/>
      <c r="AA329" s="40"/>
      <c r="AB329" s="40"/>
      <c r="AC329" s="40"/>
      <c r="AD329" s="40"/>
      <c r="AE329" s="40"/>
      <c r="AF329" s="34"/>
      <c r="AG329" s="34"/>
      <c r="AH329" s="34"/>
      <c r="AI329" s="34"/>
      <c r="AJ329" s="80"/>
      <c r="AK329" s="99"/>
      <c r="AL329" s="17"/>
      <c r="AM329" s="100"/>
      <c r="AN329" s="43"/>
      <c r="AO329" s="100"/>
      <c r="AP329" s="42"/>
      <c r="AQ329" s="39"/>
      <c r="AR329" s="39"/>
      <c r="AS329" s="39"/>
      <c r="AT329" s="39"/>
      <c r="AU329" s="40"/>
      <c r="AV329" s="39"/>
      <c r="AW329" s="39"/>
      <c r="AX329" s="39"/>
    </row>
    <row r="330">
      <c r="A330" s="73"/>
      <c r="B330" s="73"/>
      <c r="C330" s="73"/>
      <c r="D330" s="74"/>
      <c r="E330" s="84"/>
      <c r="F330" s="84"/>
      <c r="G330" s="85"/>
      <c r="H330" s="85"/>
      <c r="I330" s="94"/>
      <c r="J330" s="95"/>
      <c r="K330" s="96"/>
      <c r="L330" s="96"/>
      <c r="M330" s="96"/>
      <c r="N330" s="97"/>
      <c r="O330" s="97"/>
      <c r="P330" s="40"/>
      <c r="Q330" s="40"/>
      <c r="R330" s="40"/>
      <c r="S330" s="40"/>
      <c r="T330" s="84"/>
      <c r="U330" s="84"/>
      <c r="V330" s="98"/>
      <c r="W330" s="98"/>
      <c r="X330" s="40"/>
      <c r="Y330" s="40"/>
      <c r="Z330" s="40"/>
      <c r="AA330" s="40"/>
      <c r="AB330" s="40"/>
      <c r="AC330" s="40"/>
      <c r="AD330" s="40"/>
      <c r="AE330" s="40"/>
      <c r="AF330" s="34"/>
      <c r="AG330" s="34"/>
      <c r="AH330" s="34"/>
      <c r="AI330" s="34"/>
      <c r="AJ330" s="80"/>
      <c r="AK330" s="99"/>
      <c r="AL330" s="17"/>
      <c r="AM330" s="100"/>
      <c r="AN330" s="43"/>
      <c r="AO330" s="100"/>
      <c r="AP330" s="42"/>
      <c r="AQ330" s="39"/>
      <c r="AR330" s="39"/>
      <c r="AS330" s="39"/>
      <c r="AT330" s="39"/>
      <c r="AU330" s="40"/>
      <c r="AV330" s="39"/>
      <c r="AW330" s="39"/>
      <c r="AX330" s="39"/>
    </row>
    <row r="331">
      <c r="A331" s="73"/>
      <c r="B331" s="73"/>
      <c r="C331" s="73"/>
      <c r="D331" s="74"/>
      <c r="E331" s="84"/>
      <c r="F331" s="84"/>
      <c r="G331" s="85"/>
      <c r="H331" s="85"/>
      <c r="I331" s="94"/>
      <c r="J331" s="95"/>
      <c r="K331" s="96"/>
      <c r="L331" s="96"/>
      <c r="M331" s="96"/>
      <c r="N331" s="97"/>
      <c r="O331" s="97"/>
      <c r="P331" s="40"/>
      <c r="Q331" s="40"/>
      <c r="R331" s="40"/>
      <c r="S331" s="40"/>
      <c r="T331" s="84"/>
      <c r="U331" s="84"/>
      <c r="V331" s="98"/>
      <c r="W331" s="98"/>
      <c r="X331" s="40"/>
      <c r="Y331" s="40"/>
      <c r="Z331" s="40"/>
      <c r="AA331" s="40"/>
      <c r="AB331" s="40"/>
      <c r="AC331" s="40"/>
      <c r="AD331" s="40"/>
      <c r="AE331" s="40"/>
      <c r="AF331" s="34"/>
      <c r="AG331" s="34"/>
      <c r="AH331" s="34"/>
      <c r="AI331" s="34"/>
      <c r="AJ331" s="80"/>
      <c r="AK331" s="99"/>
      <c r="AL331" s="17"/>
      <c r="AM331" s="100"/>
      <c r="AN331" s="43"/>
      <c r="AO331" s="100"/>
      <c r="AP331" s="42"/>
      <c r="AQ331" s="39"/>
      <c r="AR331" s="39"/>
      <c r="AS331" s="39"/>
      <c r="AT331" s="39"/>
      <c r="AU331" s="40"/>
      <c r="AV331" s="39"/>
      <c r="AW331" s="39"/>
      <c r="AX331" s="39"/>
    </row>
    <row r="332">
      <c r="A332" s="73"/>
      <c r="B332" s="73"/>
      <c r="C332" s="73"/>
      <c r="D332" s="74"/>
      <c r="E332" s="84"/>
      <c r="F332" s="84"/>
      <c r="G332" s="85"/>
      <c r="H332" s="85"/>
      <c r="I332" s="94"/>
      <c r="J332" s="95"/>
      <c r="K332" s="96"/>
      <c r="L332" s="96"/>
      <c r="M332" s="96"/>
      <c r="N332" s="97"/>
      <c r="O332" s="97"/>
      <c r="P332" s="40"/>
      <c r="Q332" s="40"/>
      <c r="R332" s="40"/>
      <c r="S332" s="40"/>
      <c r="T332" s="84"/>
      <c r="U332" s="84"/>
      <c r="V332" s="98"/>
      <c r="W332" s="98"/>
      <c r="X332" s="40"/>
      <c r="Y332" s="40"/>
      <c r="Z332" s="40"/>
      <c r="AA332" s="40"/>
      <c r="AB332" s="40"/>
      <c r="AC332" s="40"/>
      <c r="AD332" s="40"/>
      <c r="AE332" s="40"/>
      <c r="AF332" s="34"/>
      <c r="AG332" s="34"/>
      <c r="AH332" s="34"/>
      <c r="AI332" s="34"/>
      <c r="AJ332" s="80"/>
      <c r="AK332" s="99"/>
      <c r="AL332" s="17"/>
      <c r="AM332" s="100"/>
      <c r="AN332" s="43"/>
      <c r="AO332" s="100"/>
      <c r="AP332" s="42"/>
      <c r="AQ332" s="39"/>
      <c r="AR332" s="39"/>
      <c r="AS332" s="39"/>
      <c r="AT332" s="39"/>
      <c r="AU332" s="40"/>
      <c r="AV332" s="39"/>
      <c r="AW332" s="39"/>
      <c r="AX332" s="39"/>
    </row>
    <row r="333">
      <c r="A333" s="73"/>
      <c r="B333" s="73"/>
      <c r="C333" s="73"/>
      <c r="D333" s="74"/>
      <c r="E333" s="84"/>
      <c r="F333" s="84"/>
      <c r="G333" s="85"/>
      <c r="H333" s="85"/>
      <c r="I333" s="94"/>
      <c r="J333" s="95"/>
      <c r="K333" s="96"/>
      <c r="L333" s="96"/>
      <c r="M333" s="96"/>
      <c r="N333" s="97"/>
      <c r="O333" s="97"/>
      <c r="P333" s="40"/>
      <c r="Q333" s="40"/>
      <c r="R333" s="40"/>
      <c r="S333" s="40"/>
      <c r="T333" s="84"/>
      <c r="U333" s="84"/>
      <c r="V333" s="98"/>
      <c r="W333" s="98"/>
      <c r="X333" s="40"/>
      <c r="Y333" s="40"/>
      <c r="Z333" s="40"/>
      <c r="AA333" s="40"/>
      <c r="AB333" s="40"/>
      <c r="AC333" s="40"/>
      <c r="AD333" s="40"/>
      <c r="AE333" s="40"/>
      <c r="AF333" s="34"/>
      <c r="AG333" s="34"/>
      <c r="AH333" s="34"/>
      <c r="AI333" s="34"/>
      <c r="AJ333" s="80"/>
      <c r="AK333" s="99"/>
      <c r="AL333" s="17"/>
      <c r="AM333" s="100"/>
      <c r="AN333" s="43"/>
      <c r="AO333" s="100"/>
      <c r="AP333" s="42"/>
      <c r="AQ333" s="39"/>
      <c r="AR333" s="39"/>
      <c r="AS333" s="39"/>
      <c r="AT333" s="39"/>
      <c r="AU333" s="40"/>
      <c r="AV333" s="39"/>
      <c r="AW333" s="39"/>
      <c r="AX333" s="39"/>
    </row>
    <row r="334">
      <c r="A334" s="73"/>
      <c r="B334" s="73"/>
      <c r="C334" s="73"/>
      <c r="D334" s="74"/>
      <c r="E334" s="84"/>
      <c r="F334" s="84"/>
      <c r="G334" s="85"/>
      <c r="H334" s="85"/>
      <c r="I334" s="94"/>
      <c r="J334" s="95"/>
      <c r="K334" s="96"/>
      <c r="L334" s="96"/>
      <c r="M334" s="96"/>
      <c r="N334" s="97"/>
      <c r="O334" s="97"/>
      <c r="P334" s="40"/>
      <c r="Q334" s="40"/>
      <c r="R334" s="40"/>
      <c r="S334" s="40"/>
      <c r="T334" s="84"/>
      <c r="U334" s="84"/>
      <c r="V334" s="98"/>
      <c r="W334" s="98"/>
      <c r="X334" s="40"/>
      <c r="Y334" s="40"/>
      <c r="Z334" s="40"/>
      <c r="AA334" s="40"/>
      <c r="AB334" s="40"/>
      <c r="AC334" s="40"/>
      <c r="AD334" s="40"/>
      <c r="AE334" s="40"/>
      <c r="AF334" s="34"/>
      <c r="AG334" s="34"/>
      <c r="AH334" s="34"/>
      <c r="AI334" s="34"/>
      <c r="AJ334" s="80"/>
      <c r="AK334" s="99"/>
      <c r="AL334" s="17"/>
      <c r="AM334" s="100"/>
      <c r="AN334" s="43"/>
      <c r="AO334" s="100"/>
      <c r="AP334" s="42"/>
      <c r="AQ334" s="39"/>
      <c r="AR334" s="39"/>
      <c r="AS334" s="39"/>
      <c r="AT334" s="39"/>
      <c r="AU334" s="40"/>
      <c r="AV334" s="39"/>
      <c r="AW334" s="39"/>
      <c r="AX334" s="39"/>
    </row>
    <row r="335">
      <c r="A335" s="73"/>
      <c r="B335" s="73"/>
      <c r="C335" s="73"/>
      <c r="D335" s="74"/>
      <c r="E335" s="84"/>
      <c r="F335" s="84"/>
      <c r="G335" s="85"/>
      <c r="H335" s="85"/>
      <c r="I335" s="94"/>
      <c r="J335" s="95"/>
      <c r="K335" s="96"/>
      <c r="L335" s="96"/>
      <c r="M335" s="96"/>
      <c r="N335" s="97"/>
      <c r="O335" s="97"/>
      <c r="P335" s="40"/>
      <c r="Q335" s="40"/>
      <c r="R335" s="40"/>
      <c r="S335" s="40"/>
      <c r="T335" s="84"/>
      <c r="U335" s="84"/>
      <c r="V335" s="98"/>
      <c r="W335" s="98"/>
      <c r="X335" s="40"/>
      <c r="Y335" s="40"/>
      <c r="Z335" s="40"/>
      <c r="AA335" s="40"/>
      <c r="AB335" s="40"/>
      <c r="AC335" s="40"/>
      <c r="AD335" s="40"/>
      <c r="AE335" s="40"/>
      <c r="AF335" s="34"/>
      <c r="AG335" s="34"/>
      <c r="AH335" s="34"/>
      <c r="AI335" s="34"/>
      <c r="AJ335" s="80"/>
      <c r="AK335" s="99"/>
      <c r="AL335" s="17"/>
      <c r="AM335" s="100"/>
      <c r="AN335" s="43"/>
      <c r="AO335" s="100"/>
      <c r="AP335" s="42"/>
      <c r="AQ335" s="39"/>
      <c r="AR335" s="39"/>
      <c r="AS335" s="39"/>
      <c r="AT335" s="39"/>
      <c r="AU335" s="40"/>
      <c r="AV335" s="39"/>
      <c r="AW335" s="39"/>
      <c r="AX335" s="39"/>
    </row>
    <row r="336">
      <c r="A336" s="73"/>
      <c r="B336" s="73"/>
      <c r="C336" s="73"/>
      <c r="D336" s="74"/>
      <c r="E336" s="84"/>
      <c r="F336" s="84"/>
      <c r="G336" s="85"/>
      <c r="H336" s="85"/>
      <c r="I336" s="94"/>
      <c r="J336" s="95"/>
      <c r="K336" s="96"/>
      <c r="L336" s="96"/>
      <c r="M336" s="96"/>
      <c r="N336" s="97"/>
      <c r="O336" s="97"/>
      <c r="P336" s="40"/>
      <c r="Q336" s="40"/>
      <c r="R336" s="40"/>
      <c r="S336" s="40"/>
      <c r="T336" s="84"/>
      <c r="U336" s="84"/>
      <c r="V336" s="98"/>
      <c r="W336" s="98"/>
      <c r="X336" s="40"/>
      <c r="Y336" s="40"/>
      <c r="Z336" s="40"/>
      <c r="AA336" s="40"/>
      <c r="AB336" s="40"/>
      <c r="AC336" s="40"/>
      <c r="AD336" s="40"/>
      <c r="AE336" s="40"/>
      <c r="AF336" s="34"/>
      <c r="AG336" s="34"/>
      <c r="AH336" s="34"/>
      <c r="AI336" s="34"/>
      <c r="AJ336" s="80"/>
      <c r="AK336" s="99"/>
      <c r="AL336" s="17"/>
      <c r="AM336" s="100"/>
      <c r="AN336" s="43"/>
      <c r="AO336" s="100"/>
      <c r="AP336" s="42"/>
      <c r="AQ336" s="39"/>
      <c r="AR336" s="39"/>
      <c r="AS336" s="39"/>
      <c r="AT336" s="39"/>
      <c r="AU336" s="40"/>
      <c r="AV336" s="39"/>
      <c r="AW336" s="39"/>
      <c r="AX336" s="39"/>
    </row>
    <row r="337">
      <c r="A337" s="73"/>
      <c r="B337" s="73"/>
      <c r="C337" s="73"/>
      <c r="D337" s="74"/>
      <c r="E337" s="84"/>
      <c r="F337" s="84"/>
      <c r="G337" s="85"/>
      <c r="H337" s="85"/>
      <c r="I337" s="94"/>
      <c r="J337" s="95"/>
      <c r="K337" s="96"/>
      <c r="L337" s="96"/>
      <c r="M337" s="96"/>
      <c r="N337" s="97"/>
      <c r="O337" s="97"/>
      <c r="P337" s="40"/>
      <c r="Q337" s="40"/>
      <c r="R337" s="40"/>
      <c r="S337" s="40"/>
      <c r="T337" s="84"/>
      <c r="U337" s="84"/>
      <c r="V337" s="98"/>
      <c r="W337" s="98"/>
      <c r="X337" s="40"/>
      <c r="Y337" s="40"/>
      <c r="Z337" s="40"/>
      <c r="AA337" s="40"/>
      <c r="AB337" s="40"/>
      <c r="AC337" s="40"/>
      <c r="AD337" s="40"/>
      <c r="AE337" s="40"/>
      <c r="AF337" s="34"/>
      <c r="AG337" s="34"/>
      <c r="AH337" s="34"/>
      <c r="AI337" s="34"/>
      <c r="AJ337" s="80"/>
      <c r="AK337" s="99"/>
      <c r="AL337" s="17"/>
      <c r="AM337" s="100"/>
      <c r="AN337" s="43"/>
      <c r="AO337" s="100"/>
      <c r="AP337" s="42"/>
      <c r="AQ337" s="39"/>
      <c r="AR337" s="39"/>
      <c r="AS337" s="39"/>
      <c r="AT337" s="39"/>
      <c r="AU337" s="40"/>
      <c r="AV337" s="39"/>
      <c r="AW337" s="39"/>
      <c r="AX337" s="39"/>
    </row>
    <row r="338">
      <c r="A338" s="73"/>
      <c r="B338" s="73"/>
      <c r="C338" s="73"/>
      <c r="D338" s="74"/>
      <c r="E338" s="84"/>
      <c r="F338" s="84"/>
      <c r="G338" s="85"/>
      <c r="H338" s="85"/>
      <c r="I338" s="94"/>
      <c r="J338" s="95"/>
      <c r="K338" s="96"/>
      <c r="L338" s="96"/>
      <c r="M338" s="96"/>
      <c r="N338" s="97"/>
      <c r="O338" s="97"/>
      <c r="P338" s="40"/>
      <c r="Q338" s="40"/>
      <c r="R338" s="40"/>
      <c r="S338" s="40"/>
      <c r="T338" s="84"/>
      <c r="U338" s="84"/>
      <c r="V338" s="98"/>
      <c r="W338" s="98"/>
      <c r="X338" s="40"/>
      <c r="Y338" s="40"/>
      <c r="Z338" s="40"/>
      <c r="AA338" s="40"/>
      <c r="AB338" s="40"/>
      <c r="AC338" s="40"/>
      <c r="AD338" s="40"/>
      <c r="AE338" s="40"/>
      <c r="AF338" s="34"/>
      <c r="AG338" s="34"/>
      <c r="AH338" s="34"/>
      <c r="AI338" s="34"/>
      <c r="AJ338" s="80"/>
      <c r="AK338" s="99"/>
      <c r="AL338" s="17"/>
      <c r="AM338" s="100"/>
      <c r="AN338" s="43"/>
      <c r="AO338" s="100"/>
      <c r="AP338" s="42"/>
      <c r="AQ338" s="39"/>
      <c r="AR338" s="39"/>
      <c r="AS338" s="39"/>
      <c r="AT338" s="39"/>
      <c r="AU338" s="40"/>
      <c r="AV338" s="39"/>
      <c r="AW338" s="39"/>
      <c r="AX338" s="39"/>
    </row>
    <row r="339">
      <c r="A339" s="73"/>
      <c r="B339" s="73"/>
      <c r="C339" s="73"/>
      <c r="D339" s="74"/>
      <c r="E339" s="84"/>
      <c r="F339" s="84"/>
      <c r="G339" s="85"/>
      <c r="H339" s="85"/>
      <c r="I339" s="94"/>
      <c r="J339" s="95"/>
      <c r="K339" s="96"/>
      <c r="L339" s="96"/>
      <c r="M339" s="96"/>
      <c r="N339" s="97"/>
      <c r="O339" s="97"/>
      <c r="P339" s="40"/>
      <c r="Q339" s="40"/>
      <c r="R339" s="40"/>
      <c r="S339" s="40"/>
      <c r="T339" s="84"/>
      <c r="U339" s="84"/>
      <c r="V339" s="98"/>
      <c r="W339" s="98"/>
      <c r="X339" s="40"/>
      <c r="Y339" s="40"/>
      <c r="Z339" s="40"/>
      <c r="AA339" s="40"/>
      <c r="AB339" s="40"/>
      <c r="AC339" s="40"/>
      <c r="AD339" s="40"/>
      <c r="AE339" s="40"/>
      <c r="AF339" s="34"/>
      <c r="AG339" s="34"/>
      <c r="AH339" s="34"/>
      <c r="AI339" s="34"/>
      <c r="AJ339" s="80"/>
      <c r="AK339" s="99"/>
      <c r="AL339" s="17"/>
      <c r="AM339" s="100"/>
      <c r="AN339" s="43"/>
      <c r="AO339" s="100"/>
      <c r="AP339" s="42"/>
      <c r="AQ339" s="39"/>
      <c r="AR339" s="39"/>
      <c r="AS339" s="39"/>
      <c r="AT339" s="39"/>
      <c r="AU339" s="40"/>
      <c r="AV339" s="39"/>
      <c r="AW339" s="39"/>
      <c r="AX339" s="3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7.63"/>
    <col customWidth="1" min="18" max="18" width="15.0"/>
  </cols>
  <sheetData>
    <row r="1">
      <c r="A1" s="76" t="s">
        <v>31</v>
      </c>
      <c r="B1" s="76" t="s">
        <v>31</v>
      </c>
      <c r="C1" s="76" t="s">
        <v>31</v>
      </c>
      <c r="D1" s="76" t="s">
        <v>31</v>
      </c>
      <c r="E1" s="76" t="s">
        <v>31</v>
      </c>
      <c r="F1" s="76" t="s">
        <v>31</v>
      </c>
      <c r="G1" s="76" t="s">
        <v>31</v>
      </c>
      <c r="H1" s="76" t="s">
        <v>31</v>
      </c>
      <c r="I1" s="76" t="s">
        <v>31</v>
      </c>
      <c r="J1" s="76" t="s">
        <v>31</v>
      </c>
      <c r="K1" s="76" t="s">
        <v>31</v>
      </c>
      <c r="L1" s="123">
        <v>1.0</v>
      </c>
      <c r="M1" s="124">
        <v>1.0</v>
      </c>
      <c r="N1" s="125">
        <v>0.0</v>
      </c>
      <c r="O1" s="126">
        <v>0.0</v>
      </c>
      <c r="P1" s="126">
        <v>0.0</v>
      </c>
      <c r="R1" s="79" t="s">
        <v>157</v>
      </c>
      <c r="S1" s="40"/>
      <c r="T1" s="40"/>
      <c r="U1" s="40"/>
    </row>
    <row r="2">
      <c r="A2" s="76" t="s">
        <v>31</v>
      </c>
      <c r="B2" s="76" t="s">
        <v>31</v>
      </c>
      <c r="C2" s="76" t="s">
        <v>31</v>
      </c>
      <c r="D2" s="76" t="s">
        <v>31</v>
      </c>
      <c r="E2" s="76" t="s">
        <v>31</v>
      </c>
      <c r="F2" s="76" t="s">
        <v>31</v>
      </c>
      <c r="G2" s="76" t="s">
        <v>31</v>
      </c>
      <c r="H2" s="76" t="s">
        <v>31</v>
      </c>
      <c r="I2" s="76" t="s">
        <v>31</v>
      </c>
      <c r="J2" s="76" t="s">
        <v>31</v>
      </c>
      <c r="K2" s="76" t="s">
        <v>31</v>
      </c>
      <c r="L2" s="123">
        <v>2.0</v>
      </c>
      <c r="M2" s="124">
        <v>0.0</v>
      </c>
      <c r="N2" s="125">
        <v>1.0</v>
      </c>
      <c r="O2" s="126">
        <v>0.0</v>
      </c>
      <c r="P2" s="126">
        <v>0.0</v>
      </c>
      <c r="R2" s="127" t="s">
        <v>158</v>
      </c>
      <c r="S2" s="40"/>
      <c r="T2" s="40"/>
      <c r="U2" s="40"/>
    </row>
    <row r="3">
      <c r="A3" s="76" t="s">
        <v>31</v>
      </c>
      <c r="B3" s="76" t="s">
        <v>31</v>
      </c>
      <c r="C3" s="76" t="s">
        <v>31</v>
      </c>
      <c r="D3" s="76" t="s">
        <v>31</v>
      </c>
      <c r="E3" s="76" t="s">
        <v>31</v>
      </c>
      <c r="F3" s="76" t="s">
        <v>31</v>
      </c>
      <c r="G3" s="76" t="s">
        <v>31</v>
      </c>
      <c r="H3" s="76" t="s">
        <v>31</v>
      </c>
      <c r="I3" s="76" t="s">
        <v>31</v>
      </c>
      <c r="J3" s="76" t="s">
        <v>31</v>
      </c>
      <c r="K3" s="76" t="s">
        <v>31</v>
      </c>
      <c r="L3" s="123">
        <v>3.0</v>
      </c>
      <c r="M3" s="124">
        <v>0.0</v>
      </c>
      <c r="N3" s="125">
        <v>0.0</v>
      </c>
      <c r="O3" s="126">
        <v>1.0</v>
      </c>
      <c r="P3" s="126">
        <v>0.0</v>
      </c>
      <c r="R3" s="124">
        <v>1.0</v>
      </c>
      <c r="S3" s="125">
        <v>0.0</v>
      </c>
      <c r="T3" s="126">
        <v>0.0</v>
      </c>
      <c r="U3" s="126">
        <v>0.0</v>
      </c>
    </row>
    <row r="4">
      <c r="A4" s="76" t="s">
        <v>31</v>
      </c>
      <c r="B4" s="76" t="s">
        <v>31</v>
      </c>
      <c r="C4" s="76" t="s">
        <v>31</v>
      </c>
      <c r="D4" s="76" t="s">
        <v>31</v>
      </c>
      <c r="E4" s="76" t="s">
        <v>31</v>
      </c>
      <c r="F4" s="76" t="s">
        <v>31</v>
      </c>
      <c r="G4" s="76" t="s">
        <v>31</v>
      </c>
      <c r="H4" s="76" t="s">
        <v>31</v>
      </c>
      <c r="I4" s="76" t="s">
        <v>31</v>
      </c>
      <c r="J4" s="76" t="s">
        <v>31</v>
      </c>
      <c r="K4" s="76" t="s">
        <v>31</v>
      </c>
      <c r="L4" s="123">
        <v>4.0</v>
      </c>
      <c r="M4" s="124">
        <v>0.0</v>
      </c>
      <c r="N4" s="125">
        <v>0.0</v>
      </c>
      <c r="O4" s="126">
        <v>0.0</v>
      </c>
      <c r="P4" s="126">
        <v>1.0</v>
      </c>
      <c r="R4" s="124">
        <v>0.0</v>
      </c>
      <c r="S4" s="125">
        <v>1.0</v>
      </c>
      <c r="T4" s="126">
        <v>0.0</v>
      </c>
      <c r="U4" s="126">
        <v>0.0</v>
      </c>
    </row>
    <row r="5">
      <c r="A5" s="76" t="s">
        <v>31</v>
      </c>
      <c r="B5" s="76" t="s">
        <v>31</v>
      </c>
      <c r="C5" s="76" t="s">
        <v>31</v>
      </c>
      <c r="D5" s="76" t="s">
        <v>31</v>
      </c>
      <c r="E5" s="76" t="s">
        <v>31</v>
      </c>
      <c r="F5" s="76" t="s">
        <v>31</v>
      </c>
      <c r="G5" s="76" t="s">
        <v>31</v>
      </c>
      <c r="H5" s="76" t="s">
        <v>31</v>
      </c>
      <c r="I5" s="76" t="s">
        <v>31</v>
      </c>
      <c r="J5" s="76" t="s">
        <v>31</v>
      </c>
      <c r="K5" s="76" t="s">
        <v>31</v>
      </c>
      <c r="L5" s="123">
        <v>5.0</v>
      </c>
      <c r="M5" s="124">
        <v>0.0</v>
      </c>
      <c r="N5" s="125">
        <v>0.0</v>
      </c>
      <c r="O5" s="126">
        <v>0.0</v>
      </c>
      <c r="P5" s="126">
        <v>0.0</v>
      </c>
      <c r="R5" s="124">
        <v>0.0</v>
      </c>
      <c r="S5" s="125">
        <v>0.0</v>
      </c>
      <c r="T5" s="126">
        <v>1.0</v>
      </c>
      <c r="U5" s="126">
        <v>0.0</v>
      </c>
      <c r="W5" s="128" t="s">
        <v>159</v>
      </c>
    </row>
    <row r="6">
      <c r="A6" s="76" t="s">
        <v>31</v>
      </c>
      <c r="B6" s="76" t="s">
        <v>31</v>
      </c>
      <c r="C6" s="76" t="s">
        <v>31</v>
      </c>
      <c r="D6" s="76" t="s">
        <v>31</v>
      </c>
      <c r="E6" s="76" t="s">
        <v>31</v>
      </c>
      <c r="F6" s="76" t="s">
        <v>31</v>
      </c>
      <c r="G6" s="129">
        <v>1.0</v>
      </c>
      <c r="H6" s="129">
        <v>2.0</v>
      </c>
      <c r="I6" s="129">
        <v>3.0</v>
      </c>
      <c r="J6" s="129">
        <v>4.0</v>
      </c>
      <c r="K6" s="129">
        <v>5.0</v>
      </c>
      <c r="L6" s="123">
        <v>6.0</v>
      </c>
      <c r="M6" s="124">
        <v>0.0</v>
      </c>
      <c r="N6" s="125">
        <v>0.0</v>
      </c>
      <c r="O6" s="126">
        <v>0.0</v>
      </c>
      <c r="P6" s="126">
        <v>0.0</v>
      </c>
      <c r="R6" s="124">
        <v>0.0</v>
      </c>
      <c r="S6" s="125">
        <v>0.0</v>
      </c>
      <c r="T6" s="126">
        <v>0.0</v>
      </c>
      <c r="U6" s="126">
        <v>1.0</v>
      </c>
      <c r="W6" s="130">
        <v>0.0</v>
      </c>
      <c r="X6" s="131">
        <v>1.0</v>
      </c>
      <c r="Y6" s="126">
        <v>0.0</v>
      </c>
      <c r="Z6" s="126">
        <v>0.0</v>
      </c>
    </row>
    <row r="7">
      <c r="A7" s="132" t="s">
        <v>160</v>
      </c>
      <c r="B7" s="132" t="s">
        <v>161</v>
      </c>
      <c r="C7" s="74"/>
      <c r="D7" s="133" t="s">
        <v>18</v>
      </c>
      <c r="E7" s="134" t="s">
        <v>162</v>
      </c>
      <c r="F7" s="135" t="s">
        <v>111</v>
      </c>
      <c r="G7" s="136" t="s">
        <v>163</v>
      </c>
      <c r="H7" s="137" t="s">
        <v>164</v>
      </c>
      <c r="I7" s="138" t="s">
        <v>165</v>
      </c>
      <c r="J7" s="139" t="s">
        <v>166</v>
      </c>
      <c r="K7" s="140" t="s">
        <v>167</v>
      </c>
      <c r="L7" s="141" t="s">
        <v>168</v>
      </c>
      <c r="M7" s="76" t="s">
        <v>31</v>
      </c>
      <c r="N7" s="76" t="s">
        <v>31</v>
      </c>
      <c r="O7" s="76" t="s">
        <v>31</v>
      </c>
      <c r="P7" s="76" t="s">
        <v>31</v>
      </c>
      <c r="R7" s="124">
        <v>0.0</v>
      </c>
      <c r="S7" s="125">
        <v>0.0</v>
      </c>
      <c r="T7" s="126">
        <v>0.0</v>
      </c>
      <c r="U7" s="126">
        <v>0.0</v>
      </c>
      <c r="W7" s="130">
        <v>1.0</v>
      </c>
      <c r="X7" s="131">
        <v>0.0</v>
      </c>
      <c r="Y7" s="126">
        <v>0.0</v>
      </c>
      <c r="Z7" s="126">
        <v>0.0</v>
      </c>
    </row>
    <row r="8">
      <c r="A8" s="142" t="s">
        <v>169</v>
      </c>
      <c r="B8" s="143">
        <v>3.0</v>
      </c>
      <c r="C8" s="74"/>
      <c r="D8" s="144" t="s">
        <v>170</v>
      </c>
      <c r="E8" s="145" t="s">
        <v>0</v>
      </c>
      <c r="F8" s="73" t="s">
        <v>39</v>
      </c>
      <c r="G8" s="146" t="s">
        <v>171</v>
      </c>
      <c r="H8" s="147" t="s">
        <v>172</v>
      </c>
      <c r="I8" s="148" t="s">
        <v>173</v>
      </c>
      <c r="J8" s="149" t="s">
        <v>174</v>
      </c>
      <c r="K8" s="101" t="s">
        <v>132</v>
      </c>
      <c r="L8" s="150" t="s">
        <v>133</v>
      </c>
      <c r="M8" s="151" t="s">
        <v>53</v>
      </c>
      <c r="N8" s="151" t="s">
        <v>54</v>
      </c>
      <c r="O8" s="152" t="s">
        <v>55</v>
      </c>
      <c r="P8" s="152" t="s">
        <v>56</v>
      </c>
      <c r="R8" s="124">
        <v>0.0</v>
      </c>
      <c r="S8" s="125">
        <v>0.0</v>
      </c>
      <c r="T8" s="126">
        <v>0.0</v>
      </c>
      <c r="U8" s="126">
        <v>0.0</v>
      </c>
      <c r="W8" s="130">
        <v>0.0</v>
      </c>
      <c r="X8" s="131">
        <v>0.0</v>
      </c>
      <c r="Y8" s="126">
        <v>0.0</v>
      </c>
      <c r="Z8" s="126">
        <v>1.0</v>
      </c>
    </row>
    <row r="9">
      <c r="A9" s="153">
        <v>1.0</v>
      </c>
      <c r="B9" s="153" t="s">
        <v>175</v>
      </c>
      <c r="C9" s="74"/>
      <c r="D9" s="144">
        <v>1.0</v>
      </c>
      <c r="E9" s="145" t="s">
        <v>176</v>
      </c>
      <c r="F9" s="73">
        <v>710.0</v>
      </c>
      <c r="G9" s="154">
        <v>136.0</v>
      </c>
      <c r="H9" s="147">
        <v>97.0</v>
      </c>
      <c r="I9" s="148">
        <v>139.0</v>
      </c>
      <c r="J9" s="149">
        <v>155.0</v>
      </c>
      <c r="K9" s="101">
        <v>31.0</v>
      </c>
      <c r="L9" s="150">
        <v>13.0</v>
      </c>
      <c r="M9" s="155">
        <f t="shared" ref="M9:P9" si="1">M$1*$G9+M$2*$H9+M$3*$I9+M$4*$J9+M$5*$K9+M$6*$L9</f>
        <v>136</v>
      </c>
      <c r="N9" s="155">
        <f t="shared" si="1"/>
        <v>97</v>
      </c>
      <c r="O9" s="156">
        <f t="shared" si="1"/>
        <v>139</v>
      </c>
      <c r="P9" s="156">
        <f t="shared" si="1"/>
        <v>155</v>
      </c>
      <c r="W9" s="130">
        <v>0.0</v>
      </c>
      <c r="X9" s="131">
        <v>0.0</v>
      </c>
      <c r="Y9" s="126">
        <v>1.0</v>
      </c>
      <c r="Z9" s="126">
        <v>0.0</v>
      </c>
    </row>
    <row r="10">
      <c r="A10" s="153">
        <v>2.0</v>
      </c>
      <c r="B10" s="153" t="s">
        <v>177</v>
      </c>
      <c r="C10" s="74"/>
      <c r="D10" s="144">
        <v>2.0</v>
      </c>
      <c r="E10" s="145" t="s">
        <v>178</v>
      </c>
      <c r="F10" s="73">
        <v>817.0</v>
      </c>
      <c r="G10" s="146">
        <v>154.0</v>
      </c>
      <c r="H10" s="147">
        <v>128.0</v>
      </c>
      <c r="I10" s="148">
        <v>160.0</v>
      </c>
      <c r="J10" s="149">
        <v>188.0</v>
      </c>
      <c r="K10" s="101">
        <v>45.0</v>
      </c>
      <c r="L10" s="150">
        <v>20.0</v>
      </c>
      <c r="M10" s="155">
        <f t="shared" ref="M10:P10" si="2">M$1*$G10+M$2*$H10+M$3*$I10+M$4*$J10+M$5*$K10+M$6*$L10</f>
        <v>154</v>
      </c>
      <c r="N10" s="155">
        <f t="shared" si="2"/>
        <v>128</v>
      </c>
      <c r="O10" s="156">
        <f t="shared" si="2"/>
        <v>160</v>
      </c>
      <c r="P10" s="156">
        <f t="shared" si="2"/>
        <v>188</v>
      </c>
      <c r="R10" s="157" t="s">
        <v>179</v>
      </c>
      <c r="S10" s="40"/>
      <c r="T10" s="40"/>
      <c r="U10" s="40"/>
      <c r="W10" s="130">
        <v>0.0</v>
      </c>
      <c r="X10" s="131">
        <v>1.0</v>
      </c>
      <c r="Y10" s="126">
        <v>0.0</v>
      </c>
      <c r="Z10" s="126">
        <v>0.0</v>
      </c>
    </row>
    <row r="11">
      <c r="A11" s="153">
        <v>3.0</v>
      </c>
      <c r="B11" s="153" t="s">
        <v>180</v>
      </c>
      <c r="C11" s="74"/>
      <c r="D11" s="144">
        <v>3.0</v>
      </c>
      <c r="E11" s="145" t="s">
        <v>181</v>
      </c>
      <c r="F11" s="73">
        <v>955.0</v>
      </c>
      <c r="G11" s="146">
        <v>212.0</v>
      </c>
      <c r="H11" s="147">
        <v>170.0</v>
      </c>
      <c r="I11" s="148">
        <v>162.0</v>
      </c>
      <c r="J11" s="149">
        <v>228.0</v>
      </c>
      <c r="K11" s="101">
        <v>43.0</v>
      </c>
      <c r="L11" s="150">
        <v>21.0</v>
      </c>
      <c r="M11" s="155">
        <f t="shared" ref="M11:P11" si="3">M$1*$G11+M$2*$H11+M$3*$I11+M$4*$J11+M$5*$K11+M$6*$L11</f>
        <v>212</v>
      </c>
      <c r="N11" s="155">
        <f t="shared" si="3"/>
        <v>170</v>
      </c>
      <c r="O11" s="156">
        <f t="shared" si="3"/>
        <v>162</v>
      </c>
      <c r="P11" s="156">
        <f t="shared" si="3"/>
        <v>228</v>
      </c>
      <c r="R11" s="124">
        <v>0.0</v>
      </c>
      <c r="S11" s="125">
        <v>0.0</v>
      </c>
      <c r="T11" s="126">
        <v>1.0</v>
      </c>
      <c r="U11" s="126">
        <v>0.0</v>
      </c>
      <c r="W11" s="130">
        <v>1.0</v>
      </c>
      <c r="X11" s="131">
        <v>0.0</v>
      </c>
      <c r="Y11" s="126">
        <v>0.0</v>
      </c>
      <c r="Z11" s="126">
        <v>0.0</v>
      </c>
    </row>
    <row r="12">
      <c r="A12" s="153">
        <v>4.0</v>
      </c>
      <c r="B12" s="153" t="s">
        <v>182</v>
      </c>
      <c r="C12" s="74"/>
      <c r="D12" s="144">
        <v>4.0</v>
      </c>
      <c r="E12" s="145" t="s">
        <v>183</v>
      </c>
      <c r="F12" s="73">
        <v>1145.0</v>
      </c>
      <c r="G12" s="146">
        <v>181.0</v>
      </c>
      <c r="H12" s="147">
        <v>134.0</v>
      </c>
      <c r="I12" s="148">
        <v>264.0</v>
      </c>
      <c r="J12" s="149">
        <v>219.0</v>
      </c>
      <c r="K12" s="101">
        <v>46.0</v>
      </c>
      <c r="L12" s="150">
        <v>36.0</v>
      </c>
      <c r="M12" s="155">
        <f t="shared" ref="M12:P12" si="4">M$1*$G12+M$2*$H12+M$3*$I12+M$4*$J12+M$5*$K12+M$6*$L12</f>
        <v>181</v>
      </c>
      <c r="N12" s="155">
        <f t="shared" si="4"/>
        <v>134</v>
      </c>
      <c r="O12" s="156">
        <f t="shared" si="4"/>
        <v>264</v>
      </c>
      <c r="P12" s="156">
        <f t="shared" si="4"/>
        <v>219</v>
      </c>
      <c r="R12" s="124">
        <v>0.0</v>
      </c>
      <c r="S12" s="125">
        <v>0.0</v>
      </c>
      <c r="T12" s="126">
        <v>0.0</v>
      </c>
      <c r="U12" s="126">
        <v>1.0</v>
      </c>
    </row>
    <row r="13">
      <c r="A13" s="153">
        <v>5.0</v>
      </c>
      <c r="B13" s="153" t="s">
        <v>184</v>
      </c>
      <c r="C13" s="74"/>
      <c r="D13" s="144">
        <v>5.0</v>
      </c>
      <c r="E13" s="145" t="s">
        <v>185</v>
      </c>
      <c r="F13" s="73">
        <v>936.0</v>
      </c>
      <c r="G13" s="146">
        <v>195.0</v>
      </c>
      <c r="H13" s="147">
        <v>145.0</v>
      </c>
      <c r="I13" s="148">
        <v>183.0</v>
      </c>
      <c r="J13" s="149">
        <v>226.0</v>
      </c>
      <c r="K13" s="101">
        <v>30.0</v>
      </c>
      <c r="L13" s="150">
        <v>13.0</v>
      </c>
      <c r="M13" s="155">
        <f t="shared" ref="M13:P13" si="5">M$1*$G13+M$2*$H13+M$3*$I13+M$4*$J13+M$5*$K13+M$6*$L13</f>
        <v>195</v>
      </c>
      <c r="N13" s="155">
        <f t="shared" si="5"/>
        <v>145</v>
      </c>
      <c r="O13" s="156">
        <f t="shared" si="5"/>
        <v>183</v>
      </c>
      <c r="P13" s="156">
        <f t="shared" si="5"/>
        <v>226</v>
      </c>
      <c r="R13" s="124">
        <v>0.0</v>
      </c>
      <c r="S13" s="125">
        <v>0.0</v>
      </c>
      <c r="T13" s="126">
        <v>0.0</v>
      </c>
      <c r="U13" s="126">
        <v>0.0</v>
      </c>
    </row>
    <row r="14">
      <c r="A14" s="153">
        <v>6.0</v>
      </c>
      <c r="B14" s="153" t="s">
        <v>186</v>
      </c>
      <c r="C14" s="74"/>
      <c r="D14" s="144">
        <v>6.0</v>
      </c>
      <c r="E14" s="145" t="s">
        <v>187</v>
      </c>
      <c r="F14" s="73">
        <v>1226.0</v>
      </c>
      <c r="G14" s="146">
        <v>278.0</v>
      </c>
      <c r="H14" s="147">
        <v>180.0</v>
      </c>
      <c r="I14" s="148">
        <v>276.0</v>
      </c>
      <c r="J14" s="149">
        <v>217.0</v>
      </c>
      <c r="K14" s="101">
        <v>58.0</v>
      </c>
      <c r="L14" s="150">
        <v>21.0</v>
      </c>
      <c r="M14" s="155">
        <f t="shared" ref="M14:P14" si="6">M$1*$G14+M$2*$H14+M$3*$I14+M$4*$J14+M$5*$K14+M$6*$L14</f>
        <v>278</v>
      </c>
      <c r="N14" s="155">
        <f t="shared" si="6"/>
        <v>180</v>
      </c>
      <c r="O14" s="156">
        <f t="shared" si="6"/>
        <v>276</v>
      </c>
      <c r="P14" s="156">
        <f t="shared" si="6"/>
        <v>217</v>
      </c>
      <c r="R14" s="124">
        <v>0.0</v>
      </c>
      <c r="S14" s="125">
        <v>0.0</v>
      </c>
      <c r="T14" s="126">
        <v>0.0</v>
      </c>
      <c r="U14" s="126">
        <v>0.0</v>
      </c>
    </row>
    <row r="15">
      <c r="A15" s="153">
        <v>7.0</v>
      </c>
      <c r="B15" s="153" t="s">
        <v>188</v>
      </c>
      <c r="C15" s="74"/>
      <c r="D15" s="144">
        <v>7.0</v>
      </c>
      <c r="E15" s="145" t="s">
        <v>189</v>
      </c>
      <c r="F15" s="73">
        <v>345.0</v>
      </c>
      <c r="G15" s="146">
        <v>44.0</v>
      </c>
      <c r="H15" s="147">
        <v>46.0</v>
      </c>
      <c r="I15" s="148">
        <v>86.0</v>
      </c>
      <c r="J15" s="149">
        <v>92.0</v>
      </c>
      <c r="K15" s="101">
        <v>10.0</v>
      </c>
      <c r="L15" s="150">
        <v>7.0</v>
      </c>
      <c r="M15" s="155">
        <f t="shared" ref="M15:P15" si="7">M$1*$G15+M$2*$H15+M$3*$I15+M$4*$J15+M$5*$K15+M$6*$L15</f>
        <v>44</v>
      </c>
      <c r="N15" s="155">
        <f t="shared" si="7"/>
        <v>46</v>
      </c>
      <c r="O15" s="156">
        <f t="shared" si="7"/>
        <v>86</v>
      </c>
      <c r="P15" s="156">
        <f t="shared" si="7"/>
        <v>92</v>
      </c>
      <c r="R15" s="124">
        <v>1.0</v>
      </c>
      <c r="S15" s="125">
        <v>0.0</v>
      </c>
      <c r="T15" s="126">
        <v>0.0</v>
      </c>
      <c r="U15" s="126">
        <v>0.0</v>
      </c>
    </row>
    <row r="16">
      <c r="A16" s="132"/>
      <c r="B16" s="132"/>
      <c r="C16" s="74"/>
      <c r="D16" s="144">
        <v>8.0</v>
      </c>
      <c r="E16" s="145" t="s">
        <v>190</v>
      </c>
      <c r="F16" s="73">
        <v>1185.0</v>
      </c>
      <c r="G16" s="146">
        <v>199.0</v>
      </c>
      <c r="H16" s="147">
        <v>171.0</v>
      </c>
      <c r="I16" s="148">
        <v>199.0</v>
      </c>
      <c r="J16" s="149">
        <v>287.0</v>
      </c>
      <c r="K16" s="101">
        <v>66.0</v>
      </c>
      <c r="L16" s="150">
        <v>45.0</v>
      </c>
      <c r="M16" s="155">
        <f t="shared" ref="M16:P16" si="8">M$1*$G16+M$2*$H16+M$3*$I16+M$4*$J16+M$5*$K16+M$6*$L16</f>
        <v>199</v>
      </c>
      <c r="N16" s="155">
        <f t="shared" si="8"/>
        <v>171</v>
      </c>
      <c r="O16" s="156">
        <f t="shared" si="8"/>
        <v>199</v>
      </c>
      <c r="P16" s="156">
        <f t="shared" si="8"/>
        <v>287</v>
      </c>
      <c r="R16" s="124">
        <v>0.0</v>
      </c>
      <c r="S16" s="125">
        <v>1.0</v>
      </c>
      <c r="T16" s="126">
        <v>0.0</v>
      </c>
      <c r="U16" s="126">
        <v>0.0</v>
      </c>
    </row>
    <row r="17">
      <c r="A17" s="132"/>
      <c r="B17" s="132"/>
      <c r="C17" s="74"/>
      <c r="D17" s="144">
        <v>9.0</v>
      </c>
      <c r="E17" s="145" t="s">
        <v>191</v>
      </c>
      <c r="F17" s="73">
        <v>927.0</v>
      </c>
      <c r="G17" s="146">
        <v>176.0</v>
      </c>
      <c r="H17" s="147">
        <v>131.0</v>
      </c>
      <c r="I17" s="148">
        <v>212.0</v>
      </c>
      <c r="J17" s="149">
        <v>210.0</v>
      </c>
      <c r="K17" s="101">
        <v>30.0</v>
      </c>
      <c r="L17" s="150">
        <v>19.0</v>
      </c>
      <c r="M17" s="155">
        <f t="shared" ref="M17:P17" si="9">M$1*$G17+M$2*$H17+M$3*$I17+M$4*$J17+M$5*$K17+M$6*$L17</f>
        <v>176</v>
      </c>
      <c r="N17" s="155">
        <f t="shared" si="9"/>
        <v>131</v>
      </c>
      <c r="O17" s="156">
        <f t="shared" si="9"/>
        <v>212</v>
      </c>
      <c r="P17" s="156">
        <f t="shared" si="9"/>
        <v>210</v>
      </c>
    </row>
    <row r="18">
      <c r="A18" s="132"/>
      <c r="B18" s="132"/>
      <c r="C18" s="74"/>
      <c r="D18" s="144">
        <v>10.0</v>
      </c>
      <c r="E18" s="145" t="s">
        <v>192</v>
      </c>
      <c r="F18" s="73">
        <v>648.0</v>
      </c>
      <c r="G18" s="146">
        <v>102.0</v>
      </c>
      <c r="H18" s="147">
        <v>136.0</v>
      </c>
      <c r="I18" s="148">
        <v>68.0</v>
      </c>
      <c r="J18" s="149">
        <v>214.0</v>
      </c>
      <c r="K18" s="101">
        <v>15.0</v>
      </c>
      <c r="L18" s="150">
        <v>14.0</v>
      </c>
      <c r="M18" s="155">
        <f t="shared" ref="M18:P18" si="10">M$1*$G18+M$2*$H18+M$3*$I18+M$4*$J18+M$5*$K18+M$6*$L18</f>
        <v>102</v>
      </c>
      <c r="N18" s="155">
        <f t="shared" si="10"/>
        <v>136</v>
      </c>
      <c r="O18" s="156">
        <f t="shared" si="10"/>
        <v>68</v>
      </c>
      <c r="P18" s="156">
        <f t="shared" si="10"/>
        <v>214</v>
      </c>
      <c r="R18" s="106" t="s">
        <v>193</v>
      </c>
      <c r="S18" s="40"/>
      <c r="T18" s="40"/>
      <c r="U18" s="40"/>
    </row>
    <row r="19">
      <c r="A19" s="132"/>
      <c r="B19" s="132"/>
      <c r="C19" s="74"/>
      <c r="D19" s="144">
        <v>11.0</v>
      </c>
      <c r="E19" s="145" t="s">
        <v>194</v>
      </c>
      <c r="F19" s="73">
        <v>1058.0</v>
      </c>
      <c r="G19" s="146">
        <v>108.0</v>
      </c>
      <c r="H19" s="147">
        <v>116.0</v>
      </c>
      <c r="I19" s="148">
        <v>137.0</v>
      </c>
      <c r="J19" s="149">
        <v>319.0</v>
      </c>
      <c r="K19" s="101">
        <v>53.0</v>
      </c>
      <c r="L19" s="150">
        <v>48.0</v>
      </c>
      <c r="M19" s="155">
        <f t="shared" ref="M19:P19" si="11">M$1*$G19+M$2*$H19+M$3*$I19+M$4*$J19+M$5*$K19+M$6*$L19</f>
        <v>108</v>
      </c>
      <c r="N19" s="155">
        <f t="shared" si="11"/>
        <v>116</v>
      </c>
      <c r="O19" s="156">
        <f t="shared" si="11"/>
        <v>137</v>
      </c>
      <c r="P19" s="156">
        <f t="shared" si="11"/>
        <v>319</v>
      </c>
      <c r="R19" s="124">
        <v>0.0</v>
      </c>
      <c r="S19" s="125">
        <v>0.0</v>
      </c>
      <c r="T19" s="126">
        <v>0.0</v>
      </c>
      <c r="U19" s="126">
        <v>0.0</v>
      </c>
    </row>
    <row r="20">
      <c r="A20" s="132"/>
      <c r="B20" s="132"/>
      <c r="C20" s="74"/>
      <c r="D20" s="144">
        <v>12.0</v>
      </c>
      <c r="E20" s="145" t="s">
        <v>195</v>
      </c>
      <c r="F20" s="73">
        <v>1598.0</v>
      </c>
      <c r="G20" s="146">
        <v>178.0</v>
      </c>
      <c r="H20" s="147">
        <v>239.0</v>
      </c>
      <c r="I20" s="148">
        <v>162.0</v>
      </c>
      <c r="J20" s="149">
        <v>533.0</v>
      </c>
      <c r="K20" s="101">
        <v>71.0</v>
      </c>
      <c r="L20" s="150">
        <v>53.0</v>
      </c>
      <c r="M20" s="155">
        <f t="shared" ref="M20:P20" si="12">M$1*$G20+M$2*$H20+M$3*$I20+M$4*$J20+M$5*$K20+M$6*$L20</f>
        <v>178</v>
      </c>
      <c r="N20" s="155">
        <f t="shared" si="12"/>
        <v>239</v>
      </c>
      <c r="O20" s="156">
        <f t="shared" si="12"/>
        <v>162</v>
      </c>
      <c r="P20" s="156">
        <f t="shared" si="12"/>
        <v>533</v>
      </c>
      <c r="R20" s="124">
        <v>0.0</v>
      </c>
      <c r="S20" s="125">
        <v>0.0</v>
      </c>
      <c r="T20" s="126">
        <v>0.0</v>
      </c>
      <c r="U20" s="126">
        <v>0.0</v>
      </c>
    </row>
    <row r="21">
      <c r="A21" s="132"/>
      <c r="B21" s="132"/>
      <c r="C21" s="74"/>
      <c r="D21" s="144">
        <v>13.0</v>
      </c>
      <c r="E21" s="145" t="s">
        <v>196</v>
      </c>
      <c r="F21" s="73">
        <v>400.0</v>
      </c>
      <c r="G21" s="146">
        <v>40.0</v>
      </c>
      <c r="H21" s="147">
        <v>82.0</v>
      </c>
      <c r="I21" s="148">
        <v>61.0</v>
      </c>
      <c r="J21" s="149">
        <v>143.0</v>
      </c>
      <c r="K21" s="101">
        <v>12.0</v>
      </c>
      <c r="L21" s="150">
        <v>5.0</v>
      </c>
      <c r="M21" s="155">
        <f t="shared" ref="M21:P21" si="13">M$1*$G21+M$2*$H21+M$3*$I21+M$4*$J21+M$5*$K21+M$6*$L21</f>
        <v>40</v>
      </c>
      <c r="N21" s="155">
        <f t="shared" si="13"/>
        <v>82</v>
      </c>
      <c r="O21" s="156">
        <f t="shared" si="13"/>
        <v>61</v>
      </c>
      <c r="P21" s="156">
        <f t="shared" si="13"/>
        <v>143</v>
      </c>
      <c r="R21" s="124">
        <v>0.0</v>
      </c>
      <c r="S21" s="125">
        <v>0.0</v>
      </c>
      <c r="T21" s="126">
        <v>1.0</v>
      </c>
      <c r="U21" s="126">
        <v>0.0</v>
      </c>
    </row>
    <row r="22">
      <c r="A22" s="132"/>
      <c r="B22" s="132"/>
      <c r="C22" s="74"/>
      <c r="D22" s="144">
        <v>14.0</v>
      </c>
      <c r="E22" s="145" t="s">
        <v>197</v>
      </c>
      <c r="F22" s="73">
        <v>1368.0</v>
      </c>
      <c r="G22" s="146">
        <v>263.0</v>
      </c>
      <c r="H22" s="147">
        <v>144.0</v>
      </c>
      <c r="I22" s="148">
        <v>302.0</v>
      </c>
      <c r="J22" s="149">
        <v>433.0</v>
      </c>
      <c r="K22" s="101">
        <v>37.0</v>
      </c>
      <c r="L22" s="150">
        <v>18.0</v>
      </c>
      <c r="M22" s="155">
        <f t="shared" ref="M22:P22" si="14">M$1*$G22+M$2*$H22+M$3*$I22+M$4*$J22+M$5*$K22+M$6*$L22</f>
        <v>263</v>
      </c>
      <c r="N22" s="155">
        <f t="shared" si="14"/>
        <v>144</v>
      </c>
      <c r="O22" s="156">
        <f t="shared" si="14"/>
        <v>302</v>
      </c>
      <c r="P22" s="156">
        <f t="shared" si="14"/>
        <v>433</v>
      </c>
      <c r="R22" s="124">
        <v>0.0</v>
      </c>
      <c r="S22" s="125">
        <v>0.0</v>
      </c>
      <c r="T22" s="126">
        <v>0.0</v>
      </c>
      <c r="U22" s="126">
        <v>1.0</v>
      </c>
    </row>
    <row r="23">
      <c r="A23" s="132"/>
      <c r="B23" s="132"/>
      <c r="C23" s="74"/>
      <c r="D23" s="144">
        <v>15.0</v>
      </c>
      <c r="E23" s="145" t="s">
        <v>198</v>
      </c>
      <c r="F23" s="73">
        <v>477.0</v>
      </c>
      <c r="G23" s="146">
        <v>57.0</v>
      </c>
      <c r="H23" s="147">
        <v>65.0</v>
      </c>
      <c r="I23" s="148">
        <v>53.0</v>
      </c>
      <c r="J23" s="149">
        <v>161.0</v>
      </c>
      <c r="K23" s="101">
        <v>15.0</v>
      </c>
      <c r="L23" s="150">
        <v>12.0</v>
      </c>
      <c r="M23" s="155">
        <f t="shared" ref="M23:P23" si="15">M$1*$G23+M$2*$H23+M$3*$I23+M$4*$J23+M$5*$K23+M$6*$L23</f>
        <v>57</v>
      </c>
      <c r="N23" s="155">
        <f t="shared" si="15"/>
        <v>65</v>
      </c>
      <c r="O23" s="156">
        <f t="shared" si="15"/>
        <v>53</v>
      </c>
      <c r="P23" s="156">
        <f t="shared" si="15"/>
        <v>161</v>
      </c>
      <c r="R23" s="124">
        <v>1.0</v>
      </c>
      <c r="S23" s="125">
        <v>0.0</v>
      </c>
      <c r="T23" s="126">
        <v>0.0</v>
      </c>
      <c r="U23" s="126">
        <v>0.0</v>
      </c>
    </row>
    <row r="24">
      <c r="A24" s="132"/>
      <c r="B24" s="132"/>
      <c r="C24" s="74"/>
      <c r="D24" s="144">
        <v>16.0</v>
      </c>
      <c r="E24" s="145" t="s">
        <v>199</v>
      </c>
      <c r="F24" s="73">
        <v>1339.0</v>
      </c>
      <c r="G24" s="146">
        <v>243.0</v>
      </c>
      <c r="H24" s="147">
        <v>199.0</v>
      </c>
      <c r="I24" s="148">
        <v>202.0</v>
      </c>
      <c r="J24" s="149">
        <v>454.0</v>
      </c>
      <c r="K24" s="101">
        <v>53.0</v>
      </c>
      <c r="L24" s="150">
        <v>20.0</v>
      </c>
      <c r="M24" s="155">
        <f t="shared" ref="M24:P24" si="16">M$1*$G24+M$2*$H24+M$3*$I24+M$4*$J24+M$5*$K24+M$6*$L24</f>
        <v>243</v>
      </c>
      <c r="N24" s="155">
        <f t="shared" si="16"/>
        <v>199</v>
      </c>
      <c r="O24" s="156">
        <f t="shared" si="16"/>
        <v>202</v>
      </c>
      <c r="P24" s="156">
        <f t="shared" si="16"/>
        <v>454</v>
      </c>
      <c r="R24" s="124">
        <v>0.0</v>
      </c>
      <c r="S24" s="125">
        <v>1.0</v>
      </c>
      <c r="T24" s="126">
        <v>0.0</v>
      </c>
      <c r="U24" s="126">
        <v>0.0</v>
      </c>
    </row>
    <row r="25">
      <c r="A25" s="132"/>
      <c r="B25" s="132"/>
      <c r="C25" s="74"/>
      <c r="D25" s="144">
        <v>17.0</v>
      </c>
      <c r="E25" s="145" t="s">
        <v>200</v>
      </c>
      <c r="F25" s="73">
        <v>526.0</v>
      </c>
      <c r="G25" s="146">
        <v>62.0</v>
      </c>
      <c r="H25" s="147">
        <v>65.0</v>
      </c>
      <c r="I25" s="148">
        <v>92.0</v>
      </c>
      <c r="J25" s="149">
        <v>156.0</v>
      </c>
      <c r="K25" s="101">
        <v>21.0</v>
      </c>
      <c r="L25" s="150">
        <v>19.0</v>
      </c>
      <c r="M25" s="155">
        <f t="shared" ref="M25:P25" si="17">M$1*$G25+M$2*$H25+M$3*$I25+M$4*$J25+M$5*$K25+M$6*$L25</f>
        <v>62</v>
      </c>
      <c r="N25" s="155">
        <f t="shared" si="17"/>
        <v>65</v>
      </c>
      <c r="O25" s="156">
        <f t="shared" si="17"/>
        <v>92</v>
      </c>
      <c r="P25" s="156">
        <f t="shared" si="17"/>
        <v>156</v>
      </c>
    </row>
    <row r="26">
      <c r="A26" s="132"/>
      <c r="B26" s="132"/>
      <c r="C26" s="74"/>
      <c r="D26" s="144">
        <v>18.0</v>
      </c>
      <c r="E26" s="145" t="s">
        <v>201</v>
      </c>
      <c r="F26" s="73">
        <v>1330.0</v>
      </c>
      <c r="G26" s="146">
        <v>239.0</v>
      </c>
      <c r="H26" s="147">
        <v>190.0</v>
      </c>
      <c r="I26" s="148">
        <v>218.0</v>
      </c>
      <c r="J26" s="149">
        <v>450.0</v>
      </c>
      <c r="K26" s="101">
        <v>46.0</v>
      </c>
      <c r="L26" s="150">
        <v>25.0</v>
      </c>
      <c r="M26" s="155">
        <f t="shared" ref="M26:P26" si="18">M$1*$G26+M$2*$H26+M$3*$I26+M$4*$J26+M$5*$K26+M$6*$L26</f>
        <v>239</v>
      </c>
      <c r="N26" s="155">
        <f t="shared" si="18"/>
        <v>190</v>
      </c>
      <c r="O26" s="156">
        <f t="shared" si="18"/>
        <v>218</v>
      </c>
      <c r="P26" s="156">
        <f t="shared" si="18"/>
        <v>450</v>
      </c>
      <c r="R26" s="79" t="s">
        <v>202</v>
      </c>
      <c r="S26" s="40"/>
      <c r="T26" s="40"/>
      <c r="U26" s="40"/>
    </row>
    <row r="27">
      <c r="A27" s="132"/>
      <c r="B27" s="132"/>
      <c r="C27" s="74"/>
      <c r="D27" s="144">
        <v>19.0</v>
      </c>
      <c r="E27" s="145" t="s">
        <v>203</v>
      </c>
      <c r="F27" s="73">
        <v>1338.0</v>
      </c>
      <c r="G27" s="146">
        <v>148.0</v>
      </c>
      <c r="H27" s="147">
        <v>168.0</v>
      </c>
      <c r="I27" s="148">
        <v>162.0</v>
      </c>
      <c r="J27" s="149">
        <v>313.0</v>
      </c>
      <c r="K27" s="101">
        <v>76.0</v>
      </c>
      <c r="L27" s="150">
        <v>69.0</v>
      </c>
      <c r="M27" s="155">
        <f t="shared" ref="M27:P27" si="19">M$1*$G27+M$2*$H27+M$3*$I27+M$4*$J27+M$5*$K27+M$6*$L27</f>
        <v>148</v>
      </c>
      <c r="N27" s="155">
        <f t="shared" si="19"/>
        <v>168</v>
      </c>
      <c r="O27" s="156">
        <f t="shared" si="19"/>
        <v>162</v>
      </c>
      <c r="P27" s="156">
        <f t="shared" si="19"/>
        <v>313</v>
      </c>
      <c r="R27" s="99" t="s">
        <v>204</v>
      </c>
      <c r="S27" s="40"/>
      <c r="T27" s="40"/>
      <c r="U27" s="40"/>
    </row>
    <row r="28">
      <c r="A28" s="132"/>
      <c r="B28" s="132"/>
      <c r="C28" s="74"/>
      <c r="D28" s="144">
        <v>20.0</v>
      </c>
      <c r="E28" s="145" t="s">
        <v>205</v>
      </c>
      <c r="F28" s="73">
        <v>1246.0</v>
      </c>
      <c r="G28" s="146">
        <v>109.0</v>
      </c>
      <c r="H28" s="147">
        <v>242.0</v>
      </c>
      <c r="I28" s="148">
        <v>90.0</v>
      </c>
      <c r="J28" s="149">
        <v>381.0</v>
      </c>
      <c r="K28" s="101">
        <v>58.0</v>
      </c>
      <c r="L28" s="150">
        <v>63.0</v>
      </c>
      <c r="M28" s="155">
        <f t="shared" ref="M28:P28" si="20">M$1*$G28+M$2*$H28+M$3*$I28+M$4*$J28+M$5*$K28+M$6*$L28</f>
        <v>109</v>
      </c>
      <c r="N28" s="155">
        <f t="shared" si="20"/>
        <v>242</v>
      </c>
      <c r="O28" s="156">
        <f t="shared" si="20"/>
        <v>90</v>
      </c>
      <c r="P28" s="156">
        <f t="shared" si="20"/>
        <v>381</v>
      </c>
      <c r="R28" s="124">
        <v>0.0</v>
      </c>
      <c r="S28" s="125">
        <v>0.0</v>
      </c>
      <c r="T28" s="126">
        <v>1.0</v>
      </c>
      <c r="U28" s="126">
        <v>0.0</v>
      </c>
    </row>
    <row r="29">
      <c r="A29" s="132"/>
      <c r="B29" s="132"/>
      <c r="C29" s="74"/>
      <c r="D29" s="144">
        <v>21.0</v>
      </c>
      <c r="E29" s="145" t="s">
        <v>206</v>
      </c>
      <c r="F29" s="73">
        <v>1155.0</v>
      </c>
      <c r="G29" s="146">
        <v>229.0</v>
      </c>
      <c r="H29" s="147">
        <v>177.0</v>
      </c>
      <c r="I29" s="148">
        <v>212.0</v>
      </c>
      <c r="J29" s="149">
        <v>353.0</v>
      </c>
      <c r="K29" s="101">
        <v>47.0</v>
      </c>
      <c r="L29" s="150">
        <v>16.0</v>
      </c>
      <c r="M29" s="155">
        <f t="shared" ref="M29:P29" si="21">M$1*$G29+M$2*$H29+M$3*$I29+M$4*$J29+M$5*$K29+M$6*$L29</f>
        <v>229</v>
      </c>
      <c r="N29" s="155">
        <f t="shared" si="21"/>
        <v>177</v>
      </c>
      <c r="O29" s="156">
        <f t="shared" si="21"/>
        <v>212</v>
      </c>
      <c r="P29" s="156">
        <f t="shared" si="21"/>
        <v>353</v>
      </c>
      <c r="R29" s="124">
        <v>0.0</v>
      </c>
      <c r="S29" s="125">
        <v>0.0</v>
      </c>
      <c r="T29" s="126">
        <v>0.0</v>
      </c>
      <c r="U29" s="126">
        <v>1.0</v>
      </c>
    </row>
    <row r="30">
      <c r="A30" s="132"/>
      <c r="B30" s="132"/>
      <c r="C30" s="74"/>
      <c r="D30" s="144">
        <v>22.0</v>
      </c>
      <c r="E30" s="145" t="s">
        <v>207</v>
      </c>
      <c r="F30" s="73">
        <v>1018.0</v>
      </c>
      <c r="G30" s="146">
        <v>167.0</v>
      </c>
      <c r="H30" s="147">
        <v>113.0</v>
      </c>
      <c r="I30" s="148">
        <v>247.0</v>
      </c>
      <c r="J30" s="149">
        <v>353.0</v>
      </c>
      <c r="K30" s="101">
        <v>35.0</v>
      </c>
      <c r="L30" s="150">
        <v>7.0</v>
      </c>
      <c r="M30" s="155">
        <f t="shared" ref="M30:P30" si="22">M$1*$G30+M$2*$H30+M$3*$I30+M$4*$J30+M$5*$K30+M$6*$L30</f>
        <v>167</v>
      </c>
      <c r="N30" s="155">
        <f t="shared" si="22"/>
        <v>113</v>
      </c>
      <c r="O30" s="156">
        <f t="shared" si="22"/>
        <v>247</v>
      </c>
      <c r="P30" s="156">
        <f t="shared" si="22"/>
        <v>353</v>
      </c>
      <c r="R30" s="124">
        <v>0.0</v>
      </c>
      <c r="S30" s="125">
        <v>0.0</v>
      </c>
      <c r="T30" s="126">
        <v>1.0</v>
      </c>
      <c r="U30" s="126">
        <v>0.0</v>
      </c>
    </row>
    <row r="31">
      <c r="A31" s="132"/>
      <c r="B31" s="132"/>
      <c r="C31" s="74"/>
      <c r="D31" s="144">
        <v>23.0</v>
      </c>
      <c r="E31" s="145" t="s">
        <v>208</v>
      </c>
      <c r="F31" s="73">
        <v>755.0</v>
      </c>
      <c r="G31" s="146">
        <v>145.0</v>
      </c>
      <c r="H31" s="147">
        <v>83.0</v>
      </c>
      <c r="I31" s="148">
        <v>189.0</v>
      </c>
      <c r="J31" s="149">
        <v>235.0</v>
      </c>
      <c r="K31" s="101">
        <v>11.0</v>
      </c>
      <c r="L31" s="150">
        <v>3.0</v>
      </c>
      <c r="M31" s="155">
        <f t="shared" ref="M31:P31" si="23">M$1*$G31+M$2*$H31+M$3*$I31+M$4*$J31+M$5*$K31+M$6*$L31</f>
        <v>145</v>
      </c>
      <c r="N31" s="155">
        <f t="shared" si="23"/>
        <v>83</v>
      </c>
      <c r="O31" s="156">
        <f t="shared" si="23"/>
        <v>189</v>
      </c>
      <c r="P31" s="156">
        <f t="shared" si="23"/>
        <v>235</v>
      </c>
      <c r="R31" s="124">
        <v>0.0</v>
      </c>
      <c r="S31" s="125">
        <v>0.0</v>
      </c>
      <c r="T31" s="126">
        <v>0.0</v>
      </c>
      <c r="U31" s="126">
        <v>1.0</v>
      </c>
    </row>
    <row r="32">
      <c r="A32" s="132"/>
      <c r="B32" s="132"/>
      <c r="C32" s="74"/>
      <c r="D32" s="144">
        <v>24.0</v>
      </c>
      <c r="E32" s="145" t="s">
        <v>209</v>
      </c>
      <c r="F32" s="73">
        <v>1429.0</v>
      </c>
      <c r="G32" s="146">
        <v>304.0</v>
      </c>
      <c r="H32" s="147">
        <v>215.0</v>
      </c>
      <c r="I32" s="148">
        <v>268.0</v>
      </c>
      <c r="J32" s="149">
        <v>415.0</v>
      </c>
      <c r="K32" s="101">
        <v>45.0</v>
      </c>
      <c r="L32" s="150">
        <v>22.0</v>
      </c>
      <c r="M32" s="155">
        <f t="shared" ref="M32:P32" si="24">M$1*$G32+M$2*$H32+M$3*$I32+M$4*$J32+M$5*$K32+M$6*$L32</f>
        <v>304</v>
      </c>
      <c r="N32" s="155">
        <f t="shared" si="24"/>
        <v>215</v>
      </c>
      <c r="O32" s="156">
        <f t="shared" si="24"/>
        <v>268</v>
      </c>
      <c r="P32" s="156">
        <f t="shared" si="24"/>
        <v>415</v>
      </c>
      <c r="R32" s="124">
        <v>1.0</v>
      </c>
      <c r="S32" s="125">
        <v>0.0</v>
      </c>
      <c r="T32" s="126">
        <v>0.0</v>
      </c>
      <c r="U32" s="126">
        <v>0.0</v>
      </c>
    </row>
    <row r="33">
      <c r="A33" s="132"/>
      <c r="B33" s="132"/>
      <c r="C33" s="74"/>
      <c r="D33" s="144">
        <v>25.0</v>
      </c>
      <c r="E33" s="145" t="s">
        <v>210</v>
      </c>
      <c r="F33" s="73">
        <v>831.0</v>
      </c>
      <c r="G33" s="146">
        <v>169.0</v>
      </c>
      <c r="H33" s="147">
        <v>130.0</v>
      </c>
      <c r="I33" s="148">
        <v>138.0</v>
      </c>
      <c r="J33" s="149">
        <v>259.0</v>
      </c>
      <c r="K33" s="101">
        <v>27.0</v>
      </c>
      <c r="L33" s="150">
        <v>11.0</v>
      </c>
      <c r="M33" s="155">
        <f t="shared" ref="M33:P33" si="25">M$1*$G33+M$2*$H33+M$3*$I33+M$4*$J33+M$5*$K33+M$6*$L33</f>
        <v>169</v>
      </c>
      <c r="N33" s="155">
        <f t="shared" si="25"/>
        <v>130</v>
      </c>
      <c r="O33" s="156">
        <f t="shared" si="25"/>
        <v>138</v>
      </c>
      <c r="P33" s="156">
        <f t="shared" si="25"/>
        <v>259</v>
      </c>
      <c r="R33" s="124">
        <v>0.0</v>
      </c>
      <c r="S33" s="125">
        <v>1.0</v>
      </c>
      <c r="T33" s="126">
        <v>0.0</v>
      </c>
      <c r="U33" s="126">
        <v>0.0</v>
      </c>
    </row>
    <row r="34">
      <c r="A34" s="132"/>
      <c r="B34" s="132"/>
      <c r="C34" s="74"/>
      <c r="D34" s="144">
        <v>26.0</v>
      </c>
      <c r="E34" s="145" t="s">
        <v>211</v>
      </c>
      <c r="F34" s="73">
        <v>424.0</v>
      </c>
      <c r="G34" s="146">
        <v>80.0</v>
      </c>
      <c r="H34" s="147">
        <v>55.0</v>
      </c>
      <c r="I34" s="148">
        <v>71.0</v>
      </c>
      <c r="J34" s="149">
        <v>151.0</v>
      </c>
      <c r="K34" s="101">
        <v>9.0</v>
      </c>
      <c r="L34" s="150">
        <v>6.0</v>
      </c>
      <c r="M34" s="155">
        <f t="shared" ref="M34:P34" si="26">M$1*$G34+M$2*$H34+M$3*$I34+M$4*$J34+M$5*$K34+M$6*$L34</f>
        <v>80</v>
      </c>
      <c r="N34" s="155">
        <f t="shared" si="26"/>
        <v>55</v>
      </c>
      <c r="O34" s="156">
        <f t="shared" si="26"/>
        <v>71</v>
      </c>
      <c r="P34" s="156">
        <f t="shared" si="26"/>
        <v>151</v>
      </c>
    </row>
    <row r="35">
      <c r="A35" s="132"/>
      <c r="B35" s="132"/>
      <c r="C35" s="74"/>
      <c r="D35" s="144">
        <v>27.0</v>
      </c>
      <c r="E35" s="145" t="s">
        <v>212</v>
      </c>
      <c r="F35" s="73">
        <v>1538.0</v>
      </c>
      <c r="G35" s="146">
        <v>317.0</v>
      </c>
      <c r="H35" s="147">
        <v>158.0</v>
      </c>
      <c r="I35" s="148">
        <v>279.0</v>
      </c>
      <c r="J35" s="149">
        <v>462.0</v>
      </c>
      <c r="K35" s="101">
        <v>56.0</v>
      </c>
      <c r="L35" s="150">
        <v>21.0</v>
      </c>
      <c r="M35" s="155">
        <f t="shared" ref="M35:P35" si="27">M$1*$G35+M$2*$H35+M$3*$I35+M$4*$J35+M$5*$K35+M$6*$L35</f>
        <v>317</v>
      </c>
      <c r="N35" s="155">
        <f t="shared" si="27"/>
        <v>158</v>
      </c>
      <c r="O35" s="156">
        <f t="shared" si="27"/>
        <v>279</v>
      </c>
      <c r="P35" s="156">
        <f t="shared" si="27"/>
        <v>462</v>
      </c>
      <c r="R35" s="158" t="s">
        <v>213</v>
      </c>
      <c r="S35" s="40"/>
      <c r="T35" s="40"/>
      <c r="U35" s="40"/>
      <c r="W35" s="128" t="s">
        <v>214</v>
      </c>
    </row>
    <row r="36">
      <c r="A36" s="132"/>
      <c r="B36" s="132"/>
      <c r="C36" s="74"/>
      <c r="D36" s="144">
        <v>28.0</v>
      </c>
      <c r="E36" s="145" t="s">
        <v>215</v>
      </c>
      <c r="F36" s="73">
        <v>724.0</v>
      </c>
      <c r="G36" s="146">
        <v>154.0</v>
      </c>
      <c r="H36" s="147">
        <v>119.0</v>
      </c>
      <c r="I36" s="148">
        <v>121.0</v>
      </c>
      <c r="J36" s="149">
        <v>205.0</v>
      </c>
      <c r="K36" s="101">
        <v>20.0</v>
      </c>
      <c r="L36" s="150">
        <v>16.0</v>
      </c>
      <c r="M36" s="155">
        <f t="shared" ref="M36:P36" si="28">M$1*$G36+M$2*$H36+M$3*$I36+M$4*$J36+M$5*$K36+M$6*$L36</f>
        <v>154</v>
      </c>
      <c r="N36" s="155">
        <f t="shared" si="28"/>
        <v>119</v>
      </c>
      <c r="O36" s="156">
        <f t="shared" si="28"/>
        <v>121</v>
      </c>
      <c r="P36" s="156">
        <f t="shared" si="28"/>
        <v>205</v>
      </c>
      <c r="R36" s="124">
        <v>1.0</v>
      </c>
      <c r="S36" s="125">
        <v>0.0</v>
      </c>
      <c r="T36" s="126">
        <v>0.0</v>
      </c>
      <c r="U36" s="126">
        <v>0.0</v>
      </c>
      <c r="W36" s="126">
        <v>0.0</v>
      </c>
      <c r="X36" s="126">
        <v>0.0</v>
      </c>
      <c r="Y36" s="124">
        <v>1.0</v>
      </c>
      <c r="Z36" s="125">
        <v>0.0</v>
      </c>
    </row>
    <row r="37">
      <c r="A37" s="132"/>
      <c r="B37" s="132"/>
      <c r="C37" s="74"/>
      <c r="D37" s="144">
        <v>29.0</v>
      </c>
      <c r="E37" s="145" t="s">
        <v>216</v>
      </c>
      <c r="F37" s="73">
        <v>627.0</v>
      </c>
      <c r="G37" s="146">
        <v>98.0</v>
      </c>
      <c r="H37" s="147">
        <v>88.0</v>
      </c>
      <c r="I37" s="148">
        <v>120.0</v>
      </c>
      <c r="J37" s="149">
        <v>207.0</v>
      </c>
      <c r="K37" s="101">
        <v>30.0</v>
      </c>
      <c r="L37" s="150">
        <v>10.0</v>
      </c>
      <c r="M37" s="155">
        <f t="shared" ref="M37:P37" si="29">M$1*$G37+M$2*$H37+M$3*$I37+M$4*$J37+M$5*$K37+M$6*$L37</f>
        <v>98</v>
      </c>
      <c r="N37" s="155">
        <f t="shared" si="29"/>
        <v>88</v>
      </c>
      <c r="O37" s="156">
        <f t="shared" si="29"/>
        <v>120</v>
      </c>
      <c r="P37" s="156">
        <f t="shared" si="29"/>
        <v>207</v>
      </c>
      <c r="R37" s="124">
        <v>0.0</v>
      </c>
      <c r="S37" s="125">
        <v>1.0</v>
      </c>
      <c r="T37" s="126">
        <v>0.0</v>
      </c>
      <c r="U37" s="126">
        <v>0.0</v>
      </c>
      <c r="W37" s="126">
        <v>0.0</v>
      </c>
      <c r="X37" s="126">
        <v>0.0</v>
      </c>
      <c r="Y37" s="124">
        <v>0.0</v>
      </c>
      <c r="Z37" s="125">
        <v>1.0</v>
      </c>
    </row>
    <row r="38">
      <c r="A38" s="132"/>
      <c r="B38" s="132"/>
      <c r="C38" s="74"/>
      <c r="D38" s="144">
        <v>30.0</v>
      </c>
      <c r="E38" s="145" t="s">
        <v>217</v>
      </c>
      <c r="F38" s="73">
        <v>1085.0</v>
      </c>
      <c r="G38" s="146">
        <v>180.0</v>
      </c>
      <c r="H38" s="147">
        <v>164.0</v>
      </c>
      <c r="I38" s="148">
        <v>150.0</v>
      </c>
      <c r="J38" s="149">
        <v>382.0</v>
      </c>
      <c r="K38" s="101">
        <v>31.0</v>
      </c>
      <c r="L38" s="150">
        <v>32.0</v>
      </c>
      <c r="M38" s="155">
        <f t="shared" ref="M38:P38" si="30">M$1*$G38+M$2*$H38+M$3*$I38+M$4*$J38+M$5*$K38+M$6*$L38</f>
        <v>180</v>
      </c>
      <c r="N38" s="155">
        <f t="shared" si="30"/>
        <v>164</v>
      </c>
      <c r="O38" s="156">
        <f t="shared" si="30"/>
        <v>150</v>
      </c>
      <c r="P38" s="156">
        <f t="shared" si="30"/>
        <v>382</v>
      </c>
      <c r="R38" s="124">
        <v>0.0</v>
      </c>
      <c r="S38" s="125">
        <v>0.0</v>
      </c>
      <c r="T38" s="126">
        <v>1.0</v>
      </c>
      <c r="U38" s="126">
        <v>0.0</v>
      </c>
      <c r="W38" s="126">
        <v>1.0</v>
      </c>
      <c r="X38" s="126">
        <v>0.0</v>
      </c>
      <c r="Y38" s="124">
        <v>0.0</v>
      </c>
      <c r="Z38" s="125">
        <v>0.0</v>
      </c>
    </row>
    <row r="39">
      <c r="A39" s="132"/>
      <c r="B39" s="132"/>
      <c r="C39" s="74"/>
      <c r="D39" s="144">
        <v>31.0</v>
      </c>
      <c r="E39" s="145" t="s">
        <v>218</v>
      </c>
      <c r="F39" s="73">
        <v>564.0</v>
      </c>
      <c r="G39" s="146">
        <v>58.0</v>
      </c>
      <c r="H39" s="147">
        <v>106.0</v>
      </c>
      <c r="I39" s="148">
        <v>38.0</v>
      </c>
      <c r="J39" s="149">
        <v>213.0</v>
      </c>
      <c r="K39" s="101">
        <v>28.0</v>
      </c>
      <c r="L39" s="150">
        <v>18.0</v>
      </c>
      <c r="M39" s="155">
        <f t="shared" ref="M39:P39" si="31">M$1*$G39+M$2*$H39+M$3*$I39+M$4*$J39+M$5*$K39+M$6*$L39</f>
        <v>58</v>
      </c>
      <c r="N39" s="155">
        <f t="shared" si="31"/>
        <v>106</v>
      </c>
      <c r="O39" s="156">
        <f t="shared" si="31"/>
        <v>38</v>
      </c>
      <c r="P39" s="156">
        <f t="shared" si="31"/>
        <v>213</v>
      </c>
      <c r="R39" s="124">
        <v>0.0</v>
      </c>
      <c r="S39" s="125">
        <v>0.0</v>
      </c>
      <c r="T39" s="126">
        <v>0.0</v>
      </c>
      <c r="U39" s="126">
        <v>1.0</v>
      </c>
      <c r="W39" s="126">
        <v>0.0</v>
      </c>
      <c r="X39" s="126">
        <v>1.0</v>
      </c>
      <c r="Y39" s="124">
        <v>0.0</v>
      </c>
      <c r="Z39" s="125">
        <v>0.0</v>
      </c>
    </row>
    <row r="40">
      <c r="A40" s="132"/>
      <c r="B40" s="132"/>
      <c r="C40" s="74"/>
      <c r="D40" s="144">
        <v>32.0</v>
      </c>
      <c r="E40" s="145" t="s">
        <v>219</v>
      </c>
      <c r="F40" s="73">
        <v>768.0</v>
      </c>
      <c r="G40" s="146">
        <v>93.0</v>
      </c>
      <c r="H40" s="147">
        <v>126.0</v>
      </c>
      <c r="I40" s="148">
        <v>73.0</v>
      </c>
      <c r="J40" s="149">
        <v>280.0</v>
      </c>
      <c r="K40" s="101">
        <v>25.0</v>
      </c>
      <c r="L40" s="150">
        <v>26.0</v>
      </c>
      <c r="M40" s="155">
        <f t="shared" ref="M40:P40" si="32">M$1*$G40+M$2*$H40+M$3*$I40+M$4*$J40+M$5*$K40+M$6*$L40</f>
        <v>93</v>
      </c>
      <c r="N40" s="155">
        <f t="shared" si="32"/>
        <v>126</v>
      </c>
      <c r="O40" s="156">
        <f t="shared" si="32"/>
        <v>73</v>
      </c>
      <c r="P40" s="156">
        <f t="shared" si="32"/>
        <v>280</v>
      </c>
      <c r="R40" s="124">
        <v>1.0</v>
      </c>
      <c r="S40" s="125">
        <v>0.0</v>
      </c>
      <c r="T40" s="126">
        <v>0.0</v>
      </c>
      <c r="U40" s="126">
        <v>0.0</v>
      </c>
      <c r="W40" s="126">
        <v>0.0</v>
      </c>
      <c r="X40" s="126">
        <v>0.0</v>
      </c>
      <c r="Y40" s="124">
        <v>1.0</v>
      </c>
      <c r="Z40" s="125">
        <v>0.0</v>
      </c>
    </row>
    <row r="41">
      <c r="A41" s="132"/>
      <c r="B41" s="132"/>
      <c r="C41" s="74"/>
      <c r="D41" s="144">
        <v>33.0</v>
      </c>
      <c r="E41" s="145" t="s">
        <v>220</v>
      </c>
      <c r="F41" s="73">
        <v>484.0</v>
      </c>
      <c r="G41" s="146">
        <v>98.0</v>
      </c>
      <c r="H41" s="147">
        <v>78.0</v>
      </c>
      <c r="I41" s="148">
        <v>65.0</v>
      </c>
      <c r="J41" s="149">
        <v>175.0</v>
      </c>
      <c r="K41" s="101">
        <v>16.0</v>
      </c>
      <c r="L41" s="150">
        <v>3.0</v>
      </c>
      <c r="M41" s="155">
        <f t="shared" ref="M41:P41" si="33">M$1*$G41+M$2*$H41+M$3*$I41+M$4*$J41+M$5*$K41+M$6*$L41</f>
        <v>98</v>
      </c>
      <c r="N41" s="155">
        <f t="shared" si="33"/>
        <v>78</v>
      </c>
      <c r="O41" s="156">
        <f t="shared" si="33"/>
        <v>65</v>
      </c>
      <c r="P41" s="156">
        <f t="shared" si="33"/>
        <v>175</v>
      </c>
      <c r="R41" s="124">
        <v>0.0</v>
      </c>
      <c r="S41" s="125">
        <v>1.0</v>
      </c>
      <c r="T41" s="126">
        <v>0.0</v>
      </c>
      <c r="U41" s="126">
        <v>0.0</v>
      </c>
      <c r="W41" s="126">
        <v>0.0</v>
      </c>
      <c r="X41" s="126">
        <v>0.0</v>
      </c>
      <c r="Y41" s="124">
        <v>0.0</v>
      </c>
      <c r="Z41" s="125">
        <v>1.0</v>
      </c>
    </row>
    <row r="42">
      <c r="A42" s="132"/>
      <c r="B42" s="132"/>
      <c r="C42" s="74"/>
      <c r="D42" s="144">
        <v>34.0</v>
      </c>
      <c r="E42" s="145" t="s">
        <v>221</v>
      </c>
      <c r="F42" s="73">
        <v>1035.0</v>
      </c>
      <c r="G42" s="146">
        <v>126.0</v>
      </c>
      <c r="H42" s="147">
        <v>128.0</v>
      </c>
      <c r="I42" s="148">
        <v>136.0</v>
      </c>
      <c r="J42" s="149">
        <v>296.0</v>
      </c>
      <c r="K42" s="101">
        <v>44.0</v>
      </c>
      <c r="L42" s="150">
        <v>41.0</v>
      </c>
      <c r="M42" s="155">
        <f t="shared" ref="M42:P42" si="34">M$1*$G42+M$2*$H42+M$3*$I42+M$4*$J42+M$5*$K42+M$6*$L42</f>
        <v>126</v>
      </c>
      <c r="N42" s="155">
        <f t="shared" si="34"/>
        <v>128</v>
      </c>
      <c r="O42" s="156">
        <f t="shared" si="34"/>
        <v>136</v>
      </c>
      <c r="P42" s="156">
        <f t="shared" si="34"/>
        <v>296</v>
      </c>
    </row>
    <row r="43">
      <c r="A43" s="132"/>
      <c r="B43" s="132"/>
      <c r="C43" s="74"/>
      <c r="D43" s="144">
        <v>35.0</v>
      </c>
      <c r="E43" s="145" t="s">
        <v>222</v>
      </c>
      <c r="F43" s="73">
        <v>1539.0</v>
      </c>
      <c r="G43" s="146">
        <v>240.0</v>
      </c>
      <c r="H43" s="147">
        <v>174.0</v>
      </c>
      <c r="I43" s="148">
        <v>228.0</v>
      </c>
      <c r="J43" s="149">
        <v>402.0</v>
      </c>
      <c r="K43" s="101">
        <v>94.0</v>
      </c>
      <c r="L43" s="150">
        <v>59.0</v>
      </c>
      <c r="M43" s="155">
        <f t="shared" ref="M43:P43" si="35">M$1*$G43+M$2*$H43+M$3*$I43+M$4*$J43+M$5*$K43+M$6*$L43</f>
        <v>240</v>
      </c>
      <c r="N43" s="155">
        <f t="shared" si="35"/>
        <v>174</v>
      </c>
      <c r="O43" s="156">
        <f t="shared" si="35"/>
        <v>228</v>
      </c>
      <c r="P43" s="156">
        <f t="shared" si="35"/>
        <v>402</v>
      </c>
      <c r="R43" s="106" t="s">
        <v>223</v>
      </c>
      <c r="S43" s="40"/>
      <c r="T43" s="40"/>
      <c r="U43" s="40"/>
    </row>
    <row r="44">
      <c r="A44" s="132"/>
      <c r="B44" s="132"/>
      <c r="C44" s="74"/>
      <c r="D44" s="144">
        <v>36.0</v>
      </c>
      <c r="E44" s="145" t="s">
        <v>224</v>
      </c>
      <c r="F44" s="73">
        <v>705.0</v>
      </c>
      <c r="G44" s="146">
        <v>102.0</v>
      </c>
      <c r="H44" s="147">
        <v>60.0</v>
      </c>
      <c r="I44" s="148">
        <v>109.0</v>
      </c>
      <c r="J44" s="149">
        <v>176.0</v>
      </c>
      <c r="K44" s="101">
        <v>43.0</v>
      </c>
      <c r="L44" s="150">
        <v>17.0</v>
      </c>
      <c r="M44" s="155">
        <f t="shared" ref="M44:P44" si="36">M$1*$G44+M$2*$H44+M$3*$I44+M$4*$J44+M$5*$K44+M$6*$L44</f>
        <v>102</v>
      </c>
      <c r="N44" s="155">
        <f t="shared" si="36"/>
        <v>60</v>
      </c>
      <c r="O44" s="156">
        <f t="shared" si="36"/>
        <v>109</v>
      </c>
      <c r="P44" s="156">
        <f t="shared" si="36"/>
        <v>176</v>
      </c>
      <c r="R44" s="124">
        <v>1.0</v>
      </c>
      <c r="S44" s="125">
        <v>0.0</v>
      </c>
      <c r="T44" s="126">
        <v>0.0</v>
      </c>
      <c r="U44" s="126">
        <v>0.0</v>
      </c>
    </row>
    <row r="45">
      <c r="A45" s="132"/>
      <c r="B45" s="132"/>
      <c r="C45" s="74"/>
      <c r="D45" s="144">
        <v>37.0</v>
      </c>
      <c r="E45" s="145" t="s">
        <v>225</v>
      </c>
      <c r="F45" s="73">
        <v>177.0</v>
      </c>
      <c r="G45" s="146">
        <v>33.0</v>
      </c>
      <c r="H45" s="147">
        <v>19.0</v>
      </c>
      <c r="I45" s="148">
        <v>24.0</v>
      </c>
      <c r="J45" s="149">
        <v>55.0</v>
      </c>
      <c r="K45" s="101">
        <v>7.0</v>
      </c>
      <c r="L45" s="150">
        <v>8.0</v>
      </c>
      <c r="M45" s="155">
        <f t="shared" ref="M45:P45" si="37">M$1*$G45+M$2*$H45+M$3*$I45+M$4*$J45+M$5*$K45+M$6*$L45</f>
        <v>33</v>
      </c>
      <c r="N45" s="155">
        <f t="shared" si="37"/>
        <v>19</v>
      </c>
      <c r="O45" s="156">
        <f t="shared" si="37"/>
        <v>24</v>
      </c>
      <c r="P45" s="156">
        <f t="shared" si="37"/>
        <v>55</v>
      </c>
      <c r="R45" s="124">
        <v>0.0</v>
      </c>
      <c r="S45" s="125">
        <v>1.0</v>
      </c>
      <c r="T45" s="126">
        <v>0.0</v>
      </c>
      <c r="U45" s="126">
        <v>0.0</v>
      </c>
    </row>
    <row r="46">
      <c r="A46" s="132"/>
      <c r="B46" s="132"/>
      <c r="C46" s="74"/>
      <c r="D46" s="144">
        <v>38.0</v>
      </c>
      <c r="E46" s="145" t="s">
        <v>226</v>
      </c>
      <c r="F46" s="73">
        <v>348.0</v>
      </c>
      <c r="G46" s="146">
        <v>96.0</v>
      </c>
      <c r="H46" s="147">
        <v>34.0</v>
      </c>
      <c r="I46" s="148">
        <v>90.0</v>
      </c>
      <c r="J46" s="149">
        <v>61.0</v>
      </c>
      <c r="K46" s="101">
        <v>10.0</v>
      </c>
      <c r="L46" s="150">
        <v>7.0</v>
      </c>
      <c r="M46" s="155">
        <f t="shared" ref="M46:P46" si="38">M$1*$G46+M$2*$H46+M$3*$I46+M$4*$J46+M$5*$K46+M$6*$L46</f>
        <v>96</v>
      </c>
      <c r="N46" s="155">
        <f t="shared" si="38"/>
        <v>34</v>
      </c>
      <c r="O46" s="156">
        <f t="shared" si="38"/>
        <v>90</v>
      </c>
      <c r="P46" s="156">
        <f t="shared" si="38"/>
        <v>61</v>
      </c>
      <c r="R46" s="124">
        <v>0.0</v>
      </c>
      <c r="S46" s="125">
        <v>0.0</v>
      </c>
      <c r="T46" s="126">
        <v>1.0</v>
      </c>
      <c r="U46" s="126">
        <v>0.0</v>
      </c>
    </row>
    <row r="47">
      <c r="A47" s="132"/>
      <c r="B47" s="132"/>
      <c r="C47" s="74"/>
      <c r="D47" s="144">
        <v>39.0</v>
      </c>
      <c r="E47" s="145" t="s">
        <v>227</v>
      </c>
      <c r="F47" s="73">
        <v>1346.0</v>
      </c>
      <c r="G47" s="146">
        <v>204.0</v>
      </c>
      <c r="H47" s="147">
        <v>156.0</v>
      </c>
      <c r="I47" s="148">
        <v>181.0</v>
      </c>
      <c r="J47" s="149">
        <v>372.0</v>
      </c>
      <c r="K47" s="101">
        <v>74.0</v>
      </c>
      <c r="L47" s="150">
        <v>47.0</v>
      </c>
      <c r="M47" s="155">
        <f t="shared" ref="M47:P47" si="39">M$1*$G47+M$2*$H47+M$3*$I47+M$4*$J47+M$5*$K47+M$6*$L47</f>
        <v>204</v>
      </c>
      <c r="N47" s="155">
        <f t="shared" si="39"/>
        <v>156</v>
      </c>
      <c r="O47" s="156">
        <f t="shared" si="39"/>
        <v>181</v>
      </c>
      <c r="P47" s="156">
        <f t="shared" si="39"/>
        <v>372</v>
      </c>
      <c r="R47" s="124">
        <v>0.0</v>
      </c>
      <c r="S47" s="125">
        <v>0.0</v>
      </c>
      <c r="T47" s="126">
        <v>0.0</v>
      </c>
      <c r="U47" s="126">
        <v>1.0</v>
      </c>
    </row>
    <row r="48">
      <c r="A48" s="132"/>
      <c r="B48" s="132"/>
      <c r="C48" s="74"/>
      <c r="D48" s="144">
        <v>40.0</v>
      </c>
      <c r="E48" s="145" t="s">
        <v>228</v>
      </c>
      <c r="F48" s="73">
        <v>1112.0</v>
      </c>
      <c r="G48" s="146">
        <v>206.0</v>
      </c>
      <c r="H48" s="147">
        <v>134.0</v>
      </c>
      <c r="I48" s="148">
        <v>139.0</v>
      </c>
      <c r="J48" s="149">
        <v>381.0</v>
      </c>
      <c r="K48" s="101">
        <v>52.0</v>
      </c>
      <c r="L48" s="150">
        <v>15.0</v>
      </c>
      <c r="M48" s="155">
        <f t="shared" ref="M48:P48" si="40">M$1*$G48+M$2*$H48+M$3*$I48+M$4*$J48+M$5*$K48+M$6*$L48</f>
        <v>206</v>
      </c>
      <c r="N48" s="155">
        <f t="shared" si="40"/>
        <v>134</v>
      </c>
      <c r="O48" s="156">
        <f t="shared" si="40"/>
        <v>139</v>
      </c>
      <c r="P48" s="156">
        <f t="shared" si="40"/>
        <v>381</v>
      </c>
      <c r="R48" s="124">
        <v>0.0</v>
      </c>
      <c r="S48" s="125">
        <v>0.0</v>
      </c>
      <c r="T48" s="126">
        <v>1.0</v>
      </c>
      <c r="U48" s="126">
        <v>0.0</v>
      </c>
    </row>
    <row r="49">
      <c r="A49" s="132"/>
      <c r="B49" s="132"/>
      <c r="C49" s="74"/>
      <c r="D49" s="144">
        <v>41.0</v>
      </c>
      <c r="E49" s="145" t="s">
        <v>229</v>
      </c>
      <c r="F49" s="73">
        <v>1682.0</v>
      </c>
      <c r="G49" s="146">
        <v>250.0</v>
      </c>
      <c r="H49" s="147">
        <v>249.0</v>
      </c>
      <c r="I49" s="148">
        <v>208.0</v>
      </c>
      <c r="J49" s="149">
        <v>435.0</v>
      </c>
      <c r="K49" s="101">
        <v>69.0</v>
      </c>
      <c r="L49" s="150">
        <v>61.0</v>
      </c>
      <c r="M49" s="155">
        <f t="shared" ref="M49:P49" si="41">M$1*$G49+M$2*$H49+M$3*$I49+M$4*$J49+M$5*$K49+M$6*$L49</f>
        <v>250</v>
      </c>
      <c r="N49" s="155">
        <f t="shared" si="41"/>
        <v>249</v>
      </c>
      <c r="O49" s="156">
        <f t="shared" si="41"/>
        <v>208</v>
      </c>
      <c r="P49" s="156">
        <f t="shared" si="41"/>
        <v>435</v>
      </c>
      <c r="R49" s="124">
        <v>0.0</v>
      </c>
      <c r="S49" s="125">
        <v>0.0</v>
      </c>
      <c r="T49" s="126">
        <v>0.0</v>
      </c>
      <c r="U49" s="126">
        <v>1.0</v>
      </c>
    </row>
    <row r="50">
      <c r="A50" s="132"/>
      <c r="B50" s="132"/>
      <c r="C50" s="74"/>
      <c r="D50" s="144">
        <v>42.0</v>
      </c>
      <c r="E50" s="145" t="s">
        <v>230</v>
      </c>
      <c r="F50" s="73">
        <v>434.0</v>
      </c>
      <c r="G50" s="146">
        <v>86.0</v>
      </c>
      <c r="H50" s="147">
        <v>72.0</v>
      </c>
      <c r="I50" s="148">
        <v>57.0</v>
      </c>
      <c r="J50" s="149">
        <v>128.0</v>
      </c>
      <c r="K50" s="101">
        <v>5.0</v>
      </c>
      <c r="L50" s="150">
        <v>15.0</v>
      </c>
      <c r="M50" s="155">
        <f t="shared" ref="M50:P50" si="42">M$1*$G50+M$2*$H50+M$3*$I50+M$4*$J50+M$5*$K50+M$6*$L50</f>
        <v>86</v>
      </c>
      <c r="N50" s="155">
        <f t="shared" si="42"/>
        <v>72</v>
      </c>
      <c r="O50" s="156">
        <f t="shared" si="42"/>
        <v>57</v>
      </c>
      <c r="P50" s="156">
        <f t="shared" si="42"/>
        <v>128</v>
      </c>
    </row>
    <row r="51">
      <c r="A51" s="132"/>
      <c r="B51" s="132"/>
      <c r="C51" s="74"/>
      <c r="D51" s="144">
        <v>43.0</v>
      </c>
      <c r="E51" s="145" t="s">
        <v>231</v>
      </c>
      <c r="F51" s="73">
        <v>1010.0</v>
      </c>
      <c r="G51" s="146">
        <v>217.0</v>
      </c>
      <c r="H51" s="147">
        <v>165.0</v>
      </c>
      <c r="I51" s="148">
        <v>150.0</v>
      </c>
      <c r="J51" s="149">
        <v>285.0</v>
      </c>
      <c r="K51" s="101">
        <v>33.0</v>
      </c>
      <c r="L51" s="150">
        <v>16.0</v>
      </c>
      <c r="M51" s="155">
        <f t="shared" ref="M51:P51" si="43">M$1*$G51+M$2*$H51+M$3*$I51+M$4*$J51+M$5*$K51+M$6*$L51</f>
        <v>217</v>
      </c>
      <c r="N51" s="155">
        <f t="shared" si="43"/>
        <v>165</v>
      </c>
      <c r="O51" s="156">
        <f t="shared" si="43"/>
        <v>150</v>
      </c>
      <c r="P51" s="156">
        <f t="shared" si="43"/>
        <v>285</v>
      </c>
    </row>
    <row r="52">
      <c r="A52" s="132"/>
      <c r="B52" s="132"/>
      <c r="C52" s="74"/>
      <c r="D52" s="144">
        <v>44.0</v>
      </c>
      <c r="E52" s="145" t="s">
        <v>232</v>
      </c>
      <c r="F52" s="73">
        <v>399.0</v>
      </c>
      <c r="G52" s="146">
        <v>83.0</v>
      </c>
      <c r="H52" s="147">
        <v>47.0</v>
      </c>
      <c r="I52" s="148">
        <v>86.0</v>
      </c>
      <c r="J52" s="149">
        <v>111.0</v>
      </c>
      <c r="K52" s="101">
        <v>10.0</v>
      </c>
      <c r="L52" s="150">
        <v>5.0</v>
      </c>
      <c r="M52" s="155">
        <f t="shared" ref="M52:P52" si="44">M$1*$G52+M$2*$H52+M$3*$I52+M$4*$J52+M$5*$K52+M$6*$L52</f>
        <v>83</v>
      </c>
      <c r="N52" s="155">
        <f t="shared" si="44"/>
        <v>47</v>
      </c>
      <c r="O52" s="156">
        <f t="shared" si="44"/>
        <v>86</v>
      </c>
      <c r="P52" s="156">
        <f t="shared" si="44"/>
        <v>111</v>
      </c>
    </row>
    <row r="53">
      <c r="A53" s="132"/>
      <c r="B53" s="132"/>
      <c r="C53" s="74"/>
      <c r="D53" s="144">
        <v>45.0</v>
      </c>
      <c r="E53" s="145" t="s">
        <v>233</v>
      </c>
      <c r="F53" s="73">
        <v>514.0</v>
      </c>
      <c r="G53" s="146">
        <v>132.0</v>
      </c>
      <c r="H53" s="147">
        <v>52.0</v>
      </c>
      <c r="I53" s="148">
        <v>144.0</v>
      </c>
      <c r="J53" s="149">
        <v>108.0</v>
      </c>
      <c r="K53" s="101">
        <v>23.0</v>
      </c>
      <c r="L53" s="150">
        <v>6.0</v>
      </c>
      <c r="M53" s="155">
        <f t="shared" ref="M53:P53" si="45">M$1*$G53+M$2*$H53+M$3*$I53+M$4*$J53+M$5*$K53+M$6*$L53</f>
        <v>132</v>
      </c>
      <c r="N53" s="155">
        <f t="shared" si="45"/>
        <v>52</v>
      </c>
      <c r="O53" s="156">
        <f t="shared" si="45"/>
        <v>144</v>
      </c>
      <c r="P53" s="156">
        <f t="shared" si="45"/>
        <v>108</v>
      </c>
    </row>
    <row r="54">
      <c r="A54" s="132"/>
      <c r="B54" s="132"/>
      <c r="C54" s="74"/>
      <c r="D54" s="144">
        <v>46.0</v>
      </c>
      <c r="E54" s="145" t="s">
        <v>234</v>
      </c>
      <c r="F54" s="73">
        <v>433.0</v>
      </c>
      <c r="G54" s="146">
        <v>55.0</v>
      </c>
      <c r="H54" s="147">
        <v>58.0</v>
      </c>
      <c r="I54" s="148">
        <v>38.0</v>
      </c>
      <c r="J54" s="149">
        <v>134.0</v>
      </c>
      <c r="K54" s="101">
        <v>22.0</v>
      </c>
      <c r="L54" s="150">
        <v>19.0</v>
      </c>
      <c r="M54" s="155">
        <f t="shared" ref="M54:P54" si="46">M$1*$G54+M$2*$H54+M$3*$I54+M$4*$J54+M$5*$K54+M$6*$L54</f>
        <v>55</v>
      </c>
      <c r="N54" s="155">
        <f t="shared" si="46"/>
        <v>58</v>
      </c>
      <c r="O54" s="156">
        <f t="shared" si="46"/>
        <v>38</v>
      </c>
      <c r="P54" s="156">
        <f t="shared" si="46"/>
        <v>134</v>
      </c>
    </row>
    <row r="55">
      <c r="A55" s="132"/>
      <c r="B55" s="132"/>
      <c r="C55" s="74"/>
      <c r="D55" s="144">
        <v>47.0</v>
      </c>
      <c r="E55" s="145" t="s">
        <v>235</v>
      </c>
      <c r="F55" s="73">
        <v>713.0</v>
      </c>
      <c r="G55" s="146">
        <v>164.0</v>
      </c>
      <c r="H55" s="147">
        <v>91.0</v>
      </c>
      <c r="I55" s="148">
        <v>128.0</v>
      </c>
      <c r="J55" s="149">
        <v>200.0</v>
      </c>
      <c r="K55" s="101">
        <v>29.0</v>
      </c>
      <c r="L55" s="150">
        <v>4.0</v>
      </c>
      <c r="M55" s="155">
        <f t="shared" ref="M55:P55" si="47">M$1*$G55+M$2*$H55+M$3*$I55+M$4*$J55+M$5*$K55+M$6*$L55</f>
        <v>164</v>
      </c>
      <c r="N55" s="155">
        <f t="shared" si="47"/>
        <v>91</v>
      </c>
      <c r="O55" s="156">
        <f t="shared" si="47"/>
        <v>128</v>
      </c>
      <c r="P55" s="156">
        <f t="shared" si="47"/>
        <v>200</v>
      </c>
    </row>
    <row r="56">
      <c r="A56" s="132"/>
      <c r="B56" s="132"/>
      <c r="C56" s="74"/>
      <c r="D56" s="144">
        <v>48.0</v>
      </c>
      <c r="E56" s="145" t="s">
        <v>236</v>
      </c>
      <c r="F56" s="73">
        <v>815.0</v>
      </c>
      <c r="G56" s="146">
        <v>217.0</v>
      </c>
      <c r="H56" s="147">
        <v>101.0</v>
      </c>
      <c r="I56" s="148">
        <v>155.0</v>
      </c>
      <c r="J56" s="149">
        <v>226.0</v>
      </c>
      <c r="K56" s="101">
        <v>21.0</v>
      </c>
      <c r="L56" s="150">
        <v>9.0</v>
      </c>
      <c r="M56" s="155">
        <f t="shared" ref="M56:P56" si="48">M$1*$G56+M$2*$H56+M$3*$I56+M$4*$J56+M$5*$K56+M$6*$L56</f>
        <v>217</v>
      </c>
      <c r="N56" s="155">
        <f t="shared" si="48"/>
        <v>101</v>
      </c>
      <c r="O56" s="156">
        <f t="shared" si="48"/>
        <v>155</v>
      </c>
      <c r="P56" s="156">
        <f t="shared" si="48"/>
        <v>226</v>
      </c>
    </row>
    <row r="57">
      <c r="A57" s="132"/>
      <c r="B57" s="132"/>
      <c r="C57" s="74"/>
      <c r="D57" s="144">
        <v>49.0</v>
      </c>
      <c r="E57" s="145" t="s">
        <v>237</v>
      </c>
      <c r="F57" s="73">
        <v>698.0</v>
      </c>
      <c r="G57" s="146">
        <v>118.0</v>
      </c>
      <c r="H57" s="147">
        <v>64.0</v>
      </c>
      <c r="I57" s="148">
        <v>145.0</v>
      </c>
      <c r="J57" s="149">
        <v>206.0</v>
      </c>
      <c r="K57" s="101">
        <v>33.0</v>
      </c>
      <c r="L57" s="150">
        <v>14.0</v>
      </c>
      <c r="M57" s="155">
        <f t="shared" ref="M57:P57" si="49">M$1*$G57+M$2*$H57+M$3*$I57+M$4*$J57+M$5*$K57+M$6*$L57</f>
        <v>118</v>
      </c>
      <c r="N57" s="155">
        <f t="shared" si="49"/>
        <v>64</v>
      </c>
      <c r="O57" s="156">
        <f t="shared" si="49"/>
        <v>145</v>
      </c>
      <c r="P57" s="156">
        <f t="shared" si="49"/>
        <v>206</v>
      </c>
    </row>
    <row r="58">
      <c r="A58" s="132"/>
      <c r="B58" s="132"/>
      <c r="C58" s="74"/>
      <c r="D58" s="144">
        <v>50.0</v>
      </c>
      <c r="E58" s="145" t="s">
        <v>238</v>
      </c>
      <c r="F58" s="73">
        <v>554.0</v>
      </c>
      <c r="G58" s="146">
        <v>139.0</v>
      </c>
      <c r="H58" s="147">
        <v>39.0</v>
      </c>
      <c r="I58" s="148">
        <v>175.0</v>
      </c>
      <c r="J58" s="149">
        <v>123.0</v>
      </c>
      <c r="K58" s="101">
        <v>15.0</v>
      </c>
      <c r="L58" s="150">
        <v>2.0</v>
      </c>
      <c r="M58" s="155">
        <f t="shared" ref="M58:P58" si="50">M$1*$G58+M$2*$H58+M$3*$I58+M$4*$J58+M$5*$K58+M$6*$L58</f>
        <v>139</v>
      </c>
      <c r="N58" s="155">
        <f t="shared" si="50"/>
        <v>39</v>
      </c>
      <c r="O58" s="156">
        <f t="shared" si="50"/>
        <v>175</v>
      </c>
      <c r="P58" s="156">
        <f t="shared" si="50"/>
        <v>123</v>
      </c>
    </row>
    <row r="59">
      <c r="A59" s="132"/>
      <c r="B59" s="132"/>
      <c r="C59" s="74"/>
      <c r="D59" s="144">
        <v>51.0</v>
      </c>
      <c r="E59" s="145" t="s">
        <v>239</v>
      </c>
      <c r="F59" s="73">
        <v>721.0</v>
      </c>
      <c r="G59" s="146">
        <v>97.0</v>
      </c>
      <c r="H59" s="147">
        <v>79.0</v>
      </c>
      <c r="I59" s="148">
        <v>68.0</v>
      </c>
      <c r="J59" s="149">
        <v>177.0</v>
      </c>
      <c r="K59" s="101">
        <v>27.0</v>
      </c>
      <c r="L59" s="150">
        <v>36.0</v>
      </c>
      <c r="M59" s="155">
        <f t="shared" ref="M59:P59" si="51">M$1*$G59+M$2*$H59+M$3*$I59+M$4*$J59+M$5*$K59+M$6*$L59</f>
        <v>97</v>
      </c>
      <c r="N59" s="155">
        <f t="shared" si="51"/>
        <v>79</v>
      </c>
      <c r="O59" s="156">
        <f t="shared" si="51"/>
        <v>68</v>
      </c>
      <c r="P59" s="156">
        <f t="shared" si="51"/>
        <v>177</v>
      </c>
    </row>
    <row r="60">
      <c r="A60" s="132"/>
      <c r="B60" s="132"/>
      <c r="C60" s="74"/>
      <c r="D60" s="144">
        <v>52.0</v>
      </c>
      <c r="E60" s="145" t="s">
        <v>240</v>
      </c>
      <c r="F60" s="73">
        <v>1313.0</v>
      </c>
      <c r="G60" s="146">
        <v>125.0</v>
      </c>
      <c r="H60" s="147">
        <v>153.0</v>
      </c>
      <c r="I60" s="148">
        <v>149.0</v>
      </c>
      <c r="J60" s="149">
        <v>377.0</v>
      </c>
      <c r="K60" s="101">
        <v>40.0</v>
      </c>
      <c r="L60" s="150">
        <v>60.0</v>
      </c>
      <c r="M60" s="155">
        <f t="shared" ref="M60:P60" si="52">M$1*$G60+M$2*$H60+M$3*$I60+M$4*$J60+M$5*$K60+M$6*$L60</f>
        <v>125</v>
      </c>
      <c r="N60" s="155">
        <f t="shared" si="52"/>
        <v>153</v>
      </c>
      <c r="O60" s="156">
        <f t="shared" si="52"/>
        <v>149</v>
      </c>
      <c r="P60" s="156">
        <f t="shared" si="52"/>
        <v>377</v>
      </c>
    </row>
    <row r="61">
      <c r="A61" s="132"/>
      <c r="B61" s="132"/>
      <c r="C61" s="74"/>
      <c r="D61" s="144">
        <v>53.0</v>
      </c>
      <c r="E61" s="145" t="s">
        <v>241</v>
      </c>
      <c r="F61" s="73">
        <v>608.0</v>
      </c>
      <c r="G61" s="146">
        <v>111.0</v>
      </c>
      <c r="H61" s="147">
        <v>99.0</v>
      </c>
      <c r="I61" s="148">
        <v>127.0</v>
      </c>
      <c r="J61" s="149">
        <v>194.0</v>
      </c>
      <c r="K61" s="101">
        <v>19.0</v>
      </c>
      <c r="L61" s="150">
        <v>5.0</v>
      </c>
      <c r="M61" s="155">
        <f t="shared" ref="M61:P61" si="53">M$1*$G61+M$2*$H61+M$3*$I61+M$4*$J61+M$5*$K61+M$6*$L61</f>
        <v>111</v>
      </c>
      <c r="N61" s="155">
        <f t="shared" si="53"/>
        <v>99</v>
      </c>
      <c r="O61" s="156">
        <f t="shared" si="53"/>
        <v>127</v>
      </c>
      <c r="P61" s="156">
        <f t="shared" si="53"/>
        <v>194</v>
      </c>
    </row>
    <row r="62">
      <c r="A62" s="132"/>
      <c r="B62" s="132"/>
      <c r="C62" s="74"/>
      <c r="D62" s="144">
        <v>54.0</v>
      </c>
      <c r="E62" s="145" t="s">
        <v>242</v>
      </c>
      <c r="F62" s="73">
        <v>719.0</v>
      </c>
      <c r="G62" s="146">
        <v>92.0</v>
      </c>
      <c r="H62" s="147">
        <v>79.0</v>
      </c>
      <c r="I62" s="148">
        <v>76.0</v>
      </c>
      <c r="J62" s="149">
        <v>236.0</v>
      </c>
      <c r="K62" s="101">
        <v>20.0</v>
      </c>
      <c r="L62" s="150">
        <v>38.0</v>
      </c>
      <c r="M62" s="155">
        <f t="shared" ref="M62:P62" si="54">M$1*$G62+M$2*$H62+M$3*$I62+M$4*$J62+M$5*$K62+M$6*$L62</f>
        <v>92</v>
      </c>
      <c r="N62" s="155">
        <f t="shared" si="54"/>
        <v>79</v>
      </c>
      <c r="O62" s="156">
        <f t="shared" si="54"/>
        <v>76</v>
      </c>
      <c r="P62" s="156">
        <f t="shared" si="54"/>
        <v>236</v>
      </c>
    </row>
    <row r="63">
      <c r="A63" s="132"/>
      <c r="B63" s="132"/>
      <c r="C63" s="74"/>
      <c r="D63" s="144">
        <v>55.0</v>
      </c>
      <c r="E63" s="145" t="s">
        <v>243</v>
      </c>
      <c r="F63" s="73">
        <v>901.0</v>
      </c>
      <c r="G63" s="146">
        <v>178.0</v>
      </c>
      <c r="H63" s="147">
        <v>144.0</v>
      </c>
      <c r="I63" s="148">
        <v>113.0</v>
      </c>
      <c r="J63" s="149">
        <v>267.0</v>
      </c>
      <c r="K63" s="101">
        <v>38.0</v>
      </c>
      <c r="L63" s="150">
        <v>17.0</v>
      </c>
      <c r="M63" s="155">
        <f t="shared" ref="M63:P63" si="55">M$1*$G63+M$2*$H63+M$3*$I63+M$4*$J63+M$5*$K63+M$6*$L63</f>
        <v>178</v>
      </c>
      <c r="N63" s="155">
        <f t="shared" si="55"/>
        <v>144</v>
      </c>
      <c r="O63" s="156">
        <f t="shared" si="55"/>
        <v>113</v>
      </c>
      <c r="P63" s="156">
        <f t="shared" si="55"/>
        <v>267</v>
      </c>
    </row>
    <row r="64">
      <c r="A64" s="132"/>
      <c r="B64" s="132"/>
      <c r="C64" s="74"/>
      <c r="D64" s="144">
        <v>56.0</v>
      </c>
      <c r="E64" s="145" t="s">
        <v>244</v>
      </c>
      <c r="F64" s="73">
        <v>526.0</v>
      </c>
      <c r="G64" s="146">
        <v>89.0</v>
      </c>
      <c r="H64" s="147">
        <v>107.0</v>
      </c>
      <c r="I64" s="148">
        <v>62.0</v>
      </c>
      <c r="J64" s="149">
        <v>151.0</v>
      </c>
      <c r="K64" s="101">
        <v>14.0</v>
      </c>
      <c r="L64" s="150">
        <v>7.0</v>
      </c>
      <c r="M64" s="155">
        <f t="shared" ref="M64:P64" si="56">M$1*$G64+M$2*$H64+M$3*$I64+M$4*$J64+M$5*$K64+M$6*$L64</f>
        <v>89</v>
      </c>
      <c r="N64" s="155">
        <f t="shared" si="56"/>
        <v>107</v>
      </c>
      <c r="O64" s="156">
        <f t="shared" si="56"/>
        <v>62</v>
      </c>
      <c r="P64" s="156">
        <f t="shared" si="56"/>
        <v>151</v>
      </c>
    </row>
    <row r="65">
      <c r="A65" s="132"/>
      <c r="B65" s="132"/>
      <c r="C65" s="74"/>
      <c r="D65" s="144">
        <v>57.0</v>
      </c>
      <c r="E65" s="145" t="s">
        <v>245</v>
      </c>
      <c r="F65" s="73">
        <v>765.0</v>
      </c>
      <c r="G65" s="146">
        <v>156.0</v>
      </c>
      <c r="H65" s="147">
        <v>117.0</v>
      </c>
      <c r="I65" s="148">
        <v>126.0</v>
      </c>
      <c r="J65" s="149">
        <v>225.0</v>
      </c>
      <c r="K65" s="101">
        <v>34.0</v>
      </c>
      <c r="L65" s="150">
        <v>8.0</v>
      </c>
      <c r="M65" s="155">
        <f t="shared" ref="M65:P65" si="57">M$1*$G65+M$2*$H65+M$3*$I65+M$4*$J65+M$5*$K65+M$6*$L65</f>
        <v>156</v>
      </c>
      <c r="N65" s="155">
        <f t="shared" si="57"/>
        <v>117</v>
      </c>
      <c r="O65" s="156">
        <f t="shared" si="57"/>
        <v>126</v>
      </c>
      <c r="P65" s="156">
        <f t="shared" si="57"/>
        <v>225</v>
      </c>
    </row>
    <row r="66">
      <c r="A66" s="132"/>
      <c r="B66" s="132"/>
      <c r="C66" s="74"/>
      <c r="D66" s="144">
        <v>58.0</v>
      </c>
      <c r="E66" s="145" t="s">
        <v>246</v>
      </c>
      <c r="F66" s="73">
        <v>1310.0</v>
      </c>
      <c r="G66" s="146">
        <v>182.0</v>
      </c>
      <c r="H66" s="147">
        <v>164.0</v>
      </c>
      <c r="I66" s="148">
        <v>178.0</v>
      </c>
      <c r="J66" s="149">
        <v>416.0</v>
      </c>
      <c r="K66" s="101">
        <v>52.0</v>
      </c>
      <c r="L66" s="150">
        <v>35.0</v>
      </c>
      <c r="M66" s="155">
        <f t="shared" ref="M66:P66" si="58">M$1*$G66+M$2*$H66+M$3*$I66+M$4*$J66+M$5*$K66+M$6*$L66</f>
        <v>182</v>
      </c>
      <c r="N66" s="155">
        <f t="shared" si="58"/>
        <v>164</v>
      </c>
      <c r="O66" s="156">
        <f t="shared" si="58"/>
        <v>178</v>
      </c>
      <c r="P66" s="156">
        <f t="shared" si="58"/>
        <v>416</v>
      </c>
    </row>
    <row r="67">
      <c r="A67" s="132"/>
      <c r="B67" s="132"/>
      <c r="C67" s="74"/>
      <c r="D67" s="144">
        <v>59.0</v>
      </c>
      <c r="E67" s="145" t="s">
        <v>247</v>
      </c>
      <c r="F67" s="73">
        <v>1108.0</v>
      </c>
      <c r="G67" s="146">
        <v>144.0</v>
      </c>
      <c r="H67" s="147">
        <v>181.0</v>
      </c>
      <c r="I67" s="148">
        <v>138.0</v>
      </c>
      <c r="J67" s="149">
        <v>308.0</v>
      </c>
      <c r="K67" s="101">
        <v>50.0</v>
      </c>
      <c r="L67" s="150">
        <v>34.0</v>
      </c>
      <c r="M67" s="155">
        <f t="shared" ref="M67:P67" si="59">M$1*$G67+M$2*$H67+M$3*$I67+M$4*$J67+M$5*$K67+M$6*$L67</f>
        <v>144</v>
      </c>
      <c r="N67" s="155">
        <f t="shared" si="59"/>
        <v>181</v>
      </c>
      <c r="O67" s="156">
        <f t="shared" si="59"/>
        <v>138</v>
      </c>
      <c r="P67" s="156">
        <f t="shared" si="59"/>
        <v>308</v>
      </c>
    </row>
    <row r="68">
      <c r="A68" s="132"/>
      <c r="B68" s="132"/>
      <c r="C68" s="74"/>
      <c r="D68" s="144">
        <v>60.0</v>
      </c>
      <c r="E68" s="145" t="s">
        <v>248</v>
      </c>
      <c r="F68" s="73">
        <v>1120.0</v>
      </c>
      <c r="G68" s="146">
        <v>125.0</v>
      </c>
      <c r="H68" s="147">
        <v>179.0</v>
      </c>
      <c r="I68" s="148">
        <v>132.0</v>
      </c>
      <c r="J68" s="149">
        <v>379.0</v>
      </c>
      <c r="K68" s="101">
        <v>40.0</v>
      </c>
      <c r="L68" s="150">
        <v>37.0</v>
      </c>
      <c r="M68" s="155">
        <f t="shared" ref="M68:P68" si="60">M$1*$G68+M$2*$H68+M$3*$I68+M$4*$J68+M$5*$K68+M$6*$L68</f>
        <v>125</v>
      </c>
      <c r="N68" s="155">
        <f t="shared" si="60"/>
        <v>179</v>
      </c>
      <c r="O68" s="156">
        <f t="shared" si="60"/>
        <v>132</v>
      </c>
      <c r="P68" s="156">
        <f t="shared" si="60"/>
        <v>379</v>
      </c>
    </row>
    <row r="69">
      <c r="A69" s="132"/>
      <c r="B69" s="132"/>
      <c r="C69" s="74"/>
      <c r="D69" s="144">
        <v>61.0</v>
      </c>
      <c r="E69" s="145" t="s">
        <v>249</v>
      </c>
      <c r="F69" s="73">
        <v>1349.0</v>
      </c>
      <c r="G69" s="146">
        <v>199.0</v>
      </c>
      <c r="H69" s="147">
        <v>160.0</v>
      </c>
      <c r="I69" s="148">
        <v>148.0</v>
      </c>
      <c r="J69" s="149">
        <v>424.0</v>
      </c>
      <c r="K69" s="101">
        <v>77.0</v>
      </c>
      <c r="L69" s="150">
        <v>48.0</v>
      </c>
      <c r="M69" s="155">
        <f t="shared" ref="M69:P69" si="61">M$1*$G69+M$2*$H69+M$3*$I69+M$4*$J69+M$5*$K69+M$6*$L69</f>
        <v>199</v>
      </c>
      <c r="N69" s="155">
        <f t="shared" si="61"/>
        <v>160</v>
      </c>
      <c r="O69" s="156">
        <f t="shared" si="61"/>
        <v>148</v>
      </c>
      <c r="P69" s="156">
        <f t="shared" si="61"/>
        <v>424</v>
      </c>
    </row>
    <row r="70">
      <c r="A70" s="132"/>
      <c r="B70" s="132"/>
      <c r="C70" s="74"/>
      <c r="D70" s="144">
        <v>62.0</v>
      </c>
      <c r="E70" s="145" t="s">
        <v>250</v>
      </c>
      <c r="F70" s="73">
        <v>1236.0</v>
      </c>
      <c r="G70" s="146">
        <v>166.0</v>
      </c>
      <c r="H70" s="147">
        <v>139.0</v>
      </c>
      <c r="I70" s="148">
        <v>160.0</v>
      </c>
      <c r="J70" s="149">
        <v>382.0</v>
      </c>
      <c r="K70" s="101">
        <v>50.0</v>
      </c>
      <c r="L70" s="150">
        <v>44.0</v>
      </c>
      <c r="M70" s="155">
        <f t="shared" ref="M70:P70" si="62">M$1*$G70+M$2*$H70+M$3*$I70+M$4*$J70+M$5*$K70+M$6*$L70</f>
        <v>166</v>
      </c>
      <c r="N70" s="155">
        <f t="shared" si="62"/>
        <v>139</v>
      </c>
      <c r="O70" s="156">
        <f t="shared" si="62"/>
        <v>160</v>
      </c>
      <c r="P70" s="156">
        <f t="shared" si="62"/>
        <v>382</v>
      </c>
    </row>
    <row r="71">
      <c r="A71" s="132"/>
      <c r="B71" s="132"/>
      <c r="C71" s="74"/>
      <c r="D71" s="144">
        <v>63.0</v>
      </c>
      <c r="E71" s="145" t="s">
        <v>251</v>
      </c>
      <c r="F71" s="73">
        <v>878.0</v>
      </c>
      <c r="G71" s="146">
        <v>127.0</v>
      </c>
      <c r="H71" s="147">
        <v>123.0</v>
      </c>
      <c r="I71" s="148">
        <v>141.0</v>
      </c>
      <c r="J71" s="149">
        <v>278.0</v>
      </c>
      <c r="K71" s="101">
        <v>46.0</v>
      </c>
      <c r="L71" s="150">
        <v>29.0</v>
      </c>
      <c r="M71" s="155">
        <f t="shared" ref="M71:P71" si="63">M$1*$G71+M$2*$H71+M$3*$I71+M$4*$J71+M$5*$K71+M$6*$L71</f>
        <v>127</v>
      </c>
      <c r="N71" s="155">
        <f t="shared" si="63"/>
        <v>123</v>
      </c>
      <c r="O71" s="156">
        <f t="shared" si="63"/>
        <v>141</v>
      </c>
      <c r="P71" s="156">
        <f t="shared" si="63"/>
        <v>278</v>
      </c>
    </row>
    <row r="72">
      <c r="A72" s="132"/>
      <c r="B72" s="132"/>
      <c r="C72" s="74"/>
      <c r="D72" s="144">
        <v>64.0</v>
      </c>
      <c r="E72" s="145" t="s">
        <v>252</v>
      </c>
      <c r="F72" s="73">
        <v>924.0</v>
      </c>
      <c r="G72" s="146">
        <v>164.0</v>
      </c>
      <c r="H72" s="147">
        <v>148.0</v>
      </c>
      <c r="I72" s="148">
        <v>148.0</v>
      </c>
      <c r="J72" s="149">
        <v>242.0</v>
      </c>
      <c r="K72" s="101">
        <v>41.0</v>
      </c>
      <c r="L72" s="150">
        <v>21.0</v>
      </c>
      <c r="M72" s="155">
        <f t="shared" ref="M72:P72" si="64">M$1*$G72+M$2*$H72+M$3*$I72+M$4*$J72+M$5*$K72+M$6*$L72</f>
        <v>164</v>
      </c>
      <c r="N72" s="155">
        <f t="shared" si="64"/>
        <v>148</v>
      </c>
      <c r="O72" s="156">
        <f t="shared" si="64"/>
        <v>148</v>
      </c>
      <c r="P72" s="156">
        <f t="shared" si="64"/>
        <v>242</v>
      </c>
    </row>
    <row r="73">
      <c r="A73" s="132"/>
      <c r="B73" s="132"/>
      <c r="C73" s="74"/>
      <c r="D73" s="144">
        <v>65.0</v>
      </c>
      <c r="E73" s="145" t="s">
        <v>253</v>
      </c>
      <c r="F73" s="73">
        <v>1414.0</v>
      </c>
      <c r="G73" s="146">
        <v>219.0</v>
      </c>
      <c r="H73" s="147">
        <v>217.0</v>
      </c>
      <c r="I73" s="148">
        <v>189.0</v>
      </c>
      <c r="J73" s="149">
        <v>378.0</v>
      </c>
      <c r="K73" s="101">
        <v>59.0</v>
      </c>
      <c r="L73" s="150">
        <v>51.0</v>
      </c>
      <c r="M73" s="155">
        <f t="shared" ref="M73:P73" si="65">M$1*$G73+M$2*$H73+M$3*$I73+M$4*$J73+M$5*$K73+M$6*$L73</f>
        <v>219</v>
      </c>
      <c r="N73" s="155">
        <f t="shared" si="65"/>
        <v>217</v>
      </c>
      <c r="O73" s="156">
        <f t="shared" si="65"/>
        <v>189</v>
      </c>
      <c r="P73" s="156">
        <f t="shared" si="65"/>
        <v>378</v>
      </c>
    </row>
    <row r="74">
      <c r="A74" s="132"/>
      <c r="B74" s="132"/>
      <c r="C74" s="74"/>
      <c r="D74" s="144">
        <v>66.0</v>
      </c>
      <c r="E74" s="145" t="s">
        <v>254</v>
      </c>
      <c r="F74" s="73">
        <v>1544.0</v>
      </c>
      <c r="G74" s="146">
        <v>292.0</v>
      </c>
      <c r="H74" s="147">
        <v>257.0</v>
      </c>
      <c r="I74" s="148">
        <v>232.0</v>
      </c>
      <c r="J74" s="149">
        <v>432.0</v>
      </c>
      <c r="K74" s="101">
        <v>67.0</v>
      </c>
      <c r="L74" s="150">
        <v>23.0</v>
      </c>
      <c r="M74" s="155">
        <f t="shared" ref="M74:P74" si="66">M$1*$G74+M$2*$H74+M$3*$I74+M$4*$J74+M$5*$K74+M$6*$L74</f>
        <v>292</v>
      </c>
      <c r="N74" s="155">
        <f t="shared" si="66"/>
        <v>257</v>
      </c>
      <c r="O74" s="156">
        <f t="shared" si="66"/>
        <v>232</v>
      </c>
      <c r="P74" s="156">
        <f t="shared" si="66"/>
        <v>432</v>
      </c>
    </row>
    <row r="75">
      <c r="A75" s="132"/>
      <c r="B75" s="132"/>
      <c r="C75" s="74"/>
      <c r="D75" s="144">
        <v>67.0</v>
      </c>
      <c r="E75" s="145" t="s">
        <v>255</v>
      </c>
      <c r="F75" s="73">
        <v>1414.0</v>
      </c>
      <c r="G75" s="146">
        <v>251.0</v>
      </c>
      <c r="H75" s="147">
        <v>224.0</v>
      </c>
      <c r="I75" s="148">
        <v>181.0</v>
      </c>
      <c r="J75" s="149">
        <v>386.0</v>
      </c>
      <c r="K75" s="101">
        <v>58.0</v>
      </c>
      <c r="L75" s="150">
        <v>29.0</v>
      </c>
      <c r="M75" s="155">
        <f t="shared" ref="M75:P75" si="67">M$1*$G75+M$2*$H75+M$3*$I75+M$4*$J75+M$5*$K75+M$6*$L75</f>
        <v>251</v>
      </c>
      <c r="N75" s="155">
        <f t="shared" si="67"/>
        <v>224</v>
      </c>
      <c r="O75" s="156">
        <f t="shared" si="67"/>
        <v>181</v>
      </c>
      <c r="P75" s="156">
        <f t="shared" si="67"/>
        <v>386</v>
      </c>
    </row>
    <row r="76">
      <c r="A76" s="132"/>
      <c r="B76" s="132"/>
      <c r="C76" s="74"/>
      <c r="D76" s="144">
        <v>68.0</v>
      </c>
      <c r="E76" s="145" t="s">
        <v>256</v>
      </c>
      <c r="F76" s="73">
        <v>886.0</v>
      </c>
      <c r="G76" s="146">
        <v>205.0</v>
      </c>
      <c r="H76" s="147">
        <v>132.0</v>
      </c>
      <c r="I76" s="148">
        <v>208.0</v>
      </c>
      <c r="J76" s="149">
        <v>222.0</v>
      </c>
      <c r="K76" s="101">
        <v>26.0</v>
      </c>
      <c r="L76" s="150">
        <v>3.0</v>
      </c>
      <c r="M76" s="155">
        <f t="shared" ref="M76:P76" si="68">M$1*$G76+M$2*$H76+M$3*$I76+M$4*$J76+M$5*$K76+M$6*$L76</f>
        <v>205</v>
      </c>
      <c r="N76" s="155">
        <f t="shared" si="68"/>
        <v>132</v>
      </c>
      <c r="O76" s="156">
        <f t="shared" si="68"/>
        <v>208</v>
      </c>
      <c r="P76" s="156">
        <f t="shared" si="68"/>
        <v>222</v>
      </c>
    </row>
    <row r="77">
      <c r="A77" s="132"/>
      <c r="B77" s="132"/>
      <c r="C77" s="74"/>
      <c r="D77" s="144">
        <v>69.0</v>
      </c>
      <c r="E77" s="145" t="s">
        <v>257</v>
      </c>
      <c r="F77" s="73">
        <v>655.0</v>
      </c>
      <c r="G77" s="146">
        <v>151.0</v>
      </c>
      <c r="H77" s="147">
        <v>76.0</v>
      </c>
      <c r="I77" s="148">
        <v>187.0</v>
      </c>
      <c r="J77" s="149">
        <v>180.0</v>
      </c>
      <c r="K77" s="101">
        <v>7.0</v>
      </c>
      <c r="L77" s="150">
        <v>3.0</v>
      </c>
      <c r="M77" s="155">
        <f t="shared" ref="M77:P77" si="69">M$1*$G77+M$2*$H77+M$3*$I77+M$4*$J77+M$5*$K77+M$6*$L77</f>
        <v>151</v>
      </c>
      <c r="N77" s="155">
        <f t="shared" si="69"/>
        <v>76</v>
      </c>
      <c r="O77" s="156">
        <f t="shared" si="69"/>
        <v>187</v>
      </c>
      <c r="P77" s="156">
        <f t="shared" si="69"/>
        <v>180</v>
      </c>
    </row>
    <row r="78">
      <c r="A78" s="132"/>
      <c r="B78" s="132"/>
      <c r="C78" s="74"/>
      <c r="D78" s="144">
        <v>70.0</v>
      </c>
      <c r="E78" s="145" t="s">
        <v>258</v>
      </c>
      <c r="F78" s="73">
        <v>53.0</v>
      </c>
      <c r="G78" s="146">
        <v>12.0</v>
      </c>
      <c r="H78" s="147">
        <v>2.0</v>
      </c>
      <c r="I78" s="148">
        <v>14.0</v>
      </c>
      <c r="J78" s="149">
        <v>20.0</v>
      </c>
      <c r="K78" s="101">
        <v>0.0</v>
      </c>
      <c r="L78" s="150">
        <v>0.0</v>
      </c>
      <c r="M78" s="155">
        <f t="shared" ref="M78:P78" si="70">M$1*$G78+M$2*$H78+M$3*$I78+M$4*$J78+M$5*$K78+M$6*$L78</f>
        <v>12</v>
      </c>
      <c r="N78" s="155">
        <f t="shared" si="70"/>
        <v>2</v>
      </c>
      <c r="O78" s="156">
        <f t="shared" si="70"/>
        <v>14</v>
      </c>
      <c r="P78" s="156">
        <f t="shared" si="70"/>
        <v>20</v>
      </c>
    </row>
    <row r="79">
      <c r="A79" s="132"/>
      <c r="B79" s="132"/>
      <c r="C79" s="74"/>
      <c r="D79" s="144"/>
      <c r="E79" s="145"/>
      <c r="F79" s="73"/>
      <c r="G79" s="146"/>
      <c r="H79" s="147"/>
      <c r="I79" s="148"/>
      <c r="J79" s="149"/>
      <c r="K79" s="101"/>
      <c r="L79" s="150"/>
      <c r="M79" s="155"/>
      <c r="N79" s="155"/>
      <c r="O79" s="156"/>
      <c r="P79" s="156"/>
    </row>
    <row r="80">
      <c r="A80" s="132"/>
      <c r="B80" s="132"/>
      <c r="C80" s="74"/>
      <c r="D80" s="144"/>
      <c r="E80" s="145"/>
      <c r="F80" s="73"/>
      <c r="G80" s="146"/>
      <c r="H80" s="147"/>
      <c r="I80" s="148"/>
      <c r="J80" s="149"/>
      <c r="K80" s="101"/>
      <c r="L80" s="150"/>
      <c r="M80" s="155"/>
      <c r="N80" s="155"/>
      <c r="O80" s="156"/>
      <c r="P80" s="156"/>
    </row>
    <row r="81">
      <c r="A81" s="132"/>
      <c r="B81" s="132"/>
      <c r="C81" s="74"/>
      <c r="D81" s="144"/>
      <c r="E81" s="145"/>
      <c r="F81" s="73"/>
      <c r="G81" s="146"/>
      <c r="H81" s="147"/>
      <c r="I81" s="148"/>
      <c r="J81" s="149"/>
      <c r="K81" s="101"/>
      <c r="L81" s="150"/>
      <c r="M81" s="155"/>
      <c r="N81" s="155"/>
      <c r="O81" s="156"/>
      <c r="P81" s="156"/>
    </row>
    <row r="82">
      <c r="A82" s="132"/>
      <c r="B82" s="132"/>
      <c r="C82" s="74"/>
      <c r="D82" s="144"/>
      <c r="E82" s="145"/>
      <c r="F82" s="73"/>
      <c r="G82" s="146"/>
      <c r="H82" s="147"/>
      <c r="I82" s="148"/>
      <c r="J82" s="149"/>
      <c r="K82" s="101"/>
      <c r="L82" s="150"/>
      <c r="M82" s="155"/>
      <c r="N82" s="155"/>
      <c r="O82" s="156"/>
      <c r="P82" s="156"/>
    </row>
    <row r="83">
      <c r="A83" s="132"/>
      <c r="B83" s="132"/>
      <c r="C83" s="74"/>
      <c r="D83" s="144"/>
      <c r="E83" s="145"/>
      <c r="F83" s="73"/>
      <c r="G83" s="146"/>
      <c r="H83" s="147"/>
      <c r="I83" s="148"/>
      <c r="J83" s="149"/>
      <c r="K83" s="101"/>
      <c r="L83" s="150"/>
      <c r="M83" s="155"/>
      <c r="N83" s="155"/>
      <c r="O83" s="156"/>
      <c r="P83" s="156"/>
    </row>
    <row r="84">
      <c r="A84" s="132"/>
      <c r="B84" s="132"/>
      <c r="C84" s="74"/>
      <c r="D84" s="144"/>
      <c r="E84" s="145"/>
      <c r="F84" s="73"/>
      <c r="G84" s="146"/>
      <c r="H84" s="147"/>
      <c r="I84" s="148"/>
      <c r="J84" s="149"/>
      <c r="K84" s="101"/>
      <c r="L84" s="150"/>
      <c r="M84" s="155"/>
      <c r="N84" s="155"/>
      <c r="O84" s="156"/>
      <c r="P84" s="156"/>
    </row>
    <row r="85">
      <c r="A85" s="132"/>
      <c r="B85" s="132"/>
      <c r="C85" s="74"/>
      <c r="D85" s="144"/>
      <c r="E85" s="145"/>
      <c r="F85" s="73"/>
      <c r="G85" s="146"/>
      <c r="H85" s="147"/>
      <c r="I85" s="148"/>
      <c r="J85" s="149"/>
      <c r="K85" s="101"/>
      <c r="L85" s="150"/>
      <c r="M85" s="155"/>
      <c r="N85" s="155"/>
      <c r="O85" s="156"/>
      <c r="P85" s="156"/>
    </row>
    <row r="86">
      <c r="A86" s="132"/>
      <c r="B86" s="132"/>
      <c r="C86" s="74"/>
      <c r="D86" s="144"/>
      <c r="E86" s="145"/>
      <c r="F86" s="73"/>
      <c r="G86" s="146"/>
      <c r="H86" s="147"/>
      <c r="I86" s="148"/>
      <c r="J86" s="149"/>
      <c r="K86" s="101"/>
      <c r="L86" s="150"/>
      <c r="M86" s="155"/>
      <c r="N86" s="155"/>
      <c r="O86" s="156"/>
      <c r="P86" s="156"/>
    </row>
    <row r="87">
      <c r="A87" s="132"/>
      <c r="B87" s="132"/>
      <c r="C87" s="74"/>
      <c r="D87" s="144"/>
      <c r="E87" s="145"/>
      <c r="F87" s="73"/>
      <c r="G87" s="146"/>
      <c r="H87" s="147"/>
      <c r="I87" s="148"/>
      <c r="J87" s="149"/>
      <c r="K87" s="101"/>
      <c r="L87" s="150"/>
      <c r="M87" s="155"/>
      <c r="N87" s="155"/>
      <c r="O87" s="156"/>
      <c r="P87" s="156"/>
    </row>
    <row r="88">
      <c r="A88" s="132"/>
      <c r="B88" s="132"/>
      <c r="C88" s="74"/>
      <c r="D88" s="144"/>
      <c r="E88" s="145"/>
      <c r="F88" s="73"/>
      <c r="G88" s="146"/>
      <c r="H88" s="147"/>
      <c r="I88" s="148"/>
      <c r="J88" s="149"/>
      <c r="K88" s="101"/>
      <c r="L88" s="150"/>
      <c r="M88" s="155"/>
      <c r="N88" s="155"/>
      <c r="O88" s="156"/>
      <c r="P88" s="156"/>
    </row>
    <row r="89">
      <c r="A89" s="132"/>
      <c r="B89" s="132"/>
      <c r="C89" s="74"/>
      <c r="D89" s="144"/>
      <c r="E89" s="145"/>
      <c r="F89" s="73"/>
      <c r="G89" s="146"/>
      <c r="H89" s="147"/>
      <c r="I89" s="148"/>
      <c r="J89" s="149"/>
      <c r="K89" s="101"/>
      <c r="L89" s="150"/>
      <c r="M89" s="155"/>
      <c r="N89" s="155"/>
      <c r="O89" s="156"/>
      <c r="P89" s="156"/>
    </row>
    <row r="90">
      <c r="A90" s="132"/>
      <c r="B90" s="132"/>
      <c r="C90" s="74"/>
      <c r="D90" s="144"/>
      <c r="E90" s="145"/>
      <c r="F90" s="73"/>
      <c r="G90" s="146"/>
      <c r="H90" s="147"/>
      <c r="I90" s="148"/>
      <c r="J90" s="149"/>
      <c r="K90" s="101"/>
      <c r="L90" s="150"/>
      <c r="M90" s="155"/>
      <c r="N90" s="155"/>
      <c r="O90" s="156"/>
      <c r="P90" s="156"/>
    </row>
    <row r="91">
      <c r="A91" s="132"/>
      <c r="B91" s="132"/>
      <c r="C91" s="74"/>
      <c r="D91" s="144"/>
      <c r="E91" s="145"/>
      <c r="F91" s="73"/>
      <c r="G91" s="146"/>
      <c r="H91" s="147"/>
      <c r="I91" s="148"/>
      <c r="J91" s="149"/>
      <c r="K91" s="101"/>
      <c r="L91" s="150"/>
      <c r="M91" s="155"/>
      <c r="N91" s="155"/>
      <c r="O91" s="156"/>
      <c r="P91" s="156"/>
    </row>
    <row r="92">
      <c r="A92" s="132"/>
      <c r="B92" s="132"/>
      <c r="C92" s="74"/>
      <c r="D92" s="144"/>
      <c r="E92" s="145"/>
      <c r="F92" s="73"/>
      <c r="G92" s="146"/>
      <c r="H92" s="147"/>
      <c r="I92" s="148"/>
      <c r="J92" s="149"/>
      <c r="K92" s="101"/>
      <c r="L92" s="150"/>
      <c r="M92" s="155"/>
      <c r="N92" s="155"/>
      <c r="O92" s="156"/>
      <c r="P92" s="156"/>
    </row>
    <row r="93">
      <c r="A93" s="132"/>
      <c r="B93" s="132"/>
      <c r="C93" s="74"/>
      <c r="D93" s="144"/>
      <c r="E93" s="145"/>
      <c r="F93" s="73"/>
      <c r="G93" s="146"/>
      <c r="H93" s="147"/>
      <c r="I93" s="148"/>
      <c r="J93" s="149"/>
      <c r="K93" s="101"/>
      <c r="L93" s="150"/>
      <c r="M93" s="155"/>
      <c r="N93" s="155"/>
      <c r="O93" s="156"/>
      <c r="P93" s="156"/>
    </row>
    <row r="94">
      <c r="A94" s="132"/>
      <c r="B94" s="132"/>
      <c r="C94" s="74"/>
      <c r="D94" s="144"/>
      <c r="E94" s="145"/>
      <c r="F94" s="73"/>
      <c r="G94" s="146"/>
      <c r="H94" s="147"/>
      <c r="I94" s="148"/>
      <c r="J94" s="149"/>
      <c r="K94" s="101"/>
      <c r="L94" s="150"/>
      <c r="M94" s="155"/>
      <c r="N94" s="155"/>
      <c r="O94" s="156"/>
      <c r="P94" s="156"/>
    </row>
    <row r="95">
      <c r="A95" s="132"/>
      <c r="B95" s="132"/>
      <c r="C95" s="74"/>
      <c r="D95" s="144"/>
      <c r="E95" s="145"/>
      <c r="F95" s="73"/>
      <c r="G95" s="146"/>
      <c r="H95" s="147"/>
      <c r="I95" s="148"/>
      <c r="J95" s="149"/>
      <c r="K95" s="101"/>
      <c r="L95" s="150"/>
      <c r="M95" s="155"/>
      <c r="N95" s="155"/>
      <c r="O95" s="156"/>
      <c r="P95" s="156"/>
    </row>
    <row r="96">
      <c r="A96" s="132"/>
      <c r="B96" s="132"/>
      <c r="C96" s="74"/>
      <c r="D96" s="144"/>
      <c r="E96" s="145"/>
      <c r="F96" s="73"/>
      <c r="G96" s="146"/>
      <c r="H96" s="147"/>
      <c r="I96" s="148"/>
      <c r="J96" s="149"/>
      <c r="K96" s="101"/>
      <c r="L96" s="150"/>
      <c r="M96" s="155"/>
      <c r="N96" s="155"/>
      <c r="O96" s="156"/>
      <c r="P96" s="156"/>
    </row>
    <row r="97">
      <c r="A97" s="132"/>
      <c r="B97" s="132"/>
      <c r="C97" s="74"/>
      <c r="D97" s="144"/>
      <c r="E97" s="145"/>
      <c r="F97" s="73"/>
      <c r="G97" s="146"/>
      <c r="H97" s="147"/>
      <c r="I97" s="148"/>
      <c r="J97" s="149"/>
      <c r="K97" s="101"/>
      <c r="L97" s="150"/>
      <c r="M97" s="155"/>
      <c r="N97" s="155"/>
      <c r="O97" s="156"/>
      <c r="P97" s="156"/>
    </row>
    <row r="98">
      <c r="A98" s="132"/>
      <c r="B98" s="132"/>
      <c r="C98" s="74"/>
      <c r="D98" s="144"/>
      <c r="E98" s="145"/>
      <c r="F98" s="73"/>
      <c r="G98" s="146"/>
      <c r="H98" s="147"/>
      <c r="I98" s="148"/>
      <c r="J98" s="149"/>
      <c r="K98" s="101"/>
      <c r="L98" s="150"/>
      <c r="M98" s="155"/>
      <c r="N98" s="155"/>
      <c r="O98" s="156"/>
      <c r="P98" s="156"/>
    </row>
    <row r="99">
      <c r="A99" s="132"/>
      <c r="B99" s="132"/>
      <c r="C99" s="74"/>
      <c r="D99" s="144"/>
      <c r="E99" s="145"/>
      <c r="F99" s="73"/>
      <c r="G99" s="146"/>
      <c r="H99" s="147"/>
      <c r="I99" s="148"/>
      <c r="J99" s="149"/>
      <c r="K99" s="101"/>
      <c r="L99" s="150"/>
      <c r="M99" s="155"/>
      <c r="N99" s="155"/>
      <c r="O99" s="156"/>
      <c r="P99" s="156"/>
    </row>
    <row r="100">
      <c r="A100" s="132"/>
      <c r="B100" s="132"/>
      <c r="C100" s="74"/>
      <c r="D100" s="144"/>
      <c r="E100" s="145"/>
      <c r="F100" s="73"/>
      <c r="G100" s="146"/>
      <c r="H100" s="147"/>
      <c r="I100" s="148"/>
      <c r="J100" s="149"/>
      <c r="K100" s="101"/>
      <c r="L100" s="150"/>
      <c r="M100" s="155"/>
      <c r="N100" s="155"/>
      <c r="O100" s="156"/>
      <c r="P100" s="156"/>
    </row>
    <row r="101">
      <c r="A101" s="132"/>
      <c r="B101" s="132"/>
      <c r="C101" s="74"/>
      <c r="D101" s="144"/>
      <c r="E101" s="145"/>
      <c r="F101" s="73"/>
      <c r="G101" s="146"/>
      <c r="H101" s="147"/>
      <c r="I101" s="148"/>
      <c r="J101" s="149"/>
      <c r="K101" s="101"/>
      <c r="L101" s="150"/>
      <c r="M101" s="155"/>
      <c r="N101" s="155"/>
      <c r="O101" s="156"/>
      <c r="P101" s="156"/>
    </row>
    <row r="102">
      <c r="A102" s="132"/>
      <c r="B102" s="132"/>
      <c r="C102" s="74"/>
      <c r="D102" s="144"/>
      <c r="E102" s="145"/>
      <c r="F102" s="73"/>
      <c r="G102" s="146"/>
      <c r="H102" s="147"/>
      <c r="I102" s="148"/>
      <c r="J102" s="149"/>
      <c r="K102" s="101"/>
      <c r="L102" s="150"/>
      <c r="M102" s="155"/>
      <c r="N102" s="155"/>
      <c r="O102" s="156"/>
      <c r="P102" s="156"/>
    </row>
    <row r="103">
      <c r="A103" s="132"/>
      <c r="B103" s="132"/>
      <c r="C103" s="74"/>
      <c r="D103" s="144"/>
      <c r="E103" s="145"/>
      <c r="F103" s="73"/>
      <c r="G103" s="146"/>
      <c r="H103" s="147"/>
      <c r="I103" s="148"/>
      <c r="J103" s="149"/>
      <c r="K103" s="101"/>
      <c r="L103" s="150"/>
      <c r="M103" s="155"/>
      <c r="N103" s="155"/>
      <c r="O103" s="156"/>
      <c r="P103" s="156"/>
    </row>
    <row r="104">
      <c r="A104" s="132"/>
      <c r="B104" s="132"/>
      <c r="C104" s="74"/>
      <c r="D104" s="144"/>
      <c r="E104" s="145"/>
      <c r="F104" s="73"/>
      <c r="G104" s="146"/>
      <c r="H104" s="147"/>
      <c r="I104" s="148"/>
      <c r="J104" s="149"/>
      <c r="K104" s="101"/>
      <c r="L104" s="150"/>
      <c r="M104" s="155"/>
      <c r="N104" s="155"/>
      <c r="O104" s="156"/>
      <c r="P104" s="156"/>
    </row>
    <row r="105">
      <c r="A105" s="132"/>
      <c r="B105" s="132"/>
      <c r="C105" s="74"/>
      <c r="D105" s="144"/>
      <c r="E105" s="145"/>
      <c r="F105" s="73"/>
      <c r="G105" s="146"/>
      <c r="H105" s="147"/>
      <c r="I105" s="148"/>
      <c r="J105" s="149"/>
      <c r="K105" s="101"/>
      <c r="L105" s="150"/>
      <c r="M105" s="155"/>
      <c r="N105" s="155"/>
      <c r="O105" s="156"/>
      <c r="P105" s="156"/>
    </row>
    <row r="106">
      <c r="A106" s="132"/>
      <c r="B106" s="132"/>
      <c r="C106" s="74"/>
      <c r="D106" s="144"/>
      <c r="E106" s="145"/>
      <c r="F106" s="73"/>
      <c r="G106" s="146"/>
      <c r="H106" s="147"/>
      <c r="I106" s="148"/>
      <c r="J106" s="149"/>
      <c r="K106" s="101"/>
      <c r="L106" s="150"/>
      <c r="M106" s="155"/>
      <c r="N106" s="155"/>
      <c r="O106" s="156"/>
      <c r="P106" s="156"/>
    </row>
    <row r="107">
      <c r="A107" s="132"/>
      <c r="B107" s="132"/>
      <c r="C107" s="74"/>
      <c r="D107" s="144"/>
      <c r="E107" s="145"/>
      <c r="F107" s="73"/>
      <c r="G107" s="146"/>
      <c r="H107" s="147"/>
      <c r="I107" s="148"/>
      <c r="J107" s="149"/>
      <c r="K107" s="101"/>
      <c r="L107" s="150"/>
      <c r="M107" s="155"/>
      <c r="N107" s="155"/>
      <c r="O107" s="156"/>
      <c r="P107" s="156"/>
    </row>
    <row r="108">
      <c r="A108" s="132"/>
      <c r="B108" s="132"/>
      <c r="C108" s="74"/>
      <c r="D108" s="144"/>
      <c r="E108" s="145"/>
      <c r="F108" s="73"/>
      <c r="G108" s="146"/>
      <c r="H108" s="147"/>
      <c r="I108" s="148"/>
      <c r="J108" s="149"/>
      <c r="K108" s="101"/>
      <c r="L108" s="150"/>
      <c r="M108" s="155"/>
      <c r="N108" s="155"/>
      <c r="O108" s="156"/>
      <c r="P108" s="156"/>
    </row>
    <row r="109">
      <c r="A109" s="132"/>
      <c r="B109" s="132"/>
      <c r="C109" s="74"/>
      <c r="D109" s="144"/>
      <c r="E109" s="145"/>
      <c r="F109" s="73"/>
      <c r="G109" s="146"/>
      <c r="H109" s="147"/>
      <c r="I109" s="148"/>
      <c r="J109" s="149"/>
      <c r="K109" s="101"/>
      <c r="L109" s="150"/>
      <c r="M109" s="155"/>
      <c r="N109" s="155"/>
      <c r="O109" s="156"/>
      <c r="P109" s="156"/>
    </row>
    <row r="110">
      <c r="A110" s="132"/>
      <c r="B110" s="132"/>
      <c r="C110" s="74"/>
      <c r="D110" s="144"/>
      <c r="E110" s="145"/>
      <c r="F110" s="73"/>
      <c r="G110" s="146"/>
      <c r="H110" s="147"/>
      <c r="I110" s="148"/>
      <c r="J110" s="149"/>
      <c r="K110" s="101"/>
      <c r="L110" s="150"/>
      <c r="M110" s="155"/>
      <c r="N110" s="155"/>
      <c r="O110" s="156"/>
      <c r="P110" s="156"/>
    </row>
    <row r="111">
      <c r="A111" s="132"/>
      <c r="B111" s="132"/>
      <c r="C111" s="74"/>
      <c r="D111" s="144"/>
      <c r="E111" s="145"/>
      <c r="F111" s="73"/>
      <c r="G111" s="146"/>
      <c r="H111" s="147"/>
      <c r="I111" s="148"/>
      <c r="J111" s="149"/>
      <c r="K111" s="101"/>
      <c r="L111" s="150"/>
      <c r="M111" s="155"/>
      <c r="N111" s="155"/>
      <c r="O111" s="156"/>
      <c r="P111" s="156"/>
    </row>
    <row r="112">
      <c r="A112" s="132"/>
      <c r="B112" s="132"/>
      <c r="C112" s="74"/>
      <c r="D112" s="144"/>
      <c r="E112" s="145"/>
      <c r="F112" s="73"/>
      <c r="G112" s="146"/>
      <c r="H112" s="147"/>
      <c r="I112" s="148"/>
      <c r="J112" s="149"/>
      <c r="K112" s="101"/>
      <c r="L112" s="150"/>
      <c r="M112" s="155"/>
      <c r="N112" s="155"/>
      <c r="O112" s="156"/>
      <c r="P112" s="156"/>
    </row>
    <row r="113">
      <c r="A113" s="132"/>
      <c r="B113" s="132"/>
      <c r="C113" s="74"/>
      <c r="D113" s="144"/>
      <c r="E113" s="145"/>
      <c r="F113" s="73"/>
      <c r="G113" s="146"/>
      <c r="H113" s="147"/>
      <c r="I113" s="148"/>
      <c r="J113" s="149"/>
      <c r="K113" s="101"/>
      <c r="L113" s="150"/>
      <c r="M113" s="155"/>
      <c r="N113" s="155"/>
      <c r="O113" s="156"/>
      <c r="P113" s="156"/>
    </row>
    <row r="114">
      <c r="A114" s="132"/>
      <c r="B114" s="132"/>
      <c r="C114" s="74"/>
      <c r="D114" s="144"/>
      <c r="E114" s="145"/>
      <c r="F114" s="73"/>
      <c r="G114" s="146"/>
      <c r="H114" s="147"/>
      <c r="I114" s="148"/>
      <c r="J114" s="149"/>
      <c r="K114" s="101"/>
      <c r="L114" s="150"/>
      <c r="M114" s="155"/>
      <c r="N114" s="155"/>
      <c r="O114" s="156"/>
      <c r="P114" s="156"/>
    </row>
    <row r="115">
      <c r="A115" s="132"/>
      <c r="B115" s="132"/>
      <c r="C115" s="74"/>
      <c r="D115" s="144"/>
      <c r="E115" s="145"/>
      <c r="F115" s="73"/>
      <c r="G115" s="146"/>
      <c r="H115" s="147"/>
      <c r="I115" s="148"/>
      <c r="J115" s="149"/>
      <c r="K115" s="101"/>
      <c r="L115" s="150"/>
      <c r="M115" s="155"/>
      <c r="N115" s="155"/>
      <c r="O115" s="156"/>
      <c r="P115" s="156"/>
    </row>
    <row r="116">
      <c r="A116" s="132"/>
      <c r="B116" s="132"/>
      <c r="C116" s="74"/>
      <c r="D116" s="144"/>
      <c r="E116" s="145"/>
      <c r="F116" s="73"/>
      <c r="G116" s="146"/>
      <c r="H116" s="147"/>
      <c r="I116" s="148"/>
      <c r="J116" s="149"/>
      <c r="K116" s="101"/>
      <c r="L116" s="150"/>
      <c r="M116" s="155"/>
      <c r="N116" s="155"/>
      <c r="O116" s="156"/>
      <c r="P116" s="156"/>
    </row>
    <row r="117">
      <c r="A117" s="132"/>
      <c r="B117" s="132"/>
      <c r="C117" s="74"/>
      <c r="D117" s="144"/>
      <c r="E117" s="145"/>
      <c r="F117" s="73"/>
      <c r="G117" s="146"/>
      <c r="H117" s="147"/>
      <c r="I117" s="148"/>
      <c r="J117" s="149"/>
      <c r="K117" s="101"/>
      <c r="L117" s="150"/>
      <c r="M117" s="155"/>
      <c r="N117" s="155"/>
      <c r="O117" s="156"/>
      <c r="P117" s="156"/>
    </row>
    <row r="118">
      <c r="A118" s="132"/>
      <c r="B118" s="132"/>
      <c r="C118" s="74"/>
      <c r="D118" s="144"/>
      <c r="E118" s="145"/>
      <c r="F118" s="73"/>
      <c r="G118" s="146"/>
      <c r="H118" s="147"/>
      <c r="I118" s="148"/>
      <c r="J118" s="149"/>
      <c r="K118" s="101"/>
      <c r="L118" s="150"/>
      <c r="M118" s="155"/>
      <c r="N118" s="155"/>
      <c r="O118" s="156"/>
      <c r="P118" s="156"/>
    </row>
    <row r="119">
      <c r="A119" s="132"/>
      <c r="B119" s="132"/>
      <c r="C119" s="74"/>
      <c r="D119" s="144"/>
      <c r="E119" s="145"/>
      <c r="F119" s="73"/>
      <c r="G119" s="146"/>
      <c r="H119" s="147"/>
      <c r="I119" s="148"/>
      <c r="J119" s="149"/>
      <c r="K119" s="101"/>
      <c r="L119" s="150"/>
      <c r="M119" s="155"/>
      <c r="N119" s="155"/>
      <c r="O119" s="156"/>
      <c r="P119" s="156"/>
    </row>
    <row r="120">
      <c r="A120" s="132"/>
      <c r="B120" s="132"/>
      <c r="C120" s="74"/>
      <c r="D120" s="144"/>
      <c r="E120" s="145"/>
      <c r="F120" s="73"/>
      <c r="G120" s="146"/>
      <c r="H120" s="147"/>
      <c r="I120" s="148"/>
      <c r="J120" s="149"/>
      <c r="K120" s="101"/>
      <c r="L120" s="150"/>
      <c r="M120" s="155"/>
      <c r="N120" s="155"/>
      <c r="O120" s="156"/>
      <c r="P120" s="156"/>
    </row>
    <row r="121">
      <c r="A121" s="132"/>
      <c r="B121" s="132"/>
      <c r="C121" s="74"/>
      <c r="D121" s="144"/>
      <c r="E121" s="145"/>
      <c r="F121" s="73"/>
      <c r="G121" s="146"/>
      <c r="H121" s="147"/>
      <c r="I121" s="148"/>
      <c r="J121" s="149"/>
      <c r="K121" s="101"/>
      <c r="L121" s="150"/>
      <c r="M121" s="155"/>
      <c r="N121" s="155"/>
      <c r="O121" s="156"/>
      <c r="P121" s="156"/>
    </row>
    <row r="122">
      <c r="A122" s="132"/>
      <c r="B122" s="132"/>
      <c r="C122" s="74"/>
      <c r="D122" s="144"/>
      <c r="E122" s="145"/>
      <c r="F122" s="73"/>
      <c r="G122" s="146"/>
      <c r="H122" s="147"/>
      <c r="I122" s="148"/>
      <c r="J122" s="149"/>
      <c r="K122" s="101"/>
      <c r="L122" s="150"/>
      <c r="M122" s="155"/>
      <c r="N122" s="155"/>
      <c r="O122" s="156"/>
      <c r="P122" s="156"/>
    </row>
    <row r="123">
      <c r="A123" s="132"/>
      <c r="B123" s="132"/>
      <c r="C123" s="74"/>
      <c r="D123" s="144"/>
      <c r="E123" s="145"/>
      <c r="F123" s="73"/>
      <c r="G123" s="146"/>
      <c r="H123" s="147"/>
      <c r="I123" s="148"/>
      <c r="J123" s="149"/>
      <c r="K123" s="101"/>
      <c r="L123" s="150"/>
      <c r="M123" s="155"/>
      <c r="N123" s="155"/>
      <c r="O123" s="156"/>
      <c r="P123" s="156"/>
    </row>
    <row r="124">
      <c r="A124" s="132"/>
      <c r="B124" s="132"/>
      <c r="C124" s="74"/>
      <c r="D124" s="144"/>
      <c r="E124" s="145"/>
      <c r="F124" s="73"/>
      <c r="G124" s="146"/>
      <c r="H124" s="147"/>
      <c r="I124" s="148"/>
      <c r="J124" s="149"/>
      <c r="K124" s="101"/>
      <c r="L124" s="150"/>
      <c r="M124" s="155"/>
      <c r="N124" s="155"/>
      <c r="O124" s="156"/>
      <c r="P124" s="156"/>
    </row>
    <row r="125">
      <c r="A125" s="132"/>
      <c r="B125" s="132"/>
      <c r="C125" s="74"/>
      <c r="D125" s="144"/>
      <c r="E125" s="145"/>
      <c r="F125" s="73"/>
      <c r="G125" s="146"/>
      <c r="H125" s="147"/>
      <c r="I125" s="148"/>
      <c r="J125" s="149"/>
      <c r="K125" s="101"/>
      <c r="L125" s="150"/>
      <c r="M125" s="155"/>
      <c r="N125" s="155"/>
      <c r="O125" s="156"/>
      <c r="P125" s="156"/>
    </row>
    <row r="126">
      <c r="A126" s="132"/>
      <c r="B126" s="132"/>
      <c r="C126" s="74"/>
      <c r="D126" s="144"/>
      <c r="E126" s="145"/>
      <c r="F126" s="73"/>
      <c r="G126" s="146"/>
      <c r="H126" s="147"/>
      <c r="I126" s="148"/>
      <c r="J126" s="149"/>
      <c r="K126" s="101"/>
      <c r="L126" s="150"/>
      <c r="M126" s="155"/>
      <c r="N126" s="155"/>
      <c r="O126" s="156"/>
      <c r="P126" s="156"/>
    </row>
    <row r="127">
      <c r="A127" s="132"/>
      <c r="B127" s="132"/>
      <c r="C127" s="74"/>
      <c r="D127" s="144"/>
      <c r="E127" s="145"/>
      <c r="F127" s="73"/>
      <c r="G127" s="146"/>
      <c r="H127" s="147"/>
      <c r="I127" s="148"/>
      <c r="J127" s="149"/>
      <c r="K127" s="101"/>
      <c r="L127" s="150"/>
      <c r="M127" s="155"/>
      <c r="N127" s="155"/>
      <c r="O127" s="156"/>
      <c r="P127" s="156"/>
    </row>
    <row r="128">
      <c r="A128" s="132"/>
      <c r="B128" s="132"/>
      <c r="C128" s="74"/>
      <c r="D128" s="144"/>
      <c r="E128" s="145"/>
      <c r="F128" s="73"/>
      <c r="G128" s="146"/>
      <c r="H128" s="147"/>
      <c r="I128" s="148"/>
      <c r="J128" s="149"/>
      <c r="K128" s="101"/>
      <c r="L128" s="150"/>
      <c r="M128" s="155"/>
      <c r="N128" s="155"/>
      <c r="O128" s="156"/>
      <c r="P128" s="156"/>
    </row>
    <row r="129">
      <c r="A129" s="132"/>
      <c r="B129" s="132"/>
      <c r="C129" s="74"/>
      <c r="D129" s="144"/>
      <c r="E129" s="145"/>
      <c r="F129" s="73"/>
      <c r="G129" s="146"/>
      <c r="H129" s="147"/>
      <c r="I129" s="148"/>
      <c r="J129" s="149"/>
      <c r="K129" s="101"/>
      <c r="L129" s="150"/>
      <c r="M129" s="155"/>
      <c r="N129" s="155"/>
      <c r="O129" s="156"/>
      <c r="P129" s="156"/>
    </row>
    <row r="130">
      <c r="A130" s="132"/>
      <c r="B130" s="132"/>
      <c r="C130" s="74"/>
      <c r="D130" s="144"/>
      <c r="E130" s="145"/>
      <c r="F130" s="73"/>
      <c r="G130" s="146"/>
      <c r="H130" s="147"/>
      <c r="I130" s="148"/>
      <c r="J130" s="149"/>
      <c r="K130" s="101"/>
      <c r="L130" s="150"/>
      <c r="M130" s="155"/>
      <c r="N130" s="155"/>
      <c r="O130" s="156"/>
      <c r="P130" s="156"/>
    </row>
    <row r="131">
      <c r="A131" s="132"/>
      <c r="B131" s="132"/>
      <c r="C131" s="74"/>
      <c r="D131" s="144"/>
      <c r="E131" s="145"/>
      <c r="F131" s="73"/>
      <c r="G131" s="146"/>
      <c r="H131" s="147"/>
      <c r="I131" s="148"/>
      <c r="J131" s="149"/>
      <c r="K131" s="101"/>
      <c r="L131" s="150"/>
      <c r="M131" s="155"/>
      <c r="N131" s="155"/>
      <c r="O131" s="156"/>
      <c r="P131" s="156"/>
    </row>
    <row r="132">
      <c r="A132" s="132"/>
      <c r="B132" s="132"/>
      <c r="C132" s="74"/>
      <c r="D132" s="144"/>
      <c r="E132" s="145"/>
      <c r="F132" s="73"/>
      <c r="G132" s="146"/>
      <c r="H132" s="147"/>
      <c r="I132" s="148"/>
      <c r="J132" s="149"/>
      <c r="K132" s="101"/>
      <c r="L132" s="150"/>
      <c r="M132" s="155"/>
      <c r="N132" s="155"/>
      <c r="O132" s="156"/>
      <c r="P132" s="156"/>
    </row>
    <row r="133">
      <c r="A133" s="132"/>
      <c r="B133" s="132"/>
      <c r="C133" s="74"/>
      <c r="D133" s="144"/>
      <c r="E133" s="145"/>
      <c r="F133" s="73"/>
      <c r="G133" s="146"/>
      <c r="H133" s="147"/>
      <c r="I133" s="148"/>
      <c r="J133" s="149"/>
      <c r="K133" s="101"/>
      <c r="L133" s="150"/>
      <c r="M133" s="155"/>
      <c r="N133" s="155"/>
      <c r="O133" s="156"/>
      <c r="P133" s="156"/>
    </row>
    <row r="134">
      <c r="A134" s="132"/>
      <c r="B134" s="132"/>
      <c r="C134" s="74"/>
      <c r="D134" s="144"/>
      <c r="E134" s="145"/>
      <c r="F134" s="73"/>
      <c r="G134" s="146"/>
      <c r="H134" s="147"/>
      <c r="I134" s="148"/>
      <c r="J134" s="149"/>
      <c r="K134" s="101"/>
      <c r="L134" s="150"/>
      <c r="M134" s="155"/>
      <c r="N134" s="155"/>
      <c r="O134" s="156"/>
      <c r="P134" s="156"/>
    </row>
    <row r="135">
      <c r="A135" s="132"/>
      <c r="B135" s="132"/>
      <c r="C135" s="74"/>
      <c r="D135" s="144"/>
      <c r="E135" s="145"/>
      <c r="F135" s="73"/>
      <c r="G135" s="146"/>
      <c r="H135" s="147"/>
      <c r="I135" s="148"/>
      <c r="J135" s="149"/>
      <c r="K135" s="101"/>
      <c r="L135" s="150"/>
      <c r="M135" s="155"/>
      <c r="N135" s="155"/>
      <c r="O135" s="156"/>
      <c r="P135" s="156"/>
    </row>
    <row r="136">
      <c r="A136" s="132"/>
      <c r="B136" s="132"/>
      <c r="C136" s="74"/>
      <c r="D136" s="144"/>
      <c r="E136" s="145"/>
      <c r="F136" s="73"/>
      <c r="G136" s="146"/>
      <c r="H136" s="147"/>
      <c r="I136" s="148"/>
      <c r="J136" s="149"/>
      <c r="K136" s="101"/>
      <c r="L136" s="150"/>
      <c r="M136" s="155"/>
      <c r="N136" s="155"/>
      <c r="O136" s="156"/>
      <c r="P136" s="156"/>
    </row>
    <row r="137">
      <c r="A137" s="132"/>
      <c r="B137" s="132"/>
      <c r="C137" s="74"/>
      <c r="D137" s="144"/>
      <c r="E137" s="145"/>
      <c r="F137" s="73"/>
      <c r="G137" s="146"/>
      <c r="H137" s="147"/>
      <c r="I137" s="148"/>
      <c r="J137" s="149"/>
      <c r="K137" s="101"/>
      <c r="L137" s="150"/>
      <c r="M137" s="155"/>
      <c r="N137" s="155"/>
      <c r="O137" s="156"/>
      <c r="P137" s="156"/>
    </row>
    <row r="138">
      <c r="A138" s="132"/>
      <c r="B138" s="132"/>
      <c r="C138" s="74"/>
      <c r="D138" s="144"/>
      <c r="E138" s="145"/>
      <c r="F138" s="73"/>
      <c r="G138" s="146"/>
      <c r="H138" s="147"/>
      <c r="I138" s="148"/>
      <c r="J138" s="149"/>
      <c r="K138" s="101"/>
      <c r="L138" s="150"/>
      <c r="M138" s="155"/>
      <c r="N138" s="155"/>
      <c r="O138" s="156"/>
      <c r="P138" s="156"/>
    </row>
    <row r="139">
      <c r="A139" s="132"/>
      <c r="B139" s="132"/>
      <c r="C139" s="74"/>
      <c r="D139" s="144"/>
      <c r="E139" s="145"/>
      <c r="F139" s="73"/>
      <c r="G139" s="146"/>
      <c r="H139" s="147"/>
      <c r="I139" s="148"/>
      <c r="J139" s="149"/>
      <c r="K139" s="101"/>
      <c r="L139" s="150"/>
      <c r="M139" s="155"/>
      <c r="N139" s="155"/>
      <c r="O139" s="156"/>
      <c r="P139" s="156"/>
    </row>
    <row r="140">
      <c r="A140" s="132"/>
      <c r="B140" s="132"/>
      <c r="C140" s="74"/>
      <c r="D140" s="144"/>
      <c r="E140" s="145"/>
      <c r="F140" s="73"/>
      <c r="G140" s="146"/>
      <c r="H140" s="147"/>
      <c r="I140" s="148"/>
      <c r="J140" s="149"/>
      <c r="K140" s="101"/>
      <c r="L140" s="150"/>
      <c r="M140" s="155"/>
      <c r="N140" s="155"/>
      <c r="O140" s="156"/>
      <c r="P140" s="156"/>
    </row>
    <row r="141">
      <c r="A141" s="132"/>
      <c r="B141" s="132"/>
      <c r="C141" s="74"/>
      <c r="D141" s="144"/>
      <c r="E141" s="145"/>
      <c r="F141" s="73"/>
      <c r="G141" s="146"/>
      <c r="H141" s="147"/>
      <c r="I141" s="148"/>
      <c r="J141" s="149"/>
      <c r="K141" s="101"/>
      <c r="L141" s="150"/>
      <c r="M141" s="155"/>
      <c r="N141" s="155"/>
      <c r="O141" s="156"/>
      <c r="P141" s="156"/>
    </row>
    <row r="142">
      <c r="A142" s="132"/>
      <c r="B142" s="132"/>
      <c r="C142" s="74"/>
      <c r="D142" s="144"/>
      <c r="E142" s="145"/>
      <c r="F142" s="73"/>
      <c r="G142" s="146"/>
      <c r="H142" s="147"/>
      <c r="I142" s="148"/>
      <c r="J142" s="149"/>
      <c r="K142" s="101"/>
      <c r="L142" s="150"/>
      <c r="M142" s="155"/>
      <c r="N142" s="155"/>
      <c r="O142" s="156"/>
      <c r="P142" s="156"/>
    </row>
    <row r="143">
      <c r="A143" s="132"/>
      <c r="B143" s="132"/>
      <c r="C143" s="74"/>
      <c r="D143" s="144"/>
      <c r="E143" s="145"/>
      <c r="F143" s="73"/>
      <c r="G143" s="146"/>
      <c r="H143" s="147"/>
      <c r="I143" s="148"/>
      <c r="J143" s="149"/>
      <c r="K143" s="101"/>
      <c r="L143" s="150"/>
      <c r="M143" s="155"/>
      <c r="N143" s="155"/>
      <c r="O143" s="156"/>
      <c r="P143" s="156"/>
    </row>
    <row r="144">
      <c r="A144" s="132"/>
      <c r="B144" s="132"/>
      <c r="C144" s="74"/>
      <c r="D144" s="144"/>
      <c r="E144" s="145"/>
      <c r="F144" s="73"/>
      <c r="G144" s="146"/>
      <c r="H144" s="147"/>
      <c r="I144" s="148"/>
      <c r="J144" s="149"/>
      <c r="K144" s="101"/>
      <c r="L144" s="150"/>
      <c r="M144" s="155"/>
      <c r="N144" s="155"/>
      <c r="O144" s="156"/>
      <c r="P144" s="156"/>
    </row>
    <row r="145">
      <c r="A145" s="132"/>
      <c r="B145" s="132"/>
      <c r="C145" s="74"/>
      <c r="D145" s="144"/>
      <c r="E145" s="145"/>
      <c r="F145" s="73"/>
      <c r="G145" s="146"/>
      <c r="H145" s="147"/>
      <c r="I145" s="148"/>
      <c r="J145" s="149"/>
      <c r="K145" s="101"/>
      <c r="L145" s="150"/>
      <c r="M145" s="155"/>
      <c r="N145" s="155"/>
      <c r="O145" s="156"/>
      <c r="P145" s="156"/>
    </row>
    <row r="146">
      <c r="A146" s="132"/>
      <c r="B146" s="132"/>
      <c r="C146" s="74"/>
      <c r="D146" s="144"/>
      <c r="E146" s="145"/>
      <c r="F146" s="73"/>
      <c r="G146" s="146"/>
      <c r="H146" s="147"/>
      <c r="I146" s="148"/>
      <c r="J146" s="149"/>
      <c r="K146" s="101"/>
      <c r="L146" s="150"/>
      <c r="M146" s="155"/>
      <c r="N146" s="155"/>
      <c r="O146" s="156"/>
      <c r="P146" s="156"/>
    </row>
    <row r="147">
      <c r="A147" s="132"/>
      <c r="B147" s="132"/>
      <c r="C147" s="74"/>
      <c r="D147" s="144"/>
      <c r="E147" s="145"/>
      <c r="F147" s="73"/>
      <c r="G147" s="146"/>
      <c r="H147" s="147"/>
      <c r="I147" s="148"/>
      <c r="J147" s="149"/>
      <c r="K147" s="101"/>
      <c r="L147" s="150"/>
      <c r="M147" s="155"/>
      <c r="N147" s="155"/>
      <c r="O147" s="156"/>
      <c r="P147" s="156"/>
    </row>
    <row r="148">
      <c r="A148" s="132"/>
      <c r="B148" s="132"/>
      <c r="C148" s="74"/>
      <c r="D148" s="144"/>
      <c r="E148" s="145"/>
      <c r="F148" s="73"/>
      <c r="G148" s="146"/>
      <c r="H148" s="147"/>
      <c r="I148" s="148"/>
      <c r="J148" s="149"/>
      <c r="K148" s="101"/>
      <c r="L148" s="150"/>
      <c r="M148" s="155"/>
      <c r="N148" s="155"/>
      <c r="O148" s="156"/>
      <c r="P148" s="156"/>
    </row>
    <row r="149">
      <c r="A149" s="132"/>
      <c r="B149" s="132"/>
      <c r="C149" s="74"/>
      <c r="D149" s="144"/>
      <c r="E149" s="145"/>
      <c r="F149" s="73"/>
      <c r="G149" s="146"/>
      <c r="H149" s="147"/>
      <c r="I149" s="148"/>
      <c r="J149" s="149"/>
      <c r="K149" s="101"/>
      <c r="L149" s="150"/>
      <c r="M149" s="155"/>
      <c r="N149" s="155"/>
      <c r="O149" s="156"/>
      <c r="P149" s="156"/>
    </row>
    <row r="150">
      <c r="A150" s="132"/>
      <c r="B150" s="132"/>
      <c r="C150" s="74"/>
      <c r="D150" s="144"/>
      <c r="E150" s="145"/>
      <c r="F150" s="73"/>
      <c r="G150" s="146"/>
      <c r="H150" s="147"/>
      <c r="I150" s="148"/>
      <c r="J150" s="149"/>
      <c r="K150" s="101"/>
      <c r="L150" s="150"/>
      <c r="M150" s="155"/>
      <c r="N150" s="155"/>
      <c r="O150" s="156"/>
      <c r="P150" s="156"/>
    </row>
    <row r="151">
      <c r="A151" s="132"/>
      <c r="B151" s="132"/>
      <c r="C151" s="74"/>
      <c r="D151" s="144"/>
      <c r="E151" s="145"/>
      <c r="F151" s="73"/>
      <c r="G151" s="146"/>
      <c r="H151" s="147"/>
      <c r="I151" s="148"/>
      <c r="J151" s="149"/>
      <c r="K151" s="101"/>
      <c r="L151" s="150"/>
      <c r="M151" s="155"/>
      <c r="N151" s="155"/>
      <c r="O151" s="156"/>
      <c r="P151" s="156"/>
    </row>
    <row r="152">
      <c r="A152" s="132"/>
      <c r="B152" s="132"/>
      <c r="C152" s="74"/>
      <c r="D152" s="144"/>
      <c r="E152" s="145"/>
      <c r="F152" s="73"/>
      <c r="G152" s="146"/>
      <c r="H152" s="147"/>
      <c r="I152" s="148"/>
      <c r="J152" s="149"/>
      <c r="K152" s="101"/>
      <c r="L152" s="150"/>
      <c r="M152" s="155"/>
      <c r="N152" s="155"/>
      <c r="O152" s="156"/>
      <c r="P152" s="156"/>
    </row>
    <row r="153">
      <c r="A153" s="132"/>
      <c r="B153" s="132"/>
      <c r="C153" s="74"/>
      <c r="D153" s="144"/>
      <c r="E153" s="145"/>
      <c r="F153" s="73"/>
      <c r="G153" s="146"/>
      <c r="H153" s="147"/>
      <c r="I153" s="148"/>
      <c r="J153" s="149"/>
      <c r="K153" s="101"/>
      <c r="L153" s="150"/>
      <c r="M153" s="155"/>
      <c r="N153" s="155"/>
      <c r="O153" s="156"/>
      <c r="P153" s="156"/>
    </row>
    <row r="154">
      <c r="A154" s="132"/>
      <c r="B154" s="132"/>
      <c r="C154" s="74"/>
      <c r="D154" s="144"/>
      <c r="E154" s="145"/>
      <c r="F154" s="73"/>
      <c r="G154" s="146"/>
      <c r="H154" s="147"/>
      <c r="I154" s="148"/>
      <c r="J154" s="149"/>
      <c r="K154" s="101"/>
      <c r="L154" s="150"/>
      <c r="M154" s="155"/>
      <c r="N154" s="155"/>
      <c r="O154" s="156"/>
      <c r="P154" s="156"/>
    </row>
    <row r="155">
      <c r="A155" s="132"/>
      <c r="B155" s="132"/>
      <c r="C155" s="74"/>
      <c r="D155" s="144"/>
      <c r="E155" s="145"/>
      <c r="F155" s="73"/>
      <c r="G155" s="146"/>
      <c r="H155" s="147"/>
      <c r="I155" s="148"/>
      <c r="J155" s="149"/>
      <c r="K155" s="101"/>
      <c r="L155" s="150"/>
      <c r="M155" s="155"/>
      <c r="N155" s="155"/>
      <c r="O155" s="156"/>
      <c r="P155" s="156"/>
    </row>
    <row r="156">
      <c r="A156" s="132"/>
      <c r="B156" s="132"/>
      <c r="C156" s="74"/>
      <c r="D156" s="144"/>
      <c r="E156" s="145"/>
      <c r="F156" s="73"/>
      <c r="G156" s="146"/>
      <c r="H156" s="147"/>
      <c r="I156" s="148"/>
      <c r="J156" s="149"/>
      <c r="K156" s="101"/>
      <c r="L156" s="150"/>
      <c r="M156" s="155"/>
      <c r="N156" s="155"/>
      <c r="O156" s="156"/>
      <c r="P156" s="156"/>
    </row>
    <row r="157">
      <c r="A157" s="132"/>
      <c r="B157" s="132"/>
      <c r="C157" s="74"/>
      <c r="D157" s="144"/>
      <c r="E157" s="145"/>
      <c r="F157" s="73"/>
      <c r="G157" s="146"/>
      <c r="H157" s="147"/>
      <c r="I157" s="148"/>
      <c r="J157" s="149"/>
      <c r="K157" s="101"/>
      <c r="L157" s="150"/>
      <c r="M157" s="155"/>
      <c r="N157" s="155"/>
      <c r="O157" s="156"/>
      <c r="P157" s="156"/>
    </row>
    <row r="158">
      <c r="A158" s="132"/>
      <c r="B158" s="132"/>
      <c r="C158" s="74"/>
      <c r="D158" s="144"/>
      <c r="E158" s="145"/>
      <c r="F158" s="73"/>
      <c r="G158" s="146"/>
      <c r="H158" s="147"/>
      <c r="I158" s="148"/>
      <c r="J158" s="149"/>
      <c r="K158" s="101"/>
      <c r="L158" s="150"/>
      <c r="M158" s="155"/>
      <c r="N158" s="155"/>
      <c r="O158" s="156"/>
      <c r="P158" s="156"/>
    </row>
    <row r="159">
      <c r="A159" s="132"/>
      <c r="B159" s="132"/>
      <c r="C159" s="74"/>
      <c r="D159" s="144"/>
      <c r="E159" s="145"/>
      <c r="F159" s="73"/>
      <c r="G159" s="146"/>
      <c r="H159" s="147"/>
      <c r="I159" s="148"/>
      <c r="J159" s="149"/>
      <c r="K159" s="101"/>
      <c r="L159" s="150"/>
      <c r="M159" s="155"/>
      <c r="N159" s="155"/>
      <c r="O159" s="156"/>
      <c r="P159" s="156"/>
    </row>
    <row r="160">
      <c r="A160" s="132"/>
      <c r="B160" s="132"/>
      <c r="C160" s="74"/>
      <c r="D160" s="144"/>
      <c r="E160" s="145"/>
      <c r="F160" s="73"/>
      <c r="G160" s="146"/>
      <c r="H160" s="147"/>
      <c r="I160" s="148"/>
      <c r="J160" s="149"/>
      <c r="K160" s="101"/>
      <c r="L160" s="150"/>
      <c r="M160" s="155"/>
      <c r="N160" s="155"/>
      <c r="O160" s="156"/>
      <c r="P160" s="156"/>
    </row>
    <row r="161">
      <c r="A161" s="132"/>
      <c r="B161" s="132"/>
      <c r="C161" s="74"/>
      <c r="D161" s="144"/>
      <c r="E161" s="145"/>
      <c r="F161" s="73"/>
      <c r="G161" s="146"/>
      <c r="H161" s="147"/>
      <c r="I161" s="148"/>
      <c r="J161" s="149"/>
      <c r="K161" s="101"/>
      <c r="L161" s="150"/>
      <c r="M161" s="155"/>
      <c r="N161" s="155"/>
      <c r="O161" s="156"/>
      <c r="P161" s="156"/>
    </row>
    <row r="162">
      <c r="A162" s="132"/>
      <c r="B162" s="132"/>
      <c r="C162" s="74"/>
      <c r="D162" s="144"/>
      <c r="E162" s="145"/>
      <c r="F162" s="73"/>
      <c r="G162" s="146"/>
      <c r="H162" s="147"/>
      <c r="I162" s="148"/>
      <c r="J162" s="149"/>
      <c r="K162" s="101"/>
      <c r="L162" s="150"/>
      <c r="M162" s="155"/>
      <c r="N162" s="155"/>
      <c r="O162" s="156"/>
      <c r="P162" s="156"/>
    </row>
    <row r="163">
      <c r="A163" s="132"/>
      <c r="B163" s="132"/>
      <c r="C163" s="74"/>
      <c r="D163" s="144"/>
      <c r="E163" s="145"/>
      <c r="F163" s="73"/>
      <c r="G163" s="146"/>
      <c r="H163" s="147"/>
      <c r="I163" s="148"/>
      <c r="J163" s="149"/>
      <c r="K163" s="101"/>
      <c r="L163" s="150"/>
      <c r="M163" s="155"/>
      <c r="N163" s="155"/>
      <c r="O163" s="156"/>
      <c r="P163" s="156"/>
    </row>
    <row r="164">
      <c r="A164" s="132"/>
      <c r="B164" s="132"/>
      <c r="C164" s="74"/>
      <c r="D164" s="144"/>
      <c r="E164" s="145"/>
      <c r="F164" s="73"/>
      <c r="G164" s="146"/>
      <c r="H164" s="147"/>
      <c r="I164" s="148"/>
      <c r="J164" s="149"/>
      <c r="K164" s="101"/>
      <c r="L164" s="150"/>
      <c r="M164" s="155"/>
      <c r="N164" s="155"/>
      <c r="O164" s="156"/>
      <c r="P164" s="156"/>
    </row>
    <row r="165">
      <c r="A165" s="132"/>
      <c r="B165" s="132"/>
      <c r="C165" s="74"/>
      <c r="D165" s="144"/>
      <c r="E165" s="145"/>
      <c r="F165" s="73"/>
      <c r="G165" s="146"/>
      <c r="H165" s="147"/>
      <c r="I165" s="148"/>
      <c r="J165" s="149"/>
      <c r="K165" s="101"/>
      <c r="L165" s="150"/>
      <c r="M165" s="155"/>
      <c r="N165" s="155"/>
      <c r="O165" s="156"/>
      <c r="P165" s="156"/>
    </row>
    <row r="166">
      <c r="A166" s="132"/>
      <c r="B166" s="132"/>
      <c r="C166" s="74"/>
      <c r="D166" s="144"/>
      <c r="E166" s="145"/>
      <c r="F166" s="73"/>
      <c r="G166" s="146"/>
      <c r="H166" s="147"/>
      <c r="I166" s="148"/>
      <c r="J166" s="149"/>
      <c r="K166" s="101"/>
      <c r="L166" s="150"/>
      <c r="M166" s="155"/>
      <c r="N166" s="155"/>
      <c r="O166" s="156"/>
      <c r="P166" s="156"/>
    </row>
    <row r="167">
      <c r="A167" s="132"/>
      <c r="B167" s="132"/>
      <c r="C167" s="74"/>
      <c r="D167" s="144"/>
      <c r="E167" s="145"/>
      <c r="F167" s="73"/>
      <c r="G167" s="146"/>
      <c r="H167" s="147"/>
      <c r="I167" s="148"/>
      <c r="J167" s="149"/>
      <c r="K167" s="101"/>
      <c r="L167" s="150"/>
      <c r="M167" s="155"/>
      <c r="N167" s="155"/>
      <c r="O167" s="156"/>
      <c r="P167" s="156"/>
    </row>
    <row r="168">
      <c r="A168" s="132"/>
      <c r="B168" s="132"/>
      <c r="C168" s="74"/>
      <c r="D168" s="144"/>
      <c r="E168" s="145"/>
      <c r="F168" s="73"/>
      <c r="G168" s="146"/>
      <c r="H168" s="147"/>
      <c r="I168" s="148"/>
      <c r="J168" s="149"/>
      <c r="K168" s="101"/>
      <c r="L168" s="150"/>
      <c r="M168" s="155"/>
      <c r="N168" s="155"/>
      <c r="O168" s="156"/>
      <c r="P168" s="156"/>
    </row>
    <row r="169">
      <c r="A169" s="132"/>
      <c r="B169" s="132"/>
      <c r="C169" s="74"/>
      <c r="D169" s="144"/>
      <c r="E169" s="145"/>
      <c r="F169" s="73"/>
      <c r="G169" s="146"/>
      <c r="H169" s="147"/>
      <c r="I169" s="148"/>
      <c r="J169" s="149"/>
      <c r="K169" s="101"/>
      <c r="L169" s="150"/>
      <c r="M169" s="155"/>
      <c r="N169" s="155"/>
      <c r="O169" s="156"/>
      <c r="P169" s="156"/>
    </row>
    <row r="170">
      <c r="A170" s="132"/>
      <c r="B170" s="132"/>
      <c r="C170" s="74"/>
      <c r="D170" s="144"/>
      <c r="E170" s="145"/>
      <c r="F170" s="73"/>
      <c r="G170" s="146"/>
      <c r="H170" s="147"/>
      <c r="I170" s="148"/>
      <c r="J170" s="149"/>
      <c r="K170" s="101"/>
      <c r="L170" s="150"/>
      <c r="M170" s="155"/>
      <c r="N170" s="155"/>
      <c r="O170" s="156"/>
      <c r="P170" s="156"/>
    </row>
    <row r="171">
      <c r="A171" s="132"/>
      <c r="B171" s="132"/>
      <c r="C171" s="74"/>
      <c r="D171" s="144"/>
      <c r="E171" s="145"/>
      <c r="F171" s="73"/>
      <c r="G171" s="146"/>
      <c r="H171" s="147"/>
      <c r="I171" s="148"/>
      <c r="J171" s="149"/>
      <c r="K171" s="101"/>
      <c r="L171" s="150"/>
      <c r="M171" s="155"/>
      <c r="N171" s="155"/>
      <c r="O171" s="156"/>
      <c r="P171" s="156"/>
    </row>
    <row r="172">
      <c r="A172" s="132"/>
      <c r="B172" s="132"/>
      <c r="C172" s="74"/>
      <c r="D172" s="144"/>
      <c r="E172" s="145"/>
      <c r="F172" s="73"/>
      <c r="G172" s="146"/>
      <c r="H172" s="147"/>
      <c r="I172" s="148"/>
      <c r="J172" s="149"/>
      <c r="K172" s="101"/>
      <c r="L172" s="150"/>
      <c r="M172" s="155"/>
      <c r="N172" s="155"/>
      <c r="O172" s="156"/>
      <c r="P172" s="156"/>
    </row>
    <row r="173">
      <c r="A173" s="132"/>
      <c r="B173" s="132"/>
      <c r="C173" s="74"/>
      <c r="D173" s="144"/>
      <c r="E173" s="145"/>
      <c r="F173" s="73"/>
      <c r="G173" s="146"/>
      <c r="H173" s="147"/>
      <c r="I173" s="148"/>
      <c r="J173" s="149"/>
      <c r="K173" s="101"/>
      <c r="L173" s="150"/>
      <c r="M173" s="155"/>
      <c r="N173" s="155"/>
      <c r="O173" s="156"/>
      <c r="P173" s="156"/>
    </row>
    <row r="174">
      <c r="A174" s="132"/>
      <c r="B174" s="132"/>
      <c r="C174" s="74"/>
      <c r="D174" s="144"/>
      <c r="E174" s="145"/>
      <c r="F174" s="73"/>
      <c r="G174" s="146"/>
      <c r="H174" s="147"/>
      <c r="I174" s="148"/>
      <c r="J174" s="149"/>
      <c r="K174" s="101"/>
      <c r="L174" s="150"/>
      <c r="M174" s="155"/>
      <c r="N174" s="155"/>
      <c r="O174" s="156"/>
      <c r="P174" s="156"/>
    </row>
    <row r="175">
      <c r="A175" s="132"/>
      <c r="B175" s="132"/>
      <c r="C175" s="74"/>
      <c r="D175" s="144"/>
      <c r="E175" s="145"/>
      <c r="F175" s="73"/>
      <c r="G175" s="146"/>
      <c r="H175" s="147"/>
      <c r="I175" s="148"/>
      <c r="J175" s="149"/>
      <c r="K175" s="101"/>
      <c r="L175" s="150"/>
      <c r="M175" s="155"/>
      <c r="N175" s="155"/>
      <c r="O175" s="156"/>
      <c r="P175" s="156"/>
    </row>
    <row r="176">
      <c r="A176" s="132"/>
      <c r="B176" s="132"/>
      <c r="C176" s="74"/>
      <c r="D176" s="144"/>
      <c r="E176" s="145"/>
      <c r="F176" s="73"/>
      <c r="G176" s="146"/>
      <c r="H176" s="147"/>
      <c r="I176" s="148"/>
      <c r="J176" s="149"/>
      <c r="K176" s="101"/>
      <c r="L176" s="150"/>
      <c r="M176" s="155"/>
      <c r="N176" s="155"/>
      <c r="O176" s="156"/>
      <c r="P176" s="156"/>
    </row>
    <row r="177">
      <c r="A177" s="132"/>
      <c r="B177" s="132"/>
      <c r="C177" s="74"/>
      <c r="D177" s="144"/>
      <c r="E177" s="145"/>
      <c r="F177" s="73"/>
      <c r="G177" s="146"/>
      <c r="H177" s="147"/>
      <c r="I177" s="148"/>
      <c r="J177" s="149"/>
      <c r="K177" s="101"/>
      <c r="L177" s="150"/>
      <c r="M177" s="155"/>
      <c r="N177" s="155"/>
      <c r="O177" s="156"/>
      <c r="P177" s="156"/>
    </row>
    <row r="178">
      <c r="A178" s="132"/>
      <c r="B178" s="132"/>
      <c r="C178" s="74"/>
      <c r="D178" s="144"/>
      <c r="E178" s="145"/>
      <c r="F178" s="73"/>
      <c r="G178" s="146"/>
      <c r="H178" s="147"/>
      <c r="I178" s="148"/>
      <c r="J178" s="149"/>
      <c r="K178" s="101"/>
      <c r="L178" s="150"/>
      <c r="M178" s="155"/>
      <c r="N178" s="155"/>
      <c r="O178" s="156"/>
      <c r="P178" s="156"/>
    </row>
    <row r="179">
      <c r="A179" s="132"/>
      <c r="B179" s="132"/>
      <c r="C179" s="74"/>
      <c r="D179" s="144"/>
      <c r="E179" s="145"/>
      <c r="F179" s="73"/>
      <c r="G179" s="146"/>
      <c r="H179" s="147"/>
      <c r="I179" s="148"/>
      <c r="J179" s="149"/>
      <c r="K179" s="101"/>
      <c r="L179" s="150"/>
      <c r="M179" s="155"/>
      <c r="N179" s="155"/>
      <c r="O179" s="156"/>
      <c r="P179" s="156"/>
    </row>
    <row r="180">
      <c r="A180" s="132"/>
      <c r="B180" s="132"/>
      <c r="C180" s="74"/>
      <c r="D180" s="144"/>
      <c r="E180" s="145"/>
      <c r="F180" s="73"/>
      <c r="G180" s="146"/>
      <c r="H180" s="147"/>
      <c r="I180" s="148"/>
      <c r="J180" s="149"/>
      <c r="K180" s="101"/>
      <c r="L180" s="150"/>
      <c r="M180" s="155"/>
      <c r="N180" s="155"/>
      <c r="O180" s="156"/>
      <c r="P180" s="156"/>
    </row>
    <row r="181">
      <c r="A181" s="132"/>
      <c r="B181" s="132"/>
      <c r="C181" s="74"/>
      <c r="D181" s="144"/>
      <c r="E181" s="145"/>
      <c r="F181" s="73"/>
      <c r="G181" s="146"/>
      <c r="H181" s="147"/>
      <c r="I181" s="148"/>
      <c r="J181" s="149"/>
      <c r="K181" s="101"/>
      <c r="L181" s="150"/>
      <c r="M181" s="155"/>
      <c r="N181" s="155"/>
      <c r="O181" s="156"/>
      <c r="P181" s="156"/>
    </row>
    <row r="182">
      <c r="A182" s="132"/>
      <c r="B182" s="132"/>
      <c r="C182" s="74"/>
      <c r="D182" s="144"/>
      <c r="E182" s="145"/>
      <c r="F182" s="73"/>
      <c r="G182" s="146"/>
      <c r="H182" s="147"/>
      <c r="I182" s="148"/>
      <c r="J182" s="149"/>
      <c r="K182" s="101"/>
      <c r="L182" s="150"/>
      <c r="M182" s="155"/>
      <c r="N182" s="155"/>
      <c r="O182" s="156"/>
      <c r="P182" s="156"/>
    </row>
    <row r="183">
      <c r="A183" s="132"/>
      <c r="B183" s="132"/>
      <c r="C183" s="74"/>
      <c r="D183" s="144"/>
      <c r="E183" s="145"/>
      <c r="F183" s="73"/>
      <c r="G183" s="146"/>
      <c r="H183" s="147"/>
      <c r="I183" s="148"/>
      <c r="J183" s="149"/>
      <c r="K183" s="101"/>
      <c r="L183" s="150"/>
      <c r="M183" s="155"/>
      <c r="N183" s="155"/>
      <c r="O183" s="156"/>
      <c r="P183" s="156"/>
    </row>
    <row r="184">
      <c r="A184" s="132"/>
      <c r="B184" s="132"/>
      <c r="C184" s="74"/>
      <c r="D184" s="144"/>
      <c r="E184" s="145"/>
      <c r="F184" s="73"/>
      <c r="G184" s="146"/>
      <c r="H184" s="147"/>
      <c r="I184" s="148"/>
      <c r="J184" s="149"/>
      <c r="K184" s="101"/>
      <c r="L184" s="150"/>
      <c r="M184" s="155"/>
      <c r="N184" s="155"/>
      <c r="O184" s="156"/>
      <c r="P184" s="156"/>
    </row>
    <row r="185">
      <c r="A185" s="132"/>
      <c r="B185" s="132"/>
      <c r="C185" s="74"/>
      <c r="D185" s="144"/>
      <c r="E185" s="145"/>
      <c r="F185" s="73"/>
      <c r="G185" s="146"/>
      <c r="H185" s="147"/>
      <c r="I185" s="148"/>
      <c r="J185" s="149"/>
      <c r="K185" s="101"/>
      <c r="L185" s="150"/>
      <c r="M185" s="155"/>
      <c r="N185" s="155"/>
      <c r="O185" s="156"/>
      <c r="P185" s="156"/>
    </row>
    <row r="186">
      <c r="A186" s="132"/>
      <c r="B186" s="132"/>
      <c r="C186" s="74"/>
      <c r="D186" s="144"/>
      <c r="E186" s="145"/>
      <c r="F186" s="73"/>
      <c r="G186" s="146"/>
      <c r="H186" s="147"/>
      <c r="I186" s="148"/>
      <c r="J186" s="149"/>
      <c r="K186" s="101"/>
      <c r="L186" s="150"/>
      <c r="M186" s="155"/>
      <c r="N186" s="155"/>
      <c r="O186" s="156"/>
      <c r="P186" s="156"/>
    </row>
    <row r="187">
      <c r="A187" s="132"/>
      <c r="B187" s="132"/>
      <c r="C187" s="74"/>
      <c r="D187" s="144"/>
      <c r="E187" s="145"/>
      <c r="F187" s="73"/>
      <c r="G187" s="146"/>
      <c r="H187" s="147"/>
      <c r="I187" s="148"/>
      <c r="J187" s="149"/>
      <c r="K187" s="101"/>
      <c r="L187" s="150"/>
      <c r="M187" s="155"/>
      <c r="N187" s="155"/>
      <c r="O187" s="156"/>
      <c r="P187" s="156"/>
    </row>
    <row r="188">
      <c r="A188" s="132"/>
      <c r="B188" s="132"/>
      <c r="C188" s="74"/>
      <c r="D188" s="144"/>
      <c r="E188" s="145"/>
      <c r="F188" s="73"/>
      <c r="G188" s="146"/>
      <c r="H188" s="147"/>
      <c r="I188" s="148"/>
      <c r="J188" s="149"/>
      <c r="K188" s="101"/>
      <c r="L188" s="150"/>
      <c r="M188" s="155"/>
      <c r="N188" s="155"/>
      <c r="O188" s="156"/>
      <c r="P188" s="156"/>
    </row>
    <row r="189">
      <c r="A189" s="132"/>
      <c r="B189" s="132"/>
      <c r="C189" s="74"/>
      <c r="D189" s="144"/>
      <c r="E189" s="145"/>
      <c r="F189" s="73"/>
      <c r="G189" s="146"/>
      <c r="H189" s="147"/>
      <c r="I189" s="148"/>
      <c r="J189" s="149"/>
      <c r="K189" s="101"/>
      <c r="L189" s="150"/>
      <c r="M189" s="155"/>
      <c r="N189" s="155"/>
      <c r="O189" s="156"/>
      <c r="P189" s="156"/>
    </row>
    <row r="190">
      <c r="A190" s="132"/>
      <c r="B190" s="132"/>
      <c r="C190" s="74"/>
      <c r="D190" s="144"/>
      <c r="E190" s="145"/>
      <c r="F190" s="73"/>
      <c r="G190" s="146"/>
      <c r="H190" s="147"/>
      <c r="I190" s="148"/>
      <c r="J190" s="149"/>
      <c r="K190" s="101"/>
      <c r="L190" s="150"/>
      <c r="M190" s="155"/>
      <c r="N190" s="155"/>
      <c r="O190" s="156"/>
      <c r="P190" s="156"/>
    </row>
    <row r="191">
      <c r="A191" s="132"/>
      <c r="B191" s="132"/>
      <c r="C191" s="74"/>
      <c r="D191" s="144"/>
      <c r="E191" s="145"/>
      <c r="F191" s="73"/>
      <c r="G191" s="146"/>
      <c r="H191" s="147"/>
      <c r="I191" s="148"/>
      <c r="J191" s="149"/>
      <c r="K191" s="101"/>
      <c r="L191" s="150"/>
      <c r="M191" s="155"/>
      <c r="N191" s="155"/>
      <c r="O191" s="156"/>
      <c r="P191" s="156"/>
    </row>
    <row r="192">
      <c r="A192" s="132"/>
      <c r="B192" s="132"/>
      <c r="C192" s="74"/>
      <c r="D192" s="144"/>
      <c r="E192" s="145"/>
      <c r="F192" s="73"/>
      <c r="G192" s="146"/>
      <c r="H192" s="147"/>
      <c r="I192" s="148"/>
      <c r="J192" s="149"/>
      <c r="K192" s="101"/>
      <c r="L192" s="150"/>
      <c r="M192" s="155"/>
      <c r="N192" s="155"/>
      <c r="O192" s="156"/>
      <c r="P192" s="156"/>
    </row>
    <row r="193">
      <c r="A193" s="132"/>
      <c r="B193" s="132"/>
      <c r="C193" s="74"/>
      <c r="D193" s="144"/>
      <c r="E193" s="145"/>
      <c r="F193" s="73"/>
      <c r="G193" s="146"/>
      <c r="H193" s="147"/>
      <c r="I193" s="148"/>
      <c r="J193" s="149"/>
      <c r="K193" s="101"/>
      <c r="L193" s="150"/>
      <c r="M193" s="155"/>
      <c r="N193" s="155"/>
      <c r="O193" s="156"/>
      <c r="P193" s="156"/>
    </row>
    <row r="194">
      <c r="A194" s="132"/>
      <c r="B194" s="132"/>
      <c r="C194" s="74"/>
      <c r="D194" s="144"/>
      <c r="E194" s="145"/>
      <c r="F194" s="73"/>
      <c r="G194" s="146"/>
      <c r="H194" s="147"/>
      <c r="I194" s="148"/>
      <c r="J194" s="149"/>
      <c r="K194" s="101"/>
      <c r="L194" s="150"/>
      <c r="M194" s="155"/>
      <c r="N194" s="155"/>
      <c r="O194" s="156"/>
      <c r="P194" s="156"/>
    </row>
    <row r="195">
      <c r="A195" s="132"/>
      <c r="B195" s="132"/>
      <c r="C195" s="74"/>
      <c r="D195" s="144"/>
      <c r="E195" s="145"/>
      <c r="F195" s="73"/>
      <c r="G195" s="146"/>
      <c r="H195" s="147"/>
      <c r="I195" s="148"/>
      <c r="J195" s="149"/>
      <c r="K195" s="101"/>
      <c r="L195" s="150"/>
      <c r="M195" s="155"/>
      <c r="N195" s="155"/>
      <c r="O195" s="156"/>
      <c r="P195" s="156"/>
    </row>
    <row r="196">
      <c r="A196" s="132"/>
      <c r="B196" s="132"/>
      <c r="C196" s="74"/>
      <c r="D196" s="144"/>
      <c r="E196" s="145"/>
      <c r="F196" s="73"/>
      <c r="G196" s="146"/>
      <c r="H196" s="147"/>
      <c r="I196" s="148"/>
      <c r="J196" s="149"/>
      <c r="K196" s="101"/>
      <c r="L196" s="150"/>
      <c r="M196" s="155"/>
      <c r="N196" s="155"/>
      <c r="O196" s="156"/>
      <c r="P196" s="156"/>
    </row>
    <row r="197">
      <c r="A197" s="132"/>
      <c r="B197" s="132"/>
      <c r="C197" s="74"/>
      <c r="D197" s="144"/>
      <c r="E197" s="145"/>
      <c r="F197" s="73"/>
      <c r="G197" s="146"/>
      <c r="H197" s="147"/>
      <c r="I197" s="148"/>
      <c r="J197" s="149"/>
      <c r="K197" s="101"/>
      <c r="L197" s="150"/>
      <c r="M197" s="155"/>
      <c r="N197" s="155"/>
      <c r="O197" s="156"/>
      <c r="P197" s="156"/>
    </row>
    <row r="198">
      <c r="A198" s="132"/>
      <c r="B198" s="132"/>
      <c r="C198" s="74"/>
      <c r="D198" s="144"/>
      <c r="E198" s="145"/>
      <c r="F198" s="73"/>
      <c r="G198" s="146"/>
      <c r="H198" s="147"/>
      <c r="I198" s="148"/>
      <c r="J198" s="149"/>
      <c r="K198" s="101"/>
      <c r="L198" s="150"/>
      <c r="M198" s="155"/>
      <c r="N198" s="155"/>
      <c r="O198" s="156"/>
      <c r="P198" s="156"/>
    </row>
    <row r="199">
      <c r="A199" s="132"/>
      <c r="B199" s="132"/>
      <c r="C199" s="74"/>
      <c r="D199" s="144"/>
      <c r="E199" s="145"/>
      <c r="F199" s="73"/>
      <c r="G199" s="146"/>
      <c r="H199" s="147"/>
      <c r="I199" s="148"/>
      <c r="J199" s="149"/>
      <c r="K199" s="101"/>
      <c r="L199" s="150"/>
      <c r="M199" s="155"/>
      <c r="N199" s="155"/>
      <c r="O199" s="156"/>
      <c r="P199" s="156"/>
    </row>
    <row r="200">
      <c r="A200" s="132"/>
      <c r="B200" s="132"/>
      <c r="C200" s="74"/>
      <c r="D200" s="144"/>
      <c r="E200" s="145"/>
      <c r="F200" s="73"/>
      <c r="G200" s="146"/>
      <c r="H200" s="147"/>
      <c r="I200" s="148"/>
      <c r="J200" s="149"/>
      <c r="K200" s="101"/>
      <c r="L200" s="150"/>
      <c r="M200" s="155"/>
      <c r="N200" s="155"/>
      <c r="O200" s="156"/>
      <c r="P200" s="156"/>
    </row>
    <row r="201">
      <c r="A201" s="132"/>
      <c r="B201" s="132"/>
      <c r="C201" s="74"/>
      <c r="D201" s="144"/>
      <c r="E201" s="145"/>
      <c r="F201" s="73"/>
      <c r="G201" s="146"/>
      <c r="H201" s="147"/>
      <c r="I201" s="148"/>
      <c r="J201" s="149"/>
      <c r="K201" s="101"/>
      <c r="L201" s="150"/>
      <c r="M201" s="155"/>
      <c r="N201" s="155"/>
      <c r="O201" s="156"/>
      <c r="P201" s="156"/>
    </row>
    <row r="202">
      <c r="A202" s="132"/>
      <c r="B202" s="132"/>
      <c r="C202" s="74"/>
      <c r="D202" s="144"/>
      <c r="E202" s="145"/>
      <c r="F202" s="73"/>
      <c r="G202" s="146"/>
      <c r="H202" s="147"/>
      <c r="I202" s="148"/>
      <c r="J202" s="149"/>
      <c r="K202" s="101"/>
      <c r="L202" s="150"/>
      <c r="M202" s="155"/>
      <c r="N202" s="155"/>
      <c r="O202" s="156"/>
      <c r="P202" s="156"/>
    </row>
    <row r="203">
      <c r="A203" s="132"/>
      <c r="B203" s="132"/>
      <c r="C203" s="74"/>
      <c r="D203" s="144"/>
      <c r="E203" s="145"/>
      <c r="F203" s="73"/>
      <c r="G203" s="146"/>
      <c r="H203" s="147"/>
      <c r="I203" s="148"/>
      <c r="J203" s="149"/>
      <c r="K203" s="101"/>
      <c r="L203" s="150"/>
      <c r="M203" s="155"/>
      <c r="N203" s="155"/>
      <c r="O203" s="156"/>
      <c r="P203" s="156"/>
    </row>
    <row r="204">
      <c r="A204" s="132"/>
      <c r="B204" s="132"/>
      <c r="C204" s="74"/>
      <c r="D204" s="144"/>
      <c r="E204" s="145"/>
      <c r="F204" s="73"/>
      <c r="G204" s="146"/>
      <c r="H204" s="147"/>
      <c r="I204" s="148"/>
      <c r="J204" s="149"/>
      <c r="K204" s="101"/>
      <c r="L204" s="150"/>
      <c r="M204" s="155"/>
      <c r="N204" s="155"/>
      <c r="O204" s="156"/>
      <c r="P204" s="156"/>
    </row>
    <row r="205">
      <c r="A205" s="132"/>
      <c r="B205" s="132"/>
      <c r="C205" s="74"/>
      <c r="D205" s="144"/>
      <c r="E205" s="145"/>
      <c r="F205" s="73"/>
      <c r="G205" s="146"/>
      <c r="H205" s="147"/>
      <c r="I205" s="148"/>
      <c r="J205" s="149"/>
      <c r="K205" s="101"/>
      <c r="L205" s="150"/>
      <c r="M205" s="155"/>
      <c r="N205" s="155"/>
      <c r="O205" s="156"/>
      <c r="P205" s="156"/>
    </row>
    <row r="206">
      <c r="A206" s="132"/>
      <c r="B206" s="132"/>
      <c r="C206" s="74"/>
      <c r="D206" s="144"/>
      <c r="E206" s="145"/>
      <c r="F206" s="73"/>
      <c r="G206" s="146"/>
      <c r="H206" s="147"/>
      <c r="I206" s="148"/>
      <c r="J206" s="149"/>
      <c r="K206" s="101"/>
      <c r="L206" s="150"/>
      <c r="M206" s="155"/>
      <c r="N206" s="155"/>
      <c r="O206" s="156"/>
      <c r="P206" s="156"/>
    </row>
    <row r="207">
      <c r="A207" s="132"/>
      <c r="B207" s="132"/>
      <c r="C207" s="74"/>
      <c r="D207" s="144"/>
      <c r="E207" s="145"/>
      <c r="F207" s="73"/>
      <c r="G207" s="146"/>
      <c r="H207" s="147"/>
      <c r="I207" s="148"/>
      <c r="J207" s="149"/>
      <c r="K207" s="101"/>
      <c r="L207" s="150"/>
      <c r="M207" s="155"/>
      <c r="N207" s="155"/>
      <c r="O207" s="156"/>
      <c r="P207" s="156"/>
    </row>
    <row r="208">
      <c r="A208" s="132"/>
      <c r="B208" s="132"/>
      <c r="C208" s="74"/>
      <c r="D208" s="144"/>
      <c r="E208" s="145"/>
      <c r="F208" s="73"/>
      <c r="G208" s="146"/>
      <c r="H208" s="147"/>
      <c r="I208" s="148"/>
      <c r="J208" s="149"/>
      <c r="K208" s="101"/>
      <c r="L208" s="150"/>
      <c r="M208" s="155"/>
      <c r="N208" s="155"/>
      <c r="O208" s="156"/>
      <c r="P208" s="156"/>
    </row>
    <row r="209">
      <c r="A209" s="132"/>
      <c r="B209" s="132"/>
      <c r="C209" s="74"/>
      <c r="D209" s="144"/>
      <c r="E209" s="145"/>
      <c r="F209" s="73"/>
      <c r="G209" s="146"/>
      <c r="H209" s="147"/>
      <c r="I209" s="148"/>
      <c r="J209" s="149"/>
      <c r="K209" s="101"/>
      <c r="L209" s="150"/>
      <c r="M209" s="155"/>
      <c r="N209" s="155"/>
      <c r="O209" s="156"/>
      <c r="P209" s="156"/>
    </row>
    <row r="210">
      <c r="A210" s="132"/>
      <c r="B210" s="132"/>
      <c r="C210" s="74"/>
      <c r="D210" s="144"/>
      <c r="E210" s="145"/>
      <c r="F210" s="73"/>
      <c r="G210" s="146"/>
      <c r="H210" s="147"/>
      <c r="I210" s="148"/>
      <c r="J210" s="149"/>
      <c r="K210" s="101"/>
      <c r="L210" s="150"/>
      <c r="M210" s="155"/>
      <c r="N210" s="155"/>
      <c r="O210" s="156"/>
      <c r="P210" s="156"/>
    </row>
    <row r="211">
      <c r="A211" s="132"/>
      <c r="B211" s="132"/>
      <c r="C211" s="74"/>
      <c r="D211" s="144"/>
      <c r="E211" s="145"/>
      <c r="F211" s="73"/>
      <c r="G211" s="146"/>
      <c r="H211" s="147"/>
      <c r="I211" s="148"/>
      <c r="J211" s="149"/>
      <c r="K211" s="101"/>
      <c r="L211" s="150"/>
      <c r="M211" s="155"/>
      <c r="N211" s="155"/>
      <c r="O211" s="156"/>
      <c r="P211" s="156"/>
    </row>
    <row r="212">
      <c r="A212" s="132"/>
      <c r="B212" s="132"/>
      <c r="C212" s="74"/>
      <c r="D212" s="144"/>
      <c r="E212" s="145"/>
      <c r="F212" s="73"/>
      <c r="G212" s="146"/>
      <c r="H212" s="147"/>
      <c r="I212" s="148"/>
      <c r="J212" s="149"/>
      <c r="K212" s="101"/>
      <c r="L212" s="150"/>
      <c r="M212" s="155"/>
      <c r="N212" s="155"/>
      <c r="O212" s="156"/>
      <c r="P212" s="156"/>
    </row>
    <row r="213">
      <c r="A213" s="132"/>
      <c r="B213" s="132"/>
      <c r="C213" s="74"/>
      <c r="D213" s="144"/>
      <c r="E213" s="145"/>
      <c r="F213" s="73"/>
      <c r="G213" s="146"/>
      <c r="H213" s="147"/>
      <c r="I213" s="148"/>
      <c r="J213" s="149"/>
      <c r="K213" s="101"/>
      <c r="L213" s="150"/>
      <c r="M213" s="155"/>
      <c r="N213" s="155"/>
      <c r="O213" s="156"/>
      <c r="P213" s="156"/>
    </row>
    <row r="214">
      <c r="A214" s="132"/>
      <c r="B214" s="132"/>
      <c r="C214" s="74"/>
      <c r="D214" s="144"/>
      <c r="E214" s="145"/>
      <c r="F214" s="73"/>
      <c r="G214" s="146"/>
      <c r="H214" s="147"/>
      <c r="I214" s="148"/>
      <c r="J214" s="149"/>
      <c r="K214" s="101"/>
      <c r="L214" s="150"/>
      <c r="M214" s="155"/>
      <c r="N214" s="155"/>
      <c r="O214" s="156"/>
      <c r="P214" s="156"/>
    </row>
    <row r="215">
      <c r="A215" s="132"/>
      <c r="B215" s="132"/>
      <c r="C215" s="74"/>
      <c r="D215" s="144"/>
      <c r="E215" s="145"/>
      <c r="F215" s="73"/>
      <c r="G215" s="146"/>
      <c r="H215" s="147"/>
      <c r="I215" s="148"/>
      <c r="J215" s="149"/>
      <c r="K215" s="101"/>
      <c r="L215" s="150"/>
      <c r="M215" s="155"/>
      <c r="N215" s="155"/>
      <c r="O215" s="156"/>
      <c r="P215" s="156"/>
    </row>
    <row r="216">
      <c r="A216" s="132"/>
      <c r="B216" s="132"/>
      <c r="C216" s="74"/>
      <c r="D216" s="144"/>
      <c r="E216" s="145"/>
      <c r="F216" s="73"/>
      <c r="G216" s="146"/>
      <c r="H216" s="147"/>
      <c r="I216" s="148"/>
      <c r="J216" s="149"/>
      <c r="K216" s="101"/>
      <c r="L216" s="150"/>
      <c r="M216" s="155"/>
      <c r="N216" s="155"/>
      <c r="O216" s="156"/>
      <c r="P216" s="156"/>
    </row>
    <row r="217">
      <c r="A217" s="132"/>
      <c r="B217" s="132"/>
      <c r="C217" s="74"/>
      <c r="D217" s="144"/>
      <c r="E217" s="145"/>
      <c r="F217" s="73"/>
      <c r="G217" s="146"/>
      <c r="H217" s="147"/>
      <c r="I217" s="148"/>
      <c r="J217" s="149"/>
      <c r="K217" s="101"/>
      <c r="L217" s="150"/>
      <c r="M217" s="155"/>
      <c r="N217" s="155"/>
      <c r="O217" s="156"/>
      <c r="P217" s="156"/>
    </row>
    <row r="218">
      <c r="A218" s="132"/>
      <c r="B218" s="132"/>
      <c r="C218" s="74"/>
      <c r="D218" s="144"/>
      <c r="E218" s="145"/>
      <c r="F218" s="73"/>
      <c r="G218" s="146"/>
      <c r="H218" s="147"/>
      <c r="I218" s="148"/>
      <c r="J218" s="149"/>
      <c r="K218" s="101"/>
      <c r="L218" s="150"/>
      <c r="M218" s="155"/>
      <c r="N218" s="155"/>
      <c r="O218" s="156"/>
      <c r="P218" s="156"/>
    </row>
    <row r="219">
      <c r="A219" s="132"/>
      <c r="B219" s="132"/>
      <c r="C219" s="74"/>
      <c r="D219" s="144"/>
      <c r="E219" s="145"/>
      <c r="F219" s="73"/>
      <c r="G219" s="146"/>
      <c r="H219" s="147"/>
      <c r="I219" s="148"/>
      <c r="J219" s="149"/>
      <c r="K219" s="101"/>
      <c r="L219" s="150"/>
      <c r="M219" s="155"/>
      <c r="N219" s="155"/>
      <c r="O219" s="156"/>
      <c r="P219" s="156"/>
    </row>
    <row r="220">
      <c r="A220" s="132"/>
      <c r="B220" s="132"/>
      <c r="C220" s="74"/>
      <c r="D220" s="144"/>
      <c r="E220" s="145"/>
      <c r="F220" s="73"/>
      <c r="G220" s="146"/>
      <c r="H220" s="147"/>
      <c r="I220" s="148"/>
      <c r="J220" s="149"/>
      <c r="K220" s="101"/>
      <c r="L220" s="150"/>
      <c r="M220" s="155"/>
      <c r="N220" s="155"/>
      <c r="O220" s="156"/>
      <c r="P220" s="156"/>
    </row>
    <row r="221">
      <c r="A221" s="132"/>
      <c r="B221" s="132"/>
      <c r="C221" s="74"/>
      <c r="D221" s="144"/>
      <c r="E221" s="145"/>
      <c r="F221" s="73"/>
      <c r="G221" s="146"/>
      <c r="H221" s="147"/>
      <c r="I221" s="148"/>
      <c r="J221" s="149"/>
      <c r="K221" s="101"/>
      <c r="L221" s="150"/>
      <c r="M221" s="155"/>
      <c r="N221" s="155"/>
      <c r="O221" s="156"/>
      <c r="P221" s="156"/>
    </row>
    <row r="222">
      <c r="A222" s="132"/>
      <c r="B222" s="132"/>
      <c r="C222" s="74"/>
      <c r="D222" s="144"/>
      <c r="E222" s="145"/>
      <c r="F222" s="73"/>
      <c r="G222" s="146"/>
      <c r="H222" s="147"/>
      <c r="I222" s="148"/>
      <c r="J222" s="149"/>
      <c r="K222" s="101"/>
      <c r="L222" s="150"/>
      <c r="M222" s="155"/>
      <c r="N222" s="155"/>
      <c r="O222" s="156"/>
      <c r="P222" s="156"/>
    </row>
    <row r="223">
      <c r="A223" s="132"/>
      <c r="B223" s="132"/>
      <c r="C223" s="74"/>
      <c r="D223" s="144"/>
      <c r="E223" s="145"/>
      <c r="F223" s="73"/>
      <c r="G223" s="146"/>
      <c r="H223" s="147"/>
      <c r="I223" s="148"/>
      <c r="J223" s="149"/>
      <c r="K223" s="101"/>
      <c r="L223" s="150"/>
      <c r="M223" s="155"/>
      <c r="N223" s="155"/>
      <c r="O223" s="156"/>
      <c r="P223" s="156"/>
    </row>
    <row r="224">
      <c r="A224" s="132"/>
      <c r="B224" s="132"/>
      <c r="C224" s="74"/>
      <c r="D224" s="144"/>
      <c r="E224" s="145"/>
      <c r="F224" s="73"/>
      <c r="G224" s="146"/>
      <c r="H224" s="147"/>
      <c r="I224" s="148"/>
      <c r="J224" s="149"/>
      <c r="K224" s="101"/>
      <c r="L224" s="150"/>
      <c r="M224" s="155"/>
      <c r="N224" s="155"/>
      <c r="O224" s="156"/>
      <c r="P224" s="156"/>
    </row>
    <row r="225">
      <c r="A225" s="132"/>
      <c r="B225" s="132"/>
      <c r="C225" s="74"/>
      <c r="D225" s="144"/>
      <c r="E225" s="145"/>
      <c r="F225" s="73"/>
      <c r="G225" s="146"/>
      <c r="H225" s="147"/>
      <c r="I225" s="148"/>
      <c r="J225" s="149"/>
      <c r="K225" s="101"/>
      <c r="L225" s="150"/>
      <c r="M225" s="155"/>
      <c r="N225" s="155"/>
      <c r="O225" s="156"/>
      <c r="P225" s="156"/>
    </row>
    <row r="226">
      <c r="A226" s="132"/>
      <c r="B226" s="132"/>
      <c r="C226" s="74"/>
      <c r="D226" s="144"/>
      <c r="E226" s="145"/>
      <c r="F226" s="73"/>
      <c r="G226" s="146"/>
      <c r="H226" s="147"/>
      <c r="I226" s="148"/>
      <c r="J226" s="149"/>
      <c r="K226" s="101"/>
      <c r="L226" s="150"/>
      <c r="M226" s="155"/>
      <c r="N226" s="155"/>
      <c r="O226" s="156"/>
      <c r="P226" s="156"/>
    </row>
    <row r="227">
      <c r="A227" s="132"/>
      <c r="B227" s="132"/>
      <c r="C227" s="74"/>
      <c r="D227" s="144"/>
      <c r="E227" s="145"/>
      <c r="F227" s="73"/>
      <c r="G227" s="146"/>
      <c r="H227" s="147"/>
      <c r="I227" s="148"/>
      <c r="J227" s="149"/>
      <c r="K227" s="101"/>
      <c r="L227" s="150"/>
      <c r="M227" s="155"/>
      <c r="N227" s="155"/>
      <c r="O227" s="156"/>
      <c r="P227" s="156"/>
    </row>
    <row r="228">
      <c r="A228" s="132"/>
      <c r="B228" s="132"/>
      <c r="C228" s="74"/>
      <c r="D228" s="144"/>
      <c r="E228" s="145"/>
      <c r="F228" s="73"/>
      <c r="G228" s="146"/>
      <c r="H228" s="147"/>
      <c r="I228" s="148"/>
      <c r="J228" s="149"/>
      <c r="K228" s="101"/>
      <c r="L228" s="150"/>
      <c r="M228" s="155"/>
      <c r="N228" s="155"/>
      <c r="O228" s="156"/>
      <c r="P228" s="156"/>
    </row>
    <row r="229">
      <c r="A229" s="132"/>
      <c r="B229" s="132"/>
      <c r="C229" s="74"/>
      <c r="D229" s="144"/>
      <c r="E229" s="145"/>
      <c r="F229" s="73"/>
      <c r="G229" s="146"/>
      <c r="H229" s="147"/>
      <c r="I229" s="148"/>
      <c r="J229" s="149"/>
      <c r="K229" s="101"/>
      <c r="L229" s="150"/>
      <c r="M229" s="155"/>
      <c r="N229" s="155"/>
      <c r="O229" s="156"/>
      <c r="P229" s="156"/>
    </row>
    <row r="230">
      <c r="A230" s="132"/>
      <c r="B230" s="132"/>
      <c r="C230" s="74"/>
      <c r="D230" s="144"/>
      <c r="E230" s="145"/>
      <c r="F230" s="73"/>
      <c r="G230" s="146"/>
      <c r="H230" s="147"/>
      <c r="I230" s="148"/>
      <c r="J230" s="149"/>
      <c r="K230" s="101"/>
      <c r="L230" s="150"/>
      <c r="M230" s="155"/>
      <c r="N230" s="155"/>
      <c r="O230" s="156"/>
      <c r="P230" s="156"/>
    </row>
    <row r="231">
      <c r="A231" s="132"/>
      <c r="B231" s="132"/>
      <c r="C231" s="74"/>
      <c r="D231" s="144"/>
      <c r="E231" s="145"/>
      <c r="F231" s="73"/>
      <c r="G231" s="146"/>
      <c r="H231" s="147"/>
      <c r="I231" s="148"/>
      <c r="J231" s="149"/>
      <c r="K231" s="101"/>
      <c r="L231" s="150"/>
      <c r="M231" s="155"/>
      <c r="N231" s="155"/>
      <c r="O231" s="156"/>
      <c r="P231" s="156"/>
    </row>
    <row r="232">
      <c r="A232" s="132"/>
      <c r="B232" s="132"/>
      <c r="C232" s="74"/>
      <c r="D232" s="144"/>
      <c r="E232" s="145"/>
      <c r="F232" s="73"/>
      <c r="G232" s="146"/>
      <c r="H232" s="147"/>
      <c r="I232" s="148"/>
      <c r="J232" s="149"/>
      <c r="K232" s="101"/>
      <c r="L232" s="150"/>
      <c r="M232" s="155"/>
      <c r="N232" s="155"/>
      <c r="O232" s="156"/>
      <c r="P232" s="156"/>
    </row>
    <row r="233">
      <c r="A233" s="132"/>
      <c r="B233" s="132"/>
      <c r="C233" s="74"/>
      <c r="D233" s="144"/>
      <c r="E233" s="145"/>
      <c r="F233" s="73"/>
      <c r="G233" s="146"/>
      <c r="H233" s="147"/>
      <c r="I233" s="148"/>
      <c r="J233" s="149"/>
      <c r="K233" s="101"/>
      <c r="L233" s="150"/>
      <c r="M233" s="155"/>
      <c r="N233" s="155"/>
      <c r="O233" s="156"/>
      <c r="P233" s="156"/>
    </row>
    <row r="234">
      <c r="A234" s="132"/>
      <c r="B234" s="132"/>
      <c r="C234" s="74"/>
      <c r="D234" s="144"/>
      <c r="E234" s="145"/>
      <c r="F234" s="73"/>
      <c r="G234" s="146"/>
      <c r="H234" s="147"/>
      <c r="I234" s="148"/>
      <c r="J234" s="149"/>
      <c r="K234" s="101"/>
      <c r="L234" s="150"/>
      <c r="M234" s="155"/>
      <c r="N234" s="155"/>
      <c r="O234" s="156"/>
      <c r="P234" s="156"/>
    </row>
    <row r="235">
      <c r="A235" s="132"/>
      <c r="B235" s="132"/>
      <c r="C235" s="74"/>
      <c r="D235" s="144"/>
      <c r="E235" s="145"/>
      <c r="F235" s="73"/>
      <c r="G235" s="146"/>
      <c r="H235" s="147"/>
      <c r="I235" s="148"/>
      <c r="J235" s="149"/>
      <c r="K235" s="101"/>
      <c r="L235" s="150"/>
      <c r="M235" s="155"/>
      <c r="N235" s="155"/>
      <c r="O235" s="156"/>
      <c r="P235" s="156"/>
    </row>
    <row r="236">
      <c r="A236" s="132"/>
      <c r="B236" s="132"/>
      <c r="C236" s="74"/>
      <c r="D236" s="144"/>
      <c r="E236" s="145"/>
      <c r="F236" s="73"/>
      <c r="G236" s="146"/>
      <c r="H236" s="147"/>
      <c r="I236" s="148"/>
      <c r="J236" s="149"/>
      <c r="K236" s="101"/>
      <c r="L236" s="150"/>
      <c r="M236" s="155"/>
      <c r="N236" s="155"/>
      <c r="O236" s="156"/>
      <c r="P236" s="156"/>
    </row>
    <row r="237">
      <c r="A237" s="132"/>
      <c r="B237" s="132"/>
      <c r="C237" s="74"/>
      <c r="D237" s="144"/>
      <c r="E237" s="145"/>
      <c r="F237" s="73"/>
      <c r="G237" s="146"/>
      <c r="H237" s="147"/>
      <c r="I237" s="148"/>
      <c r="J237" s="149"/>
      <c r="K237" s="101"/>
      <c r="L237" s="150"/>
      <c r="M237" s="155"/>
      <c r="N237" s="155"/>
      <c r="O237" s="156"/>
      <c r="P237" s="156"/>
    </row>
    <row r="238">
      <c r="A238" s="132"/>
      <c r="B238" s="132"/>
      <c r="C238" s="74"/>
      <c r="D238" s="144"/>
      <c r="E238" s="145"/>
      <c r="F238" s="73"/>
      <c r="G238" s="146"/>
      <c r="H238" s="147"/>
      <c r="I238" s="148"/>
      <c r="J238" s="149"/>
      <c r="K238" s="101"/>
      <c r="L238" s="150"/>
      <c r="M238" s="155"/>
      <c r="N238" s="155"/>
      <c r="O238" s="156"/>
      <c r="P238" s="156"/>
    </row>
    <row r="239">
      <c r="A239" s="132"/>
      <c r="B239" s="132"/>
      <c r="C239" s="74"/>
      <c r="D239" s="144"/>
      <c r="E239" s="145"/>
      <c r="F239" s="73"/>
      <c r="G239" s="146"/>
      <c r="H239" s="147"/>
      <c r="I239" s="148"/>
      <c r="J239" s="149"/>
      <c r="K239" s="101"/>
      <c r="L239" s="150"/>
      <c r="M239" s="155"/>
      <c r="N239" s="155"/>
      <c r="O239" s="156"/>
      <c r="P239" s="156"/>
    </row>
    <row r="240">
      <c r="A240" s="132"/>
      <c r="B240" s="132"/>
      <c r="C240" s="74"/>
      <c r="D240" s="144"/>
      <c r="E240" s="145"/>
      <c r="F240" s="73"/>
      <c r="G240" s="146"/>
      <c r="H240" s="147"/>
      <c r="I240" s="148"/>
      <c r="J240" s="149"/>
      <c r="K240" s="101"/>
      <c r="L240" s="150"/>
      <c r="M240" s="155"/>
      <c r="N240" s="155"/>
      <c r="O240" s="156"/>
      <c r="P240" s="156"/>
    </row>
    <row r="241">
      <c r="A241" s="132"/>
      <c r="B241" s="132"/>
      <c r="C241" s="74"/>
      <c r="D241" s="144"/>
      <c r="E241" s="145"/>
      <c r="F241" s="73"/>
      <c r="G241" s="146"/>
      <c r="H241" s="147"/>
      <c r="I241" s="148"/>
      <c r="J241" s="149"/>
      <c r="K241" s="101"/>
      <c r="L241" s="150"/>
      <c r="M241" s="155"/>
      <c r="N241" s="155"/>
      <c r="O241" s="156"/>
      <c r="P241" s="156"/>
    </row>
    <row r="242">
      <c r="A242" s="132"/>
      <c r="B242" s="132"/>
      <c r="C242" s="74"/>
      <c r="D242" s="144"/>
      <c r="E242" s="145"/>
      <c r="F242" s="73"/>
      <c r="G242" s="146"/>
      <c r="H242" s="147"/>
      <c r="I242" s="148"/>
      <c r="J242" s="149"/>
      <c r="K242" s="101"/>
      <c r="L242" s="150"/>
      <c r="M242" s="155"/>
      <c r="N242" s="155"/>
      <c r="O242" s="156"/>
      <c r="P242" s="156"/>
    </row>
    <row r="243">
      <c r="A243" s="132"/>
      <c r="B243" s="132"/>
      <c r="C243" s="74"/>
      <c r="D243" s="144"/>
      <c r="E243" s="145"/>
      <c r="F243" s="73"/>
      <c r="G243" s="146"/>
      <c r="H243" s="147"/>
      <c r="I243" s="148"/>
      <c r="J243" s="149"/>
      <c r="K243" s="101"/>
      <c r="L243" s="150"/>
      <c r="M243" s="155"/>
      <c r="N243" s="155"/>
      <c r="O243" s="156"/>
      <c r="P243" s="156"/>
    </row>
    <row r="244">
      <c r="A244" s="132"/>
      <c r="B244" s="132"/>
      <c r="C244" s="74"/>
      <c r="D244" s="144"/>
      <c r="E244" s="145"/>
      <c r="F244" s="73"/>
      <c r="G244" s="146"/>
      <c r="H244" s="147"/>
      <c r="I244" s="148"/>
      <c r="J244" s="149"/>
      <c r="K244" s="101"/>
      <c r="L244" s="150"/>
      <c r="M244" s="155"/>
      <c r="N244" s="155"/>
      <c r="O244" s="156"/>
      <c r="P244" s="156"/>
    </row>
    <row r="245">
      <c r="A245" s="132"/>
      <c r="B245" s="132"/>
      <c r="C245" s="74"/>
      <c r="D245" s="144"/>
      <c r="E245" s="145"/>
      <c r="F245" s="73"/>
      <c r="G245" s="146"/>
      <c r="H245" s="147"/>
      <c r="I245" s="148"/>
      <c r="J245" s="149"/>
      <c r="K245" s="101"/>
      <c r="L245" s="150"/>
      <c r="M245" s="155"/>
      <c r="N245" s="155"/>
      <c r="O245" s="156"/>
      <c r="P245" s="156"/>
    </row>
    <row r="246">
      <c r="A246" s="132"/>
      <c r="B246" s="132"/>
      <c r="C246" s="74"/>
      <c r="D246" s="144"/>
      <c r="E246" s="145"/>
      <c r="F246" s="73"/>
      <c r="G246" s="146"/>
      <c r="H246" s="147"/>
      <c r="I246" s="148"/>
      <c r="J246" s="149"/>
      <c r="K246" s="101"/>
      <c r="L246" s="150"/>
      <c r="M246" s="155"/>
      <c r="N246" s="155"/>
      <c r="O246" s="156"/>
      <c r="P246" s="156"/>
    </row>
    <row r="247">
      <c r="A247" s="132"/>
      <c r="B247" s="132"/>
      <c r="C247" s="74"/>
      <c r="D247" s="144"/>
      <c r="E247" s="145"/>
      <c r="F247" s="73"/>
      <c r="G247" s="146"/>
      <c r="H247" s="147"/>
      <c r="I247" s="148"/>
      <c r="J247" s="149"/>
      <c r="K247" s="101"/>
      <c r="L247" s="150"/>
      <c r="M247" s="155"/>
      <c r="N247" s="155"/>
      <c r="O247" s="156"/>
      <c r="P247" s="156"/>
    </row>
    <row r="248">
      <c r="A248" s="132"/>
      <c r="B248" s="132"/>
      <c r="C248" s="74"/>
      <c r="D248" s="144"/>
      <c r="E248" s="145"/>
      <c r="F248" s="73"/>
      <c r="G248" s="146"/>
      <c r="H248" s="147"/>
      <c r="I248" s="148"/>
      <c r="J248" s="149"/>
      <c r="K248" s="101"/>
      <c r="L248" s="150"/>
      <c r="M248" s="155"/>
      <c r="N248" s="155"/>
      <c r="O248" s="156"/>
      <c r="P248" s="156"/>
    </row>
    <row r="249">
      <c r="A249" s="132"/>
      <c r="B249" s="132"/>
      <c r="C249" s="74"/>
      <c r="D249" s="144"/>
      <c r="E249" s="145"/>
      <c r="F249" s="73"/>
      <c r="G249" s="146"/>
      <c r="H249" s="147"/>
      <c r="I249" s="148"/>
      <c r="J249" s="149"/>
      <c r="K249" s="101"/>
      <c r="L249" s="150"/>
      <c r="M249" s="155"/>
      <c r="N249" s="155"/>
      <c r="O249" s="156"/>
      <c r="P249" s="156"/>
    </row>
    <row r="250">
      <c r="A250" s="132"/>
      <c r="B250" s="132"/>
      <c r="C250" s="74"/>
      <c r="D250" s="144"/>
      <c r="E250" s="145"/>
      <c r="F250" s="73"/>
      <c r="G250" s="146"/>
      <c r="H250" s="147"/>
      <c r="I250" s="148"/>
      <c r="J250" s="149"/>
      <c r="K250" s="101"/>
      <c r="L250" s="150"/>
      <c r="M250" s="155"/>
      <c r="N250" s="155"/>
      <c r="O250" s="156"/>
      <c r="P250" s="156"/>
    </row>
    <row r="251">
      <c r="A251" s="132"/>
      <c r="B251" s="132"/>
      <c r="C251" s="74"/>
      <c r="D251" s="144"/>
      <c r="E251" s="145"/>
      <c r="F251" s="73"/>
      <c r="G251" s="146"/>
      <c r="H251" s="147"/>
      <c r="I251" s="148"/>
      <c r="J251" s="149"/>
      <c r="K251" s="101"/>
      <c r="L251" s="150"/>
      <c r="M251" s="155"/>
      <c r="N251" s="155"/>
      <c r="O251" s="156"/>
      <c r="P251" s="156"/>
    </row>
    <row r="252">
      <c r="A252" s="132"/>
      <c r="B252" s="132"/>
      <c r="C252" s="74"/>
      <c r="D252" s="144"/>
      <c r="E252" s="145"/>
      <c r="F252" s="73"/>
      <c r="G252" s="146"/>
      <c r="H252" s="147"/>
      <c r="I252" s="148"/>
      <c r="J252" s="149"/>
      <c r="K252" s="101"/>
      <c r="L252" s="150"/>
      <c r="M252" s="155"/>
      <c r="N252" s="155"/>
      <c r="O252" s="156"/>
      <c r="P252" s="156"/>
    </row>
    <row r="253">
      <c r="A253" s="132"/>
      <c r="B253" s="132"/>
      <c r="C253" s="74"/>
      <c r="D253" s="144"/>
      <c r="E253" s="145"/>
      <c r="F253" s="73"/>
      <c r="G253" s="146"/>
      <c r="H253" s="147"/>
      <c r="I253" s="148"/>
      <c r="J253" s="149"/>
      <c r="K253" s="101"/>
      <c r="L253" s="150"/>
      <c r="M253" s="155"/>
      <c r="N253" s="155"/>
      <c r="O253" s="156"/>
      <c r="P253" s="156"/>
    </row>
    <row r="254">
      <c r="A254" s="132"/>
      <c r="B254" s="132"/>
      <c r="C254" s="74"/>
      <c r="D254" s="144"/>
      <c r="E254" s="145"/>
      <c r="F254" s="73"/>
      <c r="G254" s="146"/>
      <c r="H254" s="147"/>
      <c r="I254" s="148"/>
      <c r="J254" s="149"/>
      <c r="K254" s="101"/>
      <c r="L254" s="150"/>
      <c r="M254" s="155"/>
      <c r="N254" s="155"/>
      <c r="O254" s="156"/>
      <c r="P254" s="156"/>
    </row>
    <row r="255">
      <c r="A255" s="132"/>
      <c r="B255" s="132"/>
      <c r="C255" s="74"/>
      <c r="D255" s="144"/>
      <c r="E255" s="145"/>
      <c r="F255" s="73"/>
      <c r="G255" s="146"/>
      <c r="H255" s="147"/>
      <c r="I255" s="148"/>
      <c r="J255" s="149"/>
      <c r="K255" s="101"/>
      <c r="L255" s="150"/>
      <c r="M255" s="155"/>
      <c r="N255" s="155"/>
      <c r="O255" s="156"/>
      <c r="P255" s="156"/>
    </row>
    <row r="256">
      <c r="A256" s="132"/>
      <c r="B256" s="132"/>
      <c r="C256" s="74"/>
      <c r="D256" s="144"/>
      <c r="E256" s="145"/>
      <c r="F256" s="73"/>
      <c r="G256" s="146"/>
      <c r="H256" s="147"/>
      <c r="I256" s="148"/>
      <c r="J256" s="149"/>
      <c r="K256" s="101"/>
      <c r="L256" s="150"/>
      <c r="M256" s="155"/>
      <c r="N256" s="155"/>
      <c r="O256" s="156"/>
      <c r="P256" s="156"/>
    </row>
    <row r="257">
      <c r="A257" s="132"/>
      <c r="B257" s="132"/>
      <c r="C257" s="74"/>
      <c r="D257" s="144"/>
      <c r="E257" s="145"/>
      <c r="F257" s="73"/>
      <c r="G257" s="146"/>
      <c r="H257" s="147"/>
      <c r="I257" s="148"/>
      <c r="J257" s="149"/>
      <c r="K257" s="101"/>
      <c r="L257" s="150"/>
      <c r="M257" s="155"/>
      <c r="N257" s="155"/>
      <c r="O257" s="156"/>
      <c r="P257" s="156"/>
    </row>
    <row r="258">
      <c r="A258" s="132"/>
      <c r="B258" s="132"/>
      <c r="C258" s="74"/>
      <c r="D258" s="144"/>
      <c r="E258" s="145"/>
      <c r="F258" s="73"/>
      <c r="G258" s="146"/>
      <c r="H258" s="147"/>
      <c r="I258" s="148"/>
      <c r="J258" s="149"/>
      <c r="K258" s="101"/>
      <c r="L258" s="150"/>
      <c r="M258" s="155"/>
      <c r="N258" s="155"/>
      <c r="O258" s="156"/>
      <c r="P258" s="156"/>
    </row>
    <row r="259">
      <c r="A259" s="132"/>
      <c r="B259" s="132"/>
      <c r="C259" s="74"/>
      <c r="D259" s="144"/>
      <c r="E259" s="145"/>
      <c r="F259" s="73"/>
      <c r="G259" s="146"/>
      <c r="H259" s="147"/>
      <c r="I259" s="148"/>
      <c r="J259" s="149"/>
      <c r="K259" s="101"/>
      <c r="L259" s="150"/>
      <c r="M259" s="155"/>
      <c r="N259" s="155"/>
      <c r="O259" s="156"/>
      <c r="P259" s="156"/>
    </row>
    <row r="260">
      <c r="A260" s="132"/>
      <c r="B260" s="132"/>
      <c r="C260" s="74"/>
      <c r="D260" s="144"/>
      <c r="E260" s="145"/>
      <c r="F260" s="73"/>
      <c r="G260" s="146"/>
      <c r="H260" s="147"/>
      <c r="I260" s="148"/>
      <c r="J260" s="149"/>
      <c r="K260" s="101"/>
      <c r="L260" s="150"/>
      <c r="M260" s="155"/>
      <c r="N260" s="155"/>
      <c r="O260" s="156"/>
      <c r="P260" s="156"/>
    </row>
    <row r="261">
      <c r="A261" s="132"/>
      <c r="B261" s="132"/>
      <c r="C261" s="74"/>
      <c r="D261" s="144"/>
      <c r="E261" s="145"/>
      <c r="F261" s="73"/>
      <c r="G261" s="146"/>
      <c r="H261" s="147"/>
      <c r="I261" s="148"/>
      <c r="J261" s="149"/>
      <c r="K261" s="101"/>
      <c r="L261" s="150"/>
      <c r="M261" s="155"/>
      <c r="N261" s="155"/>
      <c r="O261" s="156"/>
      <c r="P261" s="156"/>
    </row>
    <row r="262">
      <c r="A262" s="132"/>
      <c r="B262" s="132"/>
      <c r="C262" s="74"/>
      <c r="D262" s="144"/>
      <c r="E262" s="145"/>
      <c r="F262" s="73"/>
      <c r="G262" s="146"/>
      <c r="H262" s="147"/>
      <c r="I262" s="148"/>
      <c r="J262" s="149"/>
      <c r="K262" s="101"/>
      <c r="L262" s="150"/>
      <c r="M262" s="155"/>
      <c r="N262" s="155"/>
      <c r="O262" s="156"/>
      <c r="P262" s="156"/>
    </row>
    <row r="263">
      <c r="A263" s="132"/>
      <c r="B263" s="132"/>
      <c r="C263" s="74"/>
      <c r="D263" s="144"/>
      <c r="E263" s="145"/>
      <c r="F263" s="73"/>
      <c r="G263" s="146"/>
      <c r="H263" s="147"/>
      <c r="I263" s="148"/>
      <c r="J263" s="149"/>
      <c r="K263" s="101"/>
      <c r="L263" s="150"/>
      <c r="M263" s="155"/>
      <c r="N263" s="155"/>
      <c r="O263" s="156"/>
      <c r="P263" s="156"/>
    </row>
    <row r="264">
      <c r="A264" s="132"/>
      <c r="B264" s="132"/>
      <c r="C264" s="74"/>
      <c r="D264" s="144"/>
      <c r="E264" s="145"/>
      <c r="F264" s="73"/>
      <c r="G264" s="146"/>
      <c r="H264" s="147"/>
      <c r="I264" s="148"/>
      <c r="J264" s="149"/>
      <c r="K264" s="101"/>
      <c r="L264" s="150"/>
      <c r="M264" s="155"/>
      <c r="N264" s="155"/>
      <c r="O264" s="156"/>
      <c r="P264" s="156"/>
    </row>
    <row r="265">
      <c r="A265" s="132"/>
      <c r="B265" s="132"/>
      <c r="C265" s="74"/>
      <c r="D265" s="144"/>
      <c r="E265" s="145"/>
      <c r="F265" s="73"/>
      <c r="G265" s="146"/>
      <c r="H265" s="147"/>
      <c r="I265" s="148"/>
      <c r="J265" s="149"/>
      <c r="K265" s="101"/>
      <c r="L265" s="150"/>
      <c r="M265" s="155"/>
      <c r="N265" s="155"/>
      <c r="O265" s="156"/>
      <c r="P265" s="156"/>
    </row>
    <row r="266">
      <c r="A266" s="132"/>
      <c r="B266" s="132"/>
      <c r="C266" s="74"/>
      <c r="D266" s="144"/>
      <c r="E266" s="145"/>
      <c r="F266" s="73"/>
      <c r="G266" s="146"/>
      <c r="H266" s="147"/>
      <c r="I266" s="148"/>
      <c r="J266" s="149"/>
      <c r="K266" s="101"/>
      <c r="L266" s="150"/>
      <c r="M266" s="155"/>
      <c r="N266" s="155"/>
      <c r="O266" s="156"/>
      <c r="P266" s="156"/>
    </row>
    <row r="267">
      <c r="A267" s="132"/>
      <c r="B267" s="132"/>
      <c r="C267" s="74"/>
      <c r="D267" s="144"/>
      <c r="E267" s="145"/>
      <c r="F267" s="73"/>
      <c r="G267" s="146"/>
      <c r="H267" s="147"/>
      <c r="I267" s="148"/>
      <c r="J267" s="149"/>
      <c r="K267" s="101"/>
      <c r="L267" s="150"/>
      <c r="M267" s="155"/>
      <c r="N267" s="155"/>
      <c r="O267" s="156"/>
      <c r="P267" s="156"/>
    </row>
    <row r="268">
      <c r="A268" s="132"/>
      <c r="B268" s="132"/>
      <c r="C268" s="74"/>
      <c r="D268" s="144"/>
      <c r="E268" s="145"/>
      <c r="F268" s="73"/>
      <c r="G268" s="146"/>
      <c r="H268" s="147"/>
      <c r="I268" s="148"/>
      <c r="J268" s="149"/>
      <c r="K268" s="101"/>
      <c r="L268" s="150"/>
      <c r="M268" s="155"/>
      <c r="N268" s="155"/>
      <c r="O268" s="156"/>
      <c r="P268" s="156"/>
    </row>
    <row r="269">
      <c r="A269" s="132"/>
      <c r="B269" s="132"/>
      <c r="C269" s="74"/>
      <c r="D269" s="144"/>
      <c r="E269" s="145"/>
      <c r="F269" s="73"/>
      <c r="G269" s="146"/>
      <c r="H269" s="147"/>
      <c r="I269" s="148"/>
      <c r="J269" s="149"/>
      <c r="K269" s="101"/>
      <c r="L269" s="150"/>
      <c r="M269" s="155"/>
      <c r="N269" s="155"/>
      <c r="O269" s="156"/>
      <c r="P269" s="156"/>
    </row>
    <row r="270">
      <c r="A270" s="132"/>
      <c r="B270" s="132"/>
      <c r="C270" s="74"/>
      <c r="D270" s="144"/>
      <c r="E270" s="145"/>
      <c r="F270" s="73"/>
      <c r="G270" s="146"/>
      <c r="H270" s="147"/>
      <c r="I270" s="148"/>
      <c r="J270" s="149"/>
      <c r="K270" s="101"/>
      <c r="L270" s="150"/>
      <c r="M270" s="155"/>
      <c r="N270" s="155"/>
      <c r="O270" s="156"/>
      <c r="P270" s="156"/>
    </row>
    <row r="271">
      <c r="A271" s="132"/>
      <c r="B271" s="132"/>
      <c r="C271" s="74"/>
      <c r="D271" s="144"/>
      <c r="E271" s="145"/>
      <c r="F271" s="73"/>
      <c r="G271" s="146"/>
      <c r="H271" s="147"/>
      <c r="I271" s="148"/>
      <c r="J271" s="149"/>
      <c r="K271" s="101"/>
      <c r="L271" s="150"/>
      <c r="M271" s="155"/>
      <c r="N271" s="155"/>
      <c r="O271" s="156"/>
      <c r="P271" s="156"/>
    </row>
    <row r="272">
      <c r="A272" s="132"/>
      <c r="B272" s="132"/>
      <c r="C272" s="74"/>
      <c r="D272" s="144"/>
      <c r="E272" s="145"/>
      <c r="F272" s="73"/>
      <c r="G272" s="146"/>
      <c r="H272" s="147"/>
      <c r="I272" s="148"/>
      <c r="J272" s="149"/>
      <c r="K272" s="101"/>
      <c r="L272" s="150"/>
      <c r="M272" s="155"/>
      <c r="N272" s="155"/>
      <c r="O272" s="156"/>
      <c r="P272" s="156"/>
    </row>
    <row r="273">
      <c r="A273" s="132"/>
      <c r="B273" s="132"/>
      <c r="C273" s="74"/>
      <c r="D273" s="144"/>
      <c r="E273" s="145"/>
      <c r="F273" s="73"/>
      <c r="G273" s="146"/>
      <c r="H273" s="147"/>
      <c r="I273" s="148"/>
      <c r="J273" s="149"/>
      <c r="K273" s="101"/>
      <c r="L273" s="150"/>
      <c r="M273" s="155"/>
      <c r="N273" s="155"/>
      <c r="O273" s="156"/>
      <c r="P273" s="156"/>
    </row>
    <row r="274">
      <c r="A274" s="132"/>
      <c r="B274" s="132"/>
      <c r="C274" s="74"/>
      <c r="D274" s="144"/>
      <c r="E274" s="145"/>
      <c r="F274" s="73"/>
      <c r="G274" s="146"/>
      <c r="H274" s="147"/>
      <c r="I274" s="148"/>
      <c r="J274" s="149"/>
      <c r="K274" s="101"/>
      <c r="L274" s="150"/>
      <c r="M274" s="155"/>
      <c r="N274" s="155"/>
      <c r="O274" s="156"/>
      <c r="P274" s="156"/>
    </row>
    <row r="275">
      <c r="A275" s="132"/>
      <c r="B275" s="132"/>
      <c r="C275" s="74"/>
      <c r="D275" s="144"/>
      <c r="E275" s="145"/>
      <c r="F275" s="73"/>
      <c r="G275" s="146"/>
      <c r="H275" s="147"/>
      <c r="I275" s="148"/>
      <c r="J275" s="149"/>
      <c r="K275" s="101"/>
      <c r="L275" s="150"/>
      <c r="M275" s="155"/>
      <c r="N275" s="155"/>
      <c r="O275" s="156"/>
      <c r="P275" s="156"/>
    </row>
    <row r="276">
      <c r="A276" s="132"/>
      <c r="B276" s="132"/>
      <c r="C276" s="74"/>
      <c r="D276" s="144"/>
      <c r="E276" s="145"/>
      <c r="F276" s="73"/>
      <c r="G276" s="146"/>
      <c r="H276" s="147"/>
      <c r="I276" s="148"/>
      <c r="J276" s="149"/>
      <c r="K276" s="101"/>
      <c r="L276" s="150"/>
      <c r="M276" s="155"/>
      <c r="N276" s="155"/>
      <c r="O276" s="156"/>
      <c r="P276" s="156"/>
    </row>
    <row r="277">
      <c r="A277" s="132"/>
      <c r="B277" s="132"/>
      <c r="C277" s="74"/>
      <c r="D277" s="144"/>
      <c r="E277" s="145"/>
      <c r="F277" s="73"/>
      <c r="G277" s="146"/>
      <c r="H277" s="147"/>
      <c r="I277" s="148"/>
      <c r="J277" s="149"/>
      <c r="K277" s="101"/>
      <c r="L277" s="150"/>
      <c r="M277" s="155"/>
      <c r="N277" s="155"/>
      <c r="O277" s="156"/>
      <c r="P277" s="156"/>
    </row>
    <row r="278">
      <c r="A278" s="132"/>
      <c r="B278" s="132"/>
      <c r="C278" s="74"/>
      <c r="D278" s="144"/>
      <c r="E278" s="145"/>
      <c r="F278" s="73"/>
      <c r="G278" s="146"/>
      <c r="H278" s="147"/>
      <c r="I278" s="148"/>
      <c r="J278" s="149"/>
      <c r="K278" s="101"/>
      <c r="L278" s="150"/>
      <c r="M278" s="155"/>
      <c r="N278" s="155"/>
      <c r="O278" s="156"/>
      <c r="P278" s="156"/>
    </row>
    <row r="279">
      <c r="A279" s="132"/>
      <c r="B279" s="132"/>
      <c r="C279" s="74"/>
      <c r="D279" s="144"/>
      <c r="E279" s="145"/>
      <c r="F279" s="73"/>
      <c r="G279" s="146"/>
      <c r="H279" s="147"/>
      <c r="I279" s="148"/>
      <c r="J279" s="149"/>
      <c r="K279" s="101"/>
      <c r="L279" s="150"/>
      <c r="M279" s="155"/>
      <c r="N279" s="155"/>
      <c r="O279" s="156"/>
      <c r="P279" s="156"/>
    </row>
    <row r="280">
      <c r="A280" s="132"/>
      <c r="B280" s="132"/>
      <c r="C280" s="74"/>
      <c r="D280" s="144"/>
      <c r="E280" s="145"/>
      <c r="F280" s="73"/>
      <c r="G280" s="146"/>
      <c r="H280" s="147"/>
      <c r="I280" s="148"/>
      <c r="J280" s="149"/>
      <c r="K280" s="101"/>
      <c r="L280" s="150"/>
      <c r="M280" s="155"/>
      <c r="N280" s="155"/>
      <c r="O280" s="156"/>
      <c r="P280" s="156"/>
    </row>
    <row r="281">
      <c r="A281" s="132"/>
      <c r="B281" s="132"/>
      <c r="C281" s="74"/>
      <c r="D281" s="144"/>
      <c r="E281" s="145"/>
      <c r="F281" s="73"/>
      <c r="G281" s="146"/>
      <c r="H281" s="147"/>
      <c r="I281" s="148"/>
      <c r="J281" s="149"/>
      <c r="K281" s="101"/>
      <c r="L281" s="150"/>
      <c r="M281" s="155"/>
      <c r="N281" s="155"/>
      <c r="O281" s="156"/>
      <c r="P281" s="156"/>
    </row>
    <row r="282">
      <c r="A282" s="132"/>
      <c r="B282" s="132"/>
      <c r="C282" s="74"/>
      <c r="D282" s="144"/>
      <c r="E282" s="145"/>
      <c r="F282" s="73"/>
      <c r="G282" s="146"/>
      <c r="H282" s="147"/>
      <c r="I282" s="148"/>
      <c r="J282" s="149"/>
      <c r="K282" s="101"/>
      <c r="L282" s="150"/>
      <c r="M282" s="155"/>
      <c r="N282" s="155"/>
      <c r="O282" s="156"/>
      <c r="P282" s="156"/>
    </row>
    <row r="283">
      <c r="A283" s="132"/>
      <c r="B283" s="132"/>
      <c r="C283" s="74"/>
      <c r="D283" s="144"/>
      <c r="E283" s="145"/>
      <c r="F283" s="73"/>
      <c r="G283" s="146"/>
      <c r="H283" s="147"/>
      <c r="I283" s="148"/>
      <c r="J283" s="149"/>
      <c r="K283" s="101"/>
      <c r="L283" s="150"/>
      <c r="M283" s="155"/>
      <c r="N283" s="155"/>
      <c r="O283" s="156"/>
      <c r="P283" s="156"/>
    </row>
    <row r="284">
      <c r="A284" s="132"/>
      <c r="B284" s="132"/>
      <c r="C284" s="74"/>
      <c r="D284" s="144"/>
      <c r="E284" s="145"/>
      <c r="F284" s="73"/>
      <c r="G284" s="146"/>
      <c r="H284" s="147"/>
      <c r="I284" s="148"/>
      <c r="J284" s="149"/>
      <c r="K284" s="101"/>
      <c r="L284" s="150"/>
      <c r="M284" s="155"/>
      <c r="N284" s="155"/>
      <c r="O284" s="156"/>
      <c r="P284" s="156"/>
    </row>
    <row r="285">
      <c r="A285" s="132"/>
      <c r="B285" s="132"/>
      <c r="C285" s="74"/>
      <c r="D285" s="144"/>
      <c r="E285" s="145"/>
      <c r="F285" s="73"/>
      <c r="G285" s="146"/>
      <c r="H285" s="147"/>
      <c r="I285" s="148"/>
      <c r="J285" s="149"/>
      <c r="K285" s="101"/>
      <c r="L285" s="150"/>
      <c r="M285" s="155"/>
      <c r="N285" s="155"/>
      <c r="O285" s="156"/>
      <c r="P285" s="156"/>
    </row>
    <row r="286">
      <c r="A286" s="132"/>
      <c r="B286" s="132"/>
      <c r="C286" s="74"/>
      <c r="D286" s="144"/>
      <c r="E286" s="145"/>
      <c r="F286" s="73"/>
      <c r="G286" s="146"/>
      <c r="H286" s="147"/>
      <c r="I286" s="148"/>
      <c r="J286" s="149"/>
      <c r="K286" s="101"/>
      <c r="L286" s="150"/>
      <c r="M286" s="155"/>
      <c r="N286" s="155"/>
      <c r="O286" s="156"/>
      <c r="P286" s="156"/>
    </row>
    <row r="287">
      <c r="A287" s="132"/>
      <c r="B287" s="132"/>
      <c r="C287" s="74"/>
      <c r="D287" s="144"/>
      <c r="E287" s="145"/>
      <c r="F287" s="73"/>
      <c r="G287" s="146"/>
      <c r="H287" s="147"/>
      <c r="I287" s="148"/>
      <c r="J287" s="149"/>
      <c r="K287" s="101"/>
      <c r="L287" s="150"/>
      <c r="M287" s="155"/>
      <c r="N287" s="155"/>
      <c r="O287" s="156"/>
      <c r="P287" s="156"/>
    </row>
    <row r="288">
      <c r="A288" s="132"/>
      <c r="B288" s="132"/>
      <c r="C288" s="74"/>
      <c r="D288" s="144"/>
      <c r="E288" s="145"/>
      <c r="F288" s="73"/>
      <c r="G288" s="146"/>
      <c r="H288" s="147"/>
      <c r="I288" s="148"/>
      <c r="J288" s="149"/>
      <c r="K288" s="101"/>
      <c r="L288" s="150"/>
      <c r="M288" s="155"/>
      <c r="N288" s="155"/>
      <c r="O288" s="156"/>
      <c r="P288" s="156"/>
    </row>
    <row r="289">
      <c r="A289" s="132"/>
      <c r="B289" s="132"/>
      <c r="C289" s="74"/>
      <c r="D289" s="144"/>
      <c r="E289" s="145"/>
      <c r="F289" s="73"/>
      <c r="G289" s="146"/>
      <c r="H289" s="147"/>
      <c r="I289" s="148"/>
      <c r="J289" s="149"/>
      <c r="K289" s="101"/>
      <c r="L289" s="150"/>
      <c r="M289" s="155"/>
      <c r="N289" s="155"/>
      <c r="O289" s="156"/>
      <c r="P289" s="156"/>
    </row>
    <row r="290">
      <c r="A290" s="132"/>
      <c r="B290" s="132"/>
      <c r="C290" s="74"/>
      <c r="D290" s="144"/>
      <c r="E290" s="145"/>
      <c r="F290" s="73"/>
      <c r="G290" s="146"/>
      <c r="H290" s="147"/>
      <c r="I290" s="148"/>
      <c r="J290" s="149"/>
      <c r="K290" s="101"/>
      <c r="L290" s="150"/>
      <c r="M290" s="155"/>
      <c r="N290" s="155"/>
      <c r="O290" s="156"/>
      <c r="P290" s="156"/>
    </row>
    <row r="291">
      <c r="A291" s="132"/>
      <c r="B291" s="132"/>
      <c r="C291" s="74"/>
      <c r="D291" s="144"/>
      <c r="E291" s="145"/>
      <c r="F291" s="73"/>
      <c r="G291" s="146"/>
      <c r="H291" s="147"/>
      <c r="I291" s="148"/>
      <c r="J291" s="149"/>
      <c r="K291" s="101"/>
      <c r="L291" s="150"/>
      <c r="M291" s="155"/>
      <c r="N291" s="155"/>
      <c r="O291" s="156"/>
      <c r="P291" s="156"/>
    </row>
    <row r="292">
      <c r="A292" s="132"/>
      <c r="B292" s="132"/>
      <c r="C292" s="74"/>
      <c r="D292" s="144"/>
      <c r="E292" s="145"/>
      <c r="F292" s="73"/>
      <c r="G292" s="146"/>
      <c r="H292" s="147"/>
      <c r="I292" s="148"/>
      <c r="J292" s="149"/>
      <c r="K292" s="101"/>
      <c r="L292" s="150"/>
      <c r="M292" s="155"/>
      <c r="N292" s="155"/>
      <c r="O292" s="156"/>
      <c r="P292" s="156"/>
    </row>
    <row r="293">
      <c r="A293" s="132"/>
      <c r="B293" s="132"/>
      <c r="C293" s="74"/>
      <c r="D293" s="144"/>
      <c r="E293" s="145"/>
      <c r="F293" s="73"/>
      <c r="G293" s="146"/>
      <c r="H293" s="147"/>
      <c r="I293" s="148"/>
      <c r="J293" s="149"/>
      <c r="K293" s="101"/>
      <c r="L293" s="150"/>
      <c r="M293" s="155"/>
      <c r="N293" s="155"/>
      <c r="O293" s="156"/>
      <c r="P293" s="156"/>
    </row>
    <row r="294">
      <c r="A294" s="132"/>
      <c r="B294" s="132"/>
      <c r="C294" s="74"/>
      <c r="D294" s="144"/>
      <c r="E294" s="145"/>
      <c r="F294" s="73"/>
      <c r="G294" s="146"/>
      <c r="H294" s="147"/>
      <c r="I294" s="148"/>
      <c r="J294" s="149"/>
      <c r="K294" s="101"/>
      <c r="L294" s="150"/>
      <c r="M294" s="155"/>
      <c r="N294" s="155"/>
      <c r="O294" s="156"/>
      <c r="P294" s="156"/>
    </row>
    <row r="295">
      <c r="A295" s="132"/>
      <c r="B295" s="132"/>
      <c r="C295" s="74"/>
      <c r="D295" s="144"/>
      <c r="E295" s="145"/>
      <c r="F295" s="73"/>
      <c r="G295" s="146"/>
      <c r="H295" s="147"/>
      <c r="I295" s="148"/>
      <c r="J295" s="149"/>
      <c r="K295" s="101"/>
      <c r="L295" s="150"/>
      <c r="M295" s="155"/>
      <c r="N295" s="155"/>
      <c r="O295" s="156"/>
      <c r="P295" s="156"/>
    </row>
    <row r="296">
      <c r="A296" s="132"/>
      <c r="B296" s="132"/>
      <c r="C296" s="74"/>
      <c r="D296" s="144"/>
      <c r="E296" s="145"/>
      <c r="F296" s="73"/>
      <c r="G296" s="146"/>
      <c r="H296" s="147"/>
      <c r="I296" s="148"/>
      <c r="J296" s="149"/>
      <c r="K296" s="101"/>
      <c r="L296" s="150"/>
      <c r="M296" s="155"/>
      <c r="N296" s="155"/>
      <c r="O296" s="156"/>
      <c r="P296" s="156"/>
    </row>
    <row r="297">
      <c r="A297" s="132"/>
      <c r="B297" s="132"/>
      <c r="C297" s="74"/>
      <c r="D297" s="144"/>
      <c r="E297" s="145"/>
      <c r="F297" s="73"/>
      <c r="G297" s="146"/>
      <c r="H297" s="147"/>
      <c r="I297" s="148"/>
      <c r="J297" s="149"/>
      <c r="K297" s="101"/>
      <c r="L297" s="150"/>
      <c r="M297" s="155"/>
      <c r="N297" s="155"/>
      <c r="O297" s="156"/>
      <c r="P297" s="156"/>
    </row>
    <row r="298">
      <c r="A298" s="132"/>
      <c r="B298" s="132"/>
      <c r="C298" s="74"/>
      <c r="D298" s="144"/>
      <c r="E298" s="145"/>
      <c r="F298" s="73"/>
      <c r="G298" s="146"/>
      <c r="H298" s="147"/>
      <c r="I298" s="148"/>
      <c r="J298" s="149"/>
      <c r="K298" s="101"/>
      <c r="L298" s="150"/>
      <c r="M298" s="155"/>
      <c r="N298" s="155"/>
      <c r="O298" s="156"/>
      <c r="P298" s="156"/>
    </row>
    <row r="299">
      <c r="A299" s="132"/>
      <c r="B299" s="132"/>
      <c r="C299" s="74"/>
      <c r="D299" s="144"/>
      <c r="E299" s="145"/>
      <c r="F299" s="73"/>
      <c r="G299" s="146"/>
      <c r="H299" s="147"/>
      <c r="I299" s="148"/>
      <c r="J299" s="149"/>
      <c r="K299" s="101"/>
      <c r="L299" s="150"/>
      <c r="M299" s="155"/>
      <c r="N299" s="155"/>
      <c r="O299" s="156"/>
      <c r="P299" s="156"/>
    </row>
    <row r="300">
      <c r="A300" s="132"/>
      <c r="B300" s="132"/>
      <c r="C300" s="74"/>
      <c r="D300" s="144"/>
      <c r="E300" s="145"/>
      <c r="F300" s="73"/>
      <c r="G300" s="146"/>
      <c r="H300" s="147"/>
      <c r="I300" s="148"/>
      <c r="J300" s="149"/>
      <c r="K300" s="101"/>
      <c r="L300" s="150"/>
      <c r="M300" s="155"/>
      <c r="N300" s="155"/>
      <c r="O300" s="156"/>
      <c r="P300" s="156"/>
    </row>
    <row r="301">
      <c r="A301" s="132"/>
      <c r="B301" s="132"/>
      <c r="C301" s="74"/>
      <c r="D301" s="144"/>
      <c r="E301" s="145"/>
      <c r="F301" s="73"/>
      <c r="G301" s="146"/>
      <c r="H301" s="147"/>
      <c r="I301" s="148"/>
      <c r="J301" s="149"/>
      <c r="K301" s="101"/>
      <c r="L301" s="150"/>
      <c r="M301" s="155"/>
      <c r="N301" s="155"/>
      <c r="O301" s="156"/>
      <c r="P301" s="156"/>
    </row>
    <row r="302">
      <c r="A302" s="132"/>
      <c r="B302" s="132"/>
      <c r="C302" s="74"/>
      <c r="D302" s="144"/>
      <c r="E302" s="145"/>
      <c r="F302" s="73"/>
      <c r="G302" s="146"/>
      <c r="H302" s="147"/>
      <c r="I302" s="148"/>
      <c r="J302" s="149"/>
      <c r="K302" s="101"/>
      <c r="L302" s="150"/>
      <c r="M302" s="155"/>
      <c r="N302" s="155"/>
      <c r="O302" s="156"/>
      <c r="P302" s="156"/>
    </row>
    <row r="303">
      <c r="A303" s="132"/>
      <c r="B303" s="132"/>
      <c r="C303" s="74"/>
      <c r="D303" s="144"/>
      <c r="E303" s="145"/>
      <c r="F303" s="73"/>
      <c r="G303" s="146"/>
      <c r="H303" s="147"/>
      <c r="I303" s="148"/>
      <c r="J303" s="149"/>
      <c r="K303" s="101"/>
      <c r="L303" s="150"/>
      <c r="M303" s="155"/>
      <c r="N303" s="155"/>
      <c r="O303" s="156"/>
      <c r="P303" s="156"/>
    </row>
    <row r="304">
      <c r="A304" s="132"/>
      <c r="B304" s="132"/>
      <c r="C304" s="74"/>
      <c r="D304" s="144"/>
      <c r="E304" s="145"/>
      <c r="F304" s="73"/>
      <c r="G304" s="146"/>
      <c r="H304" s="147"/>
      <c r="I304" s="148"/>
      <c r="J304" s="149"/>
      <c r="K304" s="101"/>
      <c r="L304" s="150"/>
      <c r="M304" s="155"/>
      <c r="N304" s="155"/>
      <c r="O304" s="156"/>
      <c r="P304" s="156"/>
    </row>
    <row r="305">
      <c r="A305" s="132"/>
      <c r="B305" s="132"/>
      <c r="C305" s="74"/>
      <c r="D305" s="144"/>
      <c r="E305" s="145"/>
      <c r="F305" s="73"/>
      <c r="G305" s="146"/>
      <c r="H305" s="147"/>
      <c r="I305" s="148"/>
      <c r="J305" s="149"/>
      <c r="K305" s="101"/>
      <c r="L305" s="150"/>
      <c r="M305" s="155"/>
      <c r="N305" s="155"/>
      <c r="O305" s="156"/>
      <c r="P305" s="156"/>
    </row>
    <row r="306">
      <c r="A306" s="132"/>
      <c r="B306" s="132"/>
      <c r="C306" s="74"/>
      <c r="D306" s="144"/>
      <c r="E306" s="145"/>
      <c r="F306" s="73"/>
      <c r="G306" s="146"/>
      <c r="H306" s="147"/>
      <c r="I306" s="148"/>
      <c r="J306" s="149"/>
      <c r="K306" s="101"/>
      <c r="L306" s="150"/>
      <c r="M306" s="155"/>
      <c r="N306" s="155"/>
      <c r="O306" s="156"/>
      <c r="P306" s="156"/>
    </row>
    <row r="307">
      <c r="A307" s="132"/>
      <c r="B307" s="132"/>
      <c r="C307" s="74"/>
      <c r="D307" s="144"/>
      <c r="E307" s="145"/>
      <c r="F307" s="73"/>
      <c r="G307" s="146"/>
      <c r="H307" s="147"/>
      <c r="I307" s="148"/>
      <c r="J307" s="149"/>
      <c r="K307" s="101"/>
      <c r="L307" s="150"/>
      <c r="M307" s="155"/>
      <c r="N307" s="155"/>
      <c r="O307" s="156"/>
      <c r="P307" s="156"/>
    </row>
    <row r="308">
      <c r="A308" s="132"/>
      <c r="B308" s="132"/>
      <c r="C308" s="74"/>
      <c r="D308" s="144"/>
      <c r="E308" s="145"/>
      <c r="F308" s="73"/>
      <c r="G308" s="146"/>
      <c r="H308" s="147"/>
      <c r="I308" s="148"/>
      <c r="J308" s="149"/>
      <c r="K308" s="101"/>
      <c r="L308" s="150"/>
      <c r="M308" s="155"/>
      <c r="N308" s="155"/>
      <c r="O308" s="156"/>
      <c r="P308" s="156"/>
    </row>
    <row r="309">
      <c r="A309" s="132"/>
      <c r="B309" s="132"/>
      <c r="C309" s="74"/>
      <c r="D309" s="144"/>
      <c r="E309" s="145"/>
      <c r="F309" s="73"/>
      <c r="G309" s="146"/>
      <c r="H309" s="147"/>
      <c r="I309" s="148"/>
      <c r="J309" s="149"/>
      <c r="K309" s="101"/>
      <c r="L309" s="150"/>
      <c r="M309" s="155"/>
      <c r="N309" s="155"/>
      <c r="O309" s="156"/>
      <c r="P309" s="156"/>
    </row>
    <row r="310">
      <c r="A310" s="132"/>
      <c r="B310" s="132"/>
      <c r="C310" s="74"/>
      <c r="D310" s="144"/>
      <c r="E310" s="145"/>
      <c r="F310" s="73"/>
      <c r="G310" s="146"/>
      <c r="H310" s="147"/>
      <c r="I310" s="148"/>
      <c r="J310" s="149"/>
      <c r="K310" s="101"/>
      <c r="L310" s="150"/>
      <c r="M310" s="155"/>
      <c r="N310" s="155"/>
      <c r="O310" s="156"/>
      <c r="P310" s="156"/>
    </row>
    <row r="311">
      <c r="A311" s="132"/>
      <c r="B311" s="132"/>
      <c r="C311" s="74"/>
      <c r="D311" s="144"/>
      <c r="E311" s="145"/>
      <c r="F311" s="73"/>
      <c r="G311" s="146"/>
      <c r="H311" s="147"/>
      <c r="I311" s="148"/>
      <c r="J311" s="149"/>
      <c r="K311" s="101"/>
      <c r="L311" s="150"/>
      <c r="M311" s="155"/>
      <c r="N311" s="155"/>
      <c r="O311" s="156"/>
      <c r="P311" s="156"/>
    </row>
    <row r="312">
      <c r="A312" s="132"/>
      <c r="B312" s="132"/>
      <c r="C312" s="74"/>
      <c r="D312" s="144"/>
      <c r="E312" s="145"/>
      <c r="F312" s="73"/>
      <c r="G312" s="146"/>
      <c r="H312" s="147"/>
      <c r="I312" s="148"/>
      <c r="J312" s="149"/>
      <c r="K312" s="101"/>
      <c r="L312" s="150"/>
      <c r="M312" s="155"/>
      <c r="N312" s="155"/>
      <c r="O312" s="156"/>
      <c r="P312" s="156"/>
    </row>
    <row r="313">
      <c r="A313" s="132"/>
      <c r="B313" s="132"/>
      <c r="C313" s="74"/>
      <c r="D313" s="144"/>
      <c r="E313" s="145"/>
      <c r="F313" s="73"/>
      <c r="G313" s="146"/>
      <c r="H313" s="147"/>
      <c r="I313" s="148"/>
      <c r="J313" s="149"/>
      <c r="K313" s="101"/>
      <c r="L313" s="150"/>
      <c r="M313" s="155"/>
      <c r="N313" s="155"/>
      <c r="O313" s="156"/>
      <c r="P313" s="156"/>
    </row>
    <row r="314">
      <c r="A314" s="132"/>
      <c r="B314" s="132"/>
      <c r="C314" s="74"/>
      <c r="D314" s="144"/>
      <c r="E314" s="145"/>
      <c r="F314" s="73"/>
      <c r="G314" s="146"/>
      <c r="H314" s="147"/>
      <c r="I314" s="148"/>
      <c r="J314" s="149"/>
      <c r="K314" s="101"/>
      <c r="L314" s="150"/>
      <c r="M314" s="155"/>
      <c r="N314" s="155"/>
      <c r="O314" s="156"/>
      <c r="P314" s="156"/>
    </row>
    <row r="315">
      <c r="A315" s="132"/>
      <c r="B315" s="132"/>
      <c r="C315" s="74"/>
      <c r="D315" s="144"/>
      <c r="E315" s="145"/>
      <c r="F315" s="73"/>
      <c r="G315" s="146"/>
      <c r="H315" s="147"/>
      <c r="I315" s="148"/>
      <c r="J315" s="149"/>
      <c r="K315" s="101"/>
      <c r="L315" s="150"/>
      <c r="M315" s="155"/>
      <c r="N315" s="155"/>
      <c r="O315" s="156"/>
      <c r="P315" s="156"/>
    </row>
    <row r="316">
      <c r="A316" s="132"/>
      <c r="B316" s="132"/>
      <c r="C316" s="74"/>
      <c r="D316" s="144"/>
      <c r="E316" s="145"/>
      <c r="F316" s="73"/>
      <c r="G316" s="146"/>
      <c r="H316" s="147"/>
      <c r="I316" s="148"/>
      <c r="J316" s="149"/>
      <c r="K316" s="101"/>
      <c r="L316" s="150"/>
      <c r="M316" s="155"/>
      <c r="N316" s="155"/>
      <c r="O316" s="156"/>
      <c r="P316" s="156"/>
    </row>
    <row r="317">
      <c r="A317" s="132"/>
      <c r="B317" s="132"/>
      <c r="C317" s="74"/>
      <c r="D317" s="144"/>
      <c r="E317" s="145"/>
      <c r="F317" s="73"/>
      <c r="G317" s="146"/>
      <c r="H317" s="147"/>
      <c r="I317" s="148"/>
      <c r="J317" s="149"/>
      <c r="K317" s="101"/>
      <c r="L317" s="150"/>
      <c r="M317" s="155"/>
      <c r="N317" s="155"/>
      <c r="O317" s="156"/>
      <c r="P317" s="156"/>
    </row>
    <row r="318">
      <c r="A318" s="132"/>
      <c r="B318" s="132"/>
      <c r="C318" s="74"/>
      <c r="D318" s="144"/>
      <c r="E318" s="145"/>
      <c r="F318" s="73"/>
      <c r="G318" s="146"/>
      <c r="H318" s="147"/>
      <c r="I318" s="148"/>
      <c r="J318" s="149"/>
      <c r="K318" s="101"/>
      <c r="L318" s="150"/>
      <c r="M318" s="155"/>
      <c r="N318" s="155"/>
      <c r="O318" s="156"/>
      <c r="P318" s="156"/>
    </row>
    <row r="319">
      <c r="A319" s="132"/>
      <c r="B319" s="132"/>
      <c r="C319" s="74"/>
      <c r="D319" s="144"/>
      <c r="E319" s="145"/>
      <c r="F319" s="73"/>
      <c r="G319" s="146"/>
      <c r="H319" s="147"/>
      <c r="I319" s="148"/>
      <c r="J319" s="149"/>
      <c r="K319" s="101"/>
      <c r="L319" s="150"/>
      <c r="M319" s="155"/>
      <c r="N319" s="155"/>
      <c r="O319" s="156"/>
      <c r="P319" s="156"/>
    </row>
    <row r="320">
      <c r="A320" s="132"/>
      <c r="B320" s="132"/>
      <c r="C320" s="74"/>
      <c r="D320" s="144"/>
      <c r="E320" s="145"/>
      <c r="F320" s="73"/>
      <c r="G320" s="146"/>
      <c r="H320" s="147"/>
      <c r="I320" s="148"/>
      <c r="J320" s="149"/>
      <c r="K320" s="101"/>
      <c r="L320" s="150"/>
      <c r="M320" s="155"/>
      <c r="N320" s="155"/>
      <c r="O320" s="156"/>
      <c r="P320" s="156"/>
    </row>
    <row r="321">
      <c r="A321" s="132"/>
      <c r="B321" s="132"/>
      <c r="C321" s="74"/>
      <c r="D321" s="144"/>
      <c r="E321" s="145"/>
      <c r="F321" s="73"/>
      <c r="G321" s="146"/>
      <c r="H321" s="147"/>
      <c r="I321" s="148"/>
      <c r="J321" s="149"/>
      <c r="K321" s="101"/>
      <c r="L321" s="150"/>
      <c r="M321" s="155"/>
      <c r="N321" s="155"/>
      <c r="O321" s="156"/>
      <c r="P321" s="156"/>
    </row>
    <row r="322">
      <c r="A322" s="132"/>
      <c r="B322" s="132"/>
      <c r="C322" s="74"/>
      <c r="D322" s="144"/>
      <c r="E322" s="145"/>
      <c r="F322" s="73"/>
      <c r="G322" s="146"/>
      <c r="H322" s="147"/>
      <c r="I322" s="148"/>
      <c r="J322" s="149"/>
      <c r="K322" s="101"/>
      <c r="L322" s="150"/>
      <c r="M322" s="155"/>
      <c r="N322" s="155"/>
      <c r="O322" s="156"/>
      <c r="P322" s="156"/>
    </row>
    <row r="323">
      <c r="A323" s="132"/>
      <c r="B323" s="132"/>
      <c r="C323" s="74"/>
      <c r="D323" s="144"/>
      <c r="E323" s="145"/>
      <c r="F323" s="73"/>
      <c r="G323" s="146"/>
      <c r="H323" s="147"/>
      <c r="I323" s="148"/>
      <c r="J323" s="149"/>
      <c r="K323" s="101"/>
      <c r="L323" s="150"/>
      <c r="M323" s="155"/>
      <c r="N323" s="155"/>
      <c r="O323" s="156"/>
      <c r="P323" s="156"/>
    </row>
    <row r="324">
      <c r="A324" s="132"/>
      <c r="B324" s="132"/>
      <c r="C324" s="74"/>
      <c r="D324" s="144"/>
      <c r="E324" s="145"/>
      <c r="F324" s="73"/>
      <c r="G324" s="146"/>
      <c r="H324" s="147"/>
      <c r="I324" s="148"/>
      <c r="J324" s="149"/>
      <c r="K324" s="101"/>
      <c r="L324" s="150"/>
      <c r="M324" s="155"/>
      <c r="N324" s="155"/>
      <c r="O324" s="156"/>
      <c r="P324" s="156"/>
    </row>
    <row r="325">
      <c r="A325" s="132"/>
      <c r="B325" s="132"/>
      <c r="C325" s="74"/>
      <c r="D325" s="144"/>
      <c r="E325" s="145"/>
      <c r="F325" s="73"/>
      <c r="G325" s="146"/>
      <c r="H325" s="147"/>
      <c r="I325" s="148"/>
      <c r="J325" s="149"/>
      <c r="K325" s="101"/>
      <c r="L325" s="150"/>
      <c r="M325" s="155"/>
      <c r="N325" s="155"/>
      <c r="O325" s="156"/>
      <c r="P325" s="156"/>
    </row>
    <row r="326">
      <c r="A326" s="132"/>
      <c r="B326" s="132"/>
      <c r="C326" s="74"/>
      <c r="D326" s="144"/>
      <c r="E326" s="145"/>
      <c r="F326" s="73"/>
      <c r="G326" s="146"/>
      <c r="H326" s="147"/>
      <c r="I326" s="148"/>
      <c r="J326" s="149"/>
      <c r="K326" s="101"/>
      <c r="L326" s="150"/>
      <c r="M326" s="155"/>
      <c r="N326" s="155"/>
      <c r="O326" s="156"/>
      <c r="P326" s="156"/>
    </row>
    <row r="327">
      <c r="A327" s="132"/>
      <c r="B327" s="132"/>
      <c r="C327" s="74"/>
      <c r="D327" s="144"/>
      <c r="E327" s="145"/>
      <c r="F327" s="73"/>
      <c r="G327" s="146"/>
      <c r="H327" s="147"/>
      <c r="I327" s="148"/>
      <c r="J327" s="149"/>
      <c r="K327" s="101"/>
      <c r="L327" s="150"/>
      <c r="M327" s="155"/>
      <c r="N327" s="155"/>
      <c r="O327" s="156"/>
      <c r="P327" s="156"/>
    </row>
    <row r="328">
      <c r="A328" s="132"/>
      <c r="B328" s="132"/>
      <c r="C328" s="74"/>
      <c r="D328" s="144"/>
      <c r="E328" s="145"/>
      <c r="F328" s="73"/>
      <c r="G328" s="146"/>
      <c r="H328" s="147"/>
      <c r="I328" s="148"/>
      <c r="J328" s="149"/>
      <c r="K328" s="101"/>
      <c r="L328" s="150"/>
      <c r="M328" s="155"/>
      <c r="N328" s="155"/>
      <c r="O328" s="156"/>
      <c r="P328" s="156"/>
    </row>
    <row r="329">
      <c r="A329" s="132"/>
      <c r="B329" s="132"/>
      <c r="C329" s="74"/>
      <c r="D329" s="144"/>
      <c r="E329" s="145"/>
      <c r="F329" s="73"/>
      <c r="G329" s="146"/>
      <c r="H329" s="147"/>
      <c r="I329" s="148"/>
      <c r="J329" s="149"/>
      <c r="K329" s="101"/>
      <c r="L329" s="150"/>
      <c r="M329" s="155"/>
      <c r="N329" s="155"/>
      <c r="O329" s="156"/>
      <c r="P329" s="156"/>
    </row>
    <row r="330">
      <c r="A330" s="132"/>
      <c r="B330" s="132"/>
      <c r="C330" s="74"/>
      <c r="D330" s="144"/>
      <c r="E330" s="145"/>
      <c r="F330" s="73"/>
      <c r="G330" s="146"/>
      <c r="H330" s="147"/>
      <c r="I330" s="148"/>
      <c r="J330" s="149"/>
      <c r="K330" s="101"/>
      <c r="L330" s="150"/>
      <c r="M330" s="155"/>
      <c r="N330" s="155"/>
      <c r="O330" s="156"/>
      <c r="P330" s="156"/>
    </row>
    <row r="331">
      <c r="A331" s="132"/>
      <c r="B331" s="132"/>
      <c r="C331" s="74"/>
      <c r="D331" s="144"/>
      <c r="E331" s="145"/>
      <c r="F331" s="73"/>
      <c r="G331" s="146"/>
      <c r="H331" s="147"/>
      <c r="I331" s="148"/>
      <c r="J331" s="149"/>
      <c r="K331" s="101"/>
      <c r="L331" s="150"/>
      <c r="M331" s="155"/>
      <c r="N331" s="155"/>
      <c r="O331" s="156"/>
      <c r="P331" s="156"/>
    </row>
    <row r="332">
      <c r="A332" s="132"/>
      <c r="B332" s="132"/>
      <c r="C332" s="74"/>
      <c r="D332" s="144"/>
      <c r="E332" s="145"/>
      <c r="F332" s="73"/>
      <c r="G332" s="146"/>
      <c r="H332" s="147"/>
      <c r="I332" s="148"/>
      <c r="J332" s="149"/>
      <c r="K332" s="101"/>
      <c r="L332" s="150"/>
      <c r="M332" s="155"/>
      <c r="N332" s="155"/>
      <c r="O332" s="156"/>
      <c r="P332" s="156"/>
    </row>
    <row r="333">
      <c r="A333" s="132"/>
      <c r="B333" s="132"/>
      <c r="C333" s="74"/>
      <c r="D333" s="144"/>
      <c r="E333" s="145"/>
      <c r="F333" s="73"/>
      <c r="G333" s="146"/>
      <c r="H333" s="147"/>
      <c r="I333" s="148"/>
      <c r="J333" s="149"/>
      <c r="K333" s="101"/>
      <c r="L333" s="150"/>
      <c r="M333" s="155"/>
      <c r="N333" s="155"/>
      <c r="O333" s="156"/>
      <c r="P333" s="156"/>
    </row>
    <row r="334">
      <c r="A334" s="132"/>
      <c r="B334" s="132"/>
      <c r="C334" s="74"/>
      <c r="D334" s="144"/>
      <c r="E334" s="145"/>
      <c r="F334" s="73"/>
      <c r="G334" s="146"/>
      <c r="H334" s="147"/>
      <c r="I334" s="148"/>
      <c r="J334" s="149"/>
      <c r="K334" s="101"/>
      <c r="L334" s="150"/>
      <c r="M334" s="155"/>
      <c r="N334" s="155"/>
      <c r="O334" s="156"/>
      <c r="P334" s="156"/>
    </row>
    <row r="335">
      <c r="A335" s="132"/>
      <c r="B335" s="132"/>
      <c r="C335" s="74"/>
      <c r="D335" s="144"/>
      <c r="E335" s="145"/>
      <c r="F335" s="73"/>
      <c r="G335" s="146"/>
      <c r="H335" s="147"/>
      <c r="I335" s="148"/>
      <c r="J335" s="149"/>
      <c r="K335" s="101"/>
      <c r="L335" s="150"/>
      <c r="M335" s="155"/>
      <c r="N335" s="155"/>
      <c r="O335" s="156"/>
      <c r="P335" s="156"/>
    </row>
    <row r="336">
      <c r="A336" s="132"/>
      <c r="B336" s="132"/>
      <c r="C336" s="74"/>
      <c r="D336" s="144"/>
      <c r="E336" s="145"/>
      <c r="F336" s="73"/>
      <c r="G336" s="146"/>
      <c r="H336" s="147"/>
      <c r="I336" s="148"/>
      <c r="J336" s="149"/>
      <c r="K336" s="101"/>
      <c r="L336" s="150"/>
      <c r="M336" s="155"/>
      <c r="N336" s="155"/>
      <c r="O336" s="156"/>
      <c r="P336" s="156"/>
    </row>
    <row r="337">
      <c r="A337" s="132"/>
      <c r="B337" s="132"/>
      <c r="C337" s="74"/>
      <c r="D337" s="144"/>
      <c r="E337" s="145"/>
      <c r="F337" s="73"/>
      <c r="G337" s="146"/>
      <c r="H337" s="147"/>
      <c r="I337" s="148"/>
      <c r="J337" s="149"/>
      <c r="K337" s="101"/>
      <c r="L337" s="150"/>
      <c r="M337" s="155"/>
      <c r="N337" s="155"/>
      <c r="O337" s="156"/>
      <c r="P337" s="156"/>
    </row>
    <row r="338">
      <c r="A338" s="132"/>
      <c r="B338" s="132"/>
      <c r="C338" s="74"/>
      <c r="D338" s="144"/>
      <c r="E338" s="145"/>
      <c r="F338" s="73"/>
      <c r="G338" s="146"/>
      <c r="H338" s="147"/>
      <c r="I338" s="148"/>
      <c r="J338" s="149"/>
      <c r="K338" s="101"/>
      <c r="L338" s="150"/>
      <c r="M338" s="155"/>
      <c r="N338" s="155"/>
      <c r="O338" s="156"/>
      <c r="P338" s="156"/>
    </row>
    <row r="339">
      <c r="A339" s="132"/>
      <c r="B339" s="132"/>
      <c r="C339" s="74"/>
      <c r="D339" s="144"/>
      <c r="E339" s="145"/>
      <c r="F339" s="73"/>
      <c r="G339" s="146"/>
      <c r="H339" s="147"/>
      <c r="I339" s="148"/>
      <c r="J339" s="149"/>
      <c r="K339" s="101"/>
      <c r="L339" s="150"/>
      <c r="M339" s="155"/>
      <c r="N339" s="155"/>
      <c r="O339" s="156"/>
      <c r="P339" s="156"/>
    </row>
    <row r="340">
      <c r="A340" s="132"/>
      <c r="B340" s="132"/>
      <c r="C340" s="74"/>
      <c r="D340" s="144"/>
      <c r="E340" s="145"/>
      <c r="F340" s="73"/>
      <c r="G340" s="146"/>
      <c r="H340" s="147"/>
      <c r="I340" s="148"/>
      <c r="J340" s="149"/>
      <c r="K340" s="101"/>
      <c r="L340" s="150"/>
      <c r="M340" s="155"/>
      <c r="N340" s="155"/>
      <c r="O340" s="156"/>
      <c r="P340" s="156"/>
    </row>
    <row r="341">
      <c r="A341" s="159"/>
      <c r="B341" s="159"/>
      <c r="C341" s="74"/>
      <c r="D341" s="144"/>
      <c r="E341" s="145"/>
      <c r="F341" s="73"/>
      <c r="G341" s="146"/>
      <c r="H341" s="147"/>
      <c r="I341" s="148"/>
      <c r="J341" s="149"/>
      <c r="K341" s="101"/>
      <c r="L341" s="150"/>
      <c r="M341" s="155"/>
      <c r="N341" s="155"/>
      <c r="O341" s="156"/>
      <c r="P341" s="156"/>
    </row>
    <row r="342">
      <c r="A342" s="159"/>
      <c r="B342" s="159"/>
      <c r="C342" s="74"/>
      <c r="D342" s="144"/>
      <c r="E342" s="145"/>
      <c r="F342" s="73"/>
      <c r="G342" s="146"/>
      <c r="H342" s="147"/>
      <c r="I342" s="148"/>
      <c r="J342" s="149"/>
      <c r="K342" s="101"/>
      <c r="L342" s="150"/>
      <c r="M342" s="155"/>
      <c r="N342" s="155"/>
      <c r="O342" s="156"/>
      <c r="P342" s="156"/>
    </row>
    <row r="343">
      <c r="A343" s="159"/>
      <c r="B343" s="159"/>
      <c r="C343" s="74"/>
      <c r="D343" s="144"/>
      <c r="E343" s="145"/>
      <c r="F343" s="73"/>
      <c r="G343" s="146"/>
      <c r="H343" s="147"/>
      <c r="I343" s="148"/>
      <c r="J343" s="149"/>
      <c r="K343" s="101"/>
      <c r="L343" s="150"/>
      <c r="M343" s="155"/>
      <c r="N343" s="155"/>
      <c r="O343" s="156"/>
      <c r="P343" s="156"/>
    </row>
    <row r="344">
      <c r="A344" s="159"/>
      <c r="B344" s="159"/>
      <c r="C344" s="74"/>
      <c r="D344" s="144"/>
      <c r="E344" s="145"/>
      <c r="F344" s="73"/>
      <c r="G344" s="146"/>
      <c r="H344" s="147"/>
      <c r="I344" s="148"/>
      <c r="J344" s="149"/>
      <c r="K344" s="101"/>
      <c r="L344" s="150"/>
      <c r="M344" s="155"/>
      <c r="N344" s="155"/>
      <c r="O344" s="156"/>
      <c r="P344" s="156"/>
    </row>
    <row r="345">
      <c r="A345" s="159"/>
      <c r="B345" s="159"/>
      <c r="C345" s="74"/>
      <c r="D345" s="144"/>
      <c r="E345" s="145"/>
      <c r="F345" s="73"/>
      <c r="G345" s="146"/>
      <c r="H345" s="147"/>
      <c r="I345" s="148"/>
      <c r="J345" s="149"/>
      <c r="K345" s="101"/>
      <c r="L345" s="150"/>
      <c r="M345" s="155"/>
      <c r="N345" s="155"/>
      <c r="O345" s="156"/>
      <c r="P345" s="156"/>
    </row>
    <row r="346">
      <c r="A346" s="159"/>
      <c r="B346" s="159"/>
      <c r="C346" s="74"/>
      <c r="D346" s="144"/>
      <c r="E346" s="145"/>
      <c r="F346" s="73"/>
      <c r="G346" s="146"/>
      <c r="H346" s="147"/>
      <c r="I346" s="148"/>
      <c r="J346" s="149"/>
      <c r="K346" s="101"/>
      <c r="L346" s="150"/>
      <c r="M346" s="155"/>
      <c r="N346" s="155"/>
      <c r="O346" s="156"/>
      <c r="P346" s="15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7.63"/>
    <col customWidth="1" min="18" max="18" width="15.0"/>
  </cols>
  <sheetData>
    <row r="1">
      <c r="A1" s="76" t="s">
        <v>31</v>
      </c>
      <c r="B1" s="76" t="s">
        <v>31</v>
      </c>
      <c r="C1" s="76" t="s">
        <v>31</v>
      </c>
      <c r="D1" s="76" t="s">
        <v>31</v>
      </c>
      <c r="E1" s="76" t="s">
        <v>31</v>
      </c>
      <c r="F1" s="76" t="s">
        <v>31</v>
      </c>
      <c r="G1" s="76" t="s">
        <v>31</v>
      </c>
      <c r="H1" s="76" t="s">
        <v>31</v>
      </c>
      <c r="I1" s="76" t="s">
        <v>31</v>
      </c>
      <c r="J1" s="76" t="s">
        <v>31</v>
      </c>
      <c r="K1" s="76" t="s">
        <v>31</v>
      </c>
      <c r="L1" s="123">
        <v>1.0</v>
      </c>
      <c r="M1" s="124">
        <v>1.0</v>
      </c>
      <c r="N1" s="125">
        <v>0.0</v>
      </c>
      <c r="O1" s="126">
        <v>0.0</v>
      </c>
      <c r="P1" s="126">
        <v>0.0</v>
      </c>
      <c r="R1" s="79" t="s">
        <v>157</v>
      </c>
      <c r="S1" s="40"/>
      <c r="T1" s="40"/>
      <c r="U1" s="40"/>
    </row>
    <row r="2">
      <c r="A2" s="76" t="s">
        <v>31</v>
      </c>
      <c r="B2" s="76" t="s">
        <v>31</v>
      </c>
      <c r="C2" s="76" t="s">
        <v>31</v>
      </c>
      <c r="D2" s="76" t="s">
        <v>31</v>
      </c>
      <c r="E2" s="76" t="s">
        <v>31</v>
      </c>
      <c r="F2" s="76" t="s">
        <v>31</v>
      </c>
      <c r="G2" s="76" t="s">
        <v>31</v>
      </c>
      <c r="H2" s="76" t="s">
        <v>31</v>
      </c>
      <c r="I2" s="76" t="s">
        <v>31</v>
      </c>
      <c r="J2" s="76" t="s">
        <v>31</v>
      </c>
      <c r="K2" s="76" t="s">
        <v>31</v>
      </c>
      <c r="L2" s="123">
        <v>2.0</v>
      </c>
      <c r="M2" s="124">
        <v>0.0</v>
      </c>
      <c r="N2" s="125">
        <v>1.0</v>
      </c>
      <c r="O2" s="126">
        <v>0.0</v>
      </c>
      <c r="P2" s="126">
        <v>0.0</v>
      </c>
      <c r="R2" s="127" t="s">
        <v>158</v>
      </c>
      <c r="S2" s="40"/>
      <c r="T2" s="40"/>
      <c r="U2" s="40"/>
    </row>
    <row r="3">
      <c r="A3" s="76" t="s">
        <v>31</v>
      </c>
      <c r="B3" s="76" t="s">
        <v>31</v>
      </c>
      <c r="C3" s="76" t="s">
        <v>31</v>
      </c>
      <c r="D3" s="76" t="s">
        <v>31</v>
      </c>
      <c r="E3" s="76" t="s">
        <v>31</v>
      </c>
      <c r="F3" s="76" t="s">
        <v>31</v>
      </c>
      <c r="G3" s="76" t="s">
        <v>31</v>
      </c>
      <c r="H3" s="76" t="s">
        <v>31</v>
      </c>
      <c r="I3" s="76" t="s">
        <v>31</v>
      </c>
      <c r="J3" s="76" t="s">
        <v>31</v>
      </c>
      <c r="K3" s="76" t="s">
        <v>31</v>
      </c>
      <c r="L3" s="123">
        <v>3.0</v>
      </c>
      <c r="M3" s="124">
        <v>0.0</v>
      </c>
      <c r="N3" s="125">
        <v>0.0</v>
      </c>
      <c r="O3" s="126">
        <v>1.0</v>
      </c>
      <c r="P3" s="126">
        <v>0.0</v>
      </c>
      <c r="R3" s="124">
        <v>1.0</v>
      </c>
      <c r="S3" s="125">
        <v>0.0</v>
      </c>
      <c r="T3" s="126">
        <v>0.0</v>
      </c>
      <c r="U3" s="126">
        <v>0.0</v>
      </c>
    </row>
    <row r="4">
      <c r="A4" s="76" t="s">
        <v>31</v>
      </c>
      <c r="B4" s="76" t="s">
        <v>31</v>
      </c>
      <c r="C4" s="76" t="s">
        <v>31</v>
      </c>
      <c r="D4" s="76" t="s">
        <v>31</v>
      </c>
      <c r="E4" s="76" t="s">
        <v>31</v>
      </c>
      <c r="F4" s="76" t="s">
        <v>31</v>
      </c>
      <c r="G4" s="76" t="s">
        <v>31</v>
      </c>
      <c r="H4" s="76" t="s">
        <v>31</v>
      </c>
      <c r="I4" s="76" t="s">
        <v>31</v>
      </c>
      <c r="J4" s="76" t="s">
        <v>31</v>
      </c>
      <c r="K4" s="76" t="s">
        <v>31</v>
      </c>
      <c r="L4" s="123">
        <v>4.0</v>
      </c>
      <c r="M4" s="124">
        <v>0.0</v>
      </c>
      <c r="N4" s="125">
        <v>0.0</v>
      </c>
      <c r="O4" s="126">
        <v>0.0</v>
      </c>
      <c r="P4" s="126">
        <v>1.0</v>
      </c>
      <c r="R4" s="124">
        <v>0.0</v>
      </c>
      <c r="S4" s="125">
        <v>1.0</v>
      </c>
      <c r="T4" s="126">
        <v>0.0</v>
      </c>
      <c r="U4" s="126">
        <v>0.0</v>
      </c>
    </row>
    <row r="5">
      <c r="A5" s="76" t="s">
        <v>31</v>
      </c>
      <c r="B5" s="76" t="s">
        <v>31</v>
      </c>
      <c r="C5" s="76" t="s">
        <v>31</v>
      </c>
      <c r="D5" s="76" t="s">
        <v>31</v>
      </c>
      <c r="E5" s="76" t="s">
        <v>31</v>
      </c>
      <c r="F5" s="76" t="s">
        <v>31</v>
      </c>
      <c r="G5" s="76" t="s">
        <v>31</v>
      </c>
      <c r="H5" s="76" t="s">
        <v>31</v>
      </c>
      <c r="I5" s="76" t="s">
        <v>31</v>
      </c>
      <c r="J5" s="76" t="s">
        <v>31</v>
      </c>
      <c r="K5" s="76" t="s">
        <v>31</v>
      </c>
      <c r="L5" s="123">
        <v>5.0</v>
      </c>
      <c r="M5" s="124">
        <v>1.0</v>
      </c>
      <c r="N5" s="125">
        <v>0.0</v>
      </c>
      <c r="O5" s="126">
        <v>0.0</v>
      </c>
      <c r="P5" s="126">
        <v>0.0</v>
      </c>
      <c r="R5" s="124">
        <v>0.0</v>
      </c>
      <c r="S5" s="125">
        <v>0.0</v>
      </c>
      <c r="T5" s="126">
        <v>1.0</v>
      </c>
      <c r="U5" s="126">
        <v>0.0</v>
      </c>
      <c r="W5" s="128" t="s">
        <v>159</v>
      </c>
    </row>
    <row r="6">
      <c r="A6" s="76" t="s">
        <v>31</v>
      </c>
      <c r="B6" s="76" t="s">
        <v>31</v>
      </c>
      <c r="C6" s="76" t="s">
        <v>31</v>
      </c>
      <c r="D6" s="76" t="s">
        <v>31</v>
      </c>
      <c r="E6" s="76" t="s">
        <v>31</v>
      </c>
      <c r="F6" s="76" t="s">
        <v>31</v>
      </c>
      <c r="G6" s="129">
        <v>1.0</v>
      </c>
      <c r="H6" s="129">
        <v>2.0</v>
      </c>
      <c r="I6" s="129">
        <v>3.0</v>
      </c>
      <c r="J6" s="129">
        <v>4.0</v>
      </c>
      <c r="K6" s="129">
        <v>5.0</v>
      </c>
      <c r="L6" s="123">
        <v>6.0</v>
      </c>
      <c r="M6" s="124">
        <v>0.0</v>
      </c>
      <c r="N6" s="125">
        <v>1.0</v>
      </c>
      <c r="O6" s="126">
        <v>0.0</v>
      </c>
      <c r="P6" s="126">
        <v>0.0</v>
      </c>
      <c r="R6" s="124">
        <v>0.0</v>
      </c>
      <c r="S6" s="125">
        <v>0.0</v>
      </c>
      <c r="T6" s="126">
        <v>0.0</v>
      </c>
      <c r="U6" s="126">
        <v>1.0</v>
      </c>
      <c r="W6" s="130">
        <v>0.0</v>
      </c>
      <c r="X6" s="131">
        <v>1.0</v>
      </c>
      <c r="Y6" s="126">
        <v>0.0</v>
      </c>
      <c r="Z6" s="126">
        <v>0.0</v>
      </c>
    </row>
    <row r="7">
      <c r="A7" s="132" t="s">
        <v>160</v>
      </c>
      <c r="B7" s="132" t="s">
        <v>161</v>
      </c>
      <c r="C7" s="74"/>
      <c r="D7" s="133" t="s">
        <v>18</v>
      </c>
      <c r="E7" s="134" t="s">
        <v>162</v>
      </c>
      <c r="F7" s="135" t="s">
        <v>111</v>
      </c>
      <c r="G7" s="136" t="s">
        <v>163</v>
      </c>
      <c r="H7" s="137" t="s">
        <v>164</v>
      </c>
      <c r="I7" s="138" t="s">
        <v>165</v>
      </c>
      <c r="J7" s="139" t="s">
        <v>166</v>
      </c>
      <c r="K7" s="140" t="s">
        <v>167</v>
      </c>
      <c r="L7" s="141" t="s">
        <v>168</v>
      </c>
      <c r="M7" s="76" t="s">
        <v>31</v>
      </c>
      <c r="N7" s="76" t="s">
        <v>31</v>
      </c>
      <c r="O7" s="76" t="s">
        <v>31</v>
      </c>
      <c r="P7" s="76" t="s">
        <v>31</v>
      </c>
      <c r="R7" s="124">
        <v>0.0</v>
      </c>
      <c r="S7" s="125">
        <v>0.0</v>
      </c>
      <c r="T7" s="126">
        <v>0.0</v>
      </c>
      <c r="U7" s="126">
        <v>0.0</v>
      </c>
      <c r="W7" s="130">
        <v>1.0</v>
      </c>
      <c r="X7" s="131">
        <v>0.0</v>
      </c>
      <c r="Y7" s="126">
        <v>0.0</v>
      </c>
      <c r="Z7" s="126">
        <v>0.0</v>
      </c>
    </row>
    <row r="8">
      <c r="A8" s="142" t="s">
        <v>169</v>
      </c>
      <c r="B8" s="143">
        <v>5.0</v>
      </c>
      <c r="C8" s="74"/>
      <c r="D8" s="144" t="s">
        <v>170</v>
      </c>
      <c r="E8" s="145" t="s">
        <v>0</v>
      </c>
      <c r="F8" s="73" t="s">
        <v>39</v>
      </c>
      <c r="G8" s="146" t="s">
        <v>259</v>
      </c>
      <c r="H8" s="147" t="s">
        <v>260</v>
      </c>
      <c r="I8" s="148" t="s">
        <v>261</v>
      </c>
      <c r="J8" s="149" t="s">
        <v>262</v>
      </c>
      <c r="K8" s="101" t="s">
        <v>263</v>
      </c>
      <c r="L8" s="150" t="s">
        <v>264</v>
      </c>
      <c r="M8" s="151" t="s">
        <v>53</v>
      </c>
      <c r="N8" s="151" t="s">
        <v>54</v>
      </c>
      <c r="O8" s="152" t="s">
        <v>55</v>
      </c>
      <c r="P8" s="152" t="s">
        <v>56</v>
      </c>
      <c r="R8" s="124">
        <v>0.0</v>
      </c>
      <c r="S8" s="125">
        <v>0.0</v>
      </c>
      <c r="T8" s="126">
        <v>0.0</v>
      </c>
      <c r="U8" s="126">
        <v>0.0</v>
      </c>
      <c r="W8" s="130">
        <v>0.0</v>
      </c>
      <c r="X8" s="131">
        <v>0.0</v>
      </c>
      <c r="Y8" s="126">
        <v>0.0</v>
      </c>
      <c r="Z8" s="126">
        <v>1.0</v>
      </c>
    </row>
    <row r="9">
      <c r="A9" s="153">
        <v>1.0</v>
      </c>
      <c r="B9" s="153" t="s">
        <v>175</v>
      </c>
      <c r="C9" s="74"/>
      <c r="D9" s="144">
        <v>1.0</v>
      </c>
      <c r="E9" s="145" t="s">
        <v>192</v>
      </c>
      <c r="F9" s="73">
        <v>648.0</v>
      </c>
      <c r="G9" s="146">
        <v>73.0</v>
      </c>
      <c r="H9" s="147">
        <v>145.0</v>
      </c>
      <c r="I9" s="148">
        <v>60.0</v>
      </c>
      <c r="J9" s="149">
        <v>185.0</v>
      </c>
      <c r="K9" s="101">
        <v>10.0</v>
      </c>
      <c r="L9" s="150">
        <v>14.0</v>
      </c>
      <c r="M9" s="155">
        <f t="shared" ref="M9:P9" si="1">M$1*$G9+M$2*$H9+M$3*$I9+M$4*$J9+M$5*$K9+M$6*$L9</f>
        <v>83</v>
      </c>
      <c r="N9" s="155">
        <f t="shared" si="1"/>
        <v>159</v>
      </c>
      <c r="O9" s="156">
        <f t="shared" si="1"/>
        <v>60</v>
      </c>
      <c r="P9" s="156">
        <f t="shared" si="1"/>
        <v>185</v>
      </c>
      <c r="W9" s="130">
        <v>0.0</v>
      </c>
      <c r="X9" s="131">
        <v>0.0</v>
      </c>
      <c r="Y9" s="126">
        <v>1.0</v>
      </c>
      <c r="Z9" s="126">
        <v>0.0</v>
      </c>
    </row>
    <row r="10">
      <c r="A10" s="153">
        <v>2.0</v>
      </c>
      <c r="B10" s="153" t="s">
        <v>177</v>
      </c>
      <c r="C10" s="74"/>
      <c r="D10" s="144">
        <v>2.0</v>
      </c>
      <c r="E10" s="145" t="s">
        <v>194</v>
      </c>
      <c r="F10" s="73">
        <v>1058.0</v>
      </c>
      <c r="G10" s="146">
        <v>96.0</v>
      </c>
      <c r="H10" s="147">
        <v>97.0</v>
      </c>
      <c r="I10" s="148">
        <v>140.0</v>
      </c>
      <c r="J10" s="149">
        <v>234.0</v>
      </c>
      <c r="K10" s="101">
        <v>54.0</v>
      </c>
      <c r="L10" s="150">
        <v>24.0</v>
      </c>
      <c r="M10" s="155">
        <f t="shared" ref="M10:P10" si="2">M$1*$G10+M$2*$H10+M$3*$I10+M$4*$J10+M$5*$K10+M$6*$L10</f>
        <v>150</v>
      </c>
      <c r="N10" s="155">
        <f t="shared" si="2"/>
        <v>121</v>
      </c>
      <c r="O10" s="156">
        <f t="shared" si="2"/>
        <v>140</v>
      </c>
      <c r="P10" s="156">
        <f t="shared" si="2"/>
        <v>234</v>
      </c>
      <c r="R10" s="157" t="s">
        <v>179</v>
      </c>
      <c r="S10" s="40"/>
      <c r="T10" s="40"/>
      <c r="U10" s="40"/>
      <c r="W10" s="130">
        <v>0.0</v>
      </c>
      <c r="X10" s="131">
        <v>1.0</v>
      </c>
      <c r="Y10" s="126">
        <v>0.0</v>
      </c>
      <c r="Z10" s="126">
        <v>0.0</v>
      </c>
    </row>
    <row r="11">
      <c r="A11" s="153">
        <v>3.0</v>
      </c>
      <c r="B11" s="153" t="s">
        <v>180</v>
      </c>
      <c r="C11" s="74"/>
      <c r="D11" s="144">
        <v>3.0</v>
      </c>
      <c r="E11" s="145" t="s">
        <v>195</v>
      </c>
      <c r="F11" s="73">
        <v>1598.0</v>
      </c>
      <c r="G11" s="146">
        <v>156.0</v>
      </c>
      <c r="H11" s="147">
        <v>203.0</v>
      </c>
      <c r="I11" s="148">
        <v>133.0</v>
      </c>
      <c r="J11" s="149">
        <v>457.0</v>
      </c>
      <c r="K11" s="101">
        <v>66.0</v>
      </c>
      <c r="L11" s="150">
        <v>37.0</v>
      </c>
      <c r="M11" s="155">
        <f t="shared" ref="M11:P11" si="3">M$1*$G11+M$2*$H11+M$3*$I11+M$4*$J11+M$5*$K11+M$6*$L11</f>
        <v>222</v>
      </c>
      <c r="N11" s="155">
        <f t="shared" si="3"/>
        <v>240</v>
      </c>
      <c r="O11" s="156">
        <f t="shared" si="3"/>
        <v>133</v>
      </c>
      <c r="P11" s="156">
        <f t="shared" si="3"/>
        <v>457</v>
      </c>
      <c r="R11" s="124">
        <v>0.0</v>
      </c>
      <c r="S11" s="125">
        <v>0.0</v>
      </c>
      <c r="T11" s="126">
        <v>1.0</v>
      </c>
      <c r="U11" s="126">
        <v>0.0</v>
      </c>
      <c r="W11" s="130">
        <v>1.0</v>
      </c>
      <c r="X11" s="131">
        <v>0.0</v>
      </c>
      <c r="Y11" s="126">
        <v>0.0</v>
      </c>
      <c r="Z11" s="126">
        <v>0.0</v>
      </c>
    </row>
    <row r="12">
      <c r="A12" s="153">
        <v>4.0</v>
      </c>
      <c r="B12" s="153" t="s">
        <v>182</v>
      </c>
      <c r="C12" s="74"/>
      <c r="D12" s="144">
        <v>4.0</v>
      </c>
      <c r="E12" s="145" t="s">
        <v>196</v>
      </c>
      <c r="F12" s="73">
        <v>400.0</v>
      </c>
      <c r="G12" s="146">
        <v>37.0</v>
      </c>
      <c r="H12" s="147">
        <v>74.0</v>
      </c>
      <c r="I12" s="148">
        <v>47.0</v>
      </c>
      <c r="J12" s="149">
        <v>125.0</v>
      </c>
      <c r="K12" s="101">
        <v>4.0</v>
      </c>
      <c r="L12" s="150">
        <v>9.0</v>
      </c>
      <c r="M12" s="155">
        <f t="shared" ref="M12:P12" si="4">M$1*$G12+M$2*$H12+M$3*$I12+M$4*$J12+M$5*$K12+M$6*$L12</f>
        <v>41</v>
      </c>
      <c r="N12" s="155">
        <f t="shared" si="4"/>
        <v>83</v>
      </c>
      <c r="O12" s="156">
        <f t="shared" si="4"/>
        <v>47</v>
      </c>
      <c r="P12" s="156">
        <f t="shared" si="4"/>
        <v>125</v>
      </c>
      <c r="R12" s="124">
        <v>0.0</v>
      </c>
      <c r="S12" s="125">
        <v>0.0</v>
      </c>
      <c r="T12" s="126">
        <v>0.0</v>
      </c>
      <c r="U12" s="126">
        <v>1.0</v>
      </c>
    </row>
    <row r="13">
      <c r="A13" s="153">
        <v>5.0</v>
      </c>
      <c r="B13" s="153" t="s">
        <v>184</v>
      </c>
      <c r="C13" s="74"/>
      <c r="D13" s="144">
        <v>5.0</v>
      </c>
      <c r="E13" s="145" t="s">
        <v>197</v>
      </c>
      <c r="F13" s="73">
        <v>1368.0</v>
      </c>
      <c r="G13" s="146">
        <v>211.0</v>
      </c>
      <c r="H13" s="147">
        <v>166.0</v>
      </c>
      <c r="I13" s="148">
        <v>220.0</v>
      </c>
      <c r="J13" s="149">
        <v>431.0</v>
      </c>
      <c r="K13" s="101">
        <v>33.0</v>
      </c>
      <c r="L13" s="150">
        <v>15.0</v>
      </c>
      <c r="M13" s="155">
        <f t="shared" ref="M13:P13" si="5">M$1*$G13+M$2*$H13+M$3*$I13+M$4*$J13+M$5*$K13+M$6*$L13</f>
        <v>244</v>
      </c>
      <c r="N13" s="155">
        <f t="shared" si="5"/>
        <v>181</v>
      </c>
      <c r="O13" s="156">
        <f t="shared" si="5"/>
        <v>220</v>
      </c>
      <c r="P13" s="156">
        <f t="shared" si="5"/>
        <v>431</v>
      </c>
      <c r="R13" s="124">
        <v>0.0</v>
      </c>
      <c r="S13" s="125">
        <v>0.0</v>
      </c>
      <c r="T13" s="126">
        <v>0.0</v>
      </c>
      <c r="U13" s="126">
        <v>0.0</v>
      </c>
    </row>
    <row r="14">
      <c r="A14" s="153">
        <v>6.0</v>
      </c>
      <c r="B14" s="153" t="s">
        <v>186</v>
      </c>
      <c r="C14" s="74"/>
      <c r="D14" s="144">
        <v>6.0</v>
      </c>
      <c r="E14" s="145" t="s">
        <v>198</v>
      </c>
      <c r="F14" s="73">
        <v>477.0</v>
      </c>
      <c r="G14" s="146">
        <v>49.0</v>
      </c>
      <c r="H14" s="147">
        <v>47.0</v>
      </c>
      <c r="I14" s="148">
        <v>57.0</v>
      </c>
      <c r="J14" s="149">
        <v>121.0</v>
      </c>
      <c r="K14" s="101">
        <v>13.0</v>
      </c>
      <c r="L14" s="150">
        <v>8.0</v>
      </c>
      <c r="M14" s="155">
        <f t="shared" ref="M14:P14" si="6">M$1*$G14+M$2*$H14+M$3*$I14+M$4*$J14+M$5*$K14+M$6*$L14</f>
        <v>62</v>
      </c>
      <c r="N14" s="155">
        <f t="shared" si="6"/>
        <v>55</v>
      </c>
      <c r="O14" s="156">
        <f t="shared" si="6"/>
        <v>57</v>
      </c>
      <c r="P14" s="156">
        <f t="shared" si="6"/>
        <v>121</v>
      </c>
      <c r="R14" s="124">
        <v>0.0</v>
      </c>
      <c r="S14" s="125">
        <v>0.0</v>
      </c>
      <c r="T14" s="126">
        <v>0.0</v>
      </c>
      <c r="U14" s="126">
        <v>0.0</v>
      </c>
    </row>
    <row r="15">
      <c r="A15" s="153">
        <v>7.0</v>
      </c>
      <c r="B15" s="153" t="s">
        <v>188</v>
      </c>
      <c r="C15" s="74"/>
      <c r="D15" s="144">
        <v>7.0</v>
      </c>
      <c r="E15" s="145" t="s">
        <v>199</v>
      </c>
      <c r="F15" s="73">
        <v>1339.0</v>
      </c>
      <c r="G15" s="146">
        <v>208.0</v>
      </c>
      <c r="H15" s="147">
        <v>204.0</v>
      </c>
      <c r="I15" s="148">
        <v>160.0</v>
      </c>
      <c r="J15" s="149">
        <v>419.0</v>
      </c>
      <c r="K15" s="101">
        <v>41.0</v>
      </c>
      <c r="L15" s="150">
        <v>19.0</v>
      </c>
      <c r="M15" s="155">
        <f t="shared" ref="M15:P15" si="7">M$1*$G15+M$2*$H15+M$3*$I15+M$4*$J15+M$5*$K15+M$6*$L15</f>
        <v>249</v>
      </c>
      <c r="N15" s="155">
        <f t="shared" si="7"/>
        <v>223</v>
      </c>
      <c r="O15" s="156">
        <f t="shared" si="7"/>
        <v>160</v>
      </c>
      <c r="P15" s="156">
        <f t="shared" si="7"/>
        <v>419</v>
      </c>
      <c r="R15" s="124">
        <v>1.0</v>
      </c>
      <c r="S15" s="125">
        <v>0.0</v>
      </c>
      <c r="T15" s="126">
        <v>0.0</v>
      </c>
      <c r="U15" s="126">
        <v>0.0</v>
      </c>
    </row>
    <row r="16">
      <c r="A16" s="132"/>
      <c r="B16" s="132"/>
      <c r="C16" s="74"/>
      <c r="D16" s="144">
        <v>8.0</v>
      </c>
      <c r="E16" s="145" t="s">
        <v>265</v>
      </c>
      <c r="F16" s="73">
        <v>1484.0</v>
      </c>
      <c r="G16" s="146">
        <v>108.0</v>
      </c>
      <c r="H16" s="147">
        <v>78.0</v>
      </c>
      <c r="I16" s="148">
        <v>166.0</v>
      </c>
      <c r="J16" s="149">
        <v>215.0</v>
      </c>
      <c r="K16" s="101">
        <v>67.0</v>
      </c>
      <c r="L16" s="150">
        <v>43.0</v>
      </c>
      <c r="M16" s="155">
        <f t="shared" ref="M16:P16" si="8">M$1*$G16+M$2*$H16+M$3*$I16+M$4*$J16+M$5*$K16+M$6*$L16</f>
        <v>175</v>
      </c>
      <c r="N16" s="155">
        <f t="shared" si="8"/>
        <v>121</v>
      </c>
      <c r="O16" s="156">
        <f t="shared" si="8"/>
        <v>166</v>
      </c>
      <c r="P16" s="156">
        <f t="shared" si="8"/>
        <v>215</v>
      </c>
      <c r="R16" s="124">
        <v>0.0</v>
      </c>
      <c r="S16" s="125">
        <v>1.0</v>
      </c>
      <c r="T16" s="126">
        <v>0.0</v>
      </c>
      <c r="U16" s="126">
        <v>0.0</v>
      </c>
    </row>
    <row r="17">
      <c r="A17" s="132"/>
      <c r="B17" s="132"/>
      <c r="C17" s="74"/>
      <c r="D17" s="144">
        <v>9.0</v>
      </c>
      <c r="E17" s="145" t="s">
        <v>200</v>
      </c>
      <c r="F17" s="73">
        <v>526.0</v>
      </c>
      <c r="G17" s="146">
        <v>57.0</v>
      </c>
      <c r="H17" s="147">
        <v>47.0</v>
      </c>
      <c r="I17" s="148">
        <v>82.0</v>
      </c>
      <c r="J17" s="149">
        <v>122.0</v>
      </c>
      <c r="K17" s="101">
        <v>15.0</v>
      </c>
      <c r="L17" s="150">
        <v>12.0</v>
      </c>
      <c r="M17" s="155">
        <f t="shared" ref="M17:P17" si="9">M$1*$G17+M$2*$H17+M$3*$I17+M$4*$J17+M$5*$K17+M$6*$L17</f>
        <v>72</v>
      </c>
      <c r="N17" s="155">
        <f t="shared" si="9"/>
        <v>59</v>
      </c>
      <c r="O17" s="156">
        <f t="shared" si="9"/>
        <v>82</v>
      </c>
      <c r="P17" s="156">
        <f t="shared" si="9"/>
        <v>122</v>
      </c>
    </row>
    <row r="18">
      <c r="A18" s="132"/>
      <c r="B18" s="132"/>
      <c r="C18" s="74"/>
      <c r="D18" s="144">
        <v>10.0</v>
      </c>
      <c r="E18" s="145" t="s">
        <v>201</v>
      </c>
      <c r="F18" s="73">
        <v>1330.0</v>
      </c>
      <c r="G18" s="146">
        <v>199.0</v>
      </c>
      <c r="H18" s="147">
        <v>194.0</v>
      </c>
      <c r="I18" s="148">
        <v>173.0</v>
      </c>
      <c r="J18" s="149">
        <v>421.0</v>
      </c>
      <c r="K18" s="101">
        <v>35.0</v>
      </c>
      <c r="L18" s="150">
        <v>28.0</v>
      </c>
      <c r="M18" s="155">
        <f t="shared" ref="M18:P18" si="10">M$1*$G18+M$2*$H18+M$3*$I18+M$4*$J18+M$5*$K18+M$6*$L18</f>
        <v>234</v>
      </c>
      <c r="N18" s="155">
        <f t="shared" si="10"/>
        <v>222</v>
      </c>
      <c r="O18" s="156">
        <f t="shared" si="10"/>
        <v>173</v>
      </c>
      <c r="P18" s="156">
        <f t="shared" si="10"/>
        <v>421</v>
      </c>
      <c r="R18" s="106" t="s">
        <v>193</v>
      </c>
      <c r="S18" s="40"/>
      <c r="T18" s="40"/>
      <c r="U18" s="40"/>
    </row>
    <row r="19">
      <c r="A19" s="132"/>
      <c r="B19" s="132"/>
      <c r="C19" s="74"/>
      <c r="D19" s="144">
        <v>11.0</v>
      </c>
      <c r="E19" s="145" t="s">
        <v>203</v>
      </c>
      <c r="F19" s="73">
        <v>1338.0</v>
      </c>
      <c r="G19" s="146">
        <v>132.0</v>
      </c>
      <c r="H19" s="147">
        <v>141.0</v>
      </c>
      <c r="I19" s="148">
        <v>154.0</v>
      </c>
      <c r="J19" s="149">
        <v>235.0</v>
      </c>
      <c r="K19" s="101">
        <v>74.0</v>
      </c>
      <c r="L19" s="150">
        <v>46.0</v>
      </c>
      <c r="M19" s="155">
        <f t="shared" ref="M19:P19" si="11">M$1*$G19+M$2*$H19+M$3*$I19+M$4*$J19+M$5*$K19+M$6*$L19</f>
        <v>206</v>
      </c>
      <c r="N19" s="155">
        <f t="shared" si="11"/>
        <v>187</v>
      </c>
      <c r="O19" s="156">
        <f t="shared" si="11"/>
        <v>154</v>
      </c>
      <c r="P19" s="156">
        <f t="shared" si="11"/>
        <v>235</v>
      </c>
      <c r="R19" s="124">
        <v>0.0</v>
      </c>
      <c r="S19" s="125">
        <v>0.0</v>
      </c>
      <c r="T19" s="126">
        <v>0.0</v>
      </c>
      <c r="U19" s="126">
        <v>0.0</v>
      </c>
    </row>
    <row r="20">
      <c r="A20" s="132"/>
      <c r="B20" s="132"/>
      <c r="C20" s="74"/>
      <c r="D20" s="144">
        <v>12.0</v>
      </c>
      <c r="E20" s="145" t="s">
        <v>205</v>
      </c>
      <c r="F20" s="73">
        <v>1246.0</v>
      </c>
      <c r="G20" s="146">
        <v>105.0</v>
      </c>
      <c r="H20" s="147">
        <v>203.0</v>
      </c>
      <c r="I20" s="148">
        <v>88.0</v>
      </c>
      <c r="J20" s="149">
        <v>304.0</v>
      </c>
      <c r="K20" s="101">
        <v>52.0</v>
      </c>
      <c r="L20" s="150">
        <v>50.0</v>
      </c>
      <c r="M20" s="155">
        <f t="shared" ref="M20:P20" si="12">M$1*$G20+M$2*$H20+M$3*$I20+M$4*$J20+M$5*$K20+M$6*$L20</f>
        <v>157</v>
      </c>
      <c r="N20" s="155">
        <f t="shared" si="12"/>
        <v>253</v>
      </c>
      <c r="O20" s="156">
        <f t="shared" si="12"/>
        <v>88</v>
      </c>
      <c r="P20" s="156">
        <f t="shared" si="12"/>
        <v>304</v>
      </c>
      <c r="R20" s="124">
        <v>0.0</v>
      </c>
      <c r="S20" s="125">
        <v>0.0</v>
      </c>
      <c r="T20" s="126">
        <v>0.0</v>
      </c>
      <c r="U20" s="126">
        <v>0.0</v>
      </c>
    </row>
    <row r="21">
      <c r="A21" s="132"/>
      <c r="B21" s="132"/>
      <c r="C21" s="74"/>
      <c r="D21" s="144">
        <v>13.0</v>
      </c>
      <c r="E21" s="145" t="s">
        <v>206</v>
      </c>
      <c r="F21" s="73">
        <v>1155.0</v>
      </c>
      <c r="G21" s="146">
        <v>199.0</v>
      </c>
      <c r="H21" s="147">
        <v>169.0</v>
      </c>
      <c r="I21" s="148">
        <v>166.0</v>
      </c>
      <c r="J21" s="149">
        <v>336.0</v>
      </c>
      <c r="K21" s="101">
        <v>34.0</v>
      </c>
      <c r="L21" s="150">
        <v>18.0</v>
      </c>
      <c r="M21" s="155">
        <f t="shared" ref="M21:P21" si="13">M$1*$G21+M$2*$H21+M$3*$I21+M$4*$J21+M$5*$K21+M$6*$L21</f>
        <v>233</v>
      </c>
      <c r="N21" s="155">
        <f t="shared" si="13"/>
        <v>187</v>
      </c>
      <c r="O21" s="156">
        <f t="shared" si="13"/>
        <v>166</v>
      </c>
      <c r="P21" s="156">
        <f t="shared" si="13"/>
        <v>336</v>
      </c>
      <c r="R21" s="124">
        <v>0.0</v>
      </c>
      <c r="S21" s="125">
        <v>0.0</v>
      </c>
      <c r="T21" s="126">
        <v>1.0</v>
      </c>
      <c r="U21" s="126">
        <v>0.0</v>
      </c>
    </row>
    <row r="22">
      <c r="A22" s="132"/>
      <c r="B22" s="132"/>
      <c r="C22" s="74"/>
      <c r="D22" s="144">
        <v>14.0</v>
      </c>
      <c r="E22" s="145" t="s">
        <v>207</v>
      </c>
      <c r="F22" s="73">
        <v>1018.0</v>
      </c>
      <c r="G22" s="146">
        <v>143.0</v>
      </c>
      <c r="H22" s="147">
        <v>114.0</v>
      </c>
      <c r="I22" s="148">
        <v>180.0</v>
      </c>
      <c r="J22" s="149">
        <v>332.0</v>
      </c>
      <c r="K22" s="101">
        <v>19.0</v>
      </c>
      <c r="L22" s="150">
        <v>15.0</v>
      </c>
      <c r="M22" s="155">
        <f t="shared" ref="M22:P22" si="14">M$1*$G22+M$2*$H22+M$3*$I22+M$4*$J22+M$5*$K22+M$6*$L22</f>
        <v>162</v>
      </c>
      <c r="N22" s="155">
        <f t="shared" si="14"/>
        <v>129</v>
      </c>
      <c r="O22" s="156">
        <f t="shared" si="14"/>
        <v>180</v>
      </c>
      <c r="P22" s="156">
        <f t="shared" si="14"/>
        <v>332</v>
      </c>
      <c r="R22" s="124">
        <v>0.0</v>
      </c>
      <c r="S22" s="125">
        <v>0.0</v>
      </c>
      <c r="T22" s="126">
        <v>0.0</v>
      </c>
      <c r="U22" s="126">
        <v>1.0</v>
      </c>
    </row>
    <row r="23">
      <c r="A23" s="132"/>
      <c r="B23" s="132"/>
      <c r="C23" s="74"/>
      <c r="D23" s="144">
        <v>15.0</v>
      </c>
      <c r="E23" s="145" t="s">
        <v>208</v>
      </c>
      <c r="F23" s="73">
        <v>755.0</v>
      </c>
      <c r="G23" s="146">
        <v>108.0</v>
      </c>
      <c r="H23" s="147">
        <v>97.0</v>
      </c>
      <c r="I23" s="148">
        <v>125.0</v>
      </c>
      <c r="J23" s="149">
        <v>237.0</v>
      </c>
      <c r="K23" s="101">
        <v>6.0</v>
      </c>
      <c r="L23" s="150">
        <v>3.0</v>
      </c>
      <c r="M23" s="155">
        <f t="shared" ref="M23:P23" si="15">M$1*$G23+M$2*$H23+M$3*$I23+M$4*$J23+M$5*$K23+M$6*$L23</f>
        <v>114</v>
      </c>
      <c r="N23" s="155">
        <f t="shared" si="15"/>
        <v>100</v>
      </c>
      <c r="O23" s="156">
        <f t="shared" si="15"/>
        <v>125</v>
      </c>
      <c r="P23" s="156">
        <f t="shared" si="15"/>
        <v>237</v>
      </c>
      <c r="R23" s="124">
        <v>1.0</v>
      </c>
      <c r="S23" s="125">
        <v>0.0</v>
      </c>
      <c r="T23" s="126">
        <v>0.0</v>
      </c>
      <c r="U23" s="126">
        <v>0.0</v>
      </c>
    </row>
    <row r="24">
      <c r="A24" s="132"/>
      <c r="B24" s="132"/>
      <c r="C24" s="74"/>
      <c r="D24" s="144">
        <v>16.0</v>
      </c>
      <c r="E24" s="145" t="s">
        <v>209</v>
      </c>
      <c r="F24" s="73">
        <v>1429.0</v>
      </c>
      <c r="G24" s="146">
        <v>234.0</v>
      </c>
      <c r="H24" s="147">
        <v>240.0</v>
      </c>
      <c r="I24" s="148">
        <v>213.0</v>
      </c>
      <c r="J24" s="149">
        <v>390.0</v>
      </c>
      <c r="K24" s="101">
        <v>28.0</v>
      </c>
      <c r="L24" s="150">
        <v>30.0</v>
      </c>
      <c r="M24" s="155">
        <f t="shared" ref="M24:P24" si="16">M$1*$G24+M$2*$H24+M$3*$I24+M$4*$J24+M$5*$K24+M$6*$L24</f>
        <v>262</v>
      </c>
      <c r="N24" s="155">
        <f t="shared" si="16"/>
        <v>270</v>
      </c>
      <c r="O24" s="156">
        <f t="shared" si="16"/>
        <v>213</v>
      </c>
      <c r="P24" s="156">
        <f t="shared" si="16"/>
        <v>390</v>
      </c>
      <c r="R24" s="124">
        <v>0.0</v>
      </c>
      <c r="S24" s="125">
        <v>1.0</v>
      </c>
      <c r="T24" s="126">
        <v>0.0</v>
      </c>
      <c r="U24" s="126">
        <v>0.0</v>
      </c>
    </row>
    <row r="25">
      <c r="A25" s="132"/>
      <c r="B25" s="132"/>
      <c r="C25" s="74"/>
      <c r="D25" s="144">
        <v>17.0</v>
      </c>
      <c r="E25" s="145" t="s">
        <v>210</v>
      </c>
      <c r="F25" s="73">
        <v>831.0</v>
      </c>
      <c r="G25" s="146">
        <v>140.0</v>
      </c>
      <c r="H25" s="147">
        <v>136.0</v>
      </c>
      <c r="I25" s="148">
        <v>106.0</v>
      </c>
      <c r="J25" s="149">
        <v>226.0</v>
      </c>
      <c r="K25" s="101">
        <v>24.0</v>
      </c>
      <c r="L25" s="150">
        <v>11.0</v>
      </c>
      <c r="M25" s="155">
        <f t="shared" ref="M25:P25" si="17">M$1*$G25+M$2*$H25+M$3*$I25+M$4*$J25+M$5*$K25+M$6*$L25</f>
        <v>164</v>
      </c>
      <c r="N25" s="155">
        <f t="shared" si="17"/>
        <v>147</v>
      </c>
      <c r="O25" s="156">
        <f t="shared" si="17"/>
        <v>106</v>
      </c>
      <c r="P25" s="156">
        <f t="shared" si="17"/>
        <v>226</v>
      </c>
    </row>
    <row r="26">
      <c r="A26" s="132"/>
      <c r="B26" s="132"/>
      <c r="C26" s="74"/>
      <c r="D26" s="144">
        <v>18.0</v>
      </c>
      <c r="E26" s="145" t="s">
        <v>211</v>
      </c>
      <c r="F26" s="73">
        <v>424.0</v>
      </c>
      <c r="G26" s="146">
        <v>65.0</v>
      </c>
      <c r="H26" s="147">
        <v>59.0</v>
      </c>
      <c r="I26" s="148">
        <v>51.0</v>
      </c>
      <c r="J26" s="149">
        <v>141.0</v>
      </c>
      <c r="K26" s="101">
        <v>7.0</v>
      </c>
      <c r="L26" s="150">
        <v>9.0</v>
      </c>
      <c r="M26" s="155">
        <f t="shared" ref="M26:P26" si="18">M$1*$G26+M$2*$H26+M$3*$I26+M$4*$J26+M$5*$K26+M$6*$L26</f>
        <v>72</v>
      </c>
      <c r="N26" s="155">
        <f t="shared" si="18"/>
        <v>68</v>
      </c>
      <c r="O26" s="156">
        <f t="shared" si="18"/>
        <v>51</v>
      </c>
      <c r="P26" s="156">
        <f t="shared" si="18"/>
        <v>141</v>
      </c>
      <c r="R26" s="79" t="s">
        <v>202</v>
      </c>
      <c r="S26" s="40"/>
      <c r="T26" s="40"/>
      <c r="U26" s="40"/>
    </row>
    <row r="27">
      <c r="A27" s="132"/>
      <c r="B27" s="132"/>
      <c r="C27" s="74"/>
      <c r="D27" s="144">
        <v>19.0</v>
      </c>
      <c r="E27" s="145" t="s">
        <v>212</v>
      </c>
      <c r="F27" s="73">
        <v>1538.0</v>
      </c>
      <c r="G27" s="146">
        <v>259.0</v>
      </c>
      <c r="H27" s="147">
        <v>174.0</v>
      </c>
      <c r="I27" s="148">
        <v>198.0</v>
      </c>
      <c r="J27" s="149">
        <v>432.0</v>
      </c>
      <c r="K27" s="101">
        <v>34.0</v>
      </c>
      <c r="L27" s="150">
        <v>28.0</v>
      </c>
      <c r="M27" s="155">
        <f t="shared" ref="M27:P27" si="19">M$1*$G27+M$2*$H27+M$3*$I27+M$4*$J27+M$5*$K27+M$6*$L27</f>
        <v>293</v>
      </c>
      <c r="N27" s="155">
        <f t="shared" si="19"/>
        <v>202</v>
      </c>
      <c r="O27" s="156">
        <f t="shared" si="19"/>
        <v>198</v>
      </c>
      <c r="P27" s="156">
        <f t="shared" si="19"/>
        <v>432</v>
      </c>
      <c r="R27" s="99" t="s">
        <v>204</v>
      </c>
      <c r="S27" s="40"/>
      <c r="T27" s="40"/>
      <c r="U27" s="40"/>
    </row>
    <row r="28">
      <c r="A28" s="132"/>
      <c r="B28" s="132"/>
      <c r="C28" s="74"/>
      <c r="D28" s="144">
        <v>20.0</v>
      </c>
      <c r="E28" s="145" t="s">
        <v>215</v>
      </c>
      <c r="F28" s="73">
        <v>724.0</v>
      </c>
      <c r="G28" s="146">
        <v>124.0</v>
      </c>
      <c r="H28" s="147">
        <v>127.0</v>
      </c>
      <c r="I28" s="148">
        <v>105.0</v>
      </c>
      <c r="J28" s="149">
        <v>193.0</v>
      </c>
      <c r="K28" s="101">
        <v>15.0</v>
      </c>
      <c r="L28" s="150">
        <v>17.0</v>
      </c>
      <c r="M28" s="155">
        <f t="shared" ref="M28:P28" si="20">M$1*$G28+M$2*$H28+M$3*$I28+M$4*$J28+M$5*$K28+M$6*$L28</f>
        <v>139</v>
      </c>
      <c r="N28" s="155">
        <f t="shared" si="20"/>
        <v>144</v>
      </c>
      <c r="O28" s="156">
        <f t="shared" si="20"/>
        <v>105</v>
      </c>
      <c r="P28" s="156">
        <f t="shared" si="20"/>
        <v>193</v>
      </c>
      <c r="R28" s="124">
        <v>0.0</v>
      </c>
      <c r="S28" s="125">
        <v>0.0</v>
      </c>
      <c r="T28" s="126">
        <v>1.0</v>
      </c>
      <c r="U28" s="126">
        <v>0.0</v>
      </c>
    </row>
    <row r="29">
      <c r="A29" s="132"/>
      <c r="B29" s="132"/>
      <c r="C29" s="74"/>
      <c r="D29" s="144">
        <v>21.0</v>
      </c>
      <c r="E29" s="145" t="s">
        <v>216</v>
      </c>
      <c r="F29" s="73">
        <v>627.0</v>
      </c>
      <c r="G29" s="146">
        <v>75.0</v>
      </c>
      <c r="H29" s="147">
        <v>93.0</v>
      </c>
      <c r="I29" s="148">
        <v>88.0</v>
      </c>
      <c r="J29" s="149">
        <v>183.0</v>
      </c>
      <c r="K29" s="101">
        <v>14.0</v>
      </c>
      <c r="L29" s="150">
        <v>21.0</v>
      </c>
      <c r="M29" s="155">
        <f t="shared" ref="M29:P29" si="21">M$1*$G29+M$2*$H29+M$3*$I29+M$4*$J29+M$5*$K29+M$6*$L29</f>
        <v>89</v>
      </c>
      <c r="N29" s="155">
        <f t="shared" si="21"/>
        <v>114</v>
      </c>
      <c r="O29" s="156">
        <f t="shared" si="21"/>
        <v>88</v>
      </c>
      <c r="P29" s="156">
        <f t="shared" si="21"/>
        <v>183</v>
      </c>
      <c r="R29" s="124">
        <v>0.0</v>
      </c>
      <c r="S29" s="125">
        <v>0.0</v>
      </c>
      <c r="T29" s="126">
        <v>0.0</v>
      </c>
      <c r="U29" s="126">
        <v>1.0</v>
      </c>
    </row>
    <row r="30">
      <c r="A30" s="132"/>
      <c r="B30" s="132"/>
      <c r="C30" s="74"/>
      <c r="D30" s="144">
        <v>22.0</v>
      </c>
      <c r="E30" s="145" t="s">
        <v>217</v>
      </c>
      <c r="F30" s="73">
        <v>1085.0</v>
      </c>
      <c r="G30" s="146">
        <v>143.0</v>
      </c>
      <c r="H30" s="147">
        <v>172.0</v>
      </c>
      <c r="I30" s="148">
        <v>132.0</v>
      </c>
      <c r="J30" s="149">
        <v>355.0</v>
      </c>
      <c r="K30" s="101">
        <v>29.0</v>
      </c>
      <c r="L30" s="150">
        <v>23.0</v>
      </c>
      <c r="M30" s="155">
        <f t="shared" ref="M30:P30" si="22">M$1*$G30+M$2*$H30+M$3*$I30+M$4*$J30+M$5*$K30+M$6*$L30</f>
        <v>172</v>
      </c>
      <c r="N30" s="155">
        <f t="shared" si="22"/>
        <v>195</v>
      </c>
      <c r="O30" s="156">
        <f t="shared" si="22"/>
        <v>132</v>
      </c>
      <c r="P30" s="156">
        <f t="shared" si="22"/>
        <v>355</v>
      </c>
      <c r="R30" s="124">
        <v>0.0</v>
      </c>
      <c r="S30" s="125">
        <v>0.0</v>
      </c>
      <c r="T30" s="126">
        <v>1.0</v>
      </c>
      <c r="U30" s="126">
        <v>0.0</v>
      </c>
    </row>
    <row r="31">
      <c r="A31" s="132"/>
      <c r="B31" s="132"/>
      <c r="C31" s="74"/>
      <c r="D31" s="144">
        <v>23.0</v>
      </c>
      <c r="E31" s="145" t="s">
        <v>218</v>
      </c>
      <c r="F31" s="73">
        <v>564.0</v>
      </c>
      <c r="G31" s="146">
        <v>50.0</v>
      </c>
      <c r="H31" s="147">
        <v>88.0</v>
      </c>
      <c r="I31" s="148">
        <v>51.0</v>
      </c>
      <c r="J31" s="149">
        <v>181.0</v>
      </c>
      <c r="K31" s="101">
        <v>25.0</v>
      </c>
      <c r="L31" s="150">
        <v>14.0</v>
      </c>
      <c r="M31" s="155">
        <f t="shared" ref="M31:P31" si="23">M$1*$G31+M$2*$H31+M$3*$I31+M$4*$J31+M$5*$K31+M$6*$L31</f>
        <v>75</v>
      </c>
      <c r="N31" s="155">
        <f t="shared" si="23"/>
        <v>102</v>
      </c>
      <c r="O31" s="156">
        <f t="shared" si="23"/>
        <v>51</v>
      </c>
      <c r="P31" s="156">
        <f t="shared" si="23"/>
        <v>181</v>
      </c>
      <c r="R31" s="124">
        <v>0.0</v>
      </c>
      <c r="S31" s="125">
        <v>0.0</v>
      </c>
      <c r="T31" s="126">
        <v>0.0</v>
      </c>
      <c r="U31" s="126">
        <v>1.0</v>
      </c>
    </row>
    <row r="32">
      <c r="A32" s="132"/>
      <c r="B32" s="132"/>
      <c r="C32" s="74"/>
      <c r="D32" s="144">
        <v>24.0</v>
      </c>
      <c r="E32" s="145" t="s">
        <v>219</v>
      </c>
      <c r="F32" s="73">
        <v>768.0</v>
      </c>
      <c r="G32" s="146">
        <v>65.0</v>
      </c>
      <c r="H32" s="147">
        <v>133.0</v>
      </c>
      <c r="I32" s="148">
        <v>60.0</v>
      </c>
      <c r="J32" s="149">
        <v>256.0</v>
      </c>
      <c r="K32" s="101">
        <v>18.0</v>
      </c>
      <c r="L32" s="150">
        <v>20.0</v>
      </c>
      <c r="M32" s="155">
        <f t="shared" ref="M32:P32" si="24">M$1*$G32+M$2*$H32+M$3*$I32+M$4*$J32+M$5*$K32+M$6*$L32</f>
        <v>83</v>
      </c>
      <c r="N32" s="155">
        <f t="shared" si="24"/>
        <v>153</v>
      </c>
      <c r="O32" s="156">
        <f t="shared" si="24"/>
        <v>60</v>
      </c>
      <c r="P32" s="156">
        <f t="shared" si="24"/>
        <v>256</v>
      </c>
      <c r="R32" s="124">
        <v>1.0</v>
      </c>
      <c r="S32" s="125">
        <v>0.0</v>
      </c>
      <c r="T32" s="126">
        <v>0.0</v>
      </c>
      <c r="U32" s="126">
        <v>0.0</v>
      </c>
    </row>
    <row r="33">
      <c r="A33" s="132"/>
      <c r="B33" s="132"/>
      <c r="C33" s="74"/>
      <c r="D33" s="144">
        <v>25.0</v>
      </c>
      <c r="E33" s="145" t="s">
        <v>220</v>
      </c>
      <c r="F33" s="73">
        <v>484.0</v>
      </c>
      <c r="G33" s="146">
        <v>84.0</v>
      </c>
      <c r="H33" s="147">
        <v>76.0</v>
      </c>
      <c r="I33" s="148">
        <v>54.0</v>
      </c>
      <c r="J33" s="149">
        <v>162.0</v>
      </c>
      <c r="K33" s="101">
        <v>10.0</v>
      </c>
      <c r="L33" s="150">
        <v>6.0</v>
      </c>
      <c r="M33" s="155">
        <f t="shared" ref="M33:P33" si="25">M$1*$G33+M$2*$H33+M$3*$I33+M$4*$J33+M$5*$K33+M$6*$L33</f>
        <v>94</v>
      </c>
      <c r="N33" s="155">
        <f t="shared" si="25"/>
        <v>82</v>
      </c>
      <c r="O33" s="156">
        <f t="shared" si="25"/>
        <v>54</v>
      </c>
      <c r="P33" s="156">
        <f t="shared" si="25"/>
        <v>162</v>
      </c>
      <c r="R33" s="124">
        <v>0.0</v>
      </c>
      <c r="S33" s="125">
        <v>1.0</v>
      </c>
      <c r="T33" s="126">
        <v>0.0</v>
      </c>
      <c r="U33" s="126">
        <v>0.0</v>
      </c>
    </row>
    <row r="34">
      <c r="A34" s="132"/>
      <c r="B34" s="132"/>
      <c r="C34" s="74"/>
      <c r="D34" s="144">
        <v>26.0</v>
      </c>
      <c r="E34" s="145" t="s">
        <v>266</v>
      </c>
      <c r="F34" s="73">
        <v>718.0</v>
      </c>
      <c r="G34" s="146">
        <v>66.0</v>
      </c>
      <c r="H34" s="147">
        <v>68.0</v>
      </c>
      <c r="I34" s="148">
        <v>75.0</v>
      </c>
      <c r="J34" s="149">
        <v>117.0</v>
      </c>
      <c r="K34" s="101">
        <v>28.0</v>
      </c>
      <c r="L34" s="150">
        <v>15.0</v>
      </c>
      <c r="M34" s="155">
        <f t="shared" ref="M34:P34" si="26">M$1*$G34+M$2*$H34+M$3*$I34+M$4*$J34+M$5*$K34+M$6*$L34</f>
        <v>94</v>
      </c>
      <c r="N34" s="155">
        <f t="shared" si="26"/>
        <v>83</v>
      </c>
      <c r="O34" s="156">
        <f t="shared" si="26"/>
        <v>75</v>
      </c>
      <c r="P34" s="156">
        <f t="shared" si="26"/>
        <v>117</v>
      </c>
    </row>
    <row r="35">
      <c r="A35" s="132"/>
      <c r="B35" s="132"/>
      <c r="C35" s="74"/>
      <c r="D35" s="144">
        <v>27.0</v>
      </c>
      <c r="E35" s="145" t="s">
        <v>221</v>
      </c>
      <c r="F35" s="73">
        <v>1035.0</v>
      </c>
      <c r="G35" s="146">
        <v>119.0</v>
      </c>
      <c r="H35" s="147">
        <v>92.0</v>
      </c>
      <c r="I35" s="148">
        <v>117.0</v>
      </c>
      <c r="J35" s="149">
        <v>242.0</v>
      </c>
      <c r="K35" s="101">
        <v>45.0</v>
      </c>
      <c r="L35" s="150">
        <v>27.0</v>
      </c>
      <c r="M35" s="155">
        <f t="shared" ref="M35:P35" si="27">M$1*$G35+M$2*$H35+M$3*$I35+M$4*$J35+M$5*$K35+M$6*$L35</f>
        <v>164</v>
      </c>
      <c r="N35" s="155">
        <f t="shared" si="27"/>
        <v>119</v>
      </c>
      <c r="O35" s="156">
        <f t="shared" si="27"/>
        <v>117</v>
      </c>
      <c r="P35" s="156">
        <f t="shared" si="27"/>
        <v>242</v>
      </c>
      <c r="R35" s="158" t="s">
        <v>213</v>
      </c>
      <c r="S35" s="40"/>
      <c r="T35" s="40"/>
      <c r="U35" s="40"/>
      <c r="W35" s="128" t="s">
        <v>214</v>
      </c>
    </row>
    <row r="36">
      <c r="A36" s="132"/>
      <c r="B36" s="132"/>
      <c r="C36" s="74"/>
      <c r="D36" s="144">
        <v>28.0</v>
      </c>
      <c r="E36" s="145" t="s">
        <v>222</v>
      </c>
      <c r="F36" s="73">
        <v>1539.0</v>
      </c>
      <c r="G36" s="146">
        <v>182.0</v>
      </c>
      <c r="H36" s="147">
        <v>171.0</v>
      </c>
      <c r="I36" s="148">
        <v>176.0</v>
      </c>
      <c r="J36" s="149">
        <v>319.0</v>
      </c>
      <c r="K36" s="101">
        <v>68.0</v>
      </c>
      <c r="L36" s="150">
        <v>51.0</v>
      </c>
      <c r="M36" s="155">
        <f t="shared" ref="M36:P36" si="28">M$1*$G36+M$2*$H36+M$3*$I36+M$4*$J36+M$5*$K36+M$6*$L36</f>
        <v>250</v>
      </c>
      <c r="N36" s="155">
        <f t="shared" si="28"/>
        <v>222</v>
      </c>
      <c r="O36" s="156">
        <f t="shared" si="28"/>
        <v>176</v>
      </c>
      <c r="P36" s="156">
        <f t="shared" si="28"/>
        <v>319</v>
      </c>
      <c r="R36" s="124">
        <v>1.0</v>
      </c>
      <c r="S36" s="125">
        <v>0.0</v>
      </c>
      <c r="T36" s="126">
        <v>0.0</v>
      </c>
      <c r="U36" s="126">
        <v>0.0</v>
      </c>
      <c r="W36" s="126">
        <v>0.0</v>
      </c>
      <c r="X36" s="126">
        <v>0.0</v>
      </c>
      <c r="Y36" s="124">
        <v>1.0</v>
      </c>
      <c r="Z36" s="125">
        <v>0.0</v>
      </c>
    </row>
    <row r="37">
      <c r="A37" s="132"/>
      <c r="B37" s="132"/>
      <c r="C37" s="74"/>
      <c r="D37" s="144">
        <v>29.0</v>
      </c>
      <c r="E37" s="145" t="s">
        <v>224</v>
      </c>
      <c r="F37" s="73">
        <v>705.0</v>
      </c>
      <c r="G37" s="146">
        <v>81.0</v>
      </c>
      <c r="H37" s="147">
        <v>57.0</v>
      </c>
      <c r="I37" s="148">
        <v>74.0</v>
      </c>
      <c r="J37" s="149">
        <v>144.0</v>
      </c>
      <c r="K37" s="101">
        <v>21.0</v>
      </c>
      <c r="L37" s="150">
        <v>31.0</v>
      </c>
      <c r="M37" s="155">
        <f t="shared" ref="M37:P37" si="29">M$1*$G37+M$2*$H37+M$3*$I37+M$4*$J37+M$5*$K37+M$6*$L37</f>
        <v>102</v>
      </c>
      <c r="N37" s="155">
        <f t="shared" si="29"/>
        <v>88</v>
      </c>
      <c r="O37" s="156">
        <f t="shared" si="29"/>
        <v>74</v>
      </c>
      <c r="P37" s="156">
        <f t="shared" si="29"/>
        <v>144</v>
      </c>
      <c r="R37" s="124">
        <v>0.0</v>
      </c>
      <c r="S37" s="125">
        <v>1.0</v>
      </c>
      <c r="T37" s="126">
        <v>0.0</v>
      </c>
      <c r="U37" s="126">
        <v>0.0</v>
      </c>
      <c r="W37" s="126">
        <v>0.0</v>
      </c>
      <c r="X37" s="126">
        <v>0.0</v>
      </c>
      <c r="Y37" s="124">
        <v>0.0</v>
      </c>
      <c r="Z37" s="125">
        <v>1.0</v>
      </c>
    </row>
    <row r="38">
      <c r="A38" s="132"/>
      <c r="B38" s="132"/>
      <c r="C38" s="74"/>
      <c r="D38" s="144">
        <v>30.0</v>
      </c>
      <c r="E38" s="145" t="s">
        <v>225</v>
      </c>
      <c r="F38" s="73">
        <v>177.0</v>
      </c>
      <c r="G38" s="146">
        <v>26.0</v>
      </c>
      <c r="H38" s="147">
        <v>18.0</v>
      </c>
      <c r="I38" s="148">
        <v>17.0</v>
      </c>
      <c r="J38" s="149">
        <v>45.0</v>
      </c>
      <c r="K38" s="101">
        <v>5.0</v>
      </c>
      <c r="L38" s="150">
        <v>7.0</v>
      </c>
      <c r="M38" s="155">
        <f t="shared" ref="M38:P38" si="30">M$1*$G38+M$2*$H38+M$3*$I38+M$4*$J38+M$5*$K38+M$6*$L38</f>
        <v>31</v>
      </c>
      <c r="N38" s="155">
        <f t="shared" si="30"/>
        <v>25</v>
      </c>
      <c r="O38" s="156">
        <f t="shared" si="30"/>
        <v>17</v>
      </c>
      <c r="P38" s="156">
        <f t="shared" si="30"/>
        <v>45</v>
      </c>
      <c r="R38" s="124">
        <v>0.0</v>
      </c>
      <c r="S38" s="125">
        <v>0.0</v>
      </c>
      <c r="T38" s="126">
        <v>1.0</v>
      </c>
      <c r="U38" s="126">
        <v>0.0</v>
      </c>
      <c r="W38" s="126">
        <v>1.0</v>
      </c>
      <c r="X38" s="126">
        <v>0.0</v>
      </c>
      <c r="Y38" s="124">
        <v>0.0</v>
      </c>
      <c r="Z38" s="125">
        <v>0.0</v>
      </c>
    </row>
    <row r="39">
      <c r="A39" s="132"/>
      <c r="B39" s="132"/>
      <c r="C39" s="74"/>
      <c r="D39" s="144">
        <v>31.0</v>
      </c>
      <c r="E39" s="145" t="s">
        <v>226</v>
      </c>
      <c r="F39" s="73">
        <v>348.0</v>
      </c>
      <c r="G39" s="146">
        <v>68.0</v>
      </c>
      <c r="H39" s="147">
        <v>52.0</v>
      </c>
      <c r="I39" s="148">
        <v>61.0</v>
      </c>
      <c r="J39" s="149">
        <v>72.0</v>
      </c>
      <c r="K39" s="101">
        <v>8.0</v>
      </c>
      <c r="L39" s="150">
        <v>6.0</v>
      </c>
      <c r="M39" s="155">
        <f t="shared" ref="M39:P39" si="31">M$1*$G39+M$2*$H39+M$3*$I39+M$4*$J39+M$5*$K39+M$6*$L39</f>
        <v>76</v>
      </c>
      <c r="N39" s="155">
        <f t="shared" si="31"/>
        <v>58</v>
      </c>
      <c r="O39" s="156">
        <f t="shared" si="31"/>
        <v>61</v>
      </c>
      <c r="P39" s="156">
        <f t="shared" si="31"/>
        <v>72</v>
      </c>
      <c r="R39" s="124">
        <v>0.0</v>
      </c>
      <c r="S39" s="125">
        <v>0.0</v>
      </c>
      <c r="T39" s="126">
        <v>0.0</v>
      </c>
      <c r="U39" s="126">
        <v>1.0</v>
      </c>
      <c r="W39" s="126">
        <v>0.0</v>
      </c>
      <c r="X39" s="126">
        <v>1.0</v>
      </c>
      <c r="Y39" s="124">
        <v>0.0</v>
      </c>
      <c r="Z39" s="125">
        <v>0.0</v>
      </c>
    </row>
    <row r="40">
      <c r="A40" s="132"/>
      <c r="B40" s="132"/>
      <c r="C40" s="74"/>
      <c r="D40" s="144">
        <v>32.0</v>
      </c>
      <c r="E40" s="145" t="s">
        <v>267</v>
      </c>
      <c r="F40" s="73">
        <v>480.0</v>
      </c>
      <c r="G40" s="146">
        <v>76.0</v>
      </c>
      <c r="H40" s="147">
        <v>63.0</v>
      </c>
      <c r="I40" s="148">
        <v>51.0</v>
      </c>
      <c r="J40" s="149">
        <v>151.0</v>
      </c>
      <c r="K40" s="101">
        <v>11.0</v>
      </c>
      <c r="L40" s="150">
        <v>10.0</v>
      </c>
      <c r="M40" s="155">
        <f t="shared" ref="M40:P40" si="32">M$1*$G40+M$2*$H40+M$3*$I40+M$4*$J40+M$5*$K40+M$6*$L40</f>
        <v>87</v>
      </c>
      <c r="N40" s="155">
        <f t="shared" si="32"/>
        <v>73</v>
      </c>
      <c r="O40" s="156">
        <f t="shared" si="32"/>
        <v>51</v>
      </c>
      <c r="P40" s="156">
        <f t="shared" si="32"/>
        <v>151</v>
      </c>
      <c r="R40" s="124">
        <v>1.0</v>
      </c>
      <c r="S40" s="125">
        <v>0.0</v>
      </c>
      <c r="T40" s="126">
        <v>0.0</v>
      </c>
      <c r="U40" s="126">
        <v>0.0</v>
      </c>
      <c r="W40" s="126">
        <v>0.0</v>
      </c>
      <c r="X40" s="126">
        <v>0.0</v>
      </c>
      <c r="Y40" s="124">
        <v>1.0</v>
      </c>
      <c r="Z40" s="125">
        <v>0.0</v>
      </c>
    </row>
    <row r="41">
      <c r="A41" s="132"/>
      <c r="B41" s="132"/>
      <c r="C41" s="74"/>
      <c r="D41" s="144">
        <v>33.0</v>
      </c>
      <c r="E41" s="145" t="s">
        <v>227</v>
      </c>
      <c r="F41" s="73">
        <v>1346.0</v>
      </c>
      <c r="G41" s="146">
        <v>167.0</v>
      </c>
      <c r="H41" s="147">
        <v>134.0</v>
      </c>
      <c r="I41" s="148">
        <v>167.0</v>
      </c>
      <c r="J41" s="149">
        <v>279.0</v>
      </c>
      <c r="K41" s="101">
        <v>47.0</v>
      </c>
      <c r="L41" s="150">
        <v>45.0</v>
      </c>
      <c r="M41" s="155">
        <f t="shared" ref="M41:P41" si="33">M$1*$G41+M$2*$H41+M$3*$I41+M$4*$J41+M$5*$K41+M$6*$L41</f>
        <v>214</v>
      </c>
      <c r="N41" s="155">
        <f t="shared" si="33"/>
        <v>179</v>
      </c>
      <c r="O41" s="156">
        <f t="shared" si="33"/>
        <v>167</v>
      </c>
      <c r="P41" s="156">
        <f t="shared" si="33"/>
        <v>279</v>
      </c>
      <c r="R41" s="124">
        <v>0.0</v>
      </c>
      <c r="S41" s="125">
        <v>1.0</v>
      </c>
      <c r="T41" s="126">
        <v>0.0</v>
      </c>
      <c r="U41" s="126">
        <v>0.0</v>
      </c>
      <c r="W41" s="126">
        <v>0.0</v>
      </c>
      <c r="X41" s="126">
        <v>0.0</v>
      </c>
      <c r="Y41" s="124">
        <v>0.0</v>
      </c>
      <c r="Z41" s="125">
        <v>1.0</v>
      </c>
    </row>
    <row r="42">
      <c r="A42" s="132"/>
      <c r="B42" s="132"/>
      <c r="C42" s="74"/>
      <c r="D42" s="144">
        <v>34.0</v>
      </c>
      <c r="E42" s="145" t="s">
        <v>228</v>
      </c>
      <c r="F42" s="73">
        <v>1112.0</v>
      </c>
      <c r="G42" s="146">
        <v>176.0</v>
      </c>
      <c r="H42" s="147">
        <v>127.0</v>
      </c>
      <c r="I42" s="148">
        <v>121.0</v>
      </c>
      <c r="J42" s="149">
        <v>313.0</v>
      </c>
      <c r="K42" s="101">
        <v>35.0</v>
      </c>
      <c r="L42" s="150">
        <v>20.0</v>
      </c>
      <c r="M42" s="155">
        <f t="shared" ref="M42:P42" si="34">M$1*$G42+M$2*$H42+M$3*$I42+M$4*$J42+M$5*$K42+M$6*$L42</f>
        <v>211</v>
      </c>
      <c r="N42" s="155">
        <f t="shared" si="34"/>
        <v>147</v>
      </c>
      <c r="O42" s="156">
        <f t="shared" si="34"/>
        <v>121</v>
      </c>
      <c r="P42" s="156">
        <f t="shared" si="34"/>
        <v>313</v>
      </c>
    </row>
    <row r="43">
      <c r="A43" s="132"/>
      <c r="B43" s="132"/>
      <c r="C43" s="74"/>
      <c r="D43" s="144">
        <v>35.0</v>
      </c>
      <c r="E43" s="145" t="s">
        <v>229</v>
      </c>
      <c r="F43" s="73">
        <v>1682.0</v>
      </c>
      <c r="G43" s="146">
        <v>214.0</v>
      </c>
      <c r="H43" s="147">
        <v>220.0</v>
      </c>
      <c r="I43" s="148">
        <v>190.0</v>
      </c>
      <c r="J43" s="149">
        <v>346.0</v>
      </c>
      <c r="K43" s="101">
        <v>64.0</v>
      </c>
      <c r="L43" s="150">
        <v>36.0</v>
      </c>
      <c r="M43" s="155">
        <f t="shared" ref="M43:P43" si="35">M$1*$G43+M$2*$H43+M$3*$I43+M$4*$J43+M$5*$K43+M$6*$L43</f>
        <v>278</v>
      </c>
      <c r="N43" s="155">
        <f t="shared" si="35"/>
        <v>256</v>
      </c>
      <c r="O43" s="156">
        <f t="shared" si="35"/>
        <v>190</v>
      </c>
      <c r="P43" s="156">
        <f t="shared" si="35"/>
        <v>346</v>
      </c>
      <c r="R43" s="106" t="s">
        <v>223</v>
      </c>
      <c r="S43" s="40"/>
      <c r="T43" s="40"/>
      <c r="U43" s="40"/>
    </row>
    <row r="44">
      <c r="A44" s="132"/>
      <c r="B44" s="132"/>
      <c r="C44" s="74"/>
      <c r="D44" s="144">
        <v>36.0</v>
      </c>
      <c r="E44" s="145" t="s">
        <v>230</v>
      </c>
      <c r="F44" s="73">
        <v>434.0</v>
      </c>
      <c r="G44" s="146">
        <v>77.0</v>
      </c>
      <c r="H44" s="147">
        <v>59.0</v>
      </c>
      <c r="I44" s="148">
        <v>51.0</v>
      </c>
      <c r="J44" s="149">
        <v>108.0</v>
      </c>
      <c r="K44" s="101">
        <v>8.0</v>
      </c>
      <c r="L44" s="150">
        <v>10.0</v>
      </c>
      <c r="M44" s="155">
        <f t="shared" ref="M44:P44" si="36">M$1*$G44+M$2*$H44+M$3*$I44+M$4*$J44+M$5*$K44+M$6*$L44</f>
        <v>85</v>
      </c>
      <c r="N44" s="155">
        <f t="shared" si="36"/>
        <v>69</v>
      </c>
      <c r="O44" s="156">
        <f t="shared" si="36"/>
        <v>51</v>
      </c>
      <c r="P44" s="156">
        <f t="shared" si="36"/>
        <v>108</v>
      </c>
      <c r="R44" s="124">
        <v>1.0</v>
      </c>
      <c r="S44" s="125">
        <v>0.0</v>
      </c>
      <c r="T44" s="126">
        <v>0.0</v>
      </c>
      <c r="U44" s="126">
        <v>0.0</v>
      </c>
    </row>
    <row r="45">
      <c r="A45" s="132"/>
      <c r="B45" s="132"/>
      <c r="C45" s="74"/>
      <c r="D45" s="144">
        <v>37.0</v>
      </c>
      <c r="E45" s="145" t="s">
        <v>268</v>
      </c>
      <c r="F45" s="73">
        <v>1156.0</v>
      </c>
      <c r="G45" s="146">
        <v>84.0</v>
      </c>
      <c r="H45" s="147">
        <v>66.0</v>
      </c>
      <c r="I45" s="148">
        <v>117.0</v>
      </c>
      <c r="J45" s="149">
        <v>164.0</v>
      </c>
      <c r="K45" s="101">
        <v>42.0</v>
      </c>
      <c r="L45" s="150">
        <v>30.0</v>
      </c>
      <c r="M45" s="155">
        <f t="shared" ref="M45:P45" si="37">M$1*$G45+M$2*$H45+M$3*$I45+M$4*$J45+M$5*$K45+M$6*$L45</f>
        <v>126</v>
      </c>
      <c r="N45" s="155">
        <f t="shared" si="37"/>
        <v>96</v>
      </c>
      <c r="O45" s="156">
        <f t="shared" si="37"/>
        <v>117</v>
      </c>
      <c r="P45" s="156">
        <f t="shared" si="37"/>
        <v>164</v>
      </c>
      <c r="R45" s="124">
        <v>0.0</v>
      </c>
      <c r="S45" s="125">
        <v>1.0</v>
      </c>
      <c r="T45" s="126">
        <v>0.0</v>
      </c>
      <c r="U45" s="126">
        <v>0.0</v>
      </c>
    </row>
    <row r="46">
      <c r="A46" s="132"/>
      <c r="B46" s="132"/>
      <c r="C46" s="74"/>
      <c r="D46" s="144">
        <v>38.0</v>
      </c>
      <c r="E46" s="145" t="s">
        <v>231</v>
      </c>
      <c r="F46" s="73">
        <v>1010.0</v>
      </c>
      <c r="G46" s="146">
        <v>178.0</v>
      </c>
      <c r="H46" s="147">
        <v>180.0</v>
      </c>
      <c r="I46" s="148">
        <v>112.0</v>
      </c>
      <c r="J46" s="149">
        <v>274.0</v>
      </c>
      <c r="K46" s="101">
        <v>18.0</v>
      </c>
      <c r="L46" s="150">
        <v>19.0</v>
      </c>
      <c r="M46" s="155">
        <f t="shared" ref="M46:P46" si="38">M$1*$G46+M$2*$H46+M$3*$I46+M$4*$J46+M$5*$K46+M$6*$L46</f>
        <v>196</v>
      </c>
      <c r="N46" s="155">
        <f t="shared" si="38"/>
        <v>199</v>
      </c>
      <c r="O46" s="156">
        <f t="shared" si="38"/>
        <v>112</v>
      </c>
      <c r="P46" s="156">
        <f t="shared" si="38"/>
        <v>274</v>
      </c>
      <c r="R46" s="124">
        <v>0.0</v>
      </c>
      <c r="S46" s="125">
        <v>0.0</v>
      </c>
      <c r="T46" s="126">
        <v>1.0</v>
      </c>
      <c r="U46" s="126">
        <v>0.0</v>
      </c>
    </row>
    <row r="47">
      <c r="A47" s="132"/>
      <c r="B47" s="132"/>
      <c r="C47" s="74"/>
      <c r="D47" s="144">
        <v>39.0</v>
      </c>
      <c r="E47" s="145" t="s">
        <v>269</v>
      </c>
      <c r="F47" s="73">
        <v>469.0</v>
      </c>
      <c r="G47" s="146">
        <v>34.0</v>
      </c>
      <c r="H47" s="147">
        <v>34.0</v>
      </c>
      <c r="I47" s="148">
        <v>64.0</v>
      </c>
      <c r="J47" s="149">
        <v>63.0</v>
      </c>
      <c r="K47" s="101">
        <v>25.0</v>
      </c>
      <c r="L47" s="150">
        <v>15.0</v>
      </c>
      <c r="M47" s="155">
        <f t="shared" ref="M47:P47" si="39">M$1*$G47+M$2*$H47+M$3*$I47+M$4*$J47+M$5*$K47+M$6*$L47</f>
        <v>59</v>
      </c>
      <c r="N47" s="155">
        <f t="shared" si="39"/>
        <v>49</v>
      </c>
      <c r="O47" s="156">
        <f t="shared" si="39"/>
        <v>64</v>
      </c>
      <c r="P47" s="156">
        <f t="shared" si="39"/>
        <v>63</v>
      </c>
      <c r="R47" s="124">
        <v>0.0</v>
      </c>
      <c r="S47" s="125">
        <v>0.0</v>
      </c>
      <c r="T47" s="126">
        <v>0.0</v>
      </c>
      <c r="U47" s="126">
        <v>1.0</v>
      </c>
    </row>
    <row r="48">
      <c r="A48" s="132"/>
      <c r="B48" s="132"/>
      <c r="C48" s="74"/>
      <c r="D48" s="144">
        <v>40.0</v>
      </c>
      <c r="E48" s="145" t="s">
        <v>232</v>
      </c>
      <c r="F48" s="73">
        <v>399.0</v>
      </c>
      <c r="G48" s="146">
        <v>71.0</v>
      </c>
      <c r="H48" s="147">
        <v>50.0</v>
      </c>
      <c r="I48" s="148">
        <v>61.0</v>
      </c>
      <c r="J48" s="149">
        <v>102.0</v>
      </c>
      <c r="K48" s="101">
        <v>6.0</v>
      </c>
      <c r="L48" s="150">
        <v>8.0</v>
      </c>
      <c r="M48" s="155">
        <f t="shared" ref="M48:P48" si="40">M$1*$G48+M$2*$H48+M$3*$I48+M$4*$J48+M$5*$K48+M$6*$L48</f>
        <v>77</v>
      </c>
      <c r="N48" s="155">
        <f t="shared" si="40"/>
        <v>58</v>
      </c>
      <c r="O48" s="156">
        <f t="shared" si="40"/>
        <v>61</v>
      </c>
      <c r="P48" s="156">
        <f t="shared" si="40"/>
        <v>102</v>
      </c>
      <c r="R48" s="124">
        <v>0.0</v>
      </c>
      <c r="S48" s="125">
        <v>0.0</v>
      </c>
      <c r="T48" s="126">
        <v>1.0</v>
      </c>
      <c r="U48" s="126">
        <v>0.0</v>
      </c>
    </row>
    <row r="49">
      <c r="A49" s="132"/>
      <c r="B49" s="132"/>
      <c r="C49" s="74"/>
      <c r="D49" s="144">
        <v>41.0</v>
      </c>
      <c r="E49" s="145" t="s">
        <v>270</v>
      </c>
      <c r="F49" s="73">
        <v>632.0</v>
      </c>
      <c r="G49" s="146">
        <v>97.0</v>
      </c>
      <c r="H49" s="147">
        <v>83.0</v>
      </c>
      <c r="I49" s="148">
        <v>73.0</v>
      </c>
      <c r="J49" s="149">
        <v>181.0</v>
      </c>
      <c r="K49" s="101">
        <v>16.0</v>
      </c>
      <c r="L49" s="150">
        <v>19.0</v>
      </c>
      <c r="M49" s="155">
        <f t="shared" ref="M49:P49" si="41">M$1*$G49+M$2*$H49+M$3*$I49+M$4*$J49+M$5*$K49+M$6*$L49</f>
        <v>113</v>
      </c>
      <c r="N49" s="155">
        <f t="shared" si="41"/>
        <v>102</v>
      </c>
      <c r="O49" s="156">
        <f t="shared" si="41"/>
        <v>73</v>
      </c>
      <c r="P49" s="156">
        <f t="shared" si="41"/>
        <v>181</v>
      </c>
      <c r="R49" s="124">
        <v>0.0</v>
      </c>
      <c r="S49" s="125">
        <v>0.0</v>
      </c>
      <c r="T49" s="126">
        <v>0.0</v>
      </c>
      <c r="U49" s="126">
        <v>1.0</v>
      </c>
    </row>
    <row r="50">
      <c r="A50" s="132"/>
      <c r="B50" s="132"/>
      <c r="C50" s="74"/>
      <c r="D50" s="144">
        <v>42.0</v>
      </c>
      <c r="E50" s="145" t="s">
        <v>271</v>
      </c>
      <c r="F50" s="73">
        <v>875.0</v>
      </c>
      <c r="G50" s="146">
        <v>104.0</v>
      </c>
      <c r="H50" s="147">
        <v>79.0</v>
      </c>
      <c r="I50" s="148">
        <v>91.0</v>
      </c>
      <c r="J50" s="149">
        <v>197.0</v>
      </c>
      <c r="K50" s="101">
        <v>31.0</v>
      </c>
      <c r="L50" s="150">
        <v>22.0</v>
      </c>
      <c r="M50" s="155">
        <f t="shared" ref="M50:P50" si="42">M$1*$G50+M$2*$H50+M$3*$I50+M$4*$J50+M$5*$K50+M$6*$L50</f>
        <v>135</v>
      </c>
      <c r="N50" s="155">
        <f t="shared" si="42"/>
        <v>101</v>
      </c>
      <c r="O50" s="156">
        <f t="shared" si="42"/>
        <v>91</v>
      </c>
      <c r="P50" s="156">
        <f t="shared" si="42"/>
        <v>197</v>
      </c>
    </row>
    <row r="51">
      <c r="A51" s="132"/>
      <c r="B51" s="132"/>
      <c r="C51" s="74"/>
      <c r="D51" s="144">
        <v>43.0</v>
      </c>
      <c r="E51" s="145" t="s">
        <v>272</v>
      </c>
      <c r="F51" s="73">
        <v>1423.0</v>
      </c>
      <c r="G51" s="146">
        <v>227.0</v>
      </c>
      <c r="H51" s="147">
        <v>169.0</v>
      </c>
      <c r="I51" s="148">
        <v>188.0</v>
      </c>
      <c r="J51" s="149">
        <v>298.0</v>
      </c>
      <c r="K51" s="101">
        <v>51.0</v>
      </c>
      <c r="L51" s="150">
        <v>31.0</v>
      </c>
      <c r="M51" s="155">
        <f t="shared" ref="M51:P51" si="43">M$1*$G51+M$2*$H51+M$3*$I51+M$4*$J51+M$5*$K51+M$6*$L51</f>
        <v>278</v>
      </c>
      <c r="N51" s="155">
        <f t="shared" si="43"/>
        <v>200</v>
      </c>
      <c r="O51" s="156">
        <f t="shared" si="43"/>
        <v>188</v>
      </c>
      <c r="P51" s="156">
        <f t="shared" si="43"/>
        <v>298</v>
      </c>
    </row>
    <row r="52">
      <c r="A52" s="132"/>
      <c r="B52" s="132"/>
      <c r="C52" s="74"/>
      <c r="D52" s="144">
        <v>44.0</v>
      </c>
      <c r="E52" s="145" t="s">
        <v>273</v>
      </c>
      <c r="F52" s="73">
        <v>1987.0</v>
      </c>
      <c r="G52" s="146">
        <v>473.0</v>
      </c>
      <c r="H52" s="147">
        <v>260.0</v>
      </c>
      <c r="I52" s="148">
        <v>298.0</v>
      </c>
      <c r="J52" s="149">
        <v>370.0</v>
      </c>
      <c r="K52" s="101">
        <v>55.0</v>
      </c>
      <c r="L52" s="150">
        <v>39.0</v>
      </c>
      <c r="M52" s="155">
        <f t="shared" ref="M52:P52" si="44">M$1*$G52+M$2*$H52+M$3*$I52+M$4*$J52+M$5*$K52+M$6*$L52</f>
        <v>528</v>
      </c>
      <c r="N52" s="155">
        <f t="shared" si="44"/>
        <v>299</v>
      </c>
      <c r="O52" s="156">
        <f t="shared" si="44"/>
        <v>298</v>
      </c>
      <c r="P52" s="156">
        <f t="shared" si="44"/>
        <v>370</v>
      </c>
    </row>
    <row r="53">
      <c r="A53" s="132"/>
      <c r="B53" s="132"/>
      <c r="C53" s="74"/>
      <c r="D53" s="144">
        <v>45.0</v>
      </c>
      <c r="E53" s="145" t="s">
        <v>274</v>
      </c>
      <c r="F53" s="73">
        <v>523.0</v>
      </c>
      <c r="G53" s="146">
        <v>45.0</v>
      </c>
      <c r="H53" s="147">
        <v>58.0</v>
      </c>
      <c r="I53" s="148">
        <v>56.0</v>
      </c>
      <c r="J53" s="149">
        <v>94.0</v>
      </c>
      <c r="K53" s="101">
        <v>18.0</v>
      </c>
      <c r="L53" s="150">
        <v>15.0</v>
      </c>
      <c r="M53" s="155">
        <f t="shared" ref="M53:P53" si="45">M$1*$G53+M$2*$H53+M$3*$I53+M$4*$J53+M$5*$K53+M$6*$L53</f>
        <v>63</v>
      </c>
      <c r="N53" s="155">
        <f t="shared" si="45"/>
        <v>73</v>
      </c>
      <c r="O53" s="156">
        <f t="shared" si="45"/>
        <v>56</v>
      </c>
      <c r="P53" s="156">
        <f t="shared" si="45"/>
        <v>94</v>
      </c>
    </row>
    <row r="54">
      <c r="A54" s="132"/>
      <c r="B54" s="132"/>
      <c r="C54" s="74"/>
      <c r="D54" s="144">
        <v>46.0</v>
      </c>
      <c r="E54" s="145" t="s">
        <v>275</v>
      </c>
      <c r="F54" s="73">
        <v>637.0</v>
      </c>
      <c r="G54" s="146">
        <v>110.0</v>
      </c>
      <c r="H54" s="147">
        <v>109.0</v>
      </c>
      <c r="I54" s="148">
        <v>80.0</v>
      </c>
      <c r="J54" s="149">
        <v>119.0</v>
      </c>
      <c r="K54" s="101">
        <v>25.0</v>
      </c>
      <c r="L54" s="150">
        <v>17.0</v>
      </c>
      <c r="M54" s="155">
        <f t="shared" ref="M54:P54" si="46">M$1*$G54+M$2*$H54+M$3*$I54+M$4*$J54+M$5*$K54+M$6*$L54</f>
        <v>135</v>
      </c>
      <c r="N54" s="155">
        <f t="shared" si="46"/>
        <v>126</v>
      </c>
      <c r="O54" s="156">
        <f t="shared" si="46"/>
        <v>80</v>
      </c>
      <c r="P54" s="156">
        <f t="shared" si="46"/>
        <v>119</v>
      </c>
    </row>
    <row r="55">
      <c r="A55" s="132"/>
      <c r="B55" s="132"/>
      <c r="C55" s="74"/>
      <c r="D55" s="144">
        <v>47.0</v>
      </c>
      <c r="E55" s="145" t="s">
        <v>276</v>
      </c>
      <c r="F55" s="73">
        <v>559.0</v>
      </c>
      <c r="G55" s="146">
        <v>126.0</v>
      </c>
      <c r="H55" s="147">
        <v>70.0</v>
      </c>
      <c r="I55" s="148">
        <v>82.0</v>
      </c>
      <c r="J55" s="149">
        <v>132.0</v>
      </c>
      <c r="K55" s="101">
        <v>19.0</v>
      </c>
      <c r="L55" s="150">
        <v>7.0</v>
      </c>
      <c r="M55" s="155">
        <f t="shared" ref="M55:P55" si="47">M$1*$G55+M$2*$H55+M$3*$I55+M$4*$J55+M$5*$K55+M$6*$L55</f>
        <v>145</v>
      </c>
      <c r="N55" s="155">
        <f t="shared" si="47"/>
        <v>77</v>
      </c>
      <c r="O55" s="156">
        <f t="shared" si="47"/>
        <v>82</v>
      </c>
      <c r="P55" s="156">
        <f t="shared" si="47"/>
        <v>132</v>
      </c>
    </row>
    <row r="56">
      <c r="A56" s="132"/>
      <c r="B56" s="132"/>
      <c r="C56" s="74"/>
      <c r="D56" s="144">
        <v>48.0</v>
      </c>
      <c r="E56" s="145" t="s">
        <v>277</v>
      </c>
      <c r="F56" s="73">
        <v>1388.0</v>
      </c>
      <c r="G56" s="146">
        <v>160.0</v>
      </c>
      <c r="H56" s="147">
        <v>137.0</v>
      </c>
      <c r="I56" s="148">
        <v>156.0</v>
      </c>
      <c r="J56" s="149">
        <v>239.0</v>
      </c>
      <c r="K56" s="101">
        <v>51.0</v>
      </c>
      <c r="L56" s="150">
        <v>40.0</v>
      </c>
      <c r="M56" s="155">
        <f t="shared" ref="M56:P56" si="48">M$1*$G56+M$2*$H56+M$3*$I56+M$4*$J56+M$5*$K56+M$6*$L56</f>
        <v>211</v>
      </c>
      <c r="N56" s="155">
        <f t="shared" si="48"/>
        <v>177</v>
      </c>
      <c r="O56" s="156">
        <f t="shared" si="48"/>
        <v>156</v>
      </c>
      <c r="P56" s="156">
        <f t="shared" si="48"/>
        <v>239</v>
      </c>
    </row>
    <row r="57">
      <c r="A57" s="132"/>
      <c r="B57" s="132"/>
      <c r="C57" s="74"/>
      <c r="D57" s="144">
        <v>49.0</v>
      </c>
      <c r="E57" s="145" t="s">
        <v>233</v>
      </c>
      <c r="F57" s="73">
        <v>514.0</v>
      </c>
      <c r="G57" s="146">
        <v>104.0</v>
      </c>
      <c r="H57" s="147">
        <v>64.0</v>
      </c>
      <c r="I57" s="148">
        <v>100.0</v>
      </c>
      <c r="J57" s="149">
        <v>109.0</v>
      </c>
      <c r="K57" s="101">
        <v>10.0</v>
      </c>
      <c r="L57" s="150">
        <v>14.0</v>
      </c>
      <c r="M57" s="155">
        <f t="shared" ref="M57:P57" si="49">M$1*$G57+M$2*$H57+M$3*$I57+M$4*$J57+M$5*$K57+M$6*$L57</f>
        <v>114</v>
      </c>
      <c r="N57" s="155">
        <f t="shared" si="49"/>
        <v>78</v>
      </c>
      <c r="O57" s="156">
        <f t="shared" si="49"/>
        <v>100</v>
      </c>
      <c r="P57" s="156">
        <f t="shared" si="49"/>
        <v>109</v>
      </c>
    </row>
    <row r="58">
      <c r="A58" s="132"/>
      <c r="B58" s="132"/>
      <c r="C58" s="74"/>
      <c r="D58" s="144">
        <v>50.0</v>
      </c>
      <c r="E58" s="145" t="s">
        <v>234</v>
      </c>
      <c r="F58" s="73">
        <v>433.0</v>
      </c>
      <c r="G58" s="146">
        <v>44.0</v>
      </c>
      <c r="H58" s="147">
        <v>51.0</v>
      </c>
      <c r="I58" s="148">
        <v>50.0</v>
      </c>
      <c r="J58" s="149">
        <v>82.0</v>
      </c>
      <c r="K58" s="101">
        <v>15.0</v>
      </c>
      <c r="L58" s="150">
        <v>14.0</v>
      </c>
      <c r="M58" s="155">
        <f t="shared" ref="M58:P58" si="50">M$1*$G58+M$2*$H58+M$3*$I58+M$4*$J58+M$5*$K58+M$6*$L58</f>
        <v>59</v>
      </c>
      <c r="N58" s="155">
        <f t="shared" si="50"/>
        <v>65</v>
      </c>
      <c r="O58" s="156">
        <f t="shared" si="50"/>
        <v>50</v>
      </c>
      <c r="P58" s="156">
        <f t="shared" si="50"/>
        <v>82</v>
      </c>
    </row>
    <row r="59">
      <c r="A59" s="132"/>
      <c r="B59" s="132"/>
      <c r="C59" s="74"/>
      <c r="D59" s="144">
        <v>51.0</v>
      </c>
      <c r="E59" s="145" t="s">
        <v>235</v>
      </c>
      <c r="F59" s="73">
        <v>713.0</v>
      </c>
      <c r="G59" s="146">
        <v>126.0</v>
      </c>
      <c r="H59" s="147">
        <v>108.0</v>
      </c>
      <c r="I59" s="148">
        <v>108.0</v>
      </c>
      <c r="J59" s="149">
        <v>174.0</v>
      </c>
      <c r="K59" s="101">
        <v>19.0</v>
      </c>
      <c r="L59" s="150">
        <v>10.0</v>
      </c>
      <c r="M59" s="155">
        <f t="shared" ref="M59:P59" si="51">M$1*$G59+M$2*$H59+M$3*$I59+M$4*$J59+M$5*$K59+M$6*$L59</f>
        <v>145</v>
      </c>
      <c r="N59" s="155">
        <f t="shared" si="51"/>
        <v>118</v>
      </c>
      <c r="O59" s="156">
        <f t="shared" si="51"/>
        <v>108</v>
      </c>
      <c r="P59" s="156">
        <f t="shared" si="51"/>
        <v>174</v>
      </c>
    </row>
    <row r="60">
      <c r="A60" s="132"/>
      <c r="B60" s="132"/>
      <c r="C60" s="74"/>
      <c r="D60" s="144">
        <v>52.0</v>
      </c>
      <c r="E60" s="145" t="s">
        <v>236</v>
      </c>
      <c r="F60" s="73">
        <v>815.0</v>
      </c>
      <c r="G60" s="146">
        <v>154.0</v>
      </c>
      <c r="H60" s="147">
        <v>129.0</v>
      </c>
      <c r="I60" s="148">
        <v>109.0</v>
      </c>
      <c r="J60" s="149">
        <v>239.0</v>
      </c>
      <c r="K60" s="101">
        <v>11.0</v>
      </c>
      <c r="L60" s="150">
        <v>15.0</v>
      </c>
      <c r="M60" s="155">
        <f t="shared" ref="M60:P60" si="52">M$1*$G60+M$2*$H60+M$3*$I60+M$4*$J60+M$5*$K60+M$6*$L60</f>
        <v>165</v>
      </c>
      <c r="N60" s="155">
        <f t="shared" si="52"/>
        <v>144</v>
      </c>
      <c r="O60" s="156">
        <f t="shared" si="52"/>
        <v>109</v>
      </c>
      <c r="P60" s="156">
        <f t="shared" si="52"/>
        <v>239</v>
      </c>
    </row>
    <row r="61">
      <c r="A61" s="132"/>
      <c r="B61" s="132"/>
      <c r="C61" s="74"/>
      <c r="D61" s="144">
        <v>53.0</v>
      </c>
      <c r="E61" s="145" t="s">
        <v>237</v>
      </c>
      <c r="F61" s="73">
        <v>698.0</v>
      </c>
      <c r="G61" s="146">
        <v>94.0</v>
      </c>
      <c r="H61" s="147">
        <v>64.0</v>
      </c>
      <c r="I61" s="148">
        <v>114.0</v>
      </c>
      <c r="J61" s="149">
        <v>175.0</v>
      </c>
      <c r="K61" s="101">
        <v>29.0</v>
      </c>
      <c r="L61" s="150">
        <v>16.0</v>
      </c>
      <c r="M61" s="155">
        <f t="shared" ref="M61:P61" si="53">M$1*$G61+M$2*$H61+M$3*$I61+M$4*$J61+M$5*$K61+M$6*$L61</f>
        <v>123</v>
      </c>
      <c r="N61" s="155">
        <f t="shared" si="53"/>
        <v>80</v>
      </c>
      <c r="O61" s="156">
        <f t="shared" si="53"/>
        <v>114</v>
      </c>
      <c r="P61" s="156">
        <f t="shared" si="53"/>
        <v>175</v>
      </c>
    </row>
    <row r="62">
      <c r="A62" s="132"/>
      <c r="B62" s="132"/>
      <c r="C62" s="74"/>
      <c r="D62" s="144">
        <v>54.0</v>
      </c>
      <c r="E62" s="145" t="s">
        <v>278</v>
      </c>
      <c r="F62" s="73">
        <v>568.0</v>
      </c>
      <c r="G62" s="146">
        <v>121.0</v>
      </c>
      <c r="H62" s="147">
        <v>92.0</v>
      </c>
      <c r="I62" s="148">
        <v>72.0</v>
      </c>
      <c r="J62" s="149">
        <v>130.0</v>
      </c>
      <c r="K62" s="101">
        <v>19.0</v>
      </c>
      <c r="L62" s="150">
        <v>8.0</v>
      </c>
      <c r="M62" s="155">
        <f t="shared" ref="M62:P62" si="54">M$1*$G62+M$2*$H62+M$3*$I62+M$4*$J62+M$5*$K62+M$6*$L62</f>
        <v>140</v>
      </c>
      <c r="N62" s="155">
        <f t="shared" si="54"/>
        <v>100</v>
      </c>
      <c r="O62" s="156">
        <f t="shared" si="54"/>
        <v>72</v>
      </c>
      <c r="P62" s="156">
        <f t="shared" si="54"/>
        <v>130</v>
      </c>
    </row>
    <row r="63">
      <c r="A63" s="132"/>
      <c r="B63" s="132"/>
      <c r="C63" s="74"/>
      <c r="D63" s="144">
        <v>55.0</v>
      </c>
      <c r="E63" s="145" t="s">
        <v>279</v>
      </c>
      <c r="F63" s="73">
        <v>1115.0</v>
      </c>
      <c r="G63" s="146">
        <v>217.0</v>
      </c>
      <c r="H63" s="147">
        <v>148.0</v>
      </c>
      <c r="I63" s="148">
        <v>172.0</v>
      </c>
      <c r="J63" s="149">
        <v>273.0</v>
      </c>
      <c r="K63" s="101">
        <v>17.0</v>
      </c>
      <c r="L63" s="150">
        <v>9.0</v>
      </c>
      <c r="M63" s="155">
        <f t="shared" ref="M63:P63" si="55">M$1*$G63+M$2*$H63+M$3*$I63+M$4*$J63+M$5*$K63+M$6*$L63</f>
        <v>234</v>
      </c>
      <c r="N63" s="155">
        <f t="shared" si="55"/>
        <v>157</v>
      </c>
      <c r="O63" s="156">
        <f t="shared" si="55"/>
        <v>172</v>
      </c>
      <c r="P63" s="156">
        <f t="shared" si="55"/>
        <v>273</v>
      </c>
    </row>
    <row r="64">
      <c r="A64" s="132"/>
      <c r="B64" s="132"/>
      <c r="C64" s="74"/>
      <c r="D64" s="144">
        <v>56.0</v>
      </c>
      <c r="E64" s="145" t="s">
        <v>280</v>
      </c>
      <c r="F64" s="73">
        <v>1191.0</v>
      </c>
      <c r="G64" s="146">
        <v>126.0</v>
      </c>
      <c r="H64" s="147">
        <v>134.0</v>
      </c>
      <c r="I64" s="148">
        <v>120.0</v>
      </c>
      <c r="J64" s="149">
        <v>201.0</v>
      </c>
      <c r="K64" s="101">
        <v>48.0</v>
      </c>
      <c r="L64" s="150">
        <v>35.0</v>
      </c>
      <c r="M64" s="155">
        <f t="shared" ref="M64:P64" si="56">M$1*$G64+M$2*$H64+M$3*$I64+M$4*$J64+M$5*$K64+M$6*$L64</f>
        <v>174</v>
      </c>
      <c r="N64" s="155">
        <f t="shared" si="56"/>
        <v>169</v>
      </c>
      <c r="O64" s="156">
        <f t="shared" si="56"/>
        <v>120</v>
      </c>
      <c r="P64" s="156">
        <f t="shared" si="56"/>
        <v>201</v>
      </c>
    </row>
    <row r="65">
      <c r="A65" s="132"/>
      <c r="B65" s="132"/>
      <c r="C65" s="74"/>
      <c r="D65" s="144">
        <v>57.0</v>
      </c>
      <c r="E65" s="145" t="s">
        <v>281</v>
      </c>
      <c r="F65" s="73">
        <v>1797.0</v>
      </c>
      <c r="G65" s="146">
        <v>354.0</v>
      </c>
      <c r="H65" s="147">
        <v>282.0</v>
      </c>
      <c r="I65" s="148">
        <v>257.0</v>
      </c>
      <c r="J65" s="149">
        <v>351.0</v>
      </c>
      <c r="K65" s="101">
        <v>57.0</v>
      </c>
      <c r="L65" s="150">
        <v>29.0</v>
      </c>
      <c r="M65" s="155">
        <f t="shared" ref="M65:P65" si="57">M$1*$G65+M$2*$H65+M$3*$I65+M$4*$J65+M$5*$K65+M$6*$L65</f>
        <v>411</v>
      </c>
      <c r="N65" s="155">
        <f t="shared" si="57"/>
        <v>311</v>
      </c>
      <c r="O65" s="156">
        <f t="shared" si="57"/>
        <v>257</v>
      </c>
      <c r="P65" s="156">
        <f t="shared" si="57"/>
        <v>351</v>
      </c>
    </row>
    <row r="66">
      <c r="A66" s="132"/>
      <c r="B66" s="132"/>
      <c r="C66" s="74"/>
      <c r="D66" s="144">
        <v>58.0</v>
      </c>
      <c r="E66" s="145" t="s">
        <v>238</v>
      </c>
      <c r="F66" s="73">
        <v>554.0</v>
      </c>
      <c r="G66" s="146">
        <v>101.0</v>
      </c>
      <c r="H66" s="147">
        <v>60.0</v>
      </c>
      <c r="I66" s="148">
        <v>120.0</v>
      </c>
      <c r="J66" s="149">
        <v>137.0</v>
      </c>
      <c r="K66" s="101">
        <v>2.0</v>
      </c>
      <c r="L66" s="150">
        <v>6.0</v>
      </c>
      <c r="M66" s="155">
        <f t="shared" ref="M66:P66" si="58">M$1*$G66+M$2*$H66+M$3*$I66+M$4*$J66+M$5*$K66+M$6*$L66</f>
        <v>103</v>
      </c>
      <c r="N66" s="155">
        <f t="shared" si="58"/>
        <v>66</v>
      </c>
      <c r="O66" s="156">
        <f t="shared" si="58"/>
        <v>120</v>
      </c>
      <c r="P66" s="156">
        <f t="shared" si="58"/>
        <v>137</v>
      </c>
    </row>
    <row r="67">
      <c r="A67" s="132"/>
      <c r="B67" s="132"/>
      <c r="C67" s="74"/>
      <c r="D67" s="144">
        <v>59.0</v>
      </c>
      <c r="E67" s="145" t="s">
        <v>282</v>
      </c>
      <c r="F67" s="73">
        <v>922.0</v>
      </c>
      <c r="G67" s="146">
        <v>178.0</v>
      </c>
      <c r="H67" s="147">
        <v>102.0</v>
      </c>
      <c r="I67" s="148">
        <v>154.0</v>
      </c>
      <c r="J67" s="149">
        <v>204.0</v>
      </c>
      <c r="K67" s="101">
        <v>12.0</v>
      </c>
      <c r="L67" s="150">
        <v>17.0</v>
      </c>
      <c r="M67" s="155">
        <f t="shared" ref="M67:P67" si="59">M$1*$G67+M$2*$H67+M$3*$I67+M$4*$J67+M$5*$K67+M$6*$L67</f>
        <v>190</v>
      </c>
      <c r="N67" s="155">
        <f t="shared" si="59"/>
        <v>119</v>
      </c>
      <c r="O67" s="156">
        <f t="shared" si="59"/>
        <v>154</v>
      </c>
      <c r="P67" s="156">
        <f t="shared" si="59"/>
        <v>204</v>
      </c>
    </row>
    <row r="68">
      <c r="A68" s="132"/>
      <c r="B68" s="132"/>
      <c r="C68" s="74"/>
      <c r="D68" s="144">
        <v>60.0</v>
      </c>
      <c r="E68" s="145" t="s">
        <v>283</v>
      </c>
      <c r="F68" s="73">
        <v>991.0</v>
      </c>
      <c r="G68" s="146">
        <v>174.0</v>
      </c>
      <c r="H68" s="147">
        <v>140.0</v>
      </c>
      <c r="I68" s="148">
        <v>136.0</v>
      </c>
      <c r="J68" s="149">
        <v>226.0</v>
      </c>
      <c r="K68" s="101">
        <v>16.0</v>
      </c>
      <c r="L68" s="150">
        <v>13.0</v>
      </c>
      <c r="M68" s="155">
        <f t="shared" ref="M68:P68" si="60">M$1*$G68+M$2*$H68+M$3*$I68+M$4*$J68+M$5*$K68+M$6*$L68</f>
        <v>190</v>
      </c>
      <c r="N68" s="155">
        <f t="shared" si="60"/>
        <v>153</v>
      </c>
      <c r="O68" s="156">
        <f t="shared" si="60"/>
        <v>136</v>
      </c>
      <c r="P68" s="156">
        <f t="shared" si="60"/>
        <v>226</v>
      </c>
    </row>
    <row r="69">
      <c r="A69" s="132"/>
      <c r="B69" s="132"/>
      <c r="C69" s="74"/>
      <c r="D69" s="144">
        <v>61.0</v>
      </c>
      <c r="E69" s="145" t="s">
        <v>284</v>
      </c>
      <c r="F69" s="73">
        <v>1438.0</v>
      </c>
      <c r="G69" s="146">
        <v>231.0</v>
      </c>
      <c r="H69" s="147">
        <v>164.0</v>
      </c>
      <c r="I69" s="148">
        <v>185.0</v>
      </c>
      <c r="J69" s="149">
        <v>318.0</v>
      </c>
      <c r="K69" s="101">
        <v>44.0</v>
      </c>
      <c r="L69" s="150">
        <v>42.0</v>
      </c>
      <c r="M69" s="155">
        <f t="shared" ref="M69:P69" si="61">M$1*$G69+M$2*$H69+M$3*$I69+M$4*$J69+M$5*$K69+M$6*$L69</f>
        <v>275</v>
      </c>
      <c r="N69" s="155">
        <f t="shared" si="61"/>
        <v>206</v>
      </c>
      <c r="O69" s="156">
        <f t="shared" si="61"/>
        <v>185</v>
      </c>
      <c r="P69" s="156">
        <f t="shared" si="61"/>
        <v>318</v>
      </c>
    </row>
    <row r="70">
      <c r="A70" s="132"/>
      <c r="B70" s="132"/>
      <c r="C70" s="74"/>
      <c r="D70" s="144">
        <v>62.0</v>
      </c>
      <c r="E70" s="145" t="s">
        <v>239</v>
      </c>
      <c r="F70" s="73">
        <v>721.0</v>
      </c>
      <c r="G70" s="146">
        <v>74.0</v>
      </c>
      <c r="H70" s="147">
        <v>65.0</v>
      </c>
      <c r="I70" s="148">
        <v>74.0</v>
      </c>
      <c r="J70" s="149">
        <v>121.0</v>
      </c>
      <c r="K70" s="101">
        <v>30.0</v>
      </c>
      <c r="L70" s="150">
        <v>17.0</v>
      </c>
      <c r="M70" s="155">
        <f t="shared" ref="M70:P70" si="62">M$1*$G70+M$2*$H70+M$3*$I70+M$4*$J70+M$5*$K70+M$6*$L70</f>
        <v>104</v>
      </c>
      <c r="N70" s="155">
        <f t="shared" si="62"/>
        <v>82</v>
      </c>
      <c r="O70" s="156">
        <f t="shared" si="62"/>
        <v>74</v>
      </c>
      <c r="P70" s="156">
        <f t="shared" si="62"/>
        <v>121</v>
      </c>
    </row>
    <row r="71">
      <c r="A71" s="132"/>
      <c r="B71" s="132"/>
      <c r="C71" s="74"/>
      <c r="D71" s="144">
        <v>63.0</v>
      </c>
      <c r="E71" s="145" t="s">
        <v>285</v>
      </c>
      <c r="F71" s="73">
        <v>510.0</v>
      </c>
      <c r="G71" s="146">
        <v>73.0</v>
      </c>
      <c r="H71" s="147">
        <v>70.0</v>
      </c>
      <c r="I71" s="148">
        <v>61.0</v>
      </c>
      <c r="J71" s="149">
        <v>138.0</v>
      </c>
      <c r="K71" s="101">
        <v>6.0</v>
      </c>
      <c r="L71" s="150">
        <v>7.0</v>
      </c>
      <c r="M71" s="155">
        <f t="shared" ref="M71:P71" si="63">M$1*$G71+M$2*$H71+M$3*$I71+M$4*$J71+M$5*$K71+M$6*$L71</f>
        <v>79</v>
      </c>
      <c r="N71" s="155">
        <f t="shared" si="63"/>
        <v>77</v>
      </c>
      <c r="O71" s="156">
        <f t="shared" si="63"/>
        <v>61</v>
      </c>
      <c r="P71" s="156">
        <f t="shared" si="63"/>
        <v>138</v>
      </c>
    </row>
    <row r="72">
      <c r="A72" s="132"/>
      <c r="B72" s="132"/>
      <c r="C72" s="74"/>
      <c r="D72" s="144">
        <v>64.0</v>
      </c>
      <c r="E72" s="145" t="s">
        <v>286</v>
      </c>
      <c r="F72" s="73">
        <v>2347.0</v>
      </c>
      <c r="G72" s="146">
        <v>348.0</v>
      </c>
      <c r="H72" s="147">
        <v>250.0</v>
      </c>
      <c r="I72" s="148">
        <v>489.0</v>
      </c>
      <c r="J72" s="149">
        <v>589.0</v>
      </c>
      <c r="K72" s="101">
        <v>55.0</v>
      </c>
      <c r="L72" s="150">
        <v>29.0</v>
      </c>
      <c r="M72" s="155">
        <f t="shared" ref="M72:P72" si="64">M$1*$G72+M$2*$H72+M$3*$I72+M$4*$J72+M$5*$K72+M$6*$L72</f>
        <v>403</v>
      </c>
      <c r="N72" s="155">
        <f t="shared" si="64"/>
        <v>279</v>
      </c>
      <c r="O72" s="156">
        <f t="shared" si="64"/>
        <v>489</v>
      </c>
      <c r="P72" s="156">
        <f t="shared" si="64"/>
        <v>589</v>
      </c>
    </row>
    <row r="73">
      <c r="A73" s="132"/>
      <c r="B73" s="132"/>
      <c r="C73" s="74"/>
      <c r="D73" s="144">
        <v>65.0</v>
      </c>
      <c r="E73" s="145" t="s">
        <v>287</v>
      </c>
      <c r="F73" s="73">
        <v>1314.0</v>
      </c>
      <c r="G73" s="146">
        <v>234.0</v>
      </c>
      <c r="H73" s="147">
        <v>216.0</v>
      </c>
      <c r="I73" s="148">
        <v>157.0</v>
      </c>
      <c r="J73" s="149">
        <v>256.0</v>
      </c>
      <c r="K73" s="101">
        <v>48.0</v>
      </c>
      <c r="L73" s="150">
        <v>27.0</v>
      </c>
      <c r="M73" s="155">
        <f t="shared" ref="M73:P73" si="65">M$1*$G73+M$2*$H73+M$3*$I73+M$4*$J73+M$5*$K73+M$6*$L73</f>
        <v>282</v>
      </c>
      <c r="N73" s="155">
        <f t="shared" si="65"/>
        <v>243</v>
      </c>
      <c r="O73" s="156">
        <f t="shared" si="65"/>
        <v>157</v>
      </c>
      <c r="P73" s="156">
        <f t="shared" si="65"/>
        <v>256</v>
      </c>
    </row>
    <row r="74">
      <c r="A74" s="132"/>
      <c r="B74" s="132"/>
      <c r="C74" s="74"/>
      <c r="D74" s="144">
        <v>66.0</v>
      </c>
      <c r="E74" s="145" t="s">
        <v>288</v>
      </c>
      <c r="F74" s="73">
        <v>1010.0</v>
      </c>
      <c r="G74" s="146">
        <v>197.0</v>
      </c>
      <c r="H74" s="147">
        <v>156.0</v>
      </c>
      <c r="I74" s="148">
        <v>124.0</v>
      </c>
      <c r="J74" s="149">
        <v>183.0</v>
      </c>
      <c r="K74" s="101">
        <v>26.0</v>
      </c>
      <c r="L74" s="150">
        <v>26.0</v>
      </c>
      <c r="M74" s="155">
        <f t="shared" ref="M74:P74" si="66">M$1*$G74+M$2*$H74+M$3*$I74+M$4*$J74+M$5*$K74+M$6*$L74</f>
        <v>223</v>
      </c>
      <c r="N74" s="155">
        <f t="shared" si="66"/>
        <v>182</v>
      </c>
      <c r="O74" s="156">
        <f t="shared" si="66"/>
        <v>124</v>
      </c>
      <c r="P74" s="156">
        <f t="shared" si="66"/>
        <v>183</v>
      </c>
    </row>
    <row r="75">
      <c r="A75" s="132"/>
      <c r="B75" s="132"/>
      <c r="C75" s="74"/>
      <c r="D75" s="144">
        <v>67.0</v>
      </c>
      <c r="E75" s="145" t="s">
        <v>240</v>
      </c>
      <c r="F75" s="73">
        <v>1313.0</v>
      </c>
      <c r="G75" s="146">
        <v>104.0</v>
      </c>
      <c r="H75" s="147">
        <v>130.0</v>
      </c>
      <c r="I75" s="148">
        <v>164.0</v>
      </c>
      <c r="J75" s="149">
        <v>271.0</v>
      </c>
      <c r="K75" s="101">
        <v>49.0</v>
      </c>
      <c r="L75" s="150">
        <v>31.0</v>
      </c>
      <c r="M75" s="155">
        <f t="shared" ref="M75:P75" si="67">M$1*$G75+M$2*$H75+M$3*$I75+M$4*$J75+M$5*$K75+M$6*$L75</f>
        <v>153</v>
      </c>
      <c r="N75" s="155">
        <f t="shared" si="67"/>
        <v>161</v>
      </c>
      <c r="O75" s="156">
        <f t="shared" si="67"/>
        <v>164</v>
      </c>
      <c r="P75" s="156">
        <f t="shared" si="67"/>
        <v>271</v>
      </c>
    </row>
    <row r="76">
      <c r="A76" s="132"/>
      <c r="B76" s="132"/>
      <c r="C76" s="74"/>
      <c r="D76" s="144">
        <v>68.0</v>
      </c>
      <c r="E76" s="145" t="s">
        <v>241</v>
      </c>
      <c r="F76" s="73">
        <v>608.0</v>
      </c>
      <c r="G76" s="146">
        <v>93.0</v>
      </c>
      <c r="H76" s="147">
        <v>99.0</v>
      </c>
      <c r="I76" s="148">
        <v>86.0</v>
      </c>
      <c r="J76" s="149">
        <v>178.0</v>
      </c>
      <c r="K76" s="101">
        <v>13.0</v>
      </c>
      <c r="L76" s="150">
        <v>7.0</v>
      </c>
      <c r="M76" s="155">
        <f t="shared" ref="M76:P76" si="68">M$1*$G76+M$2*$H76+M$3*$I76+M$4*$J76+M$5*$K76+M$6*$L76</f>
        <v>106</v>
      </c>
      <c r="N76" s="155">
        <f t="shared" si="68"/>
        <v>106</v>
      </c>
      <c r="O76" s="156">
        <f t="shared" si="68"/>
        <v>86</v>
      </c>
      <c r="P76" s="156">
        <f t="shared" si="68"/>
        <v>178</v>
      </c>
    </row>
    <row r="77">
      <c r="A77" s="132"/>
      <c r="B77" s="132"/>
      <c r="C77" s="74"/>
      <c r="D77" s="144">
        <v>69.0</v>
      </c>
      <c r="E77" s="145" t="s">
        <v>289</v>
      </c>
      <c r="F77" s="73">
        <v>2548.0</v>
      </c>
      <c r="G77" s="146">
        <v>479.0</v>
      </c>
      <c r="H77" s="147">
        <v>341.0</v>
      </c>
      <c r="I77" s="148">
        <v>320.0</v>
      </c>
      <c r="J77" s="149">
        <v>522.0</v>
      </c>
      <c r="K77" s="101">
        <v>97.0</v>
      </c>
      <c r="L77" s="150">
        <v>66.0</v>
      </c>
      <c r="M77" s="155">
        <f t="shared" ref="M77:P77" si="69">M$1*$G77+M$2*$H77+M$3*$I77+M$4*$J77+M$5*$K77+M$6*$L77</f>
        <v>576</v>
      </c>
      <c r="N77" s="155">
        <f t="shared" si="69"/>
        <v>407</v>
      </c>
      <c r="O77" s="156">
        <f t="shared" si="69"/>
        <v>320</v>
      </c>
      <c r="P77" s="156">
        <f t="shared" si="69"/>
        <v>522</v>
      </c>
    </row>
    <row r="78">
      <c r="A78" s="132"/>
      <c r="B78" s="132"/>
      <c r="C78" s="74"/>
      <c r="D78" s="144">
        <v>70.0</v>
      </c>
      <c r="E78" s="145" t="s">
        <v>290</v>
      </c>
      <c r="F78" s="73">
        <v>400.0</v>
      </c>
      <c r="G78" s="146">
        <v>53.0</v>
      </c>
      <c r="H78" s="147">
        <v>37.0</v>
      </c>
      <c r="I78" s="148">
        <v>52.0</v>
      </c>
      <c r="J78" s="149">
        <v>105.0</v>
      </c>
      <c r="K78" s="101">
        <v>11.0</v>
      </c>
      <c r="L78" s="150">
        <v>7.0</v>
      </c>
      <c r="M78" s="155">
        <f t="shared" ref="M78:P78" si="70">M$1*$G78+M$2*$H78+M$3*$I78+M$4*$J78+M$5*$K78+M$6*$L78</f>
        <v>64</v>
      </c>
      <c r="N78" s="155">
        <f t="shared" si="70"/>
        <v>44</v>
      </c>
      <c r="O78" s="156">
        <f t="shared" si="70"/>
        <v>52</v>
      </c>
      <c r="P78" s="156">
        <f t="shared" si="70"/>
        <v>105</v>
      </c>
    </row>
    <row r="79">
      <c r="A79" s="132"/>
      <c r="B79" s="132"/>
      <c r="C79" s="74"/>
      <c r="D79" s="144">
        <v>71.0</v>
      </c>
      <c r="E79" s="145" t="s">
        <v>291</v>
      </c>
      <c r="F79" s="73">
        <v>186.0</v>
      </c>
      <c r="G79" s="146">
        <v>20.0</v>
      </c>
      <c r="H79" s="147">
        <v>13.0</v>
      </c>
      <c r="I79" s="148">
        <v>19.0</v>
      </c>
      <c r="J79" s="149">
        <v>39.0</v>
      </c>
      <c r="K79" s="101">
        <v>7.0</v>
      </c>
      <c r="L79" s="150">
        <v>9.0</v>
      </c>
      <c r="M79" s="155">
        <f t="shared" ref="M79:P79" si="71">M$1*$G79+M$2*$H79+M$3*$I79+M$4*$J79+M$5*$K79+M$6*$L79</f>
        <v>27</v>
      </c>
      <c r="N79" s="155">
        <f t="shared" si="71"/>
        <v>22</v>
      </c>
      <c r="O79" s="156">
        <f t="shared" si="71"/>
        <v>19</v>
      </c>
      <c r="P79" s="156">
        <f t="shared" si="71"/>
        <v>39</v>
      </c>
    </row>
    <row r="80">
      <c r="A80" s="132"/>
      <c r="B80" s="132"/>
      <c r="C80" s="74"/>
      <c r="D80" s="144">
        <v>72.0</v>
      </c>
      <c r="E80" s="145" t="s">
        <v>292</v>
      </c>
      <c r="F80" s="73">
        <v>1145.0</v>
      </c>
      <c r="G80" s="146">
        <v>231.0</v>
      </c>
      <c r="H80" s="147">
        <v>171.0</v>
      </c>
      <c r="I80" s="148">
        <v>162.0</v>
      </c>
      <c r="J80" s="149">
        <v>230.0</v>
      </c>
      <c r="K80" s="101">
        <v>37.0</v>
      </c>
      <c r="L80" s="150">
        <v>23.0</v>
      </c>
      <c r="M80" s="155">
        <f t="shared" ref="M80:P80" si="72">M$1*$G80+M$2*$H80+M$3*$I80+M$4*$J80+M$5*$K80+M$6*$L80</f>
        <v>268</v>
      </c>
      <c r="N80" s="155">
        <f t="shared" si="72"/>
        <v>194</v>
      </c>
      <c r="O80" s="156">
        <f t="shared" si="72"/>
        <v>162</v>
      </c>
      <c r="P80" s="156">
        <f t="shared" si="72"/>
        <v>230</v>
      </c>
    </row>
    <row r="81">
      <c r="A81" s="132"/>
      <c r="B81" s="132"/>
      <c r="C81" s="74"/>
      <c r="D81" s="144">
        <v>73.0</v>
      </c>
      <c r="E81" s="145" t="s">
        <v>293</v>
      </c>
      <c r="F81" s="73">
        <v>94.0</v>
      </c>
      <c r="G81" s="146">
        <v>24.0</v>
      </c>
      <c r="H81" s="147">
        <v>9.0</v>
      </c>
      <c r="I81" s="148">
        <v>25.0</v>
      </c>
      <c r="J81" s="149">
        <v>19.0</v>
      </c>
      <c r="K81" s="101">
        <v>0.0</v>
      </c>
      <c r="L81" s="150">
        <v>0.0</v>
      </c>
      <c r="M81" s="155">
        <f t="shared" ref="M81:P81" si="73">M$1*$G81+M$2*$H81+M$3*$I81+M$4*$J81+M$5*$K81+M$6*$L81</f>
        <v>24</v>
      </c>
      <c r="N81" s="155">
        <f t="shared" si="73"/>
        <v>9</v>
      </c>
      <c r="O81" s="156">
        <f t="shared" si="73"/>
        <v>25</v>
      </c>
      <c r="P81" s="156">
        <f t="shared" si="73"/>
        <v>19</v>
      </c>
    </row>
    <row r="82">
      <c r="A82" s="132"/>
      <c r="B82" s="132"/>
      <c r="C82" s="74"/>
      <c r="D82" s="144">
        <v>74.0</v>
      </c>
      <c r="E82" s="145" t="s">
        <v>294</v>
      </c>
      <c r="F82" s="73">
        <v>1229.0</v>
      </c>
      <c r="G82" s="146">
        <v>135.0</v>
      </c>
      <c r="H82" s="147">
        <v>147.0</v>
      </c>
      <c r="I82" s="148">
        <v>186.0</v>
      </c>
      <c r="J82" s="149">
        <v>238.0</v>
      </c>
      <c r="K82" s="101">
        <v>39.0</v>
      </c>
      <c r="L82" s="150">
        <v>26.0</v>
      </c>
      <c r="M82" s="155">
        <f t="shared" ref="M82:P82" si="74">M$1*$G82+M$2*$H82+M$3*$I82+M$4*$J82+M$5*$K82+M$6*$L82</f>
        <v>174</v>
      </c>
      <c r="N82" s="155">
        <f t="shared" si="74"/>
        <v>173</v>
      </c>
      <c r="O82" s="156">
        <f t="shared" si="74"/>
        <v>186</v>
      </c>
      <c r="P82" s="156">
        <f t="shared" si="74"/>
        <v>238</v>
      </c>
    </row>
    <row r="83">
      <c r="A83" s="132"/>
      <c r="B83" s="132"/>
      <c r="C83" s="74"/>
      <c r="D83" s="144">
        <v>75.0</v>
      </c>
      <c r="E83" s="145" t="s">
        <v>295</v>
      </c>
      <c r="F83" s="73">
        <v>2039.0</v>
      </c>
      <c r="G83" s="146">
        <v>386.0</v>
      </c>
      <c r="H83" s="147">
        <v>270.0</v>
      </c>
      <c r="I83" s="148">
        <v>265.0</v>
      </c>
      <c r="J83" s="149">
        <v>402.0</v>
      </c>
      <c r="K83" s="101">
        <v>72.0</v>
      </c>
      <c r="L83" s="150">
        <v>67.0</v>
      </c>
      <c r="M83" s="155">
        <f t="shared" ref="M83:P83" si="75">M$1*$G83+M$2*$H83+M$3*$I83+M$4*$J83+M$5*$K83+M$6*$L83</f>
        <v>458</v>
      </c>
      <c r="N83" s="155">
        <f t="shared" si="75"/>
        <v>337</v>
      </c>
      <c r="O83" s="156">
        <f t="shared" si="75"/>
        <v>265</v>
      </c>
      <c r="P83" s="156">
        <f t="shared" si="75"/>
        <v>402</v>
      </c>
    </row>
    <row r="84">
      <c r="A84" s="132"/>
      <c r="B84" s="132"/>
      <c r="C84" s="74"/>
      <c r="D84" s="144">
        <v>76.0</v>
      </c>
      <c r="E84" s="145" t="s">
        <v>296</v>
      </c>
      <c r="F84" s="73">
        <v>682.0</v>
      </c>
      <c r="G84" s="146">
        <v>52.0</v>
      </c>
      <c r="H84" s="147">
        <v>44.0</v>
      </c>
      <c r="I84" s="148">
        <v>78.0</v>
      </c>
      <c r="J84" s="149">
        <v>122.0</v>
      </c>
      <c r="K84" s="101">
        <v>15.0</v>
      </c>
      <c r="L84" s="150">
        <v>15.0</v>
      </c>
      <c r="M84" s="155">
        <f t="shared" ref="M84:P84" si="76">M$1*$G84+M$2*$H84+M$3*$I84+M$4*$J84+M$5*$K84+M$6*$L84</f>
        <v>67</v>
      </c>
      <c r="N84" s="155">
        <f t="shared" si="76"/>
        <v>59</v>
      </c>
      <c r="O84" s="156">
        <f t="shared" si="76"/>
        <v>78</v>
      </c>
      <c r="P84" s="156">
        <f t="shared" si="76"/>
        <v>122</v>
      </c>
    </row>
    <row r="85">
      <c r="A85" s="132"/>
      <c r="B85" s="132"/>
      <c r="C85" s="74"/>
      <c r="D85" s="144">
        <v>77.0</v>
      </c>
      <c r="E85" s="145" t="s">
        <v>297</v>
      </c>
      <c r="F85" s="73">
        <v>686.0</v>
      </c>
      <c r="G85" s="146">
        <v>68.0</v>
      </c>
      <c r="H85" s="147">
        <v>71.0</v>
      </c>
      <c r="I85" s="148">
        <v>84.0</v>
      </c>
      <c r="J85" s="149">
        <v>152.0</v>
      </c>
      <c r="K85" s="101">
        <v>33.0</v>
      </c>
      <c r="L85" s="150">
        <v>21.0</v>
      </c>
      <c r="M85" s="155">
        <f t="shared" ref="M85:P85" si="77">M$1*$G85+M$2*$H85+M$3*$I85+M$4*$J85+M$5*$K85+M$6*$L85</f>
        <v>101</v>
      </c>
      <c r="N85" s="155">
        <f t="shared" si="77"/>
        <v>92</v>
      </c>
      <c r="O85" s="156">
        <f t="shared" si="77"/>
        <v>84</v>
      </c>
      <c r="P85" s="156">
        <f t="shared" si="77"/>
        <v>152</v>
      </c>
    </row>
    <row r="86">
      <c r="A86" s="132"/>
      <c r="B86" s="132"/>
      <c r="C86" s="74"/>
      <c r="D86" s="144">
        <v>78.0</v>
      </c>
      <c r="E86" s="145" t="s">
        <v>298</v>
      </c>
      <c r="F86" s="73">
        <v>99.0</v>
      </c>
      <c r="G86" s="146">
        <v>5.0</v>
      </c>
      <c r="H86" s="147">
        <v>5.0</v>
      </c>
      <c r="I86" s="148">
        <v>13.0</v>
      </c>
      <c r="J86" s="149">
        <v>8.0</v>
      </c>
      <c r="K86" s="101">
        <v>7.0</v>
      </c>
      <c r="L86" s="150">
        <v>4.0</v>
      </c>
      <c r="M86" s="155">
        <f t="shared" ref="M86:P86" si="78">M$1*$G86+M$2*$H86+M$3*$I86+M$4*$J86+M$5*$K86+M$6*$L86</f>
        <v>12</v>
      </c>
      <c r="N86" s="155">
        <f t="shared" si="78"/>
        <v>9</v>
      </c>
      <c r="O86" s="156">
        <f t="shared" si="78"/>
        <v>13</v>
      </c>
      <c r="P86" s="156">
        <f t="shared" si="78"/>
        <v>8</v>
      </c>
    </row>
    <row r="87">
      <c r="A87" s="132"/>
      <c r="B87" s="132"/>
      <c r="C87" s="74"/>
      <c r="D87" s="144">
        <v>79.0</v>
      </c>
      <c r="E87" s="145" t="s">
        <v>299</v>
      </c>
      <c r="F87" s="73">
        <v>403.0</v>
      </c>
      <c r="G87" s="146">
        <v>43.0</v>
      </c>
      <c r="H87" s="147">
        <v>37.0</v>
      </c>
      <c r="I87" s="148">
        <v>52.0</v>
      </c>
      <c r="J87" s="149">
        <v>77.0</v>
      </c>
      <c r="K87" s="101">
        <v>14.0</v>
      </c>
      <c r="L87" s="150">
        <v>11.0</v>
      </c>
      <c r="M87" s="155">
        <f t="shared" ref="M87:P87" si="79">M$1*$G87+M$2*$H87+M$3*$I87+M$4*$J87+M$5*$K87+M$6*$L87</f>
        <v>57</v>
      </c>
      <c r="N87" s="155">
        <f t="shared" si="79"/>
        <v>48</v>
      </c>
      <c r="O87" s="156">
        <f t="shared" si="79"/>
        <v>52</v>
      </c>
      <c r="P87" s="156">
        <f t="shared" si="79"/>
        <v>77</v>
      </c>
    </row>
    <row r="88">
      <c r="A88" s="132"/>
      <c r="B88" s="132"/>
      <c r="C88" s="74"/>
      <c r="D88" s="144">
        <v>80.0</v>
      </c>
      <c r="E88" s="145" t="s">
        <v>300</v>
      </c>
      <c r="F88" s="73">
        <v>1403.0</v>
      </c>
      <c r="G88" s="146">
        <v>148.0</v>
      </c>
      <c r="H88" s="147">
        <v>148.0</v>
      </c>
      <c r="I88" s="148">
        <v>169.0</v>
      </c>
      <c r="J88" s="149">
        <v>228.0</v>
      </c>
      <c r="K88" s="101">
        <v>86.0</v>
      </c>
      <c r="L88" s="150">
        <v>52.0</v>
      </c>
      <c r="M88" s="155">
        <f t="shared" ref="M88:P88" si="80">M$1*$G88+M$2*$H88+M$3*$I88+M$4*$J88+M$5*$K88+M$6*$L88</f>
        <v>234</v>
      </c>
      <c r="N88" s="155">
        <f t="shared" si="80"/>
        <v>200</v>
      </c>
      <c r="O88" s="156">
        <f t="shared" si="80"/>
        <v>169</v>
      </c>
      <c r="P88" s="156">
        <f t="shared" si="80"/>
        <v>228</v>
      </c>
    </row>
    <row r="89">
      <c r="A89" s="132"/>
      <c r="B89" s="132"/>
      <c r="C89" s="74"/>
      <c r="D89" s="144">
        <v>81.0</v>
      </c>
      <c r="E89" s="145" t="s">
        <v>301</v>
      </c>
      <c r="F89" s="73">
        <v>684.0</v>
      </c>
      <c r="G89" s="146">
        <v>70.0</v>
      </c>
      <c r="H89" s="147">
        <v>53.0</v>
      </c>
      <c r="I89" s="148">
        <v>104.0</v>
      </c>
      <c r="J89" s="149">
        <v>103.0</v>
      </c>
      <c r="K89" s="101">
        <v>36.0</v>
      </c>
      <c r="L89" s="150">
        <v>21.0</v>
      </c>
      <c r="M89" s="155">
        <f t="shared" ref="M89:P89" si="81">M$1*$G89+M$2*$H89+M$3*$I89+M$4*$J89+M$5*$K89+M$6*$L89</f>
        <v>106</v>
      </c>
      <c r="N89" s="155">
        <f t="shared" si="81"/>
        <v>74</v>
      </c>
      <c r="O89" s="156">
        <f t="shared" si="81"/>
        <v>104</v>
      </c>
      <c r="P89" s="156">
        <f t="shared" si="81"/>
        <v>103</v>
      </c>
    </row>
    <row r="90">
      <c r="A90" s="132"/>
      <c r="B90" s="132"/>
      <c r="C90" s="74"/>
      <c r="D90" s="144">
        <v>82.0</v>
      </c>
      <c r="E90" s="145" t="s">
        <v>302</v>
      </c>
      <c r="F90" s="73">
        <v>1706.0</v>
      </c>
      <c r="G90" s="146">
        <v>124.0</v>
      </c>
      <c r="H90" s="147">
        <v>178.0</v>
      </c>
      <c r="I90" s="148">
        <v>165.0</v>
      </c>
      <c r="J90" s="149">
        <v>429.0</v>
      </c>
      <c r="K90" s="101">
        <v>51.0</v>
      </c>
      <c r="L90" s="150">
        <v>45.0</v>
      </c>
      <c r="M90" s="155">
        <f t="shared" ref="M90:P90" si="82">M$1*$G90+M$2*$H90+M$3*$I90+M$4*$J90+M$5*$K90+M$6*$L90</f>
        <v>175</v>
      </c>
      <c r="N90" s="155">
        <f t="shared" si="82"/>
        <v>223</v>
      </c>
      <c r="O90" s="156">
        <f t="shared" si="82"/>
        <v>165</v>
      </c>
      <c r="P90" s="156">
        <f t="shared" si="82"/>
        <v>429</v>
      </c>
    </row>
    <row r="91">
      <c r="A91" s="132"/>
      <c r="B91" s="132"/>
      <c r="C91" s="74"/>
      <c r="D91" s="144">
        <v>83.0</v>
      </c>
      <c r="E91" s="145" t="s">
        <v>303</v>
      </c>
      <c r="F91" s="73">
        <v>1421.0</v>
      </c>
      <c r="G91" s="146">
        <v>138.0</v>
      </c>
      <c r="H91" s="147">
        <v>156.0</v>
      </c>
      <c r="I91" s="148">
        <v>153.0</v>
      </c>
      <c r="J91" s="149">
        <v>304.0</v>
      </c>
      <c r="K91" s="101">
        <v>64.0</v>
      </c>
      <c r="L91" s="150">
        <v>45.0</v>
      </c>
      <c r="M91" s="155">
        <f t="shared" ref="M91:P91" si="83">M$1*$G91+M$2*$H91+M$3*$I91+M$4*$J91+M$5*$K91+M$6*$L91</f>
        <v>202</v>
      </c>
      <c r="N91" s="155">
        <f t="shared" si="83"/>
        <v>201</v>
      </c>
      <c r="O91" s="156">
        <f t="shared" si="83"/>
        <v>153</v>
      </c>
      <c r="P91" s="156">
        <f t="shared" si="83"/>
        <v>304</v>
      </c>
    </row>
    <row r="92">
      <c r="A92" s="132"/>
      <c r="B92" s="132"/>
      <c r="C92" s="74"/>
      <c r="D92" s="144">
        <v>84.0</v>
      </c>
      <c r="E92" s="145" t="s">
        <v>304</v>
      </c>
      <c r="F92" s="73">
        <v>443.0</v>
      </c>
      <c r="G92" s="146">
        <v>35.0</v>
      </c>
      <c r="H92" s="147">
        <v>38.0</v>
      </c>
      <c r="I92" s="148">
        <v>43.0</v>
      </c>
      <c r="J92" s="149">
        <v>81.0</v>
      </c>
      <c r="K92" s="101">
        <v>17.0</v>
      </c>
      <c r="L92" s="150">
        <v>7.0</v>
      </c>
      <c r="M92" s="155">
        <f t="shared" ref="M92:P92" si="84">M$1*$G92+M$2*$H92+M$3*$I92+M$4*$J92+M$5*$K92+M$6*$L92</f>
        <v>52</v>
      </c>
      <c r="N92" s="155">
        <f t="shared" si="84"/>
        <v>45</v>
      </c>
      <c r="O92" s="156">
        <f t="shared" si="84"/>
        <v>43</v>
      </c>
      <c r="P92" s="156">
        <f t="shared" si="84"/>
        <v>81</v>
      </c>
    </row>
    <row r="93">
      <c r="A93" s="132"/>
      <c r="B93" s="132"/>
      <c r="C93" s="74"/>
      <c r="D93" s="144">
        <v>85.0</v>
      </c>
      <c r="E93" s="145" t="s">
        <v>305</v>
      </c>
      <c r="F93" s="73">
        <v>1219.0</v>
      </c>
      <c r="G93" s="146">
        <v>118.0</v>
      </c>
      <c r="H93" s="147">
        <v>134.0</v>
      </c>
      <c r="I93" s="148">
        <v>129.0</v>
      </c>
      <c r="J93" s="149">
        <v>292.0</v>
      </c>
      <c r="K93" s="101">
        <v>39.0</v>
      </c>
      <c r="L93" s="150">
        <v>34.0</v>
      </c>
      <c r="M93" s="155">
        <f t="shared" ref="M93:P93" si="85">M$1*$G93+M$2*$H93+M$3*$I93+M$4*$J93+M$5*$K93+M$6*$L93</f>
        <v>157</v>
      </c>
      <c r="N93" s="155">
        <f t="shared" si="85"/>
        <v>168</v>
      </c>
      <c r="O93" s="156">
        <f t="shared" si="85"/>
        <v>129</v>
      </c>
      <c r="P93" s="156">
        <f t="shared" si="85"/>
        <v>292</v>
      </c>
    </row>
    <row r="94">
      <c r="A94" s="132"/>
      <c r="B94" s="132"/>
      <c r="C94" s="74"/>
      <c r="D94" s="144">
        <v>86.0</v>
      </c>
      <c r="E94" s="145" t="s">
        <v>306</v>
      </c>
      <c r="F94" s="73">
        <v>107.0</v>
      </c>
      <c r="G94" s="146">
        <v>6.0</v>
      </c>
      <c r="H94" s="147">
        <v>7.0</v>
      </c>
      <c r="I94" s="148">
        <v>13.0</v>
      </c>
      <c r="J94" s="149">
        <v>23.0</v>
      </c>
      <c r="K94" s="101">
        <v>14.0</v>
      </c>
      <c r="L94" s="150">
        <v>3.0</v>
      </c>
      <c r="M94" s="155">
        <f t="shared" ref="M94:P94" si="86">M$1*$G94+M$2*$H94+M$3*$I94+M$4*$J94+M$5*$K94+M$6*$L94</f>
        <v>20</v>
      </c>
      <c r="N94" s="155">
        <f t="shared" si="86"/>
        <v>10</v>
      </c>
      <c r="O94" s="156">
        <f t="shared" si="86"/>
        <v>13</v>
      </c>
      <c r="P94" s="156">
        <f t="shared" si="86"/>
        <v>23</v>
      </c>
    </row>
    <row r="95">
      <c r="A95" s="132"/>
      <c r="B95" s="132"/>
      <c r="C95" s="74"/>
      <c r="D95" s="144">
        <v>87.0</v>
      </c>
      <c r="E95" s="145" t="s">
        <v>307</v>
      </c>
      <c r="F95" s="73">
        <v>1495.0</v>
      </c>
      <c r="G95" s="146">
        <v>198.0</v>
      </c>
      <c r="H95" s="147">
        <v>164.0</v>
      </c>
      <c r="I95" s="148">
        <v>188.0</v>
      </c>
      <c r="J95" s="149">
        <v>257.0</v>
      </c>
      <c r="K95" s="101">
        <v>94.0</v>
      </c>
      <c r="L95" s="150">
        <v>47.0</v>
      </c>
      <c r="M95" s="155">
        <f t="shared" ref="M95:P95" si="87">M$1*$G95+M$2*$H95+M$3*$I95+M$4*$J95+M$5*$K95+M$6*$L95</f>
        <v>292</v>
      </c>
      <c r="N95" s="155">
        <f t="shared" si="87"/>
        <v>211</v>
      </c>
      <c r="O95" s="156">
        <f t="shared" si="87"/>
        <v>188</v>
      </c>
      <c r="P95" s="156">
        <f t="shared" si="87"/>
        <v>257</v>
      </c>
    </row>
    <row r="96">
      <c r="A96" s="132"/>
      <c r="B96" s="132"/>
      <c r="C96" s="74"/>
      <c r="D96" s="144">
        <v>88.0</v>
      </c>
      <c r="E96" s="145" t="s">
        <v>308</v>
      </c>
      <c r="F96" s="73">
        <v>1174.0</v>
      </c>
      <c r="G96" s="146">
        <v>120.0</v>
      </c>
      <c r="H96" s="147">
        <v>82.0</v>
      </c>
      <c r="I96" s="148">
        <v>184.0</v>
      </c>
      <c r="J96" s="149">
        <v>243.0</v>
      </c>
      <c r="K96" s="101">
        <v>45.0</v>
      </c>
      <c r="L96" s="150">
        <v>27.0</v>
      </c>
      <c r="M96" s="155">
        <f t="shared" ref="M96:P96" si="88">M$1*$G96+M$2*$H96+M$3*$I96+M$4*$J96+M$5*$K96+M$6*$L96</f>
        <v>165</v>
      </c>
      <c r="N96" s="155">
        <f t="shared" si="88"/>
        <v>109</v>
      </c>
      <c r="O96" s="156">
        <f t="shared" si="88"/>
        <v>184</v>
      </c>
      <c r="P96" s="156">
        <f t="shared" si="88"/>
        <v>243</v>
      </c>
    </row>
    <row r="97">
      <c r="A97" s="132"/>
      <c r="B97" s="132"/>
      <c r="C97" s="74"/>
      <c r="D97" s="144">
        <v>89.0</v>
      </c>
      <c r="E97" s="145" t="s">
        <v>309</v>
      </c>
      <c r="F97" s="73">
        <v>1172.0</v>
      </c>
      <c r="G97" s="146">
        <v>122.0</v>
      </c>
      <c r="H97" s="147">
        <v>94.0</v>
      </c>
      <c r="I97" s="148">
        <v>136.0</v>
      </c>
      <c r="J97" s="149">
        <v>232.0</v>
      </c>
      <c r="K97" s="101">
        <v>61.0</v>
      </c>
      <c r="L97" s="150">
        <v>29.0</v>
      </c>
      <c r="M97" s="155">
        <f t="shared" ref="M97:P97" si="89">M$1*$G97+M$2*$H97+M$3*$I97+M$4*$J97+M$5*$K97+M$6*$L97</f>
        <v>183</v>
      </c>
      <c r="N97" s="155">
        <f t="shared" si="89"/>
        <v>123</v>
      </c>
      <c r="O97" s="156">
        <f t="shared" si="89"/>
        <v>136</v>
      </c>
      <c r="P97" s="156">
        <f t="shared" si="89"/>
        <v>232</v>
      </c>
    </row>
    <row r="98">
      <c r="A98" s="132"/>
      <c r="B98" s="132"/>
      <c r="C98" s="74"/>
      <c r="D98" s="144">
        <v>90.0</v>
      </c>
      <c r="E98" s="145" t="s">
        <v>310</v>
      </c>
      <c r="F98" s="73">
        <v>889.0</v>
      </c>
      <c r="G98" s="146">
        <v>66.0</v>
      </c>
      <c r="H98" s="147">
        <v>51.0</v>
      </c>
      <c r="I98" s="148">
        <v>119.0</v>
      </c>
      <c r="J98" s="149">
        <v>162.0</v>
      </c>
      <c r="K98" s="101">
        <v>31.0</v>
      </c>
      <c r="L98" s="150">
        <v>19.0</v>
      </c>
      <c r="M98" s="155">
        <f t="shared" ref="M98:P98" si="90">M$1*$G98+M$2*$H98+M$3*$I98+M$4*$J98+M$5*$K98+M$6*$L98</f>
        <v>97</v>
      </c>
      <c r="N98" s="155">
        <f t="shared" si="90"/>
        <v>70</v>
      </c>
      <c r="O98" s="156">
        <f t="shared" si="90"/>
        <v>119</v>
      </c>
      <c r="P98" s="156">
        <f t="shared" si="90"/>
        <v>162</v>
      </c>
    </row>
    <row r="99">
      <c r="A99" s="132"/>
      <c r="B99" s="132"/>
      <c r="C99" s="74"/>
      <c r="D99" s="144">
        <v>91.0</v>
      </c>
      <c r="E99" s="145" t="s">
        <v>311</v>
      </c>
      <c r="F99" s="73">
        <v>803.0</v>
      </c>
      <c r="G99" s="146">
        <v>86.0</v>
      </c>
      <c r="H99" s="147">
        <v>83.0</v>
      </c>
      <c r="I99" s="148">
        <v>88.0</v>
      </c>
      <c r="J99" s="149">
        <v>144.0</v>
      </c>
      <c r="K99" s="101">
        <v>46.0</v>
      </c>
      <c r="L99" s="150">
        <v>22.0</v>
      </c>
      <c r="M99" s="155">
        <f t="shared" ref="M99:P99" si="91">M$1*$G99+M$2*$H99+M$3*$I99+M$4*$J99+M$5*$K99+M$6*$L99</f>
        <v>132</v>
      </c>
      <c r="N99" s="155">
        <f t="shared" si="91"/>
        <v>105</v>
      </c>
      <c r="O99" s="156">
        <f t="shared" si="91"/>
        <v>88</v>
      </c>
      <c r="P99" s="156">
        <f t="shared" si="91"/>
        <v>144</v>
      </c>
    </row>
    <row r="100">
      <c r="A100" s="132"/>
      <c r="B100" s="132"/>
      <c r="C100" s="74"/>
      <c r="D100" s="144">
        <v>92.0</v>
      </c>
      <c r="E100" s="145" t="s">
        <v>312</v>
      </c>
      <c r="F100" s="73">
        <v>1142.0</v>
      </c>
      <c r="G100" s="146">
        <v>201.0</v>
      </c>
      <c r="H100" s="147">
        <v>109.0</v>
      </c>
      <c r="I100" s="148">
        <v>154.0</v>
      </c>
      <c r="J100" s="149">
        <v>262.0</v>
      </c>
      <c r="K100" s="101">
        <v>50.0</v>
      </c>
      <c r="L100" s="150">
        <v>32.0</v>
      </c>
      <c r="M100" s="155">
        <f t="shared" ref="M100:P100" si="92">M$1*$G100+M$2*$H100+M$3*$I100+M$4*$J100+M$5*$K100+M$6*$L100</f>
        <v>251</v>
      </c>
      <c r="N100" s="155">
        <f t="shared" si="92"/>
        <v>141</v>
      </c>
      <c r="O100" s="156">
        <f t="shared" si="92"/>
        <v>154</v>
      </c>
      <c r="P100" s="156">
        <f t="shared" si="92"/>
        <v>262</v>
      </c>
    </row>
    <row r="101">
      <c r="A101" s="132"/>
      <c r="B101" s="132"/>
      <c r="C101" s="74"/>
      <c r="D101" s="144">
        <v>93.0</v>
      </c>
      <c r="E101" s="145" t="s">
        <v>313</v>
      </c>
      <c r="F101" s="73">
        <v>617.0</v>
      </c>
      <c r="G101" s="146">
        <v>55.0</v>
      </c>
      <c r="H101" s="147">
        <v>61.0</v>
      </c>
      <c r="I101" s="148">
        <v>58.0</v>
      </c>
      <c r="J101" s="149">
        <v>100.0</v>
      </c>
      <c r="K101" s="101">
        <v>26.0</v>
      </c>
      <c r="L101" s="150">
        <v>20.0</v>
      </c>
      <c r="M101" s="155">
        <f t="shared" ref="M101:P101" si="93">M$1*$G101+M$2*$H101+M$3*$I101+M$4*$J101+M$5*$K101+M$6*$L101</f>
        <v>81</v>
      </c>
      <c r="N101" s="155">
        <f t="shared" si="93"/>
        <v>81</v>
      </c>
      <c r="O101" s="156">
        <f t="shared" si="93"/>
        <v>58</v>
      </c>
      <c r="P101" s="156">
        <f t="shared" si="93"/>
        <v>100</v>
      </c>
    </row>
    <row r="102">
      <c r="A102" s="132"/>
      <c r="B102" s="132"/>
      <c r="C102" s="74"/>
      <c r="D102" s="144">
        <v>94.0</v>
      </c>
      <c r="E102" s="145" t="s">
        <v>314</v>
      </c>
      <c r="F102" s="73">
        <v>1262.0</v>
      </c>
      <c r="G102" s="146">
        <v>185.0</v>
      </c>
      <c r="H102" s="147">
        <v>133.0</v>
      </c>
      <c r="I102" s="148">
        <v>188.0</v>
      </c>
      <c r="J102" s="149">
        <v>273.0</v>
      </c>
      <c r="K102" s="101">
        <v>52.0</v>
      </c>
      <c r="L102" s="150">
        <v>30.0</v>
      </c>
      <c r="M102" s="155">
        <f t="shared" ref="M102:P102" si="94">M$1*$G102+M$2*$H102+M$3*$I102+M$4*$J102+M$5*$K102+M$6*$L102</f>
        <v>237</v>
      </c>
      <c r="N102" s="155">
        <f t="shared" si="94"/>
        <v>163</v>
      </c>
      <c r="O102" s="156">
        <f t="shared" si="94"/>
        <v>188</v>
      </c>
      <c r="P102" s="156">
        <f t="shared" si="94"/>
        <v>273</v>
      </c>
    </row>
    <row r="103">
      <c r="A103" s="132"/>
      <c r="B103" s="132"/>
      <c r="C103" s="74"/>
      <c r="D103" s="144">
        <v>95.0</v>
      </c>
      <c r="E103" s="145" t="s">
        <v>315</v>
      </c>
      <c r="F103" s="73">
        <v>1474.0</v>
      </c>
      <c r="G103" s="146">
        <v>188.0</v>
      </c>
      <c r="H103" s="147">
        <v>144.0</v>
      </c>
      <c r="I103" s="148">
        <v>223.0</v>
      </c>
      <c r="J103" s="149">
        <v>361.0</v>
      </c>
      <c r="K103" s="101">
        <v>47.0</v>
      </c>
      <c r="L103" s="150">
        <v>29.0</v>
      </c>
      <c r="M103" s="155">
        <f t="shared" ref="M103:P103" si="95">M$1*$G103+M$2*$H103+M$3*$I103+M$4*$J103+M$5*$K103+M$6*$L103</f>
        <v>235</v>
      </c>
      <c r="N103" s="155">
        <f t="shared" si="95"/>
        <v>173</v>
      </c>
      <c r="O103" s="156">
        <f t="shared" si="95"/>
        <v>223</v>
      </c>
      <c r="P103" s="156">
        <f t="shared" si="95"/>
        <v>361</v>
      </c>
    </row>
    <row r="104">
      <c r="A104" s="132"/>
      <c r="B104" s="132"/>
      <c r="C104" s="74"/>
      <c r="D104" s="144">
        <v>96.0</v>
      </c>
      <c r="E104" s="145" t="s">
        <v>316</v>
      </c>
      <c r="F104" s="73">
        <v>478.0</v>
      </c>
      <c r="G104" s="146">
        <v>46.0</v>
      </c>
      <c r="H104" s="147">
        <v>35.0</v>
      </c>
      <c r="I104" s="148">
        <v>49.0</v>
      </c>
      <c r="J104" s="149">
        <v>61.0</v>
      </c>
      <c r="K104" s="101">
        <v>21.0</v>
      </c>
      <c r="L104" s="150">
        <v>19.0</v>
      </c>
      <c r="M104" s="155">
        <f t="shared" ref="M104:P104" si="96">M$1*$G104+M$2*$H104+M$3*$I104+M$4*$J104+M$5*$K104+M$6*$L104</f>
        <v>67</v>
      </c>
      <c r="N104" s="155">
        <f t="shared" si="96"/>
        <v>54</v>
      </c>
      <c r="O104" s="156">
        <f t="shared" si="96"/>
        <v>49</v>
      </c>
      <c r="P104" s="156">
        <f t="shared" si="96"/>
        <v>61</v>
      </c>
    </row>
    <row r="105">
      <c r="A105" s="132"/>
      <c r="B105" s="132"/>
      <c r="C105" s="74"/>
      <c r="D105" s="144">
        <v>97.0</v>
      </c>
      <c r="E105" s="145" t="s">
        <v>317</v>
      </c>
      <c r="F105" s="73">
        <v>371.0</v>
      </c>
      <c r="G105" s="146">
        <v>73.0</v>
      </c>
      <c r="H105" s="147">
        <v>40.0</v>
      </c>
      <c r="I105" s="148">
        <v>44.0</v>
      </c>
      <c r="J105" s="149">
        <v>87.0</v>
      </c>
      <c r="K105" s="101">
        <v>10.0</v>
      </c>
      <c r="L105" s="150">
        <v>5.0</v>
      </c>
      <c r="M105" s="155">
        <f t="shared" ref="M105:P105" si="97">M$1*$G105+M$2*$H105+M$3*$I105+M$4*$J105+M$5*$K105+M$6*$L105</f>
        <v>83</v>
      </c>
      <c r="N105" s="155">
        <f t="shared" si="97"/>
        <v>45</v>
      </c>
      <c r="O105" s="156">
        <f t="shared" si="97"/>
        <v>44</v>
      </c>
      <c r="P105" s="156">
        <f t="shared" si="97"/>
        <v>87</v>
      </c>
    </row>
    <row r="106">
      <c r="A106" s="132"/>
      <c r="B106" s="132"/>
      <c r="C106" s="74"/>
      <c r="D106" s="144">
        <v>98.0</v>
      </c>
      <c r="E106" s="145" t="s">
        <v>318</v>
      </c>
      <c r="F106" s="73">
        <v>594.0</v>
      </c>
      <c r="G106" s="146">
        <v>88.0</v>
      </c>
      <c r="H106" s="147">
        <v>61.0</v>
      </c>
      <c r="I106" s="148">
        <v>64.0</v>
      </c>
      <c r="J106" s="149">
        <v>100.0</v>
      </c>
      <c r="K106" s="101">
        <v>21.0</v>
      </c>
      <c r="L106" s="150">
        <v>19.0</v>
      </c>
      <c r="M106" s="155">
        <f t="shared" ref="M106:P106" si="98">M$1*$G106+M$2*$H106+M$3*$I106+M$4*$J106+M$5*$K106+M$6*$L106</f>
        <v>109</v>
      </c>
      <c r="N106" s="155">
        <f t="shared" si="98"/>
        <v>80</v>
      </c>
      <c r="O106" s="156">
        <f t="shared" si="98"/>
        <v>64</v>
      </c>
      <c r="P106" s="156">
        <f t="shared" si="98"/>
        <v>100</v>
      </c>
    </row>
    <row r="107">
      <c r="A107" s="132"/>
      <c r="B107" s="132"/>
      <c r="C107" s="74"/>
      <c r="D107" s="144">
        <v>99.0</v>
      </c>
      <c r="E107" s="145" t="s">
        <v>319</v>
      </c>
      <c r="F107" s="73">
        <v>706.0</v>
      </c>
      <c r="G107" s="146">
        <v>68.0</v>
      </c>
      <c r="H107" s="147">
        <v>67.0</v>
      </c>
      <c r="I107" s="148">
        <v>139.0</v>
      </c>
      <c r="J107" s="149">
        <v>142.0</v>
      </c>
      <c r="K107" s="101">
        <v>28.0</v>
      </c>
      <c r="L107" s="150">
        <v>24.0</v>
      </c>
      <c r="M107" s="155">
        <f t="shared" ref="M107:P107" si="99">M$1*$G107+M$2*$H107+M$3*$I107+M$4*$J107+M$5*$K107+M$6*$L107</f>
        <v>96</v>
      </c>
      <c r="N107" s="155">
        <f t="shared" si="99"/>
        <v>91</v>
      </c>
      <c r="O107" s="156">
        <f t="shared" si="99"/>
        <v>139</v>
      </c>
      <c r="P107" s="156">
        <f t="shared" si="99"/>
        <v>142</v>
      </c>
    </row>
    <row r="108">
      <c r="A108" s="132"/>
      <c r="B108" s="132"/>
      <c r="C108" s="74"/>
      <c r="D108" s="144">
        <v>100.0</v>
      </c>
      <c r="E108" s="145" t="s">
        <v>320</v>
      </c>
      <c r="F108" s="73">
        <v>776.0</v>
      </c>
      <c r="G108" s="146">
        <v>138.0</v>
      </c>
      <c r="H108" s="147">
        <v>97.0</v>
      </c>
      <c r="I108" s="148">
        <v>137.0</v>
      </c>
      <c r="J108" s="149">
        <v>169.0</v>
      </c>
      <c r="K108" s="101">
        <v>18.0</v>
      </c>
      <c r="L108" s="150">
        <v>11.0</v>
      </c>
      <c r="M108" s="155">
        <f t="shared" ref="M108:P108" si="100">M$1*$G108+M$2*$H108+M$3*$I108+M$4*$J108+M$5*$K108+M$6*$L108</f>
        <v>156</v>
      </c>
      <c r="N108" s="155">
        <f t="shared" si="100"/>
        <v>108</v>
      </c>
      <c r="O108" s="156">
        <f t="shared" si="100"/>
        <v>137</v>
      </c>
      <c r="P108" s="156">
        <f t="shared" si="100"/>
        <v>169</v>
      </c>
    </row>
    <row r="109">
      <c r="A109" s="132"/>
      <c r="B109" s="132"/>
      <c r="C109" s="74"/>
      <c r="D109" s="144">
        <v>101.0</v>
      </c>
      <c r="E109" s="145" t="s">
        <v>321</v>
      </c>
      <c r="F109" s="73">
        <v>318.0</v>
      </c>
      <c r="G109" s="146">
        <v>25.0</v>
      </c>
      <c r="H109" s="147">
        <v>23.0</v>
      </c>
      <c r="I109" s="148">
        <v>29.0</v>
      </c>
      <c r="J109" s="149">
        <v>61.0</v>
      </c>
      <c r="K109" s="101">
        <v>16.0</v>
      </c>
      <c r="L109" s="150">
        <v>10.0</v>
      </c>
      <c r="M109" s="155">
        <f t="shared" ref="M109:P109" si="101">M$1*$G109+M$2*$H109+M$3*$I109+M$4*$J109+M$5*$K109+M$6*$L109</f>
        <v>41</v>
      </c>
      <c r="N109" s="155">
        <f t="shared" si="101"/>
        <v>33</v>
      </c>
      <c r="O109" s="156">
        <f t="shared" si="101"/>
        <v>29</v>
      </c>
      <c r="P109" s="156">
        <f t="shared" si="101"/>
        <v>61</v>
      </c>
    </row>
    <row r="110">
      <c r="A110" s="132"/>
      <c r="B110" s="132"/>
      <c r="C110" s="74"/>
      <c r="D110" s="144">
        <v>102.0</v>
      </c>
      <c r="E110" s="145" t="s">
        <v>322</v>
      </c>
      <c r="F110" s="73">
        <v>2029.0</v>
      </c>
      <c r="G110" s="146">
        <v>395.0</v>
      </c>
      <c r="H110" s="147">
        <v>297.0</v>
      </c>
      <c r="I110" s="148">
        <v>249.0</v>
      </c>
      <c r="J110" s="149">
        <v>413.0</v>
      </c>
      <c r="K110" s="101">
        <v>68.0</v>
      </c>
      <c r="L110" s="150">
        <v>40.0</v>
      </c>
      <c r="M110" s="155">
        <f t="shared" ref="M110:P110" si="102">M$1*$G110+M$2*$H110+M$3*$I110+M$4*$J110+M$5*$K110+M$6*$L110</f>
        <v>463</v>
      </c>
      <c r="N110" s="155">
        <f t="shared" si="102"/>
        <v>337</v>
      </c>
      <c r="O110" s="156">
        <f t="shared" si="102"/>
        <v>249</v>
      </c>
      <c r="P110" s="156">
        <f t="shared" si="102"/>
        <v>413</v>
      </c>
    </row>
    <row r="111">
      <c r="A111" s="132"/>
      <c r="B111" s="132"/>
      <c r="C111" s="74"/>
      <c r="D111" s="144">
        <v>103.0</v>
      </c>
      <c r="E111" s="145" t="s">
        <v>323</v>
      </c>
      <c r="F111" s="73">
        <v>558.0</v>
      </c>
      <c r="G111" s="146">
        <v>51.0</v>
      </c>
      <c r="H111" s="147">
        <v>44.0</v>
      </c>
      <c r="I111" s="148">
        <v>64.0</v>
      </c>
      <c r="J111" s="149">
        <v>87.0</v>
      </c>
      <c r="K111" s="101">
        <v>25.0</v>
      </c>
      <c r="L111" s="150">
        <v>20.0</v>
      </c>
      <c r="M111" s="155">
        <f t="shared" ref="M111:P111" si="103">M$1*$G111+M$2*$H111+M$3*$I111+M$4*$J111+M$5*$K111+M$6*$L111</f>
        <v>76</v>
      </c>
      <c r="N111" s="155">
        <f t="shared" si="103"/>
        <v>64</v>
      </c>
      <c r="O111" s="156">
        <f t="shared" si="103"/>
        <v>64</v>
      </c>
      <c r="P111" s="156">
        <f t="shared" si="103"/>
        <v>87</v>
      </c>
    </row>
    <row r="112">
      <c r="A112" s="132"/>
      <c r="B112" s="132"/>
      <c r="C112" s="74"/>
      <c r="D112" s="144">
        <v>104.0</v>
      </c>
      <c r="E112" s="145" t="s">
        <v>324</v>
      </c>
      <c r="F112" s="73">
        <v>1025.0</v>
      </c>
      <c r="G112" s="146">
        <v>88.0</v>
      </c>
      <c r="H112" s="147">
        <v>94.0</v>
      </c>
      <c r="I112" s="148">
        <v>116.0</v>
      </c>
      <c r="J112" s="149">
        <v>172.0</v>
      </c>
      <c r="K112" s="101">
        <v>61.0</v>
      </c>
      <c r="L112" s="150">
        <v>39.0</v>
      </c>
      <c r="M112" s="155">
        <f t="shared" ref="M112:P112" si="104">M$1*$G112+M$2*$H112+M$3*$I112+M$4*$J112+M$5*$K112+M$6*$L112</f>
        <v>149</v>
      </c>
      <c r="N112" s="155">
        <f t="shared" si="104"/>
        <v>133</v>
      </c>
      <c r="O112" s="156">
        <f t="shared" si="104"/>
        <v>116</v>
      </c>
      <c r="P112" s="156">
        <f t="shared" si="104"/>
        <v>172</v>
      </c>
    </row>
    <row r="113">
      <c r="A113" s="132"/>
      <c r="B113" s="132"/>
      <c r="C113" s="74"/>
      <c r="D113" s="144">
        <v>105.0</v>
      </c>
      <c r="E113" s="145" t="s">
        <v>325</v>
      </c>
      <c r="F113" s="73">
        <v>657.0</v>
      </c>
      <c r="G113" s="146">
        <v>107.0</v>
      </c>
      <c r="H113" s="147">
        <v>72.0</v>
      </c>
      <c r="I113" s="148">
        <v>90.0</v>
      </c>
      <c r="J113" s="149">
        <v>145.0</v>
      </c>
      <c r="K113" s="101">
        <v>12.0</v>
      </c>
      <c r="L113" s="150">
        <v>22.0</v>
      </c>
      <c r="M113" s="155">
        <f t="shared" ref="M113:P113" si="105">M$1*$G113+M$2*$H113+M$3*$I113+M$4*$J113+M$5*$K113+M$6*$L113</f>
        <v>119</v>
      </c>
      <c r="N113" s="155">
        <f t="shared" si="105"/>
        <v>94</v>
      </c>
      <c r="O113" s="156">
        <f t="shared" si="105"/>
        <v>90</v>
      </c>
      <c r="P113" s="156">
        <f t="shared" si="105"/>
        <v>145</v>
      </c>
    </row>
    <row r="114">
      <c r="A114" s="132"/>
      <c r="B114" s="132"/>
      <c r="C114" s="74"/>
      <c r="D114" s="144">
        <v>106.0</v>
      </c>
      <c r="E114" s="145" t="s">
        <v>326</v>
      </c>
      <c r="F114" s="73">
        <v>829.0</v>
      </c>
      <c r="G114" s="146">
        <v>91.0</v>
      </c>
      <c r="H114" s="147">
        <v>72.0</v>
      </c>
      <c r="I114" s="148">
        <v>81.0</v>
      </c>
      <c r="J114" s="149">
        <v>148.0</v>
      </c>
      <c r="K114" s="101">
        <v>39.0</v>
      </c>
      <c r="L114" s="150">
        <v>35.0</v>
      </c>
      <c r="M114" s="155">
        <f t="shared" ref="M114:P114" si="106">M$1*$G114+M$2*$H114+M$3*$I114+M$4*$J114+M$5*$K114+M$6*$L114</f>
        <v>130</v>
      </c>
      <c r="N114" s="155">
        <f t="shared" si="106"/>
        <v>107</v>
      </c>
      <c r="O114" s="156">
        <f t="shared" si="106"/>
        <v>81</v>
      </c>
      <c r="P114" s="156">
        <f t="shared" si="106"/>
        <v>148</v>
      </c>
    </row>
    <row r="115">
      <c r="A115" s="132"/>
      <c r="B115" s="132"/>
      <c r="C115" s="74"/>
      <c r="D115" s="144">
        <v>107.0</v>
      </c>
      <c r="E115" s="145" t="s">
        <v>327</v>
      </c>
      <c r="F115" s="73">
        <v>574.0</v>
      </c>
      <c r="G115" s="146">
        <v>92.0</v>
      </c>
      <c r="H115" s="147">
        <v>59.0</v>
      </c>
      <c r="I115" s="148">
        <v>78.0</v>
      </c>
      <c r="J115" s="149">
        <v>96.0</v>
      </c>
      <c r="K115" s="101">
        <v>23.0</v>
      </c>
      <c r="L115" s="150">
        <v>23.0</v>
      </c>
      <c r="M115" s="155">
        <f t="shared" ref="M115:P115" si="107">M$1*$G115+M$2*$H115+M$3*$I115+M$4*$J115+M$5*$K115+M$6*$L115</f>
        <v>115</v>
      </c>
      <c r="N115" s="155">
        <f t="shared" si="107"/>
        <v>82</v>
      </c>
      <c r="O115" s="156">
        <f t="shared" si="107"/>
        <v>78</v>
      </c>
      <c r="P115" s="156">
        <f t="shared" si="107"/>
        <v>96</v>
      </c>
    </row>
    <row r="116">
      <c r="A116" s="132"/>
      <c r="B116" s="132"/>
      <c r="C116" s="74"/>
      <c r="D116" s="144">
        <v>108.0</v>
      </c>
      <c r="E116" s="145" t="s">
        <v>328</v>
      </c>
      <c r="F116" s="73">
        <v>914.0</v>
      </c>
      <c r="G116" s="146">
        <v>105.0</v>
      </c>
      <c r="H116" s="147">
        <v>107.0</v>
      </c>
      <c r="I116" s="148">
        <v>89.0</v>
      </c>
      <c r="J116" s="149">
        <v>169.0</v>
      </c>
      <c r="K116" s="101">
        <v>35.0</v>
      </c>
      <c r="L116" s="150">
        <v>20.0</v>
      </c>
      <c r="M116" s="155">
        <f t="shared" ref="M116:P116" si="108">M$1*$G116+M$2*$H116+M$3*$I116+M$4*$J116+M$5*$K116+M$6*$L116</f>
        <v>140</v>
      </c>
      <c r="N116" s="155">
        <f t="shared" si="108"/>
        <v>127</v>
      </c>
      <c r="O116" s="156">
        <f t="shared" si="108"/>
        <v>89</v>
      </c>
      <c r="P116" s="156">
        <f t="shared" si="108"/>
        <v>169</v>
      </c>
    </row>
    <row r="117">
      <c r="A117" s="132"/>
      <c r="B117" s="132"/>
      <c r="C117" s="74"/>
      <c r="D117" s="144">
        <v>109.0</v>
      </c>
      <c r="E117" s="145" t="s">
        <v>329</v>
      </c>
      <c r="F117" s="73">
        <v>1178.0</v>
      </c>
      <c r="G117" s="146">
        <v>139.0</v>
      </c>
      <c r="H117" s="147">
        <v>103.0</v>
      </c>
      <c r="I117" s="148">
        <v>163.0</v>
      </c>
      <c r="J117" s="149">
        <v>259.0</v>
      </c>
      <c r="K117" s="101">
        <v>57.0</v>
      </c>
      <c r="L117" s="150">
        <v>21.0</v>
      </c>
      <c r="M117" s="155">
        <f t="shared" ref="M117:P117" si="109">M$1*$G117+M$2*$H117+M$3*$I117+M$4*$J117+M$5*$K117+M$6*$L117</f>
        <v>196</v>
      </c>
      <c r="N117" s="155">
        <f t="shared" si="109"/>
        <v>124</v>
      </c>
      <c r="O117" s="156">
        <f t="shared" si="109"/>
        <v>163</v>
      </c>
      <c r="P117" s="156">
        <f t="shared" si="109"/>
        <v>259</v>
      </c>
    </row>
    <row r="118">
      <c r="A118" s="132"/>
      <c r="B118" s="132"/>
      <c r="C118" s="74"/>
      <c r="D118" s="144">
        <v>110.0</v>
      </c>
      <c r="E118" s="145" t="s">
        <v>330</v>
      </c>
      <c r="F118" s="73">
        <v>1792.0</v>
      </c>
      <c r="G118" s="146">
        <v>186.0</v>
      </c>
      <c r="H118" s="147">
        <v>199.0</v>
      </c>
      <c r="I118" s="148">
        <v>184.0</v>
      </c>
      <c r="J118" s="149">
        <v>313.0</v>
      </c>
      <c r="K118" s="101">
        <v>90.0</v>
      </c>
      <c r="L118" s="150">
        <v>63.0</v>
      </c>
      <c r="M118" s="155">
        <f t="shared" ref="M118:P118" si="110">M$1*$G118+M$2*$H118+M$3*$I118+M$4*$J118+M$5*$K118+M$6*$L118</f>
        <v>276</v>
      </c>
      <c r="N118" s="155">
        <f t="shared" si="110"/>
        <v>262</v>
      </c>
      <c r="O118" s="156">
        <f t="shared" si="110"/>
        <v>184</v>
      </c>
      <c r="P118" s="156">
        <f t="shared" si="110"/>
        <v>313</v>
      </c>
    </row>
    <row r="119">
      <c r="A119" s="132"/>
      <c r="B119" s="132"/>
      <c r="C119" s="74"/>
      <c r="D119" s="144">
        <v>111.0</v>
      </c>
      <c r="E119" s="145" t="s">
        <v>331</v>
      </c>
      <c r="F119" s="73">
        <v>1433.0</v>
      </c>
      <c r="G119" s="146">
        <v>165.0</v>
      </c>
      <c r="H119" s="147">
        <v>126.0</v>
      </c>
      <c r="I119" s="148">
        <v>175.0</v>
      </c>
      <c r="J119" s="149">
        <v>248.0</v>
      </c>
      <c r="K119" s="101">
        <v>85.0</v>
      </c>
      <c r="L119" s="150">
        <v>57.0</v>
      </c>
      <c r="M119" s="155">
        <f t="shared" ref="M119:P119" si="111">M$1*$G119+M$2*$H119+M$3*$I119+M$4*$J119+M$5*$K119+M$6*$L119</f>
        <v>250</v>
      </c>
      <c r="N119" s="155">
        <f t="shared" si="111"/>
        <v>183</v>
      </c>
      <c r="O119" s="156">
        <f t="shared" si="111"/>
        <v>175</v>
      </c>
      <c r="P119" s="156">
        <f t="shared" si="111"/>
        <v>248</v>
      </c>
    </row>
    <row r="120">
      <c r="A120" s="132"/>
      <c r="B120" s="132"/>
      <c r="C120" s="74"/>
      <c r="D120" s="144">
        <v>112.0</v>
      </c>
      <c r="E120" s="145" t="s">
        <v>332</v>
      </c>
      <c r="F120" s="73">
        <v>1282.0</v>
      </c>
      <c r="G120" s="146">
        <v>177.0</v>
      </c>
      <c r="H120" s="147">
        <v>128.0</v>
      </c>
      <c r="I120" s="148">
        <v>157.0</v>
      </c>
      <c r="J120" s="149">
        <v>207.0</v>
      </c>
      <c r="K120" s="101">
        <v>58.0</v>
      </c>
      <c r="L120" s="150">
        <v>54.0</v>
      </c>
      <c r="M120" s="155">
        <f t="shared" ref="M120:P120" si="112">M$1*$G120+M$2*$H120+M$3*$I120+M$4*$J120+M$5*$K120+M$6*$L120</f>
        <v>235</v>
      </c>
      <c r="N120" s="155">
        <f t="shared" si="112"/>
        <v>182</v>
      </c>
      <c r="O120" s="156">
        <f t="shared" si="112"/>
        <v>157</v>
      </c>
      <c r="P120" s="156">
        <f t="shared" si="112"/>
        <v>207</v>
      </c>
    </row>
    <row r="121">
      <c r="A121" s="132"/>
      <c r="B121" s="132"/>
      <c r="C121" s="74"/>
      <c r="D121" s="144">
        <v>113.0</v>
      </c>
      <c r="E121" s="145" t="s">
        <v>333</v>
      </c>
      <c r="F121" s="73">
        <v>386.0</v>
      </c>
      <c r="G121" s="146">
        <v>30.0</v>
      </c>
      <c r="H121" s="147">
        <v>24.0</v>
      </c>
      <c r="I121" s="148">
        <v>37.0</v>
      </c>
      <c r="J121" s="149">
        <v>63.0</v>
      </c>
      <c r="K121" s="101">
        <v>24.0</v>
      </c>
      <c r="L121" s="150">
        <v>16.0</v>
      </c>
      <c r="M121" s="155">
        <f t="shared" ref="M121:P121" si="113">M$1*$G121+M$2*$H121+M$3*$I121+M$4*$J121+M$5*$K121+M$6*$L121</f>
        <v>54</v>
      </c>
      <c r="N121" s="155">
        <f t="shared" si="113"/>
        <v>40</v>
      </c>
      <c r="O121" s="156">
        <f t="shared" si="113"/>
        <v>37</v>
      </c>
      <c r="P121" s="156">
        <f t="shared" si="113"/>
        <v>63</v>
      </c>
    </row>
    <row r="122">
      <c r="A122" s="132"/>
      <c r="B122" s="132"/>
      <c r="C122" s="74"/>
      <c r="D122" s="144">
        <v>114.0</v>
      </c>
      <c r="E122" s="145" t="s">
        <v>334</v>
      </c>
      <c r="F122" s="73">
        <v>706.0</v>
      </c>
      <c r="G122" s="146">
        <v>146.0</v>
      </c>
      <c r="H122" s="147">
        <v>80.0</v>
      </c>
      <c r="I122" s="148">
        <v>101.0</v>
      </c>
      <c r="J122" s="149">
        <v>140.0</v>
      </c>
      <c r="K122" s="101">
        <v>24.0</v>
      </c>
      <c r="L122" s="150">
        <v>13.0</v>
      </c>
      <c r="M122" s="155">
        <f t="shared" ref="M122:P122" si="114">M$1*$G122+M$2*$H122+M$3*$I122+M$4*$J122+M$5*$K122+M$6*$L122</f>
        <v>170</v>
      </c>
      <c r="N122" s="155">
        <f t="shared" si="114"/>
        <v>93</v>
      </c>
      <c r="O122" s="156">
        <f t="shared" si="114"/>
        <v>101</v>
      </c>
      <c r="P122" s="156">
        <f t="shared" si="114"/>
        <v>140</v>
      </c>
    </row>
    <row r="123">
      <c r="A123" s="132"/>
      <c r="B123" s="132"/>
      <c r="C123" s="74"/>
      <c r="D123" s="144">
        <v>115.0</v>
      </c>
      <c r="E123" s="145" t="s">
        <v>335</v>
      </c>
      <c r="F123" s="73">
        <v>757.0</v>
      </c>
      <c r="G123" s="146">
        <v>108.0</v>
      </c>
      <c r="H123" s="147">
        <v>63.0</v>
      </c>
      <c r="I123" s="148">
        <v>115.0</v>
      </c>
      <c r="J123" s="149">
        <v>137.0</v>
      </c>
      <c r="K123" s="101">
        <v>31.0</v>
      </c>
      <c r="L123" s="150">
        <v>31.0</v>
      </c>
      <c r="M123" s="155">
        <f t="shared" ref="M123:P123" si="115">M$1*$G123+M$2*$H123+M$3*$I123+M$4*$J123+M$5*$K123+M$6*$L123</f>
        <v>139</v>
      </c>
      <c r="N123" s="155">
        <f t="shared" si="115"/>
        <v>94</v>
      </c>
      <c r="O123" s="156">
        <f t="shared" si="115"/>
        <v>115</v>
      </c>
      <c r="P123" s="156">
        <f t="shared" si="115"/>
        <v>137</v>
      </c>
    </row>
    <row r="124">
      <c r="A124" s="132"/>
      <c r="B124" s="132"/>
      <c r="C124" s="74"/>
      <c r="D124" s="144">
        <v>116.0</v>
      </c>
      <c r="E124" s="145" t="s">
        <v>336</v>
      </c>
      <c r="F124" s="73">
        <v>717.0</v>
      </c>
      <c r="G124" s="146">
        <v>107.0</v>
      </c>
      <c r="H124" s="147">
        <v>87.0</v>
      </c>
      <c r="I124" s="148">
        <v>77.0</v>
      </c>
      <c r="J124" s="149">
        <v>145.0</v>
      </c>
      <c r="K124" s="101">
        <v>26.0</v>
      </c>
      <c r="L124" s="150">
        <v>19.0</v>
      </c>
      <c r="M124" s="155">
        <f t="shared" ref="M124:P124" si="116">M$1*$G124+M$2*$H124+M$3*$I124+M$4*$J124+M$5*$K124+M$6*$L124</f>
        <v>133</v>
      </c>
      <c r="N124" s="155">
        <f t="shared" si="116"/>
        <v>106</v>
      </c>
      <c r="O124" s="156">
        <f t="shared" si="116"/>
        <v>77</v>
      </c>
      <c r="P124" s="156">
        <f t="shared" si="116"/>
        <v>145</v>
      </c>
    </row>
    <row r="125">
      <c r="A125" s="132"/>
      <c r="B125" s="132"/>
      <c r="C125" s="74"/>
      <c r="D125" s="144">
        <v>117.0</v>
      </c>
      <c r="E125" s="145" t="s">
        <v>337</v>
      </c>
      <c r="F125" s="73">
        <v>865.0</v>
      </c>
      <c r="G125" s="146">
        <v>139.0</v>
      </c>
      <c r="H125" s="147">
        <v>87.0</v>
      </c>
      <c r="I125" s="148">
        <v>116.0</v>
      </c>
      <c r="J125" s="149">
        <v>149.0</v>
      </c>
      <c r="K125" s="101">
        <v>35.0</v>
      </c>
      <c r="L125" s="150">
        <v>34.0</v>
      </c>
      <c r="M125" s="155">
        <f t="shared" ref="M125:P125" si="117">M$1*$G125+M$2*$H125+M$3*$I125+M$4*$J125+M$5*$K125+M$6*$L125</f>
        <v>174</v>
      </c>
      <c r="N125" s="155">
        <f t="shared" si="117"/>
        <v>121</v>
      </c>
      <c r="O125" s="156">
        <f t="shared" si="117"/>
        <v>116</v>
      </c>
      <c r="P125" s="156">
        <f t="shared" si="117"/>
        <v>149</v>
      </c>
    </row>
    <row r="126">
      <c r="A126" s="132"/>
      <c r="B126" s="132"/>
      <c r="C126" s="74"/>
      <c r="D126" s="144">
        <v>118.0</v>
      </c>
      <c r="E126" s="145" t="s">
        <v>338</v>
      </c>
      <c r="F126" s="73">
        <v>1821.0</v>
      </c>
      <c r="G126" s="146">
        <v>326.0</v>
      </c>
      <c r="H126" s="147">
        <v>212.0</v>
      </c>
      <c r="I126" s="148">
        <v>242.0</v>
      </c>
      <c r="J126" s="149">
        <v>355.0</v>
      </c>
      <c r="K126" s="101">
        <v>98.0</v>
      </c>
      <c r="L126" s="150">
        <v>47.0</v>
      </c>
      <c r="M126" s="155">
        <f t="shared" ref="M126:P126" si="118">M$1*$G126+M$2*$H126+M$3*$I126+M$4*$J126+M$5*$K126+M$6*$L126</f>
        <v>424</v>
      </c>
      <c r="N126" s="155">
        <f t="shared" si="118"/>
        <v>259</v>
      </c>
      <c r="O126" s="156">
        <f t="shared" si="118"/>
        <v>242</v>
      </c>
      <c r="P126" s="156">
        <f t="shared" si="118"/>
        <v>355</v>
      </c>
    </row>
    <row r="127">
      <c r="A127" s="132"/>
      <c r="B127" s="132"/>
      <c r="C127" s="74"/>
      <c r="D127" s="144">
        <v>119.0</v>
      </c>
      <c r="E127" s="145" t="s">
        <v>339</v>
      </c>
      <c r="F127" s="73">
        <v>1260.0</v>
      </c>
      <c r="G127" s="146">
        <v>182.0</v>
      </c>
      <c r="H127" s="147">
        <v>162.0</v>
      </c>
      <c r="I127" s="148">
        <v>168.0</v>
      </c>
      <c r="J127" s="149">
        <v>289.0</v>
      </c>
      <c r="K127" s="101">
        <v>54.0</v>
      </c>
      <c r="L127" s="150">
        <v>24.0</v>
      </c>
      <c r="M127" s="155">
        <f t="shared" ref="M127:P127" si="119">M$1*$G127+M$2*$H127+M$3*$I127+M$4*$J127+M$5*$K127+M$6*$L127</f>
        <v>236</v>
      </c>
      <c r="N127" s="155">
        <f t="shared" si="119"/>
        <v>186</v>
      </c>
      <c r="O127" s="156">
        <f t="shared" si="119"/>
        <v>168</v>
      </c>
      <c r="P127" s="156">
        <f t="shared" si="119"/>
        <v>289</v>
      </c>
    </row>
    <row r="128">
      <c r="A128" s="132"/>
      <c r="B128" s="132"/>
      <c r="C128" s="74"/>
      <c r="D128" s="144">
        <v>120.0</v>
      </c>
      <c r="E128" s="145" t="s">
        <v>340</v>
      </c>
      <c r="F128" s="73">
        <v>2183.0</v>
      </c>
      <c r="G128" s="146">
        <v>313.0</v>
      </c>
      <c r="H128" s="147">
        <v>213.0</v>
      </c>
      <c r="I128" s="148">
        <v>303.0</v>
      </c>
      <c r="J128" s="149">
        <v>407.0</v>
      </c>
      <c r="K128" s="101">
        <v>96.0</v>
      </c>
      <c r="L128" s="150">
        <v>74.0</v>
      </c>
      <c r="M128" s="155">
        <f t="shared" ref="M128:P128" si="120">M$1*$G128+M$2*$H128+M$3*$I128+M$4*$J128+M$5*$K128+M$6*$L128</f>
        <v>409</v>
      </c>
      <c r="N128" s="155">
        <f t="shared" si="120"/>
        <v>287</v>
      </c>
      <c r="O128" s="156">
        <f t="shared" si="120"/>
        <v>303</v>
      </c>
      <c r="P128" s="156">
        <f t="shared" si="120"/>
        <v>407</v>
      </c>
    </row>
    <row r="129">
      <c r="A129" s="132"/>
      <c r="B129" s="132"/>
      <c r="C129" s="74"/>
      <c r="D129" s="144">
        <v>121.0</v>
      </c>
      <c r="E129" s="145" t="s">
        <v>341</v>
      </c>
      <c r="F129" s="73">
        <v>815.0</v>
      </c>
      <c r="G129" s="146">
        <v>140.0</v>
      </c>
      <c r="H129" s="147">
        <v>103.0</v>
      </c>
      <c r="I129" s="148">
        <v>108.0</v>
      </c>
      <c r="J129" s="149">
        <v>122.0</v>
      </c>
      <c r="K129" s="101">
        <v>35.0</v>
      </c>
      <c r="L129" s="150">
        <v>23.0</v>
      </c>
      <c r="M129" s="155">
        <f t="shared" ref="M129:P129" si="121">M$1*$G129+M$2*$H129+M$3*$I129+M$4*$J129+M$5*$K129+M$6*$L129</f>
        <v>175</v>
      </c>
      <c r="N129" s="155">
        <f t="shared" si="121"/>
        <v>126</v>
      </c>
      <c r="O129" s="156">
        <f t="shared" si="121"/>
        <v>108</v>
      </c>
      <c r="P129" s="156">
        <f t="shared" si="121"/>
        <v>122</v>
      </c>
    </row>
    <row r="130">
      <c r="A130" s="132"/>
      <c r="B130" s="132"/>
      <c r="C130" s="74"/>
      <c r="D130" s="144">
        <v>122.0</v>
      </c>
      <c r="E130" s="145" t="s">
        <v>342</v>
      </c>
      <c r="F130" s="73">
        <v>1215.0</v>
      </c>
      <c r="G130" s="146">
        <v>164.0</v>
      </c>
      <c r="H130" s="147">
        <v>153.0</v>
      </c>
      <c r="I130" s="148">
        <v>149.0</v>
      </c>
      <c r="J130" s="149">
        <v>227.0</v>
      </c>
      <c r="K130" s="101">
        <v>54.0</v>
      </c>
      <c r="L130" s="150">
        <v>53.0</v>
      </c>
      <c r="M130" s="155">
        <f t="shared" ref="M130:P130" si="122">M$1*$G130+M$2*$H130+M$3*$I130+M$4*$J130+M$5*$K130+M$6*$L130</f>
        <v>218</v>
      </c>
      <c r="N130" s="155">
        <f t="shared" si="122"/>
        <v>206</v>
      </c>
      <c r="O130" s="156">
        <f t="shared" si="122"/>
        <v>149</v>
      </c>
      <c r="P130" s="156">
        <f t="shared" si="122"/>
        <v>227</v>
      </c>
    </row>
    <row r="131">
      <c r="A131" s="132"/>
      <c r="B131" s="132"/>
      <c r="C131" s="74"/>
      <c r="D131" s="144">
        <v>123.0</v>
      </c>
      <c r="E131" s="145" t="s">
        <v>343</v>
      </c>
      <c r="F131" s="73">
        <v>730.0</v>
      </c>
      <c r="G131" s="146">
        <v>75.0</v>
      </c>
      <c r="H131" s="147">
        <v>48.0</v>
      </c>
      <c r="I131" s="148">
        <v>118.0</v>
      </c>
      <c r="J131" s="149">
        <v>161.0</v>
      </c>
      <c r="K131" s="101">
        <v>29.0</v>
      </c>
      <c r="L131" s="150">
        <v>20.0</v>
      </c>
      <c r="M131" s="155">
        <f t="shared" ref="M131:P131" si="123">M$1*$G131+M$2*$H131+M$3*$I131+M$4*$J131+M$5*$K131+M$6*$L131</f>
        <v>104</v>
      </c>
      <c r="N131" s="155">
        <f t="shared" si="123"/>
        <v>68</v>
      </c>
      <c r="O131" s="156">
        <f t="shared" si="123"/>
        <v>118</v>
      </c>
      <c r="P131" s="156">
        <f t="shared" si="123"/>
        <v>161</v>
      </c>
    </row>
    <row r="132">
      <c r="A132" s="132"/>
      <c r="B132" s="132"/>
      <c r="C132" s="74"/>
      <c r="D132" s="144">
        <v>124.0</v>
      </c>
      <c r="E132" s="145" t="s">
        <v>344</v>
      </c>
      <c r="F132" s="73">
        <v>1687.0</v>
      </c>
      <c r="G132" s="146">
        <v>245.0</v>
      </c>
      <c r="H132" s="147">
        <v>182.0</v>
      </c>
      <c r="I132" s="148">
        <v>221.0</v>
      </c>
      <c r="J132" s="149">
        <v>297.0</v>
      </c>
      <c r="K132" s="101">
        <v>64.0</v>
      </c>
      <c r="L132" s="150">
        <v>68.0</v>
      </c>
      <c r="M132" s="155">
        <f t="shared" ref="M132:P132" si="124">M$1*$G132+M$2*$H132+M$3*$I132+M$4*$J132+M$5*$K132+M$6*$L132</f>
        <v>309</v>
      </c>
      <c r="N132" s="155">
        <f t="shared" si="124"/>
        <v>250</v>
      </c>
      <c r="O132" s="156">
        <f t="shared" si="124"/>
        <v>221</v>
      </c>
      <c r="P132" s="156">
        <f t="shared" si="124"/>
        <v>297</v>
      </c>
    </row>
    <row r="133">
      <c r="A133" s="132"/>
      <c r="B133" s="132"/>
      <c r="C133" s="74"/>
      <c r="D133" s="144">
        <v>125.0</v>
      </c>
      <c r="E133" s="145" t="s">
        <v>345</v>
      </c>
      <c r="F133" s="73">
        <v>1578.0</v>
      </c>
      <c r="G133" s="146">
        <v>200.0</v>
      </c>
      <c r="H133" s="147">
        <v>127.0</v>
      </c>
      <c r="I133" s="148">
        <v>169.0</v>
      </c>
      <c r="J133" s="149">
        <v>234.0</v>
      </c>
      <c r="K133" s="101">
        <v>94.0</v>
      </c>
      <c r="L133" s="150">
        <v>79.0</v>
      </c>
      <c r="M133" s="155">
        <f t="shared" ref="M133:P133" si="125">M$1*$G133+M$2*$H133+M$3*$I133+M$4*$J133+M$5*$K133+M$6*$L133</f>
        <v>294</v>
      </c>
      <c r="N133" s="155">
        <f t="shared" si="125"/>
        <v>206</v>
      </c>
      <c r="O133" s="156">
        <f t="shared" si="125"/>
        <v>169</v>
      </c>
      <c r="P133" s="156">
        <f t="shared" si="125"/>
        <v>234</v>
      </c>
    </row>
    <row r="134">
      <c r="A134" s="132"/>
      <c r="B134" s="132"/>
      <c r="C134" s="74"/>
      <c r="D134" s="144">
        <v>126.0</v>
      </c>
      <c r="E134" s="145" t="s">
        <v>346</v>
      </c>
      <c r="F134" s="73">
        <v>832.0</v>
      </c>
      <c r="G134" s="146">
        <v>96.0</v>
      </c>
      <c r="H134" s="147">
        <v>83.0</v>
      </c>
      <c r="I134" s="148">
        <v>99.0</v>
      </c>
      <c r="J134" s="149">
        <v>132.0</v>
      </c>
      <c r="K134" s="101">
        <v>40.0</v>
      </c>
      <c r="L134" s="150">
        <v>33.0</v>
      </c>
      <c r="M134" s="155">
        <f t="shared" ref="M134:P134" si="126">M$1*$G134+M$2*$H134+M$3*$I134+M$4*$J134+M$5*$K134+M$6*$L134</f>
        <v>136</v>
      </c>
      <c r="N134" s="155">
        <f t="shared" si="126"/>
        <v>116</v>
      </c>
      <c r="O134" s="156">
        <f t="shared" si="126"/>
        <v>99</v>
      </c>
      <c r="P134" s="156">
        <f t="shared" si="126"/>
        <v>132</v>
      </c>
    </row>
    <row r="135">
      <c r="A135" s="132"/>
      <c r="B135" s="132"/>
      <c r="C135" s="74"/>
      <c r="D135" s="144">
        <v>127.0</v>
      </c>
      <c r="E135" s="145" t="s">
        <v>347</v>
      </c>
      <c r="F135" s="73">
        <v>370.0</v>
      </c>
      <c r="G135" s="146">
        <v>36.0</v>
      </c>
      <c r="H135" s="147">
        <v>23.0</v>
      </c>
      <c r="I135" s="148">
        <v>38.0</v>
      </c>
      <c r="J135" s="149">
        <v>50.0</v>
      </c>
      <c r="K135" s="101">
        <v>24.0</v>
      </c>
      <c r="L135" s="150">
        <v>16.0</v>
      </c>
      <c r="M135" s="155">
        <f t="shared" ref="M135:P135" si="127">M$1*$G135+M$2*$H135+M$3*$I135+M$4*$J135+M$5*$K135+M$6*$L135</f>
        <v>60</v>
      </c>
      <c r="N135" s="155">
        <f t="shared" si="127"/>
        <v>39</v>
      </c>
      <c r="O135" s="156">
        <f t="shared" si="127"/>
        <v>38</v>
      </c>
      <c r="P135" s="156">
        <f t="shared" si="127"/>
        <v>50</v>
      </c>
    </row>
    <row r="136">
      <c r="A136" s="132"/>
      <c r="B136" s="132"/>
      <c r="C136" s="74"/>
      <c r="D136" s="144">
        <v>128.0</v>
      </c>
      <c r="E136" s="145" t="s">
        <v>348</v>
      </c>
      <c r="F136" s="73">
        <v>1711.0</v>
      </c>
      <c r="G136" s="146">
        <v>187.0</v>
      </c>
      <c r="H136" s="147">
        <v>158.0</v>
      </c>
      <c r="I136" s="148">
        <v>147.0</v>
      </c>
      <c r="J136" s="149">
        <v>272.0</v>
      </c>
      <c r="K136" s="101">
        <v>73.0</v>
      </c>
      <c r="L136" s="150">
        <v>65.0</v>
      </c>
      <c r="M136" s="155">
        <f t="shared" ref="M136:P136" si="128">M$1*$G136+M$2*$H136+M$3*$I136+M$4*$J136+M$5*$K136+M$6*$L136</f>
        <v>260</v>
      </c>
      <c r="N136" s="155">
        <f t="shared" si="128"/>
        <v>223</v>
      </c>
      <c r="O136" s="156">
        <f t="shared" si="128"/>
        <v>147</v>
      </c>
      <c r="P136" s="156">
        <f t="shared" si="128"/>
        <v>272</v>
      </c>
    </row>
    <row r="137">
      <c r="A137" s="132"/>
      <c r="B137" s="132"/>
      <c r="C137" s="74"/>
      <c r="D137" s="144">
        <v>129.0</v>
      </c>
      <c r="E137" s="145" t="s">
        <v>349</v>
      </c>
      <c r="F137" s="73">
        <v>757.0</v>
      </c>
      <c r="G137" s="146">
        <v>99.0</v>
      </c>
      <c r="H137" s="147">
        <v>100.0</v>
      </c>
      <c r="I137" s="148">
        <v>72.0</v>
      </c>
      <c r="J137" s="149">
        <v>226.0</v>
      </c>
      <c r="K137" s="101">
        <v>34.0</v>
      </c>
      <c r="L137" s="150">
        <v>19.0</v>
      </c>
      <c r="M137" s="155">
        <f t="shared" ref="M137:P137" si="129">M$1*$G137+M$2*$H137+M$3*$I137+M$4*$J137+M$5*$K137+M$6*$L137</f>
        <v>133</v>
      </c>
      <c r="N137" s="155">
        <f t="shared" si="129"/>
        <v>119</v>
      </c>
      <c r="O137" s="156">
        <f t="shared" si="129"/>
        <v>72</v>
      </c>
      <c r="P137" s="156">
        <f t="shared" si="129"/>
        <v>226</v>
      </c>
    </row>
    <row r="138">
      <c r="A138" s="132"/>
      <c r="B138" s="132"/>
      <c r="C138" s="74"/>
      <c r="D138" s="144">
        <v>130.0</v>
      </c>
      <c r="E138" s="145" t="s">
        <v>350</v>
      </c>
      <c r="F138" s="73">
        <v>1320.0</v>
      </c>
      <c r="G138" s="146">
        <v>88.0</v>
      </c>
      <c r="H138" s="147">
        <v>69.0</v>
      </c>
      <c r="I138" s="148">
        <v>121.0</v>
      </c>
      <c r="J138" s="149">
        <v>169.0</v>
      </c>
      <c r="K138" s="101">
        <v>40.0</v>
      </c>
      <c r="L138" s="150">
        <v>32.0</v>
      </c>
      <c r="M138" s="155">
        <f t="shared" ref="M138:P138" si="130">M$1*$G138+M$2*$H138+M$3*$I138+M$4*$J138+M$5*$K138+M$6*$L138</f>
        <v>128</v>
      </c>
      <c r="N138" s="155">
        <f t="shared" si="130"/>
        <v>101</v>
      </c>
      <c r="O138" s="156">
        <f t="shared" si="130"/>
        <v>121</v>
      </c>
      <c r="P138" s="156">
        <f t="shared" si="130"/>
        <v>169</v>
      </c>
    </row>
    <row r="139">
      <c r="A139" s="132"/>
      <c r="B139" s="132"/>
      <c r="C139" s="74"/>
      <c r="D139" s="144">
        <v>131.0</v>
      </c>
      <c r="E139" s="145" t="s">
        <v>351</v>
      </c>
      <c r="F139" s="73">
        <v>1266.0</v>
      </c>
      <c r="G139" s="146">
        <v>155.0</v>
      </c>
      <c r="H139" s="147">
        <v>206.0</v>
      </c>
      <c r="I139" s="148">
        <v>126.0</v>
      </c>
      <c r="J139" s="149">
        <v>400.0</v>
      </c>
      <c r="K139" s="101">
        <v>37.0</v>
      </c>
      <c r="L139" s="150">
        <v>41.0</v>
      </c>
      <c r="M139" s="155">
        <f t="shared" ref="M139:P139" si="131">M$1*$G139+M$2*$H139+M$3*$I139+M$4*$J139+M$5*$K139+M$6*$L139</f>
        <v>192</v>
      </c>
      <c r="N139" s="155">
        <f t="shared" si="131"/>
        <v>247</v>
      </c>
      <c r="O139" s="156">
        <f t="shared" si="131"/>
        <v>126</v>
      </c>
      <c r="P139" s="156">
        <f t="shared" si="131"/>
        <v>400</v>
      </c>
    </row>
    <row r="140">
      <c r="A140" s="132"/>
      <c r="B140" s="132"/>
      <c r="C140" s="74"/>
      <c r="D140" s="144">
        <v>132.0</v>
      </c>
      <c r="E140" s="145" t="s">
        <v>352</v>
      </c>
      <c r="F140" s="73">
        <v>363.0</v>
      </c>
      <c r="G140" s="146">
        <v>35.0</v>
      </c>
      <c r="H140" s="147">
        <v>39.0</v>
      </c>
      <c r="I140" s="148">
        <v>44.0</v>
      </c>
      <c r="J140" s="149">
        <v>75.0</v>
      </c>
      <c r="K140" s="101">
        <v>19.0</v>
      </c>
      <c r="L140" s="150">
        <v>17.0</v>
      </c>
      <c r="M140" s="155">
        <f t="shared" ref="M140:P140" si="132">M$1*$G140+M$2*$H140+M$3*$I140+M$4*$J140+M$5*$K140+M$6*$L140</f>
        <v>54</v>
      </c>
      <c r="N140" s="155">
        <f t="shared" si="132"/>
        <v>56</v>
      </c>
      <c r="O140" s="156">
        <f t="shared" si="132"/>
        <v>44</v>
      </c>
      <c r="P140" s="156">
        <f t="shared" si="132"/>
        <v>75</v>
      </c>
    </row>
    <row r="141">
      <c r="A141" s="132"/>
      <c r="B141" s="132"/>
      <c r="C141" s="74"/>
      <c r="D141" s="144">
        <v>133.0</v>
      </c>
      <c r="E141" s="145" t="s">
        <v>242</v>
      </c>
      <c r="F141" s="73">
        <v>719.0</v>
      </c>
      <c r="G141" s="146">
        <v>67.0</v>
      </c>
      <c r="H141" s="147">
        <v>80.0</v>
      </c>
      <c r="I141" s="148">
        <v>82.0</v>
      </c>
      <c r="J141" s="149">
        <v>173.0</v>
      </c>
      <c r="K141" s="101">
        <v>29.0</v>
      </c>
      <c r="L141" s="150">
        <v>20.0</v>
      </c>
      <c r="M141" s="155">
        <f t="shared" ref="M141:P141" si="133">M$1*$G141+M$2*$H141+M$3*$I141+M$4*$J141+M$5*$K141+M$6*$L141</f>
        <v>96</v>
      </c>
      <c r="N141" s="155">
        <f t="shared" si="133"/>
        <v>100</v>
      </c>
      <c r="O141" s="156">
        <f t="shared" si="133"/>
        <v>82</v>
      </c>
      <c r="P141" s="156">
        <f t="shared" si="133"/>
        <v>173</v>
      </c>
    </row>
    <row r="142">
      <c r="A142" s="132"/>
      <c r="B142" s="132"/>
      <c r="C142" s="74"/>
      <c r="D142" s="144">
        <v>134.0</v>
      </c>
      <c r="E142" s="145" t="s">
        <v>353</v>
      </c>
      <c r="F142" s="73">
        <v>695.0</v>
      </c>
      <c r="G142" s="146">
        <v>71.0</v>
      </c>
      <c r="H142" s="147">
        <v>102.0</v>
      </c>
      <c r="I142" s="148">
        <v>53.0</v>
      </c>
      <c r="J142" s="149">
        <v>193.0</v>
      </c>
      <c r="K142" s="101">
        <v>20.0</v>
      </c>
      <c r="L142" s="150">
        <v>23.0</v>
      </c>
      <c r="M142" s="155">
        <f t="shared" ref="M142:P142" si="134">M$1*$G142+M$2*$H142+M$3*$I142+M$4*$J142+M$5*$K142+M$6*$L142</f>
        <v>91</v>
      </c>
      <c r="N142" s="155">
        <f t="shared" si="134"/>
        <v>125</v>
      </c>
      <c r="O142" s="156">
        <f t="shared" si="134"/>
        <v>53</v>
      </c>
      <c r="P142" s="156">
        <f t="shared" si="134"/>
        <v>193</v>
      </c>
    </row>
    <row r="143">
      <c r="A143" s="132"/>
      <c r="B143" s="132"/>
      <c r="C143" s="74"/>
      <c r="D143" s="144">
        <v>135.0</v>
      </c>
      <c r="E143" s="145" t="s">
        <v>354</v>
      </c>
      <c r="F143" s="73">
        <v>920.0</v>
      </c>
      <c r="G143" s="146">
        <v>92.0</v>
      </c>
      <c r="H143" s="147">
        <v>115.0</v>
      </c>
      <c r="I143" s="148">
        <v>69.0</v>
      </c>
      <c r="J143" s="149">
        <v>173.0</v>
      </c>
      <c r="K143" s="101">
        <v>47.0</v>
      </c>
      <c r="L143" s="150">
        <v>32.0</v>
      </c>
      <c r="M143" s="155">
        <f t="shared" ref="M143:P143" si="135">M$1*$G143+M$2*$H143+M$3*$I143+M$4*$J143+M$5*$K143+M$6*$L143</f>
        <v>139</v>
      </c>
      <c r="N143" s="155">
        <f t="shared" si="135"/>
        <v>147</v>
      </c>
      <c r="O143" s="156">
        <f t="shared" si="135"/>
        <v>69</v>
      </c>
      <c r="P143" s="156">
        <f t="shared" si="135"/>
        <v>173</v>
      </c>
    </row>
    <row r="144">
      <c r="A144" s="132"/>
      <c r="B144" s="132"/>
      <c r="C144" s="74"/>
      <c r="D144" s="144">
        <v>136.0</v>
      </c>
      <c r="E144" s="145" t="s">
        <v>243</v>
      </c>
      <c r="F144" s="73">
        <v>901.0</v>
      </c>
      <c r="G144" s="146">
        <v>129.0</v>
      </c>
      <c r="H144" s="147">
        <v>150.0</v>
      </c>
      <c r="I144" s="148">
        <v>96.0</v>
      </c>
      <c r="J144" s="149">
        <v>239.0</v>
      </c>
      <c r="K144" s="101">
        <v>25.0</v>
      </c>
      <c r="L144" s="150">
        <v>25.0</v>
      </c>
      <c r="M144" s="155">
        <f t="shared" ref="M144:P144" si="136">M$1*$G144+M$2*$H144+M$3*$I144+M$4*$J144+M$5*$K144+M$6*$L144</f>
        <v>154</v>
      </c>
      <c r="N144" s="155">
        <f t="shared" si="136"/>
        <v>175</v>
      </c>
      <c r="O144" s="156">
        <f t="shared" si="136"/>
        <v>96</v>
      </c>
      <c r="P144" s="156">
        <f t="shared" si="136"/>
        <v>239</v>
      </c>
    </row>
    <row r="145">
      <c r="A145" s="132"/>
      <c r="B145" s="132"/>
      <c r="C145" s="74"/>
      <c r="D145" s="144">
        <v>137.0</v>
      </c>
      <c r="E145" s="145" t="s">
        <v>244</v>
      </c>
      <c r="F145" s="73">
        <v>526.0</v>
      </c>
      <c r="G145" s="146">
        <v>67.0</v>
      </c>
      <c r="H145" s="147">
        <v>111.0</v>
      </c>
      <c r="I145" s="148">
        <v>51.0</v>
      </c>
      <c r="J145" s="149">
        <v>135.0</v>
      </c>
      <c r="K145" s="101">
        <v>6.0</v>
      </c>
      <c r="L145" s="150">
        <v>11.0</v>
      </c>
      <c r="M145" s="155">
        <f t="shared" ref="M145:P145" si="137">M$1*$G145+M$2*$H145+M$3*$I145+M$4*$J145+M$5*$K145+M$6*$L145</f>
        <v>73</v>
      </c>
      <c r="N145" s="155">
        <f t="shared" si="137"/>
        <v>122</v>
      </c>
      <c r="O145" s="156">
        <f t="shared" si="137"/>
        <v>51</v>
      </c>
      <c r="P145" s="156">
        <f t="shared" si="137"/>
        <v>135</v>
      </c>
    </row>
    <row r="146">
      <c r="A146" s="132"/>
      <c r="B146" s="132"/>
      <c r="C146" s="74"/>
      <c r="D146" s="144">
        <v>138.0</v>
      </c>
      <c r="E146" s="145" t="s">
        <v>245</v>
      </c>
      <c r="F146" s="73">
        <v>765.0</v>
      </c>
      <c r="G146" s="146">
        <v>118.0</v>
      </c>
      <c r="H146" s="147">
        <v>132.0</v>
      </c>
      <c r="I146" s="148">
        <v>89.0</v>
      </c>
      <c r="J146" s="149">
        <v>211.0</v>
      </c>
      <c r="K146" s="101">
        <v>24.0</v>
      </c>
      <c r="L146" s="150">
        <v>15.0</v>
      </c>
      <c r="M146" s="155">
        <f t="shared" ref="M146:P146" si="138">M$1*$G146+M$2*$H146+M$3*$I146+M$4*$J146+M$5*$K146+M$6*$L146</f>
        <v>142</v>
      </c>
      <c r="N146" s="155">
        <f t="shared" si="138"/>
        <v>147</v>
      </c>
      <c r="O146" s="156">
        <f t="shared" si="138"/>
        <v>89</v>
      </c>
      <c r="P146" s="156">
        <f t="shared" si="138"/>
        <v>211</v>
      </c>
    </row>
    <row r="147">
      <c r="A147" s="132"/>
      <c r="B147" s="132"/>
      <c r="C147" s="74"/>
      <c r="D147" s="144">
        <v>139.0</v>
      </c>
      <c r="E147" s="145" t="s">
        <v>355</v>
      </c>
      <c r="F147" s="73">
        <v>762.0</v>
      </c>
      <c r="G147" s="146">
        <v>107.0</v>
      </c>
      <c r="H147" s="147">
        <v>84.0</v>
      </c>
      <c r="I147" s="148">
        <v>95.0</v>
      </c>
      <c r="J147" s="149">
        <v>180.0</v>
      </c>
      <c r="K147" s="101">
        <v>25.0</v>
      </c>
      <c r="L147" s="150">
        <v>12.0</v>
      </c>
      <c r="M147" s="155">
        <f t="shared" ref="M147:P147" si="139">M$1*$G147+M$2*$H147+M$3*$I147+M$4*$J147+M$5*$K147+M$6*$L147</f>
        <v>132</v>
      </c>
      <c r="N147" s="155">
        <f t="shared" si="139"/>
        <v>96</v>
      </c>
      <c r="O147" s="156">
        <f t="shared" si="139"/>
        <v>95</v>
      </c>
      <c r="P147" s="156">
        <f t="shared" si="139"/>
        <v>180</v>
      </c>
    </row>
    <row r="148">
      <c r="A148" s="132"/>
      <c r="B148" s="132"/>
      <c r="C148" s="74"/>
      <c r="D148" s="144">
        <v>140.0</v>
      </c>
      <c r="E148" s="145" t="s">
        <v>246</v>
      </c>
      <c r="F148" s="73">
        <v>1310.0</v>
      </c>
      <c r="G148" s="146">
        <v>144.0</v>
      </c>
      <c r="H148" s="147">
        <v>161.0</v>
      </c>
      <c r="I148" s="148">
        <v>177.0</v>
      </c>
      <c r="J148" s="149">
        <v>348.0</v>
      </c>
      <c r="K148" s="101">
        <v>44.0</v>
      </c>
      <c r="L148" s="150">
        <v>27.0</v>
      </c>
      <c r="M148" s="155">
        <f t="shared" ref="M148:P148" si="140">M$1*$G148+M$2*$H148+M$3*$I148+M$4*$J148+M$5*$K148+M$6*$L148</f>
        <v>188</v>
      </c>
      <c r="N148" s="155">
        <f t="shared" si="140"/>
        <v>188</v>
      </c>
      <c r="O148" s="156">
        <f t="shared" si="140"/>
        <v>177</v>
      </c>
      <c r="P148" s="156">
        <f t="shared" si="140"/>
        <v>348</v>
      </c>
    </row>
    <row r="149">
      <c r="A149" s="132"/>
      <c r="B149" s="132"/>
      <c r="C149" s="74"/>
      <c r="D149" s="144">
        <v>141.0</v>
      </c>
      <c r="E149" s="145" t="s">
        <v>247</v>
      </c>
      <c r="F149" s="73">
        <v>1108.0</v>
      </c>
      <c r="G149" s="146">
        <v>136.0</v>
      </c>
      <c r="H149" s="147">
        <v>156.0</v>
      </c>
      <c r="I149" s="148">
        <v>137.0</v>
      </c>
      <c r="J149" s="149">
        <v>241.0</v>
      </c>
      <c r="K149" s="101">
        <v>40.0</v>
      </c>
      <c r="L149" s="150">
        <v>21.0</v>
      </c>
      <c r="M149" s="155">
        <f t="shared" ref="M149:P149" si="141">M$1*$G149+M$2*$H149+M$3*$I149+M$4*$J149+M$5*$K149+M$6*$L149</f>
        <v>176</v>
      </c>
      <c r="N149" s="155">
        <f t="shared" si="141"/>
        <v>177</v>
      </c>
      <c r="O149" s="156">
        <f t="shared" si="141"/>
        <v>137</v>
      </c>
      <c r="P149" s="156">
        <f t="shared" si="141"/>
        <v>241</v>
      </c>
    </row>
    <row r="150">
      <c r="A150" s="132"/>
      <c r="B150" s="132"/>
      <c r="C150" s="74"/>
      <c r="D150" s="144">
        <v>142.0</v>
      </c>
      <c r="E150" s="145" t="s">
        <v>356</v>
      </c>
      <c r="F150" s="73">
        <v>460.0</v>
      </c>
      <c r="G150" s="146">
        <v>33.0</v>
      </c>
      <c r="H150" s="147">
        <v>34.0</v>
      </c>
      <c r="I150" s="148">
        <v>59.0</v>
      </c>
      <c r="J150" s="149">
        <v>84.0</v>
      </c>
      <c r="K150" s="101">
        <v>15.0</v>
      </c>
      <c r="L150" s="150">
        <v>14.0</v>
      </c>
      <c r="M150" s="155">
        <f t="shared" ref="M150:P150" si="142">M$1*$G150+M$2*$H150+M$3*$I150+M$4*$J150+M$5*$K150+M$6*$L150</f>
        <v>48</v>
      </c>
      <c r="N150" s="155">
        <f t="shared" si="142"/>
        <v>48</v>
      </c>
      <c r="O150" s="156">
        <f t="shared" si="142"/>
        <v>59</v>
      </c>
      <c r="P150" s="156">
        <f t="shared" si="142"/>
        <v>84</v>
      </c>
    </row>
    <row r="151">
      <c r="A151" s="132"/>
      <c r="B151" s="132"/>
      <c r="C151" s="74"/>
      <c r="D151" s="144">
        <v>143.0</v>
      </c>
      <c r="E151" s="145" t="s">
        <v>248</v>
      </c>
      <c r="F151" s="73">
        <v>1120.0</v>
      </c>
      <c r="G151" s="146">
        <v>120.0</v>
      </c>
      <c r="H151" s="147">
        <v>157.0</v>
      </c>
      <c r="I151" s="148">
        <v>118.0</v>
      </c>
      <c r="J151" s="149">
        <v>319.0</v>
      </c>
      <c r="K151" s="101">
        <v>43.0</v>
      </c>
      <c r="L151" s="150">
        <v>22.0</v>
      </c>
      <c r="M151" s="155">
        <f t="shared" ref="M151:P151" si="143">M$1*$G151+M$2*$H151+M$3*$I151+M$4*$J151+M$5*$K151+M$6*$L151</f>
        <v>163</v>
      </c>
      <c r="N151" s="155">
        <f t="shared" si="143"/>
        <v>179</v>
      </c>
      <c r="O151" s="156">
        <f t="shared" si="143"/>
        <v>118</v>
      </c>
      <c r="P151" s="156">
        <f t="shared" si="143"/>
        <v>319</v>
      </c>
    </row>
    <row r="152">
      <c r="A152" s="132"/>
      <c r="B152" s="132"/>
      <c r="C152" s="74"/>
      <c r="D152" s="144">
        <v>144.0</v>
      </c>
      <c r="E152" s="145" t="s">
        <v>249</v>
      </c>
      <c r="F152" s="73">
        <v>1349.0</v>
      </c>
      <c r="G152" s="146">
        <v>161.0</v>
      </c>
      <c r="H152" s="147">
        <v>158.0</v>
      </c>
      <c r="I152" s="148">
        <v>147.0</v>
      </c>
      <c r="J152" s="149">
        <v>334.0</v>
      </c>
      <c r="K152" s="101">
        <v>63.0</v>
      </c>
      <c r="L152" s="150">
        <v>43.0</v>
      </c>
      <c r="M152" s="155">
        <f t="shared" ref="M152:P152" si="144">M$1*$G152+M$2*$H152+M$3*$I152+M$4*$J152+M$5*$K152+M$6*$L152</f>
        <v>224</v>
      </c>
      <c r="N152" s="155">
        <f t="shared" si="144"/>
        <v>201</v>
      </c>
      <c r="O152" s="156">
        <f t="shared" si="144"/>
        <v>147</v>
      </c>
      <c r="P152" s="156">
        <f t="shared" si="144"/>
        <v>334</v>
      </c>
    </row>
    <row r="153">
      <c r="A153" s="132"/>
      <c r="B153" s="132"/>
      <c r="C153" s="74"/>
      <c r="D153" s="144">
        <v>145.0</v>
      </c>
      <c r="E153" s="145" t="s">
        <v>250</v>
      </c>
      <c r="F153" s="73">
        <v>1236.0</v>
      </c>
      <c r="G153" s="146">
        <v>140.0</v>
      </c>
      <c r="H153" s="147">
        <v>131.0</v>
      </c>
      <c r="I153" s="148">
        <v>150.0</v>
      </c>
      <c r="J153" s="149">
        <v>288.0</v>
      </c>
      <c r="K153" s="101">
        <v>47.0</v>
      </c>
      <c r="L153" s="150">
        <v>29.0</v>
      </c>
      <c r="M153" s="155">
        <f t="shared" ref="M153:P153" si="145">M$1*$G153+M$2*$H153+M$3*$I153+M$4*$J153+M$5*$K153+M$6*$L153</f>
        <v>187</v>
      </c>
      <c r="N153" s="155">
        <f t="shared" si="145"/>
        <v>160</v>
      </c>
      <c r="O153" s="156">
        <f t="shared" si="145"/>
        <v>150</v>
      </c>
      <c r="P153" s="156">
        <f t="shared" si="145"/>
        <v>288</v>
      </c>
    </row>
    <row r="154">
      <c r="A154" s="132"/>
      <c r="B154" s="132"/>
      <c r="C154" s="74"/>
      <c r="D154" s="144">
        <v>146.0</v>
      </c>
      <c r="E154" s="145" t="s">
        <v>357</v>
      </c>
      <c r="F154" s="73">
        <v>864.0</v>
      </c>
      <c r="G154" s="146">
        <v>120.0</v>
      </c>
      <c r="H154" s="147">
        <v>131.0</v>
      </c>
      <c r="I154" s="148">
        <v>47.0</v>
      </c>
      <c r="J154" s="149">
        <v>104.0</v>
      </c>
      <c r="K154" s="101">
        <v>35.0</v>
      </c>
      <c r="L154" s="150">
        <v>40.0</v>
      </c>
      <c r="M154" s="155">
        <f t="shared" ref="M154:P154" si="146">M$1*$G154+M$2*$H154+M$3*$I154+M$4*$J154+M$5*$K154+M$6*$L154</f>
        <v>155</v>
      </c>
      <c r="N154" s="155">
        <f t="shared" si="146"/>
        <v>171</v>
      </c>
      <c r="O154" s="156">
        <f t="shared" si="146"/>
        <v>47</v>
      </c>
      <c r="P154" s="156">
        <f t="shared" si="146"/>
        <v>104</v>
      </c>
    </row>
    <row r="155">
      <c r="A155" s="132"/>
      <c r="B155" s="132"/>
      <c r="C155" s="74"/>
      <c r="D155" s="144">
        <v>147.0</v>
      </c>
      <c r="E155" s="145" t="s">
        <v>358</v>
      </c>
      <c r="F155" s="73">
        <v>1006.0</v>
      </c>
      <c r="G155" s="146">
        <v>149.0</v>
      </c>
      <c r="H155" s="147">
        <v>106.0</v>
      </c>
      <c r="I155" s="148">
        <v>155.0</v>
      </c>
      <c r="J155" s="149">
        <v>256.0</v>
      </c>
      <c r="K155" s="101">
        <v>24.0</v>
      </c>
      <c r="L155" s="150">
        <v>20.0</v>
      </c>
      <c r="M155" s="155">
        <f t="shared" ref="M155:P155" si="147">M$1*$G155+M$2*$H155+M$3*$I155+M$4*$J155+M$5*$K155+M$6*$L155</f>
        <v>173</v>
      </c>
      <c r="N155" s="155">
        <f t="shared" si="147"/>
        <v>126</v>
      </c>
      <c r="O155" s="156">
        <f t="shared" si="147"/>
        <v>155</v>
      </c>
      <c r="P155" s="156">
        <f t="shared" si="147"/>
        <v>256</v>
      </c>
    </row>
    <row r="156">
      <c r="A156" s="132"/>
      <c r="B156" s="132"/>
      <c r="C156" s="74"/>
      <c r="D156" s="144">
        <v>148.0</v>
      </c>
      <c r="E156" s="145" t="s">
        <v>359</v>
      </c>
      <c r="F156" s="73">
        <v>1059.0</v>
      </c>
      <c r="G156" s="146">
        <v>194.0</v>
      </c>
      <c r="H156" s="147">
        <v>142.0</v>
      </c>
      <c r="I156" s="148">
        <v>189.0</v>
      </c>
      <c r="J156" s="149">
        <v>240.0</v>
      </c>
      <c r="K156" s="101">
        <v>27.0</v>
      </c>
      <c r="L156" s="150">
        <v>20.0</v>
      </c>
      <c r="M156" s="155">
        <f t="shared" ref="M156:P156" si="148">M$1*$G156+M$2*$H156+M$3*$I156+M$4*$J156+M$5*$K156+M$6*$L156</f>
        <v>221</v>
      </c>
      <c r="N156" s="155">
        <f t="shared" si="148"/>
        <v>162</v>
      </c>
      <c r="O156" s="156">
        <f t="shared" si="148"/>
        <v>189</v>
      </c>
      <c r="P156" s="156">
        <f t="shared" si="148"/>
        <v>240</v>
      </c>
    </row>
    <row r="157">
      <c r="A157" s="132"/>
      <c r="B157" s="132"/>
      <c r="C157" s="74"/>
      <c r="D157" s="144">
        <v>149.0</v>
      </c>
      <c r="E157" s="145" t="s">
        <v>360</v>
      </c>
      <c r="F157" s="73">
        <v>177.0</v>
      </c>
      <c r="G157" s="146">
        <v>34.0</v>
      </c>
      <c r="H157" s="147">
        <v>20.0</v>
      </c>
      <c r="I157" s="148">
        <v>19.0</v>
      </c>
      <c r="J157" s="149">
        <v>42.0</v>
      </c>
      <c r="K157" s="101">
        <v>3.0</v>
      </c>
      <c r="L157" s="150">
        <v>6.0</v>
      </c>
      <c r="M157" s="155">
        <f t="shared" ref="M157:P157" si="149">M$1*$G157+M$2*$H157+M$3*$I157+M$4*$J157+M$5*$K157+M$6*$L157</f>
        <v>37</v>
      </c>
      <c r="N157" s="155">
        <f t="shared" si="149"/>
        <v>26</v>
      </c>
      <c r="O157" s="156">
        <f t="shared" si="149"/>
        <v>19</v>
      </c>
      <c r="P157" s="156">
        <f t="shared" si="149"/>
        <v>42</v>
      </c>
    </row>
    <row r="158">
      <c r="A158" s="132"/>
      <c r="B158" s="132"/>
      <c r="C158" s="74"/>
      <c r="D158" s="144">
        <v>150.0</v>
      </c>
      <c r="E158" s="145" t="s">
        <v>251</v>
      </c>
      <c r="F158" s="73">
        <v>878.0</v>
      </c>
      <c r="G158" s="146">
        <v>112.0</v>
      </c>
      <c r="H158" s="147">
        <v>110.0</v>
      </c>
      <c r="I158" s="148">
        <v>98.0</v>
      </c>
      <c r="J158" s="149">
        <v>262.0</v>
      </c>
      <c r="K158" s="101">
        <v>43.0</v>
      </c>
      <c r="L158" s="150">
        <v>27.0</v>
      </c>
      <c r="M158" s="155">
        <f t="shared" ref="M158:P158" si="150">M$1*$G158+M$2*$H158+M$3*$I158+M$4*$J158+M$5*$K158+M$6*$L158</f>
        <v>155</v>
      </c>
      <c r="N158" s="155">
        <f t="shared" si="150"/>
        <v>137</v>
      </c>
      <c r="O158" s="156">
        <f t="shared" si="150"/>
        <v>98</v>
      </c>
      <c r="P158" s="156">
        <f t="shared" si="150"/>
        <v>262</v>
      </c>
    </row>
    <row r="159">
      <c r="A159" s="132"/>
      <c r="B159" s="132"/>
      <c r="C159" s="74"/>
      <c r="D159" s="144">
        <v>151.0</v>
      </c>
      <c r="E159" s="145" t="s">
        <v>252</v>
      </c>
      <c r="F159" s="73">
        <v>924.0</v>
      </c>
      <c r="G159" s="146">
        <v>148.0</v>
      </c>
      <c r="H159" s="147">
        <v>127.0</v>
      </c>
      <c r="I159" s="148">
        <v>117.0</v>
      </c>
      <c r="J159" s="149">
        <v>211.0</v>
      </c>
      <c r="K159" s="101">
        <v>20.0</v>
      </c>
      <c r="L159" s="150">
        <v>29.0</v>
      </c>
      <c r="M159" s="155">
        <f t="shared" ref="M159:P159" si="151">M$1*$G159+M$2*$H159+M$3*$I159+M$4*$J159+M$5*$K159+M$6*$L159</f>
        <v>168</v>
      </c>
      <c r="N159" s="155">
        <f t="shared" si="151"/>
        <v>156</v>
      </c>
      <c r="O159" s="156">
        <f t="shared" si="151"/>
        <v>117</v>
      </c>
      <c r="P159" s="156">
        <f t="shared" si="151"/>
        <v>211</v>
      </c>
    </row>
    <row r="160">
      <c r="A160" s="132"/>
      <c r="B160" s="132"/>
      <c r="C160" s="74"/>
      <c r="D160" s="144">
        <v>152.0</v>
      </c>
      <c r="E160" s="145" t="s">
        <v>253</v>
      </c>
      <c r="F160" s="73">
        <v>1414.0</v>
      </c>
      <c r="G160" s="146">
        <v>185.0</v>
      </c>
      <c r="H160" s="147">
        <v>188.0</v>
      </c>
      <c r="I160" s="148">
        <v>162.0</v>
      </c>
      <c r="J160" s="149">
        <v>318.0</v>
      </c>
      <c r="K160" s="101">
        <v>47.0</v>
      </c>
      <c r="L160" s="150">
        <v>45.0</v>
      </c>
      <c r="M160" s="155">
        <f t="shared" ref="M160:P160" si="152">M$1*$G160+M$2*$H160+M$3*$I160+M$4*$J160+M$5*$K160+M$6*$L160</f>
        <v>232</v>
      </c>
      <c r="N160" s="155">
        <f t="shared" si="152"/>
        <v>233</v>
      </c>
      <c r="O160" s="156">
        <f t="shared" si="152"/>
        <v>162</v>
      </c>
      <c r="P160" s="156">
        <f t="shared" si="152"/>
        <v>318</v>
      </c>
    </row>
    <row r="161">
      <c r="A161" s="132"/>
      <c r="B161" s="132"/>
      <c r="C161" s="74"/>
      <c r="D161" s="144">
        <v>153.0</v>
      </c>
      <c r="E161" s="145" t="s">
        <v>254</v>
      </c>
      <c r="F161" s="73">
        <v>1544.0</v>
      </c>
      <c r="G161" s="146">
        <v>255.0</v>
      </c>
      <c r="H161" s="147">
        <v>234.0</v>
      </c>
      <c r="I161" s="148">
        <v>187.0</v>
      </c>
      <c r="J161" s="149">
        <v>348.0</v>
      </c>
      <c r="K161" s="101">
        <v>50.0</v>
      </c>
      <c r="L161" s="150">
        <v>30.0</v>
      </c>
      <c r="M161" s="155">
        <f t="shared" ref="M161:P161" si="153">M$1*$G161+M$2*$H161+M$3*$I161+M$4*$J161+M$5*$K161+M$6*$L161</f>
        <v>305</v>
      </c>
      <c r="N161" s="155">
        <f t="shared" si="153"/>
        <v>264</v>
      </c>
      <c r="O161" s="156">
        <f t="shared" si="153"/>
        <v>187</v>
      </c>
      <c r="P161" s="156">
        <f t="shared" si="153"/>
        <v>348</v>
      </c>
    </row>
    <row r="162">
      <c r="A162" s="132"/>
      <c r="B162" s="132"/>
      <c r="C162" s="74"/>
      <c r="D162" s="144">
        <v>154.0</v>
      </c>
      <c r="E162" s="145" t="s">
        <v>361</v>
      </c>
      <c r="F162" s="73">
        <v>1059.0</v>
      </c>
      <c r="G162" s="146">
        <v>199.0</v>
      </c>
      <c r="H162" s="147">
        <v>160.0</v>
      </c>
      <c r="I162" s="148">
        <v>117.0</v>
      </c>
      <c r="J162" s="149">
        <v>274.0</v>
      </c>
      <c r="K162" s="101">
        <v>25.0</v>
      </c>
      <c r="L162" s="150">
        <v>19.0</v>
      </c>
      <c r="M162" s="155">
        <f t="shared" ref="M162:P162" si="154">M$1*$G162+M$2*$H162+M$3*$I162+M$4*$J162+M$5*$K162+M$6*$L162</f>
        <v>224</v>
      </c>
      <c r="N162" s="155">
        <f t="shared" si="154"/>
        <v>179</v>
      </c>
      <c r="O162" s="156">
        <f t="shared" si="154"/>
        <v>117</v>
      </c>
      <c r="P162" s="156">
        <f t="shared" si="154"/>
        <v>274</v>
      </c>
    </row>
    <row r="163">
      <c r="A163" s="132"/>
      <c r="B163" s="132"/>
      <c r="C163" s="74"/>
      <c r="D163" s="144">
        <v>155.0</v>
      </c>
      <c r="E163" s="145" t="s">
        <v>362</v>
      </c>
      <c r="F163" s="73">
        <v>719.0</v>
      </c>
      <c r="G163" s="146">
        <v>96.0</v>
      </c>
      <c r="H163" s="147">
        <v>115.0</v>
      </c>
      <c r="I163" s="148">
        <v>89.0</v>
      </c>
      <c r="J163" s="149">
        <v>158.0</v>
      </c>
      <c r="K163" s="101">
        <v>31.0</v>
      </c>
      <c r="L163" s="150">
        <v>17.0</v>
      </c>
      <c r="M163" s="155">
        <f t="shared" ref="M163:P163" si="155">M$1*$G163+M$2*$H163+M$3*$I163+M$4*$J163+M$5*$K163+M$6*$L163</f>
        <v>127</v>
      </c>
      <c r="N163" s="155">
        <f t="shared" si="155"/>
        <v>132</v>
      </c>
      <c r="O163" s="156">
        <f t="shared" si="155"/>
        <v>89</v>
      </c>
      <c r="P163" s="156">
        <f t="shared" si="155"/>
        <v>158</v>
      </c>
    </row>
    <row r="164">
      <c r="A164" s="132"/>
      <c r="B164" s="132"/>
      <c r="C164" s="74"/>
      <c r="D164" s="144">
        <v>156.0</v>
      </c>
      <c r="E164" s="145" t="s">
        <v>363</v>
      </c>
      <c r="F164" s="73">
        <v>2071.0</v>
      </c>
      <c r="G164" s="146">
        <v>341.0</v>
      </c>
      <c r="H164" s="147">
        <v>254.0</v>
      </c>
      <c r="I164" s="148">
        <v>401.0</v>
      </c>
      <c r="J164" s="149">
        <v>499.0</v>
      </c>
      <c r="K164" s="101">
        <v>32.0</v>
      </c>
      <c r="L164" s="150">
        <v>27.0</v>
      </c>
      <c r="M164" s="155">
        <f t="shared" ref="M164:P164" si="156">M$1*$G164+M$2*$H164+M$3*$I164+M$4*$J164+M$5*$K164+M$6*$L164</f>
        <v>373</v>
      </c>
      <c r="N164" s="155">
        <f t="shared" si="156"/>
        <v>281</v>
      </c>
      <c r="O164" s="156">
        <f t="shared" si="156"/>
        <v>401</v>
      </c>
      <c r="P164" s="156">
        <f t="shared" si="156"/>
        <v>499</v>
      </c>
    </row>
    <row r="165">
      <c r="A165" s="132"/>
      <c r="B165" s="132"/>
      <c r="C165" s="74"/>
      <c r="D165" s="144">
        <v>157.0</v>
      </c>
      <c r="E165" s="145" t="s">
        <v>364</v>
      </c>
      <c r="F165" s="73">
        <v>1700.0</v>
      </c>
      <c r="G165" s="146">
        <v>191.0</v>
      </c>
      <c r="H165" s="147">
        <v>86.0</v>
      </c>
      <c r="I165" s="148">
        <v>552.0</v>
      </c>
      <c r="J165" s="149">
        <v>524.0</v>
      </c>
      <c r="K165" s="101">
        <v>9.0</v>
      </c>
      <c r="L165" s="150">
        <v>4.0</v>
      </c>
      <c r="M165" s="155">
        <f t="shared" ref="M165:P165" si="157">M$1*$G165+M$2*$H165+M$3*$I165+M$4*$J165+M$5*$K165+M$6*$L165</f>
        <v>200</v>
      </c>
      <c r="N165" s="155">
        <f t="shared" si="157"/>
        <v>90</v>
      </c>
      <c r="O165" s="156">
        <f t="shared" si="157"/>
        <v>552</v>
      </c>
      <c r="P165" s="156">
        <f t="shared" si="157"/>
        <v>524</v>
      </c>
    </row>
    <row r="166">
      <c r="A166" s="132"/>
      <c r="B166" s="132"/>
      <c r="C166" s="74"/>
      <c r="D166" s="144">
        <v>158.0</v>
      </c>
      <c r="E166" s="145" t="s">
        <v>365</v>
      </c>
      <c r="F166" s="73">
        <v>269.0</v>
      </c>
      <c r="G166" s="146">
        <v>40.0</v>
      </c>
      <c r="H166" s="147">
        <v>28.0</v>
      </c>
      <c r="I166" s="148">
        <v>51.0</v>
      </c>
      <c r="J166" s="149">
        <v>63.0</v>
      </c>
      <c r="K166" s="101">
        <v>7.0</v>
      </c>
      <c r="L166" s="150">
        <v>5.0</v>
      </c>
      <c r="M166" s="155">
        <f t="shared" ref="M166:P166" si="158">M$1*$G166+M$2*$H166+M$3*$I166+M$4*$J166+M$5*$K166+M$6*$L166</f>
        <v>47</v>
      </c>
      <c r="N166" s="155">
        <f t="shared" si="158"/>
        <v>33</v>
      </c>
      <c r="O166" s="156">
        <f t="shared" si="158"/>
        <v>51</v>
      </c>
      <c r="P166" s="156">
        <f t="shared" si="158"/>
        <v>63</v>
      </c>
    </row>
    <row r="167">
      <c r="A167" s="132"/>
      <c r="B167" s="132"/>
      <c r="C167" s="74"/>
      <c r="D167" s="144">
        <v>159.0</v>
      </c>
      <c r="E167" s="145" t="s">
        <v>366</v>
      </c>
      <c r="F167" s="73">
        <v>154.0</v>
      </c>
      <c r="G167" s="146">
        <v>15.0</v>
      </c>
      <c r="H167" s="147">
        <v>15.0</v>
      </c>
      <c r="I167" s="148">
        <v>27.0</v>
      </c>
      <c r="J167" s="149">
        <v>30.0</v>
      </c>
      <c r="K167" s="101">
        <v>9.0</v>
      </c>
      <c r="L167" s="150">
        <v>3.0</v>
      </c>
      <c r="M167" s="155">
        <f t="shared" ref="M167:P167" si="159">M$1*$G167+M$2*$H167+M$3*$I167+M$4*$J167+M$5*$K167+M$6*$L167</f>
        <v>24</v>
      </c>
      <c r="N167" s="155">
        <f t="shared" si="159"/>
        <v>18</v>
      </c>
      <c r="O167" s="156">
        <f t="shared" si="159"/>
        <v>27</v>
      </c>
      <c r="P167" s="156">
        <f t="shared" si="159"/>
        <v>30</v>
      </c>
    </row>
    <row r="168">
      <c r="A168" s="132"/>
      <c r="B168" s="132"/>
      <c r="C168" s="74"/>
      <c r="D168" s="144">
        <v>160.0</v>
      </c>
      <c r="E168" s="145" t="s">
        <v>367</v>
      </c>
      <c r="F168" s="73">
        <v>1410.0</v>
      </c>
      <c r="G168" s="146">
        <v>119.0</v>
      </c>
      <c r="H168" s="147">
        <v>158.0</v>
      </c>
      <c r="I168" s="148">
        <v>167.0</v>
      </c>
      <c r="J168" s="149">
        <v>323.0</v>
      </c>
      <c r="K168" s="101">
        <v>22.0</v>
      </c>
      <c r="L168" s="150">
        <v>26.0</v>
      </c>
      <c r="M168" s="155">
        <f t="shared" ref="M168:P168" si="160">M$1*$G168+M$2*$H168+M$3*$I168+M$4*$J168+M$5*$K168+M$6*$L168</f>
        <v>141</v>
      </c>
      <c r="N168" s="155">
        <f t="shared" si="160"/>
        <v>184</v>
      </c>
      <c r="O168" s="156">
        <f t="shared" si="160"/>
        <v>167</v>
      </c>
      <c r="P168" s="156">
        <f t="shared" si="160"/>
        <v>323</v>
      </c>
    </row>
    <row r="169">
      <c r="A169" s="132"/>
      <c r="B169" s="132"/>
      <c r="C169" s="74"/>
      <c r="D169" s="144">
        <v>161.0</v>
      </c>
      <c r="E169" s="145" t="s">
        <v>255</v>
      </c>
      <c r="F169" s="73">
        <v>1414.0</v>
      </c>
      <c r="G169" s="146">
        <v>198.0</v>
      </c>
      <c r="H169" s="147">
        <v>205.0</v>
      </c>
      <c r="I169" s="148">
        <v>164.0</v>
      </c>
      <c r="J169" s="149">
        <v>298.0</v>
      </c>
      <c r="K169" s="101">
        <v>50.0</v>
      </c>
      <c r="L169" s="150">
        <v>22.0</v>
      </c>
      <c r="M169" s="155">
        <f t="shared" ref="M169:P169" si="161">M$1*$G169+M$2*$H169+M$3*$I169+M$4*$J169+M$5*$K169+M$6*$L169</f>
        <v>248</v>
      </c>
      <c r="N169" s="155">
        <f t="shared" si="161"/>
        <v>227</v>
      </c>
      <c r="O169" s="156">
        <f t="shared" si="161"/>
        <v>164</v>
      </c>
      <c r="P169" s="156">
        <f t="shared" si="161"/>
        <v>298</v>
      </c>
    </row>
    <row r="170">
      <c r="A170" s="132"/>
      <c r="B170" s="132"/>
      <c r="C170" s="74"/>
      <c r="D170" s="144">
        <v>162.0</v>
      </c>
      <c r="E170" s="145" t="s">
        <v>368</v>
      </c>
      <c r="F170" s="73">
        <v>540.0</v>
      </c>
      <c r="G170" s="146">
        <v>24.0</v>
      </c>
      <c r="H170" s="147">
        <v>27.0</v>
      </c>
      <c r="I170" s="148">
        <v>70.0</v>
      </c>
      <c r="J170" s="149">
        <v>59.0</v>
      </c>
      <c r="K170" s="101">
        <v>15.0</v>
      </c>
      <c r="L170" s="150">
        <v>24.0</v>
      </c>
      <c r="M170" s="155">
        <f t="shared" ref="M170:P170" si="162">M$1*$G170+M$2*$H170+M$3*$I170+M$4*$J170+M$5*$K170+M$6*$L170</f>
        <v>39</v>
      </c>
      <c r="N170" s="155">
        <f t="shared" si="162"/>
        <v>51</v>
      </c>
      <c r="O170" s="156">
        <f t="shared" si="162"/>
        <v>70</v>
      </c>
      <c r="P170" s="156">
        <f t="shared" si="162"/>
        <v>59</v>
      </c>
    </row>
    <row r="171">
      <c r="A171" s="132"/>
      <c r="B171" s="132"/>
      <c r="C171" s="74"/>
      <c r="D171" s="144">
        <v>163.0</v>
      </c>
      <c r="E171" s="145" t="s">
        <v>369</v>
      </c>
      <c r="F171" s="73">
        <v>916.0</v>
      </c>
      <c r="G171" s="146">
        <v>85.0</v>
      </c>
      <c r="H171" s="147">
        <v>100.0</v>
      </c>
      <c r="I171" s="148">
        <v>56.0</v>
      </c>
      <c r="J171" s="149">
        <v>140.0</v>
      </c>
      <c r="K171" s="101">
        <v>32.0</v>
      </c>
      <c r="L171" s="150">
        <v>26.0</v>
      </c>
      <c r="M171" s="155">
        <f t="shared" ref="M171:P171" si="163">M$1*$G171+M$2*$H171+M$3*$I171+M$4*$J171+M$5*$K171+M$6*$L171</f>
        <v>117</v>
      </c>
      <c r="N171" s="155">
        <f t="shared" si="163"/>
        <v>126</v>
      </c>
      <c r="O171" s="156">
        <f t="shared" si="163"/>
        <v>56</v>
      </c>
      <c r="P171" s="156">
        <f t="shared" si="163"/>
        <v>140</v>
      </c>
    </row>
    <row r="172">
      <c r="A172" s="132"/>
      <c r="B172" s="132"/>
      <c r="C172" s="74"/>
      <c r="D172" s="144">
        <v>164.0</v>
      </c>
      <c r="E172" s="145" t="s">
        <v>370</v>
      </c>
      <c r="F172" s="73">
        <v>680.0</v>
      </c>
      <c r="G172" s="146">
        <v>99.0</v>
      </c>
      <c r="H172" s="147">
        <v>100.0</v>
      </c>
      <c r="I172" s="148">
        <v>58.0</v>
      </c>
      <c r="J172" s="149">
        <v>132.0</v>
      </c>
      <c r="K172" s="101">
        <v>32.0</v>
      </c>
      <c r="L172" s="150">
        <v>21.0</v>
      </c>
      <c r="M172" s="155">
        <f t="shared" ref="M172:P172" si="164">M$1*$G172+M$2*$H172+M$3*$I172+M$4*$J172+M$5*$K172+M$6*$L172</f>
        <v>131</v>
      </c>
      <c r="N172" s="155">
        <f t="shared" si="164"/>
        <v>121</v>
      </c>
      <c r="O172" s="156">
        <f t="shared" si="164"/>
        <v>58</v>
      </c>
      <c r="P172" s="156">
        <f t="shared" si="164"/>
        <v>132</v>
      </c>
    </row>
    <row r="173">
      <c r="A173" s="132"/>
      <c r="B173" s="132"/>
      <c r="C173" s="74"/>
      <c r="D173" s="144"/>
      <c r="E173" s="145"/>
      <c r="F173" s="73"/>
      <c r="G173" s="146"/>
      <c r="H173" s="147"/>
      <c r="I173" s="148"/>
      <c r="J173" s="149"/>
      <c r="K173" s="101"/>
      <c r="L173" s="150"/>
      <c r="M173" s="155"/>
      <c r="N173" s="155"/>
      <c r="O173" s="156"/>
      <c r="P173" s="156"/>
    </row>
    <row r="174">
      <c r="A174" s="132"/>
      <c r="B174" s="132"/>
      <c r="C174" s="74"/>
      <c r="D174" s="144"/>
      <c r="E174" s="145"/>
      <c r="F174" s="73"/>
      <c r="G174" s="146"/>
      <c r="H174" s="147"/>
      <c r="I174" s="148"/>
      <c r="J174" s="149"/>
      <c r="K174" s="101"/>
      <c r="L174" s="150"/>
      <c r="M174" s="155"/>
      <c r="N174" s="155"/>
      <c r="O174" s="156"/>
      <c r="P174" s="156"/>
    </row>
    <row r="175">
      <c r="A175" s="132"/>
      <c r="B175" s="132"/>
      <c r="C175" s="74"/>
      <c r="D175" s="144"/>
      <c r="E175" s="145"/>
      <c r="F175" s="73"/>
      <c r="G175" s="146"/>
      <c r="H175" s="147"/>
      <c r="I175" s="148"/>
      <c r="J175" s="149"/>
      <c r="K175" s="101"/>
      <c r="L175" s="150"/>
      <c r="M175" s="155"/>
      <c r="N175" s="155"/>
      <c r="O175" s="156"/>
      <c r="P175" s="156"/>
    </row>
    <row r="176">
      <c r="A176" s="132"/>
      <c r="B176" s="132"/>
      <c r="C176" s="74"/>
      <c r="D176" s="144"/>
      <c r="E176" s="145"/>
      <c r="F176" s="73"/>
      <c r="G176" s="146"/>
      <c r="H176" s="147"/>
      <c r="I176" s="148"/>
      <c r="J176" s="149"/>
      <c r="K176" s="101"/>
      <c r="L176" s="150"/>
      <c r="M176" s="155"/>
      <c r="N176" s="155"/>
      <c r="O176" s="156"/>
      <c r="P176" s="156"/>
    </row>
    <row r="177">
      <c r="A177" s="132"/>
      <c r="B177" s="132"/>
      <c r="C177" s="74"/>
      <c r="D177" s="144"/>
      <c r="E177" s="145"/>
      <c r="F177" s="73"/>
      <c r="G177" s="146"/>
      <c r="H177" s="147"/>
      <c r="I177" s="148"/>
      <c r="J177" s="149"/>
      <c r="K177" s="101"/>
      <c r="L177" s="150"/>
      <c r="M177" s="155"/>
      <c r="N177" s="155"/>
      <c r="O177" s="156"/>
      <c r="P177" s="156"/>
    </row>
    <row r="178">
      <c r="A178" s="132"/>
      <c r="B178" s="132"/>
      <c r="C178" s="74"/>
      <c r="D178" s="144"/>
      <c r="E178" s="145"/>
      <c r="F178" s="73"/>
      <c r="G178" s="146"/>
      <c r="H178" s="147"/>
      <c r="I178" s="148"/>
      <c r="J178" s="149"/>
      <c r="K178" s="101"/>
      <c r="L178" s="150"/>
      <c r="M178" s="155"/>
      <c r="N178" s="155"/>
      <c r="O178" s="156"/>
      <c r="P178" s="156"/>
    </row>
    <row r="179">
      <c r="A179" s="132"/>
      <c r="B179" s="132"/>
      <c r="C179" s="74"/>
      <c r="D179" s="144"/>
      <c r="E179" s="145"/>
      <c r="F179" s="73"/>
      <c r="G179" s="146"/>
      <c r="H179" s="147"/>
      <c r="I179" s="148"/>
      <c r="J179" s="149"/>
      <c r="K179" s="101"/>
      <c r="L179" s="150"/>
      <c r="M179" s="155"/>
      <c r="N179" s="155"/>
      <c r="O179" s="156"/>
      <c r="P179" s="156"/>
    </row>
    <row r="180">
      <c r="A180" s="132"/>
      <c r="B180" s="132"/>
      <c r="C180" s="74"/>
      <c r="D180" s="144"/>
      <c r="E180" s="145"/>
      <c r="F180" s="73"/>
      <c r="G180" s="146"/>
      <c r="H180" s="147"/>
      <c r="I180" s="148"/>
      <c r="J180" s="149"/>
      <c r="K180" s="101"/>
      <c r="L180" s="150"/>
      <c r="M180" s="155"/>
      <c r="N180" s="155"/>
      <c r="O180" s="156"/>
      <c r="P180" s="156"/>
    </row>
    <row r="181">
      <c r="A181" s="132"/>
      <c r="B181" s="132"/>
      <c r="C181" s="74"/>
      <c r="D181" s="144"/>
      <c r="E181" s="145"/>
      <c r="F181" s="73"/>
      <c r="G181" s="146"/>
      <c r="H181" s="147"/>
      <c r="I181" s="148"/>
      <c r="J181" s="149"/>
      <c r="K181" s="101"/>
      <c r="L181" s="150"/>
      <c r="M181" s="155"/>
      <c r="N181" s="155"/>
      <c r="O181" s="156"/>
      <c r="P181" s="156"/>
    </row>
    <row r="182">
      <c r="A182" s="132"/>
      <c r="B182" s="132"/>
      <c r="C182" s="74"/>
      <c r="D182" s="144"/>
      <c r="E182" s="145"/>
      <c r="F182" s="73"/>
      <c r="G182" s="146"/>
      <c r="H182" s="147"/>
      <c r="I182" s="148"/>
      <c r="J182" s="149"/>
      <c r="K182" s="101"/>
      <c r="L182" s="150"/>
      <c r="M182" s="155"/>
      <c r="N182" s="155"/>
      <c r="O182" s="156"/>
      <c r="P182" s="156"/>
    </row>
    <row r="183">
      <c r="A183" s="132"/>
      <c r="B183" s="132"/>
      <c r="C183" s="74"/>
      <c r="D183" s="144"/>
      <c r="E183" s="145"/>
      <c r="F183" s="73"/>
      <c r="G183" s="146"/>
      <c r="H183" s="147"/>
      <c r="I183" s="148"/>
      <c r="J183" s="149"/>
      <c r="K183" s="101"/>
      <c r="L183" s="150"/>
      <c r="M183" s="155"/>
      <c r="N183" s="155"/>
      <c r="O183" s="156"/>
      <c r="P183" s="156"/>
    </row>
    <row r="184">
      <c r="A184" s="132"/>
      <c r="B184" s="132"/>
      <c r="C184" s="74"/>
      <c r="D184" s="144"/>
      <c r="E184" s="145"/>
      <c r="F184" s="73"/>
      <c r="G184" s="146"/>
      <c r="H184" s="147"/>
      <c r="I184" s="148"/>
      <c r="J184" s="149"/>
      <c r="K184" s="101"/>
      <c r="L184" s="150"/>
      <c r="M184" s="155"/>
      <c r="N184" s="155"/>
      <c r="O184" s="156"/>
      <c r="P184" s="156"/>
    </row>
    <row r="185">
      <c r="A185" s="132"/>
      <c r="B185" s="132"/>
      <c r="C185" s="74"/>
      <c r="D185" s="144"/>
      <c r="E185" s="145"/>
      <c r="F185" s="73"/>
      <c r="G185" s="146"/>
      <c r="H185" s="147"/>
      <c r="I185" s="148"/>
      <c r="J185" s="149"/>
      <c r="K185" s="101"/>
      <c r="L185" s="150"/>
      <c r="M185" s="155"/>
      <c r="N185" s="155"/>
      <c r="O185" s="156"/>
      <c r="P185" s="156"/>
    </row>
    <row r="186">
      <c r="A186" s="132"/>
      <c r="B186" s="132"/>
      <c r="C186" s="74"/>
      <c r="D186" s="144"/>
      <c r="E186" s="145"/>
      <c r="F186" s="73"/>
      <c r="G186" s="146"/>
      <c r="H186" s="147"/>
      <c r="I186" s="148"/>
      <c r="J186" s="149"/>
      <c r="K186" s="101"/>
      <c r="L186" s="150"/>
      <c r="M186" s="155"/>
      <c r="N186" s="155"/>
      <c r="O186" s="156"/>
      <c r="P186" s="156"/>
    </row>
    <row r="187">
      <c r="A187" s="132"/>
      <c r="B187" s="132"/>
      <c r="C187" s="74"/>
      <c r="D187" s="144"/>
      <c r="E187" s="145"/>
      <c r="F187" s="73"/>
      <c r="G187" s="146"/>
      <c r="H187" s="147"/>
      <c r="I187" s="148"/>
      <c r="J187" s="149"/>
      <c r="K187" s="101"/>
      <c r="L187" s="150"/>
      <c r="M187" s="155"/>
      <c r="N187" s="155"/>
      <c r="O187" s="156"/>
      <c r="P187" s="156"/>
    </row>
    <row r="188">
      <c r="A188" s="132"/>
      <c r="B188" s="132"/>
      <c r="C188" s="74"/>
      <c r="D188" s="144"/>
      <c r="E188" s="145"/>
      <c r="F188" s="73"/>
      <c r="G188" s="146"/>
      <c r="H188" s="147"/>
      <c r="I188" s="148"/>
      <c r="J188" s="149"/>
      <c r="K188" s="101"/>
      <c r="L188" s="150"/>
      <c r="M188" s="155"/>
      <c r="N188" s="155"/>
      <c r="O188" s="156"/>
      <c r="P188" s="156"/>
    </row>
    <row r="189">
      <c r="A189" s="132"/>
      <c r="B189" s="132"/>
      <c r="C189" s="74"/>
      <c r="D189" s="144"/>
      <c r="E189" s="145"/>
      <c r="F189" s="73"/>
      <c r="G189" s="146"/>
      <c r="H189" s="147"/>
      <c r="I189" s="148"/>
      <c r="J189" s="149"/>
      <c r="K189" s="101"/>
      <c r="L189" s="150"/>
      <c r="M189" s="155"/>
      <c r="N189" s="155"/>
      <c r="O189" s="156"/>
      <c r="P189" s="156"/>
    </row>
    <row r="190">
      <c r="A190" s="132"/>
      <c r="B190" s="132"/>
      <c r="C190" s="74"/>
      <c r="D190" s="144"/>
      <c r="E190" s="145"/>
      <c r="F190" s="73"/>
      <c r="G190" s="146"/>
      <c r="H190" s="147"/>
      <c r="I190" s="148"/>
      <c r="J190" s="149"/>
      <c r="K190" s="101"/>
      <c r="L190" s="150"/>
      <c r="M190" s="155"/>
      <c r="N190" s="155"/>
      <c r="O190" s="156"/>
      <c r="P190" s="156"/>
    </row>
    <row r="191">
      <c r="A191" s="132"/>
      <c r="B191" s="132"/>
      <c r="C191" s="74"/>
      <c r="D191" s="144"/>
      <c r="E191" s="145"/>
      <c r="F191" s="73"/>
      <c r="G191" s="146"/>
      <c r="H191" s="147"/>
      <c r="I191" s="148"/>
      <c r="J191" s="149"/>
      <c r="K191" s="101"/>
      <c r="L191" s="150"/>
      <c r="M191" s="155"/>
      <c r="N191" s="155"/>
      <c r="O191" s="156"/>
      <c r="P191" s="156"/>
    </row>
    <row r="192">
      <c r="A192" s="132"/>
      <c r="B192" s="132"/>
      <c r="C192" s="74"/>
      <c r="D192" s="144"/>
      <c r="E192" s="145"/>
      <c r="F192" s="73"/>
      <c r="G192" s="146"/>
      <c r="H192" s="147"/>
      <c r="I192" s="148"/>
      <c r="J192" s="149"/>
      <c r="K192" s="101"/>
      <c r="L192" s="150"/>
      <c r="M192" s="155"/>
      <c r="N192" s="155"/>
      <c r="O192" s="156"/>
      <c r="P192" s="156"/>
    </row>
    <row r="193">
      <c r="A193" s="132"/>
      <c r="B193" s="132"/>
      <c r="C193" s="74"/>
      <c r="D193" s="144"/>
      <c r="E193" s="145"/>
      <c r="F193" s="73"/>
      <c r="G193" s="146"/>
      <c r="H193" s="147"/>
      <c r="I193" s="148"/>
      <c r="J193" s="149"/>
      <c r="K193" s="101"/>
      <c r="L193" s="150"/>
      <c r="M193" s="155"/>
      <c r="N193" s="155"/>
      <c r="O193" s="156"/>
      <c r="P193" s="156"/>
    </row>
    <row r="194">
      <c r="A194" s="132"/>
      <c r="B194" s="132"/>
      <c r="C194" s="74"/>
      <c r="D194" s="144"/>
      <c r="E194" s="145"/>
      <c r="F194" s="73"/>
      <c r="G194" s="146"/>
      <c r="H194" s="147"/>
      <c r="I194" s="148"/>
      <c r="J194" s="149"/>
      <c r="K194" s="101"/>
      <c r="L194" s="150"/>
      <c r="M194" s="155"/>
      <c r="N194" s="155"/>
      <c r="O194" s="156"/>
      <c r="P194" s="156"/>
    </row>
    <row r="195">
      <c r="A195" s="132"/>
      <c r="B195" s="132"/>
      <c r="C195" s="74"/>
      <c r="D195" s="144"/>
      <c r="E195" s="145"/>
      <c r="F195" s="73"/>
      <c r="G195" s="146"/>
      <c r="H195" s="147"/>
      <c r="I195" s="148"/>
      <c r="J195" s="149"/>
      <c r="K195" s="101"/>
      <c r="L195" s="150"/>
      <c r="M195" s="155"/>
      <c r="N195" s="155"/>
      <c r="O195" s="156"/>
      <c r="P195" s="156"/>
    </row>
    <row r="196">
      <c r="A196" s="132"/>
      <c r="B196" s="132"/>
      <c r="C196" s="74"/>
      <c r="D196" s="144"/>
      <c r="E196" s="145"/>
      <c r="F196" s="73"/>
      <c r="G196" s="146"/>
      <c r="H196" s="147"/>
      <c r="I196" s="148"/>
      <c r="J196" s="149"/>
      <c r="K196" s="101"/>
      <c r="L196" s="150"/>
      <c r="M196" s="155"/>
      <c r="N196" s="155"/>
      <c r="O196" s="156"/>
      <c r="P196" s="156"/>
    </row>
    <row r="197">
      <c r="A197" s="132"/>
      <c r="B197" s="132"/>
      <c r="C197" s="74"/>
      <c r="D197" s="144"/>
      <c r="E197" s="145"/>
      <c r="F197" s="73"/>
      <c r="G197" s="146"/>
      <c r="H197" s="147"/>
      <c r="I197" s="148"/>
      <c r="J197" s="149"/>
      <c r="K197" s="101"/>
      <c r="L197" s="150"/>
      <c r="M197" s="155"/>
      <c r="N197" s="155"/>
      <c r="O197" s="156"/>
      <c r="P197" s="156"/>
    </row>
    <row r="198">
      <c r="A198" s="132"/>
      <c r="B198" s="132"/>
      <c r="C198" s="74"/>
      <c r="D198" s="144"/>
      <c r="E198" s="145"/>
      <c r="F198" s="73"/>
      <c r="G198" s="146"/>
      <c r="H198" s="147"/>
      <c r="I198" s="148"/>
      <c r="J198" s="149"/>
      <c r="K198" s="101"/>
      <c r="L198" s="150"/>
      <c r="M198" s="155"/>
      <c r="N198" s="155"/>
      <c r="O198" s="156"/>
      <c r="P198" s="156"/>
    </row>
    <row r="199">
      <c r="A199" s="132"/>
      <c r="B199" s="132"/>
      <c r="C199" s="74"/>
      <c r="D199" s="144"/>
      <c r="E199" s="145"/>
      <c r="F199" s="73"/>
      <c r="G199" s="146"/>
      <c r="H199" s="147"/>
      <c r="I199" s="148"/>
      <c r="J199" s="149"/>
      <c r="K199" s="101"/>
      <c r="L199" s="150"/>
      <c r="M199" s="155"/>
      <c r="N199" s="155"/>
      <c r="O199" s="156"/>
      <c r="P199" s="156"/>
    </row>
    <row r="200">
      <c r="A200" s="132"/>
      <c r="B200" s="132"/>
      <c r="C200" s="74"/>
      <c r="D200" s="144"/>
      <c r="E200" s="145"/>
      <c r="F200" s="73"/>
      <c r="G200" s="146"/>
      <c r="H200" s="147"/>
      <c r="I200" s="148"/>
      <c r="J200" s="149"/>
      <c r="K200" s="101"/>
      <c r="L200" s="150"/>
      <c r="M200" s="155"/>
      <c r="N200" s="155"/>
      <c r="O200" s="156"/>
      <c r="P200" s="156"/>
    </row>
    <row r="201">
      <c r="A201" s="132"/>
      <c r="B201" s="132"/>
      <c r="C201" s="74"/>
      <c r="D201" s="144"/>
      <c r="E201" s="145"/>
      <c r="F201" s="73"/>
      <c r="G201" s="146"/>
      <c r="H201" s="147"/>
      <c r="I201" s="148"/>
      <c r="J201" s="149"/>
      <c r="K201" s="101"/>
      <c r="L201" s="150"/>
      <c r="M201" s="155"/>
      <c r="N201" s="155"/>
      <c r="O201" s="156"/>
      <c r="P201" s="156"/>
    </row>
    <row r="202">
      <c r="A202" s="132"/>
      <c r="B202" s="132"/>
      <c r="C202" s="74"/>
      <c r="D202" s="144"/>
      <c r="E202" s="145"/>
      <c r="F202" s="73"/>
      <c r="G202" s="146"/>
      <c r="H202" s="147"/>
      <c r="I202" s="148"/>
      <c r="J202" s="149"/>
      <c r="K202" s="101"/>
      <c r="L202" s="150"/>
      <c r="M202" s="155"/>
      <c r="N202" s="155"/>
      <c r="O202" s="156"/>
      <c r="P202" s="156"/>
    </row>
    <row r="203">
      <c r="A203" s="132"/>
      <c r="B203" s="132"/>
      <c r="C203" s="74"/>
      <c r="D203" s="144"/>
      <c r="E203" s="145"/>
      <c r="F203" s="73"/>
      <c r="G203" s="146"/>
      <c r="H203" s="147"/>
      <c r="I203" s="148"/>
      <c r="J203" s="149"/>
      <c r="K203" s="101"/>
      <c r="L203" s="150"/>
      <c r="M203" s="155"/>
      <c r="N203" s="155"/>
      <c r="O203" s="156"/>
      <c r="P203" s="156"/>
    </row>
    <row r="204">
      <c r="A204" s="132"/>
      <c r="B204" s="132"/>
      <c r="C204" s="74"/>
      <c r="D204" s="144"/>
      <c r="E204" s="145"/>
      <c r="F204" s="73"/>
      <c r="G204" s="146"/>
      <c r="H204" s="147"/>
      <c r="I204" s="148"/>
      <c r="J204" s="149"/>
      <c r="K204" s="101"/>
      <c r="L204" s="150"/>
      <c r="M204" s="155"/>
      <c r="N204" s="155"/>
      <c r="O204" s="156"/>
      <c r="P204" s="156"/>
    </row>
    <row r="205">
      <c r="A205" s="132"/>
      <c r="B205" s="132"/>
      <c r="C205" s="74"/>
      <c r="D205" s="144"/>
      <c r="E205" s="145"/>
      <c r="F205" s="73"/>
      <c r="G205" s="146"/>
      <c r="H205" s="147"/>
      <c r="I205" s="148"/>
      <c r="J205" s="149"/>
      <c r="K205" s="101"/>
      <c r="L205" s="150"/>
      <c r="M205" s="155"/>
      <c r="N205" s="155"/>
      <c r="O205" s="156"/>
      <c r="P205" s="156"/>
    </row>
    <row r="206">
      <c r="A206" s="132"/>
      <c r="B206" s="132"/>
      <c r="C206" s="74"/>
      <c r="D206" s="144"/>
      <c r="E206" s="145"/>
      <c r="F206" s="73"/>
      <c r="G206" s="146"/>
      <c r="H206" s="147"/>
      <c r="I206" s="148"/>
      <c r="J206" s="149"/>
      <c r="K206" s="101"/>
      <c r="L206" s="150"/>
      <c r="M206" s="155"/>
      <c r="N206" s="155"/>
      <c r="O206" s="156"/>
      <c r="P206" s="156"/>
    </row>
    <row r="207">
      <c r="A207" s="132"/>
      <c r="B207" s="132"/>
      <c r="C207" s="74"/>
      <c r="D207" s="144"/>
      <c r="E207" s="145"/>
      <c r="F207" s="73"/>
      <c r="G207" s="146"/>
      <c r="H207" s="147"/>
      <c r="I207" s="148"/>
      <c r="J207" s="149"/>
      <c r="K207" s="101"/>
      <c r="L207" s="150"/>
      <c r="M207" s="155"/>
      <c r="N207" s="155"/>
      <c r="O207" s="156"/>
      <c r="P207" s="156"/>
    </row>
    <row r="208">
      <c r="A208" s="132"/>
      <c r="B208" s="132"/>
      <c r="C208" s="74"/>
      <c r="D208" s="144"/>
      <c r="E208" s="145"/>
      <c r="F208" s="73"/>
      <c r="G208" s="146"/>
      <c r="H208" s="147"/>
      <c r="I208" s="148"/>
      <c r="J208" s="149"/>
      <c r="K208" s="101"/>
      <c r="L208" s="150"/>
      <c r="M208" s="155"/>
      <c r="N208" s="155"/>
      <c r="O208" s="156"/>
      <c r="P208" s="156"/>
    </row>
    <row r="209">
      <c r="A209" s="132"/>
      <c r="B209" s="132"/>
      <c r="C209" s="74"/>
      <c r="D209" s="144"/>
      <c r="E209" s="145"/>
      <c r="F209" s="73"/>
      <c r="G209" s="146"/>
      <c r="H209" s="147"/>
      <c r="I209" s="148"/>
      <c r="J209" s="149"/>
      <c r="K209" s="101"/>
      <c r="L209" s="150"/>
      <c r="M209" s="155"/>
      <c r="N209" s="155"/>
      <c r="O209" s="156"/>
      <c r="P209" s="156"/>
    </row>
    <row r="210">
      <c r="A210" s="132"/>
      <c r="B210" s="132"/>
      <c r="C210" s="74"/>
      <c r="D210" s="144"/>
      <c r="E210" s="145"/>
      <c r="F210" s="73"/>
      <c r="G210" s="146"/>
      <c r="H210" s="147"/>
      <c r="I210" s="148"/>
      <c r="J210" s="149"/>
      <c r="K210" s="101"/>
      <c r="L210" s="150"/>
      <c r="M210" s="155"/>
      <c r="N210" s="155"/>
      <c r="O210" s="156"/>
      <c r="P210" s="156"/>
    </row>
    <row r="211">
      <c r="A211" s="132"/>
      <c r="B211" s="132"/>
      <c r="C211" s="74"/>
      <c r="D211" s="144"/>
      <c r="E211" s="145"/>
      <c r="F211" s="73"/>
      <c r="G211" s="146"/>
      <c r="H211" s="147"/>
      <c r="I211" s="148"/>
      <c r="J211" s="149"/>
      <c r="K211" s="101"/>
      <c r="L211" s="150"/>
      <c r="M211" s="155"/>
      <c r="N211" s="155"/>
      <c r="O211" s="156"/>
      <c r="P211" s="156"/>
    </row>
    <row r="212">
      <c r="A212" s="132"/>
      <c r="B212" s="132"/>
      <c r="C212" s="74"/>
      <c r="D212" s="144"/>
      <c r="E212" s="145"/>
      <c r="F212" s="73"/>
      <c r="G212" s="146"/>
      <c r="H212" s="147"/>
      <c r="I212" s="148"/>
      <c r="J212" s="149"/>
      <c r="K212" s="101"/>
      <c r="L212" s="150"/>
      <c r="M212" s="155"/>
      <c r="N212" s="155"/>
      <c r="O212" s="156"/>
      <c r="P212" s="156"/>
    </row>
    <row r="213">
      <c r="A213" s="132"/>
      <c r="B213" s="132"/>
      <c r="C213" s="74"/>
      <c r="D213" s="144"/>
      <c r="E213" s="145"/>
      <c r="F213" s="73"/>
      <c r="G213" s="146"/>
      <c r="H213" s="147"/>
      <c r="I213" s="148"/>
      <c r="J213" s="149"/>
      <c r="K213" s="101"/>
      <c r="L213" s="150"/>
      <c r="M213" s="155"/>
      <c r="N213" s="155"/>
      <c r="O213" s="156"/>
      <c r="P213" s="156"/>
    </row>
    <row r="214">
      <c r="A214" s="132"/>
      <c r="B214" s="132"/>
      <c r="C214" s="74"/>
      <c r="D214" s="144"/>
      <c r="E214" s="145"/>
      <c r="F214" s="73"/>
      <c r="G214" s="146"/>
      <c r="H214" s="147"/>
      <c r="I214" s="148"/>
      <c r="J214" s="149"/>
      <c r="K214" s="101"/>
      <c r="L214" s="150"/>
      <c r="M214" s="155"/>
      <c r="N214" s="155"/>
      <c r="O214" s="156"/>
      <c r="P214" s="156"/>
    </row>
    <row r="215">
      <c r="A215" s="132"/>
      <c r="B215" s="132"/>
      <c r="C215" s="74"/>
      <c r="D215" s="144"/>
      <c r="E215" s="145"/>
      <c r="F215" s="73"/>
      <c r="G215" s="146"/>
      <c r="H215" s="147"/>
      <c r="I215" s="148"/>
      <c r="J215" s="149"/>
      <c r="K215" s="101"/>
      <c r="L215" s="150"/>
      <c r="M215" s="155"/>
      <c r="N215" s="155"/>
      <c r="O215" s="156"/>
      <c r="P215" s="156"/>
    </row>
    <row r="216">
      <c r="A216" s="132"/>
      <c r="B216" s="132"/>
      <c r="C216" s="74"/>
      <c r="D216" s="144"/>
      <c r="E216" s="145"/>
      <c r="F216" s="73"/>
      <c r="G216" s="146"/>
      <c r="H216" s="147"/>
      <c r="I216" s="148"/>
      <c r="J216" s="149"/>
      <c r="K216" s="101"/>
      <c r="L216" s="150"/>
      <c r="M216" s="155"/>
      <c r="N216" s="155"/>
      <c r="O216" s="156"/>
      <c r="P216" s="156"/>
    </row>
    <row r="217">
      <c r="A217" s="132"/>
      <c r="B217" s="132"/>
      <c r="C217" s="74"/>
      <c r="D217" s="144"/>
      <c r="E217" s="145"/>
      <c r="F217" s="73"/>
      <c r="G217" s="146"/>
      <c r="H217" s="147"/>
      <c r="I217" s="148"/>
      <c r="J217" s="149"/>
      <c r="K217" s="101"/>
      <c r="L217" s="150"/>
      <c r="M217" s="155"/>
      <c r="N217" s="155"/>
      <c r="O217" s="156"/>
      <c r="P217" s="156"/>
    </row>
    <row r="218">
      <c r="A218" s="132"/>
      <c r="B218" s="132"/>
      <c r="C218" s="74"/>
      <c r="D218" s="144"/>
      <c r="E218" s="145"/>
      <c r="F218" s="73"/>
      <c r="G218" s="146"/>
      <c r="H218" s="147"/>
      <c r="I218" s="148"/>
      <c r="J218" s="149"/>
      <c r="K218" s="101"/>
      <c r="L218" s="150"/>
      <c r="M218" s="155"/>
      <c r="N218" s="155"/>
      <c r="O218" s="156"/>
      <c r="P218" s="156"/>
    </row>
    <row r="219">
      <c r="A219" s="132"/>
      <c r="B219" s="132"/>
      <c r="C219" s="74"/>
      <c r="D219" s="144"/>
      <c r="E219" s="145"/>
      <c r="F219" s="73"/>
      <c r="G219" s="146"/>
      <c r="H219" s="147"/>
      <c r="I219" s="148"/>
      <c r="J219" s="149"/>
      <c r="K219" s="101"/>
      <c r="L219" s="150"/>
      <c r="M219" s="155"/>
      <c r="N219" s="155"/>
      <c r="O219" s="156"/>
      <c r="P219" s="156"/>
    </row>
    <row r="220">
      <c r="A220" s="132"/>
      <c r="B220" s="132"/>
      <c r="C220" s="74"/>
      <c r="D220" s="144"/>
      <c r="E220" s="145"/>
      <c r="F220" s="73"/>
      <c r="G220" s="146"/>
      <c r="H220" s="147"/>
      <c r="I220" s="148"/>
      <c r="J220" s="149"/>
      <c r="K220" s="101"/>
      <c r="L220" s="150"/>
      <c r="M220" s="155"/>
      <c r="N220" s="155"/>
      <c r="O220" s="156"/>
      <c r="P220" s="156"/>
    </row>
    <row r="221">
      <c r="A221" s="132"/>
      <c r="B221" s="132"/>
      <c r="C221" s="74"/>
      <c r="D221" s="144"/>
      <c r="E221" s="145"/>
      <c r="F221" s="73"/>
      <c r="G221" s="146"/>
      <c r="H221" s="147"/>
      <c r="I221" s="148"/>
      <c r="J221" s="149"/>
      <c r="K221" s="101"/>
      <c r="L221" s="150"/>
      <c r="M221" s="155"/>
      <c r="N221" s="155"/>
      <c r="O221" s="156"/>
      <c r="P221" s="156"/>
    </row>
    <row r="222">
      <c r="A222" s="132"/>
      <c r="B222" s="132"/>
      <c r="C222" s="74"/>
      <c r="D222" s="144"/>
      <c r="E222" s="145"/>
      <c r="F222" s="73"/>
      <c r="G222" s="146"/>
      <c r="H222" s="147"/>
      <c r="I222" s="148"/>
      <c r="J222" s="149"/>
      <c r="K222" s="101"/>
      <c r="L222" s="150"/>
      <c r="M222" s="155"/>
      <c r="N222" s="155"/>
      <c r="O222" s="156"/>
      <c r="P222" s="156"/>
    </row>
    <row r="223">
      <c r="A223" s="132"/>
      <c r="B223" s="132"/>
      <c r="C223" s="74"/>
      <c r="D223" s="144"/>
      <c r="E223" s="145"/>
      <c r="F223" s="73"/>
      <c r="G223" s="146"/>
      <c r="H223" s="147"/>
      <c r="I223" s="148"/>
      <c r="J223" s="149"/>
      <c r="K223" s="101"/>
      <c r="L223" s="150"/>
      <c r="M223" s="155"/>
      <c r="N223" s="155"/>
      <c r="O223" s="156"/>
      <c r="P223" s="156"/>
    </row>
    <row r="224">
      <c r="A224" s="132"/>
      <c r="B224" s="132"/>
      <c r="C224" s="74"/>
      <c r="D224" s="144"/>
      <c r="E224" s="145"/>
      <c r="F224" s="73"/>
      <c r="G224" s="146"/>
      <c r="H224" s="147"/>
      <c r="I224" s="148"/>
      <c r="J224" s="149"/>
      <c r="K224" s="101"/>
      <c r="L224" s="150"/>
      <c r="M224" s="155"/>
      <c r="N224" s="155"/>
      <c r="O224" s="156"/>
      <c r="P224" s="156"/>
    </row>
    <row r="225">
      <c r="A225" s="132"/>
      <c r="B225" s="132"/>
      <c r="C225" s="74"/>
      <c r="D225" s="144"/>
      <c r="E225" s="145"/>
      <c r="F225" s="73"/>
      <c r="G225" s="146"/>
      <c r="H225" s="147"/>
      <c r="I225" s="148"/>
      <c r="J225" s="149"/>
      <c r="K225" s="101"/>
      <c r="L225" s="150"/>
      <c r="M225" s="155"/>
      <c r="N225" s="155"/>
      <c r="O225" s="156"/>
      <c r="P225" s="156"/>
    </row>
    <row r="226">
      <c r="A226" s="132"/>
      <c r="B226" s="132"/>
      <c r="C226" s="74"/>
      <c r="D226" s="144"/>
      <c r="E226" s="145"/>
      <c r="F226" s="73"/>
      <c r="G226" s="146"/>
      <c r="H226" s="147"/>
      <c r="I226" s="148"/>
      <c r="J226" s="149"/>
      <c r="K226" s="101"/>
      <c r="L226" s="150"/>
      <c r="M226" s="155"/>
      <c r="N226" s="155"/>
      <c r="O226" s="156"/>
      <c r="P226" s="156"/>
    </row>
    <row r="227">
      <c r="A227" s="132"/>
      <c r="B227" s="132"/>
      <c r="C227" s="74"/>
      <c r="D227" s="144"/>
      <c r="E227" s="145"/>
      <c r="F227" s="73"/>
      <c r="G227" s="146"/>
      <c r="H227" s="147"/>
      <c r="I227" s="148"/>
      <c r="J227" s="149"/>
      <c r="K227" s="101"/>
      <c r="L227" s="150"/>
      <c r="M227" s="155"/>
      <c r="N227" s="155"/>
      <c r="O227" s="156"/>
      <c r="P227" s="156"/>
    </row>
    <row r="228">
      <c r="A228" s="132"/>
      <c r="B228" s="132"/>
      <c r="C228" s="74"/>
      <c r="D228" s="144"/>
      <c r="E228" s="145"/>
      <c r="F228" s="73"/>
      <c r="G228" s="146"/>
      <c r="H228" s="147"/>
      <c r="I228" s="148"/>
      <c r="J228" s="149"/>
      <c r="K228" s="101"/>
      <c r="L228" s="150"/>
      <c r="M228" s="155"/>
      <c r="N228" s="155"/>
      <c r="O228" s="156"/>
      <c r="P228" s="156"/>
    </row>
    <row r="229">
      <c r="A229" s="132"/>
      <c r="B229" s="132"/>
      <c r="C229" s="74"/>
      <c r="D229" s="144"/>
      <c r="E229" s="145"/>
      <c r="F229" s="73"/>
      <c r="G229" s="146"/>
      <c r="H229" s="147"/>
      <c r="I229" s="148"/>
      <c r="J229" s="149"/>
      <c r="K229" s="101"/>
      <c r="L229" s="150"/>
      <c r="M229" s="155"/>
      <c r="N229" s="155"/>
      <c r="O229" s="156"/>
      <c r="P229" s="156"/>
    </row>
    <row r="230">
      <c r="A230" s="132"/>
      <c r="B230" s="132"/>
      <c r="C230" s="74"/>
      <c r="D230" s="144"/>
      <c r="E230" s="145"/>
      <c r="F230" s="73"/>
      <c r="G230" s="146"/>
      <c r="H230" s="147"/>
      <c r="I230" s="148"/>
      <c r="J230" s="149"/>
      <c r="K230" s="101"/>
      <c r="L230" s="150"/>
      <c r="M230" s="155"/>
      <c r="N230" s="155"/>
      <c r="O230" s="156"/>
      <c r="P230" s="156"/>
    </row>
    <row r="231">
      <c r="A231" s="132"/>
      <c r="B231" s="132"/>
      <c r="C231" s="74"/>
      <c r="D231" s="144"/>
      <c r="E231" s="145"/>
      <c r="F231" s="73"/>
      <c r="G231" s="146"/>
      <c r="H231" s="147"/>
      <c r="I231" s="148"/>
      <c r="J231" s="149"/>
      <c r="K231" s="101"/>
      <c r="L231" s="150"/>
      <c r="M231" s="155"/>
      <c r="N231" s="155"/>
      <c r="O231" s="156"/>
      <c r="P231" s="156"/>
    </row>
    <row r="232">
      <c r="A232" s="132"/>
      <c r="B232" s="132"/>
      <c r="C232" s="74"/>
      <c r="D232" s="144"/>
      <c r="E232" s="145"/>
      <c r="F232" s="73"/>
      <c r="G232" s="146"/>
      <c r="H232" s="147"/>
      <c r="I232" s="148"/>
      <c r="J232" s="149"/>
      <c r="K232" s="101"/>
      <c r="L232" s="150"/>
      <c r="M232" s="155"/>
      <c r="N232" s="155"/>
      <c r="O232" s="156"/>
      <c r="P232" s="156"/>
    </row>
    <row r="233">
      <c r="A233" s="132"/>
      <c r="B233" s="132"/>
      <c r="C233" s="74"/>
      <c r="D233" s="144"/>
      <c r="E233" s="145"/>
      <c r="F233" s="73"/>
      <c r="G233" s="146"/>
      <c r="H233" s="147"/>
      <c r="I233" s="148"/>
      <c r="J233" s="149"/>
      <c r="K233" s="101"/>
      <c r="L233" s="150"/>
      <c r="M233" s="155"/>
      <c r="N233" s="155"/>
      <c r="O233" s="156"/>
      <c r="P233" s="156"/>
    </row>
    <row r="234">
      <c r="A234" s="132"/>
      <c r="B234" s="132"/>
      <c r="C234" s="74"/>
      <c r="D234" s="144"/>
      <c r="E234" s="145"/>
      <c r="F234" s="73"/>
      <c r="G234" s="146"/>
      <c r="H234" s="147"/>
      <c r="I234" s="148"/>
      <c r="J234" s="149"/>
      <c r="K234" s="101"/>
      <c r="L234" s="150"/>
      <c r="M234" s="155"/>
      <c r="N234" s="155"/>
      <c r="O234" s="156"/>
      <c r="P234" s="156"/>
    </row>
    <row r="235">
      <c r="A235" s="132"/>
      <c r="B235" s="132"/>
      <c r="C235" s="74"/>
      <c r="D235" s="144"/>
      <c r="E235" s="145"/>
      <c r="F235" s="73"/>
      <c r="G235" s="146"/>
      <c r="H235" s="147"/>
      <c r="I235" s="148"/>
      <c r="J235" s="149"/>
      <c r="K235" s="101"/>
      <c r="L235" s="150"/>
      <c r="M235" s="155"/>
      <c r="N235" s="155"/>
      <c r="O235" s="156"/>
      <c r="P235" s="156"/>
    </row>
    <row r="236">
      <c r="A236" s="132"/>
      <c r="B236" s="132"/>
      <c r="C236" s="74"/>
      <c r="D236" s="144"/>
      <c r="E236" s="145"/>
      <c r="F236" s="73"/>
      <c r="G236" s="146"/>
      <c r="H236" s="147"/>
      <c r="I236" s="148"/>
      <c r="J236" s="149"/>
      <c r="K236" s="101"/>
      <c r="L236" s="150"/>
      <c r="M236" s="155"/>
      <c r="N236" s="155"/>
      <c r="O236" s="156"/>
      <c r="P236" s="156"/>
    </row>
    <row r="237">
      <c r="A237" s="132"/>
      <c r="B237" s="132"/>
      <c r="C237" s="74"/>
      <c r="D237" s="144"/>
      <c r="E237" s="145"/>
      <c r="F237" s="73"/>
      <c r="G237" s="146"/>
      <c r="H237" s="147"/>
      <c r="I237" s="148"/>
      <c r="J237" s="149"/>
      <c r="K237" s="101"/>
      <c r="L237" s="150"/>
      <c r="M237" s="155"/>
      <c r="N237" s="155"/>
      <c r="O237" s="156"/>
      <c r="P237" s="156"/>
    </row>
    <row r="238">
      <c r="A238" s="132"/>
      <c r="B238" s="132"/>
      <c r="C238" s="74"/>
      <c r="D238" s="144"/>
      <c r="E238" s="145"/>
      <c r="F238" s="73"/>
      <c r="G238" s="146"/>
      <c r="H238" s="147"/>
      <c r="I238" s="148"/>
      <c r="J238" s="149"/>
      <c r="K238" s="101"/>
      <c r="L238" s="150"/>
      <c r="M238" s="155"/>
      <c r="N238" s="155"/>
      <c r="O238" s="156"/>
      <c r="P238" s="156"/>
    </row>
    <row r="239">
      <c r="A239" s="132"/>
      <c r="B239" s="132"/>
      <c r="C239" s="74"/>
      <c r="D239" s="144"/>
      <c r="E239" s="145"/>
      <c r="F239" s="73"/>
      <c r="G239" s="146"/>
      <c r="H239" s="147"/>
      <c r="I239" s="148"/>
      <c r="J239" s="149"/>
      <c r="K239" s="101"/>
      <c r="L239" s="150"/>
      <c r="M239" s="155"/>
      <c r="N239" s="155"/>
      <c r="O239" s="156"/>
      <c r="P239" s="156"/>
    </row>
    <row r="240">
      <c r="A240" s="132"/>
      <c r="B240" s="132"/>
      <c r="C240" s="74"/>
      <c r="D240" s="144"/>
      <c r="E240" s="145"/>
      <c r="F240" s="73"/>
      <c r="G240" s="146"/>
      <c r="H240" s="147"/>
      <c r="I240" s="148"/>
      <c r="J240" s="149"/>
      <c r="K240" s="101"/>
      <c r="L240" s="150"/>
      <c r="M240" s="155"/>
      <c r="N240" s="155"/>
      <c r="O240" s="156"/>
      <c r="P240" s="156"/>
    </row>
    <row r="241">
      <c r="A241" s="132"/>
      <c r="B241" s="132"/>
      <c r="C241" s="74"/>
      <c r="D241" s="144"/>
      <c r="E241" s="145"/>
      <c r="F241" s="73"/>
      <c r="G241" s="146"/>
      <c r="H241" s="147"/>
      <c r="I241" s="148"/>
      <c r="J241" s="149"/>
      <c r="K241" s="101"/>
      <c r="L241" s="150"/>
      <c r="M241" s="155"/>
      <c r="N241" s="155"/>
      <c r="O241" s="156"/>
      <c r="P241" s="156"/>
    </row>
    <row r="242">
      <c r="A242" s="132"/>
      <c r="B242" s="132"/>
      <c r="C242" s="74"/>
      <c r="D242" s="144"/>
      <c r="E242" s="145"/>
      <c r="F242" s="73"/>
      <c r="G242" s="146"/>
      <c r="H242" s="147"/>
      <c r="I242" s="148"/>
      <c r="J242" s="149"/>
      <c r="K242" s="101"/>
      <c r="L242" s="150"/>
      <c r="M242" s="155"/>
      <c r="N242" s="155"/>
      <c r="O242" s="156"/>
      <c r="P242" s="156"/>
    </row>
    <row r="243">
      <c r="A243" s="132"/>
      <c r="B243" s="132"/>
      <c r="C243" s="74"/>
      <c r="D243" s="144"/>
      <c r="E243" s="145"/>
      <c r="F243" s="73"/>
      <c r="G243" s="146"/>
      <c r="H243" s="147"/>
      <c r="I243" s="148"/>
      <c r="J243" s="149"/>
      <c r="K243" s="101"/>
      <c r="L243" s="150"/>
      <c r="M243" s="155"/>
      <c r="N243" s="155"/>
      <c r="O243" s="156"/>
      <c r="P243" s="156"/>
    </row>
    <row r="244">
      <c r="A244" s="132"/>
      <c r="B244" s="132"/>
      <c r="C244" s="74"/>
      <c r="D244" s="144"/>
      <c r="E244" s="145"/>
      <c r="F244" s="73"/>
      <c r="G244" s="146"/>
      <c r="H244" s="147"/>
      <c r="I244" s="148"/>
      <c r="J244" s="149"/>
      <c r="K244" s="101"/>
      <c r="L244" s="150"/>
      <c r="M244" s="155"/>
      <c r="N244" s="155"/>
      <c r="O244" s="156"/>
      <c r="P244" s="156"/>
    </row>
    <row r="245">
      <c r="A245" s="132"/>
      <c r="B245" s="132"/>
      <c r="C245" s="74"/>
      <c r="D245" s="144"/>
      <c r="E245" s="145"/>
      <c r="F245" s="73"/>
      <c r="G245" s="146"/>
      <c r="H245" s="147"/>
      <c r="I245" s="148"/>
      <c r="J245" s="149"/>
      <c r="K245" s="101"/>
      <c r="L245" s="150"/>
      <c r="M245" s="155"/>
      <c r="N245" s="155"/>
      <c r="O245" s="156"/>
      <c r="P245" s="156"/>
    </row>
    <row r="246">
      <c r="A246" s="132"/>
      <c r="B246" s="132"/>
      <c r="C246" s="74"/>
      <c r="D246" s="144"/>
      <c r="E246" s="145"/>
      <c r="F246" s="73"/>
      <c r="G246" s="146"/>
      <c r="H246" s="147"/>
      <c r="I246" s="148"/>
      <c r="J246" s="149"/>
      <c r="K246" s="101"/>
      <c r="L246" s="150"/>
      <c r="M246" s="155"/>
      <c r="N246" s="155"/>
      <c r="O246" s="156"/>
      <c r="P246" s="156"/>
    </row>
    <row r="247">
      <c r="A247" s="132"/>
      <c r="B247" s="132"/>
      <c r="C247" s="74"/>
      <c r="D247" s="144"/>
      <c r="E247" s="145"/>
      <c r="F247" s="73"/>
      <c r="G247" s="146"/>
      <c r="H247" s="147"/>
      <c r="I247" s="148"/>
      <c r="J247" s="149"/>
      <c r="K247" s="101"/>
      <c r="L247" s="150"/>
      <c r="M247" s="155"/>
      <c r="N247" s="155"/>
      <c r="O247" s="156"/>
      <c r="P247" s="156"/>
    </row>
    <row r="248">
      <c r="A248" s="132"/>
      <c r="B248" s="132"/>
      <c r="C248" s="74"/>
      <c r="D248" s="144"/>
      <c r="E248" s="145"/>
      <c r="F248" s="73"/>
      <c r="G248" s="146"/>
      <c r="H248" s="147"/>
      <c r="I248" s="148"/>
      <c r="J248" s="149"/>
      <c r="K248" s="101"/>
      <c r="L248" s="150"/>
      <c r="M248" s="155"/>
      <c r="N248" s="155"/>
      <c r="O248" s="156"/>
      <c r="P248" s="156"/>
    </row>
    <row r="249">
      <c r="A249" s="132"/>
      <c r="B249" s="132"/>
      <c r="C249" s="74"/>
      <c r="D249" s="144"/>
      <c r="E249" s="145"/>
      <c r="F249" s="73"/>
      <c r="G249" s="146"/>
      <c r="H249" s="147"/>
      <c r="I249" s="148"/>
      <c r="J249" s="149"/>
      <c r="K249" s="101"/>
      <c r="L249" s="150"/>
      <c r="M249" s="155"/>
      <c r="N249" s="155"/>
      <c r="O249" s="156"/>
      <c r="P249" s="156"/>
    </row>
    <row r="250">
      <c r="A250" s="132"/>
      <c r="B250" s="132"/>
      <c r="C250" s="74"/>
      <c r="D250" s="144"/>
      <c r="E250" s="145"/>
      <c r="F250" s="73"/>
      <c r="G250" s="146"/>
      <c r="H250" s="147"/>
      <c r="I250" s="148"/>
      <c r="J250" s="149"/>
      <c r="K250" s="101"/>
      <c r="L250" s="150"/>
      <c r="M250" s="155"/>
      <c r="N250" s="155"/>
      <c r="O250" s="156"/>
      <c r="P250" s="156"/>
    </row>
    <row r="251">
      <c r="A251" s="132"/>
      <c r="B251" s="132"/>
      <c r="C251" s="74"/>
      <c r="D251" s="144"/>
      <c r="E251" s="145"/>
      <c r="F251" s="73"/>
      <c r="G251" s="146"/>
      <c r="H251" s="147"/>
      <c r="I251" s="148"/>
      <c r="J251" s="149"/>
      <c r="K251" s="101"/>
      <c r="L251" s="150"/>
      <c r="M251" s="155"/>
      <c r="N251" s="155"/>
      <c r="O251" s="156"/>
      <c r="P251" s="156"/>
    </row>
    <row r="252">
      <c r="A252" s="132"/>
      <c r="B252" s="132"/>
      <c r="C252" s="74"/>
      <c r="D252" s="144"/>
      <c r="E252" s="145"/>
      <c r="F252" s="73"/>
      <c r="G252" s="146"/>
      <c r="H252" s="147"/>
      <c r="I252" s="148"/>
      <c r="J252" s="149"/>
      <c r="K252" s="101"/>
      <c r="L252" s="150"/>
      <c r="M252" s="155"/>
      <c r="N252" s="155"/>
      <c r="O252" s="156"/>
      <c r="P252" s="156"/>
    </row>
    <row r="253">
      <c r="A253" s="132"/>
      <c r="B253" s="132"/>
      <c r="C253" s="74"/>
      <c r="D253" s="144"/>
      <c r="E253" s="145"/>
      <c r="F253" s="73"/>
      <c r="G253" s="146"/>
      <c r="H253" s="147"/>
      <c r="I253" s="148"/>
      <c r="J253" s="149"/>
      <c r="K253" s="101"/>
      <c r="L253" s="150"/>
      <c r="M253" s="155"/>
      <c r="N253" s="155"/>
      <c r="O253" s="156"/>
      <c r="P253" s="156"/>
    </row>
    <row r="254">
      <c r="A254" s="132"/>
      <c r="B254" s="132"/>
      <c r="C254" s="74"/>
      <c r="D254" s="144"/>
      <c r="E254" s="145"/>
      <c r="F254" s="73"/>
      <c r="G254" s="146"/>
      <c r="H254" s="147"/>
      <c r="I254" s="148"/>
      <c r="J254" s="149"/>
      <c r="K254" s="101"/>
      <c r="L254" s="150"/>
      <c r="M254" s="155"/>
      <c r="N254" s="155"/>
      <c r="O254" s="156"/>
      <c r="P254" s="156"/>
    </row>
    <row r="255">
      <c r="A255" s="132"/>
      <c r="B255" s="132"/>
      <c r="C255" s="74"/>
      <c r="D255" s="144"/>
      <c r="E255" s="145"/>
      <c r="F255" s="73"/>
      <c r="G255" s="146"/>
      <c r="H255" s="147"/>
      <c r="I255" s="148"/>
      <c r="J255" s="149"/>
      <c r="K255" s="101"/>
      <c r="L255" s="150"/>
      <c r="M255" s="155"/>
      <c r="N255" s="155"/>
      <c r="O255" s="156"/>
      <c r="P255" s="156"/>
    </row>
    <row r="256">
      <c r="A256" s="132"/>
      <c r="B256" s="132"/>
      <c r="C256" s="74"/>
      <c r="D256" s="144"/>
      <c r="E256" s="145"/>
      <c r="F256" s="73"/>
      <c r="G256" s="146"/>
      <c r="H256" s="147"/>
      <c r="I256" s="148"/>
      <c r="J256" s="149"/>
      <c r="K256" s="101"/>
      <c r="L256" s="150"/>
      <c r="M256" s="155"/>
      <c r="N256" s="155"/>
      <c r="O256" s="156"/>
      <c r="P256" s="156"/>
    </row>
    <row r="257">
      <c r="A257" s="132"/>
      <c r="B257" s="132"/>
      <c r="C257" s="74"/>
      <c r="D257" s="144"/>
      <c r="E257" s="145"/>
      <c r="F257" s="73"/>
      <c r="G257" s="146"/>
      <c r="H257" s="147"/>
      <c r="I257" s="148"/>
      <c r="J257" s="149"/>
      <c r="K257" s="101"/>
      <c r="L257" s="150"/>
      <c r="M257" s="155"/>
      <c r="N257" s="155"/>
      <c r="O257" s="156"/>
      <c r="P257" s="156"/>
    </row>
    <row r="258">
      <c r="A258" s="132"/>
      <c r="B258" s="132"/>
      <c r="C258" s="74"/>
      <c r="D258" s="144"/>
      <c r="E258" s="145"/>
      <c r="F258" s="73"/>
      <c r="G258" s="146"/>
      <c r="H258" s="147"/>
      <c r="I258" s="148"/>
      <c r="J258" s="149"/>
      <c r="K258" s="101"/>
      <c r="L258" s="150"/>
      <c r="M258" s="155"/>
      <c r="N258" s="155"/>
      <c r="O258" s="156"/>
      <c r="P258" s="156"/>
    </row>
    <row r="259">
      <c r="A259" s="132"/>
      <c r="B259" s="132"/>
      <c r="C259" s="74"/>
      <c r="D259" s="144"/>
      <c r="E259" s="145"/>
      <c r="F259" s="73"/>
      <c r="G259" s="146"/>
      <c r="H259" s="147"/>
      <c r="I259" s="148"/>
      <c r="J259" s="149"/>
      <c r="K259" s="101"/>
      <c r="L259" s="150"/>
      <c r="M259" s="155"/>
      <c r="N259" s="155"/>
      <c r="O259" s="156"/>
      <c r="P259" s="156"/>
    </row>
    <row r="260">
      <c r="A260" s="132"/>
      <c r="B260" s="132"/>
      <c r="C260" s="74"/>
      <c r="D260" s="144"/>
      <c r="E260" s="145"/>
      <c r="F260" s="73"/>
      <c r="G260" s="146"/>
      <c r="H260" s="147"/>
      <c r="I260" s="148"/>
      <c r="J260" s="149"/>
      <c r="K260" s="101"/>
      <c r="L260" s="150"/>
      <c r="M260" s="155"/>
      <c r="N260" s="155"/>
      <c r="O260" s="156"/>
      <c r="P260" s="156"/>
    </row>
    <row r="261">
      <c r="A261" s="132"/>
      <c r="B261" s="132"/>
      <c r="C261" s="74"/>
      <c r="D261" s="144"/>
      <c r="E261" s="145"/>
      <c r="F261" s="73"/>
      <c r="G261" s="146"/>
      <c r="H261" s="147"/>
      <c r="I261" s="148"/>
      <c r="J261" s="149"/>
      <c r="K261" s="101"/>
      <c r="L261" s="150"/>
      <c r="M261" s="155"/>
      <c r="N261" s="155"/>
      <c r="O261" s="156"/>
      <c r="P261" s="156"/>
    </row>
    <row r="262">
      <c r="A262" s="132"/>
      <c r="B262" s="132"/>
      <c r="C262" s="74"/>
      <c r="D262" s="144"/>
      <c r="E262" s="145"/>
      <c r="F262" s="73"/>
      <c r="G262" s="146"/>
      <c r="H262" s="147"/>
      <c r="I262" s="148"/>
      <c r="J262" s="149"/>
      <c r="K262" s="101"/>
      <c r="L262" s="150"/>
      <c r="M262" s="155"/>
      <c r="N262" s="155"/>
      <c r="O262" s="156"/>
      <c r="P262" s="156"/>
    </row>
    <row r="263">
      <c r="A263" s="132"/>
      <c r="B263" s="132"/>
      <c r="C263" s="74"/>
      <c r="D263" s="144"/>
      <c r="E263" s="145"/>
      <c r="F263" s="73"/>
      <c r="G263" s="146"/>
      <c r="H263" s="147"/>
      <c r="I263" s="148"/>
      <c r="J263" s="149"/>
      <c r="K263" s="101"/>
      <c r="L263" s="150"/>
      <c r="M263" s="155"/>
      <c r="N263" s="155"/>
      <c r="O263" s="156"/>
      <c r="P263" s="156"/>
    </row>
    <row r="264">
      <c r="A264" s="132"/>
      <c r="B264" s="132"/>
      <c r="C264" s="74"/>
      <c r="D264" s="144"/>
      <c r="E264" s="145"/>
      <c r="F264" s="73"/>
      <c r="G264" s="146"/>
      <c r="H264" s="147"/>
      <c r="I264" s="148"/>
      <c r="J264" s="149"/>
      <c r="K264" s="101"/>
      <c r="L264" s="150"/>
      <c r="M264" s="155"/>
      <c r="N264" s="155"/>
      <c r="O264" s="156"/>
      <c r="P264" s="156"/>
    </row>
    <row r="265">
      <c r="A265" s="132"/>
      <c r="B265" s="132"/>
      <c r="C265" s="74"/>
      <c r="D265" s="144"/>
      <c r="E265" s="145"/>
      <c r="F265" s="73"/>
      <c r="G265" s="146"/>
      <c r="H265" s="147"/>
      <c r="I265" s="148"/>
      <c r="J265" s="149"/>
      <c r="K265" s="101"/>
      <c r="L265" s="150"/>
      <c r="M265" s="155"/>
      <c r="N265" s="155"/>
      <c r="O265" s="156"/>
      <c r="P265" s="156"/>
    </row>
    <row r="266">
      <c r="A266" s="132"/>
      <c r="B266" s="132"/>
      <c r="C266" s="74"/>
      <c r="D266" s="144"/>
      <c r="E266" s="145"/>
      <c r="F266" s="73"/>
      <c r="G266" s="146"/>
      <c r="H266" s="147"/>
      <c r="I266" s="148"/>
      <c r="J266" s="149"/>
      <c r="K266" s="101"/>
      <c r="L266" s="150"/>
      <c r="M266" s="155"/>
      <c r="N266" s="155"/>
      <c r="O266" s="156"/>
      <c r="P266" s="156"/>
    </row>
    <row r="267">
      <c r="A267" s="132"/>
      <c r="B267" s="132"/>
      <c r="C267" s="74"/>
      <c r="D267" s="144"/>
      <c r="E267" s="145"/>
      <c r="F267" s="73"/>
      <c r="G267" s="146"/>
      <c r="H267" s="147"/>
      <c r="I267" s="148"/>
      <c r="J267" s="149"/>
      <c r="K267" s="101"/>
      <c r="L267" s="150"/>
      <c r="M267" s="155"/>
      <c r="N267" s="155"/>
      <c r="O267" s="156"/>
      <c r="P267" s="156"/>
    </row>
    <row r="268">
      <c r="A268" s="132"/>
      <c r="B268" s="132"/>
      <c r="C268" s="74"/>
      <c r="D268" s="144"/>
      <c r="E268" s="145"/>
      <c r="F268" s="73"/>
      <c r="G268" s="146"/>
      <c r="H268" s="147"/>
      <c r="I268" s="148"/>
      <c r="J268" s="149"/>
      <c r="K268" s="101"/>
      <c r="L268" s="150"/>
      <c r="M268" s="155"/>
      <c r="N268" s="155"/>
      <c r="O268" s="156"/>
      <c r="P268" s="156"/>
    </row>
    <row r="269">
      <c r="A269" s="132"/>
      <c r="B269" s="132"/>
      <c r="C269" s="74"/>
      <c r="D269" s="144"/>
      <c r="E269" s="145"/>
      <c r="F269" s="73"/>
      <c r="G269" s="146"/>
      <c r="H269" s="147"/>
      <c r="I269" s="148"/>
      <c r="J269" s="149"/>
      <c r="K269" s="101"/>
      <c r="L269" s="150"/>
      <c r="M269" s="155"/>
      <c r="N269" s="155"/>
      <c r="O269" s="156"/>
      <c r="P269" s="156"/>
    </row>
    <row r="270">
      <c r="A270" s="132"/>
      <c r="B270" s="132"/>
      <c r="C270" s="74"/>
      <c r="D270" s="144"/>
      <c r="E270" s="145"/>
      <c r="F270" s="73"/>
      <c r="G270" s="146"/>
      <c r="H270" s="147"/>
      <c r="I270" s="148"/>
      <c r="J270" s="149"/>
      <c r="K270" s="101"/>
      <c r="L270" s="150"/>
      <c r="M270" s="155"/>
      <c r="N270" s="155"/>
      <c r="O270" s="156"/>
      <c r="P270" s="156"/>
    </row>
    <row r="271">
      <c r="A271" s="132"/>
      <c r="B271" s="132"/>
      <c r="C271" s="74"/>
      <c r="D271" s="144"/>
      <c r="E271" s="145"/>
      <c r="F271" s="73"/>
      <c r="G271" s="146"/>
      <c r="H271" s="147"/>
      <c r="I271" s="148"/>
      <c r="J271" s="149"/>
      <c r="K271" s="101"/>
      <c r="L271" s="150"/>
      <c r="M271" s="155"/>
      <c r="N271" s="155"/>
      <c r="O271" s="156"/>
      <c r="P271" s="156"/>
    </row>
    <row r="272">
      <c r="A272" s="132"/>
      <c r="B272" s="132"/>
      <c r="C272" s="74"/>
      <c r="D272" s="144"/>
      <c r="E272" s="145"/>
      <c r="F272" s="73"/>
      <c r="G272" s="146"/>
      <c r="H272" s="147"/>
      <c r="I272" s="148"/>
      <c r="J272" s="149"/>
      <c r="K272" s="101"/>
      <c r="L272" s="150"/>
      <c r="M272" s="155"/>
      <c r="N272" s="155"/>
      <c r="O272" s="156"/>
      <c r="P272" s="156"/>
    </row>
    <row r="273">
      <c r="A273" s="132"/>
      <c r="B273" s="132"/>
      <c r="C273" s="74"/>
      <c r="D273" s="144"/>
      <c r="E273" s="145"/>
      <c r="F273" s="73"/>
      <c r="G273" s="146"/>
      <c r="H273" s="147"/>
      <c r="I273" s="148"/>
      <c r="J273" s="149"/>
      <c r="K273" s="101"/>
      <c r="L273" s="150"/>
      <c r="M273" s="155"/>
      <c r="N273" s="155"/>
      <c r="O273" s="156"/>
      <c r="P273" s="156"/>
    </row>
    <row r="274">
      <c r="A274" s="132"/>
      <c r="B274" s="132"/>
      <c r="C274" s="74"/>
      <c r="D274" s="144"/>
      <c r="E274" s="145"/>
      <c r="F274" s="73"/>
      <c r="G274" s="146"/>
      <c r="H274" s="147"/>
      <c r="I274" s="148"/>
      <c r="J274" s="149"/>
      <c r="K274" s="101"/>
      <c r="L274" s="150"/>
      <c r="M274" s="155"/>
      <c r="N274" s="155"/>
      <c r="O274" s="156"/>
      <c r="P274" s="156"/>
    </row>
    <row r="275">
      <c r="A275" s="132"/>
      <c r="B275" s="132"/>
      <c r="C275" s="74"/>
      <c r="D275" s="144"/>
      <c r="E275" s="145"/>
      <c r="F275" s="73"/>
      <c r="G275" s="146"/>
      <c r="H275" s="147"/>
      <c r="I275" s="148"/>
      <c r="J275" s="149"/>
      <c r="K275" s="101"/>
      <c r="L275" s="150"/>
      <c r="M275" s="155"/>
      <c r="N275" s="155"/>
      <c r="O275" s="156"/>
      <c r="P275" s="156"/>
    </row>
    <row r="276">
      <c r="A276" s="132"/>
      <c r="B276" s="132"/>
      <c r="C276" s="74"/>
      <c r="D276" s="144"/>
      <c r="E276" s="145"/>
      <c r="F276" s="73"/>
      <c r="G276" s="146"/>
      <c r="H276" s="147"/>
      <c r="I276" s="148"/>
      <c r="J276" s="149"/>
      <c r="K276" s="101"/>
      <c r="L276" s="150"/>
      <c r="M276" s="155"/>
      <c r="N276" s="155"/>
      <c r="O276" s="156"/>
      <c r="P276" s="156"/>
    </row>
    <row r="277">
      <c r="A277" s="132"/>
      <c r="B277" s="132"/>
      <c r="C277" s="74"/>
      <c r="D277" s="144"/>
      <c r="E277" s="145"/>
      <c r="F277" s="73"/>
      <c r="G277" s="146"/>
      <c r="H277" s="147"/>
      <c r="I277" s="148"/>
      <c r="J277" s="149"/>
      <c r="K277" s="101"/>
      <c r="L277" s="150"/>
      <c r="M277" s="155"/>
      <c r="N277" s="155"/>
      <c r="O277" s="156"/>
      <c r="P277" s="156"/>
    </row>
    <row r="278">
      <c r="A278" s="132"/>
      <c r="B278" s="132"/>
      <c r="C278" s="74"/>
      <c r="D278" s="144"/>
      <c r="E278" s="145"/>
      <c r="F278" s="73"/>
      <c r="G278" s="146"/>
      <c r="H278" s="147"/>
      <c r="I278" s="148"/>
      <c r="J278" s="149"/>
      <c r="K278" s="101"/>
      <c r="L278" s="150"/>
      <c r="M278" s="155"/>
      <c r="N278" s="155"/>
      <c r="O278" s="156"/>
      <c r="P278" s="156"/>
    </row>
    <row r="279">
      <c r="A279" s="132"/>
      <c r="B279" s="132"/>
      <c r="C279" s="74"/>
      <c r="D279" s="144"/>
      <c r="E279" s="145"/>
      <c r="F279" s="73"/>
      <c r="G279" s="146"/>
      <c r="H279" s="147"/>
      <c r="I279" s="148"/>
      <c r="J279" s="149"/>
      <c r="K279" s="101"/>
      <c r="L279" s="150"/>
      <c r="M279" s="155"/>
      <c r="N279" s="155"/>
      <c r="O279" s="156"/>
      <c r="P279" s="156"/>
    </row>
    <row r="280">
      <c r="A280" s="132"/>
      <c r="B280" s="132"/>
      <c r="C280" s="74"/>
      <c r="D280" s="144"/>
      <c r="E280" s="145"/>
      <c r="F280" s="73"/>
      <c r="G280" s="146"/>
      <c r="H280" s="147"/>
      <c r="I280" s="148"/>
      <c r="J280" s="149"/>
      <c r="K280" s="101"/>
      <c r="L280" s="150"/>
      <c r="M280" s="155"/>
      <c r="N280" s="155"/>
      <c r="O280" s="156"/>
      <c r="P280" s="156"/>
    </row>
    <row r="281">
      <c r="A281" s="132"/>
      <c r="B281" s="132"/>
      <c r="C281" s="74"/>
      <c r="D281" s="144"/>
      <c r="E281" s="145"/>
      <c r="F281" s="73"/>
      <c r="G281" s="146"/>
      <c r="H281" s="147"/>
      <c r="I281" s="148"/>
      <c r="J281" s="149"/>
      <c r="K281" s="101"/>
      <c r="L281" s="150"/>
      <c r="M281" s="155"/>
      <c r="N281" s="155"/>
      <c r="O281" s="156"/>
      <c r="P281" s="156"/>
    </row>
    <row r="282">
      <c r="A282" s="132"/>
      <c r="B282" s="132"/>
      <c r="C282" s="74"/>
      <c r="D282" s="144"/>
      <c r="E282" s="145"/>
      <c r="F282" s="73"/>
      <c r="G282" s="146"/>
      <c r="H282" s="147"/>
      <c r="I282" s="148"/>
      <c r="J282" s="149"/>
      <c r="K282" s="101"/>
      <c r="L282" s="150"/>
      <c r="M282" s="155"/>
      <c r="N282" s="155"/>
      <c r="O282" s="156"/>
      <c r="P282" s="156"/>
    </row>
    <row r="283">
      <c r="A283" s="132"/>
      <c r="B283" s="132"/>
      <c r="C283" s="74"/>
      <c r="D283" s="144"/>
      <c r="E283" s="145"/>
      <c r="F283" s="73"/>
      <c r="G283" s="146"/>
      <c r="H283" s="147"/>
      <c r="I283" s="148"/>
      <c r="J283" s="149"/>
      <c r="K283" s="101"/>
      <c r="L283" s="150"/>
      <c r="M283" s="155"/>
      <c r="N283" s="155"/>
      <c r="O283" s="156"/>
      <c r="P283" s="156"/>
    </row>
    <row r="284">
      <c r="A284" s="132"/>
      <c r="B284" s="132"/>
      <c r="C284" s="74"/>
      <c r="D284" s="144"/>
      <c r="E284" s="145"/>
      <c r="F284" s="73"/>
      <c r="G284" s="146"/>
      <c r="H284" s="147"/>
      <c r="I284" s="148"/>
      <c r="J284" s="149"/>
      <c r="K284" s="101"/>
      <c r="L284" s="150"/>
      <c r="M284" s="155"/>
      <c r="N284" s="155"/>
      <c r="O284" s="156"/>
      <c r="P284" s="156"/>
    </row>
    <row r="285">
      <c r="A285" s="132"/>
      <c r="B285" s="132"/>
      <c r="C285" s="74"/>
      <c r="D285" s="144"/>
      <c r="E285" s="145"/>
      <c r="F285" s="73"/>
      <c r="G285" s="146"/>
      <c r="H285" s="147"/>
      <c r="I285" s="148"/>
      <c r="J285" s="149"/>
      <c r="K285" s="101"/>
      <c r="L285" s="150"/>
      <c r="M285" s="155"/>
      <c r="N285" s="155"/>
      <c r="O285" s="156"/>
      <c r="P285" s="156"/>
    </row>
    <row r="286">
      <c r="A286" s="132"/>
      <c r="B286" s="132"/>
      <c r="C286" s="74"/>
      <c r="D286" s="144"/>
      <c r="E286" s="145"/>
      <c r="F286" s="73"/>
      <c r="G286" s="146"/>
      <c r="H286" s="147"/>
      <c r="I286" s="148"/>
      <c r="J286" s="149"/>
      <c r="K286" s="101"/>
      <c r="L286" s="150"/>
      <c r="M286" s="155"/>
      <c r="N286" s="155"/>
      <c r="O286" s="156"/>
      <c r="P286" s="156"/>
    </row>
    <row r="287">
      <c r="A287" s="132"/>
      <c r="B287" s="132"/>
      <c r="C287" s="74"/>
      <c r="D287" s="144"/>
      <c r="E287" s="145"/>
      <c r="F287" s="73"/>
      <c r="G287" s="146"/>
      <c r="H287" s="147"/>
      <c r="I287" s="148"/>
      <c r="J287" s="149"/>
      <c r="K287" s="101"/>
      <c r="L287" s="150"/>
      <c r="M287" s="155"/>
      <c r="N287" s="155"/>
      <c r="O287" s="156"/>
      <c r="P287" s="156"/>
    </row>
    <row r="288">
      <c r="A288" s="132"/>
      <c r="B288" s="132"/>
      <c r="C288" s="74"/>
      <c r="D288" s="144"/>
      <c r="E288" s="145"/>
      <c r="F288" s="73"/>
      <c r="G288" s="146"/>
      <c r="H288" s="147"/>
      <c r="I288" s="148"/>
      <c r="J288" s="149"/>
      <c r="K288" s="101"/>
      <c r="L288" s="150"/>
      <c r="M288" s="155"/>
      <c r="N288" s="155"/>
      <c r="O288" s="156"/>
      <c r="P288" s="156"/>
    </row>
    <row r="289">
      <c r="A289" s="132"/>
      <c r="B289" s="132"/>
      <c r="C289" s="74"/>
      <c r="D289" s="144"/>
      <c r="E289" s="145"/>
      <c r="F289" s="73"/>
      <c r="G289" s="146"/>
      <c r="H289" s="147"/>
      <c r="I289" s="148"/>
      <c r="J289" s="149"/>
      <c r="K289" s="101"/>
      <c r="L289" s="150"/>
      <c r="M289" s="155"/>
      <c r="N289" s="155"/>
      <c r="O289" s="156"/>
      <c r="P289" s="156"/>
    </row>
    <row r="290">
      <c r="A290" s="132"/>
      <c r="B290" s="132"/>
      <c r="C290" s="74"/>
      <c r="D290" s="144"/>
      <c r="E290" s="145"/>
      <c r="F290" s="73"/>
      <c r="G290" s="146"/>
      <c r="H290" s="147"/>
      <c r="I290" s="148"/>
      <c r="J290" s="149"/>
      <c r="K290" s="101"/>
      <c r="L290" s="150"/>
      <c r="M290" s="155"/>
      <c r="N290" s="155"/>
      <c r="O290" s="156"/>
      <c r="P290" s="156"/>
    </row>
    <row r="291">
      <c r="A291" s="132"/>
      <c r="B291" s="132"/>
      <c r="C291" s="74"/>
      <c r="D291" s="144"/>
      <c r="E291" s="145"/>
      <c r="F291" s="73"/>
      <c r="G291" s="146"/>
      <c r="H291" s="147"/>
      <c r="I291" s="148"/>
      <c r="J291" s="149"/>
      <c r="K291" s="101"/>
      <c r="L291" s="150"/>
      <c r="M291" s="155"/>
      <c r="N291" s="155"/>
      <c r="O291" s="156"/>
      <c r="P291" s="156"/>
    </row>
    <row r="292">
      <c r="A292" s="132"/>
      <c r="B292" s="132"/>
      <c r="C292" s="74"/>
      <c r="D292" s="144"/>
      <c r="E292" s="145"/>
      <c r="F292" s="73"/>
      <c r="G292" s="146"/>
      <c r="H292" s="147"/>
      <c r="I292" s="148"/>
      <c r="J292" s="149"/>
      <c r="K292" s="101"/>
      <c r="L292" s="150"/>
      <c r="M292" s="155"/>
      <c r="N292" s="155"/>
      <c r="O292" s="156"/>
      <c r="P292" s="156"/>
    </row>
    <row r="293">
      <c r="A293" s="132"/>
      <c r="B293" s="132"/>
      <c r="C293" s="74"/>
      <c r="D293" s="144"/>
      <c r="E293" s="145"/>
      <c r="F293" s="73"/>
      <c r="G293" s="146"/>
      <c r="H293" s="147"/>
      <c r="I293" s="148"/>
      <c r="J293" s="149"/>
      <c r="K293" s="101"/>
      <c r="L293" s="150"/>
      <c r="M293" s="155"/>
      <c r="N293" s="155"/>
      <c r="O293" s="156"/>
      <c r="P293" s="156"/>
    </row>
    <row r="294">
      <c r="A294" s="132"/>
      <c r="B294" s="132"/>
      <c r="C294" s="74"/>
      <c r="D294" s="144"/>
      <c r="E294" s="145"/>
      <c r="F294" s="73"/>
      <c r="G294" s="146"/>
      <c r="H294" s="147"/>
      <c r="I294" s="148"/>
      <c r="J294" s="149"/>
      <c r="K294" s="101"/>
      <c r="L294" s="150"/>
      <c r="M294" s="155"/>
      <c r="N294" s="155"/>
      <c r="O294" s="156"/>
      <c r="P294" s="156"/>
    </row>
    <row r="295">
      <c r="A295" s="132"/>
      <c r="B295" s="132"/>
      <c r="C295" s="74"/>
      <c r="D295" s="144"/>
      <c r="E295" s="145"/>
      <c r="F295" s="73"/>
      <c r="G295" s="146"/>
      <c r="H295" s="147"/>
      <c r="I295" s="148"/>
      <c r="J295" s="149"/>
      <c r="K295" s="101"/>
      <c r="L295" s="150"/>
      <c r="M295" s="155"/>
      <c r="N295" s="155"/>
      <c r="O295" s="156"/>
      <c r="P295" s="156"/>
    </row>
    <row r="296">
      <c r="A296" s="132"/>
      <c r="B296" s="132"/>
      <c r="C296" s="74"/>
      <c r="D296" s="144"/>
      <c r="E296" s="145"/>
      <c r="F296" s="73"/>
      <c r="G296" s="146"/>
      <c r="H296" s="147"/>
      <c r="I296" s="148"/>
      <c r="J296" s="149"/>
      <c r="K296" s="101"/>
      <c r="L296" s="150"/>
      <c r="M296" s="155"/>
      <c r="N296" s="155"/>
      <c r="O296" s="156"/>
      <c r="P296" s="156"/>
    </row>
    <row r="297">
      <c r="A297" s="132"/>
      <c r="B297" s="132"/>
      <c r="C297" s="74"/>
      <c r="D297" s="144"/>
      <c r="E297" s="145"/>
      <c r="F297" s="73"/>
      <c r="G297" s="146"/>
      <c r="H297" s="147"/>
      <c r="I297" s="148"/>
      <c r="J297" s="149"/>
      <c r="K297" s="101"/>
      <c r="L297" s="150"/>
      <c r="M297" s="155"/>
      <c r="N297" s="155"/>
      <c r="O297" s="156"/>
      <c r="P297" s="156"/>
    </row>
    <row r="298">
      <c r="A298" s="132"/>
      <c r="B298" s="132"/>
      <c r="C298" s="74"/>
      <c r="D298" s="144"/>
      <c r="E298" s="145"/>
      <c r="F298" s="73"/>
      <c r="G298" s="146"/>
      <c r="H298" s="147"/>
      <c r="I298" s="148"/>
      <c r="J298" s="149"/>
      <c r="K298" s="101"/>
      <c r="L298" s="150"/>
      <c r="M298" s="155"/>
      <c r="N298" s="155"/>
      <c r="O298" s="156"/>
      <c r="P298" s="156"/>
    </row>
    <row r="299">
      <c r="A299" s="132"/>
      <c r="B299" s="132"/>
      <c r="C299" s="74"/>
      <c r="D299" s="144"/>
      <c r="E299" s="145"/>
      <c r="F299" s="73"/>
      <c r="G299" s="146"/>
      <c r="H299" s="147"/>
      <c r="I299" s="148"/>
      <c r="J299" s="149"/>
      <c r="K299" s="101"/>
      <c r="L299" s="150"/>
      <c r="M299" s="155"/>
      <c r="N299" s="155"/>
      <c r="O299" s="156"/>
      <c r="P299" s="156"/>
    </row>
    <row r="300">
      <c r="A300" s="132"/>
      <c r="B300" s="132"/>
      <c r="C300" s="74"/>
      <c r="D300" s="144"/>
      <c r="E300" s="145"/>
      <c r="F300" s="73"/>
      <c r="G300" s="146"/>
      <c r="H300" s="147"/>
      <c r="I300" s="148"/>
      <c r="J300" s="149"/>
      <c r="K300" s="101"/>
      <c r="L300" s="150"/>
      <c r="M300" s="155"/>
      <c r="N300" s="155"/>
      <c r="O300" s="156"/>
      <c r="P300" s="156"/>
    </row>
    <row r="301">
      <c r="A301" s="132"/>
      <c r="B301" s="132"/>
      <c r="C301" s="74"/>
      <c r="D301" s="144"/>
      <c r="E301" s="145"/>
      <c r="F301" s="73"/>
      <c r="G301" s="146"/>
      <c r="H301" s="147"/>
      <c r="I301" s="148"/>
      <c r="J301" s="149"/>
      <c r="K301" s="101"/>
      <c r="L301" s="150"/>
      <c r="M301" s="155"/>
      <c r="N301" s="155"/>
      <c r="O301" s="156"/>
      <c r="P301" s="156"/>
    </row>
    <row r="302">
      <c r="A302" s="132"/>
      <c r="B302" s="132"/>
      <c r="C302" s="74"/>
      <c r="D302" s="144"/>
      <c r="E302" s="145"/>
      <c r="F302" s="73"/>
      <c r="G302" s="146"/>
      <c r="H302" s="147"/>
      <c r="I302" s="148"/>
      <c r="J302" s="149"/>
      <c r="K302" s="101"/>
      <c r="L302" s="150"/>
      <c r="M302" s="155"/>
      <c r="N302" s="155"/>
      <c r="O302" s="156"/>
      <c r="P302" s="156"/>
    </row>
    <row r="303">
      <c r="A303" s="132"/>
      <c r="B303" s="132"/>
      <c r="C303" s="74"/>
      <c r="D303" s="144"/>
      <c r="E303" s="145"/>
      <c r="F303" s="73"/>
      <c r="G303" s="146"/>
      <c r="H303" s="147"/>
      <c r="I303" s="148"/>
      <c r="J303" s="149"/>
      <c r="K303" s="101"/>
      <c r="L303" s="150"/>
      <c r="M303" s="155"/>
      <c r="N303" s="155"/>
      <c r="O303" s="156"/>
      <c r="P303" s="156"/>
    </row>
    <row r="304">
      <c r="A304" s="132"/>
      <c r="B304" s="132"/>
      <c r="C304" s="74"/>
      <c r="D304" s="144"/>
      <c r="E304" s="145"/>
      <c r="F304" s="73"/>
      <c r="G304" s="146"/>
      <c r="H304" s="147"/>
      <c r="I304" s="148"/>
      <c r="J304" s="149"/>
      <c r="K304" s="101"/>
      <c r="L304" s="150"/>
      <c r="M304" s="155"/>
      <c r="N304" s="155"/>
      <c r="O304" s="156"/>
      <c r="P304" s="156"/>
    </row>
    <row r="305">
      <c r="A305" s="132"/>
      <c r="B305" s="132"/>
      <c r="C305" s="74"/>
      <c r="D305" s="144"/>
      <c r="E305" s="145"/>
      <c r="F305" s="73"/>
      <c r="G305" s="146"/>
      <c r="H305" s="147"/>
      <c r="I305" s="148"/>
      <c r="J305" s="149"/>
      <c r="K305" s="101"/>
      <c r="L305" s="150"/>
      <c r="M305" s="155"/>
      <c r="N305" s="155"/>
      <c r="O305" s="156"/>
      <c r="P305" s="156"/>
    </row>
    <row r="306">
      <c r="A306" s="132"/>
      <c r="B306" s="132"/>
      <c r="C306" s="74"/>
      <c r="D306" s="144"/>
      <c r="E306" s="145"/>
      <c r="F306" s="73"/>
      <c r="G306" s="146"/>
      <c r="H306" s="147"/>
      <c r="I306" s="148"/>
      <c r="J306" s="149"/>
      <c r="K306" s="101"/>
      <c r="L306" s="150"/>
      <c r="M306" s="155"/>
      <c r="N306" s="155"/>
      <c r="O306" s="156"/>
      <c r="P306" s="156"/>
    </row>
    <row r="307">
      <c r="A307" s="132"/>
      <c r="B307" s="132"/>
      <c r="C307" s="74"/>
      <c r="D307" s="144"/>
      <c r="E307" s="145"/>
      <c r="F307" s="73"/>
      <c r="G307" s="146"/>
      <c r="H307" s="147"/>
      <c r="I307" s="148"/>
      <c r="J307" s="149"/>
      <c r="K307" s="101"/>
      <c r="L307" s="150"/>
      <c r="M307" s="155"/>
      <c r="N307" s="155"/>
      <c r="O307" s="156"/>
      <c r="P307" s="156"/>
    </row>
    <row r="308">
      <c r="A308" s="132"/>
      <c r="B308" s="132"/>
      <c r="C308" s="74"/>
      <c r="D308" s="144"/>
      <c r="E308" s="145"/>
      <c r="F308" s="73"/>
      <c r="G308" s="146"/>
      <c r="H308" s="147"/>
      <c r="I308" s="148"/>
      <c r="J308" s="149"/>
      <c r="K308" s="101"/>
      <c r="L308" s="150"/>
      <c r="M308" s="155"/>
      <c r="N308" s="155"/>
      <c r="O308" s="156"/>
      <c r="P308" s="156"/>
    </row>
    <row r="309">
      <c r="A309" s="132"/>
      <c r="B309" s="132"/>
      <c r="C309" s="74"/>
      <c r="D309" s="144"/>
      <c r="E309" s="145"/>
      <c r="F309" s="73"/>
      <c r="G309" s="146"/>
      <c r="H309" s="147"/>
      <c r="I309" s="148"/>
      <c r="J309" s="149"/>
      <c r="K309" s="101"/>
      <c r="L309" s="150"/>
      <c r="M309" s="155"/>
      <c r="N309" s="155"/>
      <c r="O309" s="156"/>
      <c r="P309" s="156"/>
    </row>
    <row r="310">
      <c r="A310" s="132"/>
      <c r="B310" s="132"/>
      <c r="C310" s="74"/>
      <c r="D310" s="144"/>
      <c r="E310" s="145"/>
      <c r="F310" s="73"/>
      <c r="G310" s="146"/>
      <c r="H310" s="147"/>
      <c r="I310" s="148"/>
      <c r="J310" s="149"/>
      <c r="K310" s="101"/>
      <c r="L310" s="150"/>
      <c r="M310" s="155"/>
      <c r="N310" s="155"/>
      <c r="O310" s="156"/>
      <c r="P310" s="156"/>
    </row>
    <row r="311">
      <c r="A311" s="132"/>
      <c r="B311" s="132"/>
      <c r="C311" s="74"/>
      <c r="D311" s="144"/>
      <c r="E311" s="145"/>
      <c r="F311" s="73"/>
      <c r="G311" s="146"/>
      <c r="H311" s="147"/>
      <c r="I311" s="148"/>
      <c r="J311" s="149"/>
      <c r="K311" s="101"/>
      <c r="L311" s="150"/>
      <c r="M311" s="155"/>
      <c r="N311" s="155"/>
      <c r="O311" s="156"/>
      <c r="P311" s="156"/>
    </row>
    <row r="312">
      <c r="A312" s="132"/>
      <c r="B312" s="132"/>
      <c r="C312" s="74"/>
      <c r="D312" s="144"/>
      <c r="E312" s="145"/>
      <c r="F312" s="73"/>
      <c r="G312" s="146"/>
      <c r="H312" s="147"/>
      <c r="I312" s="148"/>
      <c r="J312" s="149"/>
      <c r="K312" s="101"/>
      <c r="L312" s="150"/>
      <c r="M312" s="155"/>
      <c r="N312" s="155"/>
      <c r="O312" s="156"/>
      <c r="P312" s="156"/>
    </row>
    <row r="313">
      <c r="A313" s="132"/>
      <c r="B313" s="132"/>
      <c r="C313" s="74"/>
      <c r="D313" s="144"/>
      <c r="E313" s="145"/>
      <c r="F313" s="73"/>
      <c r="G313" s="146"/>
      <c r="H313" s="147"/>
      <c r="I313" s="148"/>
      <c r="J313" s="149"/>
      <c r="K313" s="101"/>
      <c r="L313" s="150"/>
      <c r="M313" s="155"/>
      <c r="N313" s="155"/>
      <c r="O313" s="156"/>
      <c r="P313" s="156"/>
    </row>
    <row r="314">
      <c r="A314" s="132"/>
      <c r="B314" s="132"/>
      <c r="C314" s="74"/>
      <c r="D314" s="144"/>
      <c r="E314" s="145"/>
      <c r="F314" s="73"/>
      <c r="G314" s="146"/>
      <c r="H314" s="147"/>
      <c r="I314" s="148"/>
      <c r="J314" s="149"/>
      <c r="K314" s="101"/>
      <c r="L314" s="150"/>
      <c r="M314" s="155"/>
      <c r="N314" s="155"/>
      <c r="O314" s="156"/>
      <c r="P314" s="156"/>
    </row>
    <row r="315">
      <c r="A315" s="132"/>
      <c r="B315" s="132"/>
      <c r="C315" s="74"/>
      <c r="D315" s="144"/>
      <c r="E315" s="145"/>
      <c r="F315" s="73"/>
      <c r="G315" s="146"/>
      <c r="H315" s="147"/>
      <c r="I315" s="148"/>
      <c r="J315" s="149"/>
      <c r="K315" s="101"/>
      <c r="L315" s="150"/>
      <c r="M315" s="155"/>
      <c r="N315" s="155"/>
      <c r="O315" s="156"/>
      <c r="P315" s="156"/>
    </row>
    <row r="316">
      <c r="A316" s="132"/>
      <c r="B316" s="132"/>
      <c r="C316" s="74"/>
      <c r="D316" s="144"/>
      <c r="E316" s="145"/>
      <c r="F316" s="73"/>
      <c r="G316" s="146"/>
      <c r="H316" s="147"/>
      <c r="I316" s="148"/>
      <c r="J316" s="149"/>
      <c r="K316" s="101"/>
      <c r="L316" s="150"/>
      <c r="M316" s="155"/>
      <c r="N316" s="155"/>
      <c r="O316" s="156"/>
      <c r="P316" s="156"/>
    </row>
    <row r="317">
      <c r="A317" s="132"/>
      <c r="B317" s="132"/>
      <c r="C317" s="74"/>
      <c r="D317" s="144"/>
      <c r="E317" s="145"/>
      <c r="F317" s="73"/>
      <c r="G317" s="146"/>
      <c r="H317" s="147"/>
      <c r="I317" s="148"/>
      <c r="J317" s="149"/>
      <c r="K317" s="101"/>
      <c r="L317" s="150"/>
      <c r="M317" s="155"/>
      <c r="N317" s="155"/>
      <c r="O317" s="156"/>
      <c r="P317" s="156"/>
    </row>
    <row r="318">
      <c r="A318" s="132"/>
      <c r="B318" s="132"/>
      <c r="C318" s="74"/>
      <c r="D318" s="144"/>
      <c r="E318" s="145"/>
      <c r="F318" s="73"/>
      <c r="G318" s="146"/>
      <c r="H318" s="147"/>
      <c r="I318" s="148"/>
      <c r="J318" s="149"/>
      <c r="K318" s="101"/>
      <c r="L318" s="150"/>
      <c r="M318" s="155"/>
      <c r="N318" s="155"/>
      <c r="O318" s="156"/>
      <c r="P318" s="156"/>
    </row>
    <row r="319">
      <c r="A319" s="132"/>
      <c r="B319" s="132"/>
      <c r="C319" s="74"/>
      <c r="D319" s="144"/>
      <c r="E319" s="145"/>
      <c r="F319" s="73"/>
      <c r="G319" s="146"/>
      <c r="H319" s="147"/>
      <c r="I319" s="148"/>
      <c r="J319" s="149"/>
      <c r="K319" s="101"/>
      <c r="L319" s="150"/>
      <c r="M319" s="155"/>
      <c r="N319" s="155"/>
      <c r="O319" s="156"/>
      <c r="P319" s="156"/>
    </row>
    <row r="320">
      <c r="A320" s="132"/>
      <c r="B320" s="132"/>
      <c r="C320" s="74"/>
      <c r="D320" s="144"/>
      <c r="E320" s="145"/>
      <c r="F320" s="73"/>
      <c r="G320" s="146"/>
      <c r="H320" s="147"/>
      <c r="I320" s="148"/>
      <c r="J320" s="149"/>
      <c r="K320" s="101"/>
      <c r="L320" s="150"/>
      <c r="M320" s="155"/>
      <c r="N320" s="155"/>
      <c r="O320" s="156"/>
      <c r="P320" s="156"/>
    </row>
    <row r="321">
      <c r="A321" s="132"/>
      <c r="B321" s="132"/>
      <c r="C321" s="74"/>
      <c r="D321" s="144"/>
      <c r="E321" s="145"/>
      <c r="F321" s="73"/>
      <c r="G321" s="146"/>
      <c r="H321" s="147"/>
      <c r="I321" s="148"/>
      <c r="J321" s="149"/>
      <c r="K321" s="101"/>
      <c r="L321" s="150"/>
      <c r="M321" s="155"/>
      <c r="N321" s="155"/>
      <c r="O321" s="156"/>
      <c r="P321" s="156"/>
    </row>
    <row r="322">
      <c r="A322" s="132"/>
      <c r="B322" s="132"/>
      <c r="C322" s="74"/>
      <c r="D322" s="144"/>
      <c r="E322" s="145"/>
      <c r="F322" s="73"/>
      <c r="G322" s="146"/>
      <c r="H322" s="147"/>
      <c r="I322" s="148"/>
      <c r="J322" s="149"/>
      <c r="K322" s="101"/>
      <c r="L322" s="150"/>
      <c r="M322" s="155"/>
      <c r="N322" s="155"/>
      <c r="O322" s="156"/>
      <c r="P322" s="156"/>
    </row>
    <row r="323">
      <c r="A323" s="132"/>
      <c r="B323" s="132"/>
      <c r="C323" s="74"/>
      <c r="D323" s="144"/>
      <c r="E323" s="145"/>
      <c r="F323" s="73"/>
      <c r="G323" s="146"/>
      <c r="H323" s="147"/>
      <c r="I323" s="148"/>
      <c r="J323" s="149"/>
      <c r="K323" s="101"/>
      <c r="L323" s="150"/>
      <c r="M323" s="155"/>
      <c r="N323" s="155"/>
      <c r="O323" s="156"/>
      <c r="P323" s="156"/>
    </row>
    <row r="324">
      <c r="A324" s="132"/>
      <c r="B324" s="132"/>
      <c r="C324" s="74"/>
      <c r="D324" s="144"/>
      <c r="E324" s="145"/>
      <c r="F324" s="73"/>
      <c r="G324" s="146"/>
      <c r="H324" s="147"/>
      <c r="I324" s="148"/>
      <c r="J324" s="149"/>
      <c r="K324" s="101"/>
      <c r="L324" s="150"/>
      <c r="M324" s="155"/>
      <c r="N324" s="155"/>
      <c r="O324" s="156"/>
      <c r="P324" s="156"/>
    </row>
    <row r="325">
      <c r="A325" s="132"/>
      <c r="B325" s="132"/>
      <c r="C325" s="74"/>
      <c r="D325" s="144"/>
      <c r="E325" s="145"/>
      <c r="F325" s="73"/>
      <c r="G325" s="146"/>
      <c r="H325" s="147"/>
      <c r="I325" s="148"/>
      <c r="J325" s="149"/>
      <c r="K325" s="101"/>
      <c r="L325" s="150"/>
      <c r="M325" s="155"/>
      <c r="N325" s="155"/>
      <c r="O325" s="156"/>
      <c r="P325" s="156"/>
    </row>
    <row r="326">
      <c r="A326" s="132"/>
      <c r="B326" s="132"/>
      <c r="C326" s="74"/>
      <c r="D326" s="144"/>
      <c r="E326" s="145"/>
      <c r="F326" s="73"/>
      <c r="G326" s="146"/>
      <c r="H326" s="147"/>
      <c r="I326" s="148"/>
      <c r="J326" s="149"/>
      <c r="K326" s="101"/>
      <c r="L326" s="150"/>
      <c r="M326" s="155"/>
      <c r="N326" s="155"/>
      <c r="O326" s="156"/>
      <c r="P326" s="156"/>
    </row>
    <row r="327">
      <c r="A327" s="132"/>
      <c r="B327" s="132"/>
      <c r="C327" s="74"/>
      <c r="D327" s="144"/>
      <c r="E327" s="145"/>
      <c r="F327" s="73"/>
      <c r="G327" s="146"/>
      <c r="H327" s="147"/>
      <c r="I327" s="148"/>
      <c r="J327" s="149"/>
      <c r="K327" s="101"/>
      <c r="L327" s="150"/>
      <c r="M327" s="155"/>
      <c r="N327" s="155"/>
      <c r="O327" s="156"/>
      <c r="P327" s="156"/>
    </row>
    <row r="328">
      <c r="A328" s="132"/>
      <c r="B328" s="132"/>
      <c r="C328" s="74"/>
      <c r="D328" s="144"/>
      <c r="E328" s="145"/>
      <c r="F328" s="73"/>
      <c r="G328" s="146"/>
      <c r="H328" s="147"/>
      <c r="I328" s="148"/>
      <c r="J328" s="149"/>
      <c r="K328" s="101"/>
      <c r="L328" s="150"/>
      <c r="M328" s="155"/>
      <c r="N328" s="155"/>
      <c r="O328" s="156"/>
      <c r="P328" s="156"/>
    </row>
    <row r="329">
      <c r="A329" s="132"/>
      <c r="B329" s="132"/>
      <c r="C329" s="74"/>
      <c r="D329" s="144"/>
      <c r="E329" s="145"/>
      <c r="F329" s="73"/>
      <c r="G329" s="146"/>
      <c r="H329" s="147"/>
      <c r="I329" s="148"/>
      <c r="J329" s="149"/>
      <c r="K329" s="101"/>
      <c r="L329" s="150"/>
      <c r="M329" s="155"/>
      <c r="N329" s="155"/>
      <c r="O329" s="156"/>
      <c r="P329" s="156"/>
    </row>
    <row r="330">
      <c r="A330" s="132"/>
      <c r="B330" s="132"/>
      <c r="C330" s="74"/>
      <c r="D330" s="144"/>
      <c r="E330" s="145"/>
      <c r="F330" s="73"/>
      <c r="G330" s="146"/>
      <c r="H330" s="147"/>
      <c r="I330" s="148"/>
      <c r="J330" s="149"/>
      <c r="K330" s="101"/>
      <c r="L330" s="150"/>
      <c r="M330" s="155"/>
      <c r="N330" s="155"/>
      <c r="O330" s="156"/>
      <c r="P330" s="156"/>
    </row>
    <row r="331">
      <c r="A331" s="132"/>
      <c r="B331" s="132"/>
      <c r="C331" s="74"/>
      <c r="D331" s="144"/>
      <c r="E331" s="145"/>
      <c r="F331" s="73"/>
      <c r="G331" s="146"/>
      <c r="H331" s="147"/>
      <c r="I331" s="148"/>
      <c r="J331" s="149"/>
      <c r="K331" s="101"/>
      <c r="L331" s="150"/>
      <c r="M331" s="155"/>
      <c r="N331" s="155"/>
      <c r="O331" s="156"/>
      <c r="P331" s="156"/>
    </row>
    <row r="332">
      <c r="A332" s="132"/>
      <c r="B332" s="132"/>
      <c r="C332" s="74"/>
      <c r="D332" s="144"/>
      <c r="E332" s="145"/>
      <c r="F332" s="73"/>
      <c r="G332" s="146"/>
      <c r="H332" s="147"/>
      <c r="I332" s="148"/>
      <c r="J332" s="149"/>
      <c r="K332" s="101"/>
      <c r="L332" s="150"/>
      <c r="M332" s="155"/>
      <c r="N332" s="155"/>
      <c r="O332" s="156"/>
      <c r="P332" s="156"/>
    </row>
    <row r="333">
      <c r="A333" s="132"/>
      <c r="B333" s="132"/>
      <c r="C333" s="74"/>
      <c r="D333" s="144"/>
      <c r="E333" s="145"/>
      <c r="F333" s="73"/>
      <c r="G333" s="146"/>
      <c r="H333" s="147"/>
      <c r="I333" s="148"/>
      <c r="J333" s="149"/>
      <c r="K333" s="101"/>
      <c r="L333" s="150"/>
      <c r="M333" s="155"/>
      <c r="N333" s="155"/>
      <c r="O333" s="156"/>
      <c r="P333" s="156"/>
    </row>
    <row r="334">
      <c r="A334" s="132"/>
      <c r="B334" s="132"/>
      <c r="C334" s="74"/>
      <c r="D334" s="144"/>
      <c r="E334" s="145"/>
      <c r="F334" s="73"/>
      <c r="G334" s="146"/>
      <c r="H334" s="147"/>
      <c r="I334" s="148"/>
      <c r="J334" s="149"/>
      <c r="K334" s="101"/>
      <c r="L334" s="150"/>
      <c r="M334" s="155"/>
      <c r="N334" s="155"/>
      <c r="O334" s="156"/>
      <c r="P334" s="156"/>
    </row>
    <row r="335">
      <c r="A335" s="132"/>
      <c r="B335" s="132"/>
      <c r="C335" s="74"/>
      <c r="D335" s="144"/>
      <c r="E335" s="145"/>
      <c r="F335" s="73"/>
      <c r="G335" s="146"/>
      <c r="H335" s="147"/>
      <c r="I335" s="148"/>
      <c r="J335" s="149"/>
      <c r="K335" s="101"/>
      <c r="L335" s="150"/>
      <c r="M335" s="155"/>
      <c r="N335" s="155"/>
      <c r="O335" s="156"/>
      <c r="P335" s="156"/>
    </row>
    <row r="336">
      <c r="A336" s="132"/>
      <c r="B336" s="132"/>
      <c r="C336" s="74"/>
      <c r="D336" s="144"/>
      <c r="E336" s="145"/>
      <c r="F336" s="73"/>
      <c r="G336" s="146"/>
      <c r="H336" s="147"/>
      <c r="I336" s="148"/>
      <c r="J336" s="149"/>
      <c r="K336" s="101"/>
      <c r="L336" s="150"/>
      <c r="M336" s="155"/>
      <c r="N336" s="155"/>
      <c r="O336" s="156"/>
      <c r="P336" s="156"/>
    </row>
    <row r="337">
      <c r="A337" s="132"/>
      <c r="B337" s="132"/>
      <c r="C337" s="74"/>
      <c r="D337" s="144"/>
      <c r="E337" s="145"/>
      <c r="F337" s="73"/>
      <c r="G337" s="146"/>
      <c r="H337" s="147"/>
      <c r="I337" s="148"/>
      <c r="J337" s="149"/>
      <c r="K337" s="101"/>
      <c r="L337" s="150"/>
      <c r="M337" s="155"/>
      <c r="N337" s="155"/>
      <c r="O337" s="156"/>
      <c r="P337" s="156"/>
    </row>
    <row r="338">
      <c r="A338" s="132"/>
      <c r="B338" s="132"/>
      <c r="C338" s="74"/>
      <c r="D338" s="144"/>
      <c r="E338" s="145"/>
      <c r="F338" s="73"/>
      <c r="G338" s="146"/>
      <c r="H338" s="147"/>
      <c r="I338" s="148"/>
      <c r="J338" s="149"/>
      <c r="K338" s="101"/>
      <c r="L338" s="150"/>
      <c r="M338" s="155"/>
      <c r="N338" s="155"/>
      <c r="O338" s="156"/>
      <c r="P338" s="156"/>
    </row>
    <row r="339">
      <c r="A339" s="132"/>
      <c r="B339" s="132"/>
      <c r="C339" s="74"/>
      <c r="D339" s="144"/>
      <c r="E339" s="145"/>
      <c r="F339" s="73"/>
      <c r="G339" s="146"/>
      <c r="H339" s="147"/>
      <c r="I339" s="148"/>
      <c r="J339" s="149"/>
      <c r="K339" s="101"/>
      <c r="L339" s="150"/>
      <c r="M339" s="155"/>
      <c r="N339" s="155"/>
      <c r="O339" s="156"/>
      <c r="P339" s="156"/>
    </row>
    <row r="340">
      <c r="A340" s="132"/>
      <c r="B340" s="132"/>
      <c r="C340" s="74"/>
      <c r="D340" s="144"/>
      <c r="E340" s="145"/>
      <c r="F340" s="73"/>
      <c r="G340" s="146"/>
      <c r="H340" s="147"/>
      <c r="I340" s="148"/>
      <c r="J340" s="149"/>
      <c r="K340" s="101"/>
      <c r="L340" s="150"/>
      <c r="M340" s="155"/>
      <c r="N340" s="155"/>
      <c r="O340" s="156"/>
      <c r="P340" s="156"/>
    </row>
    <row r="341">
      <c r="A341" s="159"/>
      <c r="B341" s="159"/>
      <c r="C341" s="74"/>
      <c r="D341" s="144"/>
      <c r="E341" s="145"/>
      <c r="F341" s="73"/>
      <c r="G341" s="146"/>
      <c r="H341" s="147"/>
      <c r="I341" s="148"/>
      <c r="J341" s="149"/>
      <c r="K341" s="101"/>
      <c r="L341" s="150"/>
      <c r="M341" s="155"/>
      <c r="N341" s="155"/>
      <c r="O341" s="156"/>
      <c r="P341" s="156"/>
    </row>
    <row r="342">
      <c r="A342" s="159"/>
      <c r="B342" s="159"/>
      <c r="C342" s="74"/>
      <c r="D342" s="144"/>
      <c r="E342" s="145"/>
      <c r="F342" s="73"/>
      <c r="G342" s="146"/>
      <c r="H342" s="147"/>
      <c r="I342" s="148"/>
      <c r="J342" s="149"/>
      <c r="K342" s="101"/>
      <c r="L342" s="150"/>
      <c r="M342" s="155"/>
      <c r="N342" s="155"/>
      <c r="O342" s="156"/>
      <c r="P342" s="156"/>
    </row>
    <row r="343">
      <c r="A343" s="159"/>
      <c r="B343" s="159"/>
      <c r="C343" s="74"/>
      <c r="D343" s="144"/>
      <c r="E343" s="145"/>
      <c r="F343" s="73"/>
      <c r="G343" s="146"/>
      <c r="H343" s="147"/>
      <c r="I343" s="148"/>
      <c r="J343" s="149"/>
      <c r="K343" s="101"/>
      <c r="L343" s="150"/>
      <c r="M343" s="155"/>
      <c r="N343" s="155"/>
      <c r="O343" s="156"/>
      <c r="P343" s="156"/>
    </row>
    <row r="344">
      <c r="A344" s="159"/>
      <c r="B344" s="159"/>
      <c r="C344" s="74"/>
      <c r="D344" s="144"/>
      <c r="E344" s="145"/>
      <c r="F344" s="73"/>
      <c r="G344" s="146"/>
      <c r="H344" s="147"/>
      <c r="I344" s="148"/>
      <c r="J344" s="149"/>
      <c r="K344" s="101"/>
      <c r="L344" s="150"/>
      <c r="M344" s="155"/>
      <c r="N344" s="155"/>
      <c r="O344" s="156"/>
      <c r="P344" s="156"/>
    </row>
    <row r="345">
      <c r="A345" s="159"/>
      <c r="B345" s="159"/>
      <c r="C345" s="74"/>
      <c r="D345" s="144"/>
      <c r="E345" s="145"/>
      <c r="F345" s="73"/>
      <c r="G345" s="146"/>
      <c r="H345" s="147"/>
      <c r="I345" s="148"/>
      <c r="J345" s="149"/>
      <c r="K345" s="101"/>
      <c r="L345" s="150"/>
      <c r="M345" s="155"/>
      <c r="N345" s="155"/>
      <c r="O345" s="156"/>
      <c r="P345" s="156"/>
    </row>
    <row r="346">
      <c r="A346" s="159"/>
      <c r="B346" s="159"/>
      <c r="C346" s="74"/>
      <c r="D346" s="144"/>
      <c r="E346" s="145"/>
      <c r="F346" s="73"/>
      <c r="G346" s="146"/>
      <c r="H346" s="147"/>
      <c r="I346" s="148"/>
      <c r="J346" s="149"/>
      <c r="K346" s="101"/>
      <c r="L346" s="150"/>
      <c r="M346" s="155"/>
      <c r="N346" s="155"/>
      <c r="O346" s="156"/>
      <c r="P346" s="15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7.63"/>
    <col customWidth="1" min="18" max="18" width="15.0"/>
  </cols>
  <sheetData>
    <row r="1">
      <c r="A1" s="76" t="s">
        <v>31</v>
      </c>
      <c r="B1" s="76" t="s">
        <v>31</v>
      </c>
      <c r="C1" s="76" t="s">
        <v>31</v>
      </c>
      <c r="D1" s="76" t="s">
        <v>31</v>
      </c>
      <c r="E1" s="76" t="s">
        <v>31</v>
      </c>
      <c r="F1" s="76" t="s">
        <v>31</v>
      </c>
      <c r="G1" s="76" t="s">
        <v>31</v>
      </c>
      <c r="H1" s="76" t="s">
        <v>31</v>
      </c>
      <c r="I1" s="76" t="s">
        <v>31</v>
      </c>
      <c r="J1" s="76" t="s">
        <v>31</v>
      </c>
      <c r="K1" s="76" t="s">
        <v>31</v>
      </c>
      <c r="L1" s="123">
        <v>1.0</v>
      </c>
      <c r="M1" s="126">
        <v>0.0</v>
      </c>
      <c r="N1" s="126">
        <v>0.0</v>
      </c>
      <c r="O1" s="124">
        <v>1.0</v>
      </c>
      <c r="P1" s="125">
        <v>0.0</v>
      </c>
      <c r="R1" s="79" t="s">
        <v>157</v>
      </c>
      <c r="S1" s="40"/>
      <c r="T1" s="40"/>
      <c r="U1" s="40"/>
    </row>
    <row r="2">
      <c r="A2" s="76" t="s">
        <v>31</v>
      </c>
      <c r="B2" s="76" t="s">
        <v>31</v>
      </c>
      <c r="C2" s="76" t="s">
        <v>31</v>
      </c>
      <c r="D2" s="76" t="s">
        <v>31</v>
      </c>
      <c r="E2" s="76" t="s">
        <v>31</v>
      </c>
      <c r="F2" s="76" t="s">
        <v>31</v>
      </c>
      <c r="G2" s="76" t="s">
        <v>31</v>
      </c>
      <c r="H2" s="76" t="s">
        <v>31</v>
      </c>
      <c r="I2" s="76" t="s">
        <v>31</v>
      </c>
      <c r="J2" s="76" t="s">
        <v>31</v>
      </c>
      <c r="K2" s="76" t="s">
        <v>31</v>
      </c>
      <c r="L2" s="123">
        <v>2.0</v>
      </c>
      <c r="M2" s="126">
        <v>0.0</v>
      </c>
      <c r="N2" s="126">
        <v>0.0</v>
      </c>
      <c r="O2" s="124">
        <v>0.0</v>
      </c>
      <c r="P2" s="125">
        <v>1.0</v>
      </c>
      <c r="R2" s="127" t="s">
        <v>158</v>
      </c>
      <c r="S2" s="40"/>
      <c r="T2" s="40"/>
      <c r="U2" s="40"/>
    </row>
    <row r="3">
      <c r="A3" s="76" t="s">
        <v>31</v>
      </c>
      <c r="B3" s="76" t="s">
        <v>31</v>
      </c>
      <c r="C3" s="76" t="s">
        <v>31</v>
      </c>
      <c r="D3" s="76" t="s">
        <v>31</v>
      </c>
      <c r="E3" s="76" t="s">
        <v>31</v>
      </c>
      <c r="F3" s="76" t="s">
        <v>31</v>
      </c>
      <c r="G3" s="76" t="s">
        <v>31</v>
      </c>
      <c r="H3" s="76" t="s">
        <v>31</v>
      </c>
      <c r="I3" s="76" t="s">
        <v>31</v>
      </c>
      <c r="J3" s="76" t="s">
        <v>31</v>
      </c>
      <c r="K3" s="76" t="s">
        <v>31</v>
      </c>
      <c r="L3" s="123">
        <v>3.0</v>
      </c>
      <c r="M3" s="126">
        <v>1.0</v>
      </c>
      <c r="N3" s="126">
        <v>0.0</v>
      </c>
      <c r="O3" s="124">
        <v>0.0</v>
      </c>
      <c r="P3" s="125">
        <v>0.0</v>
      </c>
      <c r="R3" s="124">
        <v>1.0</v>
      </c>
      <c r="S3" s="125">
        <v>0.0</v>
      </c>
      <c r="T3" s="126">
        <v>0.0</v>
      </c>
      <c r="U3" s="126">
        <v>0.0</v>
      </c>
    </row>
    <row r="4">
      <c r="A4" s="76" t="s">
        <v>31</v>
      </c>
      <c r="B4" s="76" t="s">
        <v>31</v>
      </c>
      <c r="C4" s="76" t="s">
        <v>31</v>
      </c>
      <c r="D4" s="76" t="s">
        <v>31</v>
      </c>
      <c r="E4" s="76" t="s">
        <v>31</v>
      </c>
      <c r="F4" s="76" t="s">
        <v>31</v>
      </c>
      <c r="G4" s="76" t="s">
        <v>31</v>
      </c>
      <c r="H4" s="76" t="s">
        <v>31</v>
      </c>
      <c r="I4" s="76" t="s">
        <v>31</v>
      </c>
      <c r="J4" s="76" t="s">
        <v>31</v>
      </c>
      <c r="K4" s="76" t="s">
        <v>31</v>
      </c>
      <c r="L4" s="123">
        <v>4.0</v>
      </c>
      <c r="M4" s="126">
        <v>0.0</v>
      </c>
      <c r="N4" s="126">
        <v>1.0</v>
      </c>
      <c r="O4" s="124">
        <v>0.0</v>
      </c>
      <c r="P4" s="125">
        <v>0.0</v>
      </c>
      <c r="R4" s="124">
        <v>0.0</v>
      </c>
      <c r="S4" s="125">
        <v>1.0</v>
      </c>
      <c r="T4" s="126">
        <v>0.0</v>
      </c>
      <c r="U4" s="126">
        <v>0.0</v>
      </c>
    </row>
    <row r="5">
      <c r="A5" s="76" t="s">
        <v>31</v>
      </c>
      <c r="B5" s="76" t="s">
        <v>31</v>
      </c>
      <c r="C5" s="76" t="s">
        <v>31</v>
      </c>
      <c r="D5" s="76" t="s">
        <v>31</v>
      </c>
      <c r="E5" s="76" t="s">
        <v>31</v>
      </c>
      <c r="F5" s="76" t="s">
        <v>31</v>
      </c>
      <c r="G5" s="76" t="s">
        <v>31</v>
      </c>
      <c r="H5" s="76" t="s">
        <v>31</v>
      </c>
      <c r="I5" s="76" t="s">
        <v>31</v>
      </c>
      <c r="J5" s="76" t="s">
        <v>31</v>
      </c>
      <c r="K5" s="76" t="s">
        <v>31</v>
      </c>
      <c r="L5" s="123">
        <v>5.0</v>
      </c>
      <c r="M5" s="126">
        <v>0.0</v>
      </c>
      <c r="N5" s="126">
        <v>0.0</v>
      </c>
      <c r="O5" s="124">
        <v>1.0</v>
      </c>
      <c r="P5" s="125">
        <v>0.0</v>
      </c>
      <c r="R5" s="124">
        <v>0.0</v>
      </c>
      <c r="S5" s="125">
        <v>0.0</v>
      </c>
      <c r="T5" s="126">
        <v>1.0</v>
      </c>
      <c r="U5" s="126">
        <v>0.0</v>
      </c>
      <c r="W5" s="128" t="s">
        <v>159</v>
      </c>
    </row>
    <row r="6">
      <c r="A6" s="76" t="s">
        <v>31</v>
      </c>
      <c r="B6" s="76" t="s">
        <v>31</v>
      </c>
      <c r="C6" s="76" t="s">
        <v>31</v>
      </c>
      <c r="D6" s="76" t="s">
        <v>31</v>
      </c>
      <c r="E6" s="76" t="s">
        <v>31</v>
      </c>
      <c r="F6" s="76" t="s">
        <v>31</v>
      </c>
      <c r="G6" s="129">
        <v>1.0</v>
      </c>
      <c r="H6" s="129">
        <v>2.0</v>
      </c>
      <c r="I6" s="129">
        <v>3.0</v>
      </c>
      <c r="J6" s="129">
        <v>4.0</v>
      </c>
      <c r="K6" s="129">
        <v>5.0</v>
      </c>
      <c r="L6" s="123">
        <v>6.0</v>
      </c>
      <c r="M6" s="126">
        <v>0.0</v>
      </c>
      <c r="N6" s="126">
        <v>0.0</v>
      </c>
      <c r="O6" s="124">
        <v>0.0</v>
      </c>
      <c r="P6" s="125">
        <v>1.0</v>
      </c>
      <c r="R6" s="124">
        <v>0.0</v>
      </c>
      <c r="S6" s="125">
        <v>0.0</v>
      </c>
      <c r="T6" s="126">
        <v>0.0</v>
      </c>
      <c r="U6" s="126">
        <v>1.0</v>
      </c>
      <c r="W6" s="130">
        <v>0.0</v>
      </c>
      <c r="X6" s="131">
        <v>1.0</v>
      </c>
      <c r="Y6" s="126">
        <v>0.0</v>
      </c>
      <c r="Z6" s="126">
        <v>0.0</v>
      </c>
    </row>
    <row r="7">
      <c r="A7" s="132" t="s">
        <v>160</v>
      </c>
      <c r="B7" s="132" t="s">
        <v>161</v>
      </c>
      <c r="C7" s="74"/>
      <c r="D7" s="133" t="s">
        <v>18</v>
      </c>
      <c r="E7" s="134" t="s">
        <v>162</v>
      </c>
      <c r="F7" s="135" t="s">
        <v>111</v>
      </c>
      <c r="G7" s="136" t="s">
        <v>163</v>
      </c>
      <c r="H7" s="137" t="s">
        <v>164</v>
      </c>
      <c r="I7" s="138" t="s">
        <v>165</v>
      </c>
      <c r="J7" s="139" t="s">
        <v>166</v>
      </c>
      <c r="K7" s="140" t="s">
        <v>167</v>
      </c>
      <c r="L7" s="141" t="s">
        <v>168</v>
      </c>
      <c r="M7" s="76" t="s">
        <v>31</v>
      </c>
      <c r="N7" s="76" t="s">
        <v>31</v>
      </c>
      <c r="O7" s="76" t="s">
        <v>31</v>
      </c>
      <c r="P7" s="76" t="s">
        <v>31</v>
      </c>
      <c r="R7" s="124">
        <v>0.0</v>
      </c>
      <c r="S7" s="125">
        <v>0.0</v>
      </c>
      <c r="T7" s="126">
        <v>0.0</v>
      </c>
      <c r="U7" s="126">
        <v>0.0</v>
      </c>
      <c r="W7" s="130">
        <v>1.0</v>
      </c>
      <c r="X7" s="131">
        <v>0.0</v>
      </c>
      <c r="Y7" s="126">
        <v>0.0</v>
      </c>
      <c r="Z7" s="126">
        <v>0.0</v>
      </c>
    </row>
    <row r="8">
      <c r="A8" s="142" t="s">
        <v>169</v>
      </c>
      <c r="B8" s="143">
        <v>4.0</v>
      </c>
      <c r="C8" s="74"/>
      <c r="D8" s="144" t="s">
        <v>170</v>
      </c>
      <c r="E8" s="145" t="s">
        <v>0</v>
      </c>
      <c r="F8" s="73" t="s">
        <v>39</v>
      </c>
      <c r="G8" s="146" t="s">
        <v>371</v>
      </c>
      <c r="H8" s="147" t="s">
        <v>372</v>
      </c>
      <c r="I8" s="148" t="s">
        <v>373</v>
      </c>
      <c r="J8" s="149" t="s">
        <v>374</v>
      </c>
      <c r="K8" s="101" t="s">
        <v>375</v>
      </c>
      <c r="L8" s="150" t="s">
        <v>376</v>
      </c>
      <c r="M8" s="151" t="s">
        <v>53</v>
      </c>
      <c r="N8" s="151" t="s">
        <v>54</v>
      </c>
      <c r="O8" s="152" t="s">
        <v>55</v>
      </c>
      <c r="P8" s="152" t="s">
        <v>56</v>
      </c>
      <c r="R8" s="124">
        <v>0.0</v>
      </c>
      <c r="S8" s="125">
        <v>0.0</v>
      </c>
      <c r="T8" s="126">
        <v>0.0</v>
      </c>
      <c r="U8" s="126">
        <v>0.0</v>
      </c>
      <c r="W8" s="130">
        <v>0.0</v>
      </c>
      <c r="X8" s="131">
        <v>0.0</v>
      </c>
      <c r="Y8" s="126">
        <v>0.0</v>
      </c>
      <c r="Z8" s="126">
        <v>1.0</v>
      </c>
    </row>
    <row r="9">
      <c r="A9" s="153">
        <v>1.0</v>
      </c>
      <c r="B9" s="153" t="s">
        <v>175</v>
      </c>
      <c r="C9" s="74"/>
      <c r="D9" s="144">
        <v>1.0</v>
      </c>
      <c r="E9" s="145" t="s">
        <v>377</v>
      </c>
      <c r="F9" s="73">
        <v>652.0</v>
      </c>
      <c r="G9" s="146">
        <v>55.0</v>
      </c>
      <c r="H9" s="147">
        <v>116.0</v>
      </c>
      <c r="I9" s="148">
        <v>67.0</v>
      </c>
      <c r="J9" s="149">
        <v>116.0</v>
      </c>
      <c r="K9" s="101">
        <v>78.0</v>
      </c>
      <c r="L9" s="150">
        <v>72.0</v>
      </c>
      <c r="M9" s="155">
        <v>67.0</v>
      </c>
      <c r="N9" s="155">
        <v>116.0</v>
      </c>
      <c r="O9" s="156">
        <v>133.0</v>
      </c>
      <c r="P9" s="156">
        <v>188.0</v>
      </c>
      <c r="W9" s="130">
        <v>0.0</v>
      </c>
      <c r="X9" s="131">
        <v>0.0</v>
      </c>
      <c r="Y9" s="126">
        <v>1.0</v>
      </c>
      <c r="Z9" s="126">
        <v>0.0</v>
      </c>
    </row>
    <row r="10">
      <c r="A10" s="153">
        <v>2.0</v>
      </c>
      <c r="B10" s="153" t="s">
        <v>177</v>
      </c>
      <c r="C10" s="74"/>
      <c r="D10" s="144">
        <v>2.0</v>
      </c>
      <c r="E10" s="145" t="s">
        <v>378</v>
      </c>
      <c r="F10" s="73">
        <v>444.0</v>
      </c>
      <c r="G10" s="146">
        <v>52.0</v>
      </c>
      <c r="H10" s="147">
        <v>56.0</v>
      </c>
      <c r="I10" s="148">
        <v>44.0</v>
      </c>
      <c r="J10" s="149">
        <v>126.0</v>
      </c>
      <c r="K10" s="101">
        <v>21.0</v>
      </c>
      <c r="L10" s="150">
        <v>15.0</v>
      </c>
      <c r="M10" s="155">
        <v>44.0</v>
      </c>
      <c r="N10" s="155">
        <v>126.0</v>
      </c>
      <c r="O10" s="156">
        <v>73.0</v>
      </c>
      <c r="P10" s="156">
        <v>71.0</v>
      </c>
      <c r="R10" s="157" t="s">
        <v>179</v>
      </c>
      <c r="S10" s="40"/>
      <c r="T10" s="40"/>
      <c r="U10" s="40"/>
      <c r="W10" s="130">
        <v>0.0</v>
      </c>
      <c r="X10" s="131">
        <v>1.0</v>
      </c>
      <c r="Y10" s="126">
        <v>0.0</v>
      </c>
      <c r="Z10" s="126">
        <v>0.0</v>
      </c>
    </row>
    <row r="11">
      <c r="A11" s="153">
        <v>3.0</v>
      </c>
      <c r="B11" s="153" t="s">
        <v>180</v>
      </c>
      <c r="C11" s="74"/>
      <c r="D11" s="144">
        <v>3.0</v>
      </c>
      <c r="E11" s="145" t="s">
        <v>379</v>
      </c>
      <c r="F11" s="73">
        <v>568.0</v>
      </c>
      <c r="G11" s="146">
        <v>74.0</v>
      </c>
      <c r="H11" s="147">
        <v>70.0</v>
      </c>
      <c r="I11" s="148">
        <v>76.0</v>
      </c>
      <c r="J11" s="149">
        <v>165.0</v>
      </c>
      <c r="K11" s="101">
        <v>26.0</v>
      </c>
      <c r="L11" s="150">
        <v>17.0</v>
      </c>
      <c r="M11" s="155">
        <v>76.0</v>
      </c>
      <c r="N11" s="155">
        <v>165.0</v>
      </c>
      <c r="O11" s="156">
        <v>100.0</v>
      </c>
      <c r="P11" s="156">
        <v>87.0</v>
      </c>
      <c r="R11" s="124">
        <v>0.0</v>
      </c>
      <c r="S11" s="125">
        <v>0.0</v>
      </c>
      <c r="T11" s="126">
        <v>1.0</v>
      </c>
      <c r="U11" s="126">
        <v>0.0</v>
      </c>
      <c r="W11" s="130">
        <v>1.0</v>
      </c>
      <c r="X11" s="131">
        <v>0.0</v>
      </c>
      <c r="Y11" s="126">
        <v>0.0</v>
      </c>
      <c r="Z11" s="126">
        <v>0.0</v>
      </c>
    </row>
    <row r="12">
      <c r="A12" s="153">
        <v>4.0</v>
      </c>
      <c r="B12" s="153" t="s">
        <v>182</v>
      </c>
      <c r="C12" s="74"/>
      <c r="D12" s="144">
        <v>4.0</v>
      </c>
      <c r="E12" s="145" t="s">
        <v>380</v>
      </c>
      <c r="F12" s="73">
        <v>791.0</v>
      </c>
      <c r="G12" s="146">
        <v>112.0</v>
      </c>
      <c r="H12" s="147">
        <v>89.0</v>
      </c>
      <c r="I12" s="148">
        <v>99.0</v>
      </c>
      <c r="J12" s="149">
        <v>216.0</v>
      </c>
      <c r="K12" s="101">
        <v>27.0</v>
      </c>
      <c r="L12" s="150">
        <v>41.0</v>
      </c>
      <c r="M12" s="155">
        <v>99.0</v>
      </c>
      <c r="N12" s="155">
        <v>216.0</v>
      </c>
      <c r="O12" s="156">
        <v>139.0</v>
      </c>
      <c r="P12" s="156">
        <v>130.0</v>
      </c>
      <c r="R12" s="124">
        <v>0.0</v>
      </c>
      <c r="S12" s="125">
        <v>0.0</v>
      </c>
      <c r="T12" s="126">
        <v>0.0</v>
      </c>
      <c r="U12" s="126">
        <v>1.0</v>
      </c>
    </row>
    <row r="13">
      <c r="A13" s="153">
        <v>5.0</v>
      </c>
      <c r="B13" s="153" t="s">
        <v>184</v>
      </c>
      <c r="C13" s="74"/>
      <c r="D13" s="144">
        <v>5.0</v>
      </c>
      <c r="E13" s="145" t="s">
        <v>381</v>
      </c>
      <c r="F13" s="73">
        <v>990.0</v>
      </c>
      <c r="G13" s="146">
        <v>143.0</v>
      </c>
      <c r="H13" s="147">
        <v>96.0</v>
      </c>
      <c r="I13" s="148">
        <v>128.0</v>
      </c>
      <c r="J13" s="149">
        <v>282.0</v>
      </c>
      <c r="K13" s="101">
        <v>41.0</v>
      </c>
      <c r="L13" s="150">
        <v>33.0</v>
      </c>
      <c r="M13" s="155">
        <v>128.0</v>
      </c>
      <c r="N13" s="155">
        <v>282.0</v>
      </c>
      <c r="O13" s="156">
        <v>184.0</v>
      </c>
      <c r="P13" s="156">
        <v>129.0</v>
      </c>
      <c r="R13" s="124">
        <v>0.0</v>
      </c>
      <c r="S13" s="125">
        <v>0.0</v>
      </c>
      <c r="T13" s="126">
        <v>0.0</v>
      </c>
      <c r="U13" s="126">
        <v>0.0</v>
      </c>
    </row>
    <row r="14">
      <c r="A14" s="153">
        <v>6.0</v>
      </c>
      <c r="B14" s="153" t="s">
        <v>186</v>
      </c>
      <c r="C14" s="74"/>
      <c r="D14" s="144">
        <v>6.0</v>
      </c>
      <c r="E14" s="145" t="s">
        <v>382</v>
      </c>
      <c r="F14" s="73">
        <v>1072.0</v>
      </c>
      <c r="G14" s="146">
        <v>123.0</v>
      </c>
      <c r="H14" s="147">
        <v>71.0</v>
      </c>
      <c r="I14" s="148">
        <v>126.0</v>
      </c>
      <c r="J14" s="149">
        <v>274.0</v>
      </c>
      <c r="K14" s="101">
        <v>46.0</v>
      </c>
      <c r="L14" s="150">
        <v>41.0</v>
      </c>
      <c r="M14" s="155">
        <v>126.0</v>
      </c>
      <c r="N14" s="155">
        <v>274.0</v>
      </c>
      <c r="O14" s="156">
        <v>169.0</v>
      </c>
      <c r="P14" s="156">
        <v>112.0</v>
      </c>
      <c r="R14" s="124">
        <v>0.0</v>
      </c>
      <c r="S14" s="125">
        <v>0.0</v>
      </c>
      <c r="T14" s="126">
        <v>0.0</v>
      </c>
      <c r="U14" s="126">
        <v>0.0</v>
      </c>
    </row>
    <row r="15">
      <c r="A15" s="153">
        <v>7.0</v>
      </c>
      <c r="B15" s="153" t="s">
        <v>188</v>
      </c>
      <c r="C15" s="74"/>
      <c r="D15" s="144">
        <v>7.0</v>
      </c>
      <c r="E15" s="145" t="s">
        <v>383</v>
      </c>
      <c r="F15" s="73">
        <v>699.0</v>
      </c>
      <c r="G15" s="146">
        <v>98.0</v>
      </c>
      <c r="H15" s="147">
        <v>85.0</v>
      </c>
      <c r="I15" s="148">
        <v>87.0</v>
      </c>
      <c r="J15" s="149">
        <v>200.0</v>
      </c>
      <c r="K15" s="101">
        <v>35.0</v>
      </c>
      <c r="L15" s="150">
        <v>30.0</v>
      </c>
      <c r="M15" s="155">
        <v>87.0</v>
      </c>
      <c r="N15" s="155">
        <v>200.0</v>
      </c>
      <c r="O15" s="156">
        <v>133.0</v>
      </c>
      <c r="P15" s="156">
        <v>115.0</v>
      </c>
      <c r="R15" s="124">
        <v>1.0</v>
      </c>
      <c r="S15" s="125">
        <v>0.0</v>
      </c>
      <c r="T15" s="126">
        <v>0.0</v>
      </c>
      <c r="U15" s="126">
        <v>0.0</v>
      </c>
    </row>
    <row r="16">
      <c r="A16" s="132"/>
      <c r="B16" s="132"/>
      <c r="C16" s="74"/>
      <c r="D16" s="144">
        <v>8.0</v>
      </c>
      <c r="E16" s="145" t="s">
        <v>384</v>
      </c>
      <c r="F16" s="73">
        <v>454.0</v>
      </c>
      <c r="G16" s="146">
        <v>45.0</v>
      </c>
      <c r="H16" s="147">
        <v>60.0</v>
      </c>
      <c r="I16" s="148">
        <v>65.0</v>
      </c>
      <c r="J16" s="149">
        <v>136.0</v>
      </c>
      <c r="K16" s="101">
        <v>20.0</v>
      </c>
      <c r="L16" s="150">
        <v>18.0</v>
      </c>
      <c r="M16" s="155">
        <v>65.0</v>
      </c>
      <c r="N16" s="155">
        <v>136.0</v>
      </c>
      <c r="O16" s="156">
        <v>65.0</v>
      </c>
      <c r="P16" s="156">
        <v>78.0</v>
      </c>
      <c r="R16" s="124">
        <v>0.0</v>
      </c>
      <c r="S16" s="125">
        <v>1.0</v>
      </c>
      <c r="T16" s="126">
        <v>0.0</v>
      </c>
      <c r="U16" s="126">
        <v>0.0</v>
      </c>
    </row>
    <row r="17">
      <c r="A17" s="132"/>
      <c r="B17" s="132"/>
      <c r="C17" s="74"/>
      <c r="D17" s="144">
        <v>9.0</v>
      </c>
      <c r="E17" s="145" t="s">
        <v>385</v>
      </c>
      <c r="F17" s="73">
        <v>1233.0</v>
      </c>
      <c r="G17" s="146">
        <v>171.0</v>
      </c>
      <c r="H17" s="147">
        <v>165.0</v>
      </c>
      <c r="I17" s="148">
        <v>163.0</v>
      </c>
      <c r="J17" s="149">
        <v>352.0</v>
      </c>
      <c r="K17" s="101">
        <v>39.0</v>
      </c>
      <c r="L17" s="150">
        <v>50.0</v>
      </c>
      <c r="M17" s="155">
        <v>163.0</v>
      </c>
      <c r="N17" s="155">
        <v>352.0</v>
      </c>
      <c r="O17" s="156">
        <v>210.0</v>
      </c>
      <c r="P17" s="156">
        <v>215.0</v>
      </c>
    </row>
    <row r="18">
      <c r="A18" s="132"/>
      <c r="B18" s="132"/>
      <c r="C18" s="74"/>
      <c r="D18" s="144">
        <v>10.0</v>
      </c>
      <c r="E18" s="145" t="s">
        <v>386</v>
      </c>
      <c r="F18" s="73">
        <v>754.0</v>
      </c>
      <c r="G18" s="146">
        <v>94.0</v>
      </c>
      <c r="H18" s="147">
        <v>77.0</v>
      </c>
      <c r="I18" s="148">
        <v>93.0</v>
      </c>
      <c r="J18" s="149">
        <v>234.0</v>
      </c>
      <c r="K18" s="101">
        <v>36.0</v>
      </c>
      <c r="L18" s="150">
        <v>32.0</v>
      </c>
      <c r="M18" s="155">
        <v>93.0</v>
      </c>
      <c r="N18" s="155">
        <v>234.0</v>
      </c>
      <c r="O18" s="156">
        <v>130.0</v>
      </c>
      <c r="P18" s="156">
        <v>109.0</v>
      </c>
      <c r="R18" s="106" t="s">
        <v>193</v>
      </c>
      <c r="S18" s="40"/>
      <c r="T18" s="40"/>
      <c r="U18" s="40"/>
    </row>
    <row r="19">
      <c r="A19" s="132"/>
      <c r="B19" s="132"/>
      <c r="C19" s="74"/>
      <c r="D19" s="144">
        <v>11.0</v>
      </c>
      <c r="E19" s="145" t="s">
        <v>387</v>
      </c>
      <c r="F19" s="73">
        <v>728.0</v>
      </c>
      <c r="G19" s="146">
        <v>134.0</v>
      </c>
      <c r="H19" s="147">
        <v>67.0</v>
      </c>
      <c r="I19" s="148">
        <v>120.0</v>
      </c>
      <c r="J19" s="149">
        <v>184.0</v>
      </c>
      <c r="K19" s="101">
        <v>48.0</v>
      </c>
      <c r="L19" s="150">
        <v>14.0</v>
      </c>
      <c r="M19" s="155">
        <v>120.0</v>
      </c>
      <c r="N19" s="155">
        <v>184.0</v>
      </c>
      <c r="O19" s="156">
        <v>182.0</v>
      </c>
      <c r="P19" s="156">
        <v>81.0</v>
      </c>
      <c r="R19" s="124">
        <v>0.0</v>
      </c>
      <c r="S19" s="125">
        <v>0.0</v>
      </c>
      <c r="T19" s="126">
        <v>0.0</v>
      </c>
      <c r="U19" s="126">
        <v>0.0</v>
      </c>
    </row>
    <row r="20">
      <c r="A20" s="132"/>
      <c r="B20" s="132"/>
      <c r="C20" s="74"/>
      <c r="D20" s="144">
        <v>12.0</v>
      </c>
      <c r="E20" s="145" t="s">
        <v>388</v>
      </c>
      <c r="F20" s="73">
        <v>825.0</v>
      </c>
      <c r="G20" s="146">
        <v>159.0</v>
      </c>
      <c r="H20" s="147">
        <v>102.0</v>
      </c>
      <c r="I20" s="148">
        <v>126.0</v>
      </c>
      <c r="J20" s="149">
        <v>215.0</v>
      </c>
      <c r="K20" s="101">
        <v>50.0</v>
      </c>
      <c r="L20" s="150">
        <v>22.0</v>
      </c>
      <c r="M20" s="155">
        <v>126.0</v>
      </c>
      <c r="N20" s="155">
        <v>215.0</v>
      </c>
      <c r="O20" s="156">
        <v>209.0</v>
      </c>
      <c r="P20" s="156">
        <v>124.0</v>
      </c>
      <c r="R20" s="124">
        <v>0.0</v>
      </c>
      <c r="S20" s="125">
        <v>0.0</v>
      </c>
      <c r="T20" s="126">
        <v>0.0</v>
      </c>
      <c r="U20" s="126">
        <v>0.0</v>
      </c>
    </row>
    <row r="21">
      <c r="A21" s="132"/>
      <c r="B21" s="132"/>
      <c r="C21" s="74"/>
      <c r="D21" s="144">
        <v>13.0</v>
      </c>
      <c r="E21" s="145" t="s">
        <v>389</v>
      </c>
      <c r="F21" s="73">
        <v>942.0</v>
      </c>
      <c r="G21" s="146">
        <v>202.0</v>
      </c>
      <c r="H21" s="147">
        <v>83.0</v>
      </c>
      <c r="I21" s="148">
        <v>151.0</v>
      </c>
      <c r="J21" s="149">
        <v>246.0</v>
      </c>
      <c r="K21" s="101">
        <v>42.0</v>
      </c>
      <c r="L21" s="150">
        <v>23.0</v>
      </c>
      <c r="M21" s="155">
        <v>151.0</v>
      </c>
      <c r="N21" s="155">
        <v>246.0</v>
      </c>
      <c r="O21" s="156">
        <v>244.0</v>
      </c>
      <c r="P21" s="156">
        <v>106.0</v>
      </c>
      <c r="R21" s="124">
        <v>0.0</v>
      </c>
      <c r="S21" s="125">
        <v>0.0</v>
      </c>
      <c r="T21" s="126">
        <v>1.0</v>
      </c>
      <c r="U21" s="126">
        <v>0.0</v>
      </c>
    </row>
    <row r="22">
      <c r="A22" s="132"/>
      <c r="B22" s="132"/>
      <c r="C22" s="74"/>
      <c r="D22" s="144">
        <v>14.0</v>
      </c>
      <c r="E22" s="145" t="s">
        <v>390</v>
      </c>
      <c r="F22" s="73">
        <v>549.0</v>
      </c>
      <c r="G22" s="146">
        <v>116.0</v>
      </c>
      <c r="H22" s="147">
        <v>63.0</v>
      </c>
      <c r="I22" s="148">
        <v>141.0</v>
      </c>
      <c r="J22" s="149">
        <v>118.0</v>
      </c>
      <c r="K22" s="101">
        <v>26.0</v>
      </c>
      <c r="L22" s="150">
        <v>5.0</v>
      </c>
      <c r="M22" s="155">
        <v>141.0</v>
      </c>
      <c r="N22" s="155">
        <v>118.0</v>
      </c>
      <c r="O22" s="156">
        <v>142.0</v>
      </c>
      <c r="P22" s="156">
        <v>68.0</v>
      </c>
      <c r="R22" s="124">
        <v>0.0</v>
      </c>
      <c r="S22" s="125">
        <v>0.0</v>
      </c>
      <c r="T22" s="126">
        <v>0.0</v>
      </c>
      <c r="U22" s="126">
        <v>1.0</v>
      </c>
    </row>
    <row r="23">
      <c r="A23" s="132"/>
      <c r="B23" s="132"/>
      <c r="C23" s="74"/>
      <c r="D23" s="144">
        <v>15.0</v>
      </c>
      <c r="E23" s="145" t="s">
        <v>391</v>
      </c>
      <c r="F23" s="73">
        <v>1018.0</v>
      </c>
      <c r="G23" s="146">
        <v>116.0</v>
      </c>
      <c r="H23" s="147">
        <v>108.0</v>
      </c>
      <c r="I23" s="148">
        <v>139.0</v>
      </c>
      <c r="J23" s="149">
        <v>222.0</v>
      </c>
      <c r="K23" s="101">
        <v>58.0</v>
      </c>
      <c r="L23" s="150">
        <v>44.0</v>
      </c>
      <c r="M23" s="155">
        <v>139.0</v>
      </c>
      <c r="N23" s="155">
        <v>222.0</v>
      </c>
      <c r="O23" s="156">
        <v>174.0</v>
      </c>
      <c r="P23" s="156">
        <v>152.0</v>
      </c>
      <c r="R23" s="124">
        <v>1.0</v>
      </c>
      <c r="S23" s="125">
        <v>0.0</v>
      </c>
      <c r="T23" s="126">
        <v>0.0</v>
      </c>
      <c r="U23" s="126">
        <v>0.0</v>
      </c>
    </row>
    <row r="24">
      <c r="A24" s="132"/>
      <c r="B24" s="132"/>
      <c r="C24" s="74"/>
      <c r="D24" s="144">
        <v>16.0</v>
      </c>
      <c r="E24" s="145" t="s">
        <v>392</v>
      </c>
      <c r="F24" s="73">
        <v>1452.0</v>
      </c>
      <c r="G24" s="146">
        <v>160.0</v>
      </c>
      <c r="H24" s="147">
        <v>157.0</v>
      </c>
      <c r="I24" s="148">
        <v>185.0</v>
      </c>
      <c r="J24" s="149">
        <v>281.0</v>
      </c>
      <c r="K24" s="101">
        <v>56.0</v>
      </c>
      <c r="L24" s="150">
        <v>49.0</v>
      </c>
      <c r="M24" s="155">
        <v>185.0</v>
      </c>
      <c r="N24" s="155">
        <v>281.0</v>
      </c>
      <c r="O24" s="156">
        <v>216.0</v>
      </c>
      <c r="P24" s="156">
        <v>206.0</v>
      </c>
      <c r="R24" s="124">
        <v>0.0</v>
      </c>
      <c r="S24" s="125">
        <v>1.0</v>
      </c>
      <c r="T24" s="126">
        <v>0.0</v>
      </c>
      <c r="U24" s="126">
        <v>0.0</v>
      </c>
    </row>
    <row r="25">
      <c r="A25" s="132"/>
      <c r="B25" s="132"/>
      <c r="C25" s="74"/>
      <c r="D25" s="144">
        <v>17.0</v>
      </c>
      <c r="E25" s="145" t="s">
        <v>393</v>
      </c>
      <c r="F25" s="73">
        <v>1481.0</v>
      </c>
      <c r="G25" s="146">
        <v>225.0</v>
      </c>
      <c r="H25" s="147">
        <v>162.0</v>
      </c>
      <c r="I25" s="148">
        <v>223.0</v>
      </c>
      <c r="J25" s="149">
        <v>423.0</v>
      </c>
      <c r="K25" s="101">
        <v>66.0</v>
      </c>
      <c r="L25" s="150">
        <v>49.0</v>
      </c>
      <c r="M25" s="155">
        <v>223.0</v>
      </c>
      <c r="N25" s="155">
        <v>423.0</v>
      </c>
      <c r="O25" s="156">
        <v>291.0</v>
      </c>
      <c r="P25" s="156">
        <v>211.0</v>
      </c>
    </row>
    <row r="26">
      <c r="A26" s="132"/>
      <c r="B26" s="132"/>
      <c r="C26" s="74"/>
      <c r="D26" s="144">
        <v>18.0</v>
      </c>
      <c r="E26" s="145" t="s">
        <v>394</v>
      </c>
      <c r="F26" s="73">
        <v>1145.0</v>
      </c>
      <c r="G26" s="146">
        <v>227.0</v>
      </c>
      <c r="H26" s="147">
        <v>59.0</v>
      </c>
      <c r="I26" s="148">
        <v>327.0</v>
      </c>
      <c r="J26" s="149">
        <v>337.0</v>
      </c>
      <c r="K26" s="101">
        <v>39.0</v>
      </c>
      <c r="L26" s="150">
        <v>9.0</v>
      </c>
      <c r="M26" s="155">
        <v>327.0</v>
      </c>
      <c r="N26" s="155">
        <v>337.0</v>
      </c>
      <c r="O26" s="156">
        <v>266.0</v>
      </c>
      <c r="P26" s="156">
        <v>68.0</v>
      </c>
      <c r="R26" s="79" t="s">
        <v>202</v>
      </c>
      <c r="S26" s="40"/>
      <c r="T26" s="40"/>
      <c r="U26" s="40"/>
    </row>
    <row r="27">
      <c r="A27" s="132"/>
      <c r="B27" s="132"/>
      <c r="C27" s="74"/>
      <c r="D27" s="144">
        <v>19.0</v>
      </c>
      <c r="E27" s="145" t="s">
        <v>395</v>
      </c>
      <c r="F27" s="73">
        <v>797.0</v>
      </c>
      <c r="G27" s="146">
        <v>156.0</v>
      </c>
      <c r="H27" s="147">
        <v>84.0</v>
      </c>
      <c r="I27" s="148">
        <v>143.0</v>
      </c>
      <c r="J27" s="149">
        <v>209.0</v>
      </c>
      <c r="K27" s="101">
        <v>30.0</v>
      </c>
      <c r="L27" s="150">
        <v>22.0</v>
      </c>
      <c r="M27" s="155">
        <v>143.0</v>
      </c>
      <c r="N27" s="155">
        <v>209.0</v>
      </c>
      <c r="O27" s="156">
        <v>186.0</v>
      </c>
      <c r="P27" s="156">
        <v>106.0</v>
      </c>
      <c r="R27" s="99" t="s">
        <v>204</v>
      </c>
      <c r="S27" s="40"/>
      <c r="T27" s="40"/>
      <c r="U27" s="40"/>
    </row>
    <row r="28">
      <c r="A28" s="132"/>
      <c r="B28" s="132"/>
      <c r="C28" s="74"/>
      <c r="D28" s="144">
        <v>20.0</v>
      </c>
      <c r="E28" s="145" t="s">
        <v>396</v>
      </c>
      <c r="F28" s="73">
        <v>891.0</v>
      </c>
      <c r="G28" s="146">
        <v>159.0</v>
      </c>
      <c r="H28" s="147">
        <v>102.0</v>
      </c>
      <c r="I28" s="148">
        <v>144.0</v>
      </c>
      <c r="J28" s="149">
        <v>218.0</v>
      </c>
      <c r="K28" s="101">
        <v>49.0</v>
      </c>
      <c r="L28" s="150">
        <v>29.0</v>
      </c>
      <c r="M28" s="155">
        <v>144.0</v>
      </c>
      <c r="N28" s="155">
        <v>218.0</v>
      </c>
      <c r="O28" s="156">
        <v>208.0</v>
      </c>
      <c r="P28" s="156">
        <v>131.0</v>
      </c>
      <c r="R28" s="124">
        <v>0.0</v>
      </c>
      <c r="S28" s="125">
        <v>0.0</v>
      </c>
      <c r="T28" s="126">
        <v>1.0</v>
      </c>
      <c r="U28" s="126">
        <v>0.0</v>
      </c>
    </row>
    <row r="29">
      <c r="A29" s="132"/>
      <c r="B29" s="132"/>
      <c r="C29" s="74"/>
      <c r="D29" s="144">
        <v>21.0</v>
      </c>
      <c r="E29" s="145" t="s">
        <v>397</v>
      </c>
      <c r="F29" s="73">
        <v>1282.0</v>
      </c>
      <c r="G29" s="146">
        <v>264.0</v>
      </c>
      <c r="H29" s="147">
        <v>143.0</v>
      </c>
      <c r="I29" s="148">
        <v>246.0</v>
      </c>
      <c r="J29" s="149">
        <v>286.0</v>
      </c>
      <c r="K29" s="101">
        <v>62.0</v>
      </c>
      <c r="L29" s="150">
        <v>34.0</v>
      </c>
      <c r="M29" s="155">
        <v>246.0</v>
      </c>
      <c r="N29" s="155">
        <v>286.0</v>
      </c>
      <c r="O29" s="156">
        <v>326.0</v>
      </c>
      <c r="P29" s="156">
        <v>177.0</v>
      </c>
      <c r="R29" s="124">
        <v>0.0</v>
      </c>
      <c r="S29" s="125">
        <v>0.0</v>
      </c>
      <c r="T29" s="126">
        <v>0.0</v>
      </c>
      <c r="U29" s="126">
        <v>1.0</v>
      </c>
    </row>
    <row r="30">
      <c r="A30" s="132"/>
      <c r="B30" s="132"/>
      <c r="C30" s="74"/>
      <c r="D30" s="144">
        <v>22.0</v>
      </c>
      <c r="E30" s="145" t="s">
        <v>398</v>
      </c>
      <c r="F30" s="73">
        <v>701.0</v>
      </c>
      <c r="G30" s="146">
        <v>143.0</v>
      </c>
      <c r="H30" s="147">
        <v>52.0</v>
      </c>
      <c r="I30" s="148">
        <v>112.0</v>
      </c>
      <c r="J30" s="149">
        <v>192.0</v>
      </c>
      <c r="K30" s="101">
        <v>29.0</v>
      </c>
      <c r="L30" s="150">
        <v>20.0</v>
      </c>
      <c r="M30" s="155">
        <v>112.0</v>
      </c>
      <c r="N30" s="155">
        <v>192.0</v>
      </c>
      <c r="O30" s="156">
        <v>172.0</v>
      </c>
      <c r="P30" s="156">
        <v>72.0</v>
      </c>
      <c r="R30" s="124">
        <v>0.0</v>
      </c>
      <c r="S30" s="125">
        <v>0.0</v>
      </c>
      <c r="T30" s="126">
        <v>1.0</v>
      </c>
      <c r="U30" s="126">
        <v>0.0</v>
      </c>
    </row>
    <row r="31">
      <c r="A31" s="132"/>
      <c r="B31" s="132"/>
      <c r="C31" s="74"/>
      <c r="D31" s="144">
        <v>23.0</v>
      </c>
      <c r="E31" s="145" t="s">
        <v>399</v>
      </c>
      <c r="F31" s="73">
        <v>220.0</v>
      </c>
      <c r="G31" s="146">
        <v>43.0</v>
      </c>
      <c r="H31" s="147">
        <v>28.0</v>
      </c>
      <c r="I31" s="148">
        <v>33.0</v>
      </c>
      <c r="J31" s="149">
        <v>61.0</v>
      </c>
      <c r="K31" s="101">
        <v>10.0</v>
      </c>
      <c r="L31" s="150">
        <v>5.0</v>
      </c>
      <c r="M31" s="155">
        <v>33.0</v>
      </c>
      <c r="N31" s="155">
        <v>61.0</v>
      </c>
      <c r="O31" s="156">
        <v>53.0</v>
      </c>
      <c r="P31" s="156">
        <v>33.0</v>
      </c>
      <c r="R31" s="124">
        <v>0.0</v>
      </c>
      <c r="S31" s="125">
        <v>0.0</v>
      </c>
      <c r="T31" s="126">
        <v>0.0</v>
      </c>
      <c r="U31" s="126">
        <v>1.0</v>
      </c>
    </row>
    <row r="32">
      <c r="A32" s="132"/>
      <c r="B32" s="132"/>
      <c r="C32" s="74"/>
      <c r="D32" s="144">
        <v>24.0</v>
      </c>
      <c r="E32" s="145" t="s">
        <v>400</v>
      </c>
      <c r="F32" s="73">
        <v>1114.0</v>
      </c>
      <c r="G32" s="146">
        <v>274.0</v>
      </c>
      <c r="H32" s="147">
        <v>110.0</v>
      </c>
      <c r="I32" s="148">
        <v>221.0</v>
      </c>
      <c r="J32" s="149">
        <v>267.0</v>
      </c>
      <c r="K32" s="101">
        <v>44.0</v>
      </c>
      <c r="L32" s="150">
        <v>20.0</v>
      </c>
      <c r="M32" s="155">
        <v>221.0</v>
      </c>
      <c r="N32" s="155">
        <v>267.0</v>
      </c>
      <c r="O32" s="156">
        <v>318.0</v>
      </c>
      <c r="P32" s="156">
        <v>130.0</v>
      </c>
      <c r="R32" s="124">
        <v>1.0</v>
      </c>
      <c r="S32" s="125">
        <v>0.0</v>
      </c>
      <c r="T32" s="126">
        <v>0.0</v>
      </c>
      <c r="U32" s="126">
        <v>0.0</v>
      </c>
    </row>
    <row r="33">
      <c r="A33" s="132"/>
      <c r="B33" s="132"/>
      <c r="C33" s="74"/>
      <c r="D33" s="144">
        <v>25.0</v>
      </c>
      <c r="E33" s="145" t="s">
        <v>401</v>
      </c>
      <c r="F33" s="73">
        <v>1330.0</v>
      </c>
      <c r="G33" s="146">
        <v>246.0</v>
      </c>
      <c r="H33" s="147">
        <v>133.0</v>
      </c>
      <c r="I33" s="148">
        <v>258.0</v>
      </c>
      <c r="J33" s="149">
        <v>296.0</v>
      </c>
      <c r="K33" s="101">
        <v>92.0</v>
      </c>
      <c r="L33" s="150">
        <v>38.0</v>
      </c>
      <c r="M33" s="155">
        <v>258.0</v>
      </c>
      <c r="N33" s="155">
        <v>296.0</v>
      </c>
      <c r="O33" s="156">
        <v>338.0</v>
      </c>
      <c r="P33" s="156">
        <v>171.0</v>
      </c>
      <c r="R33" s="124">
        <v>0.0</v>
      </c>
      <c r="S33" s="125">
        <v>1.0</v>
      </c>
      <c r="T33" s="126">
        <v>0.0</v>
      </c>
      <c r="U33" s="126">
        <v>0.0</v>
      </c>
    </row>
    <row r="34">
      <c r="A34" s="132"/>
      <c r="B34" s="132"/>
      <c r="C34" s="74"/>
      <c r="D34" s="144">
        <v>26.0</v>
      </c>
      <c r="E34" s="145" t="s">
        <v>402</v>
      </c>
      <c r="F34" s="73">
        <v>908.0</v>
      </c>
      <c r="G34" s="146">
        <v>194.0</v>
      </c>
      <c r="H34" s="147">
        <v>88.0</v>
      </c>
      <c r="I34" s="148">
        <v>200.0</v>
      </c>
      <c r="J34" s="149">
        <v>194.0</v>
      </c>
      <c r="K34" s="101">
        <v>58.0</v>
      </c>
      <c r="L34" s="150">
        <v>22.0</v>
      </c>
      <c r="M34" s="155">
        <v>200.0</v>
      </c>
      <c r="N34" s="155">
        <v>194.0</v>
      </c>
      <c r="O34" s="156">
        <v>252.0</v>
      </c>
      <c r="P34" s="156">
        <v>110.0</v>
      </c>
    </row>
    <row r="35">
      <c r="A35" s="132"/>
      <c r="B35" s="132"/>
      <c r="C35" s="74"/>
      <c r="D35" s="144">
        <v>27.0</v>
      </c>
      <c r="E35" s="145" t="s">
        <v>403</v>
      </c>
      <c r="F35" s="73">
        <v>1478.0</v>
      </c>
      <c r="G35" s="146">
        <v>336.0</v>
      </c>
      <c r="H35" s="147">
        <v>158.0</v>
      </c>
      <c r="I35" s="148">
        <v>313.0</v>
      </c>
      <c r="J35" s="149">
        <v>355.0</v>
      </c>
      <c r="K35" s="101">
        <v>75.0</v>
      </c>
      <c r="L35" s="150">
        <v>20.0</v>
      </c>
      <c r="M35" s="155">
        <v>313.0</v>
      </c>
      <c r="N35" s="155">
        <v>355.0</v>
      </c>
      <c r="O35" s="156">
        <v>411.0</v>
      </c>
      <c r="P35" s="156">
        <v>178.0</v>
      </c>
      <c r="R35" s="158" t="s">
        <v>213</v>
      </c>
      <c r="S35" s="40"/>
      <c r="T35" s="40"/>
      <c r="U35" s="40"/>
      <c r="W35" s="128" t="s">
        <v>214</v>
      </c>
    </row>
    <row r="36">
      <c r="A36" s="132"/>
      <c r="B36" s="132"/>
      <c r="C36" s="74"/>
      <c r="D36" s="144">
        <v>28.0</v>
      </c>
      <c r="E36" s="145" t="s">
        <v>404</v>
      </c>
      <c r="F36" s="73">
        <v>936.0</v>
      </c>
      <c r="G36" s="146">
        <v>236.0</v>
      </c>
      <c r="H36" s="147">
        <v>78.0</v>
      </c>
      <c r="I36" s="148">
        <v>207.0</v>
      </c>
      <c r="J36" s="149">
        <v>201.0</v>
      </c>
      <c r="K36" s="101">
        <v>43.0</v>
      </c>
      <c r="L36" s="150">
        <v>17.0</v>
      </c>
      <c r="M36" s="155">
        <v>207.0</v>
      </c>
      <c r="N36" s="155">
        <v>201.0</v>
      </c>
      <c r="O36" s="156">
        <v>279.0</v>
      </c>
      <c r="P36" s="156">
        <v>95.0</v>
      </c>
      <c r="R36" s="124">
        <v>1.0</v>
      </c>
      <c r="S36" s="125">
        <v>0.0</v>
      </c>
      <c r="T36" s="126">
        <v>0.0</v>
      </c>
      <c r="U36" s="126">
        <v>0.0</v>
      </c>
      <c r="W36" s="126">
        <v>0.0</v>
      </c>
      <c r="X36" s="126">
        <v>0.0</v>
      </c>
      <c r="Y36" s="124">
        <v>1.0</v>
      </c>
      <c r="Z36" s="125">
        <v>0.0</v>
      </c>
    </row>
    <row r="37">
      <c r="A37" s="132"/>
      <c r="B37" s="132"/>
      <c r="C37" s="74"/>
      <c r="D37" s="144">
        <v>29.0</v>
      </c>
      <c r="E37" s="145" t="s">
        <v>405</v>
      </c>
      <c r="F37" s="73">
        <v>1265.0</v>
      </c>
      <c r="G37" s="146">
        <v>320.0</v>
      </c>
      <c r="H37" s="147">
        <v>106.0</v>
      </c>
      <c r="I37" s="148">
        <v>308.0</v>
      </c>
      <c r="J37" s="149">
        <v>281.0</v>
      </c>
      <c r="K37" s="101">
        <v>65.0</v>
      </c>
      <c r="L37" s="150">
        <v>14.0</v>
      </c>
      <c r="M37" s="155">
        <v>308.0</v>
      </c>
      <c r="N37" s="155">
        <v>281.0</v>
      </c>
      <c r="O37" s="156">
        <v>385.0</v>
      </c>
      <c r="P37" s="156">
        <v>120.0</v>
      </c>
      <c r="R37" s="124">
        <v>0.0</v>
      </c>
      <c r="S37" s="125">
        <v>1.0</v>
      </c>
      <c r="T37" s="126">
        <v>0.0</v>
      </c>
      <c r="U37" s="126">
        <v>0.0</v>
      </c>
      <c r="W37" s="126">
        <v>0.0</v>
      </c>
      <c r="X37" s="126">
        <v>0.0</v>
      </c>
      <c r="Y37" s="124">
        <v>0.0</v>
      </c>
      <c r="Z37" s="125">
        <v>1.0</v>
      </c>
    </row>
    <row r="38">
      <c r="A38" s="132"/>
      <c r="B38" s="132"/>
      <c r="C38" s="74"/>
      <c r="D38" s="144">
        <v>30.0</v>
      </c>
      <c r="E38" s="145" t="s">
        <v>406</v>
      </c>
      <c r="F38" s="73">
        <v>1572.0</v>
      </c>
      <c r="G38" s="146">
        <v>434.0</v>
      </c>
      <c r="H38" s="147">
        <v>137.0</v>
      </c>
      <c r="I38" s="148">
        <v>337.0</v>
      </c>
      <c r="J38" s="149">
        <v>293.0</v>
      </c>
      <c r="K38" s="101">
        <v>117.0</v>
      </c>
      <c r="L38" s="150">
        <v>26.0</v>
      </c>
      <c r="M38" s="155">
        <v>337.0</v>
      </c>
      <c r="N38" s="155">
        <v>293.0</v>
      </c>
      <c r="O38" s="156">
        <v>551.0</v>
      </c>
      <c r="P38" s="156">
        <v>163.0</v>
      </c>
      <c r="R38" s="124">
        <v>0.0</v>
      </c>
      <c r="S38" s="125">
        <v>0.0</v>
      </c>
      <c r="T38" s="126">
        <v>1.0</v>
      </c>
      <c r="U38" s="126">
        <v>0.0</v>
      </c>
      <c r="W38" s="126">
        <v>1.0</v>
      </c>
      <c r="X38" s="126">
        <v>0.0</v>
      </c>
      <c r="Y38" s="124">
        <v>0.0</v>
      </c>
      <c r="Z38" s="125">
        <v>0.0</v>
      </c>
    </row>
    <row r="39">
      <c r="A39" s="132"/>
      <c r="B39" s="132"/>
      <c r="C39" s="74"/>
      <c r="D39" s="144">
        <v>31.0</v>
      </c>
      <c r="E39" s="145" t="s">
        <v>407</v>
      </c>
      <c r="F39" s="73">
        <v>1027.0</v>
      </c>
      <c r="G39" s="146">
        <v>300.0</v>
      </c>
      <c r="H39" s="147">
        <v>62.0</v>
      </c>
      <c r="I39" s="148">
        <v>313.0</v>
      </c>
      <c r="J39" s="149">
        <v>202.0</v>
      </c>
      <c r="K39" s="101">
        <v>29.0</v>
      </c>
      <c r="L39" s="150">
        <v>5.0</v>
      </c>
      <c r="M39" s="155">
        <v>313.0</v>
      </c>
      <c r="N39" s="155">
        <v>202.0</v>
      </c>
      <c r="O39" s="156">
        <v>329.0</v>
      </c>
      <c r="P39" s="156">
        <v>67.0</v>
      </c>
      <c r="R39" s="124">
        <v>0.0</v>
      </c>
      <c r="S39" s="125">
        <v>0.0</v>
      </c>
      <c r="T39" s="126">
        <v>0.0</v>
      </c>
      <c r="U39" s="126">
        <v>1.0</v>
      </c>
      <c r="W39" s="126">
        <v>0.0</v>
      </c>
      <c r="X39" s="126">
        <v>1.0</v>
      </c>
      <c r="Y39" s="124">
        <v>0.0</v>
      </c>
      <c r="Z39" s="125">
        <v>0.0</v>
      </c>
    </row>
    <row r="40">
      <c r="A40" s="132"/>
      <c r="B40" s="132"/>
      <c r="C40" s="74"/>
      <c r="D40" s="144">
        <v>32.0</v>
      </c>
      <c r="E40" s="145" t="s">
        <v>408</v>
      </c>
      <c r="F40" s="73">
        <v>1590.0</v>
      </c>
      <c r="G40" s="146">
        <v>337.0</v>
      </c>
      <c r="H40" s="147">
        <v>104.0</v>
      </c>
      <c r="I40" s="148">
        <v>410.0</v>
      </c>
      <c r="J40" s="149">
        <v>381.0</v>
      </c>
      <c r="K40" s="101">
        <v>96.0</v>
      </c>
      <c r="L40" s="150">
        <v>31.0</v>
      </c>
      <c r="M40" s="155">
        <v>410.0</v>
      </c>
      <c r="N40" s="155">
        <v>381.0</v>
      </c>
      <c r="O40" s="156">
        <v>433.0</v>
      </c>
      <c r="P40" s="156">
        <v>135.0</v>
      </c>
      <c r="R40" s="124">
        <v>1.0</v>
      </c>
      <c r="S40" s="125">
        <v>0.0</v>
      </c>
      <c r="T40" s="126">
        <v>0.0</v>
      </c>
      <c r="U40" s="126">
        <v>0.0</v>
      </c>
      <c r="W40" s="126">
        <v>0.0</v>
      </c>
      <c r="X40" s="126">
        <v>0.0</v>
      </c>
      <c r="Y40" s="124">
        <v>1.0</v>
      </c>
      <c r="Z40" s="125">
        <v>0.0</v>
      </c>
    </row>
    <row r="41">
      <c r="A41" s="132"/>
      <c r="B41" s="132"/>
      <c r="C41" s="74"/>
      <c r="D41" s="144">
        <v>33.0</v>
      </c>
      <c r="E41" s="145" t="s">
        <v>409</v>
      </c>
      <c r="F41" s="73">
        <v>1631.0</v>
      </c>
      <c r="G41" s="146">
        <v>429.0</v>
      </c>
      <c r="H41" s="147">
        <v>136.0</v>
      </c>
      <c r="I41" s="148">
        <v>393.0</v>
      </c>
      <c r="J41" s="149">
        <v>332.0</v>
      </c>
      <c r="K41" s="101">
        <v>81.0</v>
      </c>
      <c r="L41" s="150">
        <v>23.0</v>
      </c>
      <c r="M41" s="155">
        <v>393.0</v>
      </c>
      <c r="N41" s="155">
        <v>332.0</v>
      </c>
      <c r="O41" s="156">
        <v>510.0</v>
      </c>
      <c r="P41" s="156">
        <v>159.0</v>
      </c>
      <c r="R41" s="124">
        <v>0.0</v>
      </c>
      <c r="S41" s="125">
        <v>1.0</v>
      </c>
      <c r="T41" s="126">
        <v>0.0</v>
      </c>
      <c r="U41" s="126">
        <v>0.0</v>
      </c>
      <c r="W41" s="126">
        <v>0.0</v>
      </c>
      <c r="X41" s="126">
        <v>0.0</v>
      </c>
      <c r="Y41" s="124">
        <v>0.0</v>
      </c>
      <c r="Z41" s="125">
        <v>1.0</v>
      </c>
    </row>
    <row r="42">
      <c r="A42" s="132"/>
      <c r="B42" s="132"/>
      <c r="C42" s="74"/>
      <c r="D42" s="144">
        <v>34.0</v>
      </c>
      <c r="E42" s="145" t="s">
        <v>410</v>
      </c>
      <c r="F42" s="73">
        <v>1484.0</v>
      </c>
      <c r="G42" s="146">
        <v>365.0</v>
      </c>
      <c r="H42" s="147">
        <v>107.0</v>
      </c>
      <c r="I42" s="148">
        <v>393.0</v>
      </c>
      <c r="J42" s="149">
        <v>333.0</v>
      </c>
      <c r="K42" s="101">
        <v>71.0</v>
      </c>
      <c r="L42" s="150">
        <v>17.0</v>
      </c>
      <c r="M42" s="155">
        <v>393.0</v>
      </c>
      <c r="N42" s="155">
        <v>333.0</v>
      </c>
      <c r="O42" s="156">
        <v>436.0</v>
      </c>
      <c r="P42" s="156">
        <v>124.0</v>
      </c>
    </row>
    <row r="43">
      <c r="A43" s="132"/>
      <c r="B43" s="132"/>
      <c r="C43" s="74"/>
      <c r="D43" s="144">
        <v>35.0</v>
      </c>
      <c r="E43" s="145" t="s">
        <v>411</v>
      </c>
      <c r="F43" s="73">
        <v>1350.0</v>
      </c>
      <c r="G43" s="146">
        <v>352.0</v>
      </c>
      <c r="H43" s="147">
        <v>96.0</v>
      </c>
      <c r="I43" s="148">
        <v>330.0</v>
      </c>
      <c r="J43" s="149">
        <v>292.0</v>
      </c>
      <c r="K43" s="101">
        <v>59.0</v>
      </c>
      <c r="L43" s="150">
        <v>19.0</v>
      </c>
      <c r="M43" s="155">
        <v>330.0</v>
      </c>
      <c r="N43" s="155">
        <v>292.0</v>
      </c>
      <c r="O43" s="156">
        <v>411.0</v>
      </c>
      <c r="P43" s="156">
        <v>115.0</v>
      </c>
      <c r="R43" s="106" t="s">
        <v>223</v>
      </c>
      <c r="S43" s="40"/>
      <c r="T43" s="40"/>
      <c r="U43" s="40"/>
    </row>
    <row r="44">
      <c r="A44" s="132"/>
      <c r="B44" s="132"/>
      <c r="C44" s="74"/>
      <c r="D44" s="144">
        <v>36.0</v>
      </c>
      <c r="E44" s="145" t="s">
        <v>412</v>
      </c>
      <c r="F44" s="73">
        <v>2285.0</v>
      </c>
      <c r="G44" s="146">
        <v>515.0</v>
      </c>
      <c r="H44" s="147">
        <v>190.0</v>
      </c>
      <c r="I44" s="148">
        <v>514.0</v>
      </c>
      <c r="J44" s="149">
        <v>459.0</v>
      </c>
      <c r="K44" s="101">
        <v>123.0</v>
      </c>
      <c r="L44" s="150">
        <v>58.0</v>
      </c>
      <c r="M44" s="155">
        <v>514.0</v>
      </c>
      <c r="N44" s="155">
        <v>459.0</v>
      </c>
      <c r="O44" s="156">
        <v>638.0</v>
      </c>
      <c r="P44" s="156">
        <v>248.0</v>
      </c>
      <c r="R44" s="124">
        <v>1.0</v>
      </c>
      <c r="S44" s="125">
        <v>0.0</v>
      </c>
      <c r="T44" s="126">
        <v>0.0</v>
      </c>
      <c r="U44" s="126">
        <v>0.0</v>
      </c>
    </row>
    <row r="45">
      <c r="A45" s="132"/>
      <c r="B45" s="132"/>
      <c r="C45" s="74"/>
      <c r="D45" s="144">
        <v>37.0</v>
      </c>
      <c r="E45" s="145" t="s">
        <v>413</v>
      </c>
      <c r="F45" s="73">
        <v>1905.0</v>
      </c>
      <c r="G45" s="146">
        <v>439.0</v>
      </c>
      <c r="H45" s="147">
        <v>182.0</v>
      </c>
      <c r="I45" s="148">
        <v>354.0</v>
      </c>
      <c r="J45" s="149">
        <v>442.0</v>
      </c>
      <c r="K45" s="101">
        <v>86.0</v>
      </c>
      <c r="L45" s="150">
        <v>29.0</v>
      </c>
      <c r="M45" s="155">
        <v>354.0</v>
      </c>
      <c r="N45" s="155">
        <v>442.0</v>
      </c>
      <c r="O45" s="156">
        <v>525.0</v>
      </c>
      <c r="P45" s="156">
        <v>211.0</v>
      </c>
      <c r="R45" s="124">
        <v>0.0</v>
      </c>
      <c r="S45" s="125">
        <v>1.0</v>
      </c>
      <c r="T45" s="126">
        <v>0.0</v>
      </c>
      <c r="U45" s="126">
        <v>0.0</v>
      </c>
    </row>
    <row r="46">
      <c r="A46" s="132"/>
      <c r="B46" s="132"/>
      <c r="C46" s="74"/>
      <c r="D46" s="144">
        <v>38.0</v>
      </c>
      <c r="E46" s="145" t="s">
        <v>414</v>
      </c>
      <c r="F46" s="73">
        <v>1546.0</v>
      </c>
      <c r="G46" s="146">
        <v>334.0</v>
      </c>
      <c r="H46" s="147">
        <v>148.0</v>
      </c>
      <c r="I46" s="148">
        <v>252.0</v>
      </c>
      <c r="J46" s="149">
        <v>419.0</v>
      </c>
      <c r="K46" s="101">
        <v>61.0</v>
      </c>
      <c r="L46" s="150">
        <v>42.0</v>
      </c>
      <c r="M46" s="155">
        <v>252.0</v>
      </c>
      <c r="N46" s="155">
        <v>419.0</v>
      </c>
      <c r="O46" s="156">
        <v>395.0</v>
      </c>
      <c r="P46" s="156">
        <v>190.0</v>
      </c>
      <c r="R46" s="124">
        <v>0.0</v>
      </c>
      <c r="S46" s="125">
        <v>0.0</v>
      </c>
      <c r="T46" s="126">
        <v>1.0</v>
      </c>
      <c r="U46" s="126">
        <v>0.0</v>
      </c>
    </row>
    <row r="47">
      <c r="A47" s="132"/>
      <c r="B47" s="132"/>
      <c r="C47" s="74"/>
      <c r="D47" s="144">
        <v>39.0</v>
      </c>
      <c r="E47" s="145" t="s">
        <v>415</v>
      </c>
      <c r="F47" s="73">
        <v>668.0</v>
      </c>
      <c r="G47" s="146">
        <v>171.0</v>
      </c>
      <c r="H47" s="147">
        <v>64.0</v>
      </c>
      <c r="I47" s="148">
        <v>143.0</v>
      </c>
      <c r="J47" s="149">
        <v>184.0</v>
      </c>
      <c r="K47" s="101">
        <v>28.0</v>
      </c>
      <c r="L47" s="150">
        <v>5.0</v>
      </c>
      <c r="M47" s="155">
        <v>143.0</v>
      </c>
      <c r="N47" s="155">
        <v>184.0</v>
      </c>
      <c r="O47" s="156">
        <v>199.0</v>
      </c>
      <c r="P47" s="156">
        <v>69.0</v>
      </c>
      <c r="R47" s="124">
        <v>0.0</v>
      </c>
      <c r="S47" s="125">
        <v>0.0</v>
      </c>
      <c r="T47" s="126">
        <v>0.0</v>
      </c>
      <c r="U47" s="126">
        <v>1.0</v>
      </c>
    </row>
    <row r="48">
      <c r="A48" s="132"/>
      <c r="B48" s="132"/>
      <c r="C48" s="74"/>
      <c r="D48" s="144">
        <v>40.0</v>
      </c>
      <c r="E48" s="145" t="s">
        <v>416</v>
      </c>
      <c r="F48" s="73">
        <v>866.0</v>
      </c>
      <c r="G48" s="146">
        <v>129.0</v>
      </c>
      <c r="H48" s="147">
        <v>116.0</v>
      </c>
      <c r="I48" s="148">
        <v>115.0</v>
      </c>
      <c r="J48" s="149">
        <v>235.0</v>
      </c>
      <c r="K48" s="101">
        <v>40.0</v>
      </c>
      <c r="L48" s="150">
        <v>33.0</v>
      </c>
      <c r="M48" s="155">
        <v>115.0</v>
      </c>
      <c r="N48" s="155">
        <v>235.0</v>
      </c>
      <c r="O48" s="156">
        <v>169.0</v>
      </c>
      <c r="P48" s="156">
        <v>149.0</v>
      </c>
      <c r="R48" s="124">
        <v>0.0</v>
      </c>
      <c r="S48" s="125">
        <v>0.0</v>
      </c>
      <c r="T48" s="126">
        <v>1.0</v>
      </c>
      <c r="U48" s="126">
        <v>0.0</v>
      </c>
    </row>
    <row r="49">
      <c r="A49" s="132"/>
      <c r="B49" s="132"/>
      <c r="C49" s="74"/>
      <c r="D49" s="144">
        <v>41.0</v>
      </c>
      <c r="E49" s="145" t="s">
        <v>417</v>
      </c>
      <c r="F49" s="73">
        <v>937.0</v>
      </c>
      <c r="G49" s="146">
        <v>136.0</v>
      </c>
      <c r="H49" s="147">
        <v>103.0</v>
      </c>
      <c r="I49" s="148">
        <v>106.0</v>
      </c>
      <c r="J49" s="149">
        <v>246.0</v>
      </c>
      <c r="K49" s="101">
        <v>68.0</v>
      </c>
      <c r="L49" s="150">
        <v>32.0</v>
      </c>
      <c r="M49" s="155">
        <v>106.0</v>
      </c>
      <c r="N49" s="155">
        <v>246.0</v>
      </c>
      <c r="O49" s="156">
        <v>204.0</v>
      </c>
      <c r="P49" s="156">
        <v>135.0</v>
      </c>
      <c r="R49" s="124">
        <v>0.0</v>
      </c>
      <c r="S49" s="125">
        <v>0.0</v>
      </c>
      <c r="T49" s="126">
        <v>0.0</v>
      </c>
      <c r="U49" s="126">
        <v>1.0</v>
      </c>
    </row>
    <row r="50">
      <c r="A50" s="132"/>
      <c r="B50" s="132"/>
      <c r="C50" s="74"/>
      <c r="D50" s="144">
        <v>42.0</v>
      </c>
      <c r="E50" s="145" t="s">
        <v>418</v>
      </c>
      <c r="F50" s="73">
        <v>1224.0</v>
      </c>
      <c r="G50" s="146">
        <v>211.0</v>
      </c>
      <c r="H50" s="147">
        <v>144.0</v>
      </c>
      <c r="I50" s="148">
        <v>155.0</v>
      </c>
      <c r="J50" s="149">
        <v>301.0</v>
      </c>
      <c r="K50" s="101">
        <v>67.0</v>
      </c>
      <c r="L50" s="150">
        <v>48.0</v>
      </c>
      <c r="M50" s="155">
        <v>155.0</v>
      </c>
      <c r="N50" s="155">
        <v>301.0</v>
      </c>
      <c r="O50" s="156">
        <v>278.0</v>
      </c>
      <c r="P50" s="156">
        <v>192.0</v>
      </c>
    </row>
    <row r="51">
      <c r="A51" s="132"/>
      <c r="B51" s="132"/>
      <c r="C51" s="74"/>
      <c r="D51" s="144">
        <v>43.0</v>
      </c>
      <c r="E51" s="145" t="s">
        <v>419</v>
      </c>
      <c r="F51" s="73">
        <v>1852.0</v>
      </c>
      <c r="G51" s="146">
        <v>382.0</v>
      </c>
      <c r="H51" s="147">
        <v>176.0</v>
      </c>
      <c r="I51" s="148">
        <v>333.0</v>
      </c>
      <c r="J51" s="149">
        <v>413.0</v>
      </c>
      <c r="K51" s="101">
        <v>114.0</v>
      </c>
      <c r="L51" s="150">
        <v>59.0</v>
      </c>
      <c r="M51" s="155">
        <v>333.0</v>
      </c>
      <c r="N51" s="155">
        <v>413.0</v>
      </c>
      <c r="O51" s="156">
        <v>496.0</v>
      </c>
      <c r="P51" s="156">
        <v>235.0</v>
      </c>
    </row>
    <row r="52">
      <c r="A52" s="132"/>
      <c r="B52" s="132"/>
      <c r="C52" s="74"/>
      <c r="D52" s="144">
        <v>44.0</v>
      </c>
      <c r="E52" s="145" t="s">
        <v>420</v>
      </c>
      <c r="F52" s="73">
        <v>1504.0</v>
      </c>
      <c r="G52" s="146">
        <v>342.0</v>
      </c>
      <c r="H52" s="147">
        <v>169.0</v>
      </c>
      <c r="I52" s="148">
        <v>256.0</v>
      </c>
      <c r="J52" s="149">
        <v>349.0</v>
      </c>
      <c r="K52" s="101">
        <v>94.0</v>
      </c>
      <c r="L52" s="150">
        <v>28.0</v>
      </c>
      <c r="M52" s="155">
        <v>256.0</v>
      </c>
      <c r="N52" s="155">
        <v>349.0</v>
      </c>
      <c r="O52" s="156">
        <v>436.0</v>
      </c>
      <c r="P52" s="156">
        <v>197.0</v>
      </c>
    </row>
    <row r="53">
      <c r="A53" s="132"/>
      <c r="B53" s="132"/>
      <c r="C53" s="74"/>
      <c r="D53" s="144">
        <v>45.0</v>
      </c>
      <c r="E53" s="145" t="s">
        <v>421</v>
      </c>
      <c r="F53" s="73">
        <v>576.0</v>
      </c>
      <c r="G53" s="146">
        <v>115.0</v>
      </c>
      <c r="H53" s="147">
        <v>62.0</v>
      </c>
      <c r="I53" s="148">
        <v>84.0</v>
      </c>
      <c r="J53" s="149">
        <v>144.0</v>
      </c>
      <c r="K53" s="101">
        <v>38.0</v>
      </c>
      <c r="L53" s="150">
        <v>22.0</v>
      </c>
      <c r="M53" s="155">
        <v>84.0</v>
      </c>
      <c r="N53" s="155">
        <v>144.0</v>
      </c>
      <c r="O53" s="156">
        <v>153.0</v>
      </c>
      <c r="P53" s="156">
        <v>84.0</v>
      </c>
    </row>
    <row r="54">
      <c r="A54" s="132"/>
      <c r="B54" s="132"/>
      <c r="C54" s="74"/>
      <c r="D54" s="144">
        <v>46.0</v>
      </c>
      <c r="E54" s="145" t="s">
        <v>422</v>
      </c>
      <c r="F54" s="73">
        <v>405.0</v>
      </c>
      <c r="G54" s="146">
        <v>87.0</v>
      </c>
      <c r="H54" s="147">
        <v>51.0</v>
      </c>
      <c r="I54" s="148">
        <v>83.0</v>
      </c>
      <c r="J54" s="149">
        <v>81.0</v>
      </c>
      <c r="K54" s="101">
        <v>20.0</v>
      </c>
      <c r="L54" s="150">
        <v>11.0</v>
      </c>
      <c r="M54" s="155">
        <v>83.0</v>
      </c>
      <c r="N54" s="155">
        <v>81.0</v>
      </c>
      <c r="O54" s="156">
        <v>107.0</v>
      </c>
      <c r="P54" s="156">
        <v>62.0</v>
      </c>
    </row>
    <row r="55">
      <c r="A55" s="132"/>
      <c r="B55" s="132"/>
      <c r="C55" s="74"/>
      <c r="D55" s="144">
        <v>47.0</v>
      </c>
      <c r="E55" s="145" t="s">
        <v>423</v>
      </c>
      <c r="F55" s="73">
        <v>599.0</v>
      </c>
      <c r="G55" s="146">
        <v>181.0</v>
      </c>
      <c r="H55" s="147">
        <v>45.0</v>
      </c>
      <c r="I55" s="148">
        <v>132.0</v>
      </c>
      <c r="J55" s="149">
        <v>148.0</v>
      </c>
      <c r="K55" s="101">
        <v>17.0</v>
      </c>
      <c r="L55" s="150">
        <v>8.0</v>
      </c>
      <c r="M55" s="155">
        <v>132.0</v>
      </c>
      <c r="N55" s="155">
        <v>148.0</v>
      </c>
      <c r="O55" s="156">
        <v>198.0</v>
      </c>
      <c r="P55" s="156">
        <v>53.0</v>
      </c>
    </row>
    <row r="56">
      <c r="A56" s="132"/>
      <c r="B56" s="132"/>
      <c r="C56" s="74"/>
      <c r="D56" s="144">
        <v>48.0</v>
      </c>
      <c r="E56" s="145" t="s">
        <v>424</v>
      </c>
      <c r="F56" s="73">
        <v>313.0</v>
      </c>
      <c r="G56" s="146">
        <v>58.0</v>
      </c>
      <c r="H56" s="147">
        <v>41.0</v>
      </c>
      <c r="I56" s="148">
        <v>60.0</v>
      </c>
      <c r="J56" s="149">
        <v>58.0</v>
      </c>
      <c r="K56" s="101">
        <v>17.0</v>
      </c>
      <c r="L56" s="150">
        <v>12.0</v>
      </c>
      <c r="M56" s="155">
        <v>60.0</v>
      </c>
      <c r="N56" s="155">
        <v>58.0</v>
      </c>
      <c r="O56" s="156">
        <v>75.0</v>
      </c>
      <c r="P56" s="156">
        <v>53.0</v>
      </c>
    </row>
    <row r="57">
      <c r="A57" s="132"/>
      <c r="B57" s="132"/>
      <c r="C57" s="74"/>
      <c r="D57" s="144">
        <v>49.0</v>
      </c>
      <c r="E57" s="145" t="s">
        <v>425</v>
      </c>
      <c r="F57" s="73">
        <v>2389.0</v>
      </c>
      <c r="G57" s="146">
        <v>461.0</v>
      </c>
      <c r="H57" s="147">
        <v>206.0</v>
      </c>
      <c r="I57" s="148">
        <v>409.0</v>
      </c>
      <c r="J57" s="149">
        <v>530.0</v>
      </c>
      <c r="K57" s="101">
        <v>144.0</v>
      </c>
      <c r="L57" s="150">
        <v>77.0</v>
      </c>
      <c r="M57" s="155">
        <v>409.0</v>
      </c>
      <c r="N57" s="155">
        <v>530.0</v>
      </c>
      <c r="O57" s="156">
        <v>605.0</v>
      </c>
      <c r="P57" s="156">
        <v>283.0</v>
      </c>
    </row>
    <row r="58">
      <c r="A58" s="132"/>
      <c r="B58" s="132"/>
      <c r="C58" s="74"/>
      <c r="D58" s="144">
        <v>50.0</v>
      </c>
      <c r="E58" s="145" t="s">
        <v>426</v>
      </c>
      <c r="F58" s="73">
        <v>163.0</v>
      </c>
      <c r="G58" s="146">
        <v>32.0</v>
      </c>
      <c r="H58" s="147">
        <v>15.0</v>
      </c>
      <c r="I58" s="148">
        <v>30.0</v>
      </c>
      <c r="J58" s="149">
        <v>36.0</v>
      </c>
      <c r="K58" s="101">
        <v>14.0</v>
      </c>
      <c r="L58" s="150">
        <v>3.0</v>
      </c>
      <c r="M58" s="155">
        <v>30.0</v>
      </c>
      <c r="N58" s="155">
        <v>36.0</v>
      </c>
      <c r="O58" s="156">
        <v>46.0</v>
      </c>
      <c r="P58" s="156">
        <v>18.0</v>
      </c>
    </row>
    <row r="59">
      <c r="A59" s="132"/>
      <c r="B59" s="132"/>
      <c r="C59" s="74"/>
      <c r="D59" s="144">
        <v>51.0</v>
      </c>
      <c r="E59" s="145" t="s">
        <v>427</v>
      </c>
      <c r="F59" s="73">
        <v>643.0</v>
      </c>
      <c r="G59" s="146">
        <v>108.0</v>
      </c>
      <c r="H59" s="147">
        <v>63.0</v>
      </c>
      <c r="I59" s="148">
        <v>85.0</v>
      </c>
      <c r="J59" s="149">
        <v>165.0</v>
      </c>
      <c r="K59" s="101">
        <v>30.0</v>
      </c>
      <c r="L59" s="150">
        <v>29.0</v>
      </c>
      <c r="M59" s="155">
        <v>85.0</v>
      </c>
      <c r="N59" s="155">
        <v>165.0</v>
      </c>
      <c r="O59" s="156">
        <v>138.0</v>
      </c>
      <c r="P59" s="156">
        <v>92.0</v>
      </c>
    </row>
    <row r="60">
      <c r="A60" s="132"/>
      <c r="B60" s="132"/>
      <c r="C60" s="74"/>
      <c r="D60" s="144">
        <v>52.0</v>
      </c>
      <c r="E60" s="145" t="s">
        <v>428</v>
      </c>
      <c r="F60" s="73">
        <v>1063.0</v>
      </c>
      <c r="G60" s="146">
        <v>239.0</v>
      </c>
      <c r="H60" s="147">
        <v>109.0</v>
      </c>
      <c r="I60" s="148">
        <v>187.0</v>
      </c>
      <c r="J60" s="149">
        <v>225.0</v>
      </c>
      <c r="K60" s="101">
        <v>56.0</v>
      </c>
      <c r="L60" s="150">
        <v>27.0</v>
      </c>
      <c r="M60" s="155">
        <v>187.0</v>
      </c>
      <c r="N60" s="155">
        <v>225.0</v>
      </c>
      <c r="O60" s="156">
        <v>295.0</v>
      </c>
      <c r="P60" s="156">
        <v>136.0</v>
      </c>
    </row>
    <row r="61">
      <c r="A61" s="132"/>
      <c r="B61" s="132"/>
      <c r="C61" s="74"/>
      <c r="D61" s="144">
        <v>53.0</v>
      </c>
      <c r="E61" s="145" t="s">
        <v>429</v>
      </c>
      <c r="F61" s="73">
        <v>1250.0</v>
      </c>
      <c r="G61" s="146">
        <v>467.0</v>
      </c>
      <c r="H61" s="147">
        <v>77.0</v>
      </c>
      <c r="I61" s="148">
        <v>234.0</v>
      </c>
      <c r="J61" s="149">
        <v>174.0</v>
      </c>
      <c r="K61" s="101">
        <v>85.0</v>
      </c>
      <c r="L61" s="150">
        <v>17.0</v>
      </c>
      <c r="M61" s="155">
        <v>234.0</v>
      </c>
      <c r="N61" s="155">
        <v>174.0</v>
      </c>
      <c r="O61" s="156">
        <v>552.0</v>
      </c>
      <c r="P61" s="156">
        <v>94.0</v>
      </c>
    </row>
    <row r="62">
      <c r="A62" s="132"/>
      <c r="B62" s="132"/>
      <c r="C62" s="74"/>
      <c r="D62" s="144">
        <v>54.0</v>
      </c>
      <c r="E62" s="145" t="s">
        <v>430</v>
      </c>
      <c r="F62" s="73">
        <v>803.0</v>
      </c>
      <c r="G62" s="146">
        <v>288.0</v>
      </c>
      <c r="H62" s="147">
        <v>39.0</v>
      </c>
      <c r="I62" s="148">
        <v>210.0</v>
      </c>
      <c r="J62" s="149">
        <v>114.0</v>
      </c>
      <c r="K62" s="101">
        <v>39.0</v>
      </c>
      <c r="L62" s="150">
        <v>16.0</v>
      </c>
      <c r="M62" s="155">
        <v>210.0</v>
      </c>
      <c r="N62" s="155">
        <v>114.0</v>
      </c>
      <c r="O62" s="156">
        <v>327.0</v>
      </c>
      <c r="P62" s="156">
        <v>55.0</v>
      </c>
    </row>
    <row r="63">
      <c r="A63" s="132"/>
      <c r="B63" s="132"/>
      <c r="C63" s="74"/>
      <c r="D63" s="144">
        <v>55.0</v>
      </c>
      <c r="E63" s="145" t="s">
        <v>431</v>
      </c>
      <c r="F63" s="73">
        <v>1137.0</v>
      </c>
      <c r="G63" s="146">
        <v>362.0</v>
      </c>
      <c r="H63" s="147">
        <v>90.0</v>
      </c>
      <c r="I63" s="148">
        <v>216.0</v>
      </c>
      <c r="J63" s="149">
        <v>188.0</v>
      </c>
      <c r="K63" s="101">
        <v>74.0</v>
      </c>
      <c r="L63" s="150">
        <v>20.0</v>
      </c>
      <c r="M63" s="155">
        <v>216.0</v>
      </c>
      <c r="N63" s="155">
        <v>188.0</v>
      </c>
      <c r="O63" s="156">
        <v>436.0</v>
      </c>
      <c r="P63" s="156">
        <v>110.0</v>
      </c>
    </row>
    <row r="64">
      <c r="A64" s="132"/>
      <c r="B64" s="132"/>
      <c r="C64" s="74"/>
      <c r="D64" s="144">
        <v>56.0</v>
      </c>
      <c r="E64" s="145" t="s">
        <v>432</v>
      </c>
      <c r="F64" s="73">
        <v>1546.0</v>
      </c>
      <c r="G64" s="146">
        <v>475.0</v>
      </c>
      <c r="H64" s="147">
        <v>116.0</v>
      </c>
      <c r="I64" s="148">
        <v>356.0</v>
      </c>
      <c r="J64" s="149">
        <v>272.0</v>
      </c>
      <c r="K64" s="101">
        <v>106.0</v>
      </c>
      <c r="L64" s="150">
        <v>18.0</v>
      </c>
      <c r="M64" s="155">
        <v>356.0</v>
      </c>
      <c r="N64" s="155">
        <v>272.0</v>
      </c>
      <c r="O64" s="156">
        <v>581.0</v>
      </c>
      <c r="P64" s="156">
        <v>134.0</v>
      </c>
    </row>
    <row r="65">
      <c r="A65" s="132"/>
      <c r="B65" s="132"/>
      <c r="C65" s="74"/>
      <c r="D65" s="144">
        <v>57.0</v>
      </c>
      <c r="E65" s="145" t="s">
        <v>433</v>
      </c>
      <c r="F65" s="73">
        <v>1731.0</v>
      </c>
      <c r="G65" s="146">
        <v>508.0</v>
      </c>
      <c r="H65" s="147">
        <v>105.0</v>
      </c>
      <c r="I65" s="148">
        <v>352.0</v>
      </c>
      <c r="J65" s="149">
        <v>271.0</v>
      </c>
      <c r="K65" s="101">
        <v>134.0</v>
      </c>
      <c r="L65" s="150">
        <v>28.0</v>
      </c>
      <c r="M65" s="155">
        <v>352.0</v>
      </c>
      <c r="N65" s="155">
        <v>271.0</v>
      </c>
      <c r="O65" s="156">
        <v>642.0</v>
      </c>
      <c r="P65" s="156">
        <v>133.0</v>
      </c>
    </row>
    <row r="66">
      <c r="A66" s="132"/>
      <c r="B66" s="132"/>
      <c r="C66" s="74"/>
      <c r="D66" s="144">
        <v>58.0</v>
      </c>
      <c r="E66" s="145" t="s">
        <v>434</v>
      </c>
      <c r="F66" s="73">
        <v>1102.0</v>
      </c>
      <c r="G66" s="146">
        <v>424.0</v>
      </c>
      <c r="H66" s="147">
        <v>67.0</v>
      </c>
      <c r="I66" s="148">
        <v>206.0</v>
      </c>
      <c r="J66" s="149">
        <v>179.0</v>
      </c>
      <c r="K66" s="101">
        <v>63.0</v>
      </c>
      <c r="L66" s="150">
        <v>7.0</v>
      </c>
      <c r="M66" s="155">
        <v>206.0</v>
      </c>
      <c r="N66" s="155">
        <v>179.0</v>
      </c>
      <c r="O66" s="156">
        <v>487.0</v>
      </c>
      <c r="P66" s="156">
        <v>74.0</v>
      </c>
    </row>
    <row r="67">
      <c r="A67" s="132"/>
      <c r="B67" s="132"/>
      <c r="C67" s="74"/>
      <c r="D67" s="144">
        <v>59.0</v>
      </c>
      <c r="E67" s="145" t="s">
        <v>435</v>
      </c>
      <c r="F67" s="73">
        <v>1210.0</v>
      </c>
      <c r="G67" s="146">
        <v>430.0</v>
      </c>
      <c r="H67" s="147">
        <v>66.0</v>
      </c>
      <c r="I67" s="148">
        <v>268.0</v>
      </c>
      <c r="J67" s="149">
        <v>171.0</v>
      </c>
      <c r="K67" s="101">
        <v>63.0</v>
      </c>
      <c r="L67" s="150">
        <v>11.0</v>
      </c>
      <c r="M67" s="155">
        <v>268.0</v>
      </c>
      <c r="N67" s="155">
        <v>171.0</v>
      </c>
      <c r="O67" s="156">
        <v>493.0</v>
      </c>
      <c r="P67" s="156">
        <v>77.0</v>
      </c>
    </row>
    <row r="68">
      <c r="A68" s="132"/>
      <c r="B68" s="132"/>
      <c r="C68" s="74"/>
      <c r="D68" s="144">
        <v>60.0</v>
      </c>
      <c r="E68" s="145" t="s">
        <v>436</v>
      </c>
      <c r="F68" s="73">
        <v>1464.0</v>
      </c>
      <c r="G68" s="146">
        <v>578.0</v>
      </c>
      <c r="H68" s="147">
        <v>80.0</v>
      </c>
      <c r="I68" s="148">
        <v>324.0</v>
      </c>
      <c r="J68" s="149">
        <v>237.0</v>
      </c>
      <c r="K68" s="101">
        <v>84.0</v>
      </c>
      <c r="L68" s="150">
        <v>11.0</v>
      </c>
      <c r="M68" s="155">
        <v>324.0</v>
      </c>
      <c r="N68" s="155">
        <v>237.0</v>
      </c>
      <c r="O68" s="156">
        <v>662.0</v>
      </c>
      <c r="P68" s="156">
        <v>91.0</v>
      </c>
    </row>
    <row r="69">
      <c r="A69" s="132"/>
      <c r="B69" s="132"/>
      <c r="C69" s="74"/>
      <c r="D69" s="144">
        <v>61.0</v>
      </c>
      <c r="E69" s="145" t="s">
        <v>437</v>
      </c>
      <c r="F69" s="73">
        <v>88.0</v>
      </c>
      <c r="G69" s="146">
        <v>27.0</v>
      </c>
      <c r="H69" s="147">
        <v>4.0</v>
      </c>
      <c r="I69" s="148">
        <v>15.0</v>
      </c>
      <c r="J69" s="149">
        <v>22.0</v>
      </c>
      <c r="K69" s="101">
        <v>10.0</v>
      </c>
      <c r="L69" s="150">
        <v>1.0</v>
      </c>
      <c r="M69" s="155">
        <v>15.0</v>
      </c>
      <c r="N69" s="155">
        <v>22.0</v>
      </c>
      <c r="O69" s="156">
        <v>37.0</v>
      </c>
      <c r="P69" s="156">
        <v>5.0</v>
      </c>
    </row>
    <row r="70">
      <c r="A70" s="132"/>
      <c r="B70" s="132"/>
      <c r="C70" s="74"/>
      <c r="D70" s="144">
        <v>62.0</v>
      </c>
      <c r="E70" s="145" t="s">
        <v>438</v>
      </c>
      <c r="F70" s="73">
        <v>1448.0</v>
      </c>
      <c r="G70" s="146">
        <v>477.0</v>
      </c>
      <c r="H70" s="147">
        <v>100.0</v>
      </c>
      <c r="I70" s="148">
        <v>301.0</v>
      </c>
      <c r="J70" s="149">
        <v>203.0</v>
      </c>
      <c r="K70" s="101">
        <v>90.0</v>
      </c>
      <c r="L70" s="150">
        <v>23.0</v>
      </c>
      <c r="M70" s="155">
        <v>301.0</v>
      </c>
      <c r="N70" s="155">
        <v>203.0</v>
      </c>
      <c r="O70" s="156">
        <v>567.0</v>
      </c>
      <c r="P70" s="156">
        <v>123.0</v>
      </c>
    </row>
    <row r="71">
      <c r="A71" s="132"/>
      <c r="B71" s="132"/>
      <c r="C71" s="74"/>
      <c r="D71" s="144">
        <v>63.0</v>
      </c>
      <c r="E71" s="145" t="s">
        <v>439</v>
      </c>
      <c r="F71" s="73">
        <v>1168.0</v>
      </c>
      <c r="G71" s="146">
        <v>444.0</v>
      </c>
      <c r="H71" s="147">
        <v>82.0</v>
      </c>
      <c r="I71" s="148">
        <v>232.0</v>
      </c>
      <c r="J71" s="149">
        <v>169.0</v>
      </c>
      <c r="K71" s="101">
        <v>67.0</v>
      </c>
      <c r="L71" s="150">
        <v>15.0</v>
      </c>
      <c r="M71" s="155">
        <v>232.0</v>
      </c>
      <c r="N71" s="155">
        <v>169.0</v>
      </c>
      <c r="O71" s="156">
        <v>511.0</v>
      </c>
      <c r="P71" s="156">
        <v>97.0</v>
      </c>
    </row>
    <row r="72">
      <c r="A72" s="132"/>
      <c r="B72" s="132"/>
      <c r="C72" s="74"/>
      <c r="D72" s="144"/>
      <c r="E72" s="145"/>
      <c r="F72" s="73"/>
      <c r="G72" s="146"/>
      <c r="H72" s="147"/>
      <c r="I72" s="148"/>
      <c r="J72" s="149"/>
      <c r="K72" s="101"/>
      <c r="L72" s="150"/>
      <c r="M72" s="155"/>
      <c r="N72" s="155"/>
      <c r="O72" s="156"/>
      <c r="P72" s="156"/>
    </row>
    <row r="73">
      <c r="A73" s="132"/>
      <c r="B73" s="132"/>
      <c r="C73" s="74"/>
      <c r="D73" s="144"/>
      <c r="E73" s="145"/>
      <c r="F73" s="73"/>
      <c r="G73" s="146"/>
      <c r="H73" s="147"/>
      <c r="I73" s="148"/>
      <c r="J73" s="149"/>
      <c r="K73" s="101"/>
      <c r="L73" s="150"/>
      <c r="M73" s="155"/>
      <c r="N73" s="155"/>
      <c r="O73" s="156"/>
      <c r="P73" s="156"/>
    </row>
    <row r="74">
      <c r="A74" s="132"/>
      <c r="B74" s="132"/>
      <c r="C74" s="74"/>
      <c r="D74" s="144"/>
      <c r="E74" s="145"/>
      <c r="F74" s="73"/>
      <c r="G74" s="146"/>
      <c r="H74" s="147"/>
      <c r="I74" s="148"/>
      <c r="J74" s="149"/>
      <c r="K74" s="101"/>
      <c r="L74" s="150"/>
      <c r="M74" s="155"/>
      <c r="N74" s="155"/>
      <c r="O74" s="156"/>
      <c r="P74" s="156"/>
    </row>
    <row r="75">
      <c r="A75" s="132"/>
      <c r="B75" s="132"/>
      <c r="C75" s="74"/>
      <c r="D75" s="144"/>
      <c r="E75" s="145"/>
      <c r="F75" s="73"/>
      <c r="G75" s="146"/>
      <c r="H75" s="147"/>
      <c r="I75" s="148"/>
      <c r="J75" s="149"/>
      <c r="K75" s="101"/>
      <c r="L75" s="150"/>
      <c r="M75" s="155"/>
      <c r="N75" s="155"/>
      <c r="O75" s="156"/>
      <c r="P75" s="156"/>
    </row>
    <row r="76">
      <c r="A76" s="132"/>
      <c r="B76" s="132"/>
      <c r="C76" s="74"/>
      <c r="D76" s="144"/>
      <c r="E76" s="145"/>
      <c r="F76" s="73"/>
      <c r="G76" s="146"/>
      <c r="H76" s="147"/>
      <c r="I76" s="148"/>
      <c r="J76" s="149"/>
      <c r="K76" s="101"/>
      <c r="L76" s="150"/>
      <c r="M76" s="155"/>
      <c r="N76" s="155"/>
      <c r="O76" s="156"/>
      <c r="P76" s="156"/>
    </row>
    <row r="77">
      <c r="A77" s="132"/>
      <c r="B77" s="132"/>
      <c r="C77" s="74"/>
      <c r="D77" s="144"/>
      <c r="E77" s="145"/>
      <c r="F77" s="73"/>
      <c r="G77" s="146"/>
      <c r="H77" s="147"/>
      <c r="I77" s="148"/>
      <c r="J77" s="149"/>
      <c r="K77" s="101"/>
      <c r="L77" s="150"/>
      <c r="M77" s="155"/>
      <c r="N77" s="155"/>
      <c r="O77" s="156"/>
      <c r="P77" s="156"/>
    </row>
    <row r="78">
      <c r="A78" s="132"/>
      <c r="B78" s="132"/>
      <c r="C78" s="74"/>
      <c r="D78" s="144"/>
      <c r="E78" s="145"/>
      <c r="F78" s="73"/>
      <c r="G78" s="146"/>
      <c r="H78" s="147"/>
      <c r="I78" s="148"/>
      <c r="J78" s="149"/>
      <c r="K78" s="101"/>
      <c r="L78" s="150"/>
      <c r="M78" s="155"/>
      <c r="N78" s="155"/>
      <c r="O78" s="156"/>
      <c r="P78" s="156"/>
    </row>
    <row r="79">
      <c r="A79" s="132"/>
      <c r="B79" s="132"/>
      <c r="C79" s="74"/>
      <c r="D79" s="144"/>
      <c r="E79" s="145"/>
      <c r="F79" s="73"/>
      <c r="G79" s="146"/>
      <c r="H79" s="147"/>
      <c r="I79" s="148"/>
      <c r="J79" s="149"/>
      <c r="K79" s="101"/>
      <c r="L79" s="150"/>
      <c r="M79" s="155"/>
      <c r="N79" s="155"/>
      <c r="O79" s="156"/>
      <c r="P79" s="156"/>
    </row>
    <row r="80">
      <c r="A80" s="132"/>
      <c r="B80" s="132"/>
      <c r="C80" s="74"/>
      <c r="D80" s="144"/>
      <c r="E80" s="145"/>
      <c r="F80" s="73"/>
      <c r="G80" s="146"/>
      <c r="H80" s="147"/>
      <c r="I80" s="148"/>
      <c r="J80" s="149"/>
      <c r="K80" s="101"/>
      <c r="L80" s="150"/>
      <c r="M80" s="155"/>
      <c r="N80" s="155"/>
      <c r="O80" s="156"/>
      <c r="P80" s="156"/>
    </row>
    <row r="81">
      <c r="A81" s="132"/>
      <c r="B81" s="132"/>
      <c r="C81" s="74"/>
      <c r="D81" s="144"/>
      <c r="E81" s="145"/>
      <c r="F81" s="73"/>
      <c r="G81" s="146"/>
      <c r="H81" s="147"/>
      <c r="I81" s="148"/>
      <c r="J81" s="149"/>
      <c r="K81" s="101"/>
      <c r="L81" s="150"/>
      <c r="M81" s="155"/>
      <c r="N81" s="155"/>
      <c r="O81" s="156"/>
      <c r="P81" s="156"/>
    </row>
    <row r="82">
      <c r="A82" s="132"/>
      <c r="B82" s="132"/>
      <c r="C82" s="74"/>
      <c r="D82" s="144"/>
      <c r="E82" s="145"/>
      <c r="F82" s="73"/>
      <c r="G82" s="146"/>
      <c r="H82" s="147"/>
      <c r="I82" s="148"/>
      <c r="J82" s="149"/>
      <c r="K82" s="101"/>
      <c r="L82" s="150"/>
      <c r="M82" s="155"/>
      <c r="N82" s="155"/>
      <c r="O82" s="156"/>
      <c r="P82" s="156"/>
    </row>
    <row r="83">
      <c r="A83" s="132"/>
      <c r="B83" s="132"/>
      <c r="C83" s="74"/>
      <c r="D83" s="144"/>
      <c r="E83" s="145"/>
      <c r="F83" s="73"/>
      <c r="G83" s="146"/>
      <c r="H83" s="147"/>
      <c r="I83" s="148"/>
      <c r="J83" s="149"/>
      <c r="K83" s="101"/>
      <c r="L83" s="150"/>
      <c r="M83" s="155"/>
      <c r="N83" s="155"/>
      <c r="O83" s="156"/>
      <c r="P83" s="156"/>
    </row>
    <row r="84">
      <c r="A84" s="132"/>
      <c r="B84" s="132"/>
      <c r="C84" s="74"/>
      <c r="D84" s="144"/>
      <c r="E84" s="145"/>
      <c r="F84" s="73"/>
      <c r="G84" s="146"/>
      <c r="H84" s="147"/>
      <c r="I84" s="148"/>
      <c r="J84" s="149"/>
      <c r="K84" s="101"/>
      <c r="L84" s="150"/>
      <c r="M84" s="155"/>
      <c r="N84" s="155"/>
      <c r="O84" s="156"/>
      <c r="P84" s="156"/>
    </row>
    <row r="85">
      <c r="A85" s="132"/>
      <c r="B85" s="132"/>
      <c r="C85" s="74"/>
      <c r="D85" s="144"/>
      <c r="E85" s="145"/>
      <c r="F85" s="73"/>
      <c r="G85" s="146"/>
      <c r="H85" s="147"/>
      <c r="I85" s="148"/>
      <c r="J85" s="149"/>
      <c r="K85" s="101"/>
      <c r="L85" s="150"/>
      <c r="M85" s="155"/>
      <c r="N85" s="155"/>
      <c r="O85" s="156"/>
      <c r="P85" s="156"/>
    </row>
    <row r="86">
      <c r="A86" s="132"/>
      <c r="B86" s="132"/>
      <c r="C86" s="74"/>
      <c r="D86" s="144"/>
      <c r="E86" s="145"/>
      <c r="F86" s="73"/>
      <c r="G86" s="146"/>
      <c r="H86" s="147"/>
      <c r="I86" s="148"/>
      <c r="J86" s="149"/>
      <c r="K86" s="101"/>
      <c r="L86" s="150"/>
      <c r="M86" s="155"/>
      <c r="N86" s="155"/>
      <c r="O86" s="156"/>
      <c r="P86" s="156"/>
    </row>
    <row r="87">
      <c r="A87" s="132"/>
      <c r="B87" s="132"/>
      <c r="C87" s="74"/>
      <c r="D87" s="144"/>
      <c r="E87" s="145"/>
      <c r="F87" s="73"/>
      <c r="G87" s="146"/>
      <c r="H87" s="147"/>
      <c r="I87" s="148"/>
      <c r="J87" s="149"/>
      <c r="K87" s="101"/>
      <c r="L87" s="150"/>
      <c r="M87" s="155"/>
      <c r="N87" s="155"/>
      <c r="O87" s="156"/>
      <c r="P87" s="156"/>
    </row>
    <row r="88">
      <c r="A88" s="132"/>
      <c r="B88" s="132"/>
      <c r="C88" s="74"/>
      <c r="D88" s="144"/>
      <c r="E88" s="145"/>
      <c r="F88" s="73"/>
      <c r="G88" s="146"/>
      <c r="H88" s="147"/>
      <c r="I88" s="148"/>
      <c r="J88" s="149"/>
      <c r="K88" s="101"/>
      <c r="L88" s="150"/>
      <c r="M88" s="155"/>
      <c r="N88" s="155"/>
      <c r="O88" s="156"/>
      <c r="P88" s="156"/>
    </row>
    <row r="89">
      <c r="A89" s="132"/>
      <c r="B89" s="132"/>
      <c r="C89" s="74"/>
      <c r="D89" s="144"/>
      <c r="E89" s="145"/>
      <c r="F89" s="73"/>
      <c r="G89" s="146"/>
      <c r="H89" s="147"/>
      <c r="I89" s="148"/>
      <c r="J89" s="149"/>
      <c r="K89" s="101"/>
      <c r="L89" s="150"/>
      <c r="M89" s="155"/>
      <c r="N89" s="155"/>
      <c r="O89" s="156"/>
      <c r="P89" s="156"/>
    </row>
    <row r="90">
      <c r="A90" s="132"/>
      <c r="B90" s="132"/>
      <c r="C90" s="74"/>
      <c r="D90" s="144"/>
      <c r="E90" s="145"/>
      <c r="F90" s="73"/>
      <c r="G90" s="146"/>
      <c r="H90" s="147"/>
      <c r="I90" s="148"/>
      <c r="J90" s="149"/>
      <c r="K90" s="101"/>
      <c r="L90" s="150"/>
      <c r="M90" s="155"/>
      <c r="N90" s="155"/>
      <c r="O90" s="156"/>
      <c r="P90" s="156"/>
    </row>
    <row r="91">
      <c r="A91" s="132"/>
      <c r="B91" s="132"/>
      <c r="C91" s="74"/>
      <c r="D91" s="144"/>
      <c r="E91" s="145"/>
      <c r="F91" s="73"/>
      <c r="G91" s="146"/>
      <c r="H91" s="147"/>
      <c r="I91" s="148"/>
      <c r="J91" s="149"/>
      <c r="K91" s="101"/>
      <c r="L91" s="150"/>
      <c r="M91" s="155"/>
      <c r="N91" s="155"/>
      <c r="O91" s="156"/>
      <c r="P91" s="156"/>
    </row>
    <row r="92">
      <c r="A92" s="132"/>
      <c r="B92" s="132"/>
      <c r="C92" s="74"/>
      <c r="D92" s="144"/>
      <c r="E92" s="145"/>
      <c r="F92" s="73"/>
      <c r="G92" s="146"/>
      <c r="H92" s="147"/>
      <c r="I92" s="148"/>
      <c r="J92" s="149"/>
      <c r="K92" s="101"/>
      <c r="L92" s="150"/>
      <c r="M92" s="155"/>
      <c r="N92" s="155"/>
      <c r="O92" s="156"/>
      <c r="P92" s="156"/>
    </row>
    <row r="93">
      <c r="A93" s="132"/>
      <c r="B93" s="132"/>
      <c r="C93" s="74"/>
      <c r="D93" s="144"/>
      <c r="E93" s="145"/>
      <c r="F93" s="73"/>
      <c r="G93" s="146"/>
      <c r="H93" s="147"/>
      <c r="I93" s="148"/>
      <c r="J93" s="149"/>
      <c r="K93" s="101"/>
      <c r="L93" s="150"/>
      <c r="M93" s="155"/>
      <c r="N93" s="155"/>
      <c r="O93" s="156"/>
      <c r="P93" s="156"/>
    </row>
    <row r="94">
      <c r="A94" s="132"/>
      <c r="B94" s="132"/>
      <c r="C94" s="74"/>
      <c r="D94" s="144"/>
      <c r="E94" s="145"/>
      <c r="F94" s="73"/>
      <c r="G94" s="146"/>
      <c r="H94" s="147"/>
      <c r="I94" s="148"/>
      <c r="J94" s="149"/>
      <c r="K94" s="101"/>
      <c r="L94" s="150"/>
      <c r="M94" s="155"/>
      <c r="N94" s="155"/>
      <c r="O94" s="156"/>
      <c r="P94" s="156"/>
    </row>
    <row r="95">
      <c r="A95" s="132"/>
      <c r="B95" s="132"/>
      <c r="C95" s="74"/>
      <c r="D95" s="144"/>
      <c r="E95" s="145"/>
      <c r="F95" s="73"/>
      <c r="G95" s="146"/>
      <c r="H95" s="147"/>
      <c r="I95" s="148"/>
      <c r="J95" s="149"/>
      <c r="K95" s="101"/>
      <c r="L95" s="150"/>
      <c r="M95" s="155"/>
      <c r="N95" s="155"/>
      <c r="O95" s="156"/>
      <c r="P95" s="156"/>
    </row>
    <row r="96">
      <c r="A96" s="132"/>
      <c r="B96" s="132"/>
      <c r="C96" s="74"/>
      <c r="D96" s="144"/>
      <c r="E96" s="145"/>
      <c r="F96" s="73"/>
      <c r="G96" s="146"/>
      <c r="H96" s="147"/>
      <c r="I96" s="148"/>
      <c r="J96" s="149"/>
      <c r="K96" s="101"/>
      <c r="L96" s="150"/>
      <c r="M96" s="155"/>
      <c r="N96" s="155"/>
      <c r="O96" s="156"/>
      <c r="P96" s="156"/>
    </row>
    <row r="97">
      <c r="A97" s="132"/>
      <c r="B97" s="132"/>
      <c r="C97" s="74"/>
      <c r="D97" s="144"/>
      <c r="E97" s="145"/>
      <c r="F97" s="73"/>
      <c r="G97" s="146"/>
      <c r="H97" s="147"/>
      <c r="I97" s="148"/>
      <c r="J97" s="149"/>
      <c r="K97" s="101"/>
      <c r="L97" s="150"/>
      <c r="M97" s="155"/>
      <c r="N97" s="155"/>
      <c r="O97" s="156"/>
      <c r="P97" s="156"/>
    </row>
    <row r="98">
      <c r="A98" s="132"/>
      <c r="B98" s="132"/>
      <c r="C98" s="74"/>
      <c r="D98" s="144"/>
      <c r="E98" s="145"/>
      <c r="F98" s="73"/>
      <c r="G98" s="146"/>
      <c r="H98" s="147"/>
      <c r="I98" s="148"/>
      <c r="J98" s="149"/>
      <c r="K98" s="101"/>
      <c r="L98" s="150"/>
      <c r="M98" s="155"/>
      <c r="N98" s="155"/>
      <c r="O98" s="156"/>
      <c r="P98" s="156"/>
    </row>
    <row r="99">
      <c r="A99" s="132"/>
      <c r="B99" s="132"/>
      <c r="C99" s="74"/>
      <c r="D99" s="144"/>
      <c r="E99" s="145"/>
      <c r="F99" s="73"/>
      <c r="G99" s="146"/>
      <c r="H99" s="147"/>
      <c r="I99" s="148"/>
      <c r="J99" s="149"/>
      <c r="K99" s="101"/>
      <c r="L99" s="150"/>
      <c r="M99" s="155"/>
      <c r="N99" s="155"/>
      <c r="O99" s="156"/>
      <c r="P99" s="156"/>
    </row>
    <row r="100">
      <c r="A100" s="132"/>
      <c r="B100" s="132"/>
      <c r="C100" s="74"/>
      <c r="D100" s="144"/>
      <c r="E100" s="145"/>
      <c r="F100" s="73"/>
      <c r="G100" s="146"/>
      <c r="H100" s="147"/>
      <c r="I100" s="148"/>
      <c r="J100" s="149"/>
      <c r="K100" s="101"/>
      <c r="L100" s="150"/>
      <c r="M100" s="155"/>
      <c r="N100" s="155"/>
      <c r="O100" s="156"/>
      <c r="P100" s="156"/>
    </row>
    <row r="101">
      <c r="A101" s="132"/>
      <c r="B101" s="132"/>
      <c r="C101" s="74"/>
      <c r="D101" s="144"/>
      <c r="E101" s="145"/>
      <c r="F101" s="73"/>
      <c r="G101" s="146"/>
      <c r="H101" s="147"/>
      <c r="I101" s="148"/>
      <c r="J101" s="149"/>
      <c r="K101" s="101"/>
      <c r="L101" s="150"/>
      <c r="M101" s="155"/>
      <c r="N101" s="155"/>
      <c r="O101" s="156"/>
      <c r="P101" s="156"/>
    </row>
    <row r="102">
      <c r="A102" s="132"/>
      <c r="B102" s="132"/>
      <c r="C102" s="74"/>
      <c r="D102" s="144"/>
      <c r="E102" s="145"/>
      <c r="F102" s="73"/>
      <c r="G102" s="146"/>
      <c r="H102" s="147"/>
      <c r="I102" s="148"/>
      <c r="J102" s="149"/>
      <c r="K102" s="101"/>
      <c r="L102" s="150"/>
      <c r="M102" s="155"/>
      <c r="N102" s="155"/>
      <c r="O102" s="156"/>
      <c r="P102" s="156"/>
    </row>
    <row r="103">
      <c r="A103" s="132"/>
      <c r="B103" s="132"/>
      <c r="C103" s="74"/>
      <c r="D103" s="144"/>
      <c r="E103" s="145"/>
      <c r="F103" s="73"/>
      <c r="G103" s="146"/>
      <c r="H103" s="147"/>
      <c r="I103" s="148"/>
      <c r="J103" s="149"/>
      <c r="K103" s="101"/>
      <c r="L103" s="150"/>
      <c r="M103" s="155"/>
      <c r="N103" s="155"/>
      <c r="O103" s="156"/>
      <c r="P103" s="156"/>
    </row>
    <row r="104">
      <c r="A104" s="132"/>
      <c r="B104" s="132"/>
      <c r="C104" s="74"/>
      <c r="D104" s="144"/>
      <c r="E104" s="145"/>
      <c r="F104" s="73"/>
      <c r="G104" s="146"/>
      <c r="H104" s="147"/>
      <c r="I104" s="148"/>
      <c r="J104" s="149"/>
      <c r="K104" s="101"/>
      <c r="L104" s="150"/>
      <c r="M104" s="155"/>
      <c r="N104" s="155"/>
      <c r="O104" s="156"/>
      <c r="P104" s="156"/>
    </row>
    <row r="105">
      <c r="A105" s="132"/>
      <c r="B105" s="132"/>
      <c r="C105" s="74"/>
      <c r="D105" s="144"/>
      <c r="E105" s="145"/>
      <c r="F105" s="73"/>
      <c r="G105" s="146"/>
      <c r="H105" s="147"/>
      <c r="I105" s="148"/>
      <c r="J105" s="149"/>
      <c r="K105" s="101"/>
      <c r="L105" s="150"/>
      <c r="M105" s="155"/>
      <c r="N105" s="155"/>
      <c r="O105" s="156"/>
      <c r="P105" s="156"/>
    </row>
    <row r="106">
      <c r="A106" s="132"/>
      <c r="B106" s="132"/>
      <c r="C106" s="74"/>
      <c r="D106" s="144"/>
      <c r="E106" s="145"/>
      <c r="F106" s="73"/>
      <c r="G106" s="146"/>
      <c r="H106" s="147"/>
      <c r="I106" s="148"/>
      <c r="J106" s="149"/>
      <c r="K106" s="101"/>
      <c r="L106" s="150"/>
      <c r="M106" s="155"/>
      <c r="N106" s="155"/>
      <c r="O106" s="156"/>
      <c r="P106" s="156"/>
    </row>
    <row r="107">
      <c r="A107" s="132"/>
      <c r="B107" s="132"/>
      <c r="C107" s="74"/>
      <c r="D107" s="144"/>
      <c r="E107" s="145"/>
      <c r="F107" s="73"/>
      <c r="G107" s="146"/>
      <c r="H107" s="147"/>
      <c r="I107" s="148"/>
      <c r="J107" s="149"/>
      <c r="K107" s="101"/>
      <c r="L107" s="150"/>
      <c r="M107" s="155"/>
      <c r="N107" s="155"/>
      <c r="O107" s="156"/>
      <c r="P107" s="156"/>
    </row>
    <row r="108">
      <c r="A108" s="132"/>
      <c r="B108" s="132"/>
      <c r="C108" s="74"/>
      <c r="D108" s="144"/>
      <c r="E108" s="145"/>
      <c r="F108" s="73"/>
      <c r="G108" s="146"/>
      <c r="H108" s="147"/>
      <c r="I108" s="148"/>
      <c r="J108" s="149"/>
      <c r="K108" s="101"/>
      <c r="L108" s="150"/>
      <c r="M108" s="155"/>
      <c r="N108" s="155"/>
      <c r="O108" s="156"/>
      <c r="P108" s="156"/>
    </row>
    <row r="109">
      <c r="A109" s="132"/>
      <c r="B109" s="132"/>
      <c r="C109" s="74"/>
      <c r="D109" s="144"/>
      <c r="E109" s="145"/>
      <c r="F109" s="73"/>
      <c r="G109" s="146"/>
      <c r="H109" s="147"/>
      <c r="I109" s="148"/>
      <c r="J109" s="149"/>
      <c r="K109" s="101"/>
      <c r="L109" s="150"/>
      <c r="M109" s="155"/>
      <c r="N109" s="155"/>
      <c r="O109" s="156"/>
      <c r="P109" s="156"/>
    </row>
    <row r="110">
      <c r="A110" s="132"/>
      <c r="B110" s="132"/>
      <c r="C110" s="74"/>
      <c r="D110" s="144"/>
      <c r="E110" s="145"/>
      <c r="F110" s="73"/>
      <c r="G110" s="146"/>
      <c r="H110" s="147"/>
      <c r="I110" s="148"/>
      <c r="J110" s="149"/>
      <c r="K110" s="101"/>
      <c r="L110" s="150"/>
      <c r="M110" s="155"/>
      <c r="N110" s="155"/>
      <c r="O110" s="156"/>
      <c r="P110" s="156"/>
    </row>
    <row r="111">
      <c r="A111" s="132"/>
      <c r="B111" s="132"/>
      <c r="C111" s="74"/>
      <c r="D111" s="144"/>
      <c r="E111" s="145"/>
      <c r="F111" s="73"/>
      <c r="G111" s="146"/>
      <c r="H111" s="147"/>
      <c r="I111" s="148"/>
      <c r="J111" s="149"/>
      <c r="K111" s="101"/>
      <c r="L111" s="150"/>
      <c r="M111" s="155"/>
      <c r="N111" s="155"/>
      <c r="O111" s="156"/>
      <c r="P111" s="156"/>
    </row>
    <row r="112">
      <c r="A112" s="132"/>
      <c r="B112" s="132"/>
      <c r="C112" s="74"/>
      <c r="D112" s="144"/>
      <c r="E112" s="145"/>
      <c r="F112" s="73"/>
      <c r="G112" s="146"/>
      <c r="H112" s="147"/>
      <c r="I112" s="148"/>
      <c r="J112" s="149"/>
      <c r="K112" s="101"/>
      <c r="L112" s="150"/>
      <c r="M112" s="155"/>
      <c r="N112" s="155"/>
      <c r="O112" s="156"/>
      <c r="P112" s="156"/>
    </row>
    <row r="113">
      <c r="A113" s="132"/>
      <c r="B113" s="132"/>
      <c r="C113" s="74"/>
      <c r="D113" s="144"/>
      <c r="E113" s="145"/>
      <c r="F113" s="73"/>
      <c r="G113" s="146"/>
      <c r="H113" s="147"/>
      <c r="I113" s="148"/>
      <c r="J113" s="149"/>
      <c r="K113" s="101"/>
      <c r="L113" s="150"/>
      <c r="M113" s="155"/>
      <c r="N113" s="155"/>
      <c r="O113" s="156"/>
      <c r="P113" s="156"/>
    </row>
    <row r="114">
      <c r="A114" s="132"/>
      <c r="B114" s="132"/>
      <c r="C114" s="74"/>
      <c r="D114" s="144"/>
      <c r="E114" s="145"/>
      <c r="F114" s="73"/>
      <c r="G114" s="146"/>
      <c r="H114" s="147"/>
      <c r="I114" s="148"/>
      <c r="J114" s="149"/>
      <c r="K114" s="101"/>
      <c r="L114" s="150"/>
      <c r="M114" s="155"/>
      <c r="N114" s="155"/>
      <c r="O114" s="156"/>
      <c r="P114" s="156"/>
    </row>
    <row r="115">
      <c r="A115" s="132"/>
      <c r="B115" s="132"/>
      <c r="C115" s="74"/>
      <c r="D115" s="144"/>
      <c r="E115" s="145"/>
      <c r="F115" s="73"/>
      <c r="G115" s="146"/>
      <c r="H115" s="147"/>
      <c r="I115" s="148"/>
      <c r="J115" s="149"/>
      <c r="K115" s="101"/>
      <c r="L115" s="150"/>
      <c r="M115" s="155"/>
      <c r="N115" s="155"/>
      <c r="O115" s="156"/>
      <c r="P115" s="156"/>
    </row>
    <row r="116">
      <c r="A116" s="132"/>
      <c r="B116" s="132"/>
      <c r="C116" s="74"/>
      <c r="D116" s="144"/>
      <c r="E116" s="145"/>
      <c r="F116" s="73"/>
      <c r="G116" s="146"/>
      <c r="H116" s="147"/>
      <c r="I116" s="148"/>
      <c r="J116" s="149"/>
      <c r="K116" s="101"/>
      <c r="L116" s="150"/>
      <c r="M116" s="155"/>
      <c r="N116" s="155"/>
      <c r="O116" s="156"/>
      <c r="P116" s="156"/>
    </row>
    <row r="117">
      <c r="A117" s="132"/>
      <c r="B117" s="132"/>
      <c r="C117" s="74"/>
      <c r="D117" s="144"/>
      <c r="E117" s="145"/>
      <c r="F117" s="73"/>
      <c r="G117" s="146"/>
      <c r="H117" s="147"/>
      <c r="I117" s="148"/>
      <c r="J117" s="149"/>
      <c r="K117" s="101"/>
      <c r="L117" s="150"/>
      <c r="M117" s="155"/>
      <c r="N117" s="155"/>
      <c r="O117" s="156"/>
      <c r="P117" s="156"/>
    </row>
    <row r="118">
      <c r="A118" s="132"/>
      <c r="B118" s="132"/>
      <c r="C118" s="74"/>
      <c r="D118" s="144"/>
      <c r="E118" s="145"/>
      <c r="F118" s="73"/>
      <c r="G118" s="146"/>
      <c r="H118" s="147"/>
      <c r="I118" s="148"/>
      <c r="J118" s="149"/>
      <c r="K118" s="101"/>
      <c r="L118" s="150"/>
      <c r="M118" s="155"/>
      <c r="N118" s="155"/>
      <c r="O118" s="156"/>
      <c r="P118" s="156"/>
    </row>
    <row r="119">
      <c r="A119" s="132"/>
      <c r="B119" s="132"/>
      <c r="C119" s="74"/>
      <c r="D119" s="144"/>
      <c r="E119" s="145"/>
      <c r="F119" s="73"/>
      <c r="G119" s="146"/>
      <c r="H119" s="147"/>
      <c r="I119" s="148"/>
      <c r="J119" s="149"/>
      <c r="K119" s="101"/>
      <c r="L119" s="150"/>
      <c r="M119" s="155"/>
      <c r="N119" s="155"/>
      <c r="O119" s="156"/>
      <c r="P119" s="156"/>
    </row>
    <row r="120">
      <c r="A120" s="132"/>
      <c r="B120" s="132"/>
      <c r="C120" s="74"/>
      <c r="D120" s="144"/>
      <c r="E120" s="145"/>
      <c r="F120" s="73"/>
      <c r="G120" s="146"/>
      <c r="H120" s="147"/>
      <c r="I120" s="148"/>
      <c r="J120" s="149"/>
      <c r="K120" s="101"/>
      <c r="L120" s="150"/>
      <c r="M120" s="155"/>
      <c r="N120" s="155"/>
      <c r="O120" s="156"/>
      <c r="P120" s="156"/>
    </row>
    <row r="121">
      <c r="A121" s="132"/>
      <c r="B121" s="132"/>
      <c r="C121" s="74"/>
      <c r="D121" s="144"/>
      <c r="E121" s="145"/>
      <c r="F121" s="73"/>
      <c r="G121" s="146"/>
      <c r="H121" s="147"/>
      <c r="I121" s="148"/>
      <c r="J121" s="149"/>
      <c r="K121" s="101"/>
      <c r="L121" s="150"/>
      <c r="M121" s="155"/>
      <c r="N121" s="155"/>
      <c r="O121" s="156"/>
      <c r="P121" s="156"/>
    </row>
    <row r="122">
      <c r="A122" s="132"/>
      <c r="B122" s="132"/>
      <c r="C122" s="74"/>
      <c r="D122" s="144"/>
      <c r="E122" s="145"/>
      <c r="F122" s="73"/>
      <c r="G122" s="146"/>
      <c r="H122" s="147"/>
      <c r="I122" s="148"/>
      <c r="J122" s="149"/>
      <c r="K122" s="101"/>
      <c r="L122" s="150"/>
      <c r="M122" s="155"/>
      <c r="N122" s="155"/>
      <c r="O122" s="156"/>
      <c r="P122" s="156"/>
    </row>
    <row r="123">
      <c r="A123" s="132"/>
      <c r="B123" s="132"/>
      <c r="C123" s="74"/>
      <c r="D123" s="144"/>
      <c r="E123" s="145"/>
      <c r="F123" s="73"/>
      <c r="G123" s="146"/>
      <c r="H123" s="147"/>
      <c r="I123" s="148"/>
      <c r="J123" s="149"/>
      <c r="K123" s="101"/>
      <c r="L123" s="150"/>
      <c r="M123" s="155"/>
      <c r="N123" s="155"/>
      <c r="O123" s="156"/>
      <c r="P123" s="156"/>
    </row>
    <row r="124">
      <c r="A124" s="132"/>
      <c r="B124" s="132"/>
      <c r="C124" s="74"/>
      <c r="D124" s="144"/>
      <c r="E124" s="145"/>
      <c r="F124" s="73"/>
      <c r="G124" s="146"/>
      <c r="H124" s="147"/>
      <c r="I124" s="148"/>
      <c r="J124" s="149"/>
      <c r="K124" s="101"/>
      <c r="L124" s="150"/>
      <c r="M124" s="155"/>
      <c r="N124" s="155"/>
      <c r="O124" s="156"/>
      <c r="P124" s="156"/>
    </row>
    <row r="125">
      <c r="A125" s="132"/>
      <c r="B125" s="132"/>
      <c r="C125" s="74"/>
      <c r="D125" s="144"/>
      <c r="E125" s="145"/>
      <c r="F125" s="73"/>
      <c r="G125" s="146"/>
      <c r="H125" s="147"/>
      <c r="I125" s="148"/>
      <c r="J125" s="149"/>
      <c r="K125" s="101"/>
      <c r="L125" s="150"/>
      <c r="M125" s="155"/>
      <c r="N125" s="155"/>
      <c r="O125" s="156"/>
      <c r="P125" s="156"/>
    </row>
    <row r="126">
      <c r="A126" s="132"/>
      <c r="B126" s="132"/>
      <c r="C126" s="74"/>
      <c r="D126" s="144"/>
      <c r="E126" s="145"/>
      <c r="F126" s="73"/>
      <c r="G126" s="146"/>
      <c r="H126" s="147"/>
      <c r="I126" s="148"/>
      <c r="J126" s="149"/>
      <c r="K126" s="101"/>
      <c r="L126" s="150"/>
      <c r="M126" s="155"/>
      <c r="N126" s="155"/>
      <c r="O126" s="156"/>
      <c r="P126" s="156"/>
    </row>
    <row r="127">
      <c r="A127" s="132"/>
      <c r="B127" s="132"/>
      <c r="C127" s="74"/>
      <c r="D127" s="144"/>
      <c r="E127" s="145"/>
      <c r="F127" s="73"/>
      <c r="G127" s="146"/>
      <c r="H127" s="147"/>
      <c r="I127" s="148"/>
      <c r="J127" s="149"/>
      <c r="K127" s="101"/>
      <c r="L127" s="150"/>
      <c r="M127" s="155"/>
      <c r="N127" s="155"/>
      <c r="O127" s="156"/>
      <c r="P127" s="156"/>
    </row>
    <row r="128">
      <c r="A128" s="132"/>
      <c r="B128" s="132"/>
      <c r="C128" s="74"/>
      <c r="D128" s="144"/>
      <c r="E128" s="145"/>
      <c r="F128" s="73"/>
      <c r="G128" s="146"/>
      <c r="H128" s="147"/>
      <c r="I128" s="148"/>
      <c r="J128" s="149"/>
      <c r="K128" s="101"/>
      <c r="L128" s="150"/>
      <c r="M128" s="155"/>
      <c r="N128" s="155"/>
      <c r="O128" s="156"/>
      <c r="P128" s="156"/>
    </row>
    <row r="129">
      <c r="A129" s="132"/>
      <c r="B129" s="132"/>
      <c r="C129" s="74"/>
      <c r="D129" s="144"/>
      <c r="E129" s="145"/>
      <c r="F129" s="73"/>
      <c r="G129" s="146"/>
      <c r="H129" s="147"/>
      <c r="I129" s="148"/>
      <c r="J129" s="149"/>
      <c r="K129" s="101"/>
      <c r="L129" s="150"/>
      <c r="M129" s="155"/>
      <c r="N129" s="155"/>
      <c r="O129" s="156"/>
      <c r="P129" s="156"/>
    </row>
    <row r="130">
      <c r="A130" s="132"/>
      <c r="B130" s="132"/>
      <c r="C130" s="74"/>
      <c r="D130" s="144"/>
      <c r="E130" s="145"/>
      <c r="F130" s="73"/>
      <c r="G130" s="146"/>
      <c r="H130" s="147"/>
      <c r="I130" s="148"/>
      <c r="J130" s="149"/>
      <c r="K130" s="101"/>
      <c r="L130" s="150"/>
      <c r="M130" s="155"/>
      <c r="N130" s="155"/>
      <c r="O130" s="156"/>
      <c r="P130" s="156"/>
    </row>
    <row r="131">
      <c r="A131" s="132"/>
      <c r="B131" s="132"/>
      <c r="C131" s="74"/>
      <c r="D131" s="144"/>
      <c r="E131" s="145"/>
      <c r="F131" s="73"/>
      <c r="G131" s="146"/>
      <c r="H131" s="147"/>
      <c r="I131" s="148"/>
      <c r="J131" s="149"/>
      <c r="K131" s="101"/>
      <c r="L131" s="150"/>
      <c r="M131" s="155"/>
      <c r="N131" s="155"/>
      <c r="O131" s="156"/>
      <c r="P131" s="156"/>
    </row>
    <row r="132">
      <c r="A132" s="132"/>
      <c r="B132" s="132"/>
      <c r="C132" s="74"/>
      <c r="D132" s="144"/>
      <c r="E132" s="145"/>
      <c r="F132" s="73"/>
      <c r="G132" s="146"/>
      <c r="H132" s="147"/>
      <c r="I132" s="148"/>
      <c r="J132" s="149"/>
      <c r="K132" s="101"/>
      <c r="L132" s="150"/>
      <c r="M132" s="155"/>
      <c r="N132" s="155"/>
      <c r="O132" s="156"/>
      <c r="P132" s="156"/>
    </row>
    <row r="133">
      <c r="A133" s="132"/>
      <c r="B133" s="132"/>
      <c r="C133" s="74"/>
      <c r="D133" s="144"/>
      <c r="E133" s="145"/>
      <c r="F133" s="73"/>
      <c r="G133" s="146"/>
      <c r="H133" s="147"/>
      <c r="I133" s="148"/>
      <c r="J133" s="149"/>
      <c r="K133" s="101"/>
      <c r="L133" s="150"/>
      <c r="M133" s="155"/>
      <c r="N133" s="155"/>
      <c r="O133" s="156"/>
      <c r="P133" s="156"/>
    </row>
    <row r="134">
      <c r="A134" s="132"/>
      <c r="B134" s="132"/>
      <c r="C134" s="74"/>
      <c r="D134" s="144"/>
      <c r="E134" s="145"/>
      <c r="F134" s="73"/>
      <c r="G134" s="146"/>
      <c r="H134" s="147"/>
      <c r="I134" s="148"/>
      <c r="J134" s="149"/>
      <c r="K134" s="101"/>
      <c r="L134" s="150"/>
      <c r="M134" s="155"/>
      <c r="N134" s="155"/>
      <c r="O134" s="156"/>
      <c r="P134" s="156"/>
    </row>
    <row r="135">
      <c r="A135" s="132"/>
      <c r="B135" s="132"/>
      <c r="C135" s="74"/>
      <c r="D135" s="144"/>
      <c r="E135" s="145"/>
      <c r="F135" s="73"/>
      <c r="G135" s="146"/>
      <c r="H135" s="147"/>
      <c r="I135" s="148"/>
      <c r="J135" s="149"/>
      <c r="K135" s="101"/>
      <c r="L135" s="150"/>
      <c r="M135" s="155"/>
      <c r="N135" s="155"/>
      <c r="O135" s="156"/>
      <c r="P135" s="156"/>
    </row>
    <row r="136">
      <c r="A136" s="132"/>
      <c r="B136" s="132"/>
      <c r="C136" s="74"/>
      <c r="D136" s="144"/>
      <c r="E136" s="145"/>
      <c r="F136" s="73"/>
      <c r="G136" s="146"/>
      <c r="H136" s="147"/>
      <c r="I136" s="148"/>
      <c r="J136" s="149"/>
      <c r="K136" s="101"/>
      <c r="L136" s="150"/>
      <c r="M136" s="155"/>
      <c r="N136" s="155"/>
      <c r="O136" s="156"/>
      <c r="P136" s="156"/>
    </row>
    <row r="137">
      <c r="A137" s="132"/>
      <c r="B137" s="132"/>
      <c r="C137" s="74"/>
      <c r="D137" s="144"/>
      <c r="E137" s="145"/>
      <c r="F137" s="73"/>
      <c r="G137" s="146"/>
      <c r="H137" s="147"/>
      <c r="I137" s="148"/>
      <c r="J137" s="149"/>
      <c r="K137" s="101"/>
      <c r="L137" s="150"/>
      <c r="M137" s="155"/>
      <c r="N137" s="155"/>
      <c r="O137" s="156"/>
      <c r="P137" s="156"/>
    </row>
    <row r="138">
      <c r="A138" s="132"/>
      <c r="B138" s="132"/>
      <c r="C138" s="74"/>
      <c r="D138" s="144"/>
      <c r="E138" s="145"/>
      <c r="F138" s="73"/>
      <c r="G138" s="146"/>
      <c r="H138" s="147"/>
      <c r="I138" s="148"/>
      <c r="J138" s="149"/>
      <c r="K138" s="101"/>
      <c r="L138" s="150"/>
      <c r="M138" s="155"/>
      <c r="N138" s="155"/>
      <c r="O138" s="156"/>
      <c r="P138" s="156"/>
    </row>
    <row r="139">
      <c r="A139" s="132"/>
      <c r="B139" s="132"/>
      <c r="C139" s="74"/>
      <c r="D139" s="144"/>
      <c r="E139" s="145"/>
      <c r="F139" s="73"/>
      <c r="G139" s="146"/>
      <c r="H139" s="147"/>
      <c r="I139" s="148"/>
      <c r="J139" s="149"/>
      <c r="K139" s="101"/>
      <c r="L139" s="150"/>
      <c r="M139" s="155"/>
      <c r="N139" s="155"/>
      <c r="O139" s="156"/>
      <c r="P139" s="156"/>
    </row>
    <row r="140">
      <c r="A140" s="132"/>
      <c r="B140" s="132"/>
      <c r="C140" s="74"/>
      <c r="D140" s="144"/>
      <c r="E140" s="145"/>
      <c r="F140" s="73"/>
      <c r="G140" s="146"/>
      <c r="H140" s="147"/>
      <c r="I140" s="148"/>
      <c r="J140" s="149"/>
      <c r="K140" s="101"/>
      <c r="L140" s="150"/>
      <c r="M140" s="155"/>
      <c r="N140" s="155"/>
      <c r="O140" s="156"/>
      <c r="P140" s="156"/>
    </row>
    <row r="141">
      <c r="A141" s="132"/>
      <c r="B141" s="132"/>
      <c r="C141" s="74"/>
      <c r="D141" s="144"/>
      <c r="E141" s="145"/>
      <c r="F141" s="73"/>
      <c r="G141" s="146"/>
      <c r="H141" s="147"/>
      <c r="I141" s="148"/>
      <c r="J141" s="149"/>
      <c r="K141" s="101"/>
      <c r="L141" s="150"/>
      <c r="M141" s="155"/>
      <c r="N141" s="155"/>
      <c r="O141" s="156"/>
      <c r="P141" s="156"/>
    </row>
    <row r="142">
      <c r="A142" s="132"/>
      <c r="B142" s="132"/>
      <c r="C142" s="74"/>
      <c r="D142" s="144"/>
      <c r="E142" s="145"/>
      <c r="F142" s="73"/>
      <c r="G142" s="146"/>
      <c r="H142" s="147"/>
      <c r="I142" s="148"/>
      <c r="J142" s="149"/>
      <c r="K142" s="101"/>
      <c r="L142" s="150"/>
      <c r="M142" s="155"/>
      <c r="N142" s="155"/>
      <c r="O142" s="156"/>
      <c r="P142" s="156"/>
    </row>
    <row r="143">
      <c r="A143" s="132"/>
      <c r="B143" s="132"/>
      <c r="C143" s="74"/>
      <c r="D143" s="144"/>
      <c r="E143" s="145"/>
      <c r="F143" s="73"/>
      <c r="G143" s="146"/>
      <c r="H143" s="147"/>
      <c r="I143" s="148"/>
      <c r="J143" s="149"/>
      <c r="K143" s="101"/>
      <c r="L143" s="150"/>
      <c r="M143" s="155"/>
      <c r="N143" s="155"/>
      <c r="O143" s="156"/>
      <c r="P143" s="156"/>
    </row>
    <row r="144">
      <c r="A144" s="132"/>
      <c r="B144" s="132"/>
      <c r="C144" s="74"/>
      <c r="D144" s="144"/>
      <c r="E144" s="145"/>
      <c r="F144" s="73"/>
      <c r="G144" s="146"/>
      <c r="H144" s="147"/>
      <c r="I144" s="148"/>
      <c r="J144" s="149"/>
      <c r="K144" s="101"/>
      <c r="L144" s="150"/>
      <c r="M144" s="155"/>
      <c r="N144" s="155"/>
      <c r="O144" s="156"/>
      <c r="P144" s="156"/>
    </row>
    <row r="145">
      <c r="A145" s="132"/>
      <c r="B145" s="132"/>
      <c r="C145" s="74"/>
      <c r="D145" s="144"/>
      <c r="E145" s="145"/>
      <c r="F145" s="73"/>
      <c r="G145" s="146"/>
      <c r="H145" s="147"/>
      <c r="I145" s="148"/>
      <c r="J145" s="149"/>
      <c r="K145" s="101"/>
      <c r="L145" s="150"/>
      <c r="M145" s="155"/>
      <c r="N145" s="155"/>
      <c r="O145" s="156"/>
      <c r="P145" s="156"/>
    </row>
    <row r="146">
      <c r="A146" s="132"/>
      <c r="B146" s="132"/>
      <c r="C146" s="74"/>
      <c r="D146" s="144"/>
      <c r="E146" s="145"/>
      <c r="F146" s="73"/>
      <c r="G146" s="146"/>
      <c r="H146" s="147"/>
      <c r="I146" s="148"/>
      <c r="J146" s="149"/>
      <c r="K146" s="101"/>
      <c r="L146" s="150"/>
      <c r="M146" s="155"/>
      <c r="N146" s="155"/>
      <c r="O146" s="156"/>
      <c r="P146" s="156"/>
    </row>
    <row r="147">
      <c r="A147" s="132"/>
      <c r="B147" s="132"/>
      <c r="C147" s="74"/>
      <c r="D147" s="144"/>
      <c r="E147" s="145"/>
      <c r="F147" s="73"/>
      <c r="G147" s="146"/>
      <c r="H147" s="147"/>
      <c r="I147" s="148"/>
      <c r="J147" s="149"/>
      <c r="K147" s="101"/>
      <c r="L147" s="150"/>
      <c r="M147" s="155"/>
      <c r="N147" s="155"/>
      <c r="O147" s="156"/>
      <c r="P147" s="156"/>
    </row>
    <row r="148">
      <c r="A148" s="132"/>
      <c r="B148" s="132"/>
      <c r="C148" s="74"/>
      <c r="D148" s="144"/>
      <c r="E148" s="145"/>
      <c r="F148" s="73"/>
      <c r="G148" s="146"/>
      <c r="H148" s="147"/>
      <c r="I148" s="148"/>
      <c r="J148" s="149"/>
      <c r="K148" s="101"/>
      <c r="L148" s="150"/>
      <c r="M148" s="155"/>
      <c r="N148" s="155"/>
      <c r="O148" s="156"/>
      <c r="P148" s="156"/>
    </row>
    <row r="149">
      <c r="A149" s="132"/>
      <c r="B149" s="132"/>
      <c r="C149" s="74"/>
      <c r="D149" s="144"/>
      <c r="E149" s="145"/>
      <c r="F149" s="73"/>
      <c r="G149" s="146"/>
      <c r="H149" s="147"/>
      <c r="I149" s="148"/>
      <c r="J149" s="149"/>
      <c r="K149" s="101"/>
      <c r="L149" s="150"/>
      <c r="M149" s="155"/>
      <c r="N149" s="155"/>
      <c r="O149" s="156"/>
      <c r="P149" s="156"/>
    </row>
    <row r="150">
      <c r="A150" s="132"/>
      <c r="B150" s="132"/>
      <c r="C150" s="74"/>
      <c r="D150" s="144"/>
      <c r="E150" s="145"/>
      <c r="F150" s="73"/>
      <c r="G150" s="146"/>
      <c r="H150" s="147"/>
      <c r="I150" s="148"/>
      <c r="J150" s="149"/>
      <c r="K150" s="101"/>
      <c r="L150" s="150"/>
      <c r="M150" s="155"/>
      <c r="N150" s="155"/>
      <c r="O150" s="156"/>
      <c r="P150" s="156"/>
    </row>
    <row r="151">
      <c r="A151" s="132"/>
      <c r="B151" s="132"/>
      <c r="C151" s="74"/>
      <c r="D151" s="144"/>
      <c r="E151" s="145"/>
      <c r="F151" s="73"/>
      <c r="G151" s="146"/>
      <c r="H151" s="147"/>
      <c r="I151" s="148"/>
      <c r="J151" s="149"/>
      <c r="K151" s="101"/>
      <c r="L151" s="150"/>
      <c r="M151" s="155"/>
      <c r="N151" s="155"/>
      <c r="O151" s="156"/>
      <c r="P151" s="156"/>
    </row>
    <row r="152">
      <c r="A152" s="132"/>
      <c r="B152" s="132"/>
      <c r="C152" s="74"/>
      <c r="D152" s="144"/>
      <c r="E152" s="145"/>
      <c r="F152" s="73"/>
      <c r="G152" s="146"/>
      <c r="H152" s="147"/>
      <c r="I152" s="148"/>
      <c r="J152" s="149"/>
      <c r="K152" s="101"/>
      <c r="L152" s="150"/>
      <c r="M152" s="155"/>
      <c r="N152" s="155"/>
      <c r="O152" s="156"/>
      <c r="P152" s="156"/>
    </row>
    <row r="153">
      <c r="A153" s="132"/>
      <c r="B153" s="132"/>
      <c r="C153" s="74"/>
      <c r="D153" s="144"/>
      <c r="E153" s="145"/>
      <c r="F153" s="73"/>
      <c r="G153" s="146"/>
      <c r="H153" s="147"/>
      <c r="I153" s="148"/>
      <c r="J153" s="149"/>
      <c r="K153" s="101"/>
      <c r="L153" s="150"/>
      <c r="M153" s="155"/>
      <c r="N153" s="155"/>
      <c r="O153" s="156"/>
      <c r="P153" s="156"/>
    </row>
    <row r="154">
      <c r="A154" s="132"/>
      <c r="B154" s="132"/>
      <c r="C154" s="74"/>
      <c r="D154" s="144"/>
      <c r="E154" s="145"/>
      <c r="F154" s="73"/>
      <c r="G154" s="146"/>
      <c r="H154" s="147"/>
      <c r="I154" s="148"/>
      <c r="J154" s="149"/>
      <c r="K154" s="101"/>
      <c r="L154" s="150"/>
      <c r="M154" s="155"/>
      <c r="N154" s="155"/>
      <c r="O154" s="156"/>
      <c r="P154" s="156"/>
    </row>
    <row r="155">
      <c r="A155" s="132"/>
      <c r="B155" s="132"/>
      <c r="C155" s="74"/>
      <c r="D155" s="144"/>
      <c r="E155" s="145"/>
      <c r="F155" s="73"/>
      <c r="G155" s="146"/>
      <c r="H155" s="147"/>
      <c r="I155" s="148"/>
      <c r="J155" s="149"/>
      <c r="K155" s="101"/>
      <c r="L155" s="150"/>
      <c r="M155" s="155"/>
      <c r="N155" s="155"/>
      <c r="O155" s="156"/>
      <c r="P155" s="156"/>
    </row>
    <row r="156">
      <c r="A156" s="132"/>
      <c r="B156" s="132"/>
      <c r="C156" s="74"/>
      <c r="D156" s="144"/>
      <c r="E156" s="145"/>
      <c r="F156" s="73"/>
      <c r="G156" s="146"/>
      <c r="H156" s="147"/>
      <c r="I156" s="148"/>
      <c r="J156" s="149"/>
      <c r="K156" s="101"/>
      <c r="L156" s="150"/>
      <c r="M156" s="155"/>
      <c r="N156" s="155"/>
      <c r="O156" s="156"/>
      <c r="P156" s="156"/>
    </row>
    <row r="157">
      <c r="A157" s="132"/>
      <c r="B157" s="132"/>
      <c r="C157" s="74"/>
      <c r="D157" s="144"/>
      <c r="E157" s="145"/>
      <c r="F157" s="73"/>
      <c r="G157" s="146"/>
      <c r="H157" s="147"/>
      <c r="I157" s="148"/>
      <c r="J157" s="149"/>
      <c r="K157" s="101"/>
      <c r="L157" s="150"/>
      <c r="M157" s="155"/>
      <c r="N157" s="155"/>
      <c r="O157" s="156"/>
      <c r="P157" s="156"/>
    </row>
    <row r="158">
      <c r="A158" s="132"/>
      <c r="B158" s="132"/>
      <c r="C158" s="74"/>
      <c r="D158" s="144"/>
      <c r="E158" s="145"/>
      <c r="F158" s="73"/>
      <c r="G158" s="146"/>
      <c r="H158" s="147"/>
      <c r="I158" s="148"/>
      <c r="J158" s="149"/>
      <c r="K158" s="101"/>
      <c r="L158" s="150"/>
      <c r="M158" s="155"/>
      <c r="N158" s="155"/>
      <c r="O158" s="156"/>
      <c r="P158" s="156"/>
    </row>
    <row r="159">
      <c r="A159" s="132"/>
      <c r="B159" s="132"/>
      <c r="C159" s="74"/>
      <c r="D159" s="144"/>
      <c r="E159" s="145"/>
      <c r="F159" s="73"/>
      <c r="G159" s="146"/>
      <c r="H159" s="147"/>
      <c r="I159" s="148"/>
      <c r="J159" s="149"/>
      <c r="K159" s="101"/>
      <c r="L159" s="150"/>
      <c r="M159" s="155"/>
      <c r="N159" s="155"/>
      <c r="O159" s="156"/>
      <c r="P159" s="156"/>
    </row>
    <row r="160">
      <c r="A160" s="132"/>
      <c r="B160" s="132"/>
      <c r="C160" s="74"/>
      <c r="D160" s="144"/>
      <c r="E160" s="145"/>
      <c r="F160" s="73"/>
      <c r="G160" s="146"/>
      <c r="H160" s="147"/>
      <c r="I160" s="148"/>
      <c r="J160" s="149"/>
      <c r="K160" s="101"/>
      <c r="L160" s="150"/>
      <c r="M160" s="155"/>
      <c r="N160" s="155"/>
      <c r="O160" s="156"/>
      <c r="P160" s="156"/>
    </row>
    <row r="161">
      <c r="A161" s="132"/>
      <c r="B161" s="132"/>
      <c r="C161" s="74"/>
      <c r="D161" s="144"/>
      <c r="E161" s="145"/>
      <c r="F161" s="73"/>
      <c r="G161" s="146"/>
      <c r="H161" s="147"/>
      <c r="I161" s="148"/>
      <c r="J161" s="149"/>
      <c r="K161" s="101"/>
      <c r="L161" s="150"/>
      <c r="M161" s="155"/>
      <c r="N161" s="155"/>
      <c r="O161" s="156"/>
      <c r="P161" s="156"/>
    </row>
    <row r="162">
      <c r="A162" s="132"/>
      <c r="B162" s="132"/>
      <c r="C162" s="74"/>
      <c r="D162" s="144"/>
      <c r="E162" s="145"/>
      <c r="F162" s="73"/>
      <c r="G162" s="146"/>
      <c r="H162" s="147"/>
      <c r="I162" s="148"/>
      <c r="J162" s="149"/>
      <c r="K162" s="101"/>
      <c r="L162" s="150"/>
      <c r="M162" s="155"/>
      <c r="N162" s="155"/>
      <c r="O162" s="156"/>
      <c r="P162" s="156"/>
    </row>
    <row r="163">
      <c r="A163" s="132"/>
      <c r="B163" s="132"/>
      <c r="C163" s="74"/>
      <c r="D163" s="144"/>
      <c r="E163" s="145"/>
      <c r="F163" s="73"/>
      <c r="G163" s="146"/>
      <c r="H163" s="147"/>
      <c r="I163" s="148"/>
      <c r="J163" s="149"/>
      <c r="K163" s="101"/>
      <c r="L163" s="150"/>
      <c r="M163" s="155"/>
      <c r="N163" s="155"/>
      <c r="O163" s="156"/>
      <c r="P163" s="156"/>
    </row>
    <row r="164">
      <c r="A164" s="132"/>
      <c r="B164" s="132"/>
      <c r="C164" s="74"/>
      <c r="D164" s="144"/>
      <c r="E164" s="145"/>
      <c r="F164" s="73"/>
      <c r="G164" s="146"/>
      <c r="H164" s="147"/>
      <c r="I164" s="148"/>
      <c r="J164" s="149"/>
      <c r="K164" s="101"/>
      <c r="L164" s="150"/>
      <c r="M164" s="155"/>
      <c r="N164" s="155"/>
      <c r="O164" s="156"/>
      <c r="P164" s="156"/>
    </row>
    <row r="165">
      <c r="A165" s="132"/>
      <c r="B165" s="132"/>
      <c r="C165" s="74"/>
      <c r="D165" s="144"/>
      <c r="E165" s="145"/>
      <c r="F165" s="73"/>
      <c r="G165" s="146"/>
      <c r="H165" s="147"/>
      <c r="I165" s="148"/>
      <c r="J165" s="149"/>
      <c r="K165" s="101"/>
      <c r="L165" s="150"/>
      <c r="M165" s="155"/>
      <c r="N165" s="155"/>
      <c r="O165" s="156"/>
      <c r="P165" s="156"/>
    </row>
    <row r="166">
      <c r="A166" s="132"/>
      <c r="B166" s="132"/>
      <c r="C166" s="74"/>
      <c r="D166" s="144"/>
      <c r="E166" s="145"/>
      <c r="F166" s="73"/>
      <c r="G166" s="146"/>
      <c r="H166" s="147"/>
      <c r="I166" s="148"/>
      <c r="J166" s="149"/>
      <c r="K166" s="101"/>
      <c r="L166" s="150"/>
      <c r="M166" s="155"/>
      <c r="N166" s="155"/>
      <c r="O166" s="156"/>
      <c r="P166" s="156"/>
    </row>
    <row r="167">
      <c r="A167" s="132"/>
      <c r="B167" s="132"/>
      <c r="C167" s="74"/>
      <c r="D167" s="144"/>
      <c r="E167" s="145"/>
      <c r="F167" s="73"/>
      <c r="G167" s="146"/>
      <c r="H167" s="147"/>
      <c r="I167" s="148"/>
      <c r="J167" s="149"/>
      <c r="K167" s="101"/>
      <c r="L167" s="150"/>
      <c r="M167" s="155"/>
      <c r="N167" s="155"/>
      <c r="O167" s="156"/>
      <c r="P167" s="156"/>
    </row>
    <row r="168">
      <c r="A168" s="132"/>
      <c r="B168" s="132"/>
      <c r="C168" s="74"/>
      <c r="D168" s="144"/>
      <c r="E168" s="145"/>
      <c r="F168" s="73"/>
      <c r="G168" s="146"/>
      <c r="H168" s="147"/>
      <c r="I168" s="148"/>
      <c r="J168" s="149"/>
      <c r="K168" s="101"/>
      <c r="L168" s="150"/>
      <c r="M168" s="155"/>
      <c r="N168" s="155"/>
      <c r="O168" s="156"/>
      <c r="P168" s="156"/>
    </row>
    <row r="169">
      <c r="A169" s="132"/>
      <c r="B169" s="132"/>
      <c r="C169" s="74"/>
      <c r="D169" s="144"/>
      <c r="E169" s="145"/>
      <c r="F169" s="73"/>
      <c r="G169" s="146"/>
      <c r="H169" s="147"/>
      <c r="I169" s="148"/>
      <c r="J169" s="149"/>
      <c r="K169" s="101"/>
      <c r="L169" s="150"/>
      <c r="M169" s="155"/>
      <c r="N169" s="155"/>
      <c r="O169" s="156"/>
      <c r="P169" s="156"/>
    </row>
    <row r="170">
      <c r="A170" s="132"/>
      <c r="B170" s="132"/>
      <c r="C170" s="74"/>
      <c r="D170" s="144"/>
      <c r="E170" s="145"/>
      <c r="F170" s="73"/>
      <c r="G170" s="146"/>
      <c r="H170" s="147"/>
      <c r="I170" s="148"/>
      <c r="J170" s="149"/>
      <c r="K170" s="101"/>
      <c r="L170" s="150"/>
      <c r="M170" s="155"/>
      <c r="N170" s="155"/>
      <c r="O170" s="156"/>
      <c r="P170" s="156"/>
    </row>
    <row r="171">
      <c r="A171" s="132"/>
      <c r="B171" s="132"/>
      <c r="C171" s="74"/>
      <c r="D171" s="144"/>
      <c r="E171" s="145"/>
      <c r="F171" s="73"/>
      <c r="G171" s="146"/>
      <c r="H171" s="147"/>
      <c r="I171" s="148"/>
      <c r="J171" s="149"/>
      <c r="K171" s="101"/>
      <c r="L171" s="150"/>
      <c r="M171" s="155"/>
      <c r="N171" s="155"/>
      <c r="O171" s="156"/>
      <c r="P171" s="156"/>
    </row>
    <row r="172">
      <c r="A172" s="132"/>
      <c r="B172" s="132"/>
      <c r="C172" s="74"/>
      <c r="D172" s="144"/>
      <c r="E172" s="145"/>
      <c r="F172" s="73"/>
      <c r="G172" s="146"/>
      <c r="H172" s="147"/>
      <c r="I172" s="148"/>
      <c r="J172" s="149"/>
      <c r="K172" s="101"/>
      <c r="L172" s="150"/>
      <c r="M172" s="155"/>
      <c r="N172" s="155"/>
      <c r="O172" s="156"/>
      <c r="P172" s="156"/>
    </row>
    <row r="173">
      <c r="A173" s="132"/>
      <c r="B173" s="132"/>
      <c r="C173" s="74"/>
      <c r="D173" s="144"/>
      <c r="E173" s="145"/>
      <c r="F173" s="73"/>
      <c r="G173" s="146"/>
      <c r="H173" s="147"/>
      <c r="I173" s="148"/>
      <c r="J173" s="149"/>
      <c r="K173" s="101"/>
      <c r="L173" s="150"/>
      <c r="M173" s="155"/>
      <c r="N173" s="155"/>
      <c r="O173" s="156"/>
      <c r="P173" s="156"/>
    </row>
    <row r="174">
      <c r="A174" s="132"/>
      <c r="B174" s="132"/>
      <c r="C174" s="74"/>
      <c r="D174" s="144"/>
      <c r="E174" s="145"/>
      <c r="F174" s="73"/>
      <c r="G174" s="146"/>
      <c r="H174" s="147"/>
      <c r="I174" s="148"/>
      <c r="J174" s="149"/>
      <c r="K174" s="101"/>
      <c r="L174" s="150"/>
      <c r="M174" s="155"/>
      <c r="N174" s="155"/>
      <c r="O174" s="156"/>
      <c r="P174" s="156"/>
    </row>
    <row r="175">
      <c r="A175" s="132"/>
      <c r="B175" s="132"/>
      <c r="C175" s="74"/>
      <c r="D175" s="144"/>
      <c r="E175" s="145"/>
      <c r="F175" s="73"/>
      <c r="G175" s="146"/>
      <c r="H175" s="147"/>
      <c r="I175" s="148"/>
      <c r="J175" s="149"/>
      <c r="K175" s="101"/>
      <c r="L175" s="150"/>
      <c r="M175" s="155"/>
      <c r="N175" s="155"/>
      <c r="O175" s="156"/>
      <c r="P175" s="156"/>
    </row>
    <row r="176">
      <c r="A176" s="132"/>
      <c r="B176" s="132"/>
      <c r="C176" s="74"/>
      <c r="D176" s="144"/>
      <c r="E176" s="145"/>
      <c r="F176" s="73"/>
      <c r="G176" s="146"/>
      <c r="H176" s="147"/>
      <c r="I176" s="148"/>
      <c r="J176" s="149"/>
      <c r="K176" s="101"/>
      <c r="L176" s="150"/>
      <c r="M176" s="155"/>
      <c r="N176" s="155"/>
      <c r="O176" s="156"/>
      <c r="P176" s="156"/>
    </row>
    <row r="177">
      <c r="A177" s="132"/>
      <c r="B177" s="132"/>
      <c r="C177" s="74"/>
      <c r="D177" s="144"/>
      <c r="E177" s="145"/>
      <c r="F177" s="73"/>
      <c r="G177" s="146"/>
      <c r="H177" s="147"/>
      <c r="I177" s="148"/>
      <c r="J177" s="149"/>
      <c r="K177" s="101"/>
      <c r="L177" s="150"/>
      <c r="M177" s="155"/>
      <c r="N177" s="155"/>
      <c r="O177" s="156"/>
      <c r="P177" s="156"/>
    </row>
    <row r="178">
      <c r="A178" s="132"/>
      <c r="B178" s="132"/>
      <c r="C178" s="74"/>
      <c r="D178" s="144"/>
      <c r="E178" s="145"/>
      <c r="F178" s="73"/>
      <c r="G178" s="146"/>
      <c r="H178" s="147"/>
      <c r="I178" s="148"/>
      <c r="J178" s="149"/>
      <c r="K178" s="101"/>
      <c r="L178" s="150"/>
      <c r="M178" s="155"/>
      <c r="N178" s="155"/>
      <c r="O178" s="156"/>
      <c r="P178" s="156"/>
    </row>
    <row r="179">
      <c r="A179" s="132"/>
      <c r="B179" s="132"/>
      <c r="C179" s="74"/>
      <c r="D179" s="144"/>
      <c r="E179" s="145"/>
      <c r="F179" s="73"/>
      <c r="G179" s="146"/>
      <c r="H179" s="147"/>
      <c r="I179" s="148"/>
      <c r="J179" s="149"/>
      <c r="K179" s="101"/>
      <c r="L179" s="150"/>
      <c r="M179" s="155"/>
      <c r="N179" s="155"/>
      <c r="O179" s="156"/>
      <c r="P179" s="156"/>
    </row>
    <row r="180">
      <c r="A180" s="132"/>
      <c r="B180" s="132"/>
      <c r="C180" s="74"/>
      <c r="D180" s="144"/>
      <c r="E180" s="145"/>
      <c r="F180" s="73"/>
      <c r="G180" s="146"/>
      <c r="H180" s="147"/>
      <c r="I180" s="148"/>
      <c r="J180" s="149"/>
      <c r="K180" s="101"/>
      <c r="L180" s="150"/>
      <c r="M180" s="155"/>
      <c r="N180" s="155"/>
      <c r="O180" s="156"/>
      <c r="P180" s="156"/>
    </row>
    <row r="181">
      <c r="A181" s="132"/>
      <c r="B181" s="132"/>
      <c r="C181" s="74"/>
      <c r="D181" s="144"/>
      <c r="E181" s="145"/>
      <c r="F181" s="73"/>
      <c r="G181" s="146"/>
      <c r="H181" s="147"/>
      <c r="I181" s="148"/>
      <c r="J181" s="149"/>
      <c r="K181" s="101"/>
      <c r="L181" s="150"/>
      <c r="M181" s="155"/>
      <c r="N181" s="155"/>
      <c r="O181" s="156"/>
      <c r="P181" s="156"/>
    </row>
    <row r="182">
      <c r="A182" s="132"/>
      <c r="B182" s="132"/>
      <c r="C182" s="74"/>
      <c r="D182" s="144"/>
      <c r="E182" s="145"/>
      <c r="F182" s="73"/>
      <c r="G182" s="146"/>
      <c r="H182" s="147"/>
      <c r="I182" s="148"/>
      <c r="J182" s="149"/>
      <c r="K182" s="101"/>
      <c r="L182" s="150"/>
      <c r="M182" s="155"/>
      <c r="N182" s="155"/>
      <c r="O182" s="156"/>
      <c r="P182" s="156"/>
    </row>
    <row r="183">
      <c r="A183" s="132"/>
      <c r="B183" s="132"/>
      <c r="C183" s="74"/>
      <c r="D183" s="144"/>
      <c r="E183" s="145"/>
      <c r="F183" s="73"/>
      <c r="G183" s="146"/>
      <c r="H183" s="147"/>
      <c r="I183" s="148"/>
      <c r="J183" s="149"/>
      <c r="K183" s="101"/>
      <c r="L183" s="150"/>
      <c r="M183" s="155"/>
      <c r="N183" s="155"/>
      <c r="O183" s="156"/>
      <c r="P183" s="156"/>
    </row>
    <row r="184">
      <c r="A184" s="132"/>
      <c r="B184" s="132"/>
      <c r="C184" s="74"/>
      <c r="D184" s="144"/>
      <c r="E184" s="145"/>
      <c r="F184" s="73"/>
      <c r="G184" s="146"/>
      <c r="H184" s="147"/>
      <c r="I184" s="148"/>
      <c r="J184" s="149"/>
      <c r="K184" s="101"/>
      <c r="L184" s="150"/>
      <c r="M184" s="155"/>
      <c r="N184" s="155"/>
      <c r="O184" s="156"/>
      <c r="P184" s="156"/>
    </row>
    <row r="185">
      <c r="A185" s="132"/>
      <c r="B185" s="132"/>
      <c r="C185" s="74"/>
      <c r="D185" s="144"/>
      <c r="E185" s="145"/>
      <c r="F185" s="73"/>
      <c r="G185" s="146"/>
      <c r="H185" s="147"/>
      <c r="I185" s="148"/>
      <c r="J185" s="149"/>
      <c r="K185" s="101"/>
      <c r="L185" s="150"/>
      <c r="M185" s="155"/>
      <c r="N185" s="155"/>
      <c r="O185" s="156"/>
      <c r="P185" s="156"/>
    </row>
    <row r="186">
      <c r="A186" s="132"/>
      <c r="B186" s="132"/>
      <c r="C186" s="74"/>
      <c r="D186" s="144"/>
      <c r="E186" s="145"/>
      <c r="F186" s="73"/>
      <c r="G186" s="146"/>
      <c r="H186" s="147"/>
      <c r="I186" s="148"/>
      <c r="J186" s="149"/>
      <c r="K186" s="101"/>
      <c r="L186" s="150"/>
      <c r="M186" s="155"/>
      <c r="N186" s="155"/>
      <c r="O186" s="156"/>
      <c r="P186" s="156"/>
    </row>
    <row r="187">
      <c r="A187" s="132"/>
      <c r="B187" s="132"/>
      <c r="C187" s="74"/>
      <c r="D187" s="144"/>
      <c r="E187" s="145"/>
      <c r="F187" s="73"/>
      <c r="G187" s="146"/>
      <c r="H187" s="147"/>
      <c r="I187" s="148"/>
      <c r="J187" s="149"/>
      <c r="K187" s="101"/>
      <c r="L187" s="150"/>
      <c r="M187" s="155"/>
      <c r="N187" s="155"/>
      <c r="O187" s="156"/>
      <c r="P187" s="156"/>
    </row>
    <row r="188">
      <c r="A188" s="132"/>
      <c r="B188" s="132"/>
      <c r="C188" s="74"/>
      <c r="D188" s="144"/>
      <c r="E188" s="145"/>
      <c r="F188" s="73"/>
      <c r="G188" s="146"/>
      <c r="H188" s="147"/>
      <c r="I188" s="148"/>
      <c r="J188" s="149"/>
      <c r="K188" s="101"/>
      <c r="L188" s="150"/>
      <c r="M188" s="155"/>
      <c r="N188" s="155"/>
      <c r="O188" s="156"/>
      <c r="P188" s="156"/>
    </row>
    <row r="189">
      <c r="A189" s="132"/>
      <c r="B189" s="132"/>
      <c r="C189" s="74"/>
      <c r="D189" s="144"/>
      <c r="E189" s="145"/>
      <c r="F189" s="73"/>
      <c r="G189" s="146"/>
      <c r="H189" s="147"/>
      <c r="I189" s="148"/>
      <c r="J189" s="149"/>
      <c r="K189" s="101"/>
      <c r="L189" s="150"/>
      <c r="M189" s="155"/>
      <c r="N189" s="155"/>
      <c r="O189" s="156"/>
      <c r="P189" s="156"/>
    </row>
    <row r="190">
      <c r="A190" s="132"/>
      <c r="B190" s="132"/>
      <c r="C190" s="74"/>
      <c r="D190" s="144"/>
      <c r="E190" s="145"/>
      <c r="F190" s="73"/>
      <c r="G190" s="146"/>
      <c r="H190" s="147"/>
      <c r="I190" s="148"/>
      <c r="J190" s="149"/>
      <c r="K190" s="101"/>
      <c r="L190" s="150"/>
      <c r="M190" s="155"/>
      <c r="N190" s="155"/>
      <c r="O190" s="156"/>
      <c r="P190" s="156"/>
    </row>
    <row r="191">
      <c r="A191" s="132"/>
      <c r="B191" s="132"/>
      <c r="C191" s="74"/>
      <c r="D191" s="144"/>
      <c r="E191" s="145"/>
      <c r="F191" s="73"/>
      <c r="G191" s="146"/>
      <c r="H191" s="147"/>
      <c r="I191" s="148"/>
      <c r="J191" s="149"/>
      <c r="K191" s="101"/>
      <c r="L191" s="150"/>
      <c r="M191" s="155"/>
      <c r="N191" s="155"/>
      <c r="O191" s="156"/>
      <c r="P191" s="156"/>
    </row>
    <row r="192">
      <c r="A192" s="132"/>
      <c r="B192" s="132"/>
      <c r="C192" s="74"/>
      <c r="D192" s="144"/>
      <c r="E192" s="145"/>
      <c r="F192" s="73"/>
      <c r="G192" s="146"/>
      <c r="H192" s="147"/>
      <c r="I192" s="148"/>
      <c r="J192" s="149"/>
      <c r="K192" s="101"/>
      <c r="L192" s="150"/>
      <c r="M192" s="155"/>
      <c r="N192" s="155"/>
      <c r="O192" s="156"/>
      <c r="P192" s="156"/>
    </row>
    <row r="193">
      <c r="A193" s="132"/>
      <c r="B193" s="132"/>
      <c r="C193" s="74"/>
      <c r="D193" s="144"/>
      <c r="E193" s="145"/>
      <c r="F193" s="73"/>
      <c r="G193" s="146"/>
      <c r="H193" s="147"/>
      <c r="I193" s="148"/>
      <c r="J193" s="149"/>
      <c r="K193" s="101"/>
      <c r="L193" s="150"/>
      <c r="M193" s="155"/>
      <c r="N193" s="155"/>
      <c r="O193" s="156"/>
      <c r="P193" s="156"/>
    </row>
    <row r="194">
      <c r="A194" s="132"/>
      <c r="B194" s="132"/>
      <c r="C194" s="74"/>
      <c r="D194" s="144"/>
      <c r="E194" s="145"/>
      <c r="F194" s="73"/>
      <c r="G194" s="146"/>
      <c r="H194" s="147"/>
      <c r="I194" s="148"/>
      <c r="J194" s="149"/>
      <c r="K194" s="101"/>
      <c r="L194" s="150"/>
      <c r="M194" s="155"/>
      <c r="N194" s="155"/>
      <c r="O194" s="156"/>
      <c r="P194" s="156"/>
    </row>
    <row r="195">
      <c r="A195" s="132"/>
      <c r="B195" s="132"/>
      <c r="C195" s="74"/>
      <c r="D195" s="144"/>
      <c r="E195" s="145"/>
      <c r="F195" s="73"/>
      <c r="G195" s="146"/>
      <c r="H195" s="147"/>
      <c r="I195" s="148"/>
      <c r="J195" s="149"/>
      <c r="K195" s="101"/>
      <c r="L195" s="150"/>
      <c r="M195" s="155"/>
      <c r="N195" s="155"/>
      <c r="O195" s="156"/>
      <c r="P195" s="156"/>
    </row>
    <row r="196">
      <c r="A196" s="132"/>
      <c r="B196" s="132"/>
      <c r="C196" s="74"/>
      <c r="D196" s="144"/>
      <c r="E196" s="145"/>
      <c r="F196" s="73"/>
      <c r="G196" s="146"/>
      <c r="H196" s="147"/>
      <c r="I196" s="148"/>
      <c r="J196" s="149"/>
      <c r="K196" s="101"/>
      <c r="L196" s="150"/>
      <c r="M196" s="155"/>
      <c r="N196" s="155"/>
      <c r="O196" s="156"/>
      <c r="P196" s="156"/>
    </row>
    <row r="197">
      <c r="A197" s="132"/>
      <c r="B197" s="132"/>
      <c r="C197" s="74"/>
      <c r="D197" s="144"/>
      <c r="E197" s="145"/>
      <c r="F197" s="73"/>
      <c r="G197" s="146"/>
      <c r="H197" s="147"/>
      <c r="I197" s="148"/>
      <c r="J197" s="149"/>
      <c r="K197" s="101"/>
      <c r="L197" s="150"/>
      <c r="M197" s="155"/>
      <c r="N197" s="155"/>
      <c r="O197" s="156"/>
      <c r="P197" s="156"/>
    </row>
    <row r="198">
      <c r="A198" s="132"/>
      <c r="B198" s="132"/>
      <c r="C198" s="74"/>
      <c r="D198" s="144"/>
      <c r="E198" s="145"/>
      <c r="F198" s="73"/>
      <c r="G198" s="146"/>
      <c r="H198" s="147"/>
      <c r="I198" s="148"/>
      <c r="J198" s="149"/>
      <c r="K198" s="101"/>
      <c r="L198" s="150"/>
      <c r="M198" s="155"/>
      <c r="N198" s="155"/>
      <c r="O198" s="156"/>
      <c r="P198" s="156"/>
    </row>
    <row r="199">
      <c r="A199" s="132"/>
      <c r="B199" s="132"/>
      <c r="C199" s="74"/>
      <c r="D199" s="144"/>
      <c r="E199" s="145"/>
      <c r="F199" s="73"/>
      <c r="G199" s="146"/>
      <c r="H199" s="147"/>
      <c r="I199" s="148"/>
      <c r="J199" s="149"/>
      <c r="K199" s="101"/>
      <c r="L199" s="150"/>
      <c r="M199" s="155"/>
      <c r="N199" s="155"/>
      <c r="O199" s="156"/>
      <c r="P199" s="156"/>
    </row>
    <row r="200">
      <c r="A200" s="132"/>
      <c r="B200" s="132"/>
      <c r="C200" s="74"/>
      <c r="D200" s="144"/>
      <c r="E200" s="145"/>
      <c r="F200" s="73"/>
      <c r="G200" s="146"/>
      <c r="H200" s="147"/>
      <c r="I200" s="148"/>
      <c r="J200" s="149"/>
      <c r="K200" s="101"/>
      <c r="L200" s="150"/>
      <c r="M200" s="155"/>
      <c r="N200" s="155"/>
      <c r="O200" s="156"/>
      <c r="P200" s="156"/>
    </row>
    <row r="201">
      <c r="A201" s="132"/>
      <c r="B201" s="132"/>
      <c r="C201" s="74"/>
      <c r="D201" s="144"/>
      <c r="E201" s="145"/>
      <c r="F201" s="73"/>
      <c r="G201" s="146"/>
      <c r="H201" s="147"/>
      <c r="I201" s="148"/>
      <c r="J201" s="149"/>
      <c r="K201" s="101"/>
      <c r="L201" s="150"/>
      <c r="M201" s="155"/>
      <c r="N201" s="155"/>
      <c r="O201" s="156"/>
      <c r="P201" s="156"/>
    </row>
    <row r="202">
      <c r="A202" s="132"/>
      <c r="B202" s="132"/>
      <c r="C202" s="74"/>
      <c r="D202" s="144"/>
      <c r="E202" s="145"/>
      <c r="F202" s="73"/>
      <c r="G202" s="146"/>
      <c r="H202" s="147"/>
      <c r="I202" s="148"/>
      <c r="J202" s="149"/>
      <c r="K202" s="101"/>
      <c r="L202" s="150"/>
      <c r="M202" s="155"/>
      <c r="N202" s="155"/>
      <c r="O202" s="156"/>
      <c r="P202" s="156"/>
    </row>
    <row r="203">
      <c r="A203" s="132"/>
      <c r="B203" s="132"/>
      <c r="C203" s="74"/>
      <c r="D203" s="144"/>
      <c r="E203" s="145"/>
      <c r="F203" s="73"/>
      <c r="G203" s="146"/>
      <c r="H203" s="147"/>
      <c r="I203" s="148"/>
      <c r="J203" s="149"/>
      <c r="K203" s="101"/>
      <c r="L203" s="150"/>
      <c r="M203" s="155"/>
      <c r="N203" s="155"/>
      <c r="O203" s="156"/>
      <c r="P203" s="156"/>
    </row>
    <row r="204">
      <c r="A204" s="132"/>
      <c r="B204" s="132"/>
      <c r="C204" s="74"/>
      <c r="D204" s="144"/>
      <c r="E204" s="145"/>
      <c r="F204" s="73"/>
      <c r="G204" s="146"/>
      <c r="H204" s="147"/>
      <c r="I204" s="148"/>
      <c r="J204" s="149"/>
      <c r="K204" s="101"/>
      <c r="L204" s="150"/>
      <c r="M204" s="155"/>
      <c r="N204" s="155"/>
      <c r="O204" s="156"/>
      <c r="P204" s="156"/>
    </row>
    <row r="205">
      <c r="A205" s="132"/>
      <c r="B205" s="132"/>
      <c r="C205" s="74"/>
      <c r="D205" s="144"/>
      <c r="E205" s="145"/>
      <c r="F205" s="73"/>
      <c r="G205" s="146"/>
      <c r="H205" s="147"/>
      <c r="I205" s="148"/>
      <c r="J205" s="149"/>
      <c r="K205" s="101"/>
      <c r="L205" s="150"/>
      <c r="M205" s="155"/>
      <c r="N205" s="155"/>
      <c r="O205" s="156"/>
      <c r="P205" s="156"/>
    </row>
    <row r="206">
      <c r="A206" s="132"/>
      <c r="B206" s="132"/>
      <c r="C206" s="74"/>
      <c r="D206" s="144"/>
      <c r="E206" s="145"/>
      <c r="F206" s="73"/>
      <c r="G206" s="146"/>
      <c r="H206" s="147"/>
      <c r="I206" s="148"/>
      <c r="J206" s="149"/>
      <c r="K206" s="101"/>
      <c r="L206" s="150"/>
      <c r="M206" s="155"/>
      <c r="N206" s="155"/>
      <c r="O206" s="156"/>
      <c r="P206" s="156"/>
    </row>
    <row r="207">
      <c r="A207" s="132"/>
      <c r="B207" s="132"/>
      <c r="C207" s="74"/>
      <c r="D207" s="144"/>
      <c r="E207" s="145"/>
      <c r="F207" s="73"/>
      <c r="G207" s="146"/>
      <c r="H207" s="147"/>
      <c r="I207" s="148"/>
      <c r="J207" s="149"/>
      <c r="K207" s="101"/>
      <c r="L207" s="150"/>
      <c r="M207" s="155"/>
      <c r="N207" s="155"/>
      <c r="O207" s="156"/>
      <c r="P207" s="156"/>
    </row>
    <row r="208">
      <c r="A208" s="132"/>
      <c r="B208" s="132"/>
      <c r="C208" s="74"/>
      <c r="D208" s="144"/>
      <c r="E208" s="145"/>
      <c r="F208" s="73"/>
      <c r="G208" s="146"/>
      <c r="H208" s="147"/>
      <c r="I208" s="148"/>
      <c r="J208" s="149"/>
      <c r="K208" s="101"/>
      <c r="L208" s="150"/>
      <c r="M208" s="155"/>
      <c r="N208" s="155"/>
      <c r="O208" s="156"/>
      <c r="P208" s="156"/>
    </row>
    <row r="209">
      <c r="A209" s="132"/>
      <c r="B209" s="132"/>
      <c r="C209" s="74"/>
      <c r="D209" s="144"/>
      <c r="E209" s="145"/>
      <c r="F209" s="73"/>
      <c r="G209" s="146"/>
      <c r="H209" s="147"/>
      <c r="I209" s="148"/>
      <c r="J209" s="149"/>
      <c r="K209" s="101"/>
      <c r="L209" s="150"/>
      <c r="M209" s="155"/>
      <c r="N209" s="155"/>
      <c r="O209" s="156"/>
      <c r="P209" s="156"/>
    </row>
    <row r="210">
      <c r="A210" s="132"/>
      <c r="B210" s="132"/>
      <c r="C210" s="74"/>
      <c r="D210" s="144"/>
      <c r="E210" s="145"/>
      <c r="F210" s="73"/>
      <c r="G210" s="146"/>
      <c r="H210" s="147"/>
      <c r="I210" s="148"/>
      <c r="J210" s="149"/>
      <c r="K210" s="101"/>
      <c r="L210" s="150"/>
      <c r="M210" s="155"/>
      <c r="N210" s="155"/>
      <c r="O210" s="156"/>
      <c r="P210" s="156"/>
    </row>
    <row r="211">
      <c r="A211" s="132"/>
      <c r="B211" s="132"/>
      <c r="C211" s="74"/>
      <c r="D211" s="144"/>
      <c r="E211" s="145"/>
      <c r="F211" s="73"/>
      <c r="G211" s="146"/>
      <c r="H211" s="147"/>
      <c r="I211" s="148"/>
      <c r="J211" s="149"/>
      <c r="K211" s="101"/>
      <c r="L211" s="150"/>
      <c r="M211" s="155"/>
      <c r="N211" s="155"/>
      <c r="O211" s="156"/>
      <c r="P211" s="156"/>
    </row>
    <row r="212">
      <c r="A212" s="132"/>
      <c r="B212" s="132"/>
      <c r="C212" s="74"/>
      <c r="D212" s="144"/>
      <c r="E212" s="145"/>
      <c r="F212" s="73"/>
      <c r="G212" s="146"/>
      <c r="H212" s="147"/>
      <c r="I212" s="148"/>
      <c r="J212" s="149"/>
      <c r="K212" s="101"/>
      <c r="L212" s="150"/>
      <c r="M212" s="155"/>
      <c r="N212" s="155"/>
      <c r="O212" s="156"/>
      <c r="P212" s="156"/>
    </row>
    <row r="213">
      <c r="A213" s="132"/>
      <c r="B213" s="132"/>
      <c r="C213" s="74"/>
      <c r="D213" s="144"/>
      <c r="E213" s="145"/>
      <c r="F213" s="73"/>
      <c r="G213" s="146"/>
      <c r="H213" s="147"/>
      <c r="I213" s="148"/>
      <c r="J213" s="149"/>
      <c r="K213" s="101"/>
      <c r="L213" s="150"/>
      <c r="M213" s="155"/>
      <c r="N213" s="155"/>
      <c r="O213" s="156"/>
      <c r="P213" s="156"/>
    </row>
    <row r="214">
      <c r="A214" s="132"/>
      <c r="B214" s="132"/>
      <c r="C214" s="74"/>
      <c r="D214" s="144"/>
      <c r="E214" s="145"/>
      <c r="F214" s="73"/>
      <c r="G214" s="146"/>
      <c r="H214" s="147"/>
      <c r="I214" s="148"/>
      <c r="J214" s="149"/>
      <c r="K214" s="101"/>
      <c r="L214" s="150"/>
      <c r="M214" s="155"/>
      <c r="N214" s="155"/>
      <c r="O214" s="156"/>
      <c r="P214" s="156"/>
    </row>
    <row r="215">
      <c r="A215" s="132"/>
      <c r="B215" s="132"/>
      <c r="C215" s="74"/>
      <c r="D215" s="144"/>
      <c r="E215" s="145"/>
      <c r="F215" s="73"/>
      <c r="G215" s="146"/>
      <c r="H215" s="147"/>
      <c r="I215" s="148"/>
      <c r="J215" s="149"/>
      <c r="K215" s="101"/>
      <c r="L215" s="150"/>
      <c r="M215" s="155"/>
      <c r="N215" s="155"/>
      <c r="O215" s="156"/>
      <c r="P215" s="156"/>
    </row>
    <row r="216">
      <c r="A216" s="132"/>
      <c r="B216" s="132"/>
      <c r="C216" s="74"/>
      <c r="D216" s="144"/>
      <c r="E216" s="145"/>
      <c r="F216" s="73"/>
      <c r="G216" s="146"/>
      <c r="H216" s="147"/>
      <c r="I216" s="148"/>
      <c r="J216" s="149"/>
      <c r="K216" s="101"/>
      <c r="L216" s="150"/>
      <c r="M216" s="155"/>
      <c r="N216" s="155"/>
      <c r="O216" s="156"/>
      <c r="P216" s="156"/>
    </row>
    <row r="217">
      <c r="A217" s="132"/>
      <c r="B217" s="132"/>
      <c r="C217" s="74"/>
      <c r="D217" s="144"/>
      <c r="E217" s="145"/>
      <c r="F217" s="73"/>
      <c r="G217" s="146"/>
      <c r="H217" s="147"/>
      <c r="I217" s="148"/>
      <c r="J217" s="149"/>
      <c r="K217" s="101"/>
      <c r="L217" s="150"/>
      <c r="M217" s="155"/>
      <c r="N217" s="155"/>
      <c r="O217" s="156"/>
      <c r="P217" s="156"/>
    </row>
    <row r="218">
      <c r="A218" s="132"/>
      <c r="B218" s="132"/>
      <c r="C218" s="74"/>
      <c r="D218" s="144"/>
      <c r="E218" s="145"/>
      <c r="F218" s="73"/>
      <c r="G218" s="146"/>
      <c r="H218" s="147"/>
      <c r="I218" s="148"/>
      <c r="J218" s="149"/>
      <c r="K218" s="101"/>
      <c r="L218" s="150"/>
      <c r="M218" s="155"/>
      <c r="N218" s="155"/>
      <c r="O218" s="156"/>
      <c r="P218" s="156"/>
    </row>
    <row r="219">
      <c r="A219" s="132"/>
      <c r="B219" s="132"/>
      <c r="C219" s="74"/>
      <c r="D219" s="144"/>
      <c r="E219" s="145"/>
      <c r="F219" s="73"/>
      <c r="G219" s="146"/>
      <c r="H219" s="147"/>
      <c r="I219" s="148"/>
      <c r="J219" s="149"/>
      <c r="K219" s="101"/>
      <c r="L219" s="150"/>
      <c r="M219" s="155"/>
      <c r="N219" s="155"/>
      <c r="O219" s="156"/>
      <c r="P219" s="156"/>
    </row>
    <row r="220">
      <c r="A220" s="132"/>
      <c r="B220" s="132"/>
      <c r="C220" s="74"/>
      <c r="D220" s="144"/>
      <c r="E220" s="145"/>
      <c r="F220" s="73"/>
      <c r="G220" s="146"/>
      <c r="H220" s="147"/>
      <c r="I220" s="148"/>
      <c r="J220" s="149"/>
      <c r="K220" s="101"/>
      <c r="L220" s="150"/>
      <c r="M220" s="155"/>
      <c r="N220" s="155"/>
      <c r="O220" s="156"/>
      <c r="P220" s="156"/>
    </row>
    <row r="221">
      <c r="A221" s="132"/>
      <c r="B221" s="132"/>
      <c r="C221" s="74"/>
      <c r="D221" s="144"/>
      <c r="E221" s="145"/>
      <c r="F221" s="73"/>
      <c r="G221" s="146"/>
      <c r="H221" s="147"/>
      <c r="I221" s="148"/>
      <c r="J221" s="149"/>
      <c r="K221" s="101"/>
      <c r="L221" s="150"/>
      <c r="M221" s="155"/>
      <c r="N221" s="155"/>
      <c r="O221" s="156"/>
      <c r="P221" s="156"/>
    </row>
    <row r="222">
      <c r="A222" s="132"/>
      <c r="B222" s="132"/>
      <c r="C222" s="74"/>
      <c r="D222" s="144"/>
      <c r="E222" s="145"/>
      <c r="F222" s="73"/>
      <c r="G222" s="146"/>
      <c r="H222" s="147"/>
      <c r="I222" s="148"/>
      <c r="J222" s="149"/>
      <c r="K222" s="101"/>
      <c r="L222" s="150"/>
      <c r="M222" s="155"/>
      <c r="N222" s="155"/>
      <c r="O222" s="156"/>
      <c r="P222" s="156"/>
    </row>
    <row r="223">
      <c r="A223" s="132"/>
      <c r="B223" s="132"/>
      <c r="C223" s="74"/>
      <c r="D223" s="144"/>
      <c r="E223" s="145"/>
      <c r="F223" s="73"/>
      <c r="G223" s="146"/>
      <c r="H223" s="147"/>
      <c r="I223" s="148"/>
      <c r="J223" s="149"/>
      <c r="K223" s="101"/>
      <c r="L223" s="150"/>
      <c r="M223" s="155"/>
      <c r="N223" s="155"/>
      <c r="O223" s="156"/>
      <c r="P223" s="156"/>
    </row>
    <row r="224">
      <c r="A224" s="132"/>
      <c r="B224" s="132"/>
      <c r="C224" s="74"/>
      <c r="D224" s="144"/>
      <c r="E224" s="145"/>
      <c r="F224" s="73"/>
      <c r="G224" s="146"/>
      <c r="H224" s="147"/>
      <c r="I224" s="148"/>
      <c r="J224" s="149"/>
      <c r="K224" s="101"/>
      <c r="L224" s="150"/>
      <c r="M224" s="155"/>
      <c r="N224" s="155"/>
      <c r="O224" s="156"/>
      <c r="P224" s="156"/>
    </row>
    <row r="225">
      <c r="A225" s="132"/>
      <c r="B225" s="132"/>
      <c r="C225" s="74"/>
      <c r="D225" s="144"/>
      <c r="E225" s="145"/>
      <c r="F225" s="73"/>
      <c r="G225" s="146"/>
      <c r="H225" s="147"/>
      <c r="I225" s="148"/>
      <c r="J225" s="149"/>
      <c r="K225" s="101"/>
      <c r="L225" s="150"/>
      <c r="M225" s="155"/>
      <c r="N225" s="155"/>
      <c r="O225" s="156"/>
      <c r="P225" s="156"/>
    </row>
    <row r="226">
      <c r="A226" s="132"/>
      <c r="B226" s="132"/>
      <c r="C226" s="74"/>
      <c r="D226" s="144"/>
      <c r="E226" s="145"/>
      <c r="F226" s="73"/>
      <c r="G226" s="146"/>
      <c r="H226" s="147"/>
      <c r="I226" s="148"/>
      <c r="J226" s="149"/>
      <c r="K226" s="101"/>
      <c r="L226" s="150"/>
      <c r="M226" s="155"/>
      <c r="N226" s="155"/>
      <c r="O226" s="156"/>
      <c r="P226" s="156"/>
    </row>
    <row r="227">
      <c r="A227" s="132"/>
      <c r="B227" s="132"/>
      <c r="C227" s="74"/>
      <c r="D227" s="144"/>
      <c r="E227" s="145"/>
      <c r="F227" s="73"/>
      <c r="G227" s="146"/>
      <c r="H227" s="147"/>
      <c r="I227" s="148"/>
      <c r="J227" s="149"/>
      <c r="K227" s="101"/>
      <c r="L227" s="150"/>
      <c r="M227" s="155"/>
      <c r="N227" s="155"/>
      <c r="O227" s="156"/>
      <c r="P227" s="156"/>
    </row>
    <row r="228">
      <c r="A228" s="132"/>
      <c r="B228" s="132"/>
      <c r="C228" s="74"/>
      <c r="D228" s="144"/>
      <c r="E228" s="145"/>
      <c r="F228" s="73"/>
      <c r="G228" s="146"/>
      <c r="H228" s="147"/>
      <c r="I228" s="148"/>
      <c r="J228" s="149"/>
      <c r="K228" s="101"/>
      <c r="L228" s="150"/>
      <c r="M228" s="155"/>
      <c r="N228" s="155"/>
      <c r="O228" s="156"/>
      <c r="P228" s="156"/>
    </row>
    <row r="229">
      <c r="A229" s="132"/>
      <c r="B229" s="132"/>
      <c r="C229" s="74"/>
      <c r="D229" s="144"/>
      <c r="E229" s="145"/>
      <c r="F229" s="73"/>
      <c r="G229" s="146"/>
      <c r="H229" s="147"/>
      <c r="I229" s="148"/>
      <c r="J229" s="149"/>
      <c r="K229" s="101"/>
      <c r="L229" s="150"/>
      <c r="M229" s="155"/>
      <c r="N229" s="155"/>
      <c r="O229" s="156"/>
      <c r="P229" s="156"/>
    </row>
    <row r="230">
      <c r="A230" s="132"/>
      <c r="B230" s="132"/>
      <c r="C230" s="74"/>
      <c r="D230" s="144"/>
      <c r="E230" s="145"/>
      <c r="F230" s="73"/>
      <c r="G230" s="146"/>
      <c r="H230" s="147"/>
      <c r="I230" s="148"/>
      <c r="J230" s="149"/>
      <c r="K230" s="101"/>
      <c r="L230" s="150"/>
      <c r="M230" s="155"/>
      <c r="N230" s="155"/>
      <c r="O230" s="156"/>
      <c r="P230" s="156"/>
    </row>
    <row r="231">
      <c r="A231" s="132"/>
      <c r="B231" s="132"/>
      <c r="C231" s="74"/>
      <c r="D231" s="144"/>
      <c r="E231" s="145"/>
      <c r="F231" s="73"/>
      <c r="G231" s="146"/>
      <c r="H231" s="147"/>
      <c r="I231" s="148"/>
      <c r="J231" s="149"/>
      <c r="K231" s="101"/>
      <c r="L231" s="150"/>
      <c r="M231" s="155"/>
      <c r="N231" s="155"/>
      <c r="O231" s="156"/>
      <c r="P231" s="156"/>
    </row>
    <row r="232">
      <c r="A232" s="132"/>
      <c r="B232" s="132"/>
      <c r="C232" s="74"/>
      <c r="D232" s="144"/>
      <c r="E232" s="145"/>
      <c r="F232" s="73"/>
      <c r="G232" s="146"/>
      <c r="H232" s="147"/>
      <c r="I232" s="148"/>
      <c r="J232" s="149"/>
      <c r="K232" s="101"/>
      <c r="L232" s="150"/>
      <c r="M232" s="155"/>
      <c r="N232" s="155"/>
      <c r="O232" s="156"/>
      <c r="P232" s="156"/>
    </row>
    <row r="233">
      <c r="A233" s="132"/>
      <c r="B233" s="132"/>
      <c r="C233" s="74"/>
      <c r="D233" s="144"/>
      <c r="E233" s="145"/>
      <c r="F233" s="73"/>
      <c r="G233" s="146"/>
      <c r="H233" s="147"/>
      <c r="I233" s="148"/>
      <c r="J233" s="149"/>
      <c r="K233" s="101"/>
      <c r="L233" s="150"/>
      <c r="M233" s="155"/>
      <c r="N233" s="155"/>
      <c r="O233" s="156"/>
      <c r="P233" s="156"/>
    </row>
    <row r="234">
      <c r="A234" s="132"/>
      <c r="B234" s="132"/>
      <c r="C234" s="74"/>
      <c r="D234" s="144"/>
      <c r="E234" s="145"/>
      <c r="F234" s="73"/>
      <c r="G234" s="146"/>
      <c r="H234" s="147"/>
      <c r="I234" s="148"/>
      <c r="J234" s="149"/>
      <c r="K234" s="101"/>
      <c r="L234" s="150"/>
      <c r="M234" s="155"/>
      <c r="N234" s="155"/>
      <c r="O234" s="156"/>
      <c r="P234" s="156"/>
    </row>
    <row r="235">
      <c r="A235" s="132"/>
      <c r="B235" s="132"/>
      <c r="C235" s="74"/>
      <c r="D235" s="144"/>
      <c r="E235" s="145"/>
      <c r="F235" s="73"/>
      <c r="G235" s="146"/>
      <c r="H235" s="147"/>
      <c r="I235" s="148"/>
      <c r="J235" s="149"/>
      <c r="K235" s="101"/>
      <c r="L235" s="150"/>
      <c r="M235" s="155"/>
      <c r="N235" s="155"/>
      <c r="O235" s="156"/>
      <c r="P235" s="156"/>
    </row>
    <row r="236">
      <c r="A236" s="132"/>
      <c r="B236" s="132"/>
      <c r="C236" s="74"/>
      <c r="D236" s="144"/>
      <c r="E236" s="145"/>
      <c r="F236" s="73"/>
      <c r="G236" s="146"/>
      <c r="H236" s="147"/>
      <c r="I236" s="148"/>
      <c r="J236" s="149"/>
      <c r="K236" s="101"/>
      <c r="L236" s="150"/>
      <c r="M236" s="155"/>
      <c r="N236" s="155"/>
      <c r="O236" s="156"/>
      <c r="P236" s="156"/>
    </row>
    <row r="237">
      <c r="A237" s="132"/>
      <c r="B237" s="132"/>
      <c r="C237" s="74"/>
      <c r="D237" s="144"/>
      <c r="E237" s="145"/>
      <c r="F237" s="73"/>
      <c r="G237" s="146"/>
      <c r="H237" s="147"/>
      <c r="I237" s="148"/>
      <c r="J237" s="149"/>
      <c r="K237" s="101"/>
      <c r="L237" s="150"/>
      <c r="M237" s="155"/>
      <c r="N237" s="155"/>
      <c r="O237" s="156"/>
      <c r="P237" s="156"/>
    </row>
    <row r="238">
      <c r="A238" s="132"/>
      <c r="B238" s="132"/>
      <c r="C238" s="74"/>
      <c r="D238" s="144"/>
      <c r="E238" s="145"/>
      <c r="F238" s="73"/>
      <c r="G238" s="146"/>
      <c r="H238" s="147"/>
      <c r="I238" s="148"/>
      <c r="J238" s="149"/>
      <c r="K238" s="101"/>
      <c r="L238" s="150"/>
      <c r="M238" s="155"/>
      <c r="N238" s="155"/>
      <c r="O238" s="156"/>
      <c r="P238" s="156"/>
    </row>
    <row r="239">
      <c r="A239" s="132"/>
      <c r="B239" s="132"/>
      <c r="C239" s="74"/>
      <c r="D239" s="144"/>
      <c r="E239" s="145"/>
      <c r="F239" s="73"/>
      <c r="G239" s="146"/>
      <c r="H239" s="147"/>
      <c r="I239" s="148"/>
      <c r="J239" s="149"/>
      <c r="K239" s="101"/>
      <c r="L239" s="150"/>
      <c r="M239" s="155"/>
      <c r="N239" s="155"/>
      <c r="O239" s="156"/>
      <c r="P239" s="156"/>
    </row>
    <row r="240">
      <c r="A240" s="132"/>
      <c r="B240" s="132"/>
      <c r="C240" s="74"/>
      <c r="D240" s="144"/>
      <c r="E240" s="145"/>
      <c r="F240" s="73"/>
      <c r="G240" s="146"/>
      <c r="H240" s="147"/>
      <c r="I240" s="148"/>
      <c r="J240" s="149"/>
      <c r="K240" s="101"/>
      <c r="L240" s="150"/>
      <c r="M240" s="155"/>
      <c r="N240" s="155"/>
      <c r="O240" s="156"/>
      <c r="P240" s="156"/>
    </row>
    <row r="241">
      <c r="A241" s="132"/>
      <c r="B241" s="132"/>
      <c r="C241" s="74"/>
      <c r="D241" s="144"/>
      <c r="E241" s="145"/>
      <c r="F241" s="73"/>
      <c r="G241" s="146"/>
      <c r="H241" s="147"/>
      <c r="I241" s="148"/>
      <c r="J241" s="149"/>
      <c r="K241" s="101"/>
      <c r="L241" s="150"/>
      <c r="M241" s="155"/>
      <c r="N241" s="155"/>
      <c r="O241" s="156"/>
      <c r="P241" s="156"/>
    </row>
    <row r="242">
      <c r="A242" s="132"/>
      <c r="B242" s="132"/>
      <c r="C242" s="74"/>
      <c r="D242" s="144"/>
      <c r="E242" s="145"/>
      <c r="F242" s="73"/>
      <c r="G242" s="146"/>
      <c r="H242" s="147"/>
      <c r="I242" s="148"/>
      <c r="J242" s="149"/>
      <c r="K242" s="101"/>
      <c r="L242" s="150"/>
      <c r="M242" s="155"/>
      <c r="N242" s="155"/>
      <c r="O242" s="156"/>
      <c r="P242" s="156"/>
    </row>
    <row r="243">
      <c r="A243" s="132"/>
      <c r="B243" s="132"/>
      <c r="C243" s="74"/>
      <c r="D243" s="144"/>
      <c r="E243" s="145"/>
      <c r="F243" s="73"/>
      <c r="G243" s="146"/>
      <c r="H243" s="147"/>
      <c r="I243" s="148"/>
      <c r="J243" s="149"/>
      <c r="K243" s="101"/>
      <c r="L243" s="150"/>
      <c r="M243" s="155"/>
      <c r="N243" s="155"/>
      <c r="O243" s="156"/>
      <c r="P243" s="156"/>
    </row>
    <row r="244">
      <c r="A244" s="132"/>
      <c r="B244" s="132"/>
      <c r="C244" s="74"/>
      <c r="D244" s="144"/>
      <c r="E244" s="145"/>
      <c r="F244" s="73"/>
      <c r="G244" s="146"/>
      <c r="H244" s="147"/>
      <c r="I244" s="148"/>
      <c r="J244" s="149"/>
      <c r="K244" s="101"/>
      <c r="L244" s="150"/>
      <c r="M244" s="155"/>
      <c r="N244" s="155"/>
      <c r="O244" s="156"/>
      <c r="P244" s="156"/>
    </row>
    <row r="245">
      <c r="A245" s="132"/>
      <c r="B245" s="132"/>
      <c r="C245" s="74"/>
      <c r="D245" s="144"/>
      <c r="E245" s="145"/>
      <c r="F245" s="73"/>
      <c r="G245" s="146"/>
      <c r="H245" s="147"/>
      <c r="I245" s="148"/>
      <c r="J245" s="149"/>
      <c r="K245" s="101"/>
      <c r="L245" s="150"/>
      <c r="M245" s="155"/>
      <c r="N245" s="155"/>
      <c r="O245" s="156"/>
      <c r="P245" s="156"/>
    </row>
    <row r="246">
      <c r="A246" s="132"/>
      <c r="B246" s="132"/>
      <c r="C246" s="74"/>
      <c r="D246" s="144"/>
      <c r="E246" s="145"/>
      <c r="F246" s="73"/>
      <c r="G246" s="146"/>
      <c r="H246" s="147"/>
      <c r="I246" s="148"/>
      <c r="J246" s="149"/>
      <c r="K246" s="101"/>
      <c r="L246" s="150"/>
      <c r="M246" s="155"/>
      <c r="N246" s="155"/>
      <c r="O246" s="156"/>
      <c r="P246" s="156"/>
    </row>
    <row r="247">
      <c r="A247" s="132"/>
      <c r="B247" s="132"/>
      <c r="C247" s="74"/>
      <c r="D247" s="144"/>
      <c r="E247" s="145"/>
      <c r="F247" s="73"/>
      <c r="G247" s="146"/>
      <c r="H247" s="147"/>
      <c r="I247" s="148"/>
      <c r="J247" s="149"/>
      <c r="K247" s="101"/>
      <c r="L247" s="150"/>
      <c r="M247" s="155"/>
      <c r="N247" s="155"/>
      <c r="O247" s="156"/>
      <c r="P247" s="156"/>
    </row>
    <row r="248">
      <c r="A248" s="132"/>
      <c r="B248" s="132"/>
      <c r="C248" s="74"/>
      <c r="D248" s="144"/>
      <c r="E248" s="145"/>
      <c r="F248" s="73"/>
      <c r="G248" s="146"/>
      <c r="H248" s="147"/>
      <c r="I248" s="148"/>
      <c r="J248" s="149"/>
      <c r="K248" s="101"/>
      <c r="L248" s="150"/>
      <c r="M248" s="155"/>
      <c r="N248" s="155"/>
      <c r="O248" s="156"/>
      <c r="P248" s="156"/>
    </row>
    <row r="249">
      <c r="A249" s="132"/>
      <c r="B249" s="132"/>
      <c r="C249" s="74"/>
      <c r="D249" s="144"/>
      <c r="E249" s="145"/>
      <c r="F249" s="73"/>
      <c r="G249" s="146"/>
      <c r="H249" s="147"/>
      <c r="I249" s="148"/>
      <c r="J249" s="149"/>
      <c r="K249" s="101"/>
      <c r="L249" s="150"/>
      <c r="M249" s="155"/>
      <c r="N249" s="155"/>
      <c r="O249" s="156"/>
      <c r="P249" s="156"/>
    </row>
    <row r="250">
      <c r="A250" s="132"/>
      <c r="B250" s="132"/>
      <c r="C250" s="74"/>
      <c r="D250" s="144"/>
      <c r="E250" s="145"/>
      <c r="F250" s="73"/>
      <c r="G250" s="146"/>
      <c r="H250" s="147"/>
      <c r="I250" s="148"/>
      <c r="J250" s="149"/>
      <c r="K250" s="101"/>
      <c r="L250" s="150"/>
      <c r="M250" s="155"/>
      <c r="N250" s="155"/>
      <c r="O250" s="156"/>
      <c r="P250" s="156"/>
    </row>
    <row r="251">
      <c r="A251" s="132"/>
      <c r="B251" s="132"/>
      <c r="C251" s="74"/>
      <c r="D251" s="144"/>
      <c r="E251" s="145"/>
      <c r="F251" s="73"/>
      <c r="G251" s="146"/>
      <c r="H251" s="147"/>
      <c r="I251" s="148"/>
      <c r="J251" s="149"/>
      <c r="K251" s="101"/>
      <c r="L251" s="150"/>
      <c r="M251" s="155"/>
      <c r="N251" s="155"/>
      <c r="O251" s="156"/>
      <c r="P251" s="156"/>
    </row>
    <row r="252">
      <c r="A252" s="132"/>
      <c r="B252" s="132"/>
      <c r="C252" s="74"/>
      <c r="D252" s="144"/>
      <c r="E252" s="145"/>
      <c r="F252" s="73"/>
      <c r="G252" s="146"/>
      <c r="H252" s="147"/>
      <c r="I252" s="148"/>
      <c r="J252" s="149"/>
      <c r="K252" s="101"/>
      <c r="L252" s="150"/>
      <c r="M252" s="155"/>
      <c r="N252" s="155"/>
      <c r="O252" s="156"/>
      <c r="P252" s="156"/>
    </row>
    <row r="253">
      <c r="A253" s="132"/>
      <c r="B253" s="132"/>
      <c r="C253" s="74"/>
      <c r="D253" s="144"/>
      <c r="E253" s="145"/>
      <c r="F253" s="73"/>
      <c r="G253" s="146"/>
      <c r="H253" s="147"/>
      <c r="I253" s="148"/>
      <c r="J253" s="149"/>
      <c r="K253" s="101"/>
      <c r="L253" s="150"/>
      <c r="M253" s="155"/>
      <c r="N253" s="155"/>
      <c r="O253" s="156"/>
      <c r="P253" s="156"/>
    </row>
    <row r="254">
      <c r="A254" s="132"/>
      <c r="B254" s="132"/>
      <c r="C254" s="74"/>
      <c r="D254" s="144"/>
      <c r="E254" s="145"/>
      <c r="F254" s="73"/>
      <c r="G254" s="146"/>
      <c r="H254" s="147"/>
      <c r="I254" s="148"/>
      <c r="J254" s="149"/>
      <c r="K254" s="101"/>
      <c r="L254" s="150"/>
      <c r="M254" s="155"/>
      <c r="N254" s="155"/>
      <c r="O254" s="156"/>
      <c r="P254" s="156"/>
    </row>
    <row r="255">
      <c r="A255" s="132"/>
      <c r="B255" s="132"/>
      <c r="C255" s="74"/>
      <c r="D255" s="144"/>
      <c r="E255" s="145"/>
      <c r="F255" s="73"/>
      <c r="G255" s="146"/>
      <c r="H255" s="147"/>
      <c r="I255" s="148"/>
      <c r="J255" s="149"/>
      <c r="K255" s="101"/>
      <c r="L255" s="150"/>
      <c r="M255" s="155"/>
      <c r="N255" s="155"/>
      <c r="O255" s="156"/>
      <c r="P255" s="156"/>
    </row>
    <row r="256">
      <c r="A256" s="132"/>
      <c r="B256" s="132"/>
      <c r="C256" s="74"/>
      <c r="D256" s="144"/>
      <c r="E256" s="145"/>
      <c r="F256" s="73"/>
      <c r="G256" s="146"/>
      <c r="H256" s="147"/>
      <c r="I256" s="148"/>
      <c r="J256" s="149"/>
      <c r="K256" s="101"/>
      <c r="L256" s="150"/>
      <c r="M256" s="155"/>
      <c r="N256" s="155"/>
      <c r="O256" s="156"/>
      <c r="P256" s="156"/>
    </row>
    <row r="257">
      <c r="A257" s="132"/>
      <c r="B257" s="132"/>
      <c r="C257" s="74"/>
      <c r="D257" s="144"/>
      <c r="E257" s="145"/>
      <c r="F257" s="73"/>
      <c r="G257" s="146"/>
      <c r="H257" s="147"/>
      <c r="I257" s="148"/>
      <c r="J257" s="149"/>
      <c r="K257" s="101"/>
      <c r="L257" s="150"/>
      <c r="M257" s="155"/>
      <c r="N257" s="155"/>
      <c r="O257" s="156"/>
      <c r="P257" s="156"/>
    </row>
    <row r="258">
      <c r="A258" s="132"/>
      <c r="B258" s="132"/>
      <c r="C258" s="74"/>
      <c r="D258" s="144"/>
      <c r="E258" s="145"/>
      <c r="F258" s="73"/>
      <c r="G258" s="146"/>
      <c r="H258" s="147"/>
      <c r="I258" s="148"/>
      <c r="J258" s="149"/>
      <c r="K258" s="101"/>
      <c r="L258" s="150"/>
      <c r="M258" s="155"/>
      <c r="N258" s="155"/>
      <c r="O258" s="156"/>
      <c r="P258" s="156"/>
    </row>
    <row r="259">
      <c r="A259" s="132"/>
      <c r="B259" s="132"/>
      <c r="C259" s="74"/>
      <c r="D259" s="144"/>
      <c r="E259" s="145"/>
      <c r="F259" s="73"/>
      <c r="G259" s="146"/>
      <c r="H259" s="147"/>
      <c r="I259" s="148"/>
      <c r="J259" s="149"/>
      <c r="K259" s="101"/>
      <c r="L259" s="150"/>
      <c r="M259" s="155"/>
      <c r="N259" s="155"/>
      <c r="O259" s="156"/>
      <c r="P259" s="156"/>
    </row>
    <row r="260">
      <c r="A260" s="132"/>
      <c r="B260" s="132"/>
      <c r="C260" s="74"/>
      <c r="D260" s="144"/>
      <c r="E260" s="145"/>
      <c r="F260" s="73"/>
      <c r="G260" s="146"/>
      <c r="H260" s="147"/>
      <c r="I260" s="148"/>
      <c r="J260" s="149"/>
      <c r="K260" s="101"/>
      <c r="L260" s="150"/>
      <c r="M260" s="155"/>
      <c r="N260" s="155"/>
      <c r="O260" s="156"/>
      <c r="P260" s="156"/>
    </row>
    <row r="261">
      <c r="A261" s="132"/>
      <c r="B261" s="132"/>
      <c r="C261" s="74"/>
      <c r="D261" s="144"/>
      <c r="E261" s="145"/>
      <c r="F261" s="73"/>
      <c r="G261" s="146"/>
      <c r="H261" s="147"/>
      <c r="I261" s="148"/>
      <c r="J261" s="149"/>
      <c r="K261" s="101"/>
      <c r="L261" s="150"/>
      <c r="M261" s="155"/>
      <c r="N261" s="155"/>
      <c r="O261" s="156"/>
      <c r="P261" s="156"/>
    </row>
    <row r="262">
      <c r="A262" s="132"/>
      <c r="B262" s="132"/>
      <c r="C262" s="74"/>
      <c r="D262" s="144"/>
      <c r="E262" s="145"/>
      <c r="F262" s="73"/>
      <c r="G262" s="146"/>
      <c r="H262" s="147"/>
      <c r="I262" s="148"/>
      <c r="J262" s="149"/>
      <c r="K262" s="101"/>
      <c r="L262" s="150"/>
      <c r="M262" s="155"/>
      <c r="N262" s="155"/>
      <c r="O262" s="156"/>
      <c r="P262" s="156"/>
    </row>
    <row r="263">
      <c r="A263" s="132"/>
      <c r="B263" s="132"/>
      <c r="C263" s="74"/>
      <c r="D263" s="144"/>
      <c r="E263" s="145"/>
      <c r="F263" s="73"/>
      <c r="G263" s="146"/>
      <c r="H263" s="147"/>
      <c r="I263" s="148"/>
      <c r="J263" s="149"/>
      <c r="K263" s="101"/>
      <c r="L263" s="150"/>
      <c r="M263" s="155"/>
      <c r="N263" s="155"/>
      <c r="O263" s="156"/>
      <c r="P263" s="156"/>
    </row>
    <row r="264">
      <c r="A264" s="132"/>
      <c r="B264" s="132"/>
      <c r="C264" s="74"/>
      <c r="D264" s="144"/>
      <c r="E264" s="145"/>
      <c r="F264" s="73"/>
      <c r="G264" s="146"/>
      <c r="H264" s="147"/>
      <c r="I264" s="148"/>
      <c r="J264" s="149"/>
      <c r="K264" s="101"/>
      <c r="L264" s="150"/>
      <c r="M264" s="155"/>
      <c r="N264" s="155"/>
      <c r="O264" s="156"/>
      <c r="P264" s="156"/>
    </row>
    <row r="265">
      <c r="A265" s="132"/>
      <c r="B265" s="132"/>
      <c r="C265" s="74"/>
      <c r="D265" s="144"/>
      <c r="E265" s="145"/>
      <c r="F265" s="73"/>
      <c r="G265" s="146"/>
      <c r="H265" s="147"/>
      <c r="I265" s="148"/>
      <c r="J265" s="149"/>
      <c r="K265" s="101"/>
      <c r="L265" s="150"/>
      <c r="M265" s="155"/>
      <c r="N265" s="155"/>
      <c r="O265" s="156"/>
      <c r="P265" s="156"/>
    </row>
    <row r="266">
      <c r="A266" s="132"/>
      <c r="B266" s="132"/>
      <c r="C266" s="74"/>
      <c r="D266" s="144"/>
      <c r="E266" s="145"/>
      <c r="F266" s="73"/>
      <c r="G266" s="146"/>
      <c r="H266" s="147"/>
      <c r="I266" s="148"/>
      <c r="J266" s="149"/>
      <c r="K266" s="101"/>
      <c r="L266" s="150"/>
      <c r="M266" s="155"/>
      <c r="N266" s="155"/>
      <c r="O266" s="156"/>
      <c r="P266" s="156"/>
    </row>
    <row r="267">
      <c r="A267" s="132"/>
      <c r="B267" s="132"/>
      <c r="C267" s="74"/>
      <c r="D267" s="144"/>
      <c r="E267" s="145"/>
      <c r="F267" s="73"/>
      <c r="G267" s="146"/>
      <c r="H267" s="147"/>
      <c r="I267" s="148"/>
      <c r="J267" s="149"/>
      <c r="K267" s="101"/>
      <c r="L267" s="150"/>
      <c r="M267" s="155"/>
      <c r="N267" s="155"/>
      <c r="O267" s="156"/>
      <c r="P267" s="156"/>
    </row>
    <row r="268">
      <c r="A268" s="132"/>
      <c r="B268" s="132"/>
      <c r="C268" s="74"/>
      <c r="D268" s="144"/>
      <c r="E268" s="145"/>
      <c r="F268" s="73"/>
      <c r="G268" s="146"/>
      <c r="H268" s="147"/>
      <c r="I268" s="148"/>
      <c r="J268" s="149"/>
      <c r="K268" s="101"/>
      <c r="L268" s="150"/>
      <c r="M268" s="155"/>
      <c r="N268" s="155"/>
      <c r="O268" s="156"/>
      <c r="P268" s="156"/>
    </row>
    <row r="269">
      <c r="A269" s="132"/>
      <c r="B269" s="132"/>
      <c r="C269" s="74"/>
      <c r="D269" s="144"/>
      <c r="E269" s="145"/>
      <c r="F269" s="73"/>
      <c r="G269" s="146"/>
      <c r="H269" s="147"/>
      <c r="I269" s="148"/>
      <c r="J269" s="149"/>
      <c r="K269" s="101"/>
      <c r="L269" s="150"/>
      <c r="M269" s="155"/>
      <c r="N269" s="155"/>
      <c r="O269" s="156"/>
      <c r="P269" s="156"/>
    </row>
    <row r="270">
      <c r="A270" s="132"/>
      <c r="B270" s="132"/>
      <c r="C270" s="74"/>
      <c r="D270" s="144"/>
      <c r="E270" s="145"/>
      <c r="F270" s="73"/>
      <c r="G270" s="146"/>
      <c r="H270" s="147"/>
      <c r="I270" s="148"/>
      <c r="J270" s="149"/>
      <c r="K270" s="101"/>
      <c r="L270" s="150"/>
      <c r="M270" s="155"/>
      <c r="N270" s="155"/>
      <c r="O270" s="156"/>
      <c r="P270" s="156"/>
    </row>
    <row r="271">
      <c r="A271" s="132"/>
      <c r="B271" s="132"/>
      <c r="C271" s="74"/>
      <c r="D271" s="144"/>
      <c r="E271" s="145"/>
      <c r="F271" s="73"/>
      <c r="G271" s="146"/>
      <c r="H271" s="147"/>
      <c r="I271" s="148"/>
      <c r="J271" s="149"/>
      <c r="K271" s="101"/>
      <c r="L271" s="150"/>
      <c r="M271" s="155"/>
      <c r="N271" s="155"/>
      <c r="O271" s="156"/>
      <c r="P271" s="156"/>
    </row>
    <row r="272">
      <c r="A272" s="132"/>
      <c r="B272" s="132"/>
      <c r="C272" s="74"/>
      <c r="D272" s="144"/>
      <c r="E272" s="145"/>
      <c r="F272" s="73"/>
      <c r="G272" s="146"/>
      <c r="H272" s="147"/>
      <c r="I272" s="148"/>
      <c r="J272" s="149"/>
      <c r="K272" s="101"/>
      <c r="L272" s="150"/>
      <c r="M272" s="155"/>
      <c r="N272" s="155"/>
      <c r="O272" s="156"/>
      <c r="P272" s="156"/>
    </row>
    <row r="273">
      <c r="A273" s="132"/>
      <c r="B273" s="132"/>
      <c r="C273" s="74"/>
      <c r="D273" s="144"/>
      <c r="E273" s="145"/>
      <c r="F273" s="73"/>
      <c r="G273" s="146"/>
      <c r="H273" s="147"/>
      <c r="I273" s="148"/>
      <c r="J273" s="149"/>
      <c r="K273" s="101"/>
      <c r="L273" s="150"/>
      <c r="M273" s="155"/>
      <c r="N273" s="155"/>
      <c r="O273" s="156"/>
      <c r="P273" s="156"/>
    </row>
    <row r="274">
      <c r="A274" s="132"/>
      <c r="B274" s="132"/>
      <c r="C274" s="74"/>
      <c r="D274" s="144"/>
      <c r="E274" s="145"/>
      <c r="F274" s="73"/>
      <c r="G274" s="146"/>
      <c r="H274" s="147"/>
      <c r="I274" s="148"/>
      <c r="J274" s="149"/>
      <c r="K274" s="101"/>
      <c r="L274" s="150"/>
      <c r="M274" s="155"/>
      <c r="N274" s="155"/>
      <c r="O274" s="156"/>
      <c r="P274" s="156"/>
    </row>
    <row r="275">
      <c r="A275" s="132"/>
      <c r="B275" s="132"/>
      <c r="C275" s="74"/>
      <c r="D275" s="144"/>
      <c r="E275" s="145"/>
      <c r="F275" s="73"/>
      <c r="G275" s="146"/>
      <c r="H275" s="147"/>
      <c r="I275" s="148"/>
      <c r="J275" s="149"/>
      <c r="K275" s="101"/>
      <c r="L275" s="150"/>
      <c r="M275" s="155"/>
      <c r="N275" s="155"/>
      <c r="O275" s="156"/>
      <c r="P275" s="156"/>
    </row>
    <row r="276">
      <c r="A276" s="132"/>
      <c r="B276" s="132"/>
      <c r="C276" s="74"/>
      <c r="D276" s="144"/>
      <c r="E276" s="145"/>
      <c r="F276" s="73"/>
      <c r="G276" s="146"/>
      <c r="H276" s="147"/>
      <c r="I276" s="148"/>
      <c r="J276" s="149"/>
      <c r="K276" s="101"/>
      <c r="L276" s="150"/>
      <c r="M276" s="155"/>
      <c r="N276" s="155"/>
      <c r="O276" s="156"/>
      <c r="P276" s="156"/>
    </row>
    <row r="277">
      <c r="A277" s="132"/>
      <c r="B277" s="132"/>
      <c r="C277" s="74"/>
      <c r="D277" s="144"/>
      <c r="E277" s="145"/>
      <c r="F277" s="73"/>
      <c r="G277" s="146"/>
      <c r="H277" s="147"/>
      <c r="I277" s="148"/>
      <c r="J277" s="149"/>
      <c r="K277" s="101"/>
      <c r="L277" s="150"/>
      <c r="M277" s="155"/>
      <c r="N277" s="155"/>
      <c r="O277" s="156"/>
      <c r="P277" s="156"/>
    </row>
    <row r="278">
      <c r="A278" s="132"/>
      <c r="B278" s="132"/>
      <c r="C278" s="74"/>
      <c r="D278" s="144"/>
      <c r="E278" s="145"/>
      <c r="F278" s="73"/>
      <c r="G278" s="146"/>
      <c r="H278" s="147"/>
      <c r="I278" s="148"/>
      <c r="J278" s="149"/>
      <c r="K278" s="101"/>
      <c r="L278" s="150"/>
      <c r="M278" s="155"/>
      <c r="N278" s="155"/>
      <c r="O278" s="156"/>
      <c r="P278" s="156"/>
    </row>
    <row r="279">
      <c r="A279" s="132"/>
      <c r="B279" s="132"/>
      <c r="C279" s="74"/>
      <c r="D279" s="144"/>
      <c r="E279" s="145"/>
      <c r="F279" s="73"/>
      <c r="G279" s="146"/>
      <c r="H279" s="147"/>
      <c r="I279" s="148"/>
      <c r="J279" s="149"/>
      <c r="K279" s="101"/>
      <c r="L279" s="150"/>
      <c r="M279" s="155"/>
      <c r="N279" s="155"/>
      <c r="O279" s="156"/>
      <c r="P279" s="156"/>
    </row>
    <row r="280">
      <c r="A280" s="132"/>
      <c r="B280" s="132"/>
      <c r="C280" s="74"/>
      <c r="D280" s="144"/>
      <c r="E280" s="145"/>
      <c r="F280" s="73"/>
      <c r="G280" s="146"/>
      <c r="H280" s="147"/>
      <c r="I280" s="148"/>
      <c r="J280" s="149"/>
      <c r="K280" s="101"/>
      <c r="L280" s="150"/>
      <c r="M280" s="155"/>
      <c r="N280" s="155"/>
      <c r="O280" s="156"/>
      <c r="P280" s="156"/>
    </row>
    <row r="281">
      <c r="A281" s="132"/>
      <c r="B281" s="132"/>
      <c r="C281" s="74"/>
      <c r="D281" s="144"/>
      <c r="E281" s="145"/>
      <c r="F281" s="73"/>
      <c r="G281" s="146"/>
      <c r="H281" s="147"/>
      <c r="I281" s="148"/>
      <c r="J281" s="149"/>
      <c r="K281" s="101"/>
      <c r="L281" s="150"/>
      <c r="M281" s="155"/>
      <c r="N281" s="155"/>
      <c r="O281" s="156"/>
      <c r="P281" s="156"/>
    </row>
    <row r="282">
      <c r="A282" s="132"/>
      <c r="B282" s="132"/>
      <c r="C282" s="74"/>
      <c r="D282" s="144"/>
      <c r="E282" s="145"/>
      <c r="F282" s="73"/>
      <c r="G282" s="146"/>
      <c r="H282" s="147"/>
      <c r="I282" s="148"/>
      <c r="J282" s="149"/>
      <c r="K282" s="101"/>
      <c r="L282" s="150"/>
      <c r="M282" s="155"/>
      <c r="N282" s="155"/>
      <c r="O282" s="156"/>
      <c r="P282" s="156"/>
    </row>
    <row r="283">
      <c r="A283" s="132"/>
      <c r="B283" s="132"/>
      <c r="C283" s="74"/>
      <c r="D283" s="144"/>
      <c r="E283" s="145"/>
      <c r="F283" s="73"/>
      <c r="G283" s="146"/>
      <c r="H283" s="147"/>
      <c r="I283" s="148"/>
      <c r="J283" s="149"/>
      <c r="K283" s="101"/>
      <c r="L283" s="150"/>
      <c r="M283" s="155"/>
      <c r="N283" s="155"/>
      <c r="O283" s="156"/>
      <c r="P283" s="156"/>
    </row>
    <row r="284">
      <c r="A284" s="132"/>
      <c r="B284" s="132"/>
      <c r="C284" s="74"/>
      <c r="D284" s="144"/>
      <c r="E284" s="145"/>
      <c r="F284" s="73"/>
      <c r="G284" s="146"/>
      <c r="H284" s="147"/>
      <c r="I284" s="148"/>
      <c r="J284" s="149"/>
      <c r="K284" s="101"/>
      <c r="L284" s="150"/>
      <c r="M284" s="155"/>
      <c r="N284" s="155"/>
      <c r="O284" s="156"/>
      <c r="P284" s="156"/>
    </row>
    <row r="285">
      <c r="A285" s="132"/>
      <c r="B285" s="132"/>
      <c r="C285" s="74"/>
      <c r="D285" s="144"/>
      <c r="E285" s="145"/>
      <c r="F285" s="73"/>
      <c r="G285" s="146"/>
      <c r="H285" s="147"/>
      <c r="I285" s="148"/>
      <c r="J285" s="149"/>
      <c r="K285" s="101"/>
      <c r="L285" s="150"/>
      <c r="M285" s="155"/>
      <c r="N285" s="155"/>
      <c r="O285" s="156"/>
      <c r="P285" s="156"/>
    </row>
    <row r="286">
      <c r="A286" s="132"/>
      <c r="B286" s="132"/>
      <c r="C286" s="74"/>
      <c r="D286" s="144"/>
      <c r="E286" s="145"/>
      <c r="F286" s="73"/>
      <c r="G286" s="146"/>
      <c r="H286" s="147"/>
      <c r="I286" s="148"/>
      <c r="J286" s="149"/>
      <c r="K286" s="101"/>
      <c r="L286" s="150"/>
      <c r="M286" s="155"/>
      <c r="N286" s="155"/>
      <c r="O286" s="156"/>
      <c r="P286" s="156"/>
    </row>
    <row r="287">
      <c r="A287" s="132"/>
      <c r="B287" s="132"/>
      <c r="C287" s="74"/>
      <c r="D287" s="144"/>
      <c r="E287" s="145"/>
      <c r="F287" s="73"/>
      <c r="G287" s="146"/>
      <c r="H287" s="147"/>
      <c r="I287" s="148"/>
      <c r="J287" s="149"/>
      <c r="K287" s="101"/>
      <c r="L287" s="150"/>
      <c r="M287" s="155"/>
      <c r="N287" s="155"/>
      <c r="O287" s="156"/>
      <c r="P287" s="156"/>
    </row>
    <row r="288">
      <c r="A288" s="132"/>
      <c r="B288" s="132"/>
      <c r="C288" s="74"/>
      <c r="D288" s="144"/>
      <c r="E288" s="145"/>
      <c r="F288" s="73"/>
      <c r="G288" s="146"/>
      <c r="H288" s="147"/>
      <c r="I288" s="148"/>
      <c r="J288" s="149"/>
      <c r="K288" s="101"/>
      <c r="L288" s="150"/>
      <c r="M288" s="155"/>
      <c r="N288" s="155"/>
      <c r="O288" s="156"/>
      <c r="P288" s="156"/>
    </row>
    <row r="289">
      <c r="A289" s="132"/>
      <c r="B289" s="132"/>
      <c r="C289" s="74"/>
      <c r="D289" s="144"/>
      <c r="E289" s="145"/>
      <c r="F289" s="73"/>
      <c r="G289" s="146"/>
      <c r="H289" s="147"/>
      <c r="I289" s="148"/>
      <c r="J289" s="149"/>
      <c r="K289" s="101"/>
      <c r="L289" s="150"/>
      <c r="M289" s="155"/>
      <c r="N289" s="155"/>
      <c r="O289" s="156"/>
      <c r="P289" s="156"/>
    </row>
    <row r="290">
      <c r="A290" s="132"/>
      <c r="B290" s="132"/>
      <c r="C290" s="74"/>
      <c r="D290" s="144"/>
      <c r="E290" s="145"/>
      <c r="F290" s="73"/>
      <c r="G290" s="146"/>
      <c r="H290" s="147"/>
      <c r="I290" s="148"/>
      <c r="J290" s="149"/>
      <c r="K290" s="101"/>
      <c r="L290" s="150"/>
      <c r="M290" s="155"/>
      <c r="N290" s="155"/>
      <c r="O290" s="156"/>
      <c r="P290" s="156"/>
    </row>
    <row r="291">
      <c r="A291" s="132"/>
      <c r="B291" s="132"/>
      <c r="C291" s="74"/>
      <c r="D291" s="144"/>
      <c r="E291" s="145"/>
      <c r="F291" s="73"/>
      <c r="G291" s="146"/>
      <c r="H291" s="147"/>
      <c r="I291" s="148"/>
      <c r="J291" s="149"/>
      <c r="K291" s="101"/>
      <c r="L291" s="150"/>
      <c r="M291" s="155"/>
      <c r="N291" s="155"/>
      <c r="O291" s="156"/>
      <c r="P291" s="156"/>
    </row>
    <row r="292">
      <c r="A292" s="132"/>
      <c r="B292" s="132"/>
      <c r="C292" s="74"/>
      <c r="D292" s="144"/>
      <c r="E292" s="145"/>
      <c r="F292" s="73"/>
      <c r="G292" s="146"/>
      <c r="H292" s="147"/>
      <c r="I292" s="148"/>
      <c r="J292" s="149"/>
      <c r="K292" s="101"/>
      <c r="L292" s="150"/>
      <c r="M292" s="155"/>
      <c r="N292" s="155"/>
      <c r="O292" s="156"/>
      <c r="P292" s="156"/>
    </row>
    <row r="293">
      <c r="A293" s="132"/>
      <c r="B293" s="132"/>
      <c r="C293" s="74"/>
      <c r="D293" s="144"/>
      <c r="E293" s="145"/>
      <c r="F293" s="73"/>
      <c r="G293" s="146"/>
      <c r="H293" s="147"/>
      <c r="I293" s="148"/>
      <c r="J293" s="149"/>
      <c r="K293" s="101"/>
      <c r="L293" s="150"/>
      <c r="M293" s="155"/>
      <c r="N293" s="155"/>
      <c r="O293" s="156"/>
      <c r="P293" s="156"/>
    </row>
    <row r="294">
      <c r="A294" s="132"/>
      <c r="B294" s="132"/>
      <c r="C294" s="74"/>
      <c r="D294" s="144"/>
      <c r="E294" s="145"/>
      <c r="F294" s="73"/>
      <c r="G294" s="146"/>
      <c r="H294" s="147"/>
      <c r="I294" s="148"/>
      <c r="J294" s="149"/>
      <c r="K294" s="101"/>
      <c r="L294" s="150"/>
      <c r="M294" s="155"/>
      <c r="N294" s="155"/>
      <c r="O294" s="156"/>
      <c r="P294" s="156"/>
    </row>
    <row r="295">
      <c r="A295" s="132"/>
      <c r="B295" s="132"/>
      <c r="C295" s="74"/>
      <c r="D295" s="144"/>
      <c r="E295" s="145"/>
      <c r="F295" s="73"/>
      <c r="G295" s="146"/>
      <c r="H295" s="147"/>
      <c r="I295" s="148"/>
      <c r="J295" s="149"/>
      <c r="K295" s="101"/>
      <c r="L295" s="150"/>
      <c r="M295" s="155"/>
      <c r="N295" s="155"/>
      <c r="O295" s="156"/>
      <c r="P295" s="156"/>
    </row>
    <row r="296">
      <c r="A296" s="132"/>
      <c r="B296" s="132"/>
      <c r="C296" s="74"/>
      <c r="D296" s="144"/>
      <c r="E296" s="145"/>
      <c r="F296" s="73"/>
      <c r="G296" s="146"/>
      <c r="H296" s="147"/>
      <c r="I296" s="148"/>
      <c r="J296" s="149"/>
      <c r="K296" s="101"/>
      <c r="L296" s="150"/>
      <c r="M296" s="155"/>
      <c r="N296" s="155"/>
      <c r="O296" s="156"/>
      <c r="P296" s="156"/>
    </row>
    <row r="297">
      <c r="A297" s="132"/>
      <c r="B297" s="132"/>
      <c r="C297" s="74"/>
      <c r="D297" s="144"/>
      <c r="E297" s="145"/>
      <c r="F297" s="73"/>
      <c r="G297" s="146"/>
      <c r="H297" s="147"/>
      <c r="I297" s="148"/>
      <c r="J297" s="149"/>
      <c r="K297" s="101"/>
      <c r="L297" s="150"/>
      <c r="M297" s="155"/>
      <c r="N297" s="155"/>
      <c r="O297" s="156"/>
      <c r="P297" s="156"/>
    </row>
    <row r="298">
      <c r="A298" s="132"/>
      <c r="B298" s="132"/>
      <c r="C298" s="74"/>
      <c r="D298" s="144"/>
      <c r="E298" s="145"/>
      <c r="F298" s="73"/>
      <c r="G298" s="146"/>
      <c r="H298" s="147"/>
      <c r="I298" s="148"/>
      <c r="J298" s="149"/>
      <c r="K298" s="101"/>
      <c r="L298" s="150"/>
      <c r="M298" s="155"/>
      <c r="N298" s="155"/>
      <c r="O298" s="156"/>
      <c r="P298" s="156"/>
    </row>
    <row r="299">
      <c r="A299" s="132"/>
      <c r="B299" s="132"/>
      <c r="C299" s="74"/>
      <c r="D299" s="144"/>
      <c r="E299" s="145"/>
      <c r="F299" s="73"/>
      <c r="G299" s="146"/>
      <c r="H299" s="147"/>
      <c r="I299" s="148"/>
      <c r="J299" s="149"/>
      <c r="K299" s="101"/>
      <c r="L299" s="150"/>
      <c r="M299" s="155"/>
      <c r="N299" s="155"/>
      <c r="O299" s="156"/>
      <c r="P299" s="156"/>
    </row>
    <row r="300">
      <c r="A300" s="132"/>
      <c r="B300" s="132"/>
      <c r="C300" s="74"/>
      <c r="D300" s="144"/>
      <c r="E300" s="145"/>
      <c r="F300" s="73"/>
      <c r="G300" s="146"/>
      <c r="H300" s="147"/>
      <c r="I300" s="148"/>
      <c r="J300" s="149"/>
      <c r="K300" s="101"/>
      <c r="L300" s="150"/>
      <c r="M300" s="155"/>
      <c r="N300" s="155"/>
      <c r="O300" s="156"/>
      <c r="P300" s="156"/>
    </row>
    <row r="301">
      <c r="A301" s="132"/>
      <c r="B301" s="132"/>
      <c r="C301" s="74"/>
      <c r="D301" s="144"/>
      <c r="E301" s="145"/>
      <c r="F301" s="73"/>
      <c r="G301" s="146"/>
      <c r="H301" s="147"/>
      <c r="I301" s="148"/>
      <c r="J301" s="149"/>
      <c r="K301" s="101"/>
      <c r="L301" s="150"/>
      <c r="M301" s="155"/>
      <c r="N301" s="155"/>
      <c r="O301" s="156"/>
      <c r="P301" s="156"/>
    </row>
    <row r="302">
      <c r="A302" s="132"/>
      <c r="B302" s="132"/>
      <c r="C302" s="74"/>
      <c r="D302" s="144"/>
      <c r="E302" s="145"/>
      <c r="F302" s="73"/>
      <c r="G302" s="146"/>
      <c r="H302" s="147"/>
      <c r="I302" s="148"/>
      <c r="J302" s="149"/>
      <c r="K302" s="101"/>
      <c r="L302" s="150"/>
      <c r="M302" s="155"/>
      <c r="N302" s="155"/>
      <c r="O302" s="156"/>
      <c r="P302" s="156"/>
    </row>
    <row r="303">
      <c r="A303" s="132"/>
      <c r="B303" s="132"/>
      <c r="C303" s="74"/>
      <c r="D303" s="144"/>
      <c r="E303" s="145"/>
      <c r="F303" s="73"/>
      <c r="G303" s="146"/>
      <c r="H303" s="147"/>
      <c r="I303" s="148"/>
      <c r="J303" s="149"/>
      <c r="K303" s="101"/>
      <c r="L303" s="150"/>
      <c r="M303" s="155"/>
      <c r="N303" s="155"/>
      <c r="O303" s="156"/>
      <c r="P303" s="156"/>
    </row>
    <row r="304">
      <c r="A304" s="132"/>
      <c r="B304" s="132"/>
      <c r="C304" s="74"/>
      <c r="D304" s="144"/>
      <c r="E304" s="145"/>
      <c r="F304" s="73"/>
      <c r="G304" s="146"/>
      <c r="H304" s="147"/>
      <c r="I304" s="148"/>
      <c r="J304" s="149"/>
      <c r="K304" s="101"/>
      <c r="L304" s="150"/>
      <c r="M304" s="155"/>
      <c r="N304" s="155"/>
      <c r="O304" s="156"/>
      <c r="P304" s="156"/>
    </row>
    <row r="305">
      <c r="A305" s="132"/>
      <c r="B305" s="132"/>
      <c r="C305" s="74"/>
      <c r="D305" s="144"/>
      <c r="E305" s="145"/>
      <c r="F305" s="73"/>
      <c r="G305" s="146"/>
      <c r="H305" s="147"/>
      <c r="I305" s="148"/>
      <c r="J305" s="149"/>
      <c r="K305" s="101"/>
      <c r="L305" s="150"/>
      <c r="M305" s="155"/>
      <c r="N305" s="155"/>
      <c r="O305" s="156"/>
      <c r="P305" s="156"/>
    </row>
    <row r="306">
      <c r="A306" s="132"/>
      <c r="B306" s="132"/>
      <c r="C306" s="74"/>
      <c r="D306" s="144"/>
      <c r="E306" s="145"/>
      <c r="F306" s="73"/>
      <c r="G306" s="146"/>
      <c r="H306" s="147"/>
      <c r="I306" s="148"/>
      <c r="J306" s="149"/>
      <c r="K306" s="101"/>
      <c r="L306" s="150"/>
      <c r="M306" s="155"/>
      <c r="N306" s="155"/>
      <c r="O306" s="156"/>
      <c r="P306" s="156"/>
    </row>
    <row r="307">
      <c r="A307" s="132"/>
      <c r="B307" s="132"/>
      <c r="C307" s="74"/>
      <c r="D307" s="144"/>
      <c r="E307" s="145"/>
      <c r="F307" s="73"/>
      <c r="G307" s="146"/>
      <c r="H307" s="147"/>
      <c r="I307" s="148"/>
      <c r="J307" s="149"/>
      <c r="K307" s="101"/>
      <c r="L307" s="150"/>
      <c r="M307" s="155"/>
      <c r="N307" s="155"/>
      <c r="O307" s="156"/>
      <c r="P307" s="156"/>
    </row>
    <row r="308">
      <c r="A308" s="132"/>
      <c r="B308" s="132"/>
      <c r="C308" s="74"/>
      <c r="D308" s="144"/>
      <c r="E308" s="145"/>
      <c r="F308" s="73"/>
      <c r="G308" s="146"/>
      <c r="H308" s="147"/>
      <c r="I308" s="148"/>
      <c r="J308" s="149"/>
      <c r="K308" s="101"/>
      <c r="L308" s="150"/>
      <c r="M308" s="155"/>
      <c r="N308" s="155"/>
      <c r="O308" s="156"/>
      <c r="P308" s="156"/>
    </row>
    <row r="309">
      <c r="A309" s="132"/>
      <c r="B309" s="132"/>
      <c r="C309" s="74"/>
      <c r="D309" s="144"/>
      <c r="E309" s="145"/>
      <c r="F309" s="73"/>
      <c r="G309" s="146"/>
      <c r="H309" s="147"/>
      <c r="I309" s="148"/>
      <c r="J309" s="149"/>
      <c r="K309" s="101"/>
      <c r="L309" s="150"/>
      <c r="M309" s="155"/>
      <c r="N309" s="155"/>
      <c r="O309" s="156"/>
      <c r="P309" s="156"/>
    </row>
    <row r="310">
      <c r="A310" s="132"/>
      <c r="B310" s="132"/>
      <c r="C310" s="74"/>
      <c r="D310" s="144"/>
      <c r="E310" s="145"/>
      <c r="F310" s="73"/>
      <c r="G310" s="146"/>
      <c r="H310" s="147"/>
      <c r="I310" s="148"/>
      <c r="J310" s="149"/>
      <c r="K310" s="101"/>
      <c r="L310" s="150"/>
      <c r="M310" s="155"/>
      <c r="N310" s="155"/>
      <c r="O310" s="156"/>
      <c r="P310" s="156"/>
    </row>
    <row r="311">
      <c r="A311" s="132"/>
      <c r="B311" s="132"/>
      <c r="C311" s="74"/>
      <c r="D311" s="144"/>
      <c r="E311" s="145"/>
      <c r="F311" s="73"/>
      <c r="G311" s="146"/>
      <c r="H311" s="147"/>
      <c r="I311" s="148"/>
      <c r="J311" s="149"/>
      <c r="K311" s="101"/>
      <c r="L311" s="150"/>
      <c r="M311" s="155"/>
      <c r="N311" s="155"/>
      <c r="O311" s="156"/>
      <c r="P311" s="156"/>
    </row>
    <row r="312">
      <c r="A312" s="132"/>
      <c r="B312" s="132"/>
      <c r="C312" s="74"/>
      <c r="D312" s="144"/>
      <c r="E312" s="145"/>
      <c r="F312" s="73"/>
      <c r="G312" s="146"/>
      <c r="H312" s="147"/>
      <c r="I312" s="148"/>
      <c r="J312" s="149"/>
      <c r="K312" s="101"/>
      <c r="L312" s="150"/>
      <c r="M312" s="155"/>
      <c r="N312" s="155"/>
      <c r="O312" s="156"/>
      <c r="P312" s="156"/>
    </row>
    <row r="313">
      <c r="A313" s="132"/>
      <c r="B313" s="132"/>
      <c r="C313" s="74"/>
      <c r="D313" s="144"/>
      <c r="E313" s="145"/>
      <c r="F313" s="73"/>
      <c r="G313" s="146"/>
      <c r="H313" s="147"/>
      <c r="I313" s="148"/>
      <c r="J313" s="149"/>
      <c r="K313" s="101"/>
      <c r="L313" s="150"/>
      <c r="M313" s="155"/>
      <c r="N313" s="155"/>
      <c r="O313" s="156"/>
      <c r="P313" s="156"/>
    </row>
    <row r="314">
      <c r="A314" s="132"/>
      <c r="B314" s="132"/>
      <c r="C314" s="74"/>
      <c r="D314" s="144"/>
      <c r="E314" s="145"/>
      <c r="F314" s="73"/>
      <c r="G314" s="146"/>
      <c r="H314" s="147"/>
      <c r="I314" s="148"/>
      <c r="J314" s="149"/>
      <c r="K314" s="101"/>
      <c r="L314" s="150"/>
      <c r="M314" s="155"/>
      <c r="N314" s="155"/>
      <c r="O314" s="156"/>
      <c r="P314" s="156"/>
    </row>
    <row r="315">
      <c r="A315" s="132"/>
      <c r="B315" s="132"/>
      <c r="C315" s="74"/>
      <c r="D315" s="144"/>
      <c r="E315" s="145"/>
      <c r="F315" s="73"/>
      <c r="G315" s="146"/>
      <c r="H315" s="147"/>
      <c r="I315" s="148"/>
      <c r="J315" s="149"/>
      <c r="K315" s="101"/>
      <c r="L315" s="150"/>
      <c r="M315" s="155"/>
      <c r="N315" s="155"/>
      <c r="O315" s="156"/>
      <c r="P315" s="156"/>
    </row>
    <row r="316">
      <c r="A316" s="132"/>
      <c r="B316" s="132"/>
      <c r="C316" s="74"/>
      <c r="D316" s="144"/>
      <c r="E316" s="145"/>
      <c r="F316" s="73"/>
      <c r="G316" s="146"/>
      <c r="H316" s="147"/>
      <c r="I316" s="148"/>
      <c r="J316" s="149"/>
      <c r="K316" s="101"/>
      <c r="L316" s="150"/>
      <c r="M316" s="155"/>
      <c r="N316" s="155"/>
      <c r="O316" s="156"/>
      <c r="P316" s="156"/>
    </row>
    <row r="317">
      <c r="A317" s="132"/>
      <c r="B317" s="132"/>
      <c r="C317" s="74"/>
      <c r="D317" s="144"/>
      <c r="E317" s="145"/>
      <c r="F317" s="73"/>
      <c r="G317" s="146"/>
      <c r="H317" s="147"/>
      <c r="I317" s="148"/>
      <c r="J317" s="149"/>
      <c r="K317" s="101"/>
      <c r="L317" s="150"/>
      <c r="M317" s="155"/>
      <c r="N317" s="155"/>
      <c r="O317" s="156"/>
      <c r="P317" s="156"/>
    </row>
    <row r="318">
      <c r="A318" s="132"/>
      <c r="B318" s="132"/>
      <c r="C318" s="74"/>
      <c r="D318" s="144"/>
      <c r="E318" s="145"/>
      <c r="F318" s="73"/>
      <c r="G318" s="146"/>
      <c r="H318" s="147"/>
      <c r="I318" s="148"/>
      <c r="J318" s="149"/>
      <c r="K318" s="101"/>
      <c r="L318" s="150"/>
      <c r="M318" s="155"/>
      <c r="N318" s="155"/>
      <c r="O318" s="156"/>
      <c r="P318" s="156"/>
    </row>
    <row r="319">
      <c r="A319" s="132"/>
      <c r="B319" s="132"/>
      <c r="C319" s="74"/>
      <c r="D319" s="144"/>
      <c r="E319" s="145"/>
      <c r="F319" s="73"/>
      <c r="G319" s="146"/>
      <c r="H319" s="147"/>
      <c r="I319" s="148"/>
      <c r="J319" s="149"/>
      <c r="K319" s="101"/>
      <c r="L319" s="150"/>
      <c r="M319" s="155"/>
      <c r="N319" s="155"/>
      <c r="O319" s="156"/>
      <c r="P319" s="156"/>
    </row>
    <row r="320">
      <c r="A320" s="132"/>
      <c r="B320" s="132"/>
      <c r="C320" s="74"/>
      <c r="D320" s="144"/>
      <c r="E320" s="145"/>
      <c r="F320" s="73"/>
      <c r="G320" s="146"/>
      <c r="H320" s="147"/>
      <c r="I320" s="148"/>
      <c r="J320" s="149"/>
      <c r="K320" s="101"/>
      <c r="L320" s="150"/>
      <c r="M320" s="155"/>
      <c r="N320" s="155"/>
      <c r="O320" s="156"/>
      <c r="P320" s="156"/>
    </row>
    <row r="321">
      <c r="A321" s="132"/>
      <c r="B321" s="132"/>
      <c r="C321" s="74"/>
      <c r="D321" s="144"/>
      <c r="E321" s="145"/>
      <c r="F321" s="73"/>
      <c r="G321" s="146"/>
      <c r="H321" s="147"/>
      <c r="I321" s="148"/>
      <c r="J321" s="149"/>
      <c r="K321" s="101"/>
      <c r="L321" s="150"/>
      <c r="M321" s="155"/>
      <c r="N321" s="155"/>
      <c r="O321" s="156"/>
      <c r="P321" s="156"/>
    </row>
    <row r="322">
      <c r="A322" s="132"/>
      <c r="B322" s="132"/>
      <c r="C322" s="74"/>
      <c r="D322" s="144"/>
      <c r="E322" s="145"/>
      <c r="F322" s="73"/>
      <c r="G322" s="146"/>
      <c r="H322" s="147"/>
      <c r="I322" s="148"/>
      <c r="J322" s="149"/>
      <c r="K322" s="101"/>
      <c r="L322" s="150"/>
      <c r="M322" s="155"/>
      <c r="N322" s="155"/>
      <c r="O322" s="156"/>
      <c r="P322" s="156"/>
    </row>
    <row r="323">
      <c r="A323" s="132"/>
      <c r="B323" s="132"/>
      <c r="C323" s="74"/>
      <c r="D323" s="144"/>
      <c r="E323" s="145"/>
      <c r="F323" s="73"/>
      <c r="G323" s="146"/>
      <c r="H323" s="147"/>
      <c r="I323" s="148"/>
      <c r="J323" s="149"/>
      <c r="K323" s="101"/>
      <c r="L323" s="150"/>
      <c r="M323" s="155"/>
      <c r="N323" s="155"/>
      <c r="O323" s="156"/>
      <c r="P323" s="156"/>
    </row>
    <row r="324">
      <c r="A324" s="132"/>
      <c r="B324" s="132"/>
      <c r="C324" s="74"/>
      <c r="D324" s="144"/>
      <c r="E324" s="145"/>
      <c r="F324" s="73"/>
      <c r="G324" s="146"/>
      <c r="H324" s="147"/>
      <c r="I324" s="148"/>
      <c r="J324" s="149"/>
      <c r="K324" s="101"/>
      <c r="L324" s="150"/>
      <c r="M324" s="155"/>
      <c r="N324" s="155"/>
      <c r="O324" s="156"/>
      <c r="P324" s="156"/>
    </row>
    <row r="325">
      <c r="A325" s="132"/>
      <c r="B325" s="132"/>
      <c r="C325" s="74"/>
      <c r="D325" s="144"/>
      <c r="E325" s="145"/>
      <c r="F325" s="73"/>
      <c r="G325" s="146"/>
      <c r="H325" s="147"/>
      <c r="I325" s="148"/>
      <c r="J325" s="149"/>
      <c r="K325" s="101"/>
      <c r="L325" s="150"/>
      <c r="M325" s="155"/>
      <c r="N325" s="155"/>
      <c r="O325" s="156"/>
      <c r="P325" s="156"/>
    </row>
    <row r="326">
      <c r="A326" s="132"/>
      <c r="B326" s="132"/>
      <c r="C326" s="74"/>
      <c r="D326" s="144"/>
      <c r="E326" s="145"/>
      <c r="F326" s="73"/>
      <c r="G326" s="146"/>
      <c r="H326" s="147"/>
      <c r="I326" s="148"/>
      <c r="J326" s="149"/>
      <c r="K326" s="101"/>
      <c r="L326" s="150"/>
      <c r="M326" s="155"/>
      <c r="N326" s="155"/>
      <c r="O326" s="156"/>
      <c r="P326" s="156"/>
    </row>
    <row r="327">
      <c r="A327" s="132"/>
      <c r="B327" s="132"/>
      <c r="C327" s="74"/>
      <c r="D327" s="144"/>
      <c r="E327" s="145"/>
      <c r="F327" s="73"/>
      <c r="G327" s="146"/>
      <c r="H327" s="147"/>
      <c r="I327" s="148"/>
      <c r="J327" s="149"/>
      <c r="K327" s="101"/>
      <c r="L327" s="150"/>
      <c r="M327" s="155"/>
      <c r="N327" s="155"/>
      <c r="O327" s="156"/>
      <c r="P327" s="156"/>
    </row>
    <row r="328">
      <c r="A328" s="132"/>
      <c r="B328" s="132"/>
      <c r="C328" s="74"/>
      <c r="D328" s="144"/>
      <c r="E328" s="145"/>
      <c r="F328" s="73"/>
      <c r="G328" s="146"/>
      <c r="H328" s="147"/>
      <c r="I328" s="148"/>
      <c r="J328" s="149"/>
      <c r="K328" s="101"/>
      <c r="L328" s="150"/>
      <c r="M328" s="155"/>
      <c r="N328" s="155"/>
      <c r="O328" s="156"/>
      <c r="P328" s="156"/>
    </row>
    <row r="329">
      <c r="A329" s="132"/>
      <c r="B329" s="132"/>
      <c r="C329" s="74"/>
      <c r="D329" s="144"/>
      <c r="E329" s="145"/>
      <c r="F329" s="73"/>
      <c r="G329" s="146"/>
      <c r="H329" s="147"/>
      <c r="I329" s="148"/>
      <c r="J329" s="149"/>
      <c r="K329" s="101"/>
      <c r="L329" s="150"/>
      <c r="M329" s="155"/>
      <c r="N329" s="155"/>
      <c r="O329" s="156"/>
      <c r="P329" s="156"/>
    </row>
    <row r="330">
      <c r="A330" s="132"/>
      <c r="B330" s="132"/>
      <c r="C330" s="74"/>
      <c r="D330" s="144"/>
      <c r="E330" s="145"/>
      <c r="F330" s="73"/>
      <c r="G330" s="146"/>
      <c r="H330" s="147"/>
      <c r="I330" s="148"/>
      <c r="J330" s="149"/>
      <c r="K330" s="101"/>
      <c r="L330" s="150"/>
      <c r="M330" s="155"/>
      <c r="N330" s="155"/>
      <c r="O330" s="156"/>
      <c r="P330" s="156"/>
    </row>
    <row r="331">
      <c r="A331" s="132"/>
      <c r="B331" s="132"/>
      <c r="C331" s="74"/>
      <c r="D331" s="144"/>
      <c r="E331" s="145"/>
      <c r="F331" s="73"/>
      <c r="G331" s="146"/>
      <c r="H331" s="147"/>
      <c r="I331" s="148"/>
      <c r="J331" s="149"/>
      <c r="K331" s="101"/>
      <c r="L331" s="150"/>
      <c r="M331" s="155"/>
      <c r="N331" s="155"/>
      <c r="O331" s="156"/>
      <c r="P331" s="156"/>
    </row>
    <row r="332">
      <c r="A332" s="132"/>
      <c r="B332" s="132"/>
      <c r="C332" s="74"/>
      <c r="D332" s="144"/>
      <c r="E332" s="145"/>
      <c r="F332" s="73"/>
      <c r="G332" s="146"/>
      <c r="H332" s="147"/>
      <c r="I332" s="148"/>
      <c r="J332" s="149"/>
      <c r="K332" s="101"/>
      <c r="L332" s="150"/>
      <c r="M332" s="155"/>
      <c r="N332" s="155"/>
      <c r="O332" s="156"/>
      <c r="P332" s="156"/>
    </row>
    <row r="333">
      <c r="A333" s="132"/>
      <c r="B333" s="132"/>
      <c r="C333" s="74"/>
      <c r="D333" s="144"/>
      <c r="E333" s="145"/>
      <c r="F333" s="73"/>
      <c r="G333" s="146"/>
      <c r="H333" s="147"/>
      <c r="I333" s="148"/>
      <c r="J333" s="149"/>
      <c r="K333" s="101"/>
      <c r="L333" s="150"/>
      <c r="M333" s="155"/>
      <c r="N333" s="155"/>
      <c r="O333" s="156"/>
      <c r="P333" s="156"/>
    </row>
    <row r="334">
      <c r="A334" s="132"/>
      <c r="B334" s="132"/>
      <c r="C334" s="74"/>
      <c r="D334" s="144"/>
      <c r="E334" s="145"/>
      <c r="F334" s="73"/>
      <c r="G334" s="146"/>
      <c r="H334" s="147"/>
      <c r="I334" s="148"/>
      <c r="J334" s="149"/>
      <c r="K334" s="101"/>
      <c r="L334" s="150"/>
      <c r="M334" s="155"/>
      <c r="N334" s="155"/>
      <c r="O334" s="156"/>
      <c r="P334" s="156"/>
    </row>
    <row r="335">
      <c r="A335" s="132"/>
      <c r="B335" s="132"/>
      <c r="C335" s="74"/>
      <c r="D335" s="144"/>
      <c r="E335" s="145"/>
      <c r="F335" s="73"/>
      <c r="G335" s="146"/>
      <c r="H335" s="147"/>
      <c r="I335" s="148"/>
      <c r="J335" s="149"/>
      <c r="K335" s="101"/>
      <c r="L335" s="150"/>
      <c r="M335" s="155"/>
      <c r="N335" s="155"/>
      <c r="O335" s="156"/>
      <c r="P335" s="156"/>
    </row>
    <row r="336">
      <c r="A336" s="132"/>
      <c r="B336" s="132"/>
      <c r="C336" s="74"/>
      <c r="D336" s="144"/>
      <c r="E336" s="145"/>
      <c r="F336" s="73"/>
      <c r="G336" s="146"/>
      <c r="H336" s="147"/>
      <c r="I336" s="148"/>
      <c r="J336" s="149"/>
      <c r="K336" s="101"/>
      <c r="L336" s="150"/>
      <c r="M336" s="155"/>
      <c r="N336" s="155"/>
      <c r="O336" s="156"/>
      <c r="P336" s="156"/>
    </row>
    <row r="337">
      <c r="A337" s="132"/>
      <c r="B337" s="132"/>
      <c r="C337" s="74"/>
      <c r="D337" s="144"/>
      <c r="E337" s="145"/>
      <c r="F337" s="73"/>
      <c r="G337" s="146"/>
      <c r="H337" s="147"/>
      <c r="I337" s="148"/>
      <c r="J337" s="149"/>
      <c r="K337" s="101"/>
      <c r="L337" s="150"/>
      <c r="M337" s="155"/>
      <c r="N337" s="155"/>
      <c r="O337" s="156"/>
      <c r="P337" s="156"/>
    </row>
    <row r="338">
      <c r="A338" s="132"/>
      <c r="B338" s="132"/>
      <c r="C338" s="74"/>
      <c r="D338" s="144"/>
      <c r="E338" s="145"/>
      <c r="F338" s="73"/>
      <c r="G338" s="146"/>
      <c r="H338" s="147"/>
      <c r="I338" s="148"/>
      <c r="J338" s="149"/>
      <c r="K338" s="101"/>
      <c r="L338" s="150"/>
      <c r="M338" s="155"/>
      <c r="N338" s="155"/>
      <c r="O338" s="156"/>
      <c r="P338" s="156"/>
    </row>
    <row r="339">
      <c r="A339" s="132"/>
      <c r="B339" s="132"/>
      <c r="C339" s="74"/>
      <c r="D339" s="144"/>
      <c r="E339" s="145"/>
      <c r="F339" s="73"/>
      <c r="G339" s="146"/>
      <c r="H339" s="147"/>
      <c r="I339" s="148"/>
      <c r="J339" s="149"/>
      <c r="K339" s="101"/>
      <c r="L339" s="150"/>
      <c r="M339" s="155"/>
      <c r="N339" s="155"/>
      <c r="O339" s="156"/>
      <c r="P339" s="156"/>
    </row>
    <row r="340">
      <c r="A340" s="132"/>
      <c r="B340" s="132"/>
      <c r="C340" s="74"/>
      <c r="D340" s="144"/>
      <c r="E340" s="145"/>
      <c r="F340" s="73"/>
      <c r="G340" s="146"/>
      <c r="H340" s="147"/>
      <c r="I340" s="148"/>
      <c r="J340" s="149"/>
      <c r="K340" s="101"/>
      <c r="L340" s="150"/>
      <c r="M340" s="155"/>
      <c r="N340" s="155"/>
      <c r="O340" s="156"/>
      <c r="P340" s="156"/>
    </row>
    <row r="341">
      <c r="A341" s="159"/>
      <c r="B341" s="159"/>
      <c r="C341" s="74"/>
      <c r="D341" s="144"/>
      <c r="E341" s="145"/>
      <c r="F341" s="73"/>
      <c r="G341" s="146"/>
      <c r="H341" s="147"/>
      <c r="I341" s="148"/>
      <c r="J341" s="149"/>
      <c r="K341" s="101"/>
      <c r="L341" s="150"/>
      <c r="M341" s="155"/>
      <c r="N341" s="155"/>
      <c r="O341" s="156"/>
      <c r="P341" s="156"/>
    </row>
    <row r="342">
      <c r="A342" s="159"/>
      <c r="B342" s="159"/>
      <c r="C342" s="74"/>
      <c r="D342" s="144"/>
      <c r="E342" s="145"/>
      <c r="F342" s="73"/>
      <c r="G342" s="146"/>
      <c r="H342" s="147"/>
      <c r="I342" s="148"/>
      <c r="J342" s="149"/>
      <c r="K342" s="101"/>
      <c r="L342" s="150"/>
      <c r="M342" s="155"/>
      <c r="N342" s="155"/>
      <c r="O342" s="156"/>
      <c r="P342" s="156"/>
    </row>
    <row r="343">
      <c r="A343" s="159"/>
      <c r="B343" s="159"/>
      <c r="C343" s="74"/>
      <c r="D343" s="144"/>
      <c r="E343" s="145"/>
      <c r="F343" s="73"/>
      <c r="G343" s="146"/>
      <c r="H343" s="147"/>
      <c r="I343" s="148"/>
      <c r="J343" s="149"/>
      <c r="K343" s="101"/>
      <c r="L343" s="150"/>
      <c r="M343" s="155"/>
      <c r="N343" s="155"/>
      <c r="O343" s="156"/>
      <c r="P343" s="156"/>
    </row>
    <row r="344">
      <c r="A344" s="159"/>
      <c r="B344" s="159"/>
      <c r="C344" s="74"/>
      <c r="D344" s="144"/>
      <c r="E344" s="145"/>
      <c r="F344" s="73"/>
      <c r="G344" s="146"/>
      <c r="H344" s="147"/>
      <c r="I344" s="148"/>
      <c r="J344" s="149"/>
      <c r="K344" s="101"/>
      <c r="L344" s="150"/>
      <c r="M344" s="155"/>
      <c r="N344" s="155"/>
      <c r="O344" s="156"/>
      <c r="P344" s="156"/>
    </row>
    <row r="345">
      <c r="A345" s="159"/>
      <c r="B345" s="159"/>
      <c r="C345" s="74"/>
      <c r="D345" s="144"/>
      <c r="E345" s="145"/>
      <c r="F345" s="73"/>
      <c r="G345" s="146"/>
      <c r="H345" s="147"/>
      <c r="I345" s="148"/>
      <c r="J345" s="149"/>
      <c r="K345" s="101"/>
      <c r="L345" s="150"/>
      <c r="M345" s="155"/>
      <c r="N345" s="155"/>
      <c r="O345" s="156"/>
      <c r="P345" s="156"/>
    </row>
    <row r="346">
      <c r="A346" s="159"/>
      <c r="B346" s="159"/>
      <c r="C346" s="74"/>
      <c r="D346" s="144"/>
      <c r="E346" s="145"/>
      <c r="F346" s="73"/>
      <c r="G346" s="146"/>
      <c r="H346" s="147"/>
      <c r="I346" s="148"/>
      <c r="J346" s="149"/>
      <c r="K346" s="101"/>
      <c r="L346" s="150"/>
      <c r="M346" s="155"/>
      <c r="N346" s="155"/>
      <c r="O346" s="156"/>
      <c r="P346" s="15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7.63"/>
    <col customWidth="1" min="18" max="18" width="15.0"/>
  </cols>
  <sheetData>
    <row r="1">
      <c r="A1" s="76" t="s">
        <v>31</v>
      </c>
      <c r="B1" s="76" t="s">
        <v>31</v>
      </c>
      <c r="C1" s="76" t="s">
        <v>31</v>
      </c>
      <c r="D1" s="76" t="s">
        <v>31</v>
      </c>
      <c r="E1" s="76" t="s">
        <v>31</v>
      </c>
      <c r="F1" s="76" t="s">
        <v>31</v>
      </c>
      <c r="G1" s="76" t="s">
        <v>31</v>
      </c>
      <c r="H1" s="76" t="s">
        <v>31</v>
      </c>
      <c r="I1" s="76" t="s">
        <v>31</v>
      </c>
      <c r="J1" s="76" t="s">
        <v>31</v>
      </c>
      <c r="K1" s="76" t="s">
        <v>31</v>
      </c>
      <c r="L1" s="123">
        <v>1.0</v>
      </c>
      <c r="M1" s="124">
        <v>1.0</v>
      </c>
      <c r="N1" s="125">
        <v>0.0</v>
      </c>
      <c r="O1" s="126">
        <v>0.0</v>
      </c>
      <c r="P1" s="126">
        <v>0.0</v>
      </c>
      <c r="R1" s="79" t="s">
        <v>157</v>
      </c>
      <c r="S1" s="40"/>
      <c r="T1" s="40"/>
      <c r="U1" s="40"/>
    </row>
    <row r="2">
      <c r="A2" s="76" t="s">
        <v>31</v>
      </c>
      <c r="B2" s="76" t="s">
        <v>31</v>
      </c>
      <c r="C2" s="76" t="s">
        <v>31</v>
      </c>
      <c r="D2" s="76" t="s">
        <v>31</v>
      </c>
      <c r="E2" s="76" t="s">
        <v>31</v>
      </c>
      <c r="F2" s="76" t="s">
        <v>31</v>
      </c>
      <c r="G2" s="76" t="s">
        <v>31</v>
      </c>
      <c r="H2" s="76" t="s">
        <v>31</v>
      </c>
      <c r="I2" s="76" t="s">
        <v>31</v>
      </c>
      <c r="J2" s="76" t="s">
        <v>31</v>
      </c>
      <c r="K2" s="76" t="s">
        <v>31</v>
      </c>
      <c r="L2" s="123">
        <v>2.0</v>
      </c>
      <c r="M2" s="124">
        <v>0.0</v>
      </c>
      <c r="N2" s="125">
        <v>1.0</v>
      </c>
      <c r="O2" s="126">
        <v>0.0</v>
      </c>
      <c r="P2" s="126">
        <v>0.0</v>
      </c>
      <c r="R2" s="127" t="s">
        <v>158</v>
      </c>
      <c r="S2" s="40"/>
      <c r="T2" s="40"/>
      <c r="U2" s="40"/>
    </row>
    <row r="3">
      <c r="A3" s="76" t="s">
        <v>31</v>
      </c>
      <c r="B3" s="76" t="s">
        <v>31</v>
      </c>
      <c r="C3" s="76" t="s">
        <v>31</v>
      </c>
      <c r="D3" s="76" t="s">
        <v>31</v>
      </c>
      <c r="E3" s="76" t="s">
        <v>31</v>
      </c>
      <c r="F3" s="76" t="s">
        <v>31</v>
      </c>
      <c r="G3" s="76" t="s">
        <v>31</v>
      </c>
      <c r="H3" s="76" t="s">
        <v>31</v>
      </c>
      <c r="I3" s="76" t="s">
        <v>31</v>
      </c>
      <c r="J3" s="76" t="s">
        <v>31</v>
      </c>
      <c r="K3" s="76" t="s">
        <v>31</v>
      </c>
      <c r="L3" s="123">
        <v>3.0</v>
      </c>
      <c r="M3" s="124">
        <v>0.0</v>
      </c>
      <c r="N3" s="125">
        <v>0.0</v>
      </c>
      <c r="O3" s="126">
        <v>1.0</v>
      </c>
      <c r="P3" s="126">
        <v>0.0</v>
      </c>
      <c r="R3" s="124">
        <v>1.0</v>
      </c>
      <c r="S3" s="125">
        <v>0.0</v>
      </c>
      <c r="T3" s="126">
        <v>0.0</v>
      </c>
      <c r="U3" s="126">
        <v>0.0</v>
      </c>
    </row>
    <row r="4">
      <c r="A4" s="76" t="s">
        <v>31</v>
      </c>
      <c r="B4" s="76" t="s">
        <v>31</v>
      </c>
      <c r="C4" s="76" t="s">
        <v>31</v>
      </c>
      <c r="D4" s="76" t="s">
        <v>31</v>
      </c>
      <c r="E4" s="76" t="s">
        <v>31</v>
      </c>
      <c r="F4" s="76" t="s">
        <v>31</v>
      </c>
      <c r="G4" s="76" t="s">
        <v>31</v>
      </c>
      <c r="H4" s="76" t="s">
        <v>31</v>
      </c>
      <c r="I4" s="76" t="s">
        <v>31</v>
      </c>
      <c r="J4" s="76" t="s">
        <v>31</v>
      </c>
      <c r="K4" s="76" t="s">
        <v>31</v>
      </c>
      <c r="L4" s="123">
        <v>4.0</v>
      </c>
      <c r="M4" s="124">
        <v>0.0</v>
      </c>
      <c r="N4" s="125">
        <v>0.0</v>
      </c>
      <c r="O4" s="126">
        <v>0.0</v>
      </c>
      <c r="P4" s="126">
        <v>1.0</v>
      </c>
      <c r="R4" s="124">
        <v>0.0</v>
      </c>
      <c r="S4" s="125">
        <v>1.0</v>
      </c>
      <c r="T4" s="126">
        <v>0.0</v>
      </c>
      <c r="U4" s="126">
        <v>0.0</v>
      </c>
    </row>
    <row r="5">
      <c r="A5" s="76" t="s">
        <v>31</v>
      </c>
      <c r="B5" s="76" t="s">
        <v>31</v>
      </c>
      <c r="C5" s="76" t="s">
        <v>31</v>
      </c>
      <c r="D5" s="76" t="s">
        <v>31</v>
      </c>
      <c r="E5" s="76" t="s">
        <v>31</v>
      </c>
      <c r="F5" s="76" t="s">
        <v>31</v>
      </c>
      <c r="G5" s="76" t="s">
        <v>31</v>
      </c>
      <c r="H5" s="76" t="s">
        <v>31</v>
      </c>
      <c r="I5" s="76" t="s">
        <v>31</v>
      </c>
      <c r="J5" s="76" t="s">
        <v>31</v>
      </c>
      <c r="K5" s="76" t="s">
        <v>31</v>
      </c>
      <c r="L5" s="123">
        <v>5.0</v>
      </c>
      <c r="M5" s="124">
        <v>1.0</v>
      </c>
      <c r="N5" s="125">
        <v>0.0</v>
      </c>
      <c r="O5" s="126">
        <v>0.0</v>
      </c>
      <c r="P5" s="126">
        <v>0.0</v>
      </c>
      <c r="R5" s="124">
        <v>0.0</v>
      </c>
      <c r="S5" s="125">
        <v>0.0</v>
      </c>
      <c r="T5" s="126">
        <v>1.0</v>
      </c>
      <c r="U5" s="126">
        <v>0.0</v>
      </c>
      <c r="W5" s="128" t="s">
        <v>159</v>
      </c>
    </row>
    <row r="6">
      <c r="A6" s="76" t="s">
        <v>31</v>
      </c>
      <c r="B6" s="76" t="s">
        <v>31</v>
      </c>
      <c r="C6" s="76" t="s">
        <v>31</v>
      </c>
      <c r="D6" s="76" t="s">
        <v>31</v>
      </c>
      <c r="E6" s="76" t="s">
        <v>31</v>
      </c>
      <c r="F6" s="76" t="s">
        <v>31</v>
      </c>
      <c r="G6" s="129">
        <v>1.0</v>
      </c>
      <c r="H6" s="129">
        <v>2.0</v>
      </c>
      <c r="I6" s="129">
        <v>3.0</v>
      </c>
      <c r="J6" s="129">
        <v>4.0</v>
      </c>
      <c r="K6" s="129">
        <v>5.0</v>
      </c>
      <c r="L6" s="123">
        <v>6.0</v>
      </c>
      <c r="M6" s="124">
        <v>0.0</v>
      </c>
      <c r="N6" s="125">
        <v>1.0</v>
      </c>
      <c r="O6" s="126">
        <v>0.0</v>
      </c>
      <c r="P6" s="126">
        <v>0.0</v>
      </c>
      <c r="R6" s="124">
        <v>0.0</v>
      </c>
      <c r="S6" s="125">
        <v>0.0</v>
      </c>
      <c r="T6" s="126">
        <v>0.0</v>
      </c>
      <c r="U6" s="126">
        <v>1.0</v>
      </c>
      <c r="W6" s="130">
        <v>0.0</v>
      </c>
      <c r="X6" s="131">
        <v>1.0</v>
      </c>
      <c r="Y6" s="126">
        <v>0.0</v>
      </c>
      <c r="Z6" s="126">
        <v>0.0</v>
      </c>
    </row>
    <row r="7">
      <c r="A7" s="132" t="s">
        <v>160</v>
      </c>
      <c r="B7" s="132" t="s">
        <v>161</v>
      </c>
      <c r="C7" s="74" t="s">
        <v>109</v>
      </c>
      <c r="D7" s="133" t="s">
        <v>18</v>
      </c>
      <c r="E7" s="134" t="s">
        <v>162</v>
      </c>
      <c r="F7" s="135" t="s">
        <v>111</v>
      </c>
      <c r="G7" s="136" t="s">
        <v>440</v>
      </c>
      <c r="H7" s="137" t="s">
        <v>441</v>
      </c>
      <c r="I7" s="138" t="s">
        <v>442</v>
      </c>
      <c r="J7" s="139" t="s">
        <v>443</v>
      </c>
      <c r="K7" s="140" t="s">
        <v>444</v>
      </c>
      <c r="L7" s="141" t="s">
        <v>445</v>
      </c>
      <c r="M7" s="76" t="s">
        <v>31</v>
      </c>
      <c r="N7" s="76" t="s">
        <v>31</v>
      </c>
      <c r="O7" s="76" t="s">
        <v>31</v>
      </c>
      <c r="P7" s="76" t="s">
        <v>31</v>
      </c>
      <c r="R7" s="124">
        <v>0.0</v>
      </c>
      <c r="S7" s="125">
        <v>0.0</v>
      </c>
      <c r="T7" s="126">
        <v>0.0</v>
      </c>
      <c r="U7" s="126">
        <v>0.0</v>
      </c>
      <c r="W7" s="130">
        <v>1.0</v>
      </c>
      <c r="X7" s="131">
        <v>0.0</v>
      </c>
      <c r="Y7" s="126">
        <v>0.0</v>
      </c>
      <c r="Z7" s="126">
        <v>0.0</v>
      </c>
    </row>
    <row r="8">
      <c r="A8" s="142" t="s">
        <v>169</v>
      </c>
      <c r="B8" s="143">
        <v>5.0</v>
      </c>
      <c r="C8" s="74" t="s">
        <v>114</v>
      </c>
      <c r="D8" s="144" t="s">
        <v>38</v>
      </c>
      <c r="E8" s="145" t="s">
        <v>0</v>
      </c>
      <c r="F8" s="73" t="s">
        <v>39</v>
      </c>
      <c r="G8" s="146" t="s">
        <v>446</v>
      </c>
      <c r="H8" s="147" t="s">
        <v>447</v>
      </c>
      <c r="I8" s="148" t="s">
        <v>446</v>
      </c>
      <c r="J8" s="149" t="s">
        <v>447</v>
      </c>
      <c r="K8" s="101" t="s">
        <v>446</v>
      </c>
      <c r="L8" s="150" t="s">
        <v>447</v>
      </c>
      <c r="M8" s="151" t="s">
        <v>53</v>
      </c>
      <c r="N8" s="151" t="s">
        <v>54</v>
      </c>
      <c r="O8" s="152" t="s">
        <v>55</v>
      </c>
      <c r="P8" s="152" t="s">
        <v>56</v>
      </c>
      <c r="R8" s="124">
        <v>0.0</v>
      </c>
      <c r="S8" s="125">
        <v>0.0</v>
      </c>
      <c r="T8" s="126">
        <v>0.0</v>
      </c>
      <c r="U8" s="126">
        <v>0.0</v>
      </c>
      <c r="W8" s="130">
        <v>0.0</v>
      </c>
      <c r="X8" s="131">
        <v>0.0</v>
      </c>
      <c r="Y8" s="126">
        <v>0.0</v>
      </c>
      <c r="Z8" s="126">
        <v>1.0</v>
      </c>
    </row>
    <row r="9">
      <c r="A9" s="153">
        <v>1.0</v>
      </c>
      <c r="B9" s="153" t="s">
        <v>175</v>
      </c>
      <c r="C9" s="74">
        <v>1.0</v>
      </c>
      <c r="D9" s="144">
        <v>1.0</v>
      </c>
      <c r="E9" s="145" t="s">
        <v>222</v>
      </c>
      <c r="F9" s="73">
        <v>1539.0</v>
      </c>
      <c r="G9" s="146">
        <v>143.0</v>
      </c>
      <c r="H9" s="147">
        <v>195.0</v>
      </c>
      <c r="I9" s="148">
        <v>133.0</v>
      </c>
      <c r="J9" s="149">
        <v>345.0</v>
      </c>
      <c r="K9" s="101">
        <v>60.0</v>
      </c>
      <c r="L9" s="150">
        <v>56.0</v>
      </c>
      <c r="M9" s="155">
        <f t="shared" ref="M9:P9" si="1">M$1*$G9+M$2*$H9+M$3*$I9+M$4*$J9+M$5*$K9+M$6*$L9</f>
        <v>203</v>
      </c>
      <c r="N9" s="155">
        <f t="shared" si="1"/>
        <v>251</v>
      </c>
      <c r="O9" s="156">
        <f t="shared" si="1"/>
        <v>133</v>
      </c>
      <c r="P9" s="156">
        <f t="shared" si="1"/>
        <v>345</v>
      </c>
      <c r="W9" s="130">
        <v>0.0</v>
      </c>
      <c r="X9" s="131">
        <v>0.0</v>
      </c>
      <c r="Y9" s="126">
        <v>1.0</v>
      </c>
      <c r="Z9" s="126">
        <v>0.0</v>
      </c>
    </row>
    <row r="10">
      <c r="A10" s="153">
        <v>2.0</v>
      </c>
      <c r="B10" s="153" t="s">
        <v>177</v>
      </c>
      <c r="C10" s="74">
        <v>1.0</v>
      </c>
      <c r="D10" s="144">
        <v>2.0</v>
      </c>
      <c r="E10" s="145" t="s">
        <v>225</v>
      </c>
      <c r="F10" s="73">
        <v>177.0</v>
      </c>
      <c r="G10" s="146">
        <v>19.0</v>
      </c>
      <c r="H10" s="147">
        <v>23.0</v>
      </c>
      <c r="I10" s="148">
        <v>15.0</v>
      </c>
      <c r="J10" s="149">
        <v>45.0</v>
      </c>
      <c r="K10" s="101">
        <v>4.0</v>
      </c>
      <c r="L10" s="150">
        <v>8.0</v>
      </c>
      <c r="M10" s="155">
        <f t="shared" ref="M10:P10" si="2">M$1*$G10+M$2*$H10+M$3*$I10+M$4*$J10+M$5*$K10+M$6*$L10</f>
        <v>23</v>
      </c>
      <c r="N10" s="155">
        <f t="shared" si="2"/>
        <v>31</v>
      </c>
      <c r="O10" s="156">
        <f t="shared" si="2"/>
        <v>15</v>
      </c>
      <c r="P10" s="156">
        <f t="shared" si="2"/>
        <v>45</v>
      </c>
      <c r="R10" s="157" t="s">
        <v>179</v>
      </c>
      <c r="S10" s="40"/>
      <c r="T10" s="40"/>
      <c r="U10" s="40"/>
      <c r="W10" s="130">
        <v>0.0</v>
      </c>
      <c r="X10" s="131">
        <v>1.0</v>
      </c>
      <c r="Y10" s="126">
        <v>0.0</v>
      </c>
      <c r="Z10" s="126">
        <v>0.0</v>
      </c>
    </row>
    <row r="11">
      <c r="A11" s="153">
        <v>3.0</v>
      </c>
      <c r="B11" s="153" t="s">
        <v>180</v>
      </c>
      <c r="C11" s="74">
        <v>1.0</v>
      </c>
      <c r="D11" s="144">
        <v>3.0</v>
      </c>
      <c r="E11" s="145" t="s">
        <v>227</v>
      </c>
      <c r="F11" s="73">
        <v>1346.0</v>
      </c>
      <c r="G11" s="146">
        <v>145.0</v>
      </c>
      <c r="H11" s="147">
        <v>154.0</v>
      </c>
      <c r="I11" s="148">
        <v>159.0</v>
      </c>
      <c r="J11" s="149">
        <v>293.0</v>
      </c>
      <c r="K11" s="101">
        <v>45.0</v>
      </c>
      <c r="L11" s="150">
        <v>44.0</v>
      </c>
      <c r="M11" s="155">
        <f t="shared" ref="M11:P11" si="3">M$1*$G11+M$2*$H11+M$3*$I11+M$4*$J11+M$5*$K11+M$6*$L11</f>
        <v>190</v>
      </c>
      <c r="N11" s="155">
        <f t="shared" si="3"/>
        <v>198</v>
      </c>
      <c r="O11" s="156">
        <f t="shared" si="3"/>
        <v>159</v>
      </c>
      <c r="P11" s="156">
        <f t="shared" si="3"/>
        <v>293</v>
      </c>
      <c r="R11" s="124">
        <v>0.0</v>
      </c>
      <c r="S11" s="125">
        <v>0.0</v>
      </c>
      <c r="T11" s="126">
        <v>1.0</v>
      </c>
      <c r="U11" s="126">
        <v>0.0</v>
      </c>
      <c r="W11" s="130">
        <v>1.0</v>
      </c>
      <c r="X11" s="131">
        <v>0.0</v>
      </c>
      <c r="Y11" s="126">
        <v>0.0</v>
      </c>
      <c r="Z11" s="126">
        <v>0.0</v>
      </c>
    </row>
    <row r="12">
      <c r="A12" s="153">
        <v>4.0</v>
      </c>
      <c r="B12" s="153" t="s">
        <v>182</v>
      </c>
      <c r="C12" s="74">
        <v>1.0</v>
      </c>
      <c r="D12" s="144">
        <v>4.0</v>
      </c>
      <c r="E12" s="145" t="s">
        <v>228</v>
      </c>
      <c r="F12" s="73">
        <v>1112.0</v>
      </c>
      <c r="G12" s="146">
        <v>155.0</v>
      </c>
      <c r="H12" s="147">
        <v>142.0</v>
      </c>
      <c r="I12" s="148">
        <v>113.0</v>
      </c>
      <c r="J12" s="149">
        <v>307.0</v>
      </c>
      <c r="K12" s="101">
        <v>26.0</v>
      </c>
      <c r="L12" s="150">
        <v>28.0</v>
      </c>
      <c r="M12" s="155">
        <f t="shared" ref="M12:P12" si="4">M$1*$G12+M$2*$H12+M$3*$I12+M$4*$J12+M$5*$K12+M$6*$L12</f>
        <v>181</v>
      </c>
      <c r="N12" s="155">
        <f t="shared" si="4"/>
        <v>170</v>
      </c>
      <c r="O12" s="156">
        <f t="shared" si="4"/>
        <v>113</v>
      </c>
      <c r="P12" s="156">
        <f t="shared" si="4"/>
        <v>307</v>
      </c>
      <c r="R12" s="124">
        <v>0.0</v>
      </c>
      <c r="S12" s="125">
        <v>0.0</v>
      </c>
      <c r="T12" s="126">
        <v>0.0</v>
      </c>
      <c r="U12" s="126">
        <v>1.0</v>
      </c>
    </row>
    <row r="13">
      <c r="A13" s="153">
        <v>5.0</v>
      </c>
      <c r="B13" s="153" t="s">
        <v>184</v>
      </c>
      <c r="C13" s="74">
        <v>1.0</v>
      </c>
      <c r="D13" s="144">
        <v>5.0</v>
      </c>
      <c r="E13" s="145" t="s">
        <v>229</v>
      </c>
      <c r="F13" s="73">
        <v>1682.0</v>
      </c>
      <c r="G13" s="146">
        <v>181.0</v>
      </c>
      <c r="H13" s="147">
        <v>242.0</v>
      </c>
      <c r="I13" s="148">
        <v>141.0</v>
      </c>
      <c r="J13" s="149">
        <v>384.0</v>
      </c>
      <c r="K13" s="101">
        <v>48.0</v>
      </c>
      <c r="L13" s="150">
        <v>53.0</v>
      </c>
      <c r="M13" s="155">
        <f t="shared" ref="M13:P13" si="5">M$1*$G13+M$2*$H13+M$3*$I13+M$4*$J13+M$5*$K13+M$6*$L13</f>
        <v>229</v>
      </c>
      <c r="N13" s="155">
        <f t="shared" si="5"/>
        <v>295</v>
      </c>
      <c r="O13" s="156">
        <f t="shared" si="5"/>
        <v>141</v>
      </c>
      <c r="P13" s="156">
        <f t="shared" si="5"/>
        <v>384</v>
      </c>
      <c r="R13" s="124">
        <v>0.0</v>
      </c>
      <c r="S13" s="125">
        <v>0.0</v>
      </c>
      <c r="T13" s="126">
        <v>0.0</v>
      </c>
      <c r="U13" s="126">
        <v>0.0</v>
      </c>
    </row>
    <row r="14">
      <c r="A14" s="153">
        <v>6.0</v>
      </c>
      <c r="B14" s="153" t="s">
        <v>186</v>
      </c>
      <c r="C14" s="74">
        <v>1.0</v>
      </c>
      <c r="D14" s="144">
        <v>6.0</v>
      </c>
      <c r="E14" s="145" t="s">
        <v>309</v>
      </c>
      <c r="F14" s="73">
        <v>1172.0</v>
      </c>
      <c r="G14" s="146">
        <v>92.0</v>
      </c>
      <c r="H14" s="147">
        <v>124.0</v>
      </c>
      <c r="I14" s="148">
        <v>92.0</v>
      </c>
      <c r="J14" s="149">
        <v>264.0</v>
      </c>
      <c r="K14" s="101">
        <v>35.0</v>
      </c>
      <c r="L14" s="150">
        <v>50.0</v>
      </c>
      <c r="M14" s="155">
        <f t="shared" ref="M14:P14" si="6">M$1*$G14+M$2*$H14+M$3*$I14+M$4*$J14+M$5*$K14+M$6*$L14</f>
        <v>127</v>
      </c>
      <c r="N14" s="155">
        <f t="shared" si="6"/>
        <v>174</v>
      </c>
      <c r="O14" s="156">
        <f t="shared" si="6"/>
        <v>92</v>
      </c>
      <c r="P14" s="156">
        <f t="shared" si="6"/>
        <v>264</v>
      </c>
      <c r="R14" s="124">
        <v>0.0</v>
      </c>
      <c r="S14" s="125">
        <v>0.0</v>
      </c>
      <c r="T14" s="126">
        <v>0.0</v>
      </c>
      <c r="U14" s="126">
        <v>0.0</v>
      </c>
    </row>
    <row r="15">
      <c r="A15" s="153">
        <v>7.0</v>
      </c>
      <c r="B15" s="153" t="s">
        <v>188</v>
      </c>
      <c r="C15" s="74">
        <v>1.0</v>
      </c>
      <c r="D15" s="144">
        <v>7.0</v>
      </c>
      <c r="E15" s="145" t="s">
        <v>310</v>
      </c>
      <c r="F15" s="73">
        <v>889.0</v>
      </c>
      <c r="G15" s="146">
        <v>42.0</v>
      </c>
      <c r="H15" s="147">
        <v>74.0</v>
      </c>
      <c r="I15" s="148">
        <v>93.0</v>
      </c>
      <c r="J15" s="149">
        <v>196.0</v>
      </c>
      <c r="K15" s="101">
        <v>20.0</v>
      </c>
      <c r="L15" s="150">
        <v>32.0</v>
      </c>
      <c r="M15" s="155">
        <f t="shared" ref="M15:P15" si="7">M$1*$G15+M$2*$H15+M$3*$I15+M$4*$J15+M$5*$K15+M$6*$L15</f>
        <v>62</v>
      </c>
      <c r="N15" s="155">
        <f t="shared" si="7"/>
        <v>106</v>
      </c>
      <c r="O15" s="156">
        <f t="shared" si="7"/>
        <v>93</v>
      </c>
      <c r="P15" s="156">
        <f t="shared" si="7"/>
        <v>196</v>
      </c>
      <c r="R15" s="124">
        <v>1.0</v>
      </c>
      <c r="S15" s="125">
        <v>0.0</v>
      </c>
      <c r="T15" s="126">
        <v>0.0</v>
      </c>
      <c r="U15" s="126">
        <v>0.0</v>
      </c>
    </row>
    <row r="16">
      <c r="A16" s="132"/>
      <c r="B16" s="132"/>
      <c r="C16" s="74">
        <v>1.0</v>
      </c>
      <c r="D16" s="144">
        <v>8.0</v>
      </c>
      <c r="E16" s="145" t="s">
        <v>323</v>
      </c>
      <c r="F16" s="73">
        <v>558.0</v>
      </c>
      <c r="G16" s="146">
        <v>32.0</v>
      </c>
      <c r="H16" s="147">
        <v>63.0</v>
      </c>
      <c r="I16" s="148">
        <v>37.0</v>
      </c>
      <c r="J16" s="149">
        <v>126.0</v>
      </c>
      <c r="K16" s="101">
        <v>14.0</v>
      </c>
      <c r="L16" s="150">
        <v>30.0</v>
      </c>
      <c r="M16" s="155">
        <f t="shared" ref="M16:P16" si="8">M$1*$G16+M$2*$H16+M$3*$I16+M$4*$J16+M$5*$K16+M$6*$L16</f>
        <v>46</v>
      </c>
      <c r="N16" s="155">
        <f t="shared" si="8"/>
        <v>93</v>
      </c>
      <c r="O16" s="156">
        <f t="shared" si="8"/>
        <v>37</v>
      </c>
      <c r="P16" s="156">
        <f t="shared" si="8"/>
        <v>126</v>
      </c>
      <c r="R16" s="124">
        <v>0.0</v>
      </c>
      <c r="S16" s="125">
        <v>1.0</v>
      </c>
      <c r="T16" s="126">
        <v>0.0</v>
      </c>
      <c r="U16" s="126">
        <v>0.0</v>
      </c>
    </row>
    <row r="17">
      <c r="A17" s="132"/>
      <c r="B17" s="132"/>
      <c r="C17" s="74">
        <v>1.0</v>
      </c>
      <c r="D17" s="144">
        <v>9.0</v>
      </c>
      <c r="E17" s="145" t="s">
        <v>324</v>
      </c>
      <c r="F17" s="73">
        <v>1025.0</v>
      </c>
      <c r="G17" s="146">
        <v>67.0</v>
      </c>
      <c r="H17" s="147">
        <v>111.0</v>
      </c>
      <c r="I17" s="148">
        <v>90.0</v>
      </c>
      <c r="J17" s="149">
        <v>181.0</v>
      </c>
      <c r="K17" s="101">
        <v>33.0</v>
      </c>
      <c r="L17" s="150">
        <v>63.0</v>
      </c>
      <c r="M17" s="155">
        <f t="shared" ref="M17:P17" si="9">M$1*$G17+M$2*$H17+M$3*$I17+M$4*$J17+M$5*$K17+M$6*$L17</f>
        <v>100</v>
      </c>
      <c r="N17" s="155">
        <f t="shared" si="9"/>
        <v>174</v>
      </c>
      <c r="O17" s="156">
        <f t="shared" si="9"/>
        <v>90</v>
      </c>
      <c r="P17" s="156">
        <f t="shared" si="9"/>
        <v>181</v>
      </c>
    </row>
    <row r="18">
      <c r="A18" s="132"/>
      <c r="B18" s="132"/>
      <c r="C18" s="74">
        <v>1.0</v>
      </c>
      <c r="D18" s="144">
        <v>10.0</v>
      </c>
      <c r="E18" s="145" t="s">
        <v>325</v>
      </c>
      <c r="F18" s="73">
        <v>657.0</v>
      </c>
      <c r="G18" s="146">
        <v>86.0</v>
      </c>
      <c r="H18" s="147">
        <v>94.0</v>
      </c>
      <c r="I18" s="148">
        <v>75.0</v>
      </c>
      <c r="J18" s="149">
        <v>161.0</v>
      </c>
      <c r="K18" s="101">
        <v>9.0</v>
      </c>
      <c r="L18" s="150">
        <v>23.0</v>
      </c>
      <c r="M18" s="155">
        <f t="shared" ref="M18:P18" si="10">M$1*$G18+M$2*$H18+M$3*$I18+M$4*$J18+M$5*$K18+M$6*$L18</f>
        <v>95</v>
      </c>
      <c r="N18" s="155">
        <f t="shared" si="10"/>
        <v>117</v>
      </c>
      <c r="O18" s="156">
        <f t="shared" si="10"/>
        <v>75</v>
      </c>
      <c r="P18" s="156">
        <f t="shared" si="10"/>
        <v>161</v>
      </c>
      <c r="R18" s="106" t="s">
        <v>193</v>
      </c>
      <c r="S18" s="40"/>
      <c r="T18" s="40"/>
      <c r="U18" s="40"/>
    </row>
    <row r="19">
      <c r="A19" s="132"/>
      <c r="B19" s="132"/>
      <c r="C19" s="74">
        <v>1.0</v>
      </c>
      <c r="D19" s="144">
        <v>11.0</v>
      </c>
      <c r="E19" s="145" t="s">
        <v>326</v>
      </c>
      <c r="F19" s="73">
        <v>829.0</v>
      </c>
      <c r="G19" s="146">
        <v>67.0</v>
      </c>
      <c r="H19" s="147">
        <v>90.0</v>
      </c>
      <c r="I19" s="148">
        <v>57.0</v>
      </c>
      <c r="J19" s="149">
        <v>166.0</v>
      </c>
      <c r="K19" s="101">
        <v>30.0</v>
      </c>
      <c r="L19" s="150">
        <v>41.0</v>
      </c>
      <c r="M19" s="155">
        <f t="shared" ref="M19:P19" si="11">M$1*$G19+M$2*$H19+M$3*$I19+M$4*$J19+M$5*$K19+M$6*$L19</f>
        <v>97</v>
      </c>
      <c r="N19" s="155">
        <f t="shared" si="11"/>
        <v>131</v>
      </c>
      <c r="O19" s="156">
        <f t="shared" si="11"/>
        <v>57</v>
      </c>
      <c r="P19" s="156">
        <f t="shared" si="11"/>
        <v>166</v>
      </c>
      <c r="R19" s="124">
        <v>0.0</v>
      </c>
      <c r="S19" s="125">
        <v>0.0</v>
      </c>
      <c r="T19" s="126">
        <v>0.0</v>
      </c>
      <c r="U19" s="126">
        <v>0.0</v>
      </c>
    </row>
    <row r="20">
      <c r="A20" s="132"/>
      <c r="B20" s="132"/>
      <c r="C20" s="74">
        <v>1.0</v>
      </c>
      <c r="D20" s="144">
        <v>12.0</v>
      </c>
      <c r="E20" s="145" t="s">
        <v>327</v>
      </c>
      <c r="F20" s="73">
        <v>574.0</v>
      </c>
      <c r="G20" s="146">
        <v>89.0</v>
      </c>
      <c r="H20" s="147">
        <v>66.0</v>
      </c>
      <c r="I20" s="148">
        <v>53.0</v>
      </c>
      <c r="J20" s="149">
        <v>122.0</v>
      </c>
      <c r="K20" s="101">
        <v>16.0</v>
      </c>
      <c r="L20" s="150">
        <v>28.0</v>
      </c>
      <c r="M20" s="155">
        <f t="shared" ref="M20:P20" si="12">M$1*$G20+M$2*$H20+M$3*$I20+M$4*$J20+M$5*$K20+M$6*$L20</f>
        <v>105</v>
      </c>
      <c r="N20" s="155">
        <f t="shared" si="12"/>
        <v>94</v>
      </c>
      <c r="O20" s="156">
        <f t="shared" si="12"/>
        <v>53</v>
      </c>
      <c r="P20" s="156">
        <f t="shared" si="12"/>
        <v>122</v>
      </c>
      <c r="R20" s="124">
        <v>0.0</v>
      </c>
      <c r="S20" s="125">
        <v>0.0</v>
      </c>
      <c r="T20" s="126">
        <v>0.0</v>
      </c>
      <c r="U20" s="126">
        <v>0.0</v>
      </c>
    </row>
    <row r="21">
      <c r="A21" s="132"/>
      <c r="B21" s="132"/>
      <c r="C21" s="74">
        <v>1.0</v>
      </c>
      <c r="D21" s="144">
        <v>13.0</v>
      </c>
      <c r="E21" s="145" t="s">
        <v>328</v>
      </c>
      <c r="F21" s="73">
        <v>914.0</v>
      </c>
      <c r="G21" s="146">
        <v>79.0</v>
      </c>
      <c r="H21" s="147">
        <v>125.0</v>
      </c>
      <c r="I21" s="148">
        <v>68.0</v>
      </c>
      <c r="J21" s="149">
        <v>197.0</v>
      </c>
      <c r="K21" s="101">
        <v>21.0</v>
      </c>
      <c r="L21" s="150">
        <v>30.0</v>
      </c>
      <c r="M21" s="155">
        <f t="shared" ref="M21:P21" si="13">M$1*$G21+M$2*$H21+M$3*$I21+M$4*$J21+M$5*$K21+M$6*$L21</f>
        <v>100</v>
      </c>
      <c r="N21" s="155">
        <f t="shared" si="13"/>
        <v>155</v>
      </c>
      <c r="O21" s="156">
        <f t="shared" si="13"/>
        <v>68</v>
      </c>
      <c r="P21" s="156">
        <f t="shared" si="13"/>
        <v>197</v>
      </c>
      <c r="R21" s="124">
        <v>0.0</v>
      </c>
      <c r="S21" s="125">
        <v>0.0</v>
      </c>
      <c r="T21" s="126">
        <v>1.0</v>
      </c>
      <c r="U21" s="126">
        <v>0.0</v>
      </c>
    </row>
    <row r="22">
      <c r="A22" s="132"/>
      <c r="B22" s="132"/>
      <c r="C22" s="74">
        <v>1.0</v>
      </c>
      <c r="D22" s="144">
        <v>14.0</v>
      </c>
      <c r="E22" s="145" t="s">
        <v>329</v>
      </c>
      <c r="F22" s="73">
        <v>1178.0</v>
      </c>
      <c r="G22" s="146">
        <v>107.0</v>
      </c>
      <c r="H22" s="147">
        <v>128.0</v>
      </c>
      <c r="I22" s="148">
        <v>143.0</v>
      </c>
      <c r="J22" s="149">
        <v>289.0</v>
      </c>
      <c r="K22" s="101">
        <v>30.0</v>
      </c>
      <c r="L22" s="150">
        <v>44.0</v>
      </c>
      <c r="M22" s="155">
        <f t="shared" ref="M22:P22" si="14">M$1*$G22+M$2*$H22+M$3*$I22+M$4*$J22+M$5*$K22+M$6*$L22</f>
        <v>137</v>
      </c>
      <c r="N22" s="155">
        <f t="shared" si="14"/>
        <v>172</v>
      </c>
      <c r="O22" s="156">
        <f t="shared" si="14"/>
        <v>143</v>
      </c>
      <c r="P22" s="156">
        <f t="shared" si="14"/>
        <v>289</v>
      </c>
      <c r="R22" s="124">
        <v>0.0</v>
      </c>
      <c r="S22" s="125">
        <v>0.0</v>
      </c>
      <c r="T22" s="126">
        <v>0.0</v>
      </c>
      <c r="U22" s="126">
        <v>1.0</v>
      </c>
    </row>
    <row r="23">
      <c r="A23" s="132"/>
      <c r="B23" s="132"/>
      <c r="C23" s="74">
        <v>1.0</v>
      </c>
      <c r="D23" s="144">
        <v>15.0</v>
      </c>
      <c r="E23" s="145" t="s">
        <v>330</v>
      </c>
      <c r="F23" s="73">
        <v>1792.0</v>
      </c>
      <c r="G23" s="146">
        <v>154.0</v>
      </c>
      <c r="H23" s="147">
        <v>223.0</v>
      </c>
      <c r="I23" s="148">
        <v>151.0</v>
      </c>
      <c r="J23" s="149">
        <v>352.0</v>
      </c>
      <c r="K23" s="101">
        <v>68.0</v>
      </c>
      <c r="L23" s="150">
        <v>75.0</v>
      </c>
      <c r="M23" s="155">
        <f t="shared" ref="M23:P23" si="15">M$1*$G23+M$2*$H23+M$3*$I23+M$4*$J23+M$5*$K23+M$6*$L23</f>
        <v>222</v>
      </c>
      <c r="N23" s="155">
        <f t="shared" si="15"/>
        <v>298</v>
      </c>
      <c r="O23" s="156">
        <f t="shared" si="15"/>
        <v>151</v>
      </c>
      <c r="P23" s="156">
        <f t="shared" si="15"/>
        <v>352</v>
      </c>
      <c r="R23" s="124">
        <v>1.0</v>
      </c>
      <c r="S23" s="125">
        <v>0.0</v>
      </c>
      <c r="T23" s="126">
        <v>0.0</v>
      </c>
      <c r="U23" s="126">
        <v>0.0</v>
      </c>
    </row>
    <row r="24">
      <c r="A24" s="132"/>
      <c r="B24" s="132"/>
      <c r="C24" s="74">
        <v>1.0</v>
      </c>
      <c r="D24" s="144">
        <v>16.0</v>
      </c>
      <c r="E24" s="145" t="s">
        <v>333</v>
      </c>
      <c r="F24" s="73">
        <v>386.0</v>
      </c>
      <c r="G24" s="146">
        <v>23.0</v>
      </c>
      <c r="H24" s="147">
        <v>26.0</v>
      </c>
      <c r="I24" s="148">
        <v>26.0</v>
      </c>
      <c r="J24" s="149">
        <v>72.0</v>
      </c>
      <c r="K24" s="101">
        <v>15.0</v>
      </c>
      <c r="L24" s="150">
        <v>25.0</v>
      </c>
      <c r="M24" s="155">
        <f t="shared" ref="M24:P24" si="16">M$1*$G24+M$2*$H24+M$3*$I24+M$4*$J24+M$5*$K24+M$6*$L24</f>
        <v>38</v>
      </c>
      <c r="N24" s="155">
        <f t="shared" si="16"/>
        <v>51</v>
      </c>
      <c r="O24" s="156">
        <f t="shared" si="16"/>
        <v>26</v>
      </c>
      <c r="P24" s="156">
        <f t="shared" si="16"/>
        <v>72</v>
      </c>
      <c r="R24" s="124">
        <v>0.0</v>
      </c>
      <c r="S24" s="125">
        <v>1.0</v>
      </c>
      <c r="T24" s="126">
        <v>0.0</v>
      </c>
      <c r="U24" s="126">
        <v>0.0</v>
      </c>
    </row>
    <row r="25">
      <c r="A25" s="132"/>
      <c r="B25" s="132"/>
      <c r="C25" s="74">
        <v>1.0</v>
      </c>
      <c r="D25" s="144">
        <v>17.0</v>
      </c>
      <c r="E25" s="145" t="s">
        <v>338</v>
      </c>
      <c r="F25" s="73">
        <v>1821.0</v>
      </c>
      <c r="G25" s="146">
        <v>269.0</v>
      </c>
      <c r="H25" s="147">
        <v>239.0</v>
      </c>
      <c r="I25" s="148">
        <v>212.0</v>
      </c>
      <c r="J25" s="149">
        <v>379.0</v>
      </c>
      <c r="K25" s="101">
        <v>64.0</v>
      </c>
      <c r="L25" s="150">
        <v>75.0</v>
      </c>
      <c r="M25" s="155">
        <f t="shared" ref="M25:P25" si="17">M$1*$G25+M$2*$H25+M$3*$I25+M$4*$J25+M$5*$K25+M$6*$L25</f>
        <v>333</v>
      </c>
      <c r="N25" s="155">
        <f t="shared" si="17"/>
        <v>314</v>
      </c>
      <c r="O25" s="156">
        <f t="shared" si="17"/>
        <v>212</v>
      </c>
      <c r="P25" s="156">
        <f t="shared" si="17"/>
        <v>379</v>
      </c>
    </row>
    <row r="26">
      <c r="A26" s="132"/>
      <c r="B26" s="132"/>
      <c r="C26" s="74">
        <v>1.0</v>
      </c>
      <c r="D26" s="144">
        <v>18.0</v>
      </c>
      <c r="E26" s="145" t="s">
        <v>339</v>
      </c>
      <c r="F26" s="73">
        <v>1260.0</v>
      </c>
      <c r="G26" s="146">
        <v>148.0</v>
      </c>
      <c r="H26" s="147">
        <v>180.0</v>
      </c>
      <c r="I26" s="148">
        <v>134.0</v>
      </c>
      <c r="J26" s="149">
        <v>319.0</v>
      </c>
      <c r="K26" s="101">
        <v>38.0</v>
      </c>
      <c r="L26" s="150">
        <v>42.0</v>
      </c>
      <c r="M26" s="155">
        <f t="shared" ref="M26:P26" si="18">M$1*$G26+M$2*$H26+M$3*$I26+M$4*$J26+M$5*$K26+M$6*$L26</f>
        <v>186</v>
      </c>
      <c r="N26" s="155">
        <f t="shared" si="18"/>
        <v>222</v>
      </c>
      <c r="O26" s="156">
        <f t="shared" si="18"/>
        <v>134</v>
      </c>
      <c r="P26" s="156">
        <f t="shared" si="18"/>
        <v>319</v>
      </c>
      <c r="R26" s="79" t="s">
        <v>202</v>
      </c>
      <c r="S26" s="40"/>
      <c r="T26" s="40"/>
      <c r="U26" s="40"/>
    </row>
    <row r="27">
      <c r="A27" s="132"/>
      <c r="B27" s="132"/>
      <c r="C27" s="74">
        <v>1.0</v>
      </c>
      <c r="D27" s="144">
        <v>19.0</v>
      </c>
      <c r="E27" s="145" t="s">
        <v>343</v>
      </c>
      <c r="F27" s="73">
        <v>730.0</v>
      </c>
      <c r="G27" s="146">
        <v>75.0</v>
      </c>
      <c r="H27" s="147">
        <v>48.0</v>
      </c>
      <c r="I27" s="148">
        <v>71.0</v>
      </c>
      <c r="J27" s="149">
        <v>207.0</v>
      </c>
      <c r="K27" s="101">
        <v>24.0</v>
      </c>
      <c r="L27" s="150">
        <v>29.0</v>
      </c>
      <c r="M27" s="155">
        <f t="shared" ref="M27:P27" si="19">M$1*$G27+M$2*$H27+M$3*$I27+M$4*$J27+M$5*$K27+M$6*$L27</f>
        <v>99</v>
      </c>
      <c r="N27" s="155">
        <f t="shared" si="19"/>
        <v>77</v>
      </c>
      <c r="O27" s="156">
        <f t="shared" si="19"/>
        <v>71</v>
      </c>
      <c r="P27" s="156">
        <f t="shared" si="19"/>
        <v>207</v>
      </c>
      <c r="R27" s="99" t="s">
        <v>204</v>
      </c>
      <c r="S27" s="40"/>
      <c r="T27" s="40"/>
      <c r="U27" s="40"/>
    </row>
    <row r="28">
      <c r="A28" s="132"/>
      <c r="B28" s="132"/>
      <c r="C28" s="74">
        <v>1.0</v>
      </c>
      <c r="D28" s="144">
        <v>20.0</v>
      </c>
      <c r="E28" s="145" t="s">
        <v>348</v>
      </c>
      <c r="F28" s="73">
        <v>1711.0</v>
      </c>
      <c r="G28" s="146">
        <v>113.0</v>
      </c>
      <c r="H28" s="147">
        <v>234.0</v>
      </c>
      <c r="I28" s="148">
        <v>115.0</v>
      </c>
      <c r="J28" s="149">
        <v>301.0</v>
      </c>
      <c r="K28" s="101">
        <v>46.0</v>
      </c>
      <c r="L28" s="150">
        <v>91.0</v>
      </c>
      <c r="M28" s="155">
        <f t="shared" ref="M28:P28" si="20">M$1*$G28+M$2*$H28+M$3*$I28+M$4*$J28+M$5*$K28+M$6*$L28</f>
        <v>159</v>
      </c>
      <c r="N28" s="155">
        <f t="shared" si="20"/>
        <v>325</v>
      </c>
      <c r="O28" s="156">
        <f t="shared" si="20"/>
        <v>115</v>
      </c>
      <c r="P28" s="156">
        <f t="shared" si="20"/>
        <v>301</v>
      </c>
      <c r="R28" s="124">
        <v>0.0</v>
      </c>
      <c r="S28" s="125">
        <v>0.0</v>
      </c>
      <c r="T28" s="126">
        <v>1.0</v>
      </c>
      <c r="U28" s="126">
        <v>0.0</v>
      </c>
    </row>
    <row r="29">
      <c r="A29" s="132"/>
      <c r="B29" s="132"/>
      <c r="C29" s="74">
        <v>1.0</v>
      </c>
      <c r="D29" s="144">
        <v>21.0</v>
      </c>
      <c r="E29" s="145" t="s">
        <v>349</v>
      </c>
      <c r="F29" s="73">
        <v>757.0</v>
      </c>
      <c r="G29" s="146">
        <v>80.0</v>
      </c>
      <c r="H29" s="147">
        <v>118.0</v>
      </c>
      <c r="I29" s="148">
        <v>50.0</v>
      </c>
      <c r="J29" s="149">
        <v>243.0</v>
      </c>
      <c r="K29" s="101">
        <v>25.0</v>
      </c>
      <c r="L29" s="150">
        <v>27.0</v>
      </c>
      <c r="M29" s="155">
        <f t="shared" ref="M29:P29" si="21">M$1*$G29+M$2*$H29+M$3*$I29+M$4*$J29+M$5*$K29+M$6*$L29</f>
        <v>105</v>
      </c>
      <c r="N29" s="155">
        <f t="shared" si="21"/>
        <v>145</v>
      </c>
      <c r="O29" s="156">
        <f t="shared" si="21"/>
        <v>50</v>
      </c>
      <c r="P29" s="156">
        <f t="shared" si="21"/>
        <v>243</v>
      </c>
      <c r="R29" s="124">
        <v>0.0</v>
      </c>
      <c r="S29" s="125">
        <v>0.0</v>
      </c>
      <c r="T29" s="126">
        <v>0.0</v>
      </c>
      <c r="U29" s="126">
        <v>1.0</v>
      </c>
    </row>
    <row r="30">
      <c r="A30" s="132"/>
      <c r="B30" s="132"/>
      <c r="C30" s="74">
        <v>1.0</v>
      </c>
      <c r="D30" s="144">
        <v>22.0</v>
      </c>
      <c r="E30" s="145" t="s">
        <v>351</v>
      </c>
      <c r="F30" s="73">
        <v>1266.0</v>
      </c>
      <c r="G30" s="146">
        <v>127.0</v>
      </c>
      <c r="H30" s="147">
        <v>226.0</v>
      </c>
      <c r="I30" s="148">
        <v>117.0</v>
      </c>
      <c r="J30" s="149">
        <v>386.0</v>
      </c>
      <c r="K30" s="101">
        <v>32.0</v>
      </c>
      <c r="L30" s="150">
        <v>43.0</v>
      </c>
      <c r="M30" s="155">
        <f t="shared" ref="M30:P30" si="22">M$1*$G30+M$2*$H30+M$3*$I30+M$4*$J30+M$5*$K30+M$6*$L30</f>
        <v>159</v>
      </c>
      <c r="N30" s="155">
        <f t="shared" si="22"/>
        <v>269</v>
      </c>
      <c r="O30" s="156">
        <f t="shared" si="22"/>
        <v>117</v>
      </c>
      <c r="P30" s="156">
        <f t="shared" si="22"/>
        <v>386</v>
      </c>
      <c r="R30" s="124">
        <v>0.0</v>
      </c>
      <c r="S30" s="125">
        <v>0.0</v>
      </c>
      <c r="T30" s="126">
        <v>1.0</v>
      </c>
      <c r="U30" s="126">
        <v>0.0</v>
      </c>
    </row>
    <row r="31">
      <c r="A31" s="132"/>
      <c r="B31" s="132"/>
      <c r="C31" s="74">
        <v>1.0</v>
      </c>
      <c r="D31" s="144">
        <v>23.0</v>
      </c>
      <c r="E31" s="145" t="s">
        <v>352</v>
      </c>
      <c r="F31" s="73">
        <v>363.0</v>
      </c>
      <c r="G31" s="146">
        <v>27.0</v>
      </c>
      <c r="H31" s="147">
        <v>45.0</v>
      </c>
      <c r="I31" s="148">
        <v>32.0</v>
      </c>
      <c r="J31" s="149">
        <v>84.0</v>
      </c>
      <c r="K31" s="101">
        <v>14.0</v>
      </c>
      <c r="L31" s="150">
        <v>20.0</v>
      </c>
      <c r="M31" s="155">
        <f t="shared" ref="M31:P31" si="23">M$1*$G31+M$2*$H31+M$3*$I31+M$4*$J31+M$5*$K31+M$6*$L31</f>
        <v>41</v>
      </c>
      <c r="N31" s="155">
        <f t="shared" si="23"/>
        <v>65</v>
      </c>
      <c r="O31" s="156">
        <f t="shared" si="23"/>
        <v>32</v>
      </c>
      <c r="P31" s="156">
        <f t="shared" si="23"/>
        <v>84</v>
      </c>
      <c r="R31" s="124">
        <v>0.0</v>
      </c>
      <c r="S31" s="125">
        <v>0.0</v>
      </c>
      <c r="T31" s="126">
        <v>0.0</v>
      </c>
      <c r="U31" s="126">
        <v>1.0</v>
      </c>
    </row>
    <row r="32">
      <c r="A32" s="132"/>
      <c r="B32" s="132"/>
      <c r="C32" s="74">
        <v>1.0</v>
      </c>
      <c r="D32" s="144">
        <v>24.0</v>
      </c>
      <c r="E32" s="145" t="s">
        <v>242</v>
      </c>
      <c r="F32" s="73">
        <v>719.0</v>
      </c>
      <c r="G32" s="146">
        <v>54.0</v>
      </c>
      <c r="H32" s="147">
        <v>89.0</v>
      </c>
      <c r="I32" s="148">
        <v>61.0</v>
      </c>
      <c r="J32" s="149">
        <v>192.0</v>
      </c>
      <c r="K32" s="101">
        <v>20.0</v>
      </c>
      <c r="L32" s="150">
        <v>30.0</v>
      </c>
      <c r="M32" s="155">
        <f t="shared" ref="M32:P32" si="24">M$1*$G32+M$2*$H32+M$3*$I32+M$4*$J32+M$5*$K32+M$6*$L32</f>
        <v>74</v>
      </c>
      <c r="N32" s="155">
        <f t="shared" si="24"/>
        <v>119</v>
      </c>
      <c r="O32" s="156">
        <f t="shared" si="24"/>
        <v>61</v>
      </c>
      <c r="P32" s="156">
        <f t="shared" si="24"/>
        <v>192</v>
      </c>
      <c r="R32" s="124">
        <v>1.0</v>
      </c>
      <c r="S32" s="125">
        <v>0.0</v>
      </c>
      <c r="T32" s="126">
        <v>0.0</v>
      </c>
      <c r="U32" s="126">
        <v>0.0</v>
      </c>
    </row>
    <row r="33">
      <c r="A33" s="132"/>
      <c r="B33" s="132"/>
      <c r="C33" s="74">
        <v>1.0</v>
      </c>
      <c r="D33" s="144">
        <v>25.0</v>
      </c>
      <c r="E33" s="145" t="s">
        <v>353</v>
      </c>
      <c r="F33" s="73">
        <v>695.0</v>
      </c>
      <c r="G33" s="146">
        <v>59.0</v>
      </c>
      <c r="H33" s="147">
        <v>102.0</v>
      </c>
      <c r="I33" s="148">
        <v>48.0</v>
      </c>
      <c r="J33" s="149">
        <v>196.0</v>
      </c>
      <c r="K33" s="101">
        <v>19.0</v>
      </c>
      <c r="L33" s="150">
        <v>25.0</v>
      </c>
      <c r="M33" s="155">
        <f t="shared" ref="M33:P33" si="25">M$1*$G33+M$2*$H33+M$3*$I33+M$4*$J33+M$5*$K33+M$6*$L33</f>
        <v>78</v>
      </c>
      <c r="N33" s="155">
        <f t="shared" si="25"/>
        <v>127</v>
      </c>
      <c r="O33" s="156">
        <f t="shared" si="25"/>
        <v>48</v>
      </c>
      <c r="P33" s="156">
        <f t="shared" si="25"/>
        <v>196</v>
      </c>
      <c r="R33" s="124">
        <v>0.0</v>
      </c>
      <c r="S33" s="125">
        <v>1.0</v>
      </c>
      <c r="T33" s="126">
        <v>0.0</v>
      </c>
      <c r="U33" s="126">
        <v>0.0</v>
      </c>
    </row>
    <row r="34">
      <c r="A34" s="132"/>
      <c r="B34" s="132"/>
      <c r="C34" s="74">
        <v>1.0</v>
      </c>
      <c r="D34" s="144">
        <v>26.0</v>
      </c>
      <c r="E34" s="145" t="s">
        <v>354</v>
      </c>
      <c r="F34" s="73">
        <v>920.0</v>
      </c>
      <c r="G34" s="146">
        <v>60.0</v>
      </c>
      <c r="H34" s="147">
        <v>138.0</v>
      </c>
      <c r="I34" s="148">
        <v>45.0</v>
      </c>
      <c r="J34" s="149">
        <v>196.0</v>
      </c>
      <c r="K34" s="101">
        <v>37.0</v>
      </c>
      <c r="L34" s="150">
        <v>36.0</v>
      </c>
      <c r="M34" s="155">
        <f t="shared" ref="M34:P34" si="26">M$1*$G34+M$2*$H34+M$3*$I34+M$4*$J34+M$5*$K34+M$6*$L34</f>
        <v>97</v>
      </c>
      <c r="N34" s="155">
        <f t="shared" si="26"/>
        <v>174</v>
      </c>
      <c r="O34" s="156">
        <f t="shared" si="26"/>
        <v>45</v>
      </c>
      <c r="P34" s="156">
        <f t="shared" si="26"/>
        <v>196</v>
      </c>
    </row>
    <row r="35">
      <c r="A35" s="132"/>
      <c r="B35" s="132"/>
      <c r="C35" s="74">
        <v>1.0</v>
      </c>
      <c r="D35" s="144">
        <v>27.0</v>
      </c>
      <c r="E35" s="145" t="s">
        <v>243</v>
      </c>
      <c r="F35" s="73">
        <v>901.0</v>
      </c>
      <c r="G35" s="146">
        <v>114.0</v>
      </c>
      <c r="H35" s="147">
        <v>157.0</v>
      </c>
      <c r="I35" s="148">
        <v>99.0</v>
      </c>
      <c r="J35" s="149">
        <v>234.0</v>
      </c>
      <c r="K35" s="101">
        <v>23.0</v>
      </c>
      <c r="L35" s="150">
        <v>26.0</v>
      </c>
      <c r="M35" s="155">
        <f t="shared" ref="M35:P35" si="27">M$1*$G35+M$2*$H35+M$3*$I35+M$4*$J35+M$5*$K35+M$6*$L35</f>
        <v>137</v>
      </c>
      <c r="N35" s="155">
        <f t="shared" si="27"/>
        <v>183</v>
      </c>
      <c r="O35" s="156">
        <f t="shared" si="27"/>
        <v>99</v>
      </c>
      <c r="P35" s="156">
        <f t="shared" si="27"/>
        <v>234</v>
      </c>
      <c r="R35" s="158" t="s">
        <v>213</v>
      </c>
      <c r="S35" s="40"/>
      <c r="T35" s="40"/>
      <c r="U35" s="40"/>
      <c r="W35" s="128" t="s">
        <v>214</v>
      </c>
    </row>
    <row r="36">
      <c r="A36" s="132"/>
      <c r="B36" s="132"/>
      <c r="C36" s="74">
        <v>1.0</v>
      </c>
      <c r="D36" s="144">
        <v>28.0</v>
      </c>
      <c r="E36" s="145" t="s">
        <v>244</v>
      </c>
      <c r="F36" s="73">
        <v>526.0</v>
      </c>
      <c r="G36" s="146">
        <v>68.0</v>
      </c>
      <c r="H36" s="147">
        <v>107.0</v>
      </c>
      <c r="I36" s="148">
        <v>40.0</v>
      </c>
      <c r="J36" s="149">
        <v>127.0</v>
      </c>
      <c r="K36" s="101">
        <v>7.0</v>
      </c>
      <c r="L36" s="150">
        <v>10.0</v>
      </c>
      <c r="M36" s="155">
        <f t="shared" ref="M36:P36" si="28">M$1*$G36+M$2*$H36+M$3*$I36+M$4*$J36+M$5*$K36+M$6*$L36</f>
        <v>75</v>
      </c>
      <c r="N36" s="155">
        <f t="shared" si="28"/>
        <v>117</v>
      </c>
      <c r="O36" s="156">
        <f t="shared" si="28"/>
        <v>40</v>
      </c>
      <c r="P36" s="156">
        <f t="shared" si="28"/>
        <v>127</v>
      </c>
      <c r="R36" s="124">
        <v>1.0</v>
      </c>
      <c r="S36" s="125">
        <v>0.0</v>
      </c>
      <c r="T36" s="126">
        <v>0.0</v>
      </c>
      <c r="U36" s="126">
        <v>0.0</v>
      </c>
      <c r="W36" s="126">
        <v>0.0</v>
      </c>
      <c r="X36" s="126">
        <v>0.0</v>
      </c>
      <c r="Y36" s="124">
        <v>1.0</v>
      </c>
      <c r="Z36" s="125">
        <v>0.0</v>
      </c>
    </row>
    <row r="37">
      <c r="A37" s="132"/>
      <c r="B37" s="132"/>
      <c r="C37" s="74">
        <v>1.0</v>
      </c>
      <c r="D37" s="144">
        <v>29.0</v>
      </c>
      <c r="E37" s="145" t="s">
        <v>245</v>
      </c>
      <c r="F37" s="73">
        <v>765.0</v>
      </c>
      <c r="G37" s="146">
        <v>117.0</v>
      </c>
      <c r="H37" s="147">
        <v>131.0</v>
      </c>
      <c r="I37" s="148">
        <v>95.0</v>
      </c>
      <c r="J37" s="149">
        <v>206.0</v>
      </c>
      <c r="K37" s="101">
        <v>22.0</v>
      </c>
      <c r="L37" s="150">
        <v>17.0</v>
      </c>
      <c r="M37" s="155">
        <f t="shared" ref="M37:P37" si="29">M$1*$G37+M$2*$H37+M$3*$I37+M$4*$J37+M$5*$K37+M$6*$L37</f>
        <v>139</v>
      </c>
      <c r="N37" s="155">
        <f t="shared" si="29"/>
        <v>148</v>
      </c>
      <c r="O37" s="156">
        <f t="shared" si="29"/>
        <v>95</v>
      </c>
      <c r="P37" s="156">
        <f t="shared" si="29"/>
        <v>206</v>
      </c>
      <c r="R37" s="124">
        <v>0.0</v>
      </c>
      <c r="S37" s="125">
        <v>1.0</v>
      </c>
      <c r="T37" s="126">
        <v>0.0</v>
      </c>
      <c r="U37" s="126">
        <v>0.0</v>
      </c>
      <c r="W37" s="126">
        <v>0.0</v>
      </c>
      <c r="X37" s="126">
        <v>0.0</v>
      </c>
      <c r="Y37" s="124">
        <v>0.0</v>
      </c>
      <c r="Z37" s="125">
        <v>1.0</v>
      </c>
    </row>
    <row r="38">
      <c r="A38" s="132"/>
      <c r="B38" s="132"/>
      <c r="C38" s="74">
        <v>1.0</v>
      </c>
      <c r="D38" s="144">
        <v>30.0</v>
      </c>
      <c r="E38" s="145" t="s">
        <v>355</v>
      </c>
      <c r="F38" s="73">
        <v>762.0</v>
      </c>
      <c r="G38" s="146">
        <v>79.0</v>
      </c>
      <c r="H38" s="147">
        <v>118.0</v>
      </c>
      <c r="I38" s="148">
        <v>86.0</v>
      </c>
      <c r="J38" s="149">
        <v>197.0</v>
      </c>
      <c r="K38" s="101">
        <v>19.0</v>
      </c>
      <c r="L38" s="150">
        <v>17.0</v>
      </c>
      <c r="M38" s="155">
        <f t="shared" ref="M38:P38" si="30">M$1*$G38+M$2*$H38+M$3*$I38+M$4*$J38+M$5*$K38+M$6*$L38</f>
        <v>98</v>
      </c>
      <c r="N38" s="155">
        <f t="shared" si="30"/>
        <v>135</v>
      </c>
      <c r="O38" s="156">
        <f t="shared" si="30"/>
        <v>86</v>
      </c>
      <c r="P38" s="156">
        <f t="shared" si="30"/>
        <v>197</v>
      </c>
      <c r="R38" s="124">
        <v>0.0</v>
      </c>
      <c r="S38" s="125">
        <v>0.0</v>
      </c>
      <c r="T38" s="126">
        <v>1.0</v>
      </c>
      <c r="U38" s="126">
        <v>0.0</v>
      </c>
      <c r="W38" s="126">
        <v>1.0</v>
      </c>
      <c r="X38" s="126">
        <v>0.0</v>
      </c>
      <c r="Y38" s="124">
        <v>0.0</v>
      </c>
      <c r="Z38" s="125">
        <v>0.0</v>
      </c>
    </row>
    <row r="39">
      <c r="A39" s="132"/>
      <c r="B39" s="132"/>
      <c r="C39" s="74">
        <v>1.0</v>
      </c>
      <c r="D39" s="144">
        <v>31.0</v>
      </c>
      <c r="E39" s="145" t="s">
        <v>246</v>
      </c>
      <c r="F39" s="73">
        <v>1310.0</v>
      </c>
      <c r="G39" s="146">
        <v>124.0</v>
      </c>
      <c r="H39" s="147">
        <v>172.0</v>
      </c>
      <c r="I39" s="148">
        <v>147.0</v>
      </c>
      <c r="J39" s="149">
        <v>359.0</v>
      </c>
      <c r="K39" s="101">
        <v>27.0</v>
      </c>
      <c r="L39" s="150">
        <v>47.0</v>
      </c>
      <c r="M39" s="155">
        <f t="shared" ref="M39:P39" si="31">M$1*$G39+M$2*$H39+M$3*$I39+M$4*$J39+M$5*$K39+M$6*$L39</f>
        <v>151</v>
      </c>
      <c r="N39" s="155">
        <f t="shared" si="31"/>
        <v>219</v>
      </c>
      <c r="O39" s="156">
        <f t="shared" si="31"/>
        <v>147</v>
      </c>
      <c r="P39" s="156">
        <f t="shared" si="31"/>
        <v>359</v>
      </c>
      <c r="R39" s="124">
        <v>0.0</v>
      </c>
      <c r="S39" s="125">
        <v>0.0</v>
      </c>
      <c r="T39" s="126">
        <v>0.0</v>
      </c>
      <c r="U39" s="126">
        <v>1.0</v>
      </c>
      <c r="W39" s="126">
        <v>0.0</v>
      </c>
      <c r="X39" s="126">
        <v>1.0</v>
      </c>
      <c r="Y39" s="124">
        <v>0.0</v>
      </c>
      <c r="Z39" s="125">
        <v>0.0</v>
      </c>
    </row>
    <row r="40">
      <c r="A40" s="132"/>
      <c r="B40" s="132"/>
      <c r="C40" s="74">
        <v>1.0</v>
      </c>
      <c r="D40" s="144">
        <v>32.0</v>
      </c>
      <c r="E40" s="145" t="s">
        <v>247</v>
      </c>
      <c r="F40" s="73">
        <v>1108.0</v>
      </c>
      <c r="G40" s="146">
        <v>128.0</v>
      </c>
      <c r="H40" s="147">
        <v>151.0</v>
      </c>
      <c r="I40" s="148">
        <v>116.0</v>
      </c>
      <c r="J40" s="149">
        <v>255.0</v>
      </c>
      <c r="K40" s="101">
        <v>27.0</v>
      </c>
      <c r="L40" s="150">
        <v>35.0</v>
      </c>
      <c r="M40" s="155">
        <f t="shared" ref="M40:P40" si="32">M$1*$G40+M$2*$H40+M$3*$I40+M$4*$J40+M$5*$K40+M$6*$L40</f>
        <v>155</v>
      </c>
      <c r="N40" s="155">
        <f t="shared" si="32"/>
        <v>186</v>
      </c>
      <c r="O40" s="156">
        <f t="shared" si="32"/>
        <v>116</v>
      </c>
      <c r="P40" s="156">
        <f t="shared" si="32"/>
        <v>255</v>
      </c>
      <c r="R40" s="124">
        <v>1.0</v>
      </c>
      <c r="S40" s="125">
        <v>0.0</v>
      </c>
      <c r="T40" s="126">
        <v>0.0</v>
      </c>
      <c r="U40" s="126">
        <v>0.0</v>
      </c>
      <c r="W40" s="126">
        <v>0.0</v>
      </c>
      <c r="X40" s="126">
        <v>0.0</v>
      </c>
      <c r="Y40" s="124">
        <v>1.0</v>
      </c>
      <c r="Z40" s="125">
        <v>0.0</v>
      </c>
    </row>
    <row r="41">
      <c r="A41" s="132"/>
      <c r="B41" s="132"/>
      <c r="C41" s="74">
        <v>1.0</v>
      </c>
      <c r="D41" s="144">
        <v>33.0</v>
      </c>
      <c r="E41" s="145" t="s">
        <v>248</v>
      </c>
      <c r="F41" s="73">
        <v>1120.0</v>
      </c>
      <c r="G41" s="146">
        <v>96.0</v>
      </c>
      <c r="H41" s="147">
        <v>170.0</v>
      </c>
      <c r="I41" s="148">
        <v>108.0</v>
      </c>
      <c r="J41" s="149">
        <v>329.0</v>
      </c>
      <c r="K41" s="101">
        <v>33.0</v>
      </c>
      <c r="L41" s="150">
        <v>34.0</v>
      </c>
      <c r="M41" s="155">
        <f t="shared" ref="M41:P41" si="33">M$1*$G41+M$2*$H41+M$3*$I41+M$4*$J41+M$5*$K41+M$6*$L41</f>
        <v>129</v>
      </c>
      <c r="N41" s="155">
        <f t="shared" si="33"/>
        <v>204</v>
      </c>
      <c r="O41" s="156">
        <f t="shared" si="33"/>
        <v>108</v>
      </c>
      <c r="P41" s="156">
        <f t="shared" si="33"/>
        <v>329</v>
      </c>
      <c r="R41" s="124">
        <v>0.0</v>
      </c>
      <c r="S41" s="125">
        <v>1.0</v>
      </c>
      <c r="T41" s="126">
        <v>0.0</v>
      </c>
      <c r="U41" s="126">
        <v>0.0</v>
      </c>
      <c r="W41" s="126">
        <v>0.0</v>
      </c>
      <c r="X41" s="126">
        <v>0.0</v>
      </c>
      <c r="Y41" s="124">
        <v>0.0</v>
      </c>
      <c r="Z41" s="125">
        <v>1.0</v>
      </c>
    </row>
    <row r="42">
      <c r="A42" s="132"/>
      <c r="B42" s="132"/>
      <c r="C42" s="74">
        <v>1.0</v>
      </c>
      <c r="D42" s="144">
        <v>34.0</v>
      </c>
      <c r="E42" s="145" t="s">
        <v>249</v>
      </c>
      <c r="F42" s="73">
        <v>1349.0</v>
      </c>
      <c r="G42" s="146">
        <v>149.0</v>
      </c>
      <c r="H42" s="147">
        <v>158.0</v>
      </c>
      <c r="I42" s="148">
        <v>117.0</v>
      </c>
      <c r="J42" s="149">
        <v>368.0</v>
      </c>
      <c r="K42" s="101">
        <v>51.0</v>
      </c>
      <c r="L42" s="150">
        <v>53.0</v>
      </c>
      <c r="M42" s="155">
        <f t="shared" ref="M42:P42" si="34">M$1*$G42+M$2*$H42+M$3*$I42+M$4*$J42+M$5*$K42+M$6*$L42</f>
        <v>200</v>
      </c>
      <c r="N42" s="155">
        <f t="shared" si="34"/>
        <v>211</v>
      </c>
      <c r="O42" s="156">
        <f t="shared" si="34"/>
        <v>117</v>
      </c>
      <c r="P42" s="156">
        <f t="shared" si="34"/>
        <v>368</v>
      </c>
    </row>
    <row r="43">
      <c r="A43" s="132"/>
      <c r="B43" s="132"/>
      <c r="C43" s="74">
        <v>1.0</v>
      </c>
      <c r="D43" s="144">
        <v>35.0</v>
      </c>
      <c r="E43" s="145" t="s">
        <v>250</v>
      </c>
      <c r="F43" s="73">
        <v>1236.0</v>
      </c>
      <c r="G43" s="146">
        <v>118.0</v>
      </c>
      <c r="H43" s="147">
        <v>146.0</v>
      </c>
      <c r="I43" s="148">
        <v>118.0</v>
      </c>
      <c r="J43" s="149">
        <v>321.0</v>
      </c>
      <c r="K43" s="101">
        <v>27.0</v>
      </c>
      <c r="L43" s="150">
        <v>48.0</v>
      </c>
      <c r="M43" s="155">
        <f t="shared" ref="M43:P43" si="35">M$1*$G43+M$2*$H43+M$3*$I43+M$4*$J43+M$5*$K43+M$6*$L43</f>
        <v>145</v>
      </c>
      <c r="N43" s="155">
        <f t="shared" si="35"/>
        <v>194</v>
      </c>
      <c r="O43" s="156">
        <f t="shared" si="35"/>
        <v>118</v>
      </c>
      <c r="P43" s="156">
        <f t="shared" si="35"/>
        <v>321</v>
      </c>
      <c r="R43" s="106" t="s">
        <v>223</v>
      </c>
      <c r="S43" s="40"/>
      <c r="T43" s="40"/>
      <c r="U43" s="40"/>
    </row>
    <row r="44">
      <c r="A44" s="132"/>
      <c r="B44" s="132"/>
      <c r="C44" s="74">
        <v>1.0</v>
      </c>
      <c r="D44" s="144">
        <v>36.0</v>
      </c>
      <c r="E44" s="145" t="s">
        <v>357</v>
      </c>
      <c r="F44" s="73">
        <v>864.0</v>
      </c>
      <c r="G44" s="146">
        <v>79.0</v>
      </c>
      <c r="H44" s="147">
        <v>174.0</v>
      </c>
      <c r="I44" s="148">
        <v>31.0</v>
      </c>
      <c r="J44" s="149">
        <v>116.0</v>
      </c>
      <c r="K44" s="101">
        <v>23.0</v>
      </c>
      <c r="L44" s="150">
        <v>51.0</v>
      </c>
      <c r="M44" s="155">
        <f t="shared" ref="M44:P44" si="36">M$1*$G44+M$2*$H44+M$3*$I44+M$4*$J44+M$5*$K44+M$6*$L44</f>
        <v>102</v>
      </c>
      <c r="N44" s="155">
        <f t="shared" si="36"/>
        <v>225</v>
      </c>
      <c r="O44" s="156">
        <f t="shared" si="36"/>
        <v>31</v>
      </c>
      <c r="P44" s="156">
        <f t="shared" si="36"/>
        <v>116</v>
      </c>
      <c r="R44" s="124">
        <v>1.0</v>
      </c>
      <c r="S44" s="125">
        <v>0.0</v>
      </c>
      <c r="T44" s="126">
        <v>0.0</v>
      </c>
      <c r="U44" s="126">
        <v>0.0</v>
      </c>
    </row>
    <row r="45">
      <c r="A45" s="132"/>
      <c r="B45" s="132"/>
      <c r="C45" s="74">
        <v>1.0</v>
      </c>
      <c r="D45" s="144">
        <v>37.0</v>
      </c>
      <c r="E45" s="145" t="s">
        <v>358</v>
      </c>
      <c r="F45" s="73">
        <v>1006.0</v>
      </c>
      <c r="G45" s="146">
        <v>137.0</v>
      </c>
      <c r="H45" s="147">
        <v>116.0</v>
      </c>
      <c r="I45" s="148">
        <v>146.0</v>
      </c>
      <c r="J45" s="149">
        <v>264.0</v>
      </c>
      <c r="K45" s="101">
        <v>21.0</v>
      </c>
      <c r="L45" s="150">
        <v>28.0</v>
      </c>
      <c r="M45" s="155">
        <f t="shared" ref="M45:P45" si="37">M$1*$G45+M$2*$H45+M$3*$I45+M$4*$J45+M$5*$K45+M$6*$L45</f>
        <v>158</v>
      </c>
      <c r="N45" s="155">
        <f t="shared" si="37"/>
        <v>144</v>
      </c>
      <c r="O45" s="156">
        <f t="shared" si="37"/>
        <v>146</v>
      </c>
      <c r="P45" s="156">
        <f t="shared" si="37"/>
        <v>264</v>
      </c>
      <c r="R45" s="124">
        <v>0.0</v>
      </c>
      <c r="S45" s="125">
        <v>1.0</v>
      </c>
      <c r="T45" s="126">
        <v>0.0</v>
      </c>
      <c r="U45" s="126">
        <v>0.0</v>
      </c>
    </row>
    <row r="46">
      <c r="A46" s="132"/>
      <c r="B46" s="132"/>
      <c r="C46" s="74">
        <v>1.0</v>
      </c>
      <c r="D46" s="144">
        <v>38.0</v>
      </c>
      <c r="E46" s="145" t="s">
        <v>359</v>
      </c>
      <c r="F46" s="73">
        <v>1059.0</v>
      </c>
      <c r="G46" s="146">
        <v>172.0</v>
      </c>
      <c r="H46" s="147">
        <v>161.0</v>
      </c>
      <c r="I46" s="148">
        <v>170.0</v>
      </c>
      <c r="J46" s="149">
        <v>257.0</v>
      </c>
      <c r="K46" s="101">
        <v>25.0</v>
      </c>
      <c r="L46" s="150">
        <v>23.0</v>
      </c>
      <c r="M46" s="155">
        <f t="shared" ref="M46:P46" si="38">M$1*$G46+M$2*$H46+M$3*$I46+M$4*$J46+M$5*$K46+M$6*$L46</f>
        <v>197</v>
      </c>
      <c r="N46" s="155">
        <f t="shared" si="38"/>
        <v>184</v>
      </c>
      <c r="O46" s="156">
        <f t="shared" si="38"/>
        <v>170</v>
      </c>
      <c r="P46" s="156">
        <f t="shared" si="38"/>
        <v>257</v>
      </c>
      <c r="R46" s="124">
        <v>0.0</v>
      </c>
      <c r="S46" s="125">
        <v>0.0</v>
      </c>
      <c r="T46" s="126">
        <v>1.0</v>
      </c>
      <c r="U46" s="126">
        <v>0.0</v>
      </c>
    </row>
    <row r="47">
      <c r="A47" s="132"/>
      <c r="B47" s="132"/>
      <c r="C47" s="74">
        <v>1.0</v>
      </c>
      <c r="D47" s="144">
        <v>39.0</v>
      </c>
      <c r="E47" s="145" t="s">
        <v>360</v>
      </c>
      <c r="F47" s="73">
        <v>177.0</v>
      </c>
      <c r="G47" s="146">
        <v>23.0</v>
      </c>
      <c r="H47" s="147">
        <v>23.0</v>
      </c>
      <c r="I47" s="148">
        <v>21.0</v>
      </c>
      <c r="J47" s="149">
        <v>45.0</v>
      </c>
      <c r="K47" s="101">
        <v>5.0</v>
      </c>
      <c r="L47" s="150">
        <v>4.0</v>
      </c>
      <c r="M47" s="155">
        <f t="shared" ref="M47:P47" si="39">M$1*$G47+M$2*$H47+M$3*$I47+M$4*$J47+M$5*$K47+M$6*$L47</f>
        <v>28</v>
      </c>
      <c r="N47" s="155">
        <f t="shared" si="39"/>
        <v>27</v>
      </c>
      <c r="O47" s="156">
        <f t="shared" si="39"/>
        <v>21</v>
      </c>
      <c r="P47" s="156">
        <f t="shared" si="39"/>
        <v>45</v>
      </c>
      <c r="R47" s="124">
        <v>0.0</v>
      </c>
      <c r="S47" s="125">
        <v>0.0</v>
      </c>
      <c r="T47" s="126">
        <v>0.0</v>
      </c>
      <c r="U47" s="126">
        <v>1.0</v>
      </c>
    </row>
    <row r="48">
      <c r="A48" s="132"/>
      <c r="B48" s="132"/>
      <c r="C48" s="74">
        <v>1.0</v>
      </c>
      <c r="D48" s="144">
        <v>40.0</v>
      </c>
      <c r="E48" s="145" t="s">
        <v>251</v>
      </c>
      <c r="F48" s="73">
        <v>878.0</v>
      </c>
      <c r="G48" s="146">
        <v>84.0</v>
      </c>
      <c r="H48" s="147">
        <v>137.0</v>
      </c>
      <c r="I48" s="148">
        <v>108.0</v>
      </c>
      <c r="J48" s="149">
        <v>254.0</v>
      </c>
      <c r="K48" s="101">
        <v>29.0</v>
      </c>
      <c r="L48" s="150">
        <v>38.0</v>
      </c>
      <c r="M48" s="155">
        <f t="shared" ref="M48:P48" si="40">M$1*$G48+M$2*$H48+M$3*$I48+M$4*$J48+M$5*$K48+M$6*$L48</f>
        <v>113</v>
      </c>
      <c r="N48" s="155">
        <f t="shared" si="40"/>
        <v>175</v>
      </c>
      <c r="O48" s="156">
        <f t="shared" si="40"/>
        <v>108</v>
      </c>
      <c r="P48" s="156">
        <f t="shared" si="40"/>
        <v>254</v>
      </c>
      <c r="R48" s="124">
        <v>0.0</v>
      </c>
      <c r="S48" s="125">
        <v>0.0</v>
      </c>
      <c r="T48" s="126">
        <v>1.0</v>
      </c>
      <c r="U48" s="126">
        <v>0.0</v>
      </c>
    </row>
    <row r="49">
      <c r="A49" s="132"/>
      <c r="B49" s="132"/>
      <c r="C49" s="74">
        <v>1.0</v>
      </c>
      <c r="D49" s="144">
        <v>41.0</v>
      </c>
      <c r="E49" s="145" t="s">
        <v>252</v>
      </c>
      <c r="F49" s="73">
        <v>924.0</v>
      </c>
      <c r="G49" s="146">
        <v>127.0</v>
      </c>
      <c r="H49" s="147">
        <v>148.0</v>
      </c>
      <c r="I49" s="148">
        <v>106.0</v>
      </c>
      <c r="J49" s="149">
        <v>211.0</v>
      </c>
      <c r="K49" s="101">
        <v>20.0</v>
      </c>
      <c r="L49" s="150">
        <v>29.0</v>
      </c>
      <c r="M49" s="155">
        <f t="shared" ref="M49:P49" si="41">M$1*$G49+M$2*$H49+M$3*$I49+M$4*$J49+M$5*$K49+M$6*$L49</f>
        <v>147</v>
      </c>
      <c r="N49" s="155">
        <f t="shared" si="41"/>
        <v>177</v>
      </c>
      <c r="O49" s="156">
        <f t="shared" si="41"/>
        <v>106</v>
      </c>
      <c r="P49" s="156">
        <f t="shared" si="41"/>
        <v>211</v>
      </c>
      <c r="R49" s="124">
        <v>0.0</v>
      </c>
      <c r="S49" s="125">
        <v>0.0</v>
      </c>
      <c r="T49" s="126">
        <v>0.0</v>
      </c>
      <c r="U49" s="126">
        <v>1.0</v>
      </c>
    </row>
    <row r="50">
      <c r="A50" s="132"/>
      <c r="B50" s="132"/>
      <c r="C50" s="74">
        <v>1.0</v>
      </c>
      <c r="D50" s="144">
        <v>42.0</v>
      </c>
      <c r="E50" s="145" t="s">
        <v>253</v>
      </c>
      <c r="F50" s="73">
        <v>1414.0</v>
      </c>
      <c r="G50" s="146">
        <v>154.0</v>
      </c>
      <c r="H50" s="147">
        <v>206.0</v>
      </c>
      <c r="I50" s="148">
        <v>125.0</v>
      </c>
      <c r="J50" s="149">
        <v>354.0</v>
      </c>
      <c r="K50" s="101">
        <v>35.0</v>
      </c>
      <c r="L50" s="150">
        <v>58.0</v>
      </c>
      <c r="M50" s="155">
        <f t="shared" ref="M50:P50" si="42">M$1*$G50+M$2*$H50+M$3*$I50+M$4*$J50+M$5*$K50+M$6*$L50</f>
        <v>189</v>
      </c>
      <c r="N50" s="155">
        <f t="shared" si="42"/>
        <v>264</v>
      </c>
      <c r="O50" s="156">
        <f t="shared" si="42"/>
        <v>125</v>
      </c>
      <c r="P50" s="156">
        <f t="shared" si="42"/>
        <v>354</v>
      </c>
    </row>
    <row r="51">
      <c r="A51" s="132"/>
      <c r="B51" s="132"/>
      <c r="C51" s="74">
        <v>1.0</v>
      </c>
      <c r="D51" s="144">
        <v>43.0</v>
      </c>
      <c r="E51" s="145" t="s">
        <v>254</v>
      </c>
      <c r="F51" s="73">
        <v>1544.0</v>
      </c>
      <c r="G51" s="146">
        <v>230.0</v>
      </c>
      <c r="H51" s="147">
        <v>253.0</v>
      </c>
      <c r="I51" s="148">
        <v>162.0</v>
      </c>
      <c r="J51" s="149">
        <v>363.0</v>
      </c>
      <c r="K51" s="101">
        <v>38.0</v>
      </c>
      <c r="L51" s="150">
        <v>38.0</v>
      </c>
      <c r="M51" s="155">
        <f t="shared" ref="M51:P51" si="43">M$1*$G51+M$2*$H51+M$3*$I51+M$4*$J51+M$5*$K51+M$6*$L51</f>
        <v>268</v>
      </c>
      <c r="N51" s="155">
        <f t="shared" si="43"/>
        <v>291</v>
      </c>
      <c r="O51" s="156">
        <f t="shared" si="43"/>
        <v>162</v>
      </c>
      <c r="P51" s="156">
        <f t="shared" si="43"/>
        <v>363</v>
      </c>
    </row>
    <row r="52">
      <c r="A52" s="132"/>
      <c r="B52" s="132"/>
      <c r="C52" s="74">
        <v>1.0</v>
      </c>
      <c r="D52" s="144">
        <v>44.0</v>
      </c>
      <c r="E52" s="145" t="s">
        <v>361</v>
      </c>
      <c r="F52" s="73">
        <v>1059.0</v>
      </c>
      <c r="G52" s="146">
        <v>195.0</v>
      </c>
      <c r="H52" s="147">
        <v>159.0</v>
      </c>
      <c r="I52" s="148">
        <v>121.0</v>
      </c>
      <c r="J52" s="149">
        <v>267.0</v>
      </c>
      <c r="K52" s="101">
        <v>19.0</v>
      </c>
      <c r="L52" s="150">
        <v>24.0</v>
      </c>
      <c r="M52" s="155">
        <f t="shared" ref="M52:P52" si="44">M$1*$G52+M$2*$H52+M$3*$I52+M$4*$J52+M$5*$K52+M$6*$L52</f>
        <v>214</v>
      </c>
      <c r="N52" s="155">
        <f t="shared" si="44"/>
        <v>183</v>
      </c>
      <c r="O52" s="156">
        <f t="shared" si="44"/>
        <v>121</v>
      </c>
      <c r="P52" s="156">
        <f t="shared" si="44"/>
        <v>267</v>
      </c>
    </row>
    <row r="53">
      <c r="A53" s="132"/>
      <c r="B53" s="132"/>
      <c r="C53" s="74">
        <v>1.0</v>
      </c>
      <c r="D53" s="144">
        <v>45.0</v>
      </c>
      <c r="E53" s="145" t="s">
        <v>362</v>
      </c>
      <c r="F53" s="73">
        <v>719.0</v>
      </c>
      <c r="G53" s="146">
        <v>89.0</v>
      </c>
      <c r="H53" s="147">
        <v>115.0</v>
      </c>
      <c r="I53" s="148">
        <v>70.0</v>
      </c>
      <c r="J53" s="149">
        <v>179.0</v>
      </c>
      <c r="K53" s="101">
        <v>21.0</v>
      </c>
      <c r="L53" s="150">
        <v>26.0</v>
      </c>
      <c r="M53" s="155">
        <f t="shared" ref="M53:P53" si="45">M$1*$G53+M$2*$H53+M$3*$I53+M$4*$J53+M$5*$K53+M$6*$L53</f>
        <v>110</v>
      </c>
      <c r="N53" s="155">
        <f t="shared" si="45"/>
        <v>141</v>
      </c>
      <c r="O53" s="156">
        <f t="shared" si="45"/>
        <v>70</v>
      </c>
      <c r="P53" s="156">
        <f t="shared" si="45"/>
        <v>179</v>
      </c>
    </row>
    <row r="54">
      <c r="A54" s="132"/>
      <c r="B54" s="132"/>
      <c r="C54" s="74">
        <v>1.0</v>
      </c>
      <c r="D54" s="144">
        <v>46.0</v>
      </c>
      <c r="E54" s="145" t="s">
        <v>363</v>
      </c>
      <c r="F54" s="73">
        <v>2071.0</v>
      </c>
      <c r="G54" s="146">
        <v>332.0</v>
      </c>
      <c r="H54" s="147">
        <v>249.0</v>
      </c>
      <c r="I54" s="148">
        <v>389.0</v>
      </c>
      <c r="J54" s="149">
        <v>478.0</v>
      </c>
      <c r="K54" s="101">
        <v>31.0</v>
      </c>
      <c r="L54" s="150">
        <v>23.0</v>
      </c>
      <c r="M54" s="155">
        <f t="shared" ref="M54:P54" si="46">M$1*$G54+M$2*$H54+M$3*$I54+M$4*$J54+M$5*$K54+M$6*$L54</f>
        <v>363</v>
      </c>
      <c r="N54" s="155">
        <f t="shared" si="46"/>
        <v>272</v>
      </c>
      <c r="O54" s="156">
        <f t="shared" si="46"/>
        <v>389</v>
      </c>
      <c r="P54" s="156">
        <f t="shared" si="46"/>
        <v>478</v>
      </c>
    </row>
    <row r="55">
      <c r="A55" s="132"/>
      <c r="B55" s="132"/>
      <c r="C55" s="74">
        <v>1.0</v>
      </c>
      <c r="D55" s="144">
        <v>47.0</v>
      </c>
      <c r="E55" s="145" t="s">
        <v>364</v>
      </c>
      <c r="F55" s="73">
        <v>1700.0</v>
      </c>
      <c r="G55" s="146">
        <v>153.0</v>
      </c>
      <c r="H55" s="147">
        <v>104.0</v>
      </c>
      <c r="I55" s="148">
        <v>430.0</v>
      </c>
      <c r="J55" s="149">
        <v>573.0</v>
      </c>
      <c r="K55" s="101">
        <v>9.0</v>
      </c>
      <c r="L55" s="150">
        <v>4.0</v>
      </c>
      <c r="M55" s="155">
        <f t="shared" ref="M55:P55" si="47">M$1*$G55+M$2*$H55+M$3*$I55+M$4*$J55+M$5*$K55+M$6*$L55</f>
        <v>162</v>
      </c>
      <c r="N55" s="155">
        <f t="shared" si="47"/>
        <v>108</v>
      </c>
      <c r="O55" s="156">
        <f t="shared" si="47"/>
        <v>430</v>
      </c>
      <c r="P55" s="156">
        <f t="shared" si="47"/>
        <v>573</v>
      </c>
    </row>
    <row r="56">
      <c r="A56" s="132"/>
      <c r="B56" s="132"/>
      <c r="C56" s="74">
        <v>1.0</v>
      </c>
      <c r="D56" s="144">
        <v>48.0</v>
      </c>
      <c r="E56" s="145" t="s">
        <v>365</v>
      </c>
      <c r="F56" s="73">
        <v>269.0</v>
      </c>
      <c r="G56" s="146">
        <v>32.0</v>
      </c>
      <c r="H56" s="147">
        <v>34.0</v>
      </c>
      <c r="I56" s="148">
        <v>42.0</v>
      </c>
      <c r="J56" s="149">
        <v>66.0</v>
      </c>
      <c r="K56" s="101">
        <v>6.0</v>
      </c>
      <c r="L56" s="150">
        <v>6.0</v>
      </c>
      <c r="M56" s="155">
        <f t="shared" ref="M56:P56" si="48">M$1*$G56+M$2*$H56+M$3*$I56+M$4*$J56+M$5*$K56+M$6*$L56</f>
        <v>38</v>
      </c>
      <c r="N56" s="155">
        <f t="shared" si="48"/>
        <v>40</v>
      </c>
      <c r="O56" s="156">
        <f t="shared" si="48"/>
        <v>42</v>
      </c>
      <c r="P56" s="156">
        <f t="shared" si="48"/>
        <v>66</v>
      </c>
    </row>
    <row r="57">
      <c r="A57" s="132"/>
      <c r="B57" s="132"/>
      <c r="C57" s="74">
        <v>1.0</v>
      </c>
      <c r="D57" s="144">
        <v>49.0</v>
      </c>
      <c r="E57" s="145" t="s">
        <v>366</v>
      </c>
      <c r="F57" s="73">
        <v>154.0</v>
      </c>
      <c r="G57" s="146">
        <v>20.0</v>
      </c>
      <c r="H57" s="147">
        <v>14.0</v>
      </c>
      <c r="I57" s="148">
        <v>20.0</v>
      </c>
      <c r="J57" s="149">
        <v>37.0</v>
      </c>
      <c r="K57" s="101">
        <v>9.0</v>
      </c>
      <c r="L57" s="150">
        <v>2.0</v>
      </c>
      <c r="M57" s="155">
        <f t="shared" ref="M57:P57" si="49">M$1*$G57+M$2*$H57+M$3*$I57+M$4*$J57+M$5*$K57+M$6*$L57</f>
        <v>29</v>
      </c>
      <c r="N57" s="155">
        <f t="shared" si="49"/>
        <v>16</v>
      </c>
      <c r="O57" s="156">
        <f t="shared" si="49"/>
        <v>20</v>
      </c>
      <c r="P57" s="156">
        <f t="shared" si="49"/>
        <v>37</v>
      </c>
    </row>
    <row r="58">
      <c r="A58" s="132"/>
      <c r="B58" s="132"/>
      <c r="C58" s="74">
        <v>1.0</v>
      </c>
      <c r="D58" s="144">
        <v>50.0</v>
      </c>
      <c r="E58" s="145" t="s">
        <v>255</v>
      </c>
      <c r="F58" s="73">
        <v>1414.0</v>
      </c>
      <c r="G58" s="146">
        <v>163.0</v>
      </c>
      <c r="H58" s="147">
        <v>232.0</v>
      </c>
      <c r="I58" s="148">
        <v>134.0</v>
      </c>
      <c r="J58" s="149">
        <v>330.0</v>
      </c>
      <c r="K58" s="101">
        <v>34.0</v>
      </c>
      <c r="L58" s="150">
        <v>31.0</v>
      </c>
      <c r="M58" s="155">
        <f t="shared" ref="M58:P58" si="50">M$1*$G58+M$2*$H58+M$3*$I58+M$4*$J58+M$5*$K58+M$6*$L58</f>
        <v>197</v>
      </c>
      <c r="N58" s="155">
        <f t="shared" si="50"/>
        <v>263</v>
      </c>
      <c r="O58" s="156">
        <f t="shared" si="50"/>
        <v>134</v>
      </c>
      <c r="P58" s="156">
        <f t="shared" si="50"/>
        <v>330</v>
      </c>
    </row>
    <row r="59">
      <c r="A59" s="132"/>
      <c r="B59" s="132"/>
      <c r="C59" s="74">
        <v>1.0</v>
      </c>
      <c r="D59" s="144">
        <v>51.0</v>
      </c>
      <c r="E59" s="145" t="s">
        <v>369</v>
      </c>
      <c r="F59" s="73">
        <v>916.0</v>
      </c>
      <c r="G59" s="146">
        <v>53.0</v>
      </c>
      <c r="H59" s="147">
        <v>128.0</v>
      </c>
      <c r="I59" s="148">
        <v>32.0</v>
      </c>
      <c r="J59" s="149">
        <v>158.0</v>
      </c>
      <c r="K59" s="101">
        <v>25.0</v>
      </c>
      <c r="L59" s="150">
        <v>30.0</v>
      </c>
      <c r="M59" s="155">
        <f t="shared" ref="M59:P59" si="51">M$1*$G59+M$2*$H59+M$3*$I59+M$4*$J59+M$5*$K59+M$6*$L59</f>
        <v>78</v>
      </c>
      <c r="N59" s="155">
        <f t="shared" si="51"/>
        <v>158</v>
      </c>
      <c r="O59" s="156">
        <f t="shared" si="51"/>
        <v>32</v>
      </c>
      <c r="P59" s="156">
        <f t="shared" si="51"/>
        <v>158</v>
      </c>
    </row>
    <row r="60">
      <c r="A60" s="132"/>
      <c r="B60" s="132"/>
      <c r="C60" s="74">
        <v>1.0</v>
      </c>
      <c r="D60" s="144">
        <v>52.0</v>
      </c>
      <c r="E60" s="145" t="s">
        <v>370</v>
      </c>
      <c r="F60" s="73">
        <v>680.0</v>
      </c>
      <c r="G60" s="146">
        <v>71.0</v>
      </c>
      <c r="H60" s="147">
        <v>123.0</v>
      </c>
      <c r="I60" s="148">
        <v>40.0</v>
      </c>
      <c r="J60" s="149">
        <v>142.0</v>
      </c>
      <c r="K60" s="101">
        <v>22.0</v>
      </c>
      <c r="L60" s="150">
        <v>28.0</v>
      </c>
      <c r="M60" s="155">
        <f t="shared" ref="M60:P60" si="52">M$1*$G60+M$2*$H60+M$3*$I60+M$4*$J60+M$5*$K60+M$6*$L60</f>
        <v>93</v>
      </c>
      <c r="N60" s="155">
        <f t="shared" si="52"/>
        <v>151</v>
      </c>
      <c r="O60" s="156">
        <f t="shared" si="52"/>
        <v>40</v>
      </c>
      <c r="P60" s="156">
        <f t="shared" si="52"/>
        <v>142</v>
      </c>
    </row>
    <row r="61">
      <c r="A61" s="132"/>
      <c r="B61" s="132"/>
      <c r="C61" s="74">
        <v>1.0</v>
      </c>
      <c r="D61" s="144">
        <v>53.0</v>
      </c>
      <c r="E61" s="145" t="s">
        <v>448</v>
      </c>
      <c r="F61" s="73">
        <v>593.0</v>
      </c>
      <c r="G61" s="146">
        <v>48.0</v>
      </c>
      <c r="H61" s="147">
        <v>53.0</v>
      </c>
      <c r="I61" s="148">
        <v>61.0</v>
      </c>
      <c r="J61" s="149">
        <v>126.0</v>
      </c>
      <c r="K61" s="101">
        <v>21.0</v>
      </c>
      <c r="L61" s="150">
        <v>36.0</v>
      </c>
      <c r="M61" s="155">
        <f t="shared" ref="M61:P61" si="53">M$1*$G61+M$2*$H61+M$3*$I61+M$4*$J61+M$5*$K61+M$6*$L61</f>
        <v>69</v>
      </c>
      <c r="N61" s="155">
        <f t="shared" si="53"/>
        <v>89</v>
      </c>
      <c r="O61" s="156">
        <f t="shared" si="53"/>
        <v>61</v>
      </c>
      <c r="P61" s="156">
        <f t="shared" si="53"/>
        <v>126</v>
      </c>
    </row>
    <row r="62">
      <c r="A62" s="132"/>
      <c r="B62" s="132"/>
      <c r="C62" s="74">
        <v>1.0</v>
      </c>
      <c r="D62" s="144">
        <v>54.0</v>
      </c>
      <c r="E62" s="145" t="s">
        <v>449</v>
      </c>
      <c r="F62" s="73">
        <v>908.0</v>
      </c>
      <c r="G62" s="146">
        <v>109.0</v>
      </c>
      <c r="H62" s="147">
        <v>120.0</v>
      </c>
      <c r="I62" s="148">
        <v>89.0</v>
      </c>
      <c r="J62" s="149">
        <v>136.0</v>
      </c>
      <c r="K62" s="101">
        <v>25.0</v>
      </c>
      <c r="L62" s="150">
        <v>40.0</v>
      </c>
      <c r="M62" s="155">
        <f t="shared" ref="M62:P62" si="54">M$1*$G62+M$2*$H62+M$3*$I62+M$4*$J62+M$5*$K62+M$6*$L62</f>
        <v>134</v>
      </c>
      <c r="N62" s="155">
        <f t="shared" si="54"/>
        <v>160</v>
      </c>
      <c r="O62" s="156">
        <f t="shared" si="54"/>
        <v>89</v>
      </c>
      <c r="P62" s="156">
        <f t="shared" si="54"/>
        <v>136</v>
      </c>
    </row>
    <row r="63">
      <c r="A63" s="132"/>
      <c r="B63" s="132"/>
      <c r="C63" s="74">
        <v>1.0</v>
      </c>
      <c r="D63" s="144">
        <v>55.0</v>
      </c>
      <c r="E63" s="145" t="s">
        <v>450</v>
      </c>
      <c r="F63" s="73">
        <v>616.0</v>
      </c>
      <c r="G63" s="146">
        <v>58.0</v>
      </c>
      <c r="H63" s="147">
        <v>84.0</v>
      </c>
      <c r="I63" s="148">
        <v>44.0</v>
      </c>
      <c r="J63" s="149">
        <v>126.0</v>
      </c>
      <c r="K63" s="101">
        <v>21.0</v>
      </c>
      <c r="L63" s="150">
        <v>26.0</v>
      </c>
      <c r="M63" s="155">
        <f t="shared" ref="M63:P63" si="55">M$1*$G63+M$2*$H63+M$3*$I63+M$4*$J63+M$5*$K63+M$6*$L63</f>
        <v>79</v>
      </c>
      <c r="N63" s="155">
        <f t="shared" si="55"/>
        <v>110</v>
      </c>
      <c r="O63" s="156">
        <f t="shared" si="55"/>
        <v>44</v>
      </c>
      <c r="P63" s="156">
        <f t="shared" si="55"/>
        <v>126</v>
      </c>
    </row>
    <row r="64">
      <c r="A64" s="132"/>
      <c r="B64" s="132"/>
      <c r="C64" s="74">
        <v>1.0</v>
      </c>
      <c r="D64" s="144">
        <v>56.0</v>
      </c>
      <c r="E64" s="145" t="s">
        <v>451</v>
      </c>
      <c r="F64" s="73">
        <v>966.0</v>
      </c>
      <c r="G64" s="146">
        <v>151.0</v>
      </c>
      <c r="H64" s="147">
        <v>101.0</v>
      </c>
      <c r="I64" s="148">
        <v>177.0</v>
      </c>
      <c r="J64" s="149">
        <v>239.0</v>
      </c>
      <c r="K64" s="101">
        <v>16.0</v>
      </c>
      <c r="L64" s="150">
        <v>12.0</v>
      </c>
      <c r="M64" s="155">
        <f t="shared" ref="M64:P64" si="56">M$1*$G64+M$2*$H64+M$3*$I64+M$4*$J64+M$5*$K64+M$6*$L64</f>
        <v>167</v>
      </c>
      <c r="N64" s="155">
        <f t="shared" si="56"/>
        <v>113</v>
      </c>
      <c r="O64" s="156">
        <f t="shared" si="56"/>
        <v>177</v>
      </c>
      <c r="P64" s="156">
        <f t="shared" si="56"/>
        <v>239</v>
      </c>
    </row>
    <row r="65">
      <c r="A65" s="132"/>
      <c r="B65" s="132"/>
      <c r="C65" s="74">
        <v>1.0</v>
      </c>
      <c r="D65" s="144">
        <v>57.0</v>
      </c>
      <c r="E65" s="145" t="s">
        <v>452</v>
      </c>
      <c r="F65" s="73">
        <v>936.0</v>
      </c>
      <c r="G65" s="146">
        <v>194.0</v>
      </c>
      <c r="H65" s="147">
        <v>143.0</v>
      </c>
      <c r="I65" s="148">
        <v>111.0</v>
      </c>
      <c r="J65" s="149">
        <v>202.0</v>
      </c>
      <c r="K65" s="101">
        <v>21.0</v>
      </c>
      <c r="L65" s="150">
        <v>14.0</v>
      </c>
      <c r="M65" s="155">
        <f t="shared" ref="M65:P65" si="57">M$1*$G65+M$2*$H65+M$3*$I65+M$4*$J65+M$5*$K65+M$6*$L65</f>
        <v>215</v>
      </c>
      <c r="N65" s="155">
        <f t="shared" si="57"/>
        <v>157</v>
      </c>
      <c r="O65" s="156">
        <f t="shared" si="57"/>
        <v>111</v>
      </c>
      <c r="P65" s="156">
        <f t="shared" si="57"/>
        <v>202</v>
      </c>
    </row>
    <row r="66">
      <c r="A66" s="132"/>
      <c r="B66" s="132"/>
      <c r="C66" s="74">
        <v>1.0</v>
      </c>
      <c r="D66" s="144">
        <v>58.0</v>
      </c>
      <c r="E66" s="145" t="s">
        <v>453</v>
      </c>
      <c r="F66" s="73">
        <v>322.0</v>
      </c>
      <c r="G66" s="146">
        <v>36.0</v>
      </c>
      <c r="H66" s="147">
        <v>39.0</v>
      </c>
      <c r="I66" s="148">
        <v>30.0</v>
      </c>
      <c r="J66" s="149">
        <v>62.0</v>
      </c>
      <c r="K66" s="101">
        <v>11.0</v>
      </c>
      <c r="L66" s="150">
        <v>16.0</v>
      </c>
      <c r="M66" s="155">
        <f t="shared" ref="M66:P66" si="58">M$1*$G66+M$2*$H66+M$3*$I66+M$4*$J66+M$5*$K66+M$6*$L66</f>
        <v>47</v>
      </c>
      <c r="N66" s="155">
        <f t="shared" si="58"/>
        <v>55</v>
      </c>
      <c r="O66" s="156">
        <f t="shared" si="58"/>
        <v>30</v>
      </c>
      <c r="P66" s="156">
        <f t="shared" si="58"/>
        <v>62</v>
      </c>
    </row>
    <row r="67">
      <c r="A67" s="132"/>
      <c r="B67" s="132"/>
      <c r="C67" s="74">
        <v>1.0</v>
      </c>
      <c r="D67" s="144">
        <v>59.0</v>
      </c>
      <c r="E67" s="145" t="s">
        <v>454</v>
      </c>
      <c r="F67" s="73">
        <v>132.0</v>
      </c>
      <c r="G67" s="146">
        <v>13.0</v>
      </c>
      <c r="H67" s="147">
        <v>22.0</v>
      </c>
      <c r="I67" s="148">
        <v>14.0</v>
      </c>
      <c r="J67" s="149">
        <v>22.0</v>
      </c>
      <c r="K67" s="101">
        <v>5.0</v>
      </c>
      <c r="L67" s="150">
        <v>4.0</v>
      </c>
      <c r="M67" s="155">
        <f t="shared" ref="M67:P67" si="59">M$1*$G67+M$2*$H67+M$3*$I67+M$4*$J67+M$5*$K67+M$6*$L67</f>
        <v>18</v>
      </c>
      <c r="N67" s="155">
        <f t="shared" si="59"/>
        <v>26</v>
      </c>
      <c r="O67" s="156">
        <f t="shared" si="59"/>
        <v>14</v>
      </c>
      <c r="P67" s="156">
        <f t="shared" si="59"/>
        <v>22</v>
      </c>
    </row>
    <row r="68">
      <c r="A68" s="132"/>
      <c r="B68" s="132"/>
      <c r="C68" s="74">
        <v>0.0</v>
      </c>
      <c r="D68" s="144"/>
      <c r="E68" s="145"/>
      <c r="F68" s="73"/>
      <c r="G68" s="146"/>
      <c r="H68" s="147"/>
      <c r="I68" s="148"/>
      <c r="J68" s="149"/>
      <c r="K68" s="101"/>
      <c r="L68" s="150"/>
      <c r="M68" s="155">
        <f t="shared" ref="M68:P68" si="60">M$1*$G68+M$2*$H68+M$3*$I68+M$4*$J68+M$5*$K68+M$6*$L68</f>
        <v>0</v>
      </c>
      <c r="N68" s="155">
        <f t="shared" si="60"/>
        <v>0</v>
      </c>
      <c r="O68" s="156">
        <f t="shared" si="60"/>
        <v>0</v>
      </c>
      <c r="P68" s="156">
        <f t="shared" si="60"/>
        <v>0</v>
      </c>
    </row>
    <row r="69">
      <c r="A69" s="132"/>
      <c r="B69" s="132"/>
      <c r="C69" s="74">
        <v>0.0</v>
      </c>
      <c r="D69" s="144"/>
      <c r="E69" s="145"/>
      <c r="F69" s="73"/>
      <c r="G69" s="146"/>
      <c r="H69" s="147"/>
      <c r="I69" s="148"/>
      <c r="J69" s="149"/>
      <c r="K69" s="101"/>
      <c r="L69" s="150"/>
      <c r="M69" s="155">
        <f t="shared" ref="M69:P69" si="61">M$1*$G69+M$2*$H69+M$3*$I69+M$4*$J69+M$5*$K69+M$6*$L69</f>
        <v>0</v>
      </c>
      <c r="N69" s="155">
        <f t="shared" si="61"/>
        <v>0</v>
      </c>
      <c r="O69" s="156">
        <f t="shared" si="61"/>
        <v>0</v>
      </c>
      <c r="P69" s="156">
        <f t="shared" si="61"/>
        <v>0</v>
      </c>
    </row>
    <row r="70">
      <c r="A70" s="132"/>
      <c r="B70" s="132"/>
      <c r="C70" s="74">
        <v>0.0</v>
      </c>
      <c r="D70" s="144"/>
      <c r="E70" s="145"/>
      <c r="F70" s="73"/>
      <c r="G70" s="146"/>
      <c r="H70" s="147"/>
      <c r="I70" s="148"/>
      <c r="J70" s="149"/>
      <c r="K70" s="101"/>
      <c r="L70" s="150"/>
      <c r="M70" s="155">
        <f t="shared" ref="M70:P70" si="62">M$1*$G70+M$2*$H70+M$3*$I70+M$4*$J70+M$5*$K70+M$6*$L70</f>
        <v>0</v>
      </c>
      <c r="N70" s="155">
        <f t="shared" si="62"/>
        <v>0</v>
      </c>
      <c r="O70" s="156">
        <f t="shared" si="62"/>
        <v>0</v>
      </c>
      <c r="P70" s="156">
        <f t="shared" si="62"/>
        <v>0</v>
      </c>
    </row>
    <row r="71">
      <c r="A71" s="132"/>
      <c r="B71" s="132"/>
      <c r="C71" s="74">
        <v>0.0</v>
      </c>
      <c r="D71" s="144"/>
      <c r="E71" s="145"/>
      <c r="F71" s="73"/>
      <c r="G71" s="146"/>
      <c r="H71" s="147"/>
      <c r="I71" s="148"/>
      <c r="J71" s="149"/>
      <c r="K71" s="101"/>
      <c r="L71" s="150"/>
      <c r="M71" s="155">
        <f t="shared" ref="M71:P71" si="63">M$1*$G71+M$2*$H71+M$3*$I71+M$4*$J71+M$5*$K71+M$6*$L71</f>
        <v>0</v>
      </c>
      <c r="N71" s="155">
        <f t="shared" si="63"/>
        <v>0</v>
      </c>
      <c r="O71" s="156">
        <f t="shared" si="63"/>
        <v>0</v>
      </c>
      <c r="P71" s="156">
        <f t="shared" si="63"/>
        <v>0</v>
      </c>
    </row>
    <row r="72">
      <c r="A72" s="132"/>
      <c r="B72" s="132"/>
      <c r="C72" s="74">
        <v>0.0</v>
      </c>
      <c r="D72" s="144"/>
      <c r="E72" s="145"/>
      <c r="F72" s="73"/>
      <c r="G72" s="146"/>
      <c r="H72" s="147"/>
      <c r="I72" s="148"/>
      <c r="J72" s="149"/>
      <c r="K72" s="101"/>
      <c r="L72" s="150"/>
      <c r="M72" s="155">
        <f t="shared" ref="M72:P72" si="64">M$1*$G72+M$2*$H72+M$3*$I72+M$4*$J72+M$5*$K72+M$6*$L72</f>
        <v>0</v>
      </c>
      <c r="N72" s="155">
        <f t="shared" si="64"/>
        <v>0</v>
      </c>
      <c r="O72" s="156">
        <f t="shared" si="64"/>
        <v>0</v>
      </c>
      <c r="P72" s="156">
        <f t="shared" si="64"/>
        <v>0</v>
      </c>
    </row>
    <row r="73">
      <c r="A73" s="132"/>
      <c r="B73" s="132"/>
      <c r="C73" s="74">
        <v>0.0</v>
      </c>
      <c r="D73" s="144"/>
      <c r="E73" s="145"/>
      <c r="F73" s="73"/>
      <c r="G73" s="146"/>
      <c r="H73" s="147"/>
      <c r="I73" s="148"/>
      <c r="J73" s="149"/>
      <c r="K73" s="101"/>
      <c r="L73" s="150"/>
      <c r="M73" s="155">
        <f t="shared" ref="M73:P73" si="65">M$1*$G73+M$2*$H73+M$3*$I73+M$4*$J73+M$5*$K73+M$6*$L73</f>
        <v>0</v>
      </c>
      <c r="N73" s="155">
        <f t="shared" si="65"/>
        <v>0</v>
      </c>
      <c r="O73" s="156">
        <f t="shared" si="65"/>
        <v>0</v>
      </c>
      <c r="P73" s="156">
        <f t="shared" si="65"/>
        <v>0</v>
      </c>
    </row>
    <row r="74">
      <c r="A74" s="132"/>
      <c r="B74" s="132"/>
      <c r="C74" s="74">
        <v>0.0</v>
      </c>
      <c r="D74" s="144"/>
      <c r="E74" s="145"/>
      <c r="F74" s="73"/>
      <c r="G74" s="146"/>
      <c r="H74" s="147"/>
      <c r="I74" s="148"/>
      <c r="J74" s="149"/>
      <c r="K74" s="101"/>
      <c r="L74" s="150"/>
      <c r="M74" s="155">
        <f t="shared" ref="M74:P74" si="66">M$1*$G74+M$2*$H74+M$3*$I74+M$4*$J74+M$5*$K74+M$6*$L74</f>
        <v>0</v>
      </c>
      <c r="N74" s="155">
        <f t="shared" si="66"/>
        <v>0</v>
      </c>
      <c r="O74" s="156">
        <f t="shared" si="66"/>
        <v>0</v>
      </c>
      <c r="P74" s="156">
        <f t="shared" si="66"/>
        <v>0</v>
      </c>
    </row>
    <row r="75">
      <c r="A75" s="132"/>
      <c r="B75" s="132"/>
      <c r="C75" s="74">
        <v>0.0</v>
      </c>
      <c r="D75" s="144"/>
      <c r="E75" s="145"/>
      <c r="F75" s="73"/>
      <c r="G75" s="146"/>
      <c r="H75" s="147"/>
      <c r="I75" s="148"/>
      <c r="J75" s="149"/>
      <c r="K75" s="101"/>
      <c r="L75" s="150"/>
      <c r="M75" s="155">
        <f t="shared" ref="M75:P75" si="67">M$1*$G75+M$2*$H75+M$3*$I75+M$4*$J75+M$5*$K75+M$6*$L75</f>
        <v>0</v>
      </c>
      <c r="N75" s="155">
        <f t="shared" si="67"/>
        <v>0</v>
      </c>
      <c r="O75" s="156">
        <f t="shared" si="67"/>
        <v>0</v>
      </c>
      <c r="P75" s="156">
        <f t="shared" si="67"/>
        <v>0</v>
      </c>
    </row>
    <row r="76">
      <c r="A76" s="132"/>
      <c r="B76" s="132"/>
      <c r="C76" s="74">
        <v>0.0</v>
      </c>
      <c r="D76" s="144"/>
      <c r="E76" s="145"/>
      <c r="F76" s="73"/>
      <c r="G76" s="146"/>
      <c r="H76" s="147"/>
      <c r="I76" s="148"/>
      <c r="J76" s="149"/>
      <c r="K76" s="101"/>
      <c r="L76" s="150"/>
      <c r="M76" s="155">
        <f t="shared" ref="M76:P76" si="68">M$1*$G76+M$2*$H76+M$3*$I76+M$4*$J76+M$5*$K76+M$6*$L76</f>
        <v>0</v>
      </c>
      <c r="N76" s="155">
        <f t="shared" si="68"/>
        <v>0</v>
      </c>
      <c r="O76" s="156">
        <f t="shared" si="68"/>
        <v>0</v>
      </c>
      <c r="P76" s="156">
        <f t="shared" si="68"/>
        <v>0</v>
      </c>
    </row>
    <row r="77">
      <c r="A77" s="132"/>
      <c r="B77" s="132"/>
      <c r="C77" s="74">
        <v>0.0</v>
      </c>
      <c r="D77" s="144"/>
      <c r="E77" s="145"/>
      <c r="F77" s="73"/>
      <c r="G77" s="146"/>
      <c r="H77" s="147"/>
      <c r="I77" s="148"/>
      <c r="J77" s="149"/>
      <c r="K77" s="101"/>
      <c r="L77" s="150"/>
      <c r="M77" s="155">
        <f t="shared" ref="M77:P77" si="69">M$1*$G77+M$2*$H77+M$3*$I77+M$4*$J77+M$5*$K77+M$6*$L77</f>
        <v>0</v>
      </c>
      <c r="N77" s="155">
        <f t="shared" si="69"/>
        <v>0</v>
      </c>
      <c r="O77" s="156">
        <f t="shared" si="69"/>
        <v>0</v>
      </c>
      <c r="P77" s="156">
        <f t="shared" si="69"/>
        <v>0</v>
      </c>
    </row>
    <row r="78">
      <c r="A78" s="132"/>
      <c r="B78" s="132"/>
      <c r="C78" s="74">
        <v>0.0</v>
      </c>
      <c r="D78" s="144"/>
      <c r="E78" s="145"/>
      <c r="F78" s="73"/>
      <c r="G78" s="146"/>
      <c r="H78" s="147"/>
      <c r="I78" s="148"/>
      <c r="J78" s="149"/>
      <c r="K78" s="101"/>
      <c r="L78" s="150"/>
      <c r="M78" s="155">
        <f t="shared" ref="M78:P78" si="70">M$1*$G78+M$2*$H78+M$3*$I78+M$4*$J78+M$5*$K78+M$6*$L78</f>
        <v>0</v>
      </c>
      <c r="N78" s="155">
        <f t="shared" si="70"/>
        <v>0</v>
      </c>
      <c r="O78" s="156">
        <f t="shared" si="70"/>
        <v>0</v>
      </c>
      <c r="P78" s="156">
        <f t="shared" si="70"/>
        <v>0</v>
      </c>
    </row>
    <row r="79">
      <c r="A79" s="132"/>
      <c r="B79" s="132"/>
      <c r="C79" s="74">
        <v>0.0</v>
      </c>
      <c r="D79" s="144"/>
      <c r="E79" s="145"/>
      <c r="F79" s="73"/>
      <c r="G79" s="146"/>
      <c r="H79" s="147"/>
      <c r="I79" s="148"/>
      <c r="J79" s="149"/>
      <c r="K79" s="101"/>
      <c r="L79" s="150"/>
      <c r="M79" s="155">
        <f t="shared" ref="M79:P79" si="71">M$1*$G79+M$2*$H79+M$3*$I79+M$4*$J79+M$5*$K79+M$6*$L79</f>
        <v>0</v>
      </c>
      <c r="N79" s="155">
        <f t="shared" si="71"/>
        <v>0</v>
      </c>
      <c r="O79" s="156">
        <f t="shared" si="71"/>
        <v>0</v>
      </c>
      <c r="P79" s="156">
        <f t="shared" si="71"/>
        <v>0</v>
      </c>
    </row>
    <row r="80">
      <c r="A80" s="132"/>
      <c r="B80" s="132"/>
      <c r="C80" s="74">
        <v>0.0</v>
      </c>
      <c r="D80" s="144"/>
      <c r="E80" s="145"/>
      <c r="F80" s="73"/>
      <c r="G80" s="146"/>
      <c r="H80" s="147"/>
      <c r="I80" s="148"/>
      <c r="J80" s="149"/>
      <c r="K80" s="101"/>
      <c r="L80" s="150"/>
      <c r="M80" s="155">
        <f t="shared" ref="M80:P80" si="72">M$1*$G80+M$2*$H80+M$3*$I80+M$4*$J80+M$5*$K80+M$6*$L80</f>
        <v>0</v>
      </c>
      <c r="N80" s="155">
        <f t="shared" si="72"/>
        <v>0</v>
      </c>
      <c r="O80" s="156">
        <f t="shared" si="72"/>
        <v>0</v>
      </c>
      <c r="P80" s="156">
        <f t="shared" si="72"/>
        <v>0</v>
      </c>
    </row>
    <row r="81">
      <c r="A81" s="132"/>
      <c r="B81" s="132"/>
      <c r="C81" s="74">
        <v>0.0</v>
      </c>
      <c r="D81" s="144"/>
      <c r="E81" s="145"/>
      <c r="F81" s="73"/>
      <c r="G81" s="146"/>
      <c r="H81" s="147"/>
      <c r="I81" s="148"/>
      <c r="J81" s="149"/>
      <c r="K81" s="101"/>
      <c r="L81" s="150"/>
      <c r="M81" s="155">
        <f t="shared" ref="M81:P81" si="73">M$1*$G81+M$2*$H81+M$3*$I81+M$4*$J81+M$5*$K81+M$6*$L81</f>
        <v>0</v>
      </c>
      <c r="N81" s="155">
        <f t="shared" si="73"/>
        <v>0</v>
      </c>
      <c r="O81" s="156">
        <f t="shared" si="73"/>
        <v>0</v>
      </c>
      <c r="P81" s="156">
        <f t="shared" si="73"/>
        <v>0</v>
      </c>
    </row>
    <row r="82">
      <c r="A82" s="132"/>
      <c r="B82" s="132"/>
      <c r="C82" s="74">
        <v>0.0</v>
      </c>
      <c r="D82" s="144"/>
      <c r="E82" s="145"/>
      <c r="F82" s="73"/>
      <c r="G82" s="146"/>
      <c r="H82" s="147"/>
      <c r="I82" s="148"/>
      <c r="J82" s="149"/>
      <c r="K82" s="101"/>
      <c r="L82" s="150"/>
      <c r="M82" s="155">
        <f t="shared" ref="M82:P82" si="74">M$1*$G82+M$2*$H82+M$3*$I82+M$4*$J82+M$5*$K82+M$6*$L82</f>
        <v>0</v>
      </c>
      <c r="N82" s="155">
        <f t="shared" si="74"/>
        <v>0</v>
      </c>
      <c r="O82" s="156">
        <f t="shared" si="74"/>
        <v>0</v>
      </c>
      <c r="P82" s="156">
        <f t="shared" si="74"/>
        <v>0</v>
      </c>
    </row>
    <row r="83">
      <c r="A83" s="132"/>
      <c r="B83" s="132"/>
      <c r="C83" s="74">
        <v>0.0</v>
      </c>
      <c r="D83" s="144"/>
      <c r="E83" s="145"/>
      <c r="F83" s="73"/>
      <c r="G83" s="146"/>
      <c r="H83" s="147"/>
      <c r="I83" s="148"/>
      <c r="J83" s="149"/>
      <c r="K83" s="101"/>
      <c r="L83" s="150"/>
      <c r="M83" s="155">
        <f t="shared" ref="M83:P83" si="75">M$1*$G83+M$2*$H83+M$3*$I83+M$4*$J83+M$5*$K83+M$6*$L83</f>
        <v>0</v>
      </c>
      <c r="N83" s="155">
        <f t="shared" si="75"/>
        <v>0</v>
      </c>
      <c r="O83" s="156">
        <f t="shared" si="75"/>
        <v>0</v>
      </c>
      <c r="P83" s="156">
        <f t="shared" si="75"/>
        <v>0</v>
      </c>
    </row>
    <row r="84">
      <c r="A84" s="132"/>
      <c r="B84" s="132"/>
      <c r="C84" s="74">
        <v>0.0</v>
      </c>
      <c r="D84" s="144"/>
      <c r="E84" s="145"/>
      <c r="F84" s="73"/>
      <c r="G84" s="146"/>
      <c r="H84" s="147"/>
      <c r="I84" s="148"/>
      <c r="J84" s="149"/>
      <c r="K84" s="101"/>
      <c r="L84" s="150"/>
      <c r="M84" s="155">
        <f t="shared" ref="M84:P84" si="76">M$1*$G84+M$2*$H84+M$3*$I84+M$4*$J84+M$5*$K84+M$6*$L84</f>
        <v>0</v>
      </c>
      <c r="N84" s="155">
        <f t="shared" si="76"/>
        <v>0</v>
      </c>
      <c r="O84" s="156">
        <f t="shared" si="76"/>
        <v>0</v>
      </c>
      <c r="P84" s="156">
        <f t="shared" si="76"/>
        <v>0</v>
      </c>
    </row>
    <row r="85">
      <c r="A85" s="132"/>
      <c r="B85" s="132"/>
      <c r="C85" s="74">
        <v>0.0</v>
      </c>
      <c r="D85" s="144"/>
      <c r="E85" s="145"/>
      <c r="F85" s="73"/>
      <c r="G85" s="146"/>
      <c r="H85" s="147"/>
      <c r="I85" s="148"/>
      <c r="J85" s="149"/>
      <c r="K85" s="101"/>
      <c r="L85" s="150"/>
      <c r="M85" s="155">
        <f t="shared" ref="M85:P85" si="77">M$1*$G85+M$2*$H85+M$3*$I85+M$4*$J85+M$5*$K85+M$6*$L85</f>
        <v>0</v>
      </c>
      <c r="N85" s="155">
        <f t="shared" si="77"/>
        <v>0</v>
      </c>
      <c r="O85" s="156">
        <f t="shared" si="77"/>
        <v>0</v>
      </c>
      <c r="P85" s="156">
        <f t="shared" si="77"/>
        <v>0</v>
      </c>
    </row>
    <row r="86">
      <c r="A86" s="132"/>
      <c r="B86" s="132"/>
      <c r="C86" s="74">
        <v>0.0</v>
      </c>
      <c r="D86" s="144"/>
      <c r="E86" s="145"/>
      <c r="F86" s="73"/>
      <c r="G86" s="146"/>
      <c r="H86" s="147"/>
      <c r="I86" s="148"/>
      <c r="J86" s="149"/>
      <c r="K86" s="101"/>
      <c r="L86" s="150"/>
      <c r="M86" s="155">
        <f t="shared" ref="M86:P86" si="78">M$1*$G86+M$2*$H86+M$3*$I86+M$4*$J86+M$5*$K86+M$6*$L86</f>
        <v>0</v>
      </c>
      <c r="N86" s="155">
        <f t="shared" si="78"/>
        <v>0</v>
      </c>
      <c r="O86" s="156">
        <f t="shared" si="78"/>
        <v>0</v>
      </c>
      <c r="P86" s="156">
        <f t="shared" si="78"/>
        <v>0</v>
      </c>
    </row>
    <row r="87">
      <c r="A87" s="132"/>
      <c r="B87" s="132"/>
      <c r="C87" s="74">
        <v>0.0</v>
      </c>
      <c r="D87" s="144"/>
      <c r="E87" s="145"/>
      <c r="F87" s="73"/>
      <c r="G87" s="146"/>
      <c r="H87" s="147"/>
      <c r="I87" s="148"/>
      <c r="J87" s="149"/>
      <c r="K87" s="101"/>
      <c r="L87" s="150"/>
      <c r="M87" s="155">
        <f t="shared" ref="M87:P87" si="79">M$1*$G87+M$2*$H87+M$3*$I87+M$4*$J87+M$5*$K87+M$6*$L87</f>
        <v>0</v>
      </c>
      <c r="N87" s="155">
        <f t="shared" si="79"/>
        <v>0</v>
      </c>
      <c r="O87" s="156">
        <f t="shared" si="79"/>
        <v>0</v>
      </c>
      <c r="P87" s="156">
        <f t="shared" si="79"/>
        <v>0</v>
      </c>
    </row>
    <row r="88">
      <c r="A88" s="132"/>
      <c r="B88" s="132"/>
      <c r="C88" s="74">
        <v>0.0</v>
      </c>
      <c r="D88" s="144"/>
      <c r="E88" s="145"/>
      <c r="F88" s="73"/>
      <c r="G88" s="146"/>
      <c r="H88" s="147"/>
      <c r="I88" s="148"/>
      <c r="J88" s="149"/>
      <c r="K88" s="101"/>
      <c r="L88" s="150"/>
      <c r="M88" s="155">
        <f t="shared" ref="M88:P88" si="80">M$1*$G88+M$2*$H88+M$3*$I88+M$4*$J88+M$5*$K88+M$6*$L88</f>
        <v>0</v>
      </c>
      <c r="N88" s="155">
        <f t="shared" si="80"/>
        <v>0</v>
      </c>
      <c r="O88" s="156">
        <f t="shared" si="80"/>
        <v>0</v>
      </c>
      <c r="P88" s="156">
        <f t="shared" si="80"/>
        <v>0</v>
      </c>
    </row>
    <row r="89">
      <c r="A89" s="132"/>
      <c r="B89" s="132"/>
      <c r="C89" s="74">
        <v>0.0</v>
      </c>
      <c r="D89" s="144"/>
      <c r="E89" s="145"/>
      <c r="F89" s="73"/>
      <c r="G89" s="146"/>
      <c r="H89" s="147"/>
      <c r="I89" s="148"/>
      <c r="J89" s="149"/>
      <c r="K89" s="101"/>
      <c r="L89" s="150"/>
      <c r="M89" s="155">
        <f t="shared" ref="M89:P89" si="81">M$1*$G89+M$2*$H89+M$3*$I89+M$4*$J89+M$5*$K89+M$6*$L89</f>
        <v>0</v>
      </c>
      <c r="N89" s="155">
        <f t="shared" si="81"/>
        <v>0</v>
      </c>
      <c r="O89" s="156">
        <f t="shared" si="81"/>
        <v>0</v>
      </c>
      <c r="P89" s="156">
        <f t="shared" si="81"/>
        <v>0</v>
      </c>
    </row>
    <row r="90">
      <c r="A90" s="132"/>
      <c r="B90" s="132"/>
      <c r="C90" s="74">
        <v>0.0</v>
      </c>
      <c r="D90" s="144"/>
      <c r="E90" s="145"/>
      <c r="F90" s="73"/>
      <c r="G90" s="146"/>
      <c r="H90" s="147"/>
      <c r="I90" s="148"/>
      <c r="J90" s="149"/>
      <c r="K90" s="101"/>
      <c r="L90" s="150"/>
      <c r="M90" s="155">
        <f t="shared" ref="M90:P90" si="82">M$1*$G90+M$2*$H90+M$3*$I90+M$4*$J90+M$5*$K90+M$6*$L90</f>
        <v>0</v>
      </c>
      <c r="N90" s="155">
        <f t="shared" si="82"/>
        <v>0</v>
      </c>
      <c r="O90" s="156">
        <f t="shared" si="82"/>
        <v>0</v>
      </c>
      <c r="P90" s="156">
        <f t="shared" si="82"/>
        <v>0</v>
      </c>
    </row>
    <row r="91">
      <c r="A91" s="132"/>
      <c r="B91" s="132"/>
      <c r="C91" s="74">
        <v>0.0</v>
      </c>
      <c r="D91" s="144"/>
      <c r="E91" s="145"/>
      <c r="F91" s="73"/>
      <c r="G91" s="146"/>
      <c r="H91" s="147"/>
      <c r="I91" s="148"/>
      <c r="J91" s="149"/>
      <c r="K91" s="101"/>
      <c r="L91" s="150"/>
      <c r="M91" s="155">
        <f t="shared" ref="M91:P91" si="83">M$1*$G91+M$2*$H91+M$3*$I91+M$4*$J91+M$5*$K91+M$6*$L91</f>
        <v>0</v>
      </c>
      <c r="N91" s="155">
        <f t="shared" si="83"/>
        <v>0</v>
      </c>
      <c r="O91" s="156">
        <f t="shared" si="83"/>
        <v>0</v>
      </c>
      <c r="P91" s="156">
        <f t="shared" si="83"/>
        <v>0</v>
      </c>
    </row>
    <row r="92">
      <c r="A92" s="132"/>
      <c r="B92" s="132"/>
      <c r="C92" s="74">
        <v>0.0</v>
      </c>
      <c r="D92" s="144"/>
      <c r="E92" s="145"/>
      <c r="F92" s="73"/>
      <c r="G92" s="146"/>
      <c r="H92" s="147"/>
      <c r="I92" s="148"/>
      <c r="J92" s="149"/>
      <c r="K92" s="101"/>
      <c r="L92" s="150"/>
      <c r="M92" s="155">
        <f t="shared" ref="M92:P92" si="84">M$1*$G92+M$2*$H92+M$3*$I92+M$4*$J92+M$5*$K92+M$6*$L92</f>
        <v>0</v>
      </c>
      <c r="N92" s="155">
        <f t="shared" si="84"/>
        <v>0</v>
      </c>
      <c r="O92" s="156">
        <f t="shared" si="84"/>
        <v>0</v>
      </c>
      <c r="P92" s="156">
        <f t="shared" si="84"/>
        <v>0</v>
      </c>
    </row>
    <row r="93">
      <c r="A93" s="132"/>
      <c r="B93" s="132"/>
      <c r="C93" s="74">
        <v>0.0</v>
      </c>
      <c r="D93" s="144"/>
      <c r="E93" s="145"/>
      <c r="F93" s="73"/>
      <c r="G93" s="146"/>
      <c r="H93" s="147"/>
      <c r="I93" s="148"/>
      <c r="J93" s="149"/>
      <c r="K93" s="101"/>
      <c r="L93" s="150"/>
      <c r="M93" s="155">
        <f t="shared" ref="M93:P93" si="85">M$1*$G93+M$2*$H93+M$3*$I93+M$4*$J93+M$5*$K93+M$6*$L93</f>
        <v>0</v>
      </c>
      <c r="N93" s="155">
        <f t="shared" si="85"/>
        <v>0</v>
      </c>
      <c r="O93" s="156">
        <f t="shared" si="85"/>
        <v>0</v>
      </c>
      <c r="P93" s="156">
        <f t="shared" si="85"/>
        <v>0</v>
      </c>
    </row>
    <row r="94">
      <c r="A94" s="132"/>
      <c r="B94" s="132"/>
      <c r="C94" s="74">
        <v>0.0</v>
      </c>
      <c r="D94" s="144"/>
      <c r="E94" s="145"/>
      <c r="F94" s="73"/>
      <c r="G94" s="146"/>
      <c r="H94" s="147"/>
      <c r="I94" s="148"/>
      <c r="J94" s="149"/>
      <c r="K94" s="101"/>
      <c r="L94" s="150"/>
      <c r="M94" s="155">
        <f t="shared" ref="M94:P94" si="86">M$1*$G94+M$2*$H94+M$3*$I94+M$4*$J94+M$5*$K94+M$6*$L94</f>
        <v>0</v>
      </c>
      <c r="N94" s="155">
        <f t="shared" si="86"/>
        <v>0</v>
      </c>
      <c r="O94" s="156">
        <f t="shared" si="86"/>
        <v>0</v>
      </c>
      <c r="P94" s="156">
        <f t="shared" si="86"/>
        <v>0</v>
      </c>
    </row>
    <row r="95">
      <c r="A95" s="132"/>
      <c r="B95" s="132"/>
      <c r="C95" s="74">
        <v>0.0</v>
      </c>
      <c r="D95" s="144"/>
      <c r="E95" s="145"/>
      <c r="F95" s="73"/>
      <c r="G95" s="146"/>
      <c r="H95" s="147"/>
      <c r="I95" s="148"/>
      <c r="J95" s="149"/>
      <c r="K95" s="101"/>
      <c r="L95" s="150"/>
      <c r="M95" s="155">
        <f t="shared" ref="M95:P95" si="87">M$1*$G95+M$2*$H95+M$3*$I95+M$4*$J95+M$5*$K95+M$6*$L95</f>
        <v>0</v>
      </c>
      <c r="N95" s="155">
        <f t="shared" si="87"/>
        <v>0</v>
      </c>
      <c r="O95" s="156">
        <f t="shared" si="87"/>
        <v>0</v>
      </c>
      <c r="P95" s="156">
        <f t="shared" si="87"/>
        <v>0</v>
      </c>
    </row>
    <row r="96">
      <c r="A96" s="132"/>
      <c r="B96" s="132"/>
      <c r="C96" s="74">
        <v>0.0</v>
      </c>
      <c r="D96" s="144"/>
      <c r="E96" s="145"/>
      <c r="F96" s="73"/>
      <c r="G96" s="146"/>
      <c r="H96" s="147"/>
      <c r="I96" s="148"/>
      <c r="J96" s="149"/>
      <c r="K96" s="101"/>
      <c r="L96" s="150"/>
      <c r="M96" s="155">
        <f t="shared" ref="M96:P96" si="88">M$1*$G96+M$2*$H96+M$3*$I96+M$4*$J96+M$5*$K96+M$6*$L96</f>
        <v>0</v>
      </c>
      <c r="N96" s="155">
        <f t="shared" si="88"/>
        <v>0</v>
      </c>
      <c r="O96" s="156">
        <f t="shared" si="88"/>
        <v>0</v>
      </c>
      <c r="P96" s="156">
        <f t="shared" si="88"/>
        <v>0</v>
      </c>
    </row>
    <row r="97">
      <c r="A97" s="132"/>
      <c r="B97" s="132"/>
      <c r="C97" s="74">
        <v>0.0</v>
      </c>
      <c r="D97" s="144"/>
      <c r="E97" s="145"/>
      <c r="F97" s="73"/>
      <c r="G97" s="146"/>
      <c r="H97" s="147"/>
      <c r="I97" s="148"/>
      <c r="J97" s="149"/>
      <c r="K97" s="101"/>
      <c r="L97" s="150"/>
      <c r="M97" s="155">
        <f t="shared" ref="M97:P97" si="89">M$1*$G97+M$2*$H97+M$3*$I97+M$4*$J97+M$5*$K97+M$6*$L97</f>
        <v>0</v>
      </c>
      <c r="N97" s="155">
        <f t="shared" si="89"/>
        <v>0</v>
      </c>
      <c r="O97" s="156">
        <f t="shared" si="89"/>
        <v>0</v>
      </c>
      <c r="P97" s="156">
        <f t="shared" si="89"/>
        <v>0</v>
      </c>
    </row>
    <row r="98">
      <c r="A98" s="132"/>
      <c r="B98" s="132"/>
      <c r="C98" s="74">
        <v>0.0</v>
      </c>
      <c r="D98" s="144"/>
      <c r="E98" s="145"/>
      <c r="F98" s="73"/>
      <c r="G98" s="146"/>
      <c r="H98" s="147"/>
      <c r="I98" s="148"/>
      <c r="J98" s="149"/>
      <c r="K98" s="101"/>
      <c r="L98" s="150"/>
      <c r="M98" s="155">
        <f t="shared" ref="M98:P98" si="90">M$1*$G98+M$2*$H98+M$3*$I98+M$4*$J98+M$5*$K98+M$6*$L98</f>
        <v>0</v>
      </c>
      <c r="N98" s="155">
        <f t="shared" si="90"/>
        <v>0</v>
      </c>
      <c r="O98" s="156">
        <f t="shared" si="90"/>
        <v>0</v>
      </c>
      <c r="P98" s="156">
        <f t="shared" si="90"/>
        <v>0</v>
      </c>
    </row>
    <row r="99">
      <c r="A99" s="132"/>
      <c r="B99" s="132"/>
      <c r="C99" s="74">
        <v>0.0</v>
      </c>
      <c r="D99" s="144"/>
      <c r="E99" s="145"/>
      <c r="F99" s="73"/>
      <c r="G99" s="146"/>
      <c r="H99" s="147"/>
      <c r="I99" s="148"/>
      <c r="J99" s="149"/>
      <c r="K99" s="101"/>
      <c r="L99" s="150"/>
      <c r="M99" s="155">
        <f t="shared" ref="M99:P99" si="91">M$1*$G99+M$2*$H99+M$3*$I99+M$4*$J99+M$5*$K99+M$6*$L99</f>
        <v>0</v>
      </c>
      <c r="N99" s="155">
        <f t="shared" si="91"/>
        <v>0</v>
      </c>
      <c r="O99" s="156">
        <f t="shared" si="91"/>
        <v>0</v>
      </c>
      <c r="P99" s="156">
        <f t="shared" si="91"/>
        <v>0</v>
      </c>
    </row>
    <row r="100">
      <c r="A100" s="132"/>
      <c r="B100" s="132"/>
      <c r="C100" s="74">
        <v>0.0</v>
      </c>
      <c r="D100" s="144"/>
      <c r="E100" s="145"/>
      <c r="F100" s="73"/>
      <c r="G100" s="146"/>
      <c r="H100" s="147"/>
      <c r="I100" s="148"/>
      <c r="J100" s="149"/>
      <c r="K100" s="101"/>
      <c r="L100" s="150"/>
      <c r="M100" s="155">
        <f t="shared" ref="M100:P100" si="92">M$1*$G100+M$2*$H100+M$3*$I100+M$4*$J100+M$5*$K100+M$6*$L100</f>
        <v>0</v>
      </c>
      <c r="N100" s="155">
        <f t="shared" si="92"/>
        <v>0</v>
      </c>
      <c r="O100" s="156">
        <f t="shared" si="92"/>
        <v>0</v>
      </c>
      <c r="P100" s="156">
        <f t="shared" si="92"/>
        <v>0</v>
      </c>
    </row>
    <row r="101">
      <c r="A101" s="132"/>
      <c r="B101" s="132"/>
      <c r="C101" s="74">
        <v>0.0</v>
      </c>
      <c r="D101" s="144"/>
      <c r="E101" s="145"/>
      <c r="F101" s="73"/>
      <c r="G101" s="146"/>
      <c r="H101" s="147"/>
      <c r="I101" s="148"/>
      <c r="J101" s="149"/>
      <c r="K101" s="101"/>
      <c r="L101" s="150"/>
      <c r="M101" s="155">
        <f t="shared" ref="M101:P101" si="93">M$1*$G101+M$2*$H101+M$3*$I101+M$4*$J101+M$5*$K101+M$6*$L101</f>
        <v>0</v>
      </c>
      <c r="N101" s="155">
        <f t="shared" si="93"/>
        <v>0</v>
      </c>
      <c r="O101" s="156">
        <f t="shared" si="93"/>
        <v>0</v>
      </c>
      <c r="P101" s="156">
        <f t="shared" si="93"/>
        <v>0</v>
      </c>
    </row>
    <row r="102">
      <c r="A102" s="132"/>
      <c r="B102" s="132"/>
      <c r="C102" s="74">
        <v>0.0</v>
      </c>
      <c r="D102" s="144"/>
      <c r="E102" s="145"/>
      <c r="F102" s="73"/>
      <c r="G102" s="146"/>
      <c r="H102" s="147"/>
      <c r="I102" s="148"/>
      <c r="J102" s="149"/>
      <c r="K102" s="101"/>
      <c r="L102" s="150"/>
      <c r="M102" s="155">
        <f t="shared" ref="M102:P102" si="94">M$1*$G102+M$2*$H102+M$3*$I102+M$4*$J102+M$5*$K102+M$6*$L102</f>
        <v>0</v>
      </c>
      <c r="N102" s="155">
        <f t="shared" si="94"/>
        <v>0</v>
      </c>
      <c r="O102" s="156">
        <f t="shared" si="94"/>
        <v>0</v>
      </c>
      <c r="P102" s="156">
        <f t="shared" si="94"/>
        <v>0</v>
      </c>
    </row>
    <row r="103">
      <c r="A103" s="132"/>
      <c r="B103" s="132"/>
      <c r="C103" s="74">
        <v>0.0</v>
      </c>
      <c r="D103" s="144"/>
      <c r="E103" s="145"/>
      <c r="F103" s="73"/>
      <c r="G103" s="146"/>
      <c r="H103" s="147"/>
      <c r="I103" s="148"/>
      <c r="J103" s="149"/>
      <c r="K103" s="101"/>
      <c r="L103" s="150"/>
      <c r="M103" s="155">
        <f t="shared" ref="M103:P103" si="95">M$1*$G103+M$2*$H103+M$3*$I103+M$4*$J103+M$5*$K103+M$6*$L103</f>
        <v>0</v>
      </c>
      <c r="N103" s="155">
        <f t="shared" si="95"/>
        <v>0</v>
      </c>
      <c r="O103" s="156">
        <f t="shared" si="95"/>
        <v>0</v>
      </c>
      <c r="P103" s="156">
        <f t="shared" si="95"/>
        <v>0</v>
      </c>
    </row>
    <row r="104">
      <c r="A104" s="132"/>
      <c r="B104" s="132"/>
      <c r="C104" s="74">
        <v>0.0</v>
      </c>
      <c r="D104" s="144"/>
      <c r="E104" s="145"/>
      <c r="F104" s="73"/>
      <c r="G104" s="146"/>
      <c r="H104" s="147"/>
      <c r="I104" s="148"/>
      <c r="J104" s="149"/>
      <c r="K104" s="101"/>
      <c r="L104" s="150"/>
      <c r="M104" s="155">
        <f t="shared" ref="M104:P104" si="96">M$1*$G104+M$2*$H104+M$3*$I104+M$4*$J104+M$5*$K104+M$6*$L104</f>
        <v>0</v>
      </c>
      <c r="N104" s="155">
        <f t="shared" si="96"/>
        <v>0</v>
      </c>
      <c r="O104" s="156">
        <f t="shared" si="96"/>
        <v>0</v>
      </c>
      <c r="P104" s="156">
        <f t="shared" si="96"/>
        <v>0</v>
      </c>
    </row>
    <row r="105">
      <c r="A105" s="132"/>
      <c r="B105" s="132"/>
      <c r="C105" s="74">
        <v>0.0</v>
      </c>
      <c r="D105" s="144"/>
      <c r="E105" s="145"/>
      <c r="F105" s="73"/>
      <c r="G105" s="146"/>
      <c r="H105" s="147"/>
      <c r="I105" s="148"/>
      <c r="J105" s="149"/>
      <c r="K105" s="101"/>
      <c r="L105" s="150"/>
      <c r="M105" s="155">
        <f t="shared" ref="M105:P105" si="97">M$1*$G105+M$2*$H105+M$3*$I105+M$4*$J105+M$5*$K105+M$6*$L105</f>
        <v>0</v>
      </c>
      <c r="N105" s="155">
        <f t="shared" si="97"/>
        <v>0</v>
      </c>
      <c r="O105" s="156">
        <f t="shared" si="97"/>
        <v>0</v>
      </c>
      <c r="P105" s="156">
        <f t="shared" si="97"/>
        <v>0</v>
      </c>
    </row>
    <row r="106">
      <c r="A106" s="132"/>
      <c r="B106" s="132"/>
      <c r="C106" s="74">
        <v>0.0</v>
      </c>
      <c r="D106" s="144"/>
      <c r="E106" s="145"/>
      <c r="F106" s="73"/>
      <c r="G106" s="146"/>
      <c r="H106" s="147"/>
      <c r="I106" s="148"/>
      <c r="J106" s="149"/>
      <c r="K106" s="101"/>
      <c r="L106" s="150"/>
      <c r="M106" s="155">
        <f t="shared" ref="M106:P106" si="98">M$1*$G106+M$2*$H106+M$3*$I106+M$4*$J106+M$5*$K106+M$6*$L106</f>
        <v>0</v>
      </c>
      <c r="N106" s="155">
        <f t="shared" si="98"/>
        <v>0</v>
      </c>
      <c r="O106" s="156">
        <f t="shared" si="98"/>
        <v>0</v>
      </c>
      <c r="P106" s="156">
        <f t="shared" si="98"/>
        <v>0</v>
      </c>
    </row>
    <row r="107">
      <c r="A107" s="132"/>
      <c r="B107" s="132"/>
      <c r="C107" s="74">
        <v>0.0</v>
      </c>
      <c r="D107" s="144"/>
      <c r="E107" s="145"/>
      <c r="F107" s="73"/>
      <c r="G107" s="146"/>
      <c r="H107" s="147"/>
      <c r="I107" s="148"/>
      <c r="J107" s="149"/>
      <c r="K107" s="101"/>
      <c r="L107" s="150"/>
      <c r="M107" s="155">
        <f t="shared" ref="M107:P107" si="99">M$1*$G107+M$2*$H107+M$3*$I107+M$4*$J107+M$5*$K107+M$6*$L107</f>
        <v>0</v>
      </c>
      <c r="N107" s="155">
        <f t="shared" si="99"/>
        <v>0</v>
      </c>
      <c r="O107" s="156">
        <f t="shared" si="99"/>
        <v>0</v>
      </c>
      <c r="P107" s="156">
        <f t="shared" si="99"/>
        <v>0</v>
      </c>
    </row>
    <row r="108">
      <c r="A108" s="132"/>
      <c r="B108" s="132"/>
      <c r="C108" s="74">
        <v>0.0</v>
      </c>
      <c r="D108" s="144"/>
      <c r="E108" s="145"/>
      <c r="F108" s="73"/>
      <c r="G108" s="146"/>
      <c r="H108" s="147"/>
      <c r="I108" s="148"/>
      <c r="J108" s="149"/>
      <c r="K108" s="101"/>
      <c r="L108" s="150"/>
      <c r="M108" s="155">
        <f t="shared" ref="M108:P108" si="100">M$1*$G108+M$2*$H108+M$3*$I108+M$4*$J108+M$5*$K108+M$6*$L108</f>
        <v>0</v>
      </c>
      <c r="N108" s="155">
        <f t="shared" si="100"/>
        <v>0</v>
      </c>
      <c r="O108" s="156">
        <f t="shared" si="100"/>
        <v>0</v>
      </c>
      <c r="P108" s="156">
        <f t="shared" si="100"/>
        <v>0</v>
      </c>
    </row>
    <row r="109">
      <c r="A109" s="132"/>
      <c r="B109" s="132"/>
      <c r="C109" s="74">
        <v>0.0</v>
      </c>
      <c r="D109" s="144"/>
      <c r="E109" s="145"/>
      <c r="F109" s="73"/>
      <c r="G109" s="146"/>
      <c r="H109" s="147"/>
      <c r="I109" s="148"/>
      <c r="J109" s="149"/>
      <c r="K109" s="101"/>
      <c r="L109" s="150"/>
      <c r="M109" s="155">
        <f t="shared" ref="M109:P109" si="101">M$1*$G109+M$2*$H109+M$3*$I109+M$4*$J109+M$5*$K109+M$6*$L109</f>
        <v>0</v>
      </c>
      <c r="N109" s="155">
        <f t="shared" si="101"/>
        <v>0</v>
      </c>
      <c r="O109" s="156">
        <f t="shared" si="101"/>
        <v>0</v>
      </c>
      <c r="P109" s="156">
        <f t="shared" si="101"/>
        <v>0</v>
      </c>
    </row>
    <row r="110">
      <c r="A110" s="132"/>
      <c r="B110" s="132"/>
      <c r="C110" s="74">
        <v>0.0</v>
      </c>
      <c r="D110" s="144"/>
      <c r="E110" s="145"/>
      <c r="F110" s="73"/>
      <c r="G110" s="146"/>
      <c r="H110" s="147"/>
      <c r="I110" s="148"/>
      <c r="J110" s="149"/>
      <c r="K110" s="101"/>
      <c r="L110" s="150"/>
      <c r="M110" s="155">
        <f t="shared" ref="M110:P110" si="102">M$1*$G110+M$2*$H110+M$3*$I110+M$4*$J110+M$5*$K110+M$6*$L110</f>
        <v>0</v>
      </c>
      <c r="N110" s="155">
        <f t="shared" si="102"/>
        <v>0</v>
      </c>
      <c r="O110" s="156">
        <f t="shared" si="102"/>
        <v>0</v>
      </c>
      <c r="P110" s="156">
        <f t="shared" si="102"/>
        <v>0</v>
      </c>
    </row>
    <row r="111">
      <c r="A111" s="132"/>
      <c r="B111" s="132"/>
      <c r="C111" s="74">
        <v>0.0</v>
      </c>
      <c r="D111" s="144"/>
      <c r="E111" s="145"/>
      <c r="F111" s="73"/>
      <c r="G111" s="146"/>
      <c r="H111" s="147"/>
      <c r="I111" s="148"/>
      <c r="J111" s="149"/>
      <c r="K111" s="101"/>
      <c r="L111" s="150"/>
      <c r="M111" s="155">
        <f t="shared" ref="M111:P111" si="103">M$1*$G111+M$2*$H111+M$3*$I111+M$4*$J111+M$5*$K111+M$6*$L111</f>
        <v>0</v>
      </c>
      <c r="N111" s="155">
        <f t="shared" si="103"/>
        <v>0</v>
      </c>
      <c r="O111" s="156">
        <f t="shared" si="103"/>
        <v>0</v>
      </c>
      <c r="P111" s="156">
        <f t="shared" si="103"/>
        <v>0</v>
      </c>
    </row>
    <row r="112">
      <c r="A112" s="132"/>
      <c r="B112" s="132"/>
      <c r="C112" s="74">
        <v>0.0</v>
      </c>
      <c r="D112" s="144"/>
      <c r="E112" s="145"/>
      <c r="F112" s="73"/>
      <c r="G112" s="146"/>
      <c r="H112" s="147"/>
      <c r="I112" s="148"/>
      <c r="J112" s="149"/>
      <c r="K112" s="101"/>
      <c r="L112" s="150"/>
      <c r="M112" s="155">
        <f t="shared" ref="M112:P112" si="104">M$1*$G112+M$2*$H112+M$3*$I112+M$4*$J112+M$5*$K112+M$6*$L112</f>
        <v>0</v>
      </c>
      <c r="N112" s="155">
        <f t="shared" si="104"/>
        <v>0</v>
      </c>
      <c r="O112" s="156">
        <f t="shared" si="104"/>
        <v>0</v>
      </c>
      <c r="P112" s="156">
        <f t="shared" si="104"/>
        <v>0</v>
      </c>
    </row>
    <row r="113">
      <c r="A113" s="132"/>
      <c r="B113" s="132"/>
      <c r="C113" s="74">
        <v>0.0</v>
      </c>
      <c r="D113" s="144"/>
      <c r="E113" s="145"/>
      <c r="F113" s="73"/>
      <c r="G113" s="146"/>
      <c r="H113" s="147"/>
      <c r="I113" s="148"/>
      <c r="J113" s="149"/>
      <c r="K113" s="101"/>
      <c r="L113" s="150"/>
      <c r="M113" s="155">
        <f t="shared" ref="M113:P113" si="105">M$1*$G113+M$2*$H113+M$3*$I113+M$4*$J113+M$5*$K113+M$6*$L113</f>
        <v>0</v>
      </c>
      <c r="N113" s="155">
        <f t="shared" si="105"/>
        <v>0</v>
      </c>
      <c r="O113" s="156">
        <f t="shared" si="105"/>
        <v>0</v>
      </c>
      <c r="P113" s="156">
        <f t="shared" si="105"/>
        <v>0</v>
      </c>
    </row>
    <row r="114">
      <c r="A114" s="132"/>
      <c r="B114" s="132"/>
      <c r="C114" s="74">
        <v>0.0</v>
      </c>
      <c r="D114" s="144"/>
      <c r="E114" s="145"/>
      <c r="F114" s="73"/>
      <c r="G114" s="146"/>
      <c r="H114" s="147"/>
      <c r="I114" s="148"/>
      <c r="J114" s="149"/>
      <c r="K114" s="101"/>
      <c r="L114" s="150"/>
      <c r="M114" s="155">
        <f t="shared" ref="M114:P114" si="106">M$1*$G114+M$2*$H114+M$3*$I114+M$4*$J114+M$5*$K114+M$6*$L114</f>
        <v>0</v>
      </c>
      <c r="N114" s="155">
        <f t="shared" si="106"/>
        <v>0</v>
      </c>
      <c r="O114" s="156">
        <f t="shared" si="106"/>
        <v>0</v>
      </c>
      <c r="P114" s="156">
        <f t="shared" si="106"/>
        <v>0</v>
      </c>
    </row>
    <row r="115">
      <c r="A115" s="132"/>
      <c r="B115" s="132"/>
      <c r="C115" s="74">
        <v>0.0</v>
      </c>
      <c r="D115" s="144"/>
      <c r="E115" s="145"/>
      <c r="F115" s="73"/>
      <c r="G115" s="146"/>
      <c r="H115" s="147"/>
      <c r="I115" s="148"/>
      <c r="J115" s="149"/>
      <c r="K115" s="101"/>
      <c r="L115" s="150"/>
      <c r="M115" s="155">
        <f t="shared" ref="M115:P115" si="107">M$1*$G115+M$2*$H115+M$3*$I115+M$4*$J115+M$5*$K115+M$6*$L115</f>
        <v>0</v>
      </c>
      <c r="N115" s="155">
        <f t="shared" si="107"/>
        <v>0</v>
      </c>
      <c r="O115" s="156">
        <f t="shared" si="107"/>
        <v>0</v>
      </c>
      <c r="P115" s="156">
        <f t="shared" si="107"/>
        <v>0</v>
      </c>
    </row>
    <row r="116">
      <c r="A116" s="132"/>
      <c r="B116" s="132"/>
      <c r="C116" s="74">
        <v>0.0</v>
      </c>
      <c r="D116" s="144"/>
      <c r="E116" s="145"/>
      <c r="F116" s="73"/>
      <c r="G116" s="146"/>
      <c r="H116" s="147"/>
      <c r="I116" s="148"/>
      <c r="J116" s="149"/>
      <c r="K116" s="101"/>
      <c r="L116" s="150"/>
      <c r="M116" s="155">
        <f t="shared" ref="M116:P116" si="108">M$1*$G116+M$2*$H116+M$3*$I116+M$4*$J116+M$5*$K116+M$6*$L116</f>
        <v>0</v>
      </c>
      <c r="N116" s="155">
        <f t="shared" si="108"/>
        <v>0</v>
      </c>
      <c r="O116" s="156">
        <f t="shared" si="108"/>
        <v>0</v>
      </c>
      <c r="P116" s="156">
        <f t="shared" si="108"/>
        <v>0</v>
      </c>
    </row>
    <row r="117">
      <c r="A117" s="132"/>
      <c r="B117" s="132"/>
      <c r="C117" s="74">
        <v>0.0</v>
      </c>
      <c r="D117" s="144"/>
      <c r="E117" s="145"/>
      <c r="F117" s="73"/>
      <c r="G117" s="146"/>
      <c r="H117" s="147"/>
      <c r="I117" s="148"/>
      <c r="J117" s="149"/>
      <c r="K117" s="101"/>
      <c r="L117" s="150"/>
      <c r="M117" s="155">
        <f t="shared" ref="M117:P117" si="109">M$1*$G117+M$2*$H117+M$3*$I117+M$4*$J117+M$5*$K117+M$6*$L117</f>
        <v>0</v>
      </c>
      <c r="N117" s="155">
        <f t="shared" si="109"/>
        <v>0</v>
      </c>
      <c r="O117" s="156">
        <f t="shared" si="109"/>
        <v>0</v>
      </c>
      <c r="P117" s="156">
        <f t="shared" si="109"/>
        <v>0</v>
      </c>
    </row>
    <row r="118">
      <c r="A118" s="132"/>
      <c r="B118" s="132"/>
      <c r="C118" s="74">
        <v>0.0</v>
      </c>
      <c r="D118" s="144"/>
      <c r="E118" s="145"/>
      <c r="F118" s="73"/>
      <c r="G118" s="146"/>
      <c r="H118" s="147"/>
      <c r="I118" s="148"/>
      <c r="J118" s="149"/>
      <c r="K118" s="101"/>
      <c r="L118" s="150"/>
      <c r="M118" s="155">
        <f t="shared" ref="M118:P118" si="110">M$1*$G118+M$2*$H118+M$3*$I118+M$4*$J118+M$5*$K118+M$6*$L118</f>
        <v>0</v>
      </c>
      <c r="N118" s="155">
        <f t="shared" si="110"/>
        <v>0</v>
      </c>
      <c r="O118" s="156">
        <f t="shared" si="110"/>
        <v>0</v>
      </c>
      <c r="P118" s="156">
        <f t="shared" si="110"/>
        <v>0</v>
      </c>
    </row>
    <row r="119">
      <c r="A119" s="132"/>
      <c r="B119" s="132"/>
      <c r="C119" s="74">
        <v>0.0</v>
      </c>
      <c r="D119" s="144"/>
      <c r="E119" s="145"/>
      <c r="F119" s="73"/>
      <c r="G119" s="146"/>
      <c r="H119" s="147"/>
      <c r="I119" s="148"/>
      <c r="J119" s="149"/>
      <c r="K119" s="101"/>
      <c r="L119" s="150"/>
      <c r="M119" s="155">
        <f t="shared" ref="M119:P119" si="111">M$1*$G119+M$2*$H119+M$3*$I119+M$4*$J119+M$5*$K119+M$6*$L119</f>
        <v>0</v>
      </c>
      <c r="N119" s="155">
        <f t="shared" si="111"/>
        <v>0</v>
      </c>
      <c r="O119" s="156">
        <f t="shared" si="111"/>
        <v>0</v>
      </c>
      <c r="P119" s="156">
        <f t="shared" si="111"/>
        <v>0</v>
      </c>
    </row>
    <row r="120">
      <c r="A120" s="132"/>
      <c r="B120" s="132"/>
      <c r="C120" s="74">
        <v>0.0</v>
      </c>
      <c r="D120" s="144"/>
      <c r="E120" s="145"/>
      <c r="F120" s="73"/>
      <c r="G120" s="146"/>
      <c r="H120" s="147"/>
      <c r="I120" s="148"/>
      <c r="J120" s="149"/>
      <c r="K120" s="101"/>
      <c r="L120" s="150"/>
      <c r="M120" s="155">
        <f t="shared" ref="M120:P120" si="112">M$1*$G120+M$2*$H120+M$3*$I120+M$4*$J120+M$5*$K120+M$6*$L120</f>
        <v>0</v>
      </c>
      <c r="N120" s="155">
        <f t="shared" si="112"/>
        <v>0</v>
      </c>
      <c r="O120" s="156">
        <f t="shared" si="112"/>
        <v>0</v>
      </c>
      <c r="P120" s="156">
        <f t="shared" si="112"/>
        <v>0</v>
      </c>
    </row>
    <row r="121">
      <c r="A121" s="132"/>
      <c r="B121" s="132"/>
      <c r="C121" s="74">
        <v>0.0</v>
      </c>
      <c r="D121" s="144"/>
      <c r="E121" s="145"/>
      <c r="F121" s="73"/>
      <c r="G121" s="146"/>
      <c r="H121" s="147"/>
      <c r="I121" s="148"/>
      <c r="J121" s="149"/>
      <c r="K121" s="101"/>
      <c r="L121" s="150"/>
      <c r="M121" s="155">
        <f t="shared" ref="M121:P121" si="113">M$1*$G121+M$2*$H121+M$3*$I121+M$4*$J121+M$5*$K121+M$6*$L121</f>
        <v>0</v>
      </c>
      <c r="N121" s="155">
        <f t="shared" si="113"/>
        <v>0</v>
      </c>
      <c r="O121" s="156">
        <f t="shared" si="113"/>
        <v>0</v>
      </c>
      <c r="P121" s="156">
        <f t="shared" si="113"/>
        <v>0</v>
      </c>
    </row>
    <row r="122">
      <c r="A122" s="132"/>
      <c r="B122" s="132"/>
      <c r="C122" s="74">
        <v>0.0</v>
      </c>
      <c r="D122" s="144"/>
      <c r="E122" s="145"/>
      <c r="F122" s="73"/>
      <c r="G122" s="146"/>
      <c r="H122" s="147"/>
      <c r="I122" s="148"/>
      <c r="J122" s="149"/>
      <c r="K122" s="101"/>
      <c r="L122" s="150"/>
      <c r="M122" s="155">
        <f t="shared" ref="M122:P122" si="114">M$1*$G122+M$2*$H122+M$3*$I122+M$4*$J122+M$5*$K122+M$6*$L122</f>
        <v>0</v>
      </c>
      <c r="N122" s="155">
        <f t="shared" si="114"/>
        <v>0</v>
      </c>
      <c r="O122" s="156">
        <f t="shared" si="114"/>
        <v>0</v>
      </c>
      <c r="P122" s="156">
        <f t="shared" si="114"/>
        <v>0</v>
      </c>
    </row>
    <row r="123">
      <c r="A123" s="132"/>
      <c r="B123" s="132"/>
      <c r="C123" s="74">
        <v>0.0</v>
      </c>
      <c r="D123" s="144"/>
      <c r="E123" s="145"/>
      <c r="F123" s="73"/>
      <c r="G123" s="146"/>
      <c r="H123" s="147"/>
      <c r="I123" s="148"/>
      <c r="J123" s="149"/>
      <c r="K123" s="101"/>
      <c r="L123" s="150"/>
      <c r="M123" s="155">
        <f t="shared" ref="M123:P123" si="115">M$1*$G123+M$2*$H123+M$3*$I123+M$4*$J123+M$5*$K123+M$6*$L123</f>
        <v>0</v>
      </c>
      <c r="N123" s="155">
        <f t="shared" si="115"/>
        <v>0</v>
      </c>
      <c r="O123" s="156">
        <f t="shared" si="115"/>
        <v>0</v>
      </c>
      <c r="P123" s="156">
        <f t="shared" si="115"/>
        <v>0</v>
      </c>
    </row>
    <row r="124">
      <c r="A124" s="132"/>
      <c r="B124" s="132"/>
      <c r="C124" s="74">
        <v>0.0</v>
      </c>
      <c r="D124" s="144"/>
      <c r="E124" s="145"/>
      <c r="F124" s="73"/>
      <c r="G124" s="146"/>
      <c r="H124" s="147"/>
      <c r="I124" s="148"/>
      <c r="J124" s="149"/>
      <c r="K124" s="101"/>
      <c r="L124" s="150"/>
      <c r="M124" s="155">
        <f t="shared" ref="M124:P124" si="116">M$1*$G124+M$2*$H124+M$3*$I124+M$4*$J124+M$5*$K124+M$6*$L124</f>
        <v>0</v>
      </c>
      <c r="N124" s="155">
        <f t="shared" si="116"/>
        <v>0</v>
      </c>
      <c r="O124" s="156">
        <f t="shared" si="116"/>
        <v>0</v>
      </c>
      <c r="P124" s="156">
        <f t="shared" si="116"/>
        <v>0</v>
      </c>
    </row>
    <row r="125">
      <c r="A125" s="132"/>
      <c r="B125" s="132"/>
      <c r="C125" s="74">
        <v>0.0</v>
      </c>
      <c r="D125" s="144"/>
      <c r="E125" s="145"/>
      <c r="F125" s="73"/>
      <c r="G125" s="146"/>
      <c r="H125" s="147"/>
      <c r="I125" s="148"/>
      <c r="J125" s="149"/>
      <c r="K125" s="101"/>
      <c r="L125" s="150"/>
      <c r="M125" s="155">
        <f t="shared" ref="M125:P125" si="117">M$1*$G125+M$2*$H125+M$3*$I125+M$4*$J125+M$5*$K125+M$6*$L125</f>
        <v>0</v>
      </c>
      <c r="N125" s="155">
        <f t="shared" si="117"/>
        <v>0</v>
      </c>
      <c r="O125" s="156">
        <f t="shared" si="117"/>
        <v>0</v>
      </c>
      <c r="P125" s="156">
        <f t="shared" si="117"/>
        <v>0</v>
      </c>
    </row>
    <row r="126">
      <c r="A126" s="132"/>
      <c r="B126" s="132"/>
      <c r="C126" s="74">
        <v>0.0</v>
      </c>
      <c r="D126" s="144"/>
      <c r="E126" s="145"/>
      <c r="F126" s="73"/>
      <c r="G126" s="146"/>
      <c r="H126" s="147"/>
      <c r="I126" s="148"/>
      <c r="J126" s="149"/>
      <c r="K126" s="101"/>
      <c r="L126" s="150"/>
      <c r="M126" s="155">
        <f t="shared" ref="M126:P126" si="118">M$1*$G126+M$2*$H126+M$3*$I126+M$4*$J126+M$5*$K126+M$6*$L126</f>
        <v>0</v>
      </c>
      <c r="N126" s="155">
        <f t="shared" si="118"/>
        <v>0</v>
      </c>
      <c r="O126" s="156">
        <f t="shared" si="118"/>
        <v>0</v>
      </c>
      <c r="P126" s="156">
        <f t="shared" si="118"/>
        <v>0</v>
      </c>
    </row>
    <row r="127">
      <c r="A127" s="132"/>
      <c r="B127" s="132"/>
      <c r="C127" s="74">
        <v>0.0</v>
      </c>
      <c r="D127" s="144"/>
      <c r="E127" s="145"/>
      <c r="F127" s="73"/>
      <c r="G127" s="146"/>
      <c r="H127" s="147"/>
      <c r="I127" s="148"/>
      <c r="J127" s="149"/>
      <c r="K127" s="101"/>
      <c r="L127" s="150"/>
      <c r="M127" s="155">
        <f t="shared" ref="M127:P127" si="119">M$1*$G127+M$2*$H127+M$3*$I127+M$4*$J127+M$5*$K127+M$6*$L127</f>
        <v>0</v>
      </c>
      <c r="N127" s="155">
        <f t="shared" si="119"/>
        <v>0</v>
      </c>
      <c r="O127" s="156">
        <f t="shared" si="119"/>
        <v>0</v>
      </c>
      <c r="P127" s="156">
        <f t="shared" si="119"/>
        <v>0</v>
      </c>
    </row>
    <row r="128">
      <c r="A128" s="132"/>
      <c r="B128" s="132"/>
      <c r="C128" s="74">
        <v>0.0</v>
      </c>
      <c r="D128" s="144"/>
      <c r="E128" s="145"/>
      <c r="F128" s="73"/>
      <c r="G128" s="146"/>
      <c r="H128" s="147"/>
      <c r="I128" s="148"/>
      <c r="J128" s="149"/>
      <c r="K128" s="101"/>
      <c r="L128" s="150"/>
      <c r="M128" s="155">
        <f t="shared" ref="M128:P128" si="120">M$1*$G128+M$2*$H128+M$3*$I128+M$4*$J128+M$5*$K128+M$6*$L128</f>
        <v>0</v>
      </c>
      <c r="N128" s="155">
        <f t="shared" si="120"/>
        <v>0</v>
      </c>
      <c r="O128" s="156">
        <f t="shared" si="120"/>
        <v>0</v>
      </c>
      <c r="P128" s="156">
        <f t="shared" si="120"/>
        <v>0</v>
      </c>
    </row>
    <row r="129">
      <c r="A129" s="132"/>
      <c r="B129" s="132"/>
      <c r="C129" s="74">
        <v>0.0</v>
      </c>
      <c r="D129" s="144"/>
      <c r="E129" s="145"/>
      <c r="F129" s="73"/>
      <c r="G129" s="146"/>
      <c r="H129" s="147"/>
      <c r="I129" s="148"/>
      <c r="J129" s="149"/>
      <c r="K129" s="101"/>
      <c r="L129" s="150"/>
      <c r="M129" s="155">
        <f t="shared" ref="M129:P129" si="121">M$1*$G129+M$2*$H129+M$3*$I129+M$4*$J129+M$5*$K129+M$6*$L129</f>
        <v>0</v>
      </c>
      <c r="N129" s="155">
        <f t="shared" si="121"/>
        <v>0</v>
      </c>
      <c r="O129" s="156">
        <f t="shared" si="121"/>
        <v>0</v>
      </c>
      <c r="P129" s="156">
        <f t="shared" si="121"/>
        <v>0</v>
      </c>
    </row>
    <row r="130">
      <c r="A130" s="132"/>
      <c r="B130" s="132"/>
      <c r="C130" s="74">
        <v>0.0</v>
      </c>
      <c r="D130" s="144"/>
      <c r="E130" s="145"/>
      <c r="F130" s="73"/>
      <c r="G130" s="146"/>
      <c r="H130" s="147"/>
      <c r="I130" s="148"/>
      <c r="J130" s="149"/>
      <c r="K130" s="101"/>
      <c r="L130" s="150"/>
      <c r="M130" s="155">
        <f t="shared" ref="M130:P130" si="122">M$1*$G130+M$2*$H130+M$3*$I130+M$4*$J130+M$5*$K130+M$6*$L130</f>
        <v>0</v>
      </c>
      <c r="N130" s="155">
        <f t="shared" si="122"/>
        <v>0</v>
      </c>
      <c r="O130" s="156">
        <f t="shared" si="122"/>
        <v>0</v>
      </c>
      <c r="P130" s="156">
        <f t="shared" si="122"/>
        <v>0</v>
      </c>
    </row>
    <row r="131">
      <c r="A131" s="132"/>
      <c r="B131" s="132"/>
      <c r="C131" s="74">
        <v>0.0</v>
      </c>
      <c r="D131" s="144"/>
      <c r="E131" s="145"/>
      <c r="F131" s="73"/>
      <c r="G131" s="146"/>
      <c r="H131" s="147"/>
      <c r="I131" s="148"/>
      <c r="J131" s="149"/>
      <c r="K131" s="101"/>
      <c r="L131" s="150"/>
      <c r="M131" s="155">
        <f t="shared" ref="M131:P131" si="123">M$1*$G131+M$2*$H131+M$3*$I131+M$4*$J131+M$5*$K131+M$6*$L131</f>
        <v>0</v>
      </c>
      <c r="N131" s="155">
        <f t="shared" si="123"/>
        <v>0</v>
      </c>
      <c r="O131" s="156">
        <f t="shared" si="123"/>
        <v>0</v>
      </c>
      <c r="P131" s="156">
        <f t="shared" si="123"/>
        <v>0</v>
      </c>
    </row>
    <row r="132">
      <c r="A132" s="132"/>
      <c r="B132" s="132"/>
      <c r="C132" s="74">
        <v>0.0</v>
      </c>
      <c r="D132" s="144"/>
      <c r="E132" s="145"/>
      <c r="F132" s="73"/>
      <c r="G132" s="146"/>
      <c r="H132" s="147"/>
      <c r="I132" s="148"/>
      <c r="J132" s="149"/>
      <c r="K132" s="101"/>
      <c r="L132" s="150"/>
      <c r="M132" s="155">
        <f t="shared" ref="M132:P132" si="124">M$1*$G132+M$2*$H132+M$3*$I132+M$4*$J132+M$5*$K132+M$6*$L132</f>
        <v>0</v>
      </c>
      <c r="N132" s="155">
        <f t="shared" si="124"/>
        <v>0</v>
      </c>
      <c r="O132" s="156">
        <f t="shared" si="124"/>
        <v>0</v>
      </c>
      <c r="P132" s="156">
        <f t="shared" si="124"/>
        <v>0</v>
      </c>
    </row>
    <row r="133">
      <c r="A133" s="132"/>
      <c r="B133" s="132"/>
      <c r="C133" s="74">
        <v>0.0</v>
      </c>
      <c r="D133" s="144"/>
      <c r="E133" s="145"/>
      <c r="F133" s="73"/>
      <c r="G133" s="146"/>
      <c r="H133" s="147"/>
      <c r="I133" s="148"/>
      <c r="J133" s="149"/>
      <c r="K133" s="101"/>
      <c r="L133" s="150"/>
      <c r="M133" s="155">
        <f t="shared" ref="M133:P133" si="125">M$1*$G133+M$2*$H133+M$3*$I133+M$4*$J133+M$5*$K133+M$6*$L133</f>
        <v>0</v>
      </c>
      <c r="N133" s="155">
        <f t="shared" si="125"/>
        <v>0</v>
      </c>
      <c r="O133" s="156">
        <f t="shared" si="125"/>
        <v>0</v>
      </c>
      <c r="P133" s="156">
        <f t="shared" si="125"/>
        <v>0</v>
      </c>
    </row>
    <row r="134">
      <c r="A134" s="132"/>
      <c r="B134" s="132"/>
      <c r="C134" s="74">
        <v>0.0</v>
      </c>
      <c r="D134" s="144"/>
      <c r="E134" s="145"/>
      <c r="F134" s="73"/>
      <c r="G134" s="146"/>
      <c r="H134" s="147"/>
      <c r="I134" s="148"/>
      <c r="J134" s="149"/>
      <c r="K134" s="101"/>
      <c r="L134" s="150"/>
      <c r="M134" s="155">
        <f t="shared" ref="M134:P134" si="126">M$1*$G134+M$2*$H134+M$3*$I134+M$4*$J134+M$5*$K134+M$6*$L134</f>
        <v>0</v>
      </c>
      <c r="N134" s="155">
        <f t="shared" si="126"/>
        <v>0</v>
      </c>
      <c r="O134" s="156">
        <f t="shared" si="126"/>
        <v>0</v>
      </c>
      <c r="P134" s="156">
        <f t="shared" si="126"/>
        <v>0</v>
      </c>
    </row>
    <row r="135">
      <c r="A135" s="132"/>
      <c r="B135" s="132"/>
      <c r="C135" s="74">
        <v>0.0</v>
      </c>
      <c r="D135" s="144"/>
      <c r="E135" s="145"/>
      <c r="F135" s="73"/>
      <c r="G135" s="146"/>
      <c r="H135" s="147"/>
      <c r="I135" s="148"/>
      <c r="J135" s="149"/>
      <c r="K135" s="101"/>
      <c r="L135" s="150"/>
      <c r="M135" s="155">
        <f t="shared" ref="M135:P135" si="127">M$1*$G135+M$2*$H135+M$3*$I135+M$4*$J135+M$5*$K135+M$6*$L135</f>
        <v>0</v>
      </c>
      <c r="N135" s="155">
        <f t="shared" si="127"/>
        <v>0</v>
      </c>
      <c r="O135" s="156">
        <f t="shared" si="127"/>
        <v>0</v>
      </c>
      <c r="P135" s="156">
        <f t="shared" si="127"/>
        <v>0</v>
      </c>
    </row>
    <row r="136">
      <c r="A136" s="132"/>
      <c r="B136" s="132"/>
      <c r="C136" s="74">
        <v>0.0</v>
      </c>
      <c r="D136" s="144"/>
      <c r="E136" s="145"/>
      <c r="F136" s="73"/>
      <c r="G136" s="146"/>
      <c r="H136" s="147"/>
      <c r="I136" s="148"/>
      <c r="J136" s="149"/>
      <c r="K136" s="101"/>
      <c r="L136" s="150"/>
      <c r="M136" s="155">
        <f t="shared" ref="M136:P136" si="128">M$1*$G136+M$2*$H136+M$3*$I136+M$4*$J136+M$5*$K136+M$6*$L136</f>
        <v>0</v>
      </c>
      <c r="N136" s="155">
        <f t="shared" si="128"/>
        <v>0</v>
      </c>
      <c r="O136" s="156">
        <f t="shared" si="128"/>
        <v>0</v>
      </c>
      <c r="P136" s="156">
        <f t="shared" si="128"/>
        <v>0</v>
      </c>
    </row>
    <row r="137">
      <c r="A137" s="132"/>
      <c r="B137" s="132"/>
      <c r="C137" s="74">
        <v>0.0</v>
      </c>
      <c r="D137" s="144"/>
      <c r="E137" s="145"/>
      <c r="F137" s="73"/>
      <c r="G137" s="146"/>
      <c r="H137" s="147"/>
      <c r="I137" s="148"/>
      <c r="J137" s="149"/>
      <c r="K137" s="101"/>
      <c r="L137" s="150"/>
      <c r="M137" s="155">
        <f t="shared" ref="M137:P137" si="129">M$1*$G137+M$2*$H137+M$3*$I137+M$4*$J137+M$5*$K137+M$6*$L137</f>
        <v>0</v>
      </c>
      <c r="N137" s="155">
        <f t="shared" si="129"/>
        <v>0</v>
      </c>
      <c r="O137" s="156">
        <f t="shared" si="129"/>
        <v>0</v>
      </c>
      <c r="P137" s="156">
        <f t="shared" si="129"/>
        <v>0</v>
      </c>
    </row>
    <row r="138">
      <c r="A138" s="132"/>
      <c r="B138" s="132"/>
      <c r="C138" s="74">
        <v>0.0</v>
      </c>
      <c r="D138" s="144"/>
      <c r="E138" s="145"/>
      <c r="F138" s="73"/>
      <c r="G138" s="146"/>
      <c r="H138" s="147"/>
      <c r="I138" s="148"/>
      <c r="J138" s="149"/>
      <c r="K138" s="101"/>
      <c r="L138" s="150"/>
      <c r="M138" s="155">
        <f t="shared" ref="M138:P138" si="130">M$1*$G138+M$2*$H138+M$3*$I138+M$4*$J138+M$5*$K138+M$6*$L138</f>
        <v>0</v>
      </c>
      <c r="N138" s="155">
        <f t="shared" si="130"/>
        <v>0</v>
      </c>
      <c r="O138" s="156">
        <f t="shared" si="130"/>
        <v>0</v>
      </c>
      <c r="P138" s="156">
        <f t="shared" si="130"/>
        <v>0</v>
      </c>
    </row>
    <row r="139">
      <c r="A139" s="132"/>
      <c r="B139" s="132"/>
      <c r="C139" s="74">
        <v>0.0</v>
      </c>
      <c r="D139" s="144"/>
      <c r="E139" s="145"/>
      <c r="F139" s="73"/>
      <c r="G139" s="146"/>
      <c r="H139" s="147"/>
      <c r="I139" s="148"/>
      <c r="J139" s="149"/>
      <c r="K139" s="101"/>
      <c r="L139" s="150"/>
      <c r="M139" s="155">
        <f t="shared" ref="M139:P139" si="131">M$1*$G139+M$2*$H139+M$3*$I139+M$4*$J139+M$5*$K139+M$6*$L139</f>
        <v>0</v>
      </c>
      <c r="N139" s="155">
        <f t="shared" si="131"/>
        <v>0</v>
      </c>
      <c r="O139" s="156">
        <f t="shared" si="131"/>
        <v>0</v>
      </c>
      <c r="P139" s="156">
        <f t="shared" si="131"/>
        <v>0</v>
      </c>
    </row>
    <row r="140">
      <c r="A140" s="132"/>
      <c r="B140" s="132"/>
      <c r="C140" s="74">
        <v>0.0</v>
      </c>
      <c r="D140" s="144"/>
      <c r="E140" s="145"/>
      <c r="F140" s="73"/>
      <c r="G140" s="146"/>
      <c r="H140" s="147"/>
      <c r="I140" s="148"/>
      <c r="J140" s="149"/>
      <c r="K140" s="101"/>
      <c r="L140" s="150"/>
      <c r="M140" s="155">
        <f t="shared" ref="M140:P140" si="132">M$1*$G140+M$2*$H140+M$3*$I140+M$4*$J140+M$5*$K140+M$6*$L140</f>
        <v>0</v>
      </c>
      <c r="N140" s="155">
        <f t="shared" si="132"/>
        <v>0</v>
      </c>
      <c r="O140" s="156">
        <f t="shared" si="132"/>
        <v>0</v>
      </c>
      <c r="P140" s="156">
        <f t="shared" si="132"/>
        <v>0</v>
      </c>
    </row>
    <row r="141">
      <c r="A141" s="132"/>
      <c r="B141" s="132"/>
      <c r="C141" s="74">
        <v>0.0</v>
      </c>
      <c r="D141" s="144"/>
      <c r="E141" s="145"/>
      <c r="F141" s="73"/>
      <c r="G141" s="146"/>
      <c r="H141" s="147"/>
      <c r="I141" s="148"/>
      <c r="J141" s="149"/>
      <c r="K141" s="101"/>
      <c r="L141" s="150"/>
      <c r="M141" s="155">
        <f t="shared" ref="M141:P141" si="133">M$1*$G141+M$2*$H141+M$3*$I141+M$4*$J141+M$5*$K141+M$6*$L141</f>
        <v>0</v>
      </c>
      <c r="N141" s="155">
        <f t="shared" si="133"/>
        <v>0</v>
      </c>
      <c r="O141" s="156">
        <f t="shared" si="133"/>
        <v>0</v>
      </c>
      <c r="P141" s="156">
        <f t="shared" si="133"/>
        <v>0</v>
      </c>
    </row>
    <row r="142">
      <c r="A142" s="132"/>
      <c r="B142" s="132"/>
      <c r="C142" s="74">
        <v>0.0</v>
      </c>
      <c r="D142" s="144"/>
      <c r="E142" s="145"/>
      <c r="F142" s="73"/>
      <c r="G142" s="146"/>
      <c r="H142" s="147"/>
      <c r="I142" s="148"/>
      <c r="J142" s="149"/>
      <c r="K142" s="101"/>
      <c r="L142" s="150"/>
      <c r="M142" s="155">
        <f t="shared" ref="M142:P142" si="134">M$1*$G142+M$2*$H142+M$3*$I142+M$4*$J142+M$5*$K142+M$6*$L142</f>
        <v>0</v>
      </c>
      <c r="N142" s="155">
        <f t="shared" si="134"/>
        <v>0</v>
      </c>
      <c r="O142" s="156">
        <f t="shared" si="134"/>
        <v>0</v>
      </c>
      <c r="P142" s="156">
        <f t="shared" si="134"/>
        <v>0</v>
      </c>
    </row>
    <row r="143">
      <c r="A143" s="132"/>
      <c r="B143" s="132"/>
      <c r="C143" s="74">
        <v>0.0</v>
      </c>
      <c r="D143" s="144"/>
      <c r="E143" s="145"/>
      <c r="F143" s="73"/>
      <c r="G143" s="146"/>
      <c r="H143" s="147"/>
      <c r="I143" s="148"/>
      <c r="J143" s="149"/>
      <c r="K143" s="101"/>
      <c r="L143" s="150"/>
      <c r="M143" s="155">
        <f t="shared" ref="M143:P143" si="135">M$1*$G143+M$2*$H143+M$3*$I143+M$4*$J143+M$5*$K143+M$6*$L143</f>
        <v>0</v>
      </c>
      <c r="N143" s="155">
        <f t="shared" si="135"/>
        <v>0</v>
      </c>
      <c r="O143" s="156">
        <f t="shared" si="135"/>
        <v>0</v>
      </c>
      <c r="P143" s="156">
        <f t="shared" si="135"/>
        <v>0</v>
      </c>
    </row>
    <row r="144">
      <c r="A144" s="132"/>
      <c r="B144" s="132"/>
      <c r="C144" s="74">
        <v>0.0</v>
      </c>
      <c r="D144" s="144"/>
      <c r="E144" s="145"/>
      <c r="F144" s="73"/>
      <c r="G144" s="146"/>
      <c r="H144" s="147"/>
      <c r="I144" s="148"/>
      <c r="J144" s="149"/>
      <c r="K144" s="101"/>
      <c r="L144" s="150"/>
      <c r="M144" s="155">
        <f t="shared" ref="M144:P144" si="136">M$1*$G144+M$2*$H144+M$3*$I144+M$4*$J144+M$5*$K144+M$6*$L144</f>
        <v>0</v>
      </c>
      <c r="N144" s="155">
        <f t="shared" si="136"/>
        <v>0</v>
      </c>
      <c r="O144" s="156">
        <f t="shared" si="136"/>
        <v>0</v>
      </c>
      <c r="P144" s="156">
        <f t="shared" si="136"/>
        <v>0</v>
      </c>
    </row>
    <row r="145">
      <c r="A145" s="132"/>
      <c r="B145" s="132"/>
      <c r="C145" s="74">
        <v>0.0</v>
      </c>
      <c r="D145" s="144"/>
      <c r="E145" s="145"/>
      <c r="F145" s="73"/>
      <c r="G145" s="146"/>
      <c r="H145" s="147"/>
      <c r="I145" s="148"/>
      <c r="J145" s="149"/>
      <c r="K145" s="101"/>
      <c r="L145" s="150"/>
      <c r="M145" s="155">
        <f t="shared" ref="M145:P145" si="137">M$1*$G145+M$2*$H145+M$3*$I145+M$4*$J145+M$5*$K145+M$6*$L145</f>
        <v>0</v>
      </c>
      <c r="N145" s="155">
        <f t="shared" si="137"/>
        <v>0</v>
      </c>
      <c r="O145" s="156">
        <f t="shared" si="137"/>
        <v>0</v>
      </c>
      <c r="P145" s="156">
        <f t="shared" si="137"/>
        <v>0</v>
      </c>
    </row>
    <row r="146">
      <c r="A146" s="132"/>
      <c r="B146" s="132"/>
      <c r="C146" s="74">
        <v>0.0</v>
      </c>
      <c r="D146" s="144"/>
      <c r="E146" s="145"/>
      <c r="F146" s="73"/>
      <c r="G146" s="146"/>
      <c r="H146" s="147"/>
      <c r="I146" s="148"/>
      <c r="J146" s="149"/>
      <c r="K146" s="101"/>
      <c r="L146" s="150"/>
      <c r="M146" s="155">
        <f t="shared" ref="M146:P146" si="138">M$1*$G146+M$2*$H146+M$3*$I146+M$4*$J146+M$5*$K146+M$6*$L146</f>
        <v>0</v>
      </c>
      <c r="N146" s="155">
        <f t="shared" si="138"/>
        <v>0</v>
      </c>
      <c r="O146" s="156">
        <f t="shared" si="138"/>
        <v>0</v>
      </c>
      <c r="P146" s="156">
        <f t="shared" si="138"/>
        <v>0</v>
      </c>
    </row>
    <row r="147">
      <c r="A147" s="132"/>
      <c r="B147" s="132"/>
      <c r="C147" s="74">
        <v>0.0</v>
      </c>
      <c r="D147" s="144"/>
      <c r="E147" s="145"/>
      <c r="F147" s="73"/>
      <c r="G147" s="146"/>
      <c r="H147" s="147"/>
      <c r="I147" s="148"/>
      <c r="J147" s="149"/>
      <c r="K147" s="101"/>
      <c r="L147" s="150"/>
      <c r="M147" s="155">
        <f t="shared" ref="M147:P147" si="139">M$1*$G147+M$2*$H147+M$3*$I147+M$4*$J147+M$5*$K147+M$6*$L147</f>
        <v>0</v>
      </c>
      <c r="N147" s="155">
        <f t="shared" si="139"/>
        <v>0</v>
      </c>
      <c r="O147" s="156">
        <f t="shared" si="139"/>
        <v>0</v>
      </c>
      <c r="P147" s="156">
        <f t="shared" si="139"/>
        <v>0</v>
      </c>
    </row>
    <row r="148">
      <c r="A148" s="132"/>
      <c r="B148" s="132"/>
      <c r="C148" s="74">
        <v>0.0</v>
      </c>
      <c r="D148" s="144"/>
      <c r="E148" s="145"/>
      <c r="F148" s="73"/>
      <c r="G148" s="146"/>
      <c r="H148" s="147"/>
      <c r="I148" s="148"/>
      <c r="J148" s="149"/>
      <c r="K148" s="101"/>
      <c r="L148" s="150"/>
      <c r="M148" s="155">
        <f t="shared" ref="M148:P148" si="140">M$1*$G148+M$2*$H148+M$3*$I148+M$4*$J148+M$5*$K148+M$6*$L148</f>
        <v>0</v>
      </c>
      <c r="N148" s="155">
        <f t="shared" si="140"/>
        <v>0</v>
      </c>
      <c r="O148" s="156">
        <f t="shared" si="140"/>
        <v>0</v>
      </c>
      <c r="P148" s="156">
        <f t="shared" si="140"/>
        <v>0</v>
      </c>
    </row>
    <row r="149">
      <c r="A149" s="132"/>
      <c r="B149" s="132"/>
      <c r="C149" s="74">
        <v>0.0</v>
      </c>
      <c r="D149" s="144"/>
      <c r="E149" s="145"/>
      <c r="F149" s="73"/>
      <c r="G149" s="146"/>
      <c r="H149" s="147"/>
      <c r="I149" s="148"/>
      <c r="J149" s="149"/>
      <c r="K149" s="101"/>
      <c r="L149" s="150"/>
      <c r="M149" s="155">
        <f t="shared" ref="M149:P149" si="141">M$1*$G149+M$2*$H149+M$3*$I149+M$4*$J149+M$5*$K149+M$6*$L149</f>
        <v>0</v>
      </c>
      <c r="N149" s="155">
        <f t="shared" si="141"/>
        <v>0</v>
      </c>
      <c r="O149" s="156">
        <f t="shared" si="141"/>
        <v>0</v>
      </c>
      <c r="P149" s="156">
        <f t="shared" si="141"/>
        <v>0</v>
      </c>
    </row>
    <row r="150">
      <c r="A150" s="132"/>
      <c r="B150" s="132"/>
      <c r="C150" s="74">
        <v>0.0</v>
      </c>
      <c r="D150" s="144"/>
      <c r="E150" s="145"/>
      <c r="F150" s="73"/>
      <c r="G150" s="146"/>
      <c r="H150" s="147"/>
      <c r="I150" s="148"/>
      <c r="J150" s="149"/>
      <c r="K150" s="101"/>
      <c r="L150" s="150"/>
      <c r="M150" s="155">
        <f t="shared" ref="M150:P150" si="142">M$1*$G150+M$2*$H150+M$3*$I150+M$4*$J150+M$5*$K150+M$6*$L150</f>
        <v>0</v>
      </c>
      <c r="N150" s="155">
        <f t="shared" si="142"/>
        <v>0</v>
      </c>
      <c r="O150" s="156">
        <f t="shared" si="142"/>
        <v>0</v>
      </c>
      <c r="P150" s="156">
        <f t="shared" si="142"/>
        <v>0</v>
      </c>
    </row>
    <row r="151">
      <c r="A151" s="132"/>
      <c r="B151" s="132"/>
      <c r="C151" s="74">
        <v>0.0</v>
      </c>
      <c r="D151" s="144"/>
      <c r="E151" s="145"/>
      <c r="F151" s="73"/>
      <c r="G151" s="146"/>
      <c r="H151" s="147"/>
      <c r="I151" s="148"/>
      <c r="J151" s="149"/>
      <c r="K151" s="101"/>
      <c r="L151" s="150"/>
      <c r="M151" s="155">
        <f t="shared" ref="M151:P151" si="143">M$1*$G151+M$2*$H151+M$3*$I151+M$4*$J151+M$5*$K151+M$6*$L151</f>
        <v>0</v>
      </c>
      <c r="N151" s="155">
        <f t="shared" si="143"/>
        <v>0</v>
      </c>
      <c r="O151" s="156">
        <f t="shared" si="143"/>
        <v>0</v>
      </c>
      <c r="P151" s="156">
        <f t="shared" si="143"/>
        <v>0</v>
      </c>
    </row>
    <row r="152">
      <c r="A152" s="132"/>
      <c r="B152" s="132"/>
      <c r="C152" s="74">
        <v>0.0</v>
      </c>
      <c r="D152" s="144"/>
      <c r="E152" s="145"/>
      <c r="F152" s="73"/>
      <c r="G152" s="146"/>
      <c r="H152" s="147"/>
      <c r="I152" s="148"/>
      <c r="J152" s="149"/>
      <c r="K152" s="101"/>
      <c r="L152" s="150"/>
      <c r="M152" s="155">
        <f t="shared" ref="M152:P152" si="144">M$1*$G152+M$2*$H152+M$3*$I152+M$4*$J152+M$5*$K152+M$6*$L152</f>
        <v>0</v>
      </c>
      <c r="N152" s="155">
        <f t="shared" si="144"/>
        <v>0</v>
      </c>
      <c r="O152" s="156">
        <f t="shared" si="144"/>
        <v>0</v>
      </c>
      <c r="P152" s="156">
        <f t="shared" si="144"/>
        <v>0</v>
      </c>
    </row>
    <row r="153">
      <c r="A153" s="132"/>
      <c r="B153" s="132"/>
      <c r="C153" s="74">
        <v>0.0</v>
      </c>
      <c r="D153" s="144"/>
      <c r="E153" s="145"/>
      <c r="F153" s="73"/>
      <c r="G153" s="146"/>
      <c r="H153" s="147"/>
      <c r="I153" s="148"/>
      <c r="J153" s="149"/>
      <c r="K153" s="101"/>
      <c r="L153" s="150"/>
      <c r="M153" s="155">
        <f t="shared" ref="M153:P153" si="145">M$1*$G153+M$2*$H153+M$3*$I153+M$4*$J153+M$5*$K153+M$6*$L153</f>
        <v>0</v>
      </c>
      <c r="N153" s="155">
        <f t="shared" si="145"/>
        <v>0</v>
      </c>
      <c r="O153" s="156">
        <f t="shared" si="145"/>
        <v>0</v>
      </c>
      <c r="P153" s="156">
        <f t="shared" si="145"/>
        <v>0</v>
      </c>
    </row>
    <row r="154">
      <c r="A154" s="132"/>
      <c r="B154" s="132"/>
      <c r="C154" s="74">
        <v>0.0</v>
      </c>
      <c r="D154" s="144"/>
      <c r="E154" s="145"/>
      <c r="F154" s="73"/>
      <c r="G154" s="146"/>
      <c r="H154" s="147"/>
      <c r="I154" s="148"/>
      <c r="J154" s="149"/>
      <c r="K154" s="101"/>
      <c r="L154" s="150"/>
      <c r="M154" s="155">
        <f t="shared" ref="M154:P154" si="146">M$1*$G154+M$2*$H154+M$3*$I154+M$4*$J154+M$5*$K154+M$6*$L154</f>
        <v>0</v>
      </c>
      <c r="N154" s="155">
        <f t="shared" si="146"/>
        <v>0</v>
      </c>
      <c r="O154" s="156">
        <f t="shared" si="146"/>
        <v>0</v>
      </c>
      <c r="P154" s="156">
        <f t="shared" si="146"/>
        <v>0</v>
      </c>
    </row>
    <row r="155">
      <c r="A155" s="132"/>
      <c r="B155" s="132"/>
      <c r="C155" s="74">
        <v>0.0</v>
      </c>
      <c r="D155" s="144"/>
      <c r="E155" s="145"/>
      <c r="F155" s="73"/>
      <c r="G155" s="146"/>
      <c r="H155" s="147"/>
      <c r="I155" s="148"/>
      <c r="J155" s="149"/>
      <c r="K155" s="101"/>
      <c r="L155" s="150"/>
      <c r="M155" s="155">
        <f t="shared" ref="M155:P155" si="147">M$1*$G155+M$2*$H155+M$3*$I155+M$4*$J155+M$5*$K155+M$6*$L155</f>
        <v>0</v>
      </c>
      <c r="N155" s="155">
        <f t="shared" si="147"/>
        <v>0</v>
      </c>
      <c r="O155" s="156">
        <f t="shared" si="147"/>
        <v>0</v>
      </c>
      <c r="P155" s="156">
        <f t="shared" si="147"/>
        <v>0</v>
      </c>
    </row>
    <row r="156">
      <c r="A156" s="132"/>
      <c r="B156" s="132"/>
      <c r="C156" s="74">
        <v>0.0</v>
      </c>
      <c r="D156" s="144"/>
      <c r="E156" s="145"/>
      <c r="F156" s="73"/>
      <c r="G156" s="146"/>
      <c r="H156" s="147"/>
      <c r="I156" s="148"/>
      <c r="J156" s="149"/>
      <c r="K156" s="101"/>
      <c r="L156" s="150"/>
      <c r="M156" s="155">
        <f t="shared" ref="M156:P156" si="148">M$1*$G156+M$2*$H156+M$3*$I156+M$4*$J156+M$5*$K156+M$6*$L156</f>
        <v>0</v>
      </c>
      <c r="N156" s="155">
        <f t="shared" si="148"/>
        <v>0</v>
      </c>
      <c r="O156" s="156">
        <f t="shared" si="148"/>
        <v>0</v>
      </c>
      <c r="P156" s="156">
        <f t="shared" si="148"/>
        <v>0</v>
      </c>
    </row>
    <row r="157">
      <c r="A157" s="132"/>
      <c r="B157" s="132"/>
      <c r="C157" s="74">
        <v>0.0</v>
      </c>
      <c r="D157" s="144"/>
      <c r="E157" s="145"/>
      <c r="F157" s="73"/>
      <c r="G157" s="146"/>
      <c r="H157" s="147"/>
      <c r="I157" s="148"/>
      <c r="J157" s="149"/>
      <c r="K157" s="101"/>
      <c r="L157" s="150"/>
      <c r="M157" s="155">
        <f t="shared" ref="M157:P157" si="149">M$1*$G157+M$2*$H157+M$3*$I157+M$4*$J157+M$5*$K157+M$6*$L157</f>
        <v>0</v>
      </c>
      <c r="N157" s="155">
        <f t="shared" si="149"/>
        <v>0</v>
      </c>
      <c r="O157" s="156">
        <f t="shared" si="149"/>
        <v>0</v>
      </c>
      <c r="P157" s="156">
        <f t="shared" si="149"/>
        <v>0</v>
      </c>
    </row>
    <row r="158">
      <c r="A158" s="132"/>
      <c r="B158" s="132"/>
      <c r="C158" s="74">
        <v>0.0</v>
      </c>
      <c r="D158" s="144"/>
      <c r="E158" s="145"/>
      <c r="F158" s="73"/>
      <c r="G158" s="146"/>
      <c r="H158" s="147"/>
      <c r="I158" s="148"/>
      <c r="J158" s="149"/>
      <c r="K158" s="101"/>
      <c r="L158" s="150"/>
      <c r="M158" s="155">
        <f t="shared" ref="M158:P158" si="150">M$1*$G158+M$2*$H158+M$3*$I158+M$4*$J158+M$5*$K158+M$6*$L158</f>
        <v>0</v>
      </c>
      <c r="N158" s="155">
        <f t="shared" si="150"/>
        <v>0</v>
      </c>
      <c r="O158" s="156">
        <f t="shared" si="150"/>
        <v>0</v>
      </c>
      <c r="P158" s="156">
        <f t="shared" si="150"/>
        <v>0</v>
      </c>
    </row>
    <row r="159">
      <c r="A159" s="132"/>
      <c r="B159" s="132"/>
      <c r="C159" s="74">
        <v>0.0</v>
      </c>
      <c r="D159" s="144"/>
      <c r="E159" s="145"/>
      <c r="F159" s="73"/>
      <c r="G159" s="146"/>
      <c r="H159" s="147"/>
      <c r="I159" s="148"/>
      <c r="J159" s="149"/>
      <c r="K159" s="101"/>
      <c r="L159" s="150"/>
      <c r="M159" s="155">
        <f t="shared" ref="M159:P159" si="151">M$1*$G159+M$2*$H159+M$3*$I159+M$4*$J159+M$5*$K159+M$6*$L159</f>
        <v>0</v>
      </c>
      <c r="N159" s="155">
        <f t="shared" si="151"/>
        <v>0</v>
      </c>
      <c r="O159" s="156">
        <f t="shared" si="151"/>
        <v>0</v>
      </c>
      <c r="P159" s="156">
        <f t="shared" si="151"/>
        <v>0</v>
      </c>
    </row>
    <row r="160">
      <c r="A160" s="132"/>
      <c r="B160" s="132"/>
      <c r="C160" s="74">
        <v>0.0</v>
      </c>
      <c r="D160" s="144"/>
      <c r="E160" s="145"/>
      <c r="F160" s="73"/>
      <c r="G160" s="146"/>
      <c r="H160" s="147"/>
      <c r="I160" s="148"/>
      <c r="J160" s="149"/>
      <c r="K160" s="101"/>
      <c r="L160" s="150"/>
      <c r="M160" s="155">
        <f t="shared" ref="M160:P160" si="152">M$1*$G160+M$2*$H160+M$3*$I160+M$4*$J160+M$5*$K160+M$6*$L160</f>
        <v>0</v>
      </c>
      <c r="N160" s="155">
        <f t="shared" si="152"/>
        <v>0</v>
      </c>
      <c r="O160" s="156">
        <f t="shared" si="152"/>
        <v>0</v>
      </c>
      <c r="P160" s="156">
        <f t="shared" si="152"/>
        <v>0</v>
      </c>
    </row>
    <row r="161">
      <c r="A161" s="132"/>
      <c r="B161" s="132"/>
      <c r="C161" s="74">
        <v>0.0</v>
      </c>
      <c r="D161" s="144"/>
      <c r="E161" s="145"/>
      <c r="F161" s="73"/>
      <c r="G161" s="146"/>
      <c r="H161" s="147"/>
      <c r="I161" s="148"/>
      <c r="J161" s="149"/>
      <c r="K161" s="101"/>
      <c r="L161" s="150"/>
      <c r="M161" s="155">
        <f t="shared" ref="M161:P161" si="153">M$1*$G161+M$2*$H161+M$3*$I161+M$4*$J161+M$5*$K161+M$6*$L161</f>
        <v>0</v>
      </c>
      <c r="N161" s="155">
        <f t="shared" si="153"/>
        <v>0</v>
      </c>
      <c r="O161" s="156">
        <f t="shared" si="153"/>
        <v>0</v>
      </c>
      <c r="P161" s="156">
        <f t="shared" si="153"/>
        <v>0</v>
      </c>
    </row>
    <row r="162">
      <c r="A162" s="132"/>
      <c r="B162" s="132"/>
      <c r="C162" s="74">
        <v>0.0</v>
      </c>
      <c r="D162" s="144"/>
      <c r="E162" s="145"/>
      <c r="F162" s="73"/>
      <c r="G162" s="146"/>
      <c r="H162" s="147"/>
      <c r="I162" s="148"/>
      <c r="J162" s="149"/>
      <c r="K162" s="101"/>
      <c r="L162" s="150"/>
      <c r="M162" s="155">
        <f t="shared" ref="M162:P162" si="154">M$1*$G162+M$2*$H162+M$3*$I162+M$4*$J162+M$5*$K162+M$6*$L162</f>
        <v>0</v>
      </c>
      <c r="N162" s="155">
        <f t="shared" si="154"/>
        <v>0</v>
      </c>
      <c r="O162" s="156">
        <f t="shared" si="154"/>
        <v>0</v>
      </c>
      <c r="P162" s="156">
        <f t="shared" si="154"/>
        <v>0</v>
      </c>
    </row>
    <row r="163">
      <c r="A163" s="132"/>
      <c r="B163" s="132"/>
      <c r="C163" s="74">
        <v>0.0</v>
      </c>
      <c r="D163" s="144"/>
      <c r="E163" s="145"/>
      <c r="F163" s="73"/>
      <c r="G163" s="146"/>
      <c r="H163" s="147"/>
      <c r="I163" s="148"/>
      <c r="J163" s="149"/>
      <c r="K163" s="101"/>
      <c r="L163" s="150"/>
      <c r="M163" s="155">
        <f t="shared" ref="M163:P163" si="155">M$1*$G163+M$2*$H163+M$3*$I163+M$4*$J163+M$5*$K163+M$6*$L163</f>
        <v>0</v>
      </c>
      <c r="N163" s="155">
        <f t="shared" si="155"/>
        <v>0</v>
      </c>
      <c r="O163" s="156">
        <f t="shared" si="155"/>
        <v>0</v>
      </c>
      <c r="P163" s="156">
        <f t="shared" si="155"/>
        <v>0</v>
      </c>
    </row>
    <row r="164">
      <c r="A164" s="132"/>
      <c r="B164" s="132"/>
      <c r="C164" s="74">
        <v>0.0</v>
      </c>
      <c r="D164" s="144"/>
      <c r="E164" s="145"/>
      <c r="F164" s="73"/>
      <c r="G164" s="146"/>
      <c r="H164" s="147"/>
      <c r="I164" s="148"/>
      <c r="J164" s="149"/>
      <c r="K164" s="101"/>
      <c r="L164" s="150"/>
      <c r="M164" s="155">
        <f t="shared" ref="M164:P164" si="156">M$1*$G164+M$2*$H164+M$3*$I164+M$4*$J164+M$5*$K164+M$6*$L164</f>
        <v>0</v>
      </c>
      <c r="N164" s="155">
        <f t="shared" si="156"/>
        <v>0</v>
      </c>
      <c r="O164" s="156">
        <f t="shared" si="156"/>
        <v>0</v>
      </c>
      <c r="P164" s="156">
        <f t="shared" si="156"/>
        <v>0</v>
      </c>
    </row>
    <row r="165">
      <c r="A165" s="132"/>
      <c r="B165" s="132"/>
      <c r="C165" s="74">
        <v>0.0</v>
      </c>
      <c r="D165" s="144"/>
      <c r="E165" s="145"/>
      <c r="F165" s="73"/>
      <c r="G165" s="146"/>
      <c r="H165" s="147"/>
      <c r="I165" s="148"/>
      <c r="J165" s="149"/>
      <c r="K165" s="101"/>
      <c r="L165" s="150"/>
      <c r="M165" s="155">
        <f t="shared" ref="M165:P165" si="157">M$1*$G165+M$2*$H165+M$3*$I165+M$4*$J165+M$5*$K165+M$6*$L165</f>
        <v>0</v>
      </c>
      <c r="N165" s="155">
        <f t="shared" si="157"/>
        <v>0</v>
      </c>
      <c r="O165" s="156">
        <f t="shared" si="157"/>
        <v>0</v>
      </c>
      <c r="P165" s="156">
        <f t="shared" si="157"/>
        <v>0</v>
      </c>
    </row>
    <row r="166">
      <c r="A166" s="132"/>
      <c r="B166" s="132"/>
      <c r="C166" s="74">
        <v>0.0</v>
      </c>
      <c r="D166" s="144"/>
      <c r="E166" s="145"/>
      <c r="F166" s="73"/>
      <c r="G166" s="146"/>
      <c r="H166" s="147"/>
      <c r="I166" s="148"/>
      <c r="J166" s="149"/>
      <c r="K166" s="101"/>
      <c r="L166" s="150"/>
      <c r="M166" s="155">
        <f t="shared" ref="M166:P166" si="158">M$1*$G166+M$2*$H166+M$3*$I166+M$4*$J166+M$5*$K166+M$6*$L166</f>
        <v>0</v>
      </c>
      <c r="N166" s="155">
        <f t="shared" si="158"/>
        <v>0</v>
      </c>
      <c r="O166" s="156">
        <f t="shared" si="158"/>
        <v>0</v>
      </c>
      <c r="P166" s="156">
        <f t="shared" si="158"/>
        <v>0</v>
      </c>
    </row>
    <row r="167">
      <c r="A167" s="132"/>
      <c r="B167" s="132"/>
      <c r="C167" s="74">
        <v>0.0</v>
      </c>
      <c r="D167" s="144"/>
      <c r="E167" s="145"/>
      <c r="F167" s="73"/>
      <c r="G167" s="146"/>
      <c r="H167" s="147"/>
      <c r="I167" s="148"/>
      <c r="J167" s="149"/>
      <c r="K167" s="101"/>
      <c r="L167" s="150"/>
      <c r="M167" s="155">
        <f t="shared" ref="M167:P167" si="159">M$1*$G167+M$2*$H167+M$3*$I167+M$4*$J167+M$5*$K167+M$6*$L167</f>
        <v>0</v>
      </c>
      <c r="N167" s="155">
        <f t="shared" si="159"/>
        <v>0</v>
      </c>
      <c r="O167" s="156">
        <f t="shared" si="159"/>
        <v>0</v>
      </c>
      <c r="P167" s="156">
        <f t="shared" si="159"/>
        <v>0</v>
      </c>
    </row>
    <row r="168">
      <c r="A168" s="132"/>
      <c r="B168" s="132"/>
      <c r="C168" s="74">
        <v>0.0</v>
      </c>
      <c r="D168" s="144"/>
      <c r="E168" s="145"/>
      <c r="F168" s="73"/>
      <c r="G168" s="146"/>
      <c r="H168" s="147"/>
      <c r="I168" s="148"/>
      <c r="J168" s="149"/>
      <c r="K168" s="101"/>
      <c r="L168" s="150"/>
      <c r="M168" s="155">
        <f t="shared" ref="M168:P168" si="160">M$1*$G168+M$2*$H168+M$3*$I168+M$4*$J168+M$5*$K168+M$6*$L168</f>
        <v>0</v>
      </c>
      <c r="N168" s="155">
        <f t="shared" si="160"/>
        <v>0</v>
      </c>
      <c r="O168" s="156">
        <f t="shared" si="160"/>
        <v>0</v>
      </c>
      <c r="P168" s="156">
        <f t="shared" si="160"/>
        <v>0</v>
      </c>
    </row>
    <row r="169">
      <c r="A169" s="132"/>
      <c r="B169" s="132"/>
      <c r="C169" s="74">
        <v>0.0</v>
      </c>
      <c r="D169" s="144"/>
      <c r="E169" s="145"/>
      <c r="F169" s="73"/>
      <c r="G169" s="146"/>
      <c r="H169" s="147"/>
      <c r="I169" s="148"/>
      <c r="J169" s="149"/>
      <c r="K169" s="101"/>
      <c r="L169" s="150"/>
      <c r="M169" s="155">
        <f t="shared" ref="M169:P169" si="161">M$1*$G169+M$2*$H169+M$3*$I169+M$4*$J169+M$5*$K169+M$6*$L169</f>
        <v>0</v>
      </c>
      <c r="N169" s="155">
        <f t="shared" si="161"/>
        <v>0</v>
      </c>
      <c r="O169" s="156">
        <f t="shared" si="161"/>
        <v>0</v>
      </c>
      <c r="P169" s="156">
        <f t="shared" si="161"/>
        <v>0</v>
      </c>
    </row>
    <row r="170">
      <c r="A170" s="132"/>
      <c r="B170" s="132"/>
      <c r="C170" s="74">
        <v>0.0</v>
      </c>
      <c r="D170" s="144"/>
      <c r="E170" s="145"/>
      <c r="F170" s="73"/>
      <c r="G170" s="146"/>
      <c r="H170" s="147"/>
      <c r="I170" s="148"/>
      <c r="J170" s="149"/>
      <c r="K170" s="101"/>
      <c r="L170" s="150"/>
      <c r="M170" s="155">
        <f t="shared" ref="M170:P170" si="162">M$1*$G170+M$2*$H170+M$3*$I170+M$4*$J170+M$5*$K170+M$6*$L170</f>
        <v>0</v>
      </c>
      <c r="N170" s="155">
        <f t="shared" si="162"/>
        <v>0</v>
      </c>
      <c r="O170" s="156">
        <f t="shared" si="162"/>
        <v>0</v>
      </c>
      <c r="P170" s="156">
        <f t="shared" si="162"/>
        <v>0</v>
      </c>
    </row>
    <row r="171">
      <c r="A171" s="132"/>
      <c r="B171" s="132"/>
      <c r="C171" s="74">
        <v>0.0</v>
      </c>
      <c r="D171" s="144"/>
      <c r="E171" s="145"/>
      <c r="F171" s="73"/>
      <c r="G171" s="146"/>
      <c r="H171" s="147"/>
      <c r="I171" s="148"/>
      <c r="J171" s="149"/>
      <c r="K171" s="101"/>
      <c r="L171" s="150"/>
      <c r="M171" s="155">
        <f t="shared" ref="M171:P171" si="163">M$1*$G171+M$2*$H171+M$3*$I171+M$4*$J171+M$5*$K171+M$6*$L171</f>
        <v>0</v>
      </c>
      <c r="N171" s="155">
        <f t="shared" si="163"/>
        <v>0</v>
      </c>
      <c r="O171" s="156">
        <f t="shared" si="163"/>
        <v>0</v>
      </c>
      <c r="P171" s="156">
        <f t="shared" si="163"/>
        <v>0</v>
      </c>
    </row>
    <row r="172">
      <c r="A172" s="132"/>
      <c r="B172" s="132"/>
      <c r="C172" s="74">
        <v>0.0</v>
      </c>
      <c r="D172" s="144"/>
      <c r="E172" s="145"/>
      <c r="F172" s="73"/>
      <c r="G172" s="146"/>
      <c r="H172" s="147"/>
      <c r="I172" s="148"/>
      <c r="J172" s="149"/>
      <c r="K172" s="101"/>
      <c r="L172" s="150"/>
      <c r="M172" s="155">
        <f t="shared" ref="M172:P172" si="164">M$1*$G172+M$2*$H172+M$3*$I172+M$4*$J172+M$5*$K172+M$6*$L172</f>
        <v>0</v>
      </c>
      <c r="N172" s="155">
        <f t="shared" si="164"/>
        <v>0</v>
      </c>
      <c r="O172" s="156">
        <f t="shared" si="164"/>
        <v>0</v>
      </c>
      <c r="P172" s="156">
        <f t="shared" si="164"/>
        <v>0</v>
      </c>
    </row>
    <row r="173">
      <c r="A173" s="132"/>
      <c r="B173" s="132"/>
      <c r="C173" s="74"/>
      <c r="D173" s="144"/>
      <c r="E173" s="145"/>
      <c r="F173" s="73"/>
      <c r="G173" s="146"/>
      <c r="H173" s="147"/>
      <c r="I173" s="148"/>
      <c r="J173" s="149"/>
      <c r="K173" s="101"/>
      <c r="L173" s="150"/>
      <c r="M173" s="155"/>
      <c r="N173" s="155"/>
      <c r="O173" s="156"/>
      <c r="P173" s="156"/>
    </row>
    <row r="174">
      <c r="A174" s="132"/>
      <c r="B174" s="132"/>
      <c r="C174" s="74"/>
      <c r="D174" s="144"/>
      <c r="E174" s="145"/>
      <c r="F174" s="73"/>
      <c r="G174" s="146"/>
      <c r="H174" s="147"/>
      <c r="I174" s="148"/>
      <c r="J174" s="149"/>
      <c r="K174" s="101"/>
      <c r="L174" s="150"/>
      <c r="M174" s="155"/>
      <c r="N174" s="155"/>
      <c r="O174" s="156"/>
      <c r="P174" s="156"/>
    </row>
    <row r="175">
      <c r="A175" s="132"/>
      <c r="B175" s="132"/>
      <c r="C175" s="74"/>
      <c r="D175" s="144"/>
      <c r="E175" s="145"/>
      <c r="F175" s="73"/>
      <c r="G175" s="146"/>
      <c r="H175" s="147"/>
      <c r="I175" s="148"/>
      <c r="J175" s="149"/>
      <c r="K175" s="101"/>
      <c r="L175" s="150"/>
      <c r="M175" s="155"/>
      <c r="N175" s="155"/>
      <c r="O175" s="156"/>
      <c r="P175" s="156"/>
    </row>
    <row r="176">
      <c r="A176" s="132"/>
      <c r="B176" s="132"/>
      <c r="C176" s="74"/>
      <c r="D176" s="144"/>
      <c r="E176" s="145"/>
      <c r="F176" s="73"/>
      <c r="G176" s="146"/>
      <c r="H176" s="147"/>
      <c r="I176" s="148"/>
      <c r="J176" s="149"/>
      <c r="K176" s="101"/>
      <c r="L176" s="150"/>
      <c r="M176" s="155"/>
      <c r="N176" s="155"/>
      <c r="O176" s="156"/>
      <c r="P176" s="156"/>
    </row>
    <row r="177">
      <c r="A177" s="132"/>
      <c r="B177" s="132"/>
      <c r="C177" s="74"/>
      <c r="D177" s="144"/>
      <c r="E177" s="145"/>
      <c r="F177" s="73"/>
      <c r="G177" s="146"/>
      <c r="H177" s="147"/>
      <c r="I177" s="148"/>
      <c r="J177" s="149"/>
      <c r="K177" s="101"/>
      <c r="L177" s="150"/>
      <c r="M177" s="155"/>
      <c r="N177" s="155"/>
      <c r="O177" s="156"/>
      <c r="P177" s="156"/>
    </row>
    <row r="178">
      <c r="A178" s="132"/>
      <c r="B178" s="132"/>
      <c r="C178" s="74"/>
      <c r="D178" s="144"/>
      <c r="E178" s="145"/>
      <c r="F178" s="73"/>
      <c r="G178" s="146"/>
      <c r="H178" s="147"/>
      <c r="I178" s="148"/>
      <c r="J178" s="149"/>
      <c r="K178" s="101"/>
      <c r="L178" s="150"/>
      <c r="M178" s="155"/>
      <c r="N178" s="155"/>
      <c r="O178" s="156"/>
      <c r="P178" s="156"/>
    </row>
    <row r="179">
      <c r="A179" s="132"/>
      <c r="B179" s="132"/>
      <c r="C179" s="74"/>
      <c r="D179" s="144"/>
      <c r="E179" s="145"/>
      <c r="F179" s="73"/>
      <c r="G179" s="146"/>
      <c r="H179" s="147"/>
      <c r="I179" s="148"/>
      <c r="J179" s="149"/>
      <c r="K179" s="101"/>
      <c r="L179" s="150"/>
      <c r="M179" s="155"/>
      <c r="N179" s="155"/>
      <c r="O179" s="156"/>
      <c r="P179" s="156"/>
    </row>
    <row r="180">
      <c r="A180" s="132"/>
      <c r="B180" s="132"/>
      <c r="C180" s="74"/>
      <c r="D180" s="144"/>
      <c r="E180" s="145"/>
      <c r="F180" s="73"/>
      <c r="G180" s="146"/>
      <c r="H180" s="147"/>
      <c r="I180" s="148"/>
      <c r="J180" s="149"/>
      <c r="K180" s="101"/>
      <c r="L180" s="150"/>
      <c r="M180" s="155"/>
      <c r="N180" s="155"/>
      <c r="O180" s="156"/>
      <c r="P180" s="156"/>
    </row>
    <row r="181">
      <c r="A181" s="132"/>
      <c r="B181" s="132"/>
      <c r="C181" s="74"/>
      <c r="D181" s="144"/>
      <c r="E181" s="145"/>
      <c r="F181" s="73"/>
      <c r="G181" s="146"/>
      <c r="H181" s="147"/>
      <c r="I181" s="148"/>
      <c r="J181" s="149"/>
      <c r="K181" s="101"/>
      <c r="L181" s="150"/>
      <c r="M181" s="155"/>
      <c r="N181" s="155"/>
      <c r="O181" s="156"/>
      <c r="P181" s="156"/>
    </row>
    <row r="182">
      <c r="A182" s="132"/>
      <c r="B182" s="132"/>
      <c r="C182" s="74"/>
      <c r="D182" s="144"/>
      <c r="E182" s="145"/>
      <c r="F182" s="73"/>
      <c r="G182" s="146"/>
      <c r="H182" s="147"/>
      <c r="I182" s="148"/>
      <c r="J182" s="149"/>
      <c r="K182" s="101"/>
      <c r="L182" s="150"/>
      <c r="M182" s="155"/>
      <c r="N182" s="155"/>
      <c r="O182" s="156"/>
      <c r="P182" s="156"/>
    </row>
    <row r="183">
      <c r="A183" s="132"/>
      <c r="B183" s="132"/>
      <c r="C183" s="74"/>
      <c r="D183" s="144"/>
      <c r="E183" s="145"/>
      <c r="F183" s="73"/>
      <c r="G183" s="146"/>
      <c r="H183" s="147"/>
      <c r="I183" s="148"/>
      <c r="J183" s="149"/>
      <c r="K183" s="101"/>
      <c r="L183" s="150"/>
      <c r="M183" s="155"/>
      <c r="N183" s="155"/>
      <c r="O183" s="156"/>
      <c r="P183" s="156"/>
    </row>
    <row r="184">
      <c r="A184" s="132"/>
      <c r="B184" s="132"/>
      <c r="C184" s="74"/>
      <c r="D184" s="144"/>
      <c r="E184" s="145"/>
      <c r="F184" s="73"/>
      <c r="G184" s="146"/>
      <c r="H184" s="147"/>
      <c r="I184" s="148"/>
      <c r="J184" s="149"/>
      <c r="K184" s="101"/>
      <c r="L184" s="150"/>
      <c r="M184" s="155"/>
      <c r="N184" s="155"/>
      <c r="O184" s="156"/>
      <c r="P184" s="156"/>
    </row>
    <row r="185">
      <c r="A185" s="132"/>
      <c r="B185" s="132"/>
      <c r="C185" s="74"/>
      <c r="D185" s="144"/>
      <c r="E185" s="145"/>
      <c r="F185" s="73"/>
      <c r="G185" s="146"/>
      <c r="H185" s="147"/>
      <c r="I185" s="148"/>
      <c r="J185" s="149"/>
      <c r="K185" s="101"/>
      <c r="L185" s="150"/>
      <c r="M185" s="155"/>
      <c r="N185" s="155"/>
      <c r="O185" s="156"/>
      <c r="P185" s="156"/>
    </row>
    <row r="186">
      <c r="A186" s="132"/>
      <c r="B186" s="132"/>
      <c r="C186" s="74"/>
      <c r="D186" s="144"/>
      <c r="E186" s="145"/>
      <c r="F186" s="73"/>
      <c r="G186" s="146"/>
      <c r="H186" s="147"/>
      <c r="I186" s="148"/>
      <c r="J186" s="149"/>
      <c r="K186" s="101"/>
      <c r="L186" s="150"/>
      <c r="M186" s="155"/>
      <c r="N186" s="155"/>
      <c r="O186" s="156"/>
      <c r="P186" s="156"/>
    </row>
    <row r="187">
      <c r="A187" s="132"/>
      <c r="B187" s="132"/>
      <c r="C187" s="74"/>
      <c r="D187" s="144"/>
      <c r="E187" s="145"/>
      <c r="F187" s="73"/>
      <c r="G187" s="146"/>
      <c r="H187" s="147"/>
      <c r="I187" s="148"/>
      <c r="J187" s="149"/>
      <c r="K187" s="101"/>
      <c r="L187" s="150"/>
      <c r="M187" s="155"/>
      <c r="N187" s="155"/>
      <c r="O187" s="156"/>
      <c r="P187" s="156"/>
    </row>
    <row r="188">
      <c r="A188" s="132"/>
      <c r="B188" s="132"/>
      <c r="C188" s="74"/>
      <c r="D188" s="144"/>
      <c r="E188" s="145"/>
      <c r="F188" s="73"/>
      <c r="G188" s="146"/>
      <c r="H188" s="147"/>
      <c r="I188" s="148"/>
      <c r="J188" s="149"/>
      <c r="K188" s="101"/>
      <c r="L188" s="150"/>
      <c r="M188" s="155"/>
      <c r="N188" s="155"/>
      <c r="O188" s="156"/>
      <c r="P188" s="156"/>
    </row>
    <row r="189">
      <c r="A189" s="132"/>
      <c r="B189" s="132"/>
      <c r="C189" s="74"/>
      <c r="D189" s="144"/>
      <c r="E189" s="145"/>
      <c r="F189" s="73"/>
      <c r="G189" s="146"/>
      <c r="H189" s="147"/>
      <c r="I189" s="148"/>
      <c r="J189" s="149"/>
      <c r="K189" s="101"/>
      <c r="L189" s="150"/>
      <c r="M189" s="155"/>
      <c r="N189" s="155"/>
      <c r="O189" s="156"/>
      <c r="P189" s="156"/>
    </row>
    <row r="190">
      <c r="A190" s="132"/>
      <c r="B190" s="132"/>
      <c r="C190" s="74"/>
      <c r="D190" s="144"/>
      <c r="E190" s="145"/>
      <c r="F190" s="73"/>
      <c r="G190" s="146"/>
      <c r="H190" s="147"/>
      <c r="I190" s="148"/>
      <c r="J190" s="149"/>
      <c r="K190" s="101"/>
      <c r="L190" s="150"/>
      <c r="M190" s="155"/>
      <c r="N190" s="155"/>
      <c r="O190" s="156"/>
      <c r="P190" s="156"/>
    </row>
    <row r="191">
      <c r="A191" s="132"/>
      <c r="B191" s="132"/>
      <c r="C191" s="74"/>
      <c r="D191" s="144"/>
      <c r="E191" s="145"/>
      <c r="F191" s="73"/>
      <c r="G191" s="146"/>
      <c r="H191" s="147"/>
      <c r="I191" s="148"/>
      <c r="J191" s="149"/>
      <c r="K191" s="101"/>
      <c r="L191" s="150"/>
      <c r="M191" s="155"/>
      <c r="N191" s="155"/>
      <c r="O191" s="156"/>
      <c r="P191" s="156"/>
    </row>
    <row r="192">
      <c r="A192" s="132"/>
      <c r="B192" s="132"/>
      <c r="C192" s="74"/>
      <c r="D192" s="144"/>
      <c r="E192" s="145"/>
      <c r="F192" s="73"/>
      <c r="G192" s="146"/>
      <c r="H192" s="147"/>
      <c r="I192" s="148"/>
      <c r="J192" s="149"/>
      <c r="K192" s="101"/>
      <c r="L192" s="150"/>
      <c r="M192" s="155"/>
      <c r="N192" s="155"/>
      <c r="O192" s="156"/>
      <c r="P192" s="156"/>
    </row>
    <row r="193">
      <c r="A193" s="132"/>
      <c r="B193" s="132"/>
      <c r="C193" s="74"/>
      <c r="D193" s="144"/>
      <c r="E193" s="145"/>
      <c r="F193" s="73"/>
      <c r="G193" s="146"/>
      <c r="H193" s="147"/>
      <c r="I193" s="148"/>
      <c r="J193" s="149"/>
      <c r="K193" s="101"/>
      <c r="L193" s="150"/>
      <c r="M193" s="155"/>
      <c r="N193" s="155"/>
      <c r="O193" s="156"/>
      <c r="P193" s="156"/>
    </row>
    <row r="194">
      <c r="A194" s="132"/>
      <c r="B194" s="132"/>
      <c r="C194" s="74"/>
      <c r="D194" s="144"/>
      <c r="E194" s="145"/>
      <c r="F194" s="73"/>
      <c r="G194" s="146"/>
      <c r="H194" s="147"/>
      <c r="I194" s="148"/>
      <c r="J194" s="149"/>
      <c r="K194" s="101"/>
      <c r="L194" s="150"/>
      <c r="M194" s="155"/>
      <c r="N194" s="155"/>
      <c r="O194" s="156"/>
      <c r="P194" s="156"/>
    </row>
    <row r="195">
      <c r="A195" s="132"/>
      <c r="B195" s="132"/>
      <c r="C195" s="74"/>
      <c r="D195" s="144"/>
      <c r="E195" s="145"/>
      <c r="F195" s="73"/>
      <c r="G195" s="146"/>
      <c r="H195" s="147"/>
      <c r="I195" s="148"/>
      <c r="J195" s="149"/>
      <c r="K195" s="101"/>
      <c r="L195" s="150"/>
      <c r="M195" s="155"/>
      <c r="N195" s="155"/>
      <c r="O195" s="156"/>
      <c r="P195" s="156"/>
    </row>
    <row r="196">
      <c r="A196" s="132"/>
      <c r="B196" s="132"/>
      <c r="C196" s="74"/>
      <c r="D196" s="144"/>
      <c r="E196" s="145"/>
      <c r="F196" s="73"/>
      <c r="G196" s="146"/>
      <c r="H196" s="147"/>
      <c r="I196" s="148"/>
      <c r="J196" s="149"/>
      <c r="K196" s="101"/>
      <c r="L196" s="150"/>
      <c r="M196" s="155"/>
      <c r="N196" s="155"/>
      <c r="O196" s="156"/>
      <c r="P196" s="156"/>
    </row>
    <row r="197">
      <c r="A197" s="132"/>
      <c r="B197" s="132"/>
      <c r="C197" s="74"/>
      <c r="D197" s="144"/>
      <c r="E197" s="145"/>
      <c r="F197" s="73"/>
      <c r="G197" s="146"/>
      <c r="H197" s="147"/>
      <c r="I197" s="148"/>
      <c r="J197" s="149"/>
      <c r="K197" s="101"/>
      <c r="L197" s="150"/>
      <c r="M197" s="155"/>
      <c r="N197" s="155"/>
      <c r="O197" s="156"/>
      <c r="P197" s="156"/>
    </row>
    <row r="198">
      <c r="A198" s="132"/>
      <c r="B198" s="132"/>
      <c r="C198" s="74"/>
      <c r="D198" s="144"/>
      <c r="E198" s="145"/>
      <c r="F198" s="73"/>
      <c r="G198" s="146"/>
      <c r="H198" s="147"/>
      <c r="I198" s="148"/>
      <c r="J198" s="149"/>
      <c r="K198" s="101"/>
      <c r="L198" s="150"/>
      <c r="M198" s="155"/>
      <c r="N198" s="155"/>
      <c r="O198" s="156"/>
      <c r="P198" s="156"/>
    </row>
    <row r="199">
      <c r="A199" s="132"/>
      <c r="B199" s="132"/>
      <c r="C199" s="74"/>
      <c r="D199" s="144"/>
      <c r="E199" s="145"/>
      <c r="F199" s="73"/>
      <c r="G199" s="146"/>
      <c r="H199" s="147"/>
      <c r="I199" s="148"/>
      <c r="J199" s="149"/>
      <c r="K199" s="101"/>
      <c r="L199" s="150"/>
      <c r="M199" s="155"/>
      <c r="N199" s="155"/>
      <c r="O199" s="156"/>
      <c r="P199" s="156"/>
    </row>
    <row r="200">
      <c r="A200" s="132"/>
      <c r="B200" s="132"/>
      <c r="C200" s="74"/>
      <c r="D200" s="144"/>
      <c r="E200" s="145"/>
      <c r="F200" s="73"/>
      <c r="G200" s="146"/>
      <c r="H200" s="147"/>
      <c r="I200" s="148"/>
      <c r="J200" s="149"/>
      <c r="K200" s="101"/>
      <c r="L200" s="150"/>
      <c r="M200" s="155"/>
      <c r="N200" s="155"/>
      <c r="O200" s="156"/>
      <c r="P200" s="156"/>
    </row>
    <row r="201">
      <c r="A201" s="132"/>
      <c r="B201" s="132"/>
      <c r="C201" s="74"/>
      <c r="D201" s="144"/>
      <c r="E201" s="145"/>
      <c r="F201" s="73"/>
      <c r="G201" s="146"/>
      <c r="H201" s="147"/>
      <c r="I201" s="148"/>
      <c r="J201" s="149"/>
      <c r="K201" s="101"/>
      <c r="L201" s="150"/>
      <c r="M201" s="155"/>
      <c r="N201" s="155"/>
      <c r="O201" s="156"/>
      <c r="P201" s="156"/>
    </row>
    <row r="202">
      <c r="A202" s="132"/>
      <c r="B202" s="132"/>
      <c r="C202" s="74"/>
      <c r="D202" s="144"/>
      <c r="E202" s="145"/>
      <c r="F202" s="73"/>
      <c r="G202" s="146"/>
      <c r="H202" s="147"/>
      <c r="I202" s="148"/>
      <c r="J202" s="149"/>
      <c r="K202" s="101"/>
      <c r="L202" s="150"/>
      <c r="M202" s="155"/>
      <c r="N202" s="155"/>
      <c r="O202" s="156"/>
      <c r="P202" s="156"/>
    </row>
    <row r="203">
      <c r="A203" s="132"/>
      <c r="B203" s="132"/>
      <c r="C203" s="74"/>
      <c r="D203" s="144"/>
      <c r="E203" s="145"/>
      <c r="F203" s="73"/>
      <c r="G203" s="146"/>
      <c r="H203" s="147"/>
      <c r="I203" s="148"/>
      <c r="J203" s="149"/>
      <c r="K203" s="101"/>
      <c r="L203" s="150"/>
      <c r="M203" s="155"/>
      <c r="N203" s="155"/>
      <c r="O203" s="156"/>
      <c r="P203" s="156"/>
    </row>
    <row r="204">
      <c r="A204" s="132"/>
      <c r="B204" s="132"/>
      <c r="C204" s="74"/>
      <c r="D204" s="144"/>
      <c r="E204" s="145"/>
      <c r="F204" s="73"/>
      <c r="G204" s="146"/>
      <c r="H204" s="147"/>
      <c r="I204" s="148"/>
      <c r="J204" s="149"/>
      <c r="K204" s="101"/>
      <c r="L204" s="150"/>
      <c r="M204" s="155"/>
      <c r="N204" s="155"/>
      <c r="O204" s="156"/>
      <c r="P204" s="156"/>
    </row>
    <row r="205">
      <c r="A205" s="132"/>
      <c r="B205" s="132"/>
      <c r="C205" s="74"/>
      <c r="D205" s="144"/>
      <c r="E205" s="145"/>
      <c r="F205" s="73"/>
      <c r="G205" s="146"/>
      <c r="H205" s="147"/>
      <c r="I205" s="148"/>
      <c r="J205" s="149"/>
      <c r="K205" s="101"/>
      <c r="L205" s="150"/>
      <c r="M205" s="155"/>
      <c r="N205" s="155"/>
      <c r="O205" s="156"/>
      <c r="P205" s="156"/>
    </row>
    <row r="206">
      <c r="A206" s="132"/>
      <c r="B206" s="132"/>
      <c r="C206" s="74"/>
      <c r="D206" s="144"/>
      <c r="E206" s="145"/>
      <c r="F206" s="73"/>
      <c r="G206" s="146"/>
      <c r="H206" s="147"/>
      <c r="I206" s="148"/>
      <c r="J206" s="149"/>
      <c r="K206" s="101"/>
      <c r="L206" s="150"/>
      <c r="M206" s="155"/>
      <c r="N206" s="155"/>
      <c r="O206" s="156"/>
      <c r="P206" s="156"/>
    </row>
    <row r="207">
      <c r="A207" s="132"/>
      <c r="B207" s="132"/>
      <c r="C207" s="74"/>
      <c r="D207" s="144"/>
      <c r="E207" s="145"/>
      <c r="F207" s="73"/>
      <c r="G207" s="146"/>
      <c r="H207" s="147"/>
      <c r="I207" s="148"/>
      <c r="J207" s="149"/>
      <c r="K207" s="101"/>
      <c r="L207" s="150"/>
      <c r="M207" s="155"/>
      <c r="N207" s="155"/>
      <c r="O207" s="156"/>
      <c r="P207" s="156"/>
    </row>
    <row r="208">
      <c r="A208" s="132"/>
      <c r="B208" s="132"/>
      <c r="C208" s="74"/>
      <c r="D208" s="144"/>
      <c r="E208" s="145"/>
      <c r="F208" s="73"/>
      <c r="G208" s="146"/>
      <c r="H208" s="147"/>
      <c r="I208" s="148"/>
      <c r="J208" s="149"/>
      <c r="K208" s="101"/>
      <c r="L208" s="150"/>
      <c r="M208" s="155"/>
      <c r="N208" s="155"/>
      <c r="O208" s="156"/>
      <c r="P208" s="156"/>
    </row>
    <row r="209">
      <c r="A209" s="132"/>
      <c r="B209" s="132"/>
      <c r="C209" s="74"/>
      <c r="D209" s="144"/>
      <c r="E209" s="145"/>
      <c r="F209" s="73"/>
      <c r="G209" s="146"/>
      <c r="H209" s="147"/>
      <c r="I209" s="148"/>
      <c r="J209" s="149"/>
      <c r="K209" s="101"/>
      <c r="L209" s="150"/>
      <c r="M209" s="155"/>
      <c r="N209" s="155"/>
      <c r="O209" s="156"/>
      <c r="P209" s="156"/>
    </row>
    <row r="210">
      <c r="A210" s="132"/>
      <c r="B210" s="132"/>
      <c r="C210" s="74"/>
      <c r="D210" s="144"/>
      <c r="E210" s="145"/>
      <c r="F210" s="73"/>
      <c r="G210" s="146"/>
      <c r="H210" s="147"/>
      <c r="I210" s="148"/>
      <c r="J210" s="149"/>
      <c r="K210" s="101"/>
      <c r="L210" s="150"/>
      <c r="M210" s="155"/>
      <c r="N210" s="155"/>
      <c r="O210" s="156"/>
      <c r="P210" s="156"/>
    </row>
    <row r="211">
      <c r="A211" s="132"/>
      <c r="B211" s="132"/>
      <c r="C211" s="74"/>
      <c r="D211" s="144"/>
      <c r="E211" s="145"/>
      <c r="F211" s="73"/>
      <c r="G211" s="146"/>
      <c r="H211" s="147"/>
      <c r="I211" s="148"/>
      <c r="J211" s="149"/>
      <c r="K211" s="101"/>
      <c r="L211" s="150"/>
      <c r="M211" s="155"/>
      <c r="N211" s="155"/>
      <c r="O211" s="156"/>
      <c r="P211" s="156"/>
    </row>
    <row r="212">
      <c r="A212" s="132"/>
      <c r="B212" s="132"/>
      <c r="C212" s="74"/>
      <c r="D212" s="144"/>
      <c r="E212" s="145"/>
      <c r="F212" s="73"/>
      <c r="G212" s="146"/>
      <c r="H212" s="147"/>
      <c r="I212" s="148"/>
      <c r="J212" s="149"/>
      <c r="K212" s="101"/>
      <c r="L212" s="150"/>
      <c r="M212" s="155"/>
      <c r="N212" s="155"/>
      <c r="O212" s="156"/>
      <c r="P212" s="156"/>
    </row>
    <row r="213">
      <c r="A213" s="132"/>
      <c r="B213" s="132"/>
      <c r="C213" s="74"/>
      <c r="D213" s="144"/>
      <c r="E213" s="145"/>
      <c r="F213" s="73"/>
      <c r="G213" s="146"/>
      <c r="H213" s="147"/>
      <c r="I213" s="148"/>
      <c r="J213" s="149"/>
      <c r="K213" s="101"/>
      <c r="L213" s="150"/>
      <c r="M213" s="155"/>
      <c r="N213" s="155"/>
      <c r="O213" s="156"/>
      <c r="P213" s="156"/>
    </row>
    <row r="214">
      <c r="A214" s="132"/>
      <c r="B214" s="132"/>
      <c r="C214" s="74"/>
      <c r="D214" s="144"/>
      <c r="E214" s="145"/>
      <c r="F214" s="73"/>
      <c r="G214" s="146"/>
      <c r="H214" s="147"/>
      <c r="I214" s="148"/>
      <c r="J214" s="149"/>
      <c r="K214" s="101"/>
      <c r="L214" s="150"/>
      <c r="M214" s="155"/>
      <c r="N214" s="155"/>
      <c r="O214" s="156"/>
      <c r="P214" s="156"/>
    </row>
    <row r="215">
      <c r="A215" s="132"/>
      <c r="B215" s="132"/>
      <c r="C215" s="74"/>
      <c r="D215" s="144"/>
      <c r="E215" s="145"/>
      <c r="F215" s="73"/>
      <c r="G215" s="146"/>
      <c r="H215" s="147"/>
      <c r="I215" s="148"/>
      <c r="J215" s="149"/>
      <c r="K215" s="101"/>
      <c r="L215" s="150"/>
      <c r="M215" s="155"/>
      <c r="N215" s="155"/>
      <c r="O215" s="156"/>
      <c r="P215" s="156"/>
    </row>
    <row r="216">
      <c r="A216" s="132"/>
      <c r="B216" s="132"/>
      <c r="C216" s="74"/>
      <c r="D216" s="144"/>
      <c r="E216" s="145"/>
      <c r="F216" s="73"/>
      <c r="G216" s="146"/>
      <c r="H216" s="147"/>
      <c r="I216" s="148"/>
      <c r="J216" s="149"/>
      <c r="K216" s="101"/>
      <c r="L216" s="150"/>
      <c r="M216" s="155"/>
      <c r="N216" s="155"/>
      <c r="O216" s="156"/>
      <c r="P216" s="156"/>
    </row>
    <row r="217">
      <c r="A217" s="132"/>
      <c r="B217" s="132"/>
      <c r="C217" s="74"/>
      <c r="D217" s="144"/>
      <c r="E217" s="145"/>
      <c r="F217" s="73"/>
      <c r="G217" s="146"/>
      <c r="H217" s="147"/>
      <c r="I217" s="148"/>
      <c r="J217" s="149"/>
      <c r="K217" s="101"/>
      <c r="L217" s="150"/>
      <c r="M217" s="155"/>
      <c r="N217" s="155"/>
      <c r="O217" s="156"/>
      <c r="P217" s="156"/>
    </row>
    <row r="218">
      <c r="A218" s="132"/>
      <c r="B218" s="132"/>
      <c r="C218" s="74"/>
      <c r="D218" s="144"/>
      <c r="E218" s="145"/>
      <c r="F218" s="73"/>
      <c r="G218" s="146"/>
      <c r="H218" s="147"/>
      <c r="I218" s="148"/>
      <c r="J218" s="149"/>
      <c r="K218" s="101"/>
      <c r="L218" s="150"/>
      <c r="M218" s="155"/>
      <c r="N218" s="155"/>
      <c r="O218" s="156"/>
      <c r="P218" s="156"/>
    </row>
    <row r="219">
      <c r="A219" s="132"/>
      <c r="B219" s="132"/>
      <c r="C219" s="74"/>
      <c r="D219" s="144"/>
      <c r="E219" s="145"/>
      <c r="F219" s="73"/>
      <c r="G219" s="146"/>
      <c r="H219" s="147"/>
      <c r="I219" s="148"/>
      <c r="J219" s="149"/>
      <c r="K219" s="101"/>
      <c r="L219" s="150"/>
      <c r="M219" s="155"/>
      <c r="N219" s="155"/>
      <c r="O219" s="156"/>
      <c r="P219" s="156"/>
    </row>
    <row r="220">
      <c r="A220" s="132"/>
      <c r="B220" s="132"/>
      <c r="C220" s="74"/>
      <c r="D220" s="144"/>
      <c r="E220" s="145"/>
      <c r="F220" s="73"/>
      <c r="G220" s="146"/>
      <c r="H220" s="147"/>
      <c r="I220" s="148"/>
      <c r="J220" s="149"/>
      <c r="K220" s="101"/>
      <c r="L220" s="150"/>
      <c r="M220" s="155"/>
      <c r="N220" s="155"/>
      <c r="O220" s="156"/>
      <c r="P220" s="156"/>
    </row>
    <row r="221">
      <c r="A221" s="132"/>
      <c r="B221" s="132"/>
      <c r="C221" s="74"/>
      <c r="D221" s="144"/>
      <c r="E221" s="145"/>
      <c r="F221" s="73"/>
      <c r="G221" s="146"/>
      <c r="H221" s="147"/>
      <c r="I221" s="148"/>
      <c r="J221" s="149"/>
      <c r="K221" s="101"/>
      <c r="L221" s="150"/>
      <c r="M221" s="155"/>
      <c r="N221" s="155"/>
      <c r="O221" s="156"/>
      <c r="P221" s="156"/>
    </row>
    <row r="222">
      <c r="A222" s="132"/>
      <c r="B222" s="132"/>
      <c r="C222" s="74"/>
      <c r="D222" s="144"/>
      <c r="E222" s="145"/>
      <c r="F222" s="73"/>
      <c r="G222" s="146"/>
      <c r="H222" s="147"/>
      <c r="I222" s="148"/>
      <c r="J222" s="149"/>
      <c r="K222" s="101"/>
      <c r="L222" s="150"/>
      <c r="M222" s="155"/>
      <c r="N222" s="155"/>
      <c r="O222" s="156"/>
      <c r="P222" s="156"/>
    </row>
    <row r="223">
      <c r="A223" s="132"/>
      <c r="B223" s="132"/>
      <c r="C223" s="74"/>
      <c r="D223" s="144"/>
      <c r="E223" s="145"/>
      <c r="F223" s="73"/>
      <c r="G223" s="146"/>
      <c r="H223" s="147"/>
      <c r="I223" s="148"/>
      <c r="J223" s="149"/>
      <c r="K223" s="101"/>
      <c r="L223" s="150"/>
      <c r="M223" s="155"/>
      <c r="N223" s="155"/>
      <c r="O223" s="156"/>
      <c r="P223" s="156"/>
    </row>
    <row r="224">
      <c r="A224" s="132"/>
      <c r="B224" s="132"/>
      <c r="C224" s="74"/>
      <c r="D224" s="144"/>
      <c r="E224" s="145"/>
      <c r="F224" s="73"/>
      <c r="G224" s="146"/>
      <c r="H224" s="147"/>
      <c r="I224" s="148"/>
      <c r="J224" s="149"/>
      <c r="K224" s="101"/>
      <c r="L224" s="150"/>
      <c r="M224" s="155"/>
      <c r="N224" s="155"/>
      <c r="O224" s="156"/>
      <c r="P224" s="156"/>
    </row>
    <row r="225">
      <c r="A225" s="132"/>
      <c r="B225" s="132"/>
      <c r="C225" s="74"/>
      <c r="D225" s="144"/>
      <c r="E225" s="145"/>
      <c r="F225" s="73"/>
      <c r="G225" s="146"/>
      <c r="H225" s="147"/>
      <c r="I225" s="148"/>
      <c r="J225" s="149"/>
      <c r="K225" s="101"/>
      <c r="L225" s="150"/>
      <c r="M225" s="155"/>
      <c r="N225" s="155"/>
      <c r="O225" s="156"/>
      <c r="P225" s="156"/>
    </row>
    <row r="226">
      <c r="A226" s="132"/>
      <c r="B226" s="132"/>
      <c r="C226" s="74"/>
      <c r="D226" s="144"/>
      <c r="E226" s="145"/>
      <c r="F226" s="73"/>
      <c r="G226" s="146"/>
      <c r="H226" s="147"/>
      <c r="I226" s="148"/>
      <c r="J226" s="149"/>
      <c r="K226" s="101"/>
      <c r="L226" s="150"/>
      <c r="M226" s="155"/>
      <c r="N226" s="155"/>
      <c r="O226" s="156"/>
      <c r="P226" s="156"/>
    </row>
    <row r="227">
      <c r="A227" s="132"/>
      <c r="B227" s="132"/>
      <c r="C227" s="74"/>
      <c r="D227" s="144"/>
      <c r="E227" s="145"/>
      <c r="F227" s="73"/>
      <c r="G227" s="146"/>
      <c r="H227" s="147"/>
      <c r="I227" s="148"/>
      <c r="J227" s="149"/>
      <c r="K227" s="101"/>
      <c r="L227" s="150"/>
      <c r="M227" s="155"/>
      <c r="N227" s="155"/>
      <c r="O227" s="156"/>
      <c r="P227" s="156"/>
    </row>
    <row r="228">
      <c r="A228" s="132"/>
      <c r="B228" s="132"/>
      <c r="C228" s="74"/>
      <c r="D228" s="144"/>
      <c r="E228" s="145"/>
      <c r="F228" s="73"/>
      <c r="G228" s="146"/>
      <c r="H228" s="147"/>
      <c r="I228" s="148"/>
      <c r="J228" s="149"/>
      <c r="K228" s="101"/>
      <c r="L228" s="150"/>
      <c r="M228" s="155"/>
      <c r="N228" s="155"/>
      <c r="O228" s="156"/>
      <c r="P228" s="156"/>
    </row>
    <row r="229">
      <c r="A229" s="132"/>
      <c r="B229" s="132"/>
      <c r="C229" s="74"/>
      <c r="D229" s="144"/>
      <c r="E229" s="145"/>
      <c r="F229" s="73"/>
      <c r="G229" s="146"/>
      <c r="H229" s="147"/>
      <c r="I229" s="148"/>
      <c r="J229" s="149"/>
      <c r="K229" s="101"/>
      <c r="L229" s="150"/>
      <c r="M229" s="155"/>
      <c r="N229" s="155"/>
      <c r="O229" s="156"/>
      <c r="P229" s="156"/>
    </row>
    <row r="230">
      <c r="A230" s="132"/>
      <c r="B230" s="132"/>
      <c r="C230" s="74"/>
      <c r="D230" s="144"/>
      <c r="E230" s="145"/>
      <c r="F230" s="73"/>
      <c r="G230" s="146"/>
      <c r="H230" s="147"/>
      <c r="I230" s="148"/>
      <c r="J230" s="149"/>
      <c r="K230" s="101"/>
      <c r="L230" s="150"/>
      <c r="M230" s="155"/>
      <c r="N230" s="155"/>
      <c r="O230" s="156"/>
      <c r="P230" s="156"/>
    </row>
    <row r="231">
      <c r="A231" s="132"/>
      <c r="B231" s="132"/>
      <c r="C231" s="74"/>
      <c r="D231" s="144"/>
      <c r="E231" s="145"/>
      <c r="F231" s="73"/>
      <c r="G231" s="146"/>
      <c r="H231" s="147"/>
      <c r="I231" s="148"/>
      <c r="J231" s="149"/>
      <c r="K231" s="101"/>
      <c r="L231" s="150"/>
      <c r="M231" s="155"/>
      <c r="N231" s="155"/>
      <c r="O231" s="156"/>
      <c r="P231" s="156"/>
    </row>
    <row r="232">
      <c r="A232" s="132"/>
      <c r="B232" s="132"/>
      <c r="C232" s="74"/>
      <c r="D232" s="144"/>
      <c r="E232" s="145"/>
      <c r="F232" s="73"/>
      <c r="G232" s="146"/>
      <c r="H232" s="147"/>
      <c r="I232" s="148"/>
      <c r="J232" s="149"/>
      <c r="K232" s="101"/>
      <c r="L232" s="150"/>
      <c r="M232" s="155"/>
      <c r="N232" s="155"/>
      <c r="O232" s="156"/>
      <c r="P232" s="156"/>
    </row>
    <row r="233">
      <c r="A233" s="132"/>
      <c r="B233" s="132"/>
      <c r="C233" s="74"/>
      <c r="D233" s="144"/>
      <c r="E233" s="145"/>
      <c r="F233" s="73"/>
      <c r="G233" s="146"/>
      <c r="H233" s="147"/>
      <c r="I233" s="148"/>
      <c r="J233" s="149"/>
      <c r="K233" s="101"/>
      <c r="L233" s="150"/>
      <c r="M233" s="155"/>
      <c r="N233" s="155"/>
      <c r="O233" s="156"/>
      <c r="P233" s="156"/>
    </row>
    <row r="234">
      <c r="A234" s="132"/>
      <c r="B234" s="132"/>
      <c r="C234" s="74"/>
      <c r="D234" s="144"/>
      <c r="E234" s="145"/>
      <c r="F234" s="73"/>
      <c r="G234" s="146"/>
      <c r="H234" s="147"/>
      <c r="I234" s="148"/>
      <c r="J234" s="149"/>
      <c r="K234" s="101"/>
      <c r="L234" s="150"/>
      <c r="M234" s="155"/>
      <c r="N234" s="155"/>
      <c r="O234" s="156"/>
      <c r="P234" s="156"/>
    </row>
    <row r="235">
      <c r="A235" s="132"/>
      <c r="B235" s="132"/>
      <c r="C235" s="74"/>
      <c r="D235" s="144"/>
      <c r="E235" s="145"/>
      <c r="F235" s="73"/>
      <c r="G235" s="146"/>
      <c r="H235" s="147"/>
      <c r="I235" s="148"/>
      <c r="J235" s="149"/>
      <c r="K235" s="101"/>
      <c r="L235" s="150"/>
      <c r="M235" s="155"/>
      <c r="N235" s="155"/>
      <c r="O235" s="156"/>
      <c r="P235" s="156"/>
    </row>
    <row r="236">
      <c r="A236" s="132"/>
      <c r="B236" s="132"/>
      <c r="C236" s="74"/>
      <c r="D236" s="144"/>
      <c r="E236" s="145"/>
      <c r="F236" s="73"/>
      <c r="G236" s="146"/>
      <c r="H236" s="147"/>
      <c r="I236" s="148"/>
      <c r="J236" s="149"/>
      <c r="K236" s="101"/>
      <c r="L236" s="150"/>
      <c r="M236" s="155"/>
      <c r="N236" s="155"/>
      <c r="O236" s="156"/>
      <c r="P236" s="156"/>
    </row>
    <row r="237">
      <c r="A237" s="132"/>
      <c r="B237" s="132"/>
      <c r="C237" s="74"/>
      <c r="D237" s="144"/>
      <c r="E237" s="145"/>
      <c r="F237" s="73"/>
      <c r="G237" s="146"/>
      <c r="H237" s="147"/>
      <c r="I237" s="148"/>
      <c r="J237" s="149"/>
      <c r="K237" s="101"/>
      <c r="L237" s="150"/>
      <c r="M237" s="155"/>
      <c r="N237" s="155"/>
      <c r="O237" s="156"/>
      <c r="P237" s="156"/>
    </row>
    <row r="238">
      <c r="A238" s="132"/>
      <c r="B238" s="132"/>
      <c r="C238" s="74"/>
      <c r="D238" s="144"/>
      <c r="E238" s="145"/>
      <c r="F238" s="73"/>
      <c r="G238" s="146"/>
      <c r="H238" s="147"/>
      <c r="I238" s="148"/>
      <c r="J238" s="149"/>
      <c r="K238" s="101"/>
      <c r="L238" s="150"/>
      <c r="M238" s="155"/>
      <c r="N238" s="155"/>
      <c r="O238" s="156"/>
      <c r="P238" s="156"/>
    </row>
    <row r="239">
      <c r="A239" s="132"/>
      <c r="B239" s="132"/>
      <c r="C239" s="74"/>
      <c r="D239" s="144"/>
      <c r="E239" s="145"/>
      <c r="F239" s="73"/>
      <c r="G239" s="146"/>
      <c r="H239" s="147"/>
      <c r="I239" s="148"/>
      <c r="J239" s="149"/>
      <c r="K239" s="101"/>
      <c r="L239" s="150"/>
      <c r="M239" s="155"/>
      <c r="N239" s="155"/>
      <c r="O239" s="156"/>
      <c r="P239" s="156"/>
    </row>
    <row r="240">
      <c r="A240" s="132"/>
      <c r="B240" s="132"/>
      <c r="C240" s="74"/>
      <c r="D240" s="144"/>
      <c r="E240" s="145"/>
      <c r="F240" s="73"/>
      <c r="G240" s="146"/>
      <c r="H240" s="147"/>
      <c r="I240" s="148"/>
      <c r="J240" s="149"/>
      <c r="K240" s="101"/>
      <c r="L240" s="150"/>
      <c r="M240" s="155"/>
      <c r="N240" s="155"/>
      <c r="O240" s="156"/>
      <c r="P240" s="156"/>
    </row>
    <row r="241">
      <c r="A241" s="132"/>
      <c r="B241" s="132"/>
      <c r="C241" s="74"/>
      <c r="D241" s="144"/>
      <c r="E241" s="145"/>
      <c r="F241" s="73"/>
      <c r="G241" s="146"/>
      <c r="H241" s="147"/>
      <c r="I241" s="148"/>
      <c r="J241" s="149"/>
      <c r="K241" s="101"/>
      <c r="L241" s="150"/>
      <c r="M241" s="155"/>
      <c r="N241" s="155"/>
      <c r="O241" s="156"/>
      <c r="P241" s="156"/>
    </row>
    <row r="242">
      <c r="A242" s="132"/>
      <c r="B242" s="132"/>
      <c r="C242" s="74"/>
      <c r="D242" s="144"/>
      <c r="E242" s="145"/>
      <c r="F242" s="73"/>
      <c r="G242" s="146"/>
      <c r="H242" s="147"/>
      <c r="I242" s="148"/>
      <c r="J242" s="149"/>
      <c r="K242" s="101"/>
      <c r="L242" s="150"/>
      <c r="M242" s="155"/>
      <c r="N242" s="155"/>
      <c r="O242" s="156"/>
      <c r="P242" s="156"/>
    </row>
    <row r="243">
      <c r="A243" s="132"/>
      <c r="B243" s="132"/>
      <c r="C243" s="74"/>
      <c r="D243" s="144"/>
      <c r="E243" s="145"/>
      <c r="F243" s="73"/>
      <c r="G243" s="146"/>
      <c r="H243" s="147"/>
      <c r="I243" s="148"/>
      <c r="J243" s="149"/>
      <c r="K243" s="101"/>
      <c r="L243" s="150"/>
      <c r="M243" s="155"/>
      <c r="N243" s="155"/>
      <c r="O243" s="156"/>
      <c r="P243" s="156"/>
    </row>
    <row r="244">
      <c r="A244" s="132"/>
      <c r="B244" s="132"/>
      <c r="C244" s="74"/>
      <c r="D244" s="144"/>
      <c r="E244" s="145"/>
      <c r="F244" s="73"/>
      <c r="G244" s="146"/>
      <c r="H244" s="147"/>
      <c r="I244" s="148"/>
      <c r="J244" s="149"/>
      <c r="K244" s="101"/>
      <c r="L244" s="150"/>
      <c r="M244" s="155"/>
      <c r="N244" s="155"/>
      <c r="O244" s="156"/>
      <c r="P244" s="156"/>
    </row>
    <row r="245">
      <c r="A245" s="132"/>
      <c r="B245" s="132"/>
      <c r="C245" s="74"/>
      <c r="D245" s="144"/>
      <c r="E245" s="145"/>
      <c r="F245" s="73"/>
      <c r="G245" s="146"/>
      <c r="H245" s="147"/>
      <c r="I245" s="148"/>
      <c r="J245" s="149"/>
      <c r="K245" s="101"/>
      <c r="L245" s="150"/>
      <c r="M245" s="155"/>
      <c r="N245" s="155"/>
      <c r="O245" s="156"/>
      <c r="P245" s="156"/>
    </row>
    <row r="246">
      <c r="A246" s="132"/>
      <c r="B246" s="132"/>
      <c r="C246" s="74"/>
      <c r="D246" s="144"/>
      <c r="E246" s="145"/>
      <c r="F246" s="73"/>
      <c r="G246" s="146"/>
      <c r="H246" s="147"/>
      <c r="I246" s="148"/>
      <c r="J246" s="149"/>
      <c r="K246" s="101"/>
      <c r="L246" s="150"/>
      <c r="M246" s="155"/>
      <c r="N246" s="155"/>
      <c r="O246" s="156"/>
      <c r="P246" s="156"/>
    </row>
    <row r="247">
      <c r="A247" s="132"/>
      <c r="B247" s="132"/>
      <c r="C247" s="74"/>
      <c r="D247" s="144"/>
      <c r="E247" s="145"/>
      <c r="F247" s="73"/>
      <c r="G247" s="146"/>
      <c r="H247" s="147"/>
      <c r="I247" s="148"/>
      <c r="J247" s="149"/>
      <c r="K247" s="101"/>
      <c r="L247" s="150"/>
      <c r="M247" s="155"/>
      <c r="N247" s="155"/>
      <c r="O247" s="156"/>
      <c r="P247" s="156"/>
    </row>
    <row r="248">
      <c r="A248" s="132"/>
      <c r="B248" s="132"/>
      <c r="C248" s="74"/>
      <c r="D248" s="144"/>
      <c r="E248" s="145"/>
      <c r="F248" s="73"/>
      <c r="G248" s="146"/>
      <c r="H248" s="147"/>
      <c r="I248" s="148"/>
      <c r="J248" s="149"/>
      <c r="K248" s="101"/>
      <c r="L248" s="150"/>
      <c r="M248" s="155"/>
      <c r="N248" s="155"/>
      <c r="O248" s="156"/>
      <c r="P248" s="156"/>
    </row>
    <row r="249">
      <c r="A249" s="132"/>
      <c r="B249" s="132"/>
      <c r="C249" s="74"/>
      <c r="D249" s="144"/>
      <c r="E249" s="145"/>
      <c r="F249" s="73"/>
      <c r="G249" s="146"/>
      <c r="H249" s="147"/>
      <c r="I249" s="148"/>
      <c r="J249" s="149"/>
      <c r="K249" s="101"/>
      <c r="L249" s="150"/>
      <c r="M249" s="155"/>
      <c r="N249" s="155"/>
      <c r="O249" s="156"/>
      <c r="P249" s="156"/>
    </row>
    <row r="250">
      <c r="A250" s="132"/>
      <c r="B250" s="132"/>
      <c r="C250" s="74"/>
      <c r="D250" s="144"/>
      <c r="E250" s="145"/>
      <c r="F250" s="73"/>
      <c r="G250" s="146"/>
      <c r="H250" s="147"/>
      <c r="I250" s="148"/>
      <c r="J250" s="149"/>
      <c r="K250" s="101"/>
      <c r="L250" s="150"/>
      <c r="M250" s="155"/>
      <c r="N250" s="155"/>
      <c r="O250" s="156"/>
      <c r="P250" s="156"/>
    </row>
    <row r="251">
      <c r="A251" s="132"/>
      <c r="B251" s="132"/>
      <c r="C251" s="74"/>
      <c r="D251" s="144"/>
      <c r="E251" s="145"/>
      <c r="F251" s="73"/>
      <c r="G251" s="146"/>
      <c r="H251" s="147"/>
      <c r="I251" s="148"/>
      <c r="J251" s="149"/>
      <c r="K251" s="101"/>
      <c r="L251" s="150"/>
      <c r="M251" s="155"/>
      <c r="N251" s="155"/>
      <c r="O251" s="156"/>
      <c r="P251" s="156"/>
    </row>
    <row r="252">
      <c r="A252" s="132"/>
      <c r="B252" s="132"/>
      <c r="C252" s="74"/>
      <c r="D252" s="144"/>
      <c r="E252" s="145"/>
      <c r="F252" s="73"/>
      <c r="G252" s="146"/>
      <c r="H252" s="147"/>
      <c r="I252" s="148"/>
      <c r="J252" s="149"/>
      <c r="K252" s="101"/>
      <c r="L252" s="150"/>
      <c r="M252" s="155"/>
      <c r="N252" s="155"/>
      <c r="O252" s="156"/>
      <c r="P252" s="156"/>
    </row>
    <row r="253">
      <c r="A253" s="132"/>
      <c r="B253" s="132"/>
      <c r="C253" s="74"/>
      <c r="D253" s="144"/>
      <c r="E253" s="145"/>
      <c r="F253" s="73"/>
      <c r="G253" s="146"/>
      <c r="H253" s="147"/>
      <c r="I253" s="148"/>
      <c r="J253" s="149"/>
      <c r="K253" s="101"/>
      <c r="L253" s="150"/>
      <c r="M253" s="155"/>
      <c r="N253" s="155"/>
      <c r="O253" s="156"/>
      <c r="P253" s="156"/>
    </row>
    <row r="254">
      <c r="A254" s="132"/>
      <c r="B254" s="132"/>
      <c r="C254" s="74"/>
      <c r="D254" s="144"/>
      <c r="E254" s="145"/>
      <c r="F254" s="73"/>
      <c r="G254" s="146"/>
      <c r="H254" s="147"/>
      <c r="I254" s="148"/>
      <c r="J254" s="149"/>
      <c r="K254" s="101"/>
      <c r="L254" s="150"/>
      <c r="M254" s="155"/>
      <c r="N254" s="155"/>
      <c r="O254" s="156"/>
      <c r="P254" s="156"/>
    </row>
    <row r="255">
      <c r="A255" s="132"/>
      <c r="B255" s="132"/>
      <c r="C255" s="74"/>
      <c r="D255" s="144"/>
      <c r="E255" s="145"/>
      <c r="F255" s="73"/>
      <c r="G255" s="146"/>
      <c r="H255" s="147"/>
      <c r="I255" s="148"/>
      <c r="J255" s="149"/>
      <c r="K255" s="101"/>
      <c r="L255" s="150"/>
      <c r="M255" s="155"/>
      <c r="N255" s="155"/>
      <c r="O255" s="156"/>
      <c r="P255" s="156"/>
    </row>
    <row r="256">
      <c r="A256" s="132"/>
      <c r="B256" s="132"/>
      <c r="C256" s="74"/>
      <c r="D256" s="144"/>
      <c r="E256" s="145"/>
      <c r="F256" s="73"/>
      <c r="G256" s="146"/>
      <c r="H256" s="147"/>
      <c r="I256" s="148"/>
      <c r="J256" s="149"/>
      <c r="K256" s="101"/>
      <c r="L256" s="150"/>
      <c r="M256" s="155"/>
      <c r="N256" s="155"/>
      <c r="O256" s="156"/>
      <c r="P256" s="156"/>
    </row>
    <row r="257">
      <c r="A257" s="132"/>
      <c r="B257" s="132"/>
      <c r="C257" s="74"/>
      <c r="D257" s="144"/>
      <c r="E257" s="145"/>
      <c r="F257" s="73"/>
      <c r="G257" s="146"/>
      <c r="H257" s="147"/>
      <c r="I257" s="148"/>
      <c r="J257" s="149"/>
      <c r="K257" s="101"/>
      <c r="L257" s="150"/>
      <c r="M257" s="155"/>
      <c r="N257" s="155"/>
      <c r="O257" s="156"/>
      <c r="P257" s="156"/>
    </row>
    <row r="258">
      <c r="A258" s="132"/>
      <c r="B258" s="132"/>
      <c r="C258" s="74"/>
      <c r="D258" s="144"/>
      <c r="E258" s="145"/>
      <c r="F258" s="73"/>
      <c r="G258" s="146"/>
      <c r="H258" s="147"/>
      <c r="I258" s="148"/>
      <c r="J258" s="149"/>
      <c r="K258" s="101"/>
      <c r="L258" s="150"/>
      <c r="M258" s="155"/>
      <c r="N258" s="155"/>
      <c r="O258" s="156"/>
      <c r="P258" s="156"/>
    </row>
    <row r="259">
      <c r="A259" s="132"/>
      <c r="B259" s="132"/>
      <c r="C259" s="74"/>
      <c r="D259" s="144"/>
      <c r="E259" s="145"/>
      <c r="F259" s="73"/>
      <c r="G259" s="146"/>
      <c r="H259" s="147"/>
      <c r="I259" s="148"/>
      <c r="J259" s="149"/>
      <c r="K259" s="101"/>
      <c r="L259" s="150"/>
      <c r="M259" s="155"/>
      <c r="N259" s="155"/>
      <c r="O259" s="156"/>
      <c r="P259" s="156"/>
    </row>
    <row r="260">
      <c r="A260" s="132"/>
      <c r="B260" s="132"/>
      <c r="C260" s="74"/>
      <c r="D260" s="144"/>
      <c r="E260" s="145"/>
      <c r="F260" s="73"/>
      <c r="G260" s="146"/>
      <c r="H260" s="147"/>
      <c r="I260" s="148"/>
      <c r="J260" s="149"/>
      <c r="K260" s="101"/>
      <c r="L260" s="150"/>
      <c r="M260" s="155"/>
      <c r="N260" s="155"/>
      <c r="O260" s="156"/>
      <c r="P260" s="156"/>
    </row>
    <row r="261">
      <c r="A261" s="132"/>
      <c r="B261" s="132"/>
      <c r="C261" s="74"/>
      <c r="D261" s="144"/>
      <c r="E261" s="145"/>
      <c r="F261" s="73"/>
      <c r="G261" s="146"/>
      <c r="H261" s="147"/>
      <c r="I261" s="148"/>
      <c r="J261" s="149"/>
      <c r="K261" s="101"/>
      <c r="L261" s="150"/>
      <c r="M261" s="155"/>
      <c r="N261" s="155"/>
      <c r="O261" s="156"/>
      <c r="P261" s="156"/>
    </row>
    <row r="262">
      <c r="A262" s="132"/>
      <c r="B262" s="132"/>
      <c r="C262" s="74"/>
      <c r="D262" s="144"/>
      <c r="E262" s="145"/>
      <c r="F262" s="73"/>
      <c r="G262" s="146"/>
      <c r="H262" s="147"/>
      <c r="I262" s="148"/>
      <c r="J262" s="149"/>
      <c r="K262" s="101"/>
      <c r="L262" s="150"/>
      <c r="M262" s="155"/>
      <c r="N262" s="155"/>
      <c r="O262" s="156"/>
      <c r="P262" s="156"/>
    </row>
    <row r="263">
      <c r="A263" s="132"/>
      <c r="B263" s="132"/>
      <c r="C263" s="74"/>
      <c r="D263" s="144"/>
      <c r="E263" s="145"/>
      <c r="F263" s="73"/>
      <c r="G263" s="146"/>
      <c r="H263" s="147"/>
      <c r="I263" s="148"/>
      <c r="J263" s="149"/>
      <c r="K263" s="101"/>
      <c r="L263" s="150"/>
      <c r="M263" s="155"/>
      <c r="N263" s="155"/>
      <c r="O263" s="156"/>
      <c r="P263" s="156"/>
    </row>
    <row r="264">
      <c r="A264" s="132"/>
      <c r="B264" s="132"/>
      <c r="C264" s="74"/>
      <c r="D264" s="144"/>
      <c r="E264" s="145"/>
      <c r="F264" s="73"/>
      <c r="G264" s="146"/>
      <c r="H264" s="147"/>
      <c r="I264" s="148"/>
      <c r="J264" s="149"/>
      <c r="K264" s="101"/>
      <c r="L264" s="150"/>
      <c r="M264" s="155"/>
      <c r="N264" s="155"/>
      <c r="O264" s="156"/>
      <c r="P264" s="156"/>
    </row>
    <row r="265">
      <c r="A265" s="132"/>
      <c r="B265" s="132"/>
      <c r="C265" s="74"/>
      <c r="D265" s="144"/>
      <c r="E265" s="145"/>
      <c r="F265" s="73"/>
      <c r="G265" s="146"/>
      <c r="H265" s="147"/>
      <c r="I265" s="148"/>
      <c r="J265" s="149"/>
      <c r="K265" s="101"/>
      <c r="L265" s="150"/>
      <c r="M265" s="155"/>
      <c r="N265" s="155"/>
      <c r="O265" s="156"/>
      <c r="P265" s="156"/>
    </row>
    <row r="266">
      <c r="A266" s="132"/>
      <c r="B266" s="132"/>
      <c r="C266" s="74"/>
      <c r="D266" s="144"/>
      <c r="E266" s="145"/>
      <c r="F266" s="73"/>
      <c r="G266" s="146"/>
      <c r="H266" s="147"/>
      <c r="I266" s="148"/>
      <c r="J266" s="149"/>
      <c r="K266" s="101"/>
      <c r="L266" s="150"/>
      <c r="M266" s="155"/>
      <c r="N266" s="155"/>
      <c r="O266" s="156"/>
      <c r="P266" s="156"/>
    </row>
    <row r="267">
      <c r="A267" s="132"/>
      <c r="B267" s="132"/>
      <c r="C267" s="74"/>
      <c r="D267" s="144"/>
      <c r="E267" s="145"/>
      <c r="F267" s="73"/>
      <c r="G267" s="146"/>
      <c r="H267" s="147"/>
      <c r="I267" s="148"/>
      <c r="J267" s="149"/>
      <c r="K267" s="101"/>
      <c r="L267" s="150"/>
      <c r="M267" s="155"/>
      <c r="N267" s="155"/>
      <c r="O267" s="156"/>
      <c r="P267" s="156"/>
    </row>
    <row r="268">
      <c r="A268" s="132"/>
      <c r="B268" s="132"/>
      <c r="C268" s="74"/>
      <c r="D268" s="144"/>
      <c r="E268" s="145"/>
      <c r="F268" s="73"/>
      <c r="G268" s="146"/>
      <c r="H268" s="147"/>
      <c r="I268" s="148"/>
      <c r="J268" s="149"/>
      <c r="K268" s="101"/>
      <c r="L268" s="150"/>
      <c r="M268" s="155"/>
      <c r="N268" s="155"/>
      <c r="O268" s="156"/>
      <c r="P268" s="156"/>
    </row>
    <row r="269">
      <c r="A269" s="132"/>
      <c r="B269" s="132"/>
      <c r="C269" s="74"/>
      <c r="D269" s="144"/>
      <c r="E269" s="145"/>
      <c r="F269" s="73"/>
      <c r="G269" s="146"/>
      <c r="H269" s="147"/>
      <c r="I269" s="148"/>
      <c r="J269" s="149"/>
      <c r="K269" s="101"/>
      <c r="L269" s="150"/>
      <c r="M269" s="155"/>
      <c r="N269" s="155"/>
      <c r="O269" s="156"/>
      <c r="P269" s="156"/>
    </row>
    <row r="270">
      <c r="A270" s="132"/>
      <c r="B270" s="132"/>
      <c r="C270" s="74"/>
      <c r="D270" s="144"/>
      <c r="E270" s="145"/>
      <c r="F270" s="73"/>
      <c r="G270" s="146"/>
      <c r="H270" s="147"/>
      <c r="I270" s="148"/>
      <c r="J270" s="149"/>
      <c r="K270" s="101"/>
      <c r="L270" s="150"/>
      <c r="M270" s="155"/>
      <c r="N270" s="155"/>
      <c r="O270" s="156"/>
      <c r="P270" s="156"/>
    </row>
    <row r="271">
      <c r="A271" s="132"/>
      <c r="B271" s="132"/>
      <c r="C271" s="74"/>
      <c r="D271" s="144"/>
      <c r="E271" s="145"/>
      <c r="F271" s="73"/>
      <c r="G271" s="146"/>
      <c r="H271" s="147"/>
      <c r="I271" s="148"/>
      <c r="J271" s="149"/>
      <c r="K271" s="101"/>
      <c r="L271" s="150"/>
      <c r="M271" s="155"/>
      <c r="N271" s="155"/>
      <c r="O271" s="156"/>
      <c r="P271" s="156"/>
    </row>
    <row r="272">
      <c r="A272" s="132"/>
      <c r="B272" s="132"/>
      <c r="C272" s="74"/>
      <c r="D272" s="144"/>
      <c r="E272" s="145"/>
      <c r="F272" s="73"/>
      <c r="G272" s="146"/>
      <c r="H272" s="147"/>
      <c r="I272" s="148"/>
      <c r="J272" s="149"/>
      <c r="K272" s="101"/>
      <c r="L272" s="150"/>
      <c r="M272" s="155"/>
      <c r="N272" s="155"/>
      <c r="O272" s="156"/>
      <c r="P272" s="156"/>
    </row>
    <row r="273">
      <c r="A273" s="132"/>
      <c r="B273" s="132"/>
      <c r="C273" s="74"/>
      <c r="D273" s="144"/>
      <c r="E273" s="145"/>
      <c r="F273" s="73"/>
      <c r="G273" s="146"/>
      <c r="H273" s="147"/>
      <c r="I273" s="148"/>
      <c r="J273" s="149"/>
      <c r="K273" s="101"/>
      <c r="L273" s="150"/>
      <c r="M273" s="155"/>
      <c r="N273" s="155"/>
      <c r="O273" s="156"/>
      <c r="P273" s="156"/>
    </row>
    <row r="274">
      <c r="A274" s="132"/>
      <c r="B274" s="132"/>
      <c r="C274" s="74"/>
      <c r="D274" s="144"/>
      <c r="E274" s="145"/>
      <c r="F274" s="73"/>
      <c r="G274" s="146"/>
      <c r="H274" s="147"/>
      <c r="I274" s="148"/>
      <c r="J274" s="149"/>
      <c r="K274" s="101"/>
      <c r="L274" s="150"/>
      <c r="M274" s="155"/>
      <c r="N274" s="155"/>
      <c r="O274" s="156"/>
      <c r="P274" s="156"/>
    </row>
    <row r="275">
      <c r="A275" s="132"/>
      <c r="B275" s="132"/>
      <c r="C275" s="74"/>
      <c r="D275" s="144"/>
      <c r="E275" s="145"/>
      <c r="F275" s="73"/>
      <c r="G275" s="146"/>
      <c r="H275" s="147"/>
      <c r="I275" s="148"/>
      <c r="J275" s="149"/>
      <c r="K275" s="101"/>
      <c r="L275" s="150"/>
      <c r="M275" s="155"/>
      <c r="N275" s="155"/>
      <c r="O275" s="156"/>
      <c r="P275" s="156"/>
    </row>
    <row r="276">
      <c r="A276" s="132"/>
      <c r="B276" s="132"/>
      <c r="C276" s="74"/>
      <c r="D276" s="144"/>
      <c r="E276" s="145"/>
      <c r="F276" s="73"/>
      <c r="G276" s="146"/>
      <c r="H276" s="147"/>
      <c r="I276" s="148"/>
      <c r="J276" s="149"/>
      <c r="K276" s="101"/>
      <c r="L276" s="150"/>
      <c r="M276" s="155"/>
      <c r="N276" s="155"/>
      <c r="O276" s="156"/>
      <c r="P276" s="156"/>
    </row>
    <row r="277">
      <c r="A277" s="132"/>
      <c r="B277" s="132"/>
      <c r="C277" s="74"/>
      <c r="D277" s="144"/>
      <c r="E277" s="145"/>
      <c r="F277" s="73"/>
      <c r="G277" s="146"/>
      <c r="H277" s="147"/>
      <c r="I277" s="148"/>
      <c r="J277" s="149"/>
      <c r="K277" s="101"/>
      <c r="L277" s="150"/>
      <c r="M277" s="155"/>
      <c r="N277" s="155"/>
      <c r="O277" s="156"/>
      <c r="P277" s="156"/>
    </row>
    <row r="278">
      <c r="A278" s="132"/>
      <c r="B278" s="132"/>
      <c r="C278" s="74"/>
      <c r="D278" s="144"/>
      <c r="E278" s="145"/>
      <c r="F278" s="73"/>
      <c r="G278" s="146"/>
      <c r="H278" s="147"/>
      <c r="I278" s="148"/>
      <c r="J278" s="149"/>
      <c r="K278" s="101"/>
      <c r="L278" s="150"/>
      <c r="M278" s="155"/>
      <c r="N278" s="155"/>
      <c r="O278" s="156"/>
      <c r="P278" s="156"/>
    </row>
    <row r="279">
      <c r="A279" s="132"/>
      <c r="B279" s="132"/>
      <c r="C279" s="74"/>
      <c r="D279" s="144"/>
      <c r="E279" s="145"/>
      <c r="F279" s="73"/>
      <c r="G279" s="146"/>
      <c r="H279" s="147"/>
      <c r="I279" s="148"/>
      <c r="J279" s="149"/>
      <c r="K279" s="101"/>
      <c r="L279" s="150"/>
      <c r="M279" s="155"/>
      <c r="N279" s="155"/>
      <c r="O279" s="156"/>
      <c r="P279" s="156"/>
    </row>
    <row r="280">
      <c r="A280" s="132"/>
      <c r="B280" s="132"/>
      <c r="C280" s="74"/>
      <c r="D280" s="144"/>
      <c r="E280" s="145"/>
      <c r="F280" s="73"/>
      <c r="G280" s="146"/>
      <c r="H280" s="147"/>
      <c r="I280" s="148"/>
      <c r="J280" s="149"/>
      <c r="K280" s="101"/>
      <c r="L280" s="150"/>
      <c r="M280" s="155"/>
      <c r="N280" s="155"/>
      <c r="O280" s="156"/>
      <c r="P280" s="156"/>
    </row>
    <row r="281">
      <c r="A281" s="132"/>
      <c r="B281" s="132"/>
      <c r="C281" s="74"/>
      <c r="D281" s="144"/>
      <c r="E281" s="145"/>
      <c r="F281" s="73"/>
      <c r="G281" s="146"/>
      <c r="H281" s="147"/>
      <c r="I281" s="148"/>
      <c r="J281" s="149"/>
      <c r="K281" s="101"/>
      <c r="L281" s="150"/>
      <c r="M281" s="155"/>
      <c r="N281" s="155"/>
      <c r="O281" s="156"/>
      <c r="P281" s="156"/>
    </row>
    <row r="282">
      <c r="A282" s="132"/>
      <c r="B282" s="132"/>
      <c r="C282" s="74"/>
      <c r="D282" s="144"/>
      <c r="E282" s="145"/>
      <c r="F282" s="73"/>
      <c r="G282" s="146"/>
      <c r="H282" s="147"/>
      <c r="I282" s="148"/>
      <c r="J282" s="149"/>
      <c r="K282" s="101"/>
      <c r="L282" s="150"/>
      <c r="M282" s="155"/>
      <c r="N282" s="155"/>
      <c r="O282" s="156"/>
      <c r="P282" s="156"/>
    </row>
    <row r="283">
      <c r="A283" s="132"/>
      <c r="B283" s="132"/>
      <c r="C283" s="74"/>
      <c r="D283" s="144"/>
      <c r="E283" s="145"/>
      <c r="F283" s="73"/>
      <c r="G283" s="146"/>
      <c r="H283" s="147"/>
      <c r="I283" s="148"/>
      <c r="J283" s="149"/>
      <c r="K283" s="101"/>
      <c r="L283" s="150"/>
      <c r="M283" s="155"/>
      <c r="N283" s="155"/>
      <c r="O283" s="156"/>
      <c r="P283" s="156"/>
    </row>
    <row r="284">
      <c r="A284" s="132"/>
      <c r="B284" s="132"/>
      <c r="C284" s="74"/>
      <c r="D284" s="144"/>
      <c r="E284" s="145"/>
      <c r="F284" s="73"/>
      <c r="G284" s="146"/>
      <c r="H284" s="147"/>
      <c r="I284" s="148"/>
      <c r="J284" s="149"/>
      <c r="K284" s="101"/>
      <c r="L284" s="150"/>
      <c r="M284" s="155"/>
      <c r="N284" s="155"/>
      <c r="O284" s="156"/>
      <c r="P284" s="156"/>
    </row>
    <row r="285">
      <c r="A285" s="132"/>
      <c r="B285" s="132"/>
      <c r="C285" s="74"/>
      <c r="D285" s="144"/>
      <c r="E285" s="145"/>
      <c r="F285" s="73"/>
      <c r="G285" s="146"/>
      <c r="H285" s="147"/>
      <c r="I285" s="148"/>
      <c r="J285" s="149"/>
      <c r="K285" s="101"/>
      <c r="L285" s="150"/>
      <c r="M285" s="155"/>
      <c r="N285" s="155"/>
      <c r="O285" s="156"/>
      <c r="P285" s="156"/>
    </row>
    <row r="286">
      <c r="A286" s="132"/>
      <c r="B286" s="132"/>
      <c r="C286" s="74"/>
      <c r="D286" s="144"/>
      <c r="E286" s="145"/>
      <c r="F286" s="73"/>
      <c r="G286" s="146"/>
      <c r="H286" s="147"/>
      <c r="I286" s="148"/>
      <c r="J286" s="149"/>
      <c r="K286" s="101"/>
      <c r="L286" s="150"/>
      <c r="M286" s="155"/>
      <c r="N286" s="155"/>
      <c r="O286" s="156"/>
      <c r="P286" s="156"/>
    </row>
    <row r="287">
      <c r="A287" s="132"/>
      <c r="B287" s="132"/>
      <c r="C287" s="74"/>
      <c r="D287" s="144"/>
      <c r="E287" s="145"/>
      <c r="F287" s="73"/>
      <c r="G287" s="146"/>
      <c r="H287" s="147"/>
      <c r="I287" s="148"/>
      <c r="J287" s="149"/>
      <c r="K287" s="101"/>
      <c r="L287" s="150"/>
      <c r="M287" s="155"/>
      <c r="N287" s="155"/>
      <c r="O287" s="156"/>
      <c r="P287" s="156"/>
    </row>
    <row r="288">
      <c r="A288" s="132"/>
      <c r="B288" s="132"/>
      <c r="C288" s="74"/>
      <c r="D288" s="144"/>
      <c r="E288" s="145"/>
      <c r="F288" s="73"/>
      <c r="G288" s="146"/>
      <c r="H288" s="147"/>
      <c r="I288" s="148"/>
      <c r="J288" s="149"/>
      <c r="K288" s="101"/>
      <c r="L288" s="150"/>
      <c r="M288" s="155"/>
      <c r="N288" s="155"/>
      <c r="O288" s="156"/>
      <c r="P288" s="156"/>
    </row>
    <row r="289">
      <c r="A289" s="132"/>
      <c r="B289" s="132"/>
      <c r="C289" s="74"/>
      <c r="D289" s="144"/>
      <c r="E289" s="145"/>
      <c r="F289" s="73"/>
      <c r="G289" s="146"/>
      <c r="H289" s="147"/>
      <c r="I289" s="148"/>
      <c r="J289" s="149"/>
      <c r="K289" s="101"/>
      <c r="L289" s="150"/>
      <c r="M289" s="155"/>
      <c r="N289" s="155"/>
      <c r="O289" s="156"/>
      <c r="P289" s="156"/>
    </row>
    <row r="290">
      <c r="A290" s="132"/>
      <c r="B290" s="132"/>
      <c r="C290" s="74"/>
      <c r="D290" s="144"/>
      <c r="E290" s="145"/>
      <c r="F290" s="73"/>
      <c r="G290" s="146"/>
      <c r="H290" s="147"/>
      <c r="I290" s="148"/>
      <c r="J290" s="149"/>
      <c r="K290" s="101"/>
      <c r="L290" s="150"/>
      <c r="M290" s="155"/>
      <c r="N290" s="155"/>
      <c r="O290" s="156"/>
      <c r="P290" s="156"/>
    </row>
    <row r="291">
      <c r="A291" s="132"/>
      <c r="B291" s="132"/>
      <c r="C291" s="74"/>
      <c r="D291" s="144"/>
      <c r="E291" s="145"/>
      <c r="F291" s="73"/>
      <c r="G291" s="146"/>
      <c r="H291" s="147"/>
      <c r="I291" s="148"/>
      <c r="J291" s="149"/>
      <c r="K291" s="101"/>
      <c r="L291" s="150"/>
      <c r="M291" s="155"/>
      <c r="N291" s="155"/>
      <c r="O291" s="156"/>
      <c r="P291" s="156"/>
    </row>
    <row r="292">
      <c r="A292" s="132"/>
      <c r="B292" s="132"/>
      <c r="C292" s="74"/>
      <c r="D292" s="144"/>
      <c r="E292" s="145"/>
      <c r="F292" s="73"/>
      <c r="G292" s="146"/>
      <c r="H292" s="147"/>
      <c r="I292" s="148"/>
      <c r="J292" s="149"/>
      <c r="K292" s="101"/>
      <c r="L292" s="150"/>
      <c r="M292" s="155"/>
      <c r="N292" s="155"/>
      <c r="O292" s="156"/>
      <c r="P292" s="156"/>
    </row>
    <row r="293">
      <c r="A293" s="132"/>
      <c r="B293" s="132"/>
      <c r="C293" s="74"/>
      <c r="D293" s="144"/>
      <c r="E293" s="145"/>
      <c r="F293" s="73"/>
      <c r="G293" s="146"/>
      <c r="H293" s="147"/>
      <c r="I293" s="148"/>
      <c r="J293" s="149"/>
      <c r="K293" s="101"/>
      <c r="L293" s="150"/>
      <c r="M293" s="155"/>
      <c r="N293" s="155"/>
      <c r="O293" s="156"/>
      <c r="P293" s="156"/>
    </row>
    <row r="294">
      <c r="A294" s="132"/>
      <c r="B294" s="132"/>
      <c r="C294" s="74"/>
      <c r="D294" s="144"/>
      <c r="E294" s="145"/>
      <c r="F294" s="73"/>
      <c r="G294" s="146"/>
      <c r="H294" s="147"/>
      <c r="I294" s="148"/>
      <c r="J294" s="149"/>
      <c r="K294" s="101"/>
      <c r="L294" s="150"/>
      <c r="M294" s="155"/>
      <c r="N294" s="155"/>
      <c r="O294" s="156"/>
      <c r="P294" s="156"/>
    </row>
    <row r="295">
      <c r="A295" s="132"/>
      <c r="B295" s="132"/>
      <c r="C295" s="74"/>
      <c r="D295" s="144"/>
      <c r="E295" s="145"/>
      <c r="F295" s="73"/>
      <c r="G295" s="146"/>
      <c r="H295" s="147"/>
      <c r="I295" s="148"/>
      <c r="J295" s="149"/>
      <c r="K295" s="101"/>
      <c r="L295" s="150"/>
      <c r="M295" s="155"/>
      <c r="N295" s="155"/>
      <c r="O295" s="156"/>
      <c r="P295" s="156"/>
    </row>
    <row r="296">
      <c r="A296" s="132"/>
      <c r="B296" s="132"/>
      <c r="C296" s="74"/>
      <c r="D296" s="144"/>
      <c r="E296" s="145"/>
      <c r="F296" s="73"/>
      <c r="G296" s="146"/>
      <c r="H296" s="147"/>
      <c r="I296" s="148"/>
      <c r="J296" s="149"/>
      <c r="K296" s="101"/>
      <c r="L296" s="150"/>
      <c r="M296" s="155"/>
      <c r="N296" s="155"/>
      <c r="O296" s="156"/>
      <c r="P296" s="156"/>
    </row>
    <row r="297">
      <c r="A297" s="132"/>
      <c r="B297" s="132"/>
      <c r="C297" s="74"/>
      <c r="D297" s="144"/>
      <c r="E297" s="145"/>
      <c r="F297" s="73"/>
      <c r="G297" s="146"/>
      <c r="H297" s="147"/>
      <c r="I297" s="148"/>
      <c r="J297" s="149"/>
      <c r="K297" s="101"/>
      <c r="L297" s="150"/>
      <c r="M297" s="155"/>
      <c r="N297" s="155"/>
      <c r="O297" s="156"/>
      <c r="P297" s="156"/>
    </row>
    <row r="298">
      <c r="A298" s="132"/>
      <c r="B298" s="132"/>
      <c r="C298" s="74"/>
      <c r="D298" s="144"/>
      <c r="E298" s="145"/>
      <c r="F298" s="73"/>
      <c r="G298" s="146"/>
      <c r="H298" s="147"/>
      <c r="I298" s="148"/>
      <c r="J298" s="149"/>
      <c r="K298" s="101"/>
      <c r="L298" s="150"/>
      <c r="M298" s="155"/>
      <c r="N298" s="155"/>
      <c r="O298" s="156"/>
      <c r="P298" s="156"/>
    </row>
    <row r="299">
      <c r="A299" s="132"/>
      <c r="B299" s="132"/>
      <c r="C299" s="74"/>
      <c r="D299" s="144"/>
      <c r="E299" s="145"/>
      <c r="F299" s="73"/>
      <c r="G299" s="146"/>
      <c r="H299" s="147"/>
      <c r="I299" s="148"/>
      <c r="J299" s="149"/>
      <c r="K299" s="101"/>
      <c r="L299" s="150"/>
      <c r="M299" s="155"/>
      <c r="N299" s="155"/>
      <c r="O299" s="156"/>
      <c r="P299" s="156"/>
    </row>
    <row r="300">
      <c r="A300" s="132"/>
      <c r="B300" s="132"/>
      <c r="C300" s="74"/>
      <c r="D300" s="144"/>
      <c r="E300" s="145"/>
      <c r="F300" s="73"/>
      <c r="G300" s="146"/>
      <c r="H300" s="147"/>
      <c r="I300" s="148"/>
      <c r="J300" s="149"/>
      <c r="K300" s="101"/>
      <c r="L300" s="150"/>
      <c r="M300" s="155"/>
      <c r="N300" s="155"/>
      <c r="O300" s="156"/>
      <c r="P300" s="156"/>
    </row>
    <row r="301">
      <c r="A301" s="132"/>
      <c r="B301" s="132"/>
      <c r="C301" s="74"/>
      <c r="D301" s="144"/>
      <c r="E301" s="145"/>
      <c r="F301" s="73"/>
      <c r="G301" s="146"/>
      <c r="H301" s="147"/>
      <c r="I301" s="148"/>
      <c r="J301" s="149"/>
      <c r="K301" s="101"/>
      <c r="L301" s="150"/>
      <c r="M301" s="155"/>
      <c r="N301" s="155"/>
      <c r="O301" s="156"/>
      <c r="P301" s="156"/>
    </row>
    <row r="302">
      <c r="A302" s="132"/>
      <c r="B302" s="132"/>
      <c r="C302" s="74"/>
      <c r="D302" s="144"/>
      <c r="E302" s="145"/>
      <c r="F302" s="73"/>
      <c r="G302" s="146"/>
      <c r="H302" s="147"/>
      <c r="I302" s="148"/>
      <c r="J302" s="149"/>
      <c r="K302" s="101"/>
      <c r="L302" s="150"/>
      <c r="M302" s="155"/>
      <c r="N302" s="155"/>
      <c r="O302" s="156"/>
      <c r="P302" s="156"/>
    </row>
    <row r="303">
      <c r="A303" s="132"/>
      <c r="B303" s="132"/>
      <c r="C303" s="74"/>
      <c r="D303" s="144"/>
      <c r="E303" s="145"/>
      <c r="F303" s="73"/>
      <c r="G303" s="146"/>
      <c r="H303" s="147"/>
      <c r="I303" s="148"/>
      <c r="J303" s="149"/>
      <c r="K303" s="101"/>
      <c r="L303" s="150"/>
      <c r="M303" s="155"/>
      <c r="N303" s="155"/>
      <c r="O303" s="156"/>
      <c r="P303" s="156"/>
    </row>
    <row r="304">
      <c r="A304" s="132"/>
      <c r="B304" s="132"/>
      <c r="C304" s="74"/>
      <c r="D304" s="144"/>
      <c r="E304" s="145"/>
      <c r="F304" s="73"/>
      <c r="G304" s="146"/>
      <c r="H304" s="147"/>
      <c r="I304" s="148"/>
      <c r="J304" s="149"/>
      <c r="K304" s="101"/>
      <c r="L304" s="150"/>
      <c r="M304" s="155"/>
      <c r="N304" s="155"/>
      <c r="O304" s="156"/>
      <c r="P304" s="156"/>
    </row>
    <row r="305">
      <c r="A305" s="132"/>
      <c r="B305" s="132"/>
      <c r="C305" s="74"/>
      <c r="D305" s="144"/>
      <c r="E305" s="145"/>
      <c r="F305" s="73"/>
      <c r="G305" s="146"/>
      <c r="H305" s="147"/>
      <c r="I305" s="148"/>
      <c r="J305" s="149"/>
      <c r="K305" s="101"/>
      <c r="L305" s="150"/>
      <c r="M305" s="155"/>
      <c r="N305" s="155"/>
      <c r="O305" s="156"/>
      <c r="P305" s="156"/>
    </row>
    <row r="306">
      <c r="A306" s="132"/>
      <c r="B306" s="132"/>
      <c r="C306" s="74"/>
      <c r="D306" s="144"/>
      <c r="E306" s="145"/>
      <c r="F306" s="73"/>
      <c r="G306" s="146"/>
      <c r="H306" s="147"/>
      <c r="I306" s="148"/>
      <c r="J306" s="149"/>
      <c r="K306" s="101"/>
      <c r="L306" s="150"/>
      <c r="M306" s="155"/>
      <c r="N306" s="155"/>
      <c r="O306" s="156"/>
      <c r="P306" s="156"/>
    </row>
    <row r="307">
      <c r="A307" s="132"/>
      <c r="B307" s="132"/>
      <c r="C307" s="74"/>
      <c r="D307" s="144"/>
      <c r="E307" s="145"/>
      <c r="F307" s="73"/>
      <c r="G307" s="146"/>
      <c r="H307" s="147"/>
      <c r="I307" s="148"/>
      <c r="J307" s="149"/>
      <c r="K307" s="101"/>
      <c r="L307" s="150"/>
      <c r="M307" s="155"/>
      <c r="N307" s="155"/>
      <c r="O307" s="156"/>
      <c r="P307" s="156"/>
    </row>
    <row r="308">
      <c r="A308" s="132"/>
      <c r="B308" s="132"/>
      <c r="C308" s="74"/>
      <c r="D308" s="144"/>
      <c r="E308" s="145"/>
      <c r="F308" s="73"/>
      <c r="G308" s="146"/>
      <c r="H308" s="147"/>
      <c r="I308" s="148"/>
      <c r="J308" s="149"/>
      <c r="K308" s="101"/>
      <c r="L308" s="150"/>
      <c r="M308" s="155"/>
      <c r="N308" s="155"/>
      <c r="O308" s="156"/>
      <c r="P308" s="156"/>
    </row>
    <row r="309">
      <c r="A309" s="132"/>
      <c r="B309" s="132"/>
      <c r="C309" s="74"/>
      <c r="D309" s="144"/>
      <c r="E309" s="145"/>
      <c r="F309" s="73"/>
      <c r="G309" s="146"/>
      <c r="H309" s="147"/>
      <c r="I309" s="148"/>
      <c r="J309" s="149"/>
      <c r="K309" s="101"/>
      <c r="L309" s="150"/>
      <c r="M309" s="155"/>
      <c r="N309" s="155"/>
      <c r="O309" s="156"/>
      <c r="P309" s="156"/>
    </row>
    <row r="310">
      <c r="A310" s="132"/>
      <c r="B310" s="132"/>
      <c r="C310" s="74"/>
      <c r="D310" s="144"/>
      <c r="E310" s="145"/>
      <c r="F310" s="73"/>
      <c r="G310" s="146"/>
      <c r="H310" s="147"/>
      <c r="I310" s="148"/>
      <c r="J310" s="149"/>
      <c r="K310" s="101"/>
      <c r="L310" s="150"/>
      <c r="M310" s="155"/>
      <c r="N310" s="155"/>
      <c r="O310" s="156"/>
      <c r="P310" s="156"/>
    </row>
    <row r="311">
      <c r="A311" s="132"/>
      <c r="B311" s="132"/>
      <c r="C311" s="74"/>
      <c r="D311" s="144"/>
      <c r="E311" s="145"/>
      <c r="F311" s="73"/>
      <c r="G311" s="146"/>
      <c r="H311" s="147"/>
      <c r="I311" s="148"/>
      <c r="J311" s="149"/>
      <c r="K311" s="101"/>
      <c r="L311" s="150"/>
      <c r="M311" s="155"/>
      <c r="N311" s="155"/>
      <c r="O311" s="156"/>
      <c r="P311" s="156"/>
    </row>
    <row r="312">
      <c r="A312" s="132"/>
      <c r="B312" s="132"/>
      <c r="C312" s="74"/>
      <c r="D312" s="144"/>
      <c r="E312" s="145"/>
      <c r="F312" s="73"/>
      <c r="G312" s="146"/>
      <c r="H312" s="147"/>
      <c r="I312" s="148"/>
      <c r="J312" s="149"/>
      <c r="K312" s="101"/>
      <c r="L312" s="150"/>
      <c r="M312" s="155"/>
      <c r="N312" s="155"/>
      <c r="O312" s="156"/>
      <c r="P312" s="156"/>
    </row>
    <row r="313">
      <c r="A313" s="132"/>
      <c r="B313" s="132"/>
      <c r="C313" s="74"/>
      <c r="D313" s="144"/>
      <c r="E313" s="145"/>
      <c r="F313" s="73"/>
      <c r="G313" s="146"/>
      <c r="H313" s="147"/>
      <c r="I313" s="148"/>
      <c r="J313" s="149"/>
      <c r="K313" s="101"/>
      <c r="L313" s="150"/>
      <c r="M313" s="155"/>
      <c r="N313" s="155"/>
      <c r="O313" s="156"/>
      <c r="P313" s="156"/>
    </row>
    <row r="314">
      <c r="A314" s="132"/>
      <c r="B314" s="132"/>
      <c r="C314" s="74"/>
      <c r="D314" s="144"/>
      <c r="E314" s="145"/>
      <c r="F314" s="73"/>
      <c r="G314" s="146"/>
      <c r="H314" s="147"/>
      <c r="I314" s="148"/>
      <c r="J314" s="149"/>
      <c r="K314" s="101"/>
      <c r="L314" s="150"/>
      <c r="M314" s="155"/>
      <c r="N314" s="155"/>
      <c r="O314" s="156"/>
      <c r="P314" s="156"/>
    </row>
    <row r="315">
      <c r="A315" s="132"/>
      <c r="B315" s="132"/>
      <c r="C315" s="74"/>
      <c r="D315" s="144"/>
      <c r="E315" s="145"/>
      <c r="F315" s="73"/>
      <c r="G315" s="146"/>
      <c r="H315" s="147"/>
      <c r="I315" s="148"/>
      <c r="J315" s="149"/>
      <c r="K315" s="101"/>
      <c r="L315" s="150"/>
      <c r="M315" s="155"/>
      <c r="N315" s="155"/>
      <c r="O315" s="156"/>
      <c r="P315" s="156"/>
    </row>
    <row r="316">
      <c r="A316" s="132"/>
      <c r="B316" s="132"/>
      <c r="C316" s="74"/>
      <c r="D316" s="144"/>
      <c r="E316" s="145"/>
      <c r="F316" s="73"/>
      <c r="G316" s="146"/>
      <c r="H316" s="147"/>
      <c r="I316" s="148"/>
      <c r="J316" s="149"/>
      <c r="K316" s="101"/>
      <c r="L316" s="150"/>
      <c r="M316" s="155"/>
      <c r="N316" s="155"/>
      <c r="O316" s="156"/>
      <c r="P316" s="156"/>
    </row>
    <row r="317">
      <c r="A317" s="132"/>
      <c r="B317" s="132"/>
      <c r="C317" s="74"/>
      <c r="D317" s="144"/>
      <c r="E317" s="145"/>
      <c r="F317" s="73"/>
      <c r="G317" s="146"/>
      <c r="H317" s="147"/>
      <c r="I317" s="148"/>
      <c r="J317" s="149"/>
      <c r="K317" s="101"/>
      <c r="L317" s="150"/>
      <c r="M317" s="155"/>
      <c r="N317" s="155"/>
      <c r="O317" s="156"/>
      <c r="P317" s="156"/>
    </row>
    <row r="318">
      <c r="A318" s="132"/>
      <c r="B318" s="132"/>
      <c r="C318" s="74"/>
      <c r="D318" s="144"/>
      <c r="E318" s="145"/>
      <c r="F318" s="73"/>
      <c r="G318" s="146"/>
      <c r="H318" s="147"/>
      <c r="I318" s="148"/>
      <c r="J318" s="149"/>
      <c r="K318" s="101"/>
      <c r="L318" s="150"/>
      <c r="M318" s="155"/>
      <c r="N318" s="155"/>
      <c r="O318" s="156"/>
      <c r="P318" s="156"/>
    </row>
    <row r="319">
      <c r="A319" s="132"/>
      <c r="B319" s="132"/>
      <c r="C319" s="74"/>
      <c r="D319" s="144"/>
      <c r="E319" s="145"/>
      <c r="F319" s="73"/>
      <c r="G319" s="146"/>
      <c r="H319" s="147"/>
      <c r="I319" s="148"/>
      <c r="J319" s="149"/>
      <c r="K319" s="101"/>
      <c r="L319" s="150"/>
      <c r="M319" s="155"/>
      <c r="N319" s="155"/>
      <c r="O319" s="156"/>
      <c r="P319" s="156"/>
    </row>
    <row r="320">
      <c r="A320" s="132"/>
      <c r="B320" s="132"/>
      <c r="C320" s="74"/>
      <c r="D320" s="144"/>
      <c r="E320" s="145"/>
      <c r="F320" s="73"/>
      <c r="G320" s="146"/>
      <c r="H320" s="147"/>
      <c r="I320" s="148"/>
      <c r="J320" s="149"/>
      <c r="K320" s="101"/>
      <c r="L320" s="150"/>
      <c r="M320" s="155"/>
      <c r="N320" s="155"/>
      <c r="O320" s="156"/>
      <c r="P320" s="156"/>
    </row>
    <row r="321">
      <c r="A321" s="132"/>
      <c r="B321" s="132"/>
      <c r="C321" s="74"/>
      <c r="D321" s="144"/>
      <c r="E321" s="145"/>
      <c r="F321" s="73"/>
      <c r="G321" s="146"/>
      <c r="H321" s="147"/>
      <c r="I321" s="148"/>
      <c r="J321" s="149"/>
      <c r="K321" s="101"/>
      <c r="L321" s="150"/>
      <c r="M321" s="155"/>
      <c r="N321" s="155"/>
      <c r="O321" s="156"/>
      <c r="P321" s="156"/>
    </row>
    <row r="322">
      <c r="A322" s="132"/>
      <c r="B322" s="132"/>
      <c r="C322" s="74"/>
      <c r="D322" s="144"/>
      <c r="E322" s="145"/>
      <c r="F322" s="73"/>
      <c r="G322" s="146"/>
      <c r="H322" s="147"/>
      <c r="I322" s="148"/>
      <c r="J322" s="149"/>
      <c r="K322" s="101"/>
      <c r="L322" s="150"/>
      <c r="M322" s="155"/>
      <c r="N322" s="155"/>
      <c r="O322" s="156"/>
      <c r="P322" s="156"/>
    </row>
    <row r="323">
      <c r="A323" s="132"/>
      <c r="B323" s="132"/>
      <c r="C323" s="74"/>
      <c r="D323" s="144"/>
      <c r="E323" s="145"/>
      <c r="F323" s="73"/>
      <c r="G323" s="146"/>
      <c r="H323" s="147"/>
      <c r="I323" s="148"/>
      <c r="J323" s="149"/>
      <c r="K323" s="101"/>
      <c r="L323" s="150"/>
      <c r="M323" s="155"/>
      <c r="N323" s="155"/>
      <c r="O323" s="156"/>
      <c r="P323" s="156"/>
    </row>
    <row r="324">
      <c r="A324" s="132"/>
      <c r="B324" s="132"/>
      <c r="C324" s="74"/>
      <c r="D324" s="144"/>
      <c r="E324" s="145"/>
      <c r="F324" s="73"/>
      <c r="G324" s="146"/>
      <c r="H324" s="147"/>
      <c r="I324" s="148"/>
      <c r="J324" s="149"/>
      <c r="K324" s="101"/>
      <c r="L324" s="150"/>
      <c r="M324" s="155"/>
      <c r="N324" s="155"/>
      <c r="O324" s="156"/>
      <c r="P324" s="156"/>
    </row>
    <row r="325">
      <c r="A325" s="132"/>
      <c r="B325" s="132"/>
      <c r="C325" s="74"/>
      <c r="D325" s="144"/>
      <c r="E325" s="145"/>
      <c r="F325" s="73"/>
      <c r="G325" s="146"/>
      <c r="H325" s="147"/>
      <c r="I325" s="148"/>
      <c r="J325" s="149"/>
      <c r="K325" s="101"/>
      <c r="L325" s="150"/>
      <c r="M325" s="155"/>
      <c r="N325" s="155"/>
      <c r="O325" s="156"/>
      <c r="P325" s="156"/>
    </row>
    <row r="326">
      <c r="A326" s="132"/>
      <c r="B326" s="132"/>
      <c r="C326" s="74"/>
      <c r="D326" s="144"/>
      <c r="E326" s="145"/>
      <c r="F326" s="73"/>
      <c r="G326" s="146"/>
      <c r="H326" s="147"/>
      <c r="I326" s="148"/>
      <c r="J326" s="149"/>
      <c r="K326" s="101"/>
      <c r="L326" s="150"/>
      <c r="M326" s="155"/>
      <c r="N326" s="155"/>
      <c r="O326" s="156"/>
      <c r="P326" s="156"/>
    </row>
    <row r="327">
      <c r="A327" s="132"/>
      <c r="B327" s="132"/>
      <c r="C327" s="74"/>
      <c r="D327" s="144"/>
      <c r="E327" s="145"/>
      <c r="F327" s="73"/>
      <c r="G327" s="146"/>
      <c r="H327" s="147"/>
      <c r="I327" s="148"/>
      <c r="J327" s="149"/>
      <c r="K327" s="101"/>
      <c r="L327" s="150"/>
      <c r="M327" s="155"/>
      <c r="N327" s="155"/>
      <c r="O327" s="156"/>
      <c r="P327" s="156"/>
    </row>
    <row r="328">
      <c r="A328" s="132"/>
      <c r="B328" s="132"/>
      <c r="C328" s="74"/>
      <c r="D328" s="144"/>
      <c r="E328" s="145"/>
      <c r="F328" s="73"/>
      <c r="G328" s="146"/>
      <c r="H328" s="147"/>
      <c r="I328" s="148"/>
      <c r="J328" s="149"/>
      <c r="K328" s="101"/>
      <c r="L328" s="150"/>
      <c r="M328" s="155"/>
      <c r="N328" s="155"/>
      <c r="O328" s="156"/>
      <c r="P328" s="156"/>
    </row>
    <row r="329">
      <c r="A329" s="132"/>
      <c r="B329" s="132"/>
      <c r="C329" s="74"/>
      <c r="D329" s="144"/>
      <c r="E329" s="145"/>
      <c r="F329" s="73"/>
      <c r="G329" s="146"/>
      <c r="H329" s="147"/>
      <c r="I329" s="148"/>
      <c r="J329" s="149"/>
      <c r="K329" s="101"/>
      <c r="L329" s="150"/>
      <c r="M329" s="155"/>
      <c r="N329" s="155"/>
      <c r="O329" s="156"/>
      <c r="P329" s="156"/>
    </row>
    <row r="330">
      <c r="A330" s="132"/>
      <c r="B330" s="132"/>
      <c r="C330" s="74"/>
      <c r="D330" s="144"/>
      <c r="E330" s="145"/>
      <c r="F330" s="73"/>
      <c r="G330" s="146"/>
      <c r="H330" s="147"/>
      <c r="I330" s="148"/>
      <c r="J330" s="149"/>
      <c r="K330" s="101"/>
      <c r="L330" s="150"/>
      <c r="M330" s="155"/>
      <c r="N330" s="155"/>
      <c r="O330" s="156"/>
      <c r="P330" s="156"/>
    </row>
    <row r="331">
      <c r="A331" s="132"/>
      <c r="B331" s="132"/>
      <c r="C331" s="74"/>
      <c r="D331" s="144"/>
      <c r="E331" s="145"/>
      <c r="F331" s="73"/>
      <c r="G331" s="146"/>
      <c r="H331" s="147"/>
      <c r="I331" s="148"/>
      <c r="J331" s="149"/>
      <c r="K331" s="101"/>
      <c r="L331" s="150"/>
      <c r="M331" s="155"/>
      <c r="N331" s="155"/>
      <c r="O331" s="156"/>
      <c r="P331" s="156"/>
    </row>
    <row r="332">
      <c r="A332" s="132"/>
      <c r="B332" s="132"/>
      <c r="C332" s="74"/>
      <c r="D332" s="144"/>
      <c r="E332" s="145"/>
      <c r="F332" s="73"/>
      <c r="G332" s="146"/>
      <c r="H332" s="147"/>
      <c r="I332" s="148"/>
      <c r="J332" s="149"/>
      <c r="K332" s="101"/>
      <c r="L332" s="150"/>
      <c r="M332" s="155"/>
      <c r="N332" s="155"/>
      <c r="O332" s="156"/>
      <c r="P332" s="156"/>
    </row>
    <row r="333">
      <c r="A333" s="132"/>
      <c r="B333" s="132"/>
      <c r="C333" s="74"/>
      <c r="D333" s="144"/>
      <c r="E333" s="145"/>
      <c r="F333" s="73"/>
      <c r="G333" s="146"/>
      <c r="H333" s="147"/>
      <c r="I333" s="148"/>
      <c r="J333" s="149"/>
      <c r="K333" s="101"/>
      <c r="L333" s="150"/>
      <c r="M333" s="155"/>
      <c r="N333" s="155"/>
      <c r="O333" s="156"/>
      <c r="P333" s="156"/>
    </row>
    <row r="334">
      <c r="A334" s="132"/>
      <c r="B334" s="132"/>
      <c r="C334" s="74"/>
      <c r="D334" s="144"/>
      <c r="E334" s="145"/>
      <c r="F334" s="73"/>
      <c r="G334" s="146"/>
      <c r="H334" s="147"/>
      <c r="I334" s="148"/>
      <c r="J334" s="149"/>
      <c r="K334" s="101"/>
      <c r="L334" s="150"/>
      <c r="M334" s="155"/>
      <c r="N334" s="155"/>
      <c r="O334" s="156"/>
      <c r="P334" s="156"/>
    </row>
    <row r="335">
      <c r="A335" s="132"/>
      <c r="B335" s="132"/>
      <c r="C335" s="74"/>
      <c r="D335" s="144"/>
      <c r="E335" s="145"/>
      <c r="F335" s="73"/>
      <c r="G335" s="146"/>
      <c r="H335" s="147"/>
      <c r="I335" s="148"/>
      <c r="J335" s="149"/>
      <c r="K335" s="101"/>
      <c r="L335" s="150"/>
      <c r="M335" s="155"/>
      <c r="N335" s="155"/>
      <c r="O335" s="156"/>
      <c r="P335" s="156"/>
    </row>
    <row r="336">
      <c r="A336" s="132"/>
      <c r="B336" s="132"/>
      <c r="C336" s="74"/>
      <c r="D336" s="144"/>
      <c r="E336" s="145"/>
      <c r="F336" s="73"/>
      <c r="G336" s="146"/>
      <c r="H336" s="147"/>
      <c r="I336" s="148"/>
      <c r="J336" s="149"/>
      <c r="K336" s="101"/>
      <c r="L336" s="150"/>
      <c r="M336" s="155"/>
      <c r="N336" s="155"/>
      <c r="O336" s="156"/>
      <c r="P336" s="156"/>
    </row>
    <row r="337">
      <c r="A337" s="132"/>
      <c r="B337" s="132"/>
      <c r="C337" s="74"/>
      <c r="D337" s="144"/>
      <c r="E337" s="145"/>
      <c r="F337" s="73"/>
      <c r="G337" s="146"/>
      <c r="H337" s="147"/>
      <c r="I337" s="148"/>
      <c r="J337" s="149"/>
      <c r="K337" s="101"/>
      <c r="L337" s="150"/>
      <c r="M337" s="155"/>
      <c r="N337" s="155"/>
      <c r="O337" s="156"/>
      <c r="P337" s="156"/>
    </row>
    <row r="338">
      <c r="A338" s="132"/>
      <c r="B338" s="132"/>
      <c r="C338" s="74"/>
      <c r="D338" s="144"/>
      <c r="E338" s="145"/>
      <c r="F338" s="73"/>
      <c r="G338" s="146"/>
      <c r="H338" s="147"/>
      <c r="I338" s="148"/>
      <c r="J338" s="149"/>
      <c r="K338" s="101"/>
      <c r="L338" s="150"/>
      <c r="M338" s="155"/>
      <c r="N338" s="155"/>
      <c r="O338" s="156"/>
      <c r="P338" s="156"/>
    </row>
    <row r="339">
      <c r="A339" s="132"/>
      <c r="B339" s="132"/>
      <c r="C339" s="74"/>
      <c r="D339" s="144"/>
      <c r="E339" s="145"/>
      <c r="F339" s="73"/>
      <c r="G339" s="146"/>
      <c r="H339" s="147"/>
      <c r="I339" s="148"/>
      <c r="J339" s="149"/>
      <c r="K339" s="101"/>
      <c r="L339" s="150"/>
      <c r="M339" s="155"/>
      <c r="N339" s="155"/>
      <c r="O339" s="156"/>
      <c r="P339" s="156"/>
    </row>
    <row r="340">
      <c r="A340" s="132"/>
      <c r="B340" s="132"/>
      <c r="C340" s="74"/>
      <c r="D340" s="144"/>
      <c r="E340" s="145"/>
      <c r="F340" s="73"/>
      <c r="G340" s="146"/>
      <c r="H340" s="147"/>
      <c r="I340" s="148"/>
      <c r="J340" s="149"/>
      <c r="K340" s="101"/>
      <c r="L340" s="150"/>
      <c r="M340" s="155"/>
      <c r="N340" s="155"/>
      <c r="O340" s="156"/>
      <c r="P340" s="156"/>
    </row>
    <row r="341">
      <c r="A341" s="159"/>
      <c r="B341" s="159"/>
      <c r="C341" s="74"/>
      <c r="D341" s="144"/>
      <c r="E341" s="145"/>
      <c r="F341" s="73"/>
      <c r="G341" s="146"/>
      <c r="H341" s="147"/>
      <c r="I341" s="148"/>
      <c r="J341" s="149"/>
      <c r="K341" s="101"/>
      <c r="L341" s="150"/>
      <c r="M341" s="155"/>
      <c r="N341" s="155"/>
      <c r="O341" s="156"/>
      <c r="P341" s="156"/>
    </row>
    <row r="342">
      <c r="A342" s="159"/>
      <c r="B342" s="159"/>
      <c r="C342" s="74"/>
      <c r="D342" s="144"/>
      <c r="E342" s="145"/>
      <c r="F342" s="73"/>
      <c r="G342" s="146"/>
      <c r="H342" s="147"/>
      <c r="I342" s="148"/>
      <c r="J342" s="149"/>
      <c r="K342" s="101"/>
      <c r="L342" s="150"/>
      <c r="M342" s="155"/>
      <c r="N342" s="155"/>
      <c r="O342" s="156"/>
      <c r="P342" s="156"/>
    </row>
    <row r="343">
      <c r="A343" s="159"/>
      <c r="B343" s="159"/>
      <c r="C343" s="74"/>
      <c r="D343" s="144"/>
      <c r="E343" s="145"/>
      <c r="F343" s="73"/>
      <c r="G343" s="146"/>
      <c r="H343" s="147"/>
      <c r="I343" s="148"/>
      <c r="J343" s="149"/>
      <c r="K343" s="101"/>
      <c r="L343" s="150"/>
      <c r="M343" s="155"/>
      <c r="N343" s="155"/>
      <c r="O343" s="156"/>
      <c r="P343" s="156"/>
    </row>
    <row r="344">
      <c r="A344" s="159"/>
      <c r="B344" s="159"/>
      <c r="C344" s="74"/>
      <c r="D344" s="144"/>
      <c r="E344" s="145"/>
      <c r="F344" s="73"/>
      <c r="G344" s="146"/>
      <c r="H344" s="147"/>
      <c r="I344" s="148"/>
      <c r="J344" s="149"/>
      <c r="K344" s="101"/>
      <c r="L344" s="150"/>
      <c r="M344" s="155"/>
      <c r="N344" s="155"/>
      <c r="O344" s="156"/>
      <c r="P344" s="156"/>
    </row>
    <row r="345">
      <c r="A345" s="159"/>
      <c r="B345" s="159"/>
      <c r="C345" s="74"/>
      <c r="D345" s="144"/>
      <c r="E345" s="145"/>
      <c r="F345" s="73"/>
      <c r="G345" s="146"/>
      <c r="H345" s="147"/>
      <c r="I345" s="148"/>
      <c r="J345" s="149"/>
      <c r="K345" s="101"/>
      <c r="L345" s="150"/>
      <c r="M345" s="155"/>
      <c r="N345" s="155"/>
      <c r="O345" s="156"/>
      <c r="P345" s="156"/>
    </row>
    <row r="346">
      <c r="A346" s="159"/>
      <c r="B346" s="159"/>
      <c r="C346" s="74"/>
      <c r="D346" s="144"/>
      <c r="E346" s="145"/>
      <c r="F346" s="73"/>
      <c r="G346" s="146"/>
      <c r="H346" s="147"/>
      <c r="I346" s="148"/>
      <c r="J346" s="149"/>
      <c r="K346" s="101"/>
      <c r="L346" s="150"/>
      <c r="M346" s="155"/>
      <c r="N346" s="155"/>
      <c r="O346" s="156"/>
      <c r="P346" s="15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7.63"/>
    <col customWidth="1" min="18" max="18" width="15.0"/>
  </cols>
  <sheetData>
    <row r="1">
      <c r="A1" s="76" t="s">
        <v>31</v>
      </c>
      <c r="B1" s="76" t="s">
        <v>31</v>
      </c>
      <c r="C1" s="76" t="s">
        <v>31</v>
      </c>
      <c r="D1" s="76" t="s">
        <v>31</v>
      </c>
      <c r="E1" s="76" t="s">
        <v>31</v>
      </c>
      <c r="F1" s="76" t="s">
        <v>31</v>
      </c>
      <c r="G1" s="76" t="s">
        <v>31</v>
      </c>
      <c r="H1" s="76" t="s">
        <v>31</v>
      </c>
      <c r="I1" s="76" t="s">
        <v>31</v>
      </c>
      <c r="J1" s="76" t="s">
        <v>31</v>
      </c>
      <c r="K1" s="76" t="s">
        <v>31</v>
      </c>
      <c r="L1" s="123">
        <v>1.0</v>
      </c>
      <c r="M1" s="124">
        <v>1.0</v>
      </c>
      <c r="N1" s="125">
        <v>0.0</v>
      </c>
      <c r="O1" s="126">
        <v>0.0</v>
      </c>
      <c r="P1" s="126">
        <v>0.0</v>
      </c>
      <c r="R1" s="79" t="s">
        <v>157</v>
      </c>
      <c r="S1" s="40"/>
      <c r="T1" s="40"/>
      <c r="U1" s="40"/>
    </row>
    <row r="2">
      <c r="A2" s="76" t="s">
        <v>31</v>
      </c>
      <c r="B2" s="76" t="s">
        <v>31</v>
      </c>
      <c r="C2" s="76" t="s">
        <v>31</v>
      </c>
      <c r="D2" s="76" t="s">
        <v>31</v>
      </c>
      <c r="E2" s="76" t="s">
        <v>31</v>
      </c>
      <c r="F2" s="76" t="s">
        <v>31</v>
      </c>
      <c r="G2" s="76" t="s">
        <v>31</v>
      </c>
      <c r="H2" s="76" t="s">
        <v>31</v>
      </c>
      <c r="I2" s="76" t="s">
        <v>31</v>
      </c>
      <c r="J2" s="76" t="s">
        <v>31</v>
      </c>
      <c r="K2" s="76" t="s">
        <v>31</v>
      </c>
      <c r="L2" s="123">
        <v>2.0</v>
      </c>
      <c r="M2" s="124">
        <v>0.0</v>
      </c>
      <c r="N2" s="125">
        <v>1.0</v>
      </c>
      <c r="O2" s="126">
        <v>0.0</v>
      </c>
      <c r="P2" s="126">
        <v>0.0</v>
      </c>
      <c r="R2" s="127" t="s">
        <v>158</v>
      </c>
      <c r="S2" s="40"/>
      <c r="T2" s="40"/>
      <c r="U2" s="40"/>
    </row>
    <row r="3">
      <c r="A3" s="76" t="s">
        <v>31</v>
      </c>
      <c r="B3" s="76" t="s">
        <v>31</v>
      </c>
      <c r="C3" s="76" t="s">
        <v>31</v>
      </c>
      <c r="D3" s="76" t="s">
        <v>31</v>
      </c>
      <c r="E3" s="76" t="s">
        <v>31</v>
      </c>
      <c r="F3" s="76" t="s">
        <v>31</v>
      </c>
      <c r="G3" s="76" t="s">
        <v>31</v>
      </c>
      <c r="H3" s="76" t="s">
        <v>31</v>
      </c>
      <c r="I3" s="76" t="s">
        <v>31</v>
      </c>
      <c r="J3" s="76" t="s">
        <v>31</v>
      </c>
      <c r="K3" s="76" t="s">
        <v>31</v>
      </c>
      <c r="L3" s="123">
        <v>3.0</v>
      </c>
      <c r="M3" s="124">
        <v>0.0</v>
      </c>
      <c r="N3" s="125">
        <v>0.0</v>
      </c>
      <c r="O3" s="126">
        <v>1.0</v>
      </c>
      <c r="P3" s="126">
        <v>0.0</v>
      </c>
      <c r="R3" s="124">
        <v>1.0</v>
      </c>
      <c r="S3" s="125">
        <v>0.0</v>
      </c>
      <c r="T3" s="126">
        <v>0.0</v>
      </c>
      <c r="U3" s="126">
        <v>0.0</v>
      </c>
    </row>
    <row r="4">
      <c r="A4" s="76" t="s">
        <v>31</v>
      </c>
      <c r="B4" s="76" t="s">
        <v>31</v>
      </c>
      <c r="C4" s="76" t="s">
        <v>31</v>
      </c>
      <c r="D4" s="76" t="s">
        <v>31</v>
      </c>
      <c r="E4" s="76" t="s">
        <v>31</v>
      </c>
      <c r="F4" s="76" t="s">
        <v>31</v>
      </c>
      <c r="G4" s="76" t="s">
        <v>31</v>
      </c>
      <c r="H4" s="76" t="s">
        <v>31</v>
      </c>
      <c r="I4" s="76" t="s">
        <v>31</v>
      </c>
      <c r="J4" s="76" t="s">
        <v>31</v>
      </c>
      <c r="K4" s="76" t="s">
        <v>31</v>
      </c>
      <c r="L4" s="123">
        <v>4.0</v>
      </c>
      <c r="M4" s="124">
        <v>0.0</v>
      </c>
      <c r="N4" s="125">
        <v>0.0</v>
      </c>
      <c r="O4" s="126">
        <v>0.0</v>
      </c>
      <c r="P4" s="126">
        <v>1.0</v>
      </c>
      <c r="R4" s="124">
        <v>0.0</v>
      </c>
      <c r="S4" s="125">
        <v>1.0</v>
      </c>
      <c r="T4" s="126">
        <v>0.0</v>
      </c>
      <c r="U4" s="126">
        <v>0.0</v>
      </c>
    </row>
    <row r="5">
      <c r="A5" s="76" t="s">
        <v>31</v>
      </c>
      <c r="B5" s="76" t="s">
        <v>31</v>
      </c>
      <c r="C5" s="76" t="s">
        <v>31</v>
      </c>
      <c r="D5" s="76" t="s">
        <v>31</v>
      </c>
      <c r="E5" s="76" t="s">
        <v>31</v>
      </c>
      <c r="F5" s="76" t="s">
        <v>31</v>
      </c>
      <c r="G5" s="76" t="s">
        <v>31</v>
      </c>
      <c r="H5" s="76" t="s">
        <v>31</v>
      </c>
      <c r="I5" s="76" t="s">
        <v>31</v>
      </c>
      <c r="J5" s="76" t="s">
        <v>31</v>
      </c>
      <c r="K5" s="76" t="s">
        <v>31</v>
      </c>
      <c r="L5" s="123">
        <v>5.0</v>
      </c>
      <c r="M5" s="124">
        <v>0.0</v>
      </c>
      <c r="N5" s="125">
        <v>0.0</v>
      </c>
      <c r="O5" s="126">
        <v>0.0</v>
      </c>
      <c r="P5" s="126">
        <v>0.0</v>
      </c>
      <c r="R5" s="124">
        <v>0.0</v>
      </c>
      <c r="S5" s="125">
        <v>0.0</v>
      </c>
      <c r="T5" s="126">
        <v>1.0</v>
      </c>
      <c r="U5" s="126">
        <v>0.0</v>
      </c>
      <c r="W5" s="128" t="s">
        <v>159</v>
      </c>
    </row>
    <row r="6">
      <c r="A6" s="76" t="s">
        <v>31</v>
      </c>
      <c r="B6" s="76" t="s">
        <v>31</v>
      </c>
      <c r="C6" s="76" t="s">
        <v>31</v>
      </c>
      <c r="D6" s="76" t="s">
        <v>31</v>
      </c>
      <c r="E6" s="76" t="s">
        <v>31</v>
      </c>
      <c r="F6" s="76" t="s">
        <v>31</v>
      </c>
      <c r="G6" s="129">
        <v>1.0</v>
      </c>
      <c r="H6" s="129">
        <v>2.0</v>
      </c>
      <c r="I6" s="129">
        <v>3.0</v>
      </c>
      <c r="J6" s="129">
        <v>4.0</v>
      </c>
      <c r="K6" s="129">
        <v>5.0</v>
      </c>
      <c r="L6" s="123">
        <v>6.0</v>
      </c>
      <c r="M6" s="124">
        <v>0.0</v>
      </c>
      <c r="N6" s="125">
        <v>0.0</v>
      </c>
      <c r="O6" s="126">
        <v>0.0</v>
      </c>
      <c r="P6" s="126">
        <v>0.0</v>
      </c>
      <c r="R6" s="124">
        <v>0.0</v>
      </c>
      <c r="S6" s="125">
        <v>0.0</v>
      </c>
      <c r="T6" s="126">
        <v>0.0</v>
      </c>
      <c r="U6" s="126">
        <v>1.0</v>
      </c>
      <c r="W6" s="130">
        <v>0.0</v>
      </c>
      <c r="X6" s="131">
        <v>1.0</v>
      </c>
      <c r="Y6" s="126">
        <v>0.0</v>
      </c>
      <c r="Z6" s="126">
        <v>0.0</v>
      </c>
    </row>
    <row r="7">
      <c r="A7" s="132" t="s">
        <v>160</v>
      </c>
      <c r="B7" s="132" t="s">
        <v>161</v>
      </c>
      <c r="C7" s="74" t="s">
        <v>109</v>
      </c>
      <c r="D7" s="133" t="s">
        <v>18</v>
      </c>
      <c r="E7" s="134" t="s">
        <v>162</v>
      </c>
      <c r="F7" s="135" t="s">
        <v>111</v>
      </c>
      <c r="G7" s="136" t="s">
        <v>440</v>
      </c>
      <c r="H7" s="137" t="s">
        <v>441</v>
      </c>
      <c r="I7" s="138" t="s">
        <v>442</v>
      </c>
      <c r="J7" s="139" t="s">
        <v>443</v>
      </c>
      <c r="K7" s="140" t="s">
        <v>444</v>
      </c>
      <c r="L7" s="141" t="s">
        <v>445</v>
      </c>
      <c r="M7" s="76" t="s">
        <v>31</v>
      </c>
      <c r="N7" s="76" t="s">
        <v>31</v>
      </c>
      <c r="O7" s="76" t="s">
        <v>31</v>
      </c>
      <c r="P7" s="76" t="s">
        <v>31</v>
      </c>
      <c r="R7" s="124">
        <v>0.0</v>
      </c>
      <c r="S7" s="125">
        <v>0.0</v>
      </c>
      <c r="T7" s="126">
        <v>0.0</v>
      </c>
      <c r="U7" s="126">
        <v>0.0</v>
      </c>
      <c r="W7" s="130">
        <v>1.0</v>
      </c>
      <c r="X7" s="131">
        <v>0.0</v>
      </c>
      <c r="Y7" s="126">
        <v>0.0</v>
      </c>
      <c r="Z7" s="126">
        <v>0.0</v>
      </c>
    </row>
    <row r="8">
      <c r="A8" s="142" t="s">
        <v>169</v>
      </c>
      <c r="B8" s="143">
        <v>5.0</v>
      </c>
      <c r="C8" s="74" t="s">
        <v>114</v>
      </c>
      <c r="D8" s="144" t="s">
        <v>38</v>
      </c>
      <c r="E8" s="145" t="s">
        <v>0</v>
      </c>
      <c r="F8" s="73" t="s">
        <v>104</v>
      </c>
      <c r="G8" s="146" t="s">
        <v>455</v>
      </c>
      <c r="H8" s="147" t="s">
        <v>456</v>
      </c>
      <c r="I8" s="148" t="s">
        <v>457</v>
      </c>
      <c r="J8" s="149" t="s">
        <v>458</v>
      </c>
      <c r="K8" s="101" t="s">
        <v>459</v>
      </c>
      <c r="L8" s="150" t="s">
        <v>460</v>
      </c>
      <c r="M8" s="151" t="s">
        <v>53</v>
      </c>
      <c r="N8" s="151" t="s">
        <v>54</v>
      </c>
      <c r="O8" s="152" t="s">
        <v>55</v>
      </c>
      <c r="P8" s="152" t="s">
        <v>56</v>
      </c>
      <c r="R8" s="124">
        <v>0.0</v>
      </c>
      <c r="S8" s="125">
        <v>0.0</v>
      </c>
      <c r="T8" s="126">
        <v>0.0</v>
      </c>
      <c r="U8" s="126">
        <v>0.0</v>
      </c>
      <c r="W8" s="130">
        <v>0.0</v>
      </c>
      <c r="X8" s="131">
        <v>0.0</v>
      </c>
      <c r="Y8" s="126">
        <v>0.0</v>
      </c>
      <c r="Z8" s="126">
        <v>1.0</v>
      </c>
    </row>
    <row r="9">
      <c r="A9" s="153">
        <v>1.0</v>
      </c>
      <c r="B9" s="153" t="s">
        <v>175</v>
      </c>
      <c r="C9" s="74">
        <v>1.0</v>
      </c>
      <c r="D9" s="144">
        <v>1.0</v>
      </c>
      <c r="E9" s="145">
        <v>3711.0</v>
      </c>
      <c r="F9" s="73">
        <v>297.0</v>
      </c>
      <c r="G9" s="146">
        <v>106.0</v>
      </c>
      <c r="H9" s="147">
        <v>38.0</v>
      </c>
      <c r="I9" s="148">
        <v>37.0</v>
      </c>
      <c r="J9" s="149">
        <v>38.0</v>
      </c>
      <c r="K9" s="101">
        <v>14.0</v>
      </c>
      <c r="L9" s="150">
        <v>6.0</v>
      </c>
      <c r="M9" s="155">
        <f t="shared" ref="M9:P9" si="1">M$1*$G9+M$2*$H9+M$3*$I9+M$4*$J9+M$5*$K9+M$6*$L9</f>
        <v>106</v>
      </c>
      <c r="N9" s="155">
        <f t="shared" si="1"/>
        <v>38</v>
      </c>
      <c r="O9" s="156">
        <f t="shared" si="1"/>
        <v>37</v>
      </c>
      <c r="P9" s="156">
        <f t="shared" si="1"/>
        <v>38</v>
      </c>
      <c r="W9" s="130">
        <v>0.0</v>
      </c>
      <c r="X9" s="131">
        <v>0.0</v>
      </c>
      <c r="Y9" s="126">
        <v>1.0</v>
      </c>
      <c r="Z9" s="126">
        <v>0.0</v>
      </c>
    </row>
    <row r="10">
      <c r="A10" s="153">
        <v>2.0</v>
      </c>
      <c r="B10" s="153" t="s">
        <v>177</v>
      </c>
      <c r="C10" s="74">
        <v>1.0</v>
      </c>
      <c r="D10" s="144">
        <v>2.0</v>
      </c>
      <c r="E10" s="145">
        <v>3824.0</v>
      </c>
      <c r="F10" s="73">
        <v>415.0</v>
      </c>
      <c r="G10" s="146">
        <v>67.0</v>
      </c>
      <c r="H10" s="147">
        <v>58.0</v>
      </c>
      <c r="I10" s="148">
        <v>31.0</v>
      </c>
      <c r="J10" s="149">
        <v>83.0</v>
      </c>
      <c r="K10" s="101">
        <v>21.0</v>
      </c>
      <c r="L10" s="150">
        <v>21.0</v>
      </c>
      <c r="M10" s="155">
        <f t="shared" ref="M10:P10" si="2">M$1*$G10+M$2*$H10+M$3*$I10+M$4*$J10+M$5*$K10+M$6*$L10</f>
        <v>67</v>
      </c>
      <c r="N10" s="155">
        <f t="shared" si="2"/>
        <v>58</v>
      </c>
      <c r="O10" s="156">
        <f t="shared" si="2"/>
        <v>31</v>
      </c>
      <c r="P10" s="156">
        <f t="shared" si="2"/>
        <v>83</v>
      </c>
      <c r="R10" s="157" t="s">
        <v>179</v>
      </c>
      <c r="S10" s="40"/>
      <c r="T10" s="40"/>
      <c r="U10" s="40"/>
      <c r="W10" s="130">
        <v>0.0</v>
      </c>
      <c r="X10" s="131">
        <v>1.0</v>
      </c>
      <c r="Y10" s="126">
        <v>0.0</v>
      </c>
      <c r="Z10" s="126">
        <v>0.0</v>
      </c>
    </row>
    <row r="11">
      <c r="A11" s="153">
        <v>3.0</v>
      </c>
      <c r="B11" s="153" t="s">
        <v>180</v>
      </c>
      <c r="C11" s="74">
        <v>1.0</v>
      </c>
      <c r="D11" s="144">
        <v>3.0</v>
      </c>
      <c r="E11" s="145">
        <v>3532.0</v>
      </c>
      <c r="F11" s="73">
        <v>345.0</v>
      </c>
      <c r="G11" s="146">
        <v>162.0</v>
      </c>
      <c r="H11" s="147">
        <v>24.0</v>
      </c>
      <c r="I11" s="148">
        <v>51.0</v>
      </c>
      <c r="J11" s="149">
        <v>32.0</v>
      </c>
      <c r="K11" s="101">
        <v>12.0</v>
      </c>
      <c r="L11" s="150">
        <v>7.0</v>
      </c>
      <c r="M11" s="155">
        <f t="shared" ref="M11:P11" si="3">M$1*$G11+M$2*$H11+M$3*$I11+M$4*$J11+M$5*$K11+M$6*$L11</f>
        <v>162</v>
      </c>
      <c r="N11" s="155">
        <f t="shared" si="3"/>
        <v>24</v>
      </c>
      <c r="O11" s="156">
        <f t="shared" si="3"/>
        <v>51</v>
      </c>
      <c r="P11" s="156">
        <f t="shared" si="3"/>
        <v>32</v>
      </c>
      <c r="R11" s="124">
        <v>0.0</v>
      </c>
      <c r="S11" s="125">
        <v>0.0</v>
      </c>
      <c r="T11" s="126">
        <v>1.0</v>
      </c>
      <c r="U11" s="126">
        <v>0.0</v>
      </c>
      <c r="W11" s="130">
        <v>1.0</v>
      </c>
      <c r="X11" s="131">
        <v>0.0</v>
      </c>
      <c r="Y11" s="126">
        <v>0.0</v>
      </c>
      <c r="Z11" s="126">
        <v>0.0</v>
      </c>
    </row>
    <row r="12">
      <c r="A12" s="153">
        <v>4.0</v>
      </c>
      <c r="B12" s="153" t="s">
        <v>182</v>
      </c>
      <c r="C12" s="74">
        <v>1.0</v>
      </c>
      <c r="D12" s="144">
        <v>4.0</v>
      </c>
      <c r="E12" s="145">
        <v>3564.0</v>
      </c>
      <c r="F12" s="73">
        <v>360.0</v>
      </c>
      <c r="G12" s="146">
        <v>143.0</v>
      </c>
      <c r="H12" s="147">
        <v>23.0</v>
      </c>
      <c r="I12" s="148">
        <v>83.0</v>
      </c>
      <c r="J12" s="149">
        <v>47.0</v>
      </c>
      <c r="K12" s="101">
        <v>13.0</v>
      </c>
      <c r="L12" s="150">
        <v>5.0</v>
      </c>
      <c r="M12" s="155">
        <f t="shared" ref="M12:P12" si="4">M$1*$G12+M$2*$H12+M$3*$I12+M$4*$J12+M$5*$K12+M$6*$L12</f>
        <v>143</v>
      </c>
      <c r="N12" s="155">
        <f t="shared" si="4"/>
        <v>23</v>
      </c>
      <c r="O12" s="156">
        <f t="shared" si="4"/>
        <v>83</v>
      </c>
      <c r="P12" s="156">
        <f t="shared" si="4"/>
        <v>47</v>
      </c>
      <c r="R12" s="124">
        <v>0.0</v>
      </c>
      <c r="S12" s="125">
        <v>0.0</v>
      </c>
      <c r="T12" s="126">
        <v>0.0</v>
      </c>
      <c r="U12" s="126">
        <v>1.0</v>
      </c>
    </row>
    <row r="13">
      <c r="A13" s="153">
        <v>5.0</v>
      </c>
      <c r="B13" s="153" t="s">
        <v>184</v>
      </c>
      <c r="C13" s="74">
        <v>1.0</v>
      </c>
      <c r="D13" s="144">
        <v>5.0</v>
      </c>
      <c r="E13" s="145">
        <v>3866.0</v>
      </c>
      <c r="F13" s="73">
        <v>416.0</v>
      </c>
      <c r="G13" s="146">
        <v>99.0</v>
      </c>
      <c r="H13" s="147">
        <v>57.0</v>
      </c>
      <c r="I13" s="148">
        <v>66.0</v>
      </c>
      <c r="J13" s="149">
        <v>89.0</v>
      </c>
      <c r="K13" s="101">
        <v>10.0</v>
      </c>
      <c r="L13" s="150">
        <v>9.0</v>
      </c>
      <c r="M13" s="155">
        <f t="shared" ref="M13:P13" si="5">M$1*$G13+M$2*$H13+M$3*$I13+M$4*$J13+M$5*$K13+M$6*$L13</f>
        <v>99</v>
      </c>
      <c r="N13" s="155">
        <f t="shared" si="5"/>
        <v>57</v>
      </c>
      <c r="O13" s="156">
        <f t="shared" si="5"/>
        <v>66</v>
      </c>
      <c r="P13" s="156">
        <f t="shared" si="5"/>
        <v>89</v>
      </c>
      <c r="R13" s="124">
        <v>0.0</v>
      </c>
      <c r="S13" s="125">
        <v>0.0</v>
      </c>
      <c r="T13" s="126">
        <v>0.0</v>
      </c>
      <c r="U13" s="126">
        <v>0.0</v>
      </c>
    </row>
    <row r="14">
      <c r="A14" s="153">
        <v>6.0</v>
      </c>
      <c r="B14" s="153" t="s">
        <v>186</v>
      </c>
      <c r="C14" s="74">
        <v>1.0</v>
      </c>
      <c r="D14" s="144">
        <v>6.0</v>
      </c>
      <c r="E14" s="145">
        <v>3826.0</v>
      </c>
      <c r="F14" s="73">
        <v>479.0</v>
      </c>
      <c r="G14" s="146">
        <v>93.0</v>
      </c>
      <c r="H14" s="147">
        <v>60.0</v>
      </c>
      <c r="I14" s="148">
        <v>49.0</v>
      </c>
      <c r="J14" s="149">
        <v>108.0</v>
      </c>
      <c r="K14" s="101">
        <v>27.0</v>
      </c>
      <c r="L14" s="150">
        <v>21.0</v>
      </c>
      <c r="M14" s="155">
        <f t="shared" ref="M14:P14" si="6">M$1*$G14+M$2*$H14+M$3*$I14+M$4*$J14+M$5*$K14+M$6*$L14</f>
        <v>93</v>
      </c>
      <c r="N14" s="155">
        <f t="shared" si="6"/>
        <v>60</v>
      </c>
      <c r="O14" s="156">
        <f t="shared" si="6"/>
        <v>49</v>
      </c>
      <c r="P14" s="156">
        <f t="shared" si="6"/>
        <v>108</v>
      </c>
      <c r="R14" s="124">
        <v>0.0</v>
      </c>
      <c r="S14" s="125">
        <v>0.0</v>
      </c>
      <c r="T14" s="126">
        <v>0.0</v>
      </c>
      <c r="U14" s="126">
        <v>0.0</v>
      </c>
    </row>
    <row r="15">
      <c r="A15" s="153">
        <v>7.0</v>
      </c>
      <c r="B15" s="153" t="s">
        <v>188</v>
      </c>
      <c r="C15" s="74">
        <v>1.0</v>
      </c>
      <c r="D15" s="144">
        <v>7.0</v>
      </c>
      <c r="E15" s="145">
        <v>3605.0</v>
      </c>
      <c r="F15" s="73">
        <v>572.0</v>
      </c>
      <c r="G15" s="146">
        <v>66.0</v>
      </c>
      <c r="H15" s="147">
        <v>3.0</v>
      </c>
      <c r="I15" s="148">
        <v>70.0</v>
      </c>
      <c r="J15" s="149">
        <v>62.0</v>
      </c>
      <c r="K15" s="101">
        <v>178.0</v>
      </c>
      <c r="L15" s="150">
        <v>31.0</v>
      </c>
      <c r="M15" s="155">
        <f t="shared" ref="M15:P15" si="7">M$1*$G15+M$2*$H15+M$3*$I15+M$4*$J15+M$5*$K15+M$6*$L15</f>
        <v>66</v>
      </c>
      <c r="N15" s="155">
        <f t="shared" si="7"/>
        <v>3</v>
      </c>
      <c r="O15" s="156">
        <f t="shared" si="7"/>
        <v>70</v>
      </c>
      <c r="P15" s="156">
        <f t="shared" si="7"/>
        <v>62</v>
      </c>
      <c r="R15" s="124">
        <v>1.0</v>
      </c>
      <c r="S15" s="125">
        <v>0.0</v>
      </c>
      <c r="T15" s="126">
        <v>0.0</v>
      </c>
      <c r="U15" s="126">
        <v>0.0</v>
      </c>
    </row>
    <row r="16">
      <c r="A16" s="132"/>
      <c r="B16" s="132"/>
      <c r="C16" s="74">
        <v>1.0</v>
      </c>
      <c r="D16" s="144">
        <v>8.0</v>
      </c>
      <c r="E16" s="145">
        <v>3741.0</v>
      </c>
      <c r="F16" s="73">
        <v>589.0</v>
      </c>
      <c r="G16" s="146">
        <v>155.0</v>
      </c>
      <c r="H16" s="147">
        <v>55.0</v>
      </c>
      <c r="I16" s="148">
        <v>89.0</v>
      </c>
      <c r="J16" s="149">
        <v>85.0</v>
      </c>
      <c r="K16" s="101">
        <v>33.0</v>
      </c>
      <c r="L16" s="150">
        <v>13.0</v>
      </c>
      <c r="M16" s="155">
        <f t="shared" ref="M16:P16" si="8">M$1*$G16+M$2*$H16+M$3*$I16+M$4*$J16+M$5*$K16+M$6*$L16</f>
        <v>155</v>
      </c>
      <c r="N16" s="155">
        <f t="shared" si="8"/>
        <v>55</v>
      </c>
      <c r="O16" s="156">
        <f t="shared" si="8"/>
        <v>89</v>
      </c>
      <c r="P16" s="156">
        <f t="shared" si="8"/>
        <v>85</v>
      </c>
      <c r="R16" s="124">
        <v>0.0</v>
      </c>
      <c r="S16" s="125">
        <v>1.0</v>
      </c>
      <c r="T16" s="126">
        <v>0.0</v>
      </c>
      <c r="U16" s="126">
        <v>0.0</v>
      </c>
    </row>
    <row r="17">
      <c r="A17" s="132"/>
      <c r="B17" s="132"/>
      <c r="C17" s="74">
        <v>1.0</v>
      </c>
      <c r="D17" s="144">
        <v>9.0</v>
      </c>
      <c r="E17" s="145">
        <v>3833.0</v>
      </c>
      <c r="F17" s="73">
        <v>620.0</v>
      </c>
      <c r="G17" s="146">
        <v>138.0</v>
      </c>
      <c r="H17" s="147">
        <v>48.0</v>
      </c>
      <c r="I17" s="148">
        <v>69.0</v>
      </c>
      <c r="J17" s="149">
        <v>127.0</v>
      </c>
      <c r="K17" s="101">
        <v>30.0</v>
      </c>
      <c r="L17" s="150">
        <v>26.0</v>
      </c>
      <c r="M17" s="155">
        <f t="shared" ref="M17:P17" si="9">M$1*$G17+M$2*$H17+M$3*$I17+M$4*$J17+M$5*$K17+M$6*$L17</f>
        <v>138</v>
      </c>
      <c r="N17" s="155">
        <f t="shared" si="9"/>
        <v>48</v>
      </c>
      <c r="O17" s="156">
        <f t="shared" si="9"/>
        <v>69</v>
      </c>
      <c r="P17" s="156">
        <f t="shared" si="9"/>
        <v>127</v>
      </c>
    </row>
    <row r="18">
      <c r="A18" s="132"/>
      <c r="B18" s="132"/>
      <c r="C18" s="74">
        <v>1.0</v>
      </c>
      <c r="D18" s="144">
        <v>10.0</v>
      </c>
      <c r="E18" s="145">
        <v>3540.0</v>
      </c>
      <c r="F18" s="73">
        <v>580.0</v>
      </c>
      <c r="G18" s="146">
        <v>154.0</v>
      </c>
      <c r="H18" s="147">
        <v>33.0</v>
      </c>
      <c r="I18" s="148">
        <v>128.0</v>
      </c>
      <c r="J18" s="149">
        <v>106.0</v>
      </c>
      <c r="K18" s="101">
        <v>23.0</v>
      </c>
      <c r="L18" s="150">
        <v>2.0</v>
      </c>
      <c r="M18" s="155">
        <f t="shared" ref="M18:P18" si="10">M$1*$G18+M$2*$H18+M$3*$I18+M$4*$J18+M$5*$K18+M$6*$L18</f>
        <v>154</v>
      </c>
      <c r="N18" s="155">
        <f t="shared" si="10"/>
        <v>33</v>
      </c>
      <c r="O18" s="156">
        <f t="shared" si="10"/>
        <v>128</v>
      </c>
      <c r="P18" s="156">
        <f t="shared" si="10"/>
        <v>106</v>
      </c>
      <c r="R18" s="106" t="s">
        <v>193</v>
      </c>
      <c r="S18" s="40"/>
      <c r="T18" s="40"/>
      <c r="U18" s="40"/>
    </row>
    <row r="19">
      <c r="A19" s="132"/>
      <c r="B19" s="132"/>
      <c r="C19" s="74">
        <v>1.0</v>
      </c>
      <c r="D19" s="144">
        <v>11.0</v>
      </c>
      <c r="E19" s="145">
        <v>3782.0</v>
      </c>
      <c r="F19" s="73">
        <v>644.0</v>
      </c>
      <c r="G19" s="146">
        <v>129.0</v>
      </c>
      <c r="H19" s="147">
        <v>104.0</v>
      </c>
      <c r="I19" s="148">
        <v>69.0</v>
      </c>
      <c r="J19" s="149">
        <v>111.0</v>
      </c>
      <c r="K19" s="101">
        <v>21.0</v>
      </c>
      <c r="L19" s="150">
        <v>37.0</v>
      </c>
      <c r="M19" s="155">
        <f t="shared" ref="M19:P19" si="11">M$1*$G19+M$2*$H19+M$3*$I19+M$4*$J19+M$5*$K19+M$6*$L19</f>
        <v>129</v>
      </c>
      <c r="N19" s="155">
        <f t="shared" si="11"/>
        <v>104</v>
      </c>
      <c r="O19" s="156">
        <f t="shared" si="11"/>
        <v>69</v>
      </c>
      <c r="P19" s="156">
        <f t="shared" si="11"/>
        <v>111</v>
      </c>
      <c r="R19" s="124">
        <v>0.0</v>
      </c>
      <c r="S19" s="125">
        <v>0.0</v>
      </c>
      <c r="T19" s="126">
        <v>0.0</v>
      </c>
      <c r="U19" s="126">
        <v>0.0</v>
      </c>
    </row>
    <row r="20">
      <c r="A20" s="132"/>
      <c r="B20" s="132"/>
      <c r="C20" s="74">
        <v>1.0</v>
      </c>
      <c r="D20" s="144">
        <v>12.0</v>
      </c>
      <c r="E20" s="145">
        <v>3801.0</v>
      </c>
      <c r="F20" s="73">
        <v>790.0</v>
      </c>
      <c r="G20" s="146">
        <v>68.0</v>
      </c>
      <c r="H20" s="147">
        <v>95.0</v>
      </c>
      <c r="I20" s="148">
        <v>44.0</v>
      </c>
      <c r="J20" s="149">
        <v>190.0</v>
      </c>
      <c r="K20" s="101">
        <v>28.0</v>
      </c>
      <c r="L20" s="150">
        <v>52.0</v>
      </c>
      <c r="M20" s="155">
        <f t="shared" ref="M20:P20" si="12">M$1*$G20+M$2*$H20+M$3*$I20+M$4*$J20+M$5*$K20+M$6*$L20</f>
        <v>68</v>
      </c>
      <c r="N20" s="155">
        <f t="shared" si="12"/>
        <v>95</v>
      </c>
      <c r="O20" s="156">
        <f t="shared" si="12"/>
        <v>44</v>
      </c>
      <c r="P20" s="156">
        <f t="shared" si="12"/>
        <v>190</v>
      </c>
      <c r="R20" s="124">
        <v>0.0</v>
      </c>
      <c r="S20" s="125">
        <v>0.0</v>
      </c>
      <c r="T20" s="126">
        <v>0.0</v>
      </c>
      <c r="U20" s="126">
        <v>0.0</v>
      </c>
    </row>
    <row r="21">
      <c r="A21" s="132"/>
      <c r="B21" s="132"/>
      <c r="C21" s="74">
        <v>1.0</v>
      </c>
      <c r="D21" s="144">
        <v>13.0</v>
      </c>
      <c r="E21" s="145">
        <v>3717.0</v>
      </c>
      <c r="F21" s="73">
        <v>647.0</v>
      </c>
      <c r="G21" s="146">
        <v>269.0</v>
      </c>
      <c r="H21" s="147">
        <v>69.0</v>
      </c>
      <c r="I21" s="148">
        <v>77.0</v>
      </c>
      <c r="J21" s="149">
        <v>75.0</v>
      </c>
      <c r="K21" s="101">
        <v>26.0</v>
      </c>
      <c r="L21" s="150">
        <v>9.0</v>
      </c>
      <c r="M21" s="155">
        <f t="shared" ref="M21:P21" si="13">M$1*$G21+M$2*$H21+M$3*$I21+M$4*$J21+M$5*$K21+M$6*$L21</f>
        <v>269</v>
      </c>
      <c r="N21" s="155">
        <f t="shared" si="13"/>
        <v>69</v>
      </c>
      <c r="O21" s="156">
        <f t="shared" si="13"/>
        <v>77</v>
      </c>
      <c r="P21" s="156">
        <f t="shared" si="13"/>
        <v>75</v>
      </c>
      <c r="R21" s="124">
        <v>0.0</v>
      </c>
      <c r="S21" s="125">
        <v>0.0</v>
      </c>
      <c r="T21" s="126">
        <v>1.0</v>
      </c>
      <c r="U21" s="126">
        <v>0.0</v>
      </c>
    </row>
    <row r="22">
      <c r="A22" s="132"/>
      <c r="B22" s="132"/>
      <c r="C22" s="74">
        <v>1.0</v>
      </c>
      <c r="D22" s="144">
        <v>14.0</v>
      </c>
      <c r="E22" s="145">
        <v>3806.0</v>
      </c>
      <c r="F22" s="73">
        <v>693.0</v>
      </c>
      <c r="G22" s="146">
        <v>164.0</v>
      </c>
      <c r="H22" s="147">
        <v>80.0</v>
      </c>
      <c r="I22" s="148">
        <v>71.0</v>
      </c>
      <c r="J22" s="149">
        <v>164.0</v>
      </c>
      <c r="K22" s="101">
        <v>24.0</v>
      </c>
      <c r="L22" s="150">
        <v>22.0</v>
      </c>
      <c r="M22" s="155">
        <f t="shared" ref="M22:P22" si="14">M$1*$G22+M$2*$H22+M$3*$I22+M$4*$J22+M$5*$K22+M$6*$L22</f>
        <v>164</v>
      </c>
      <c r="N22" s="155">
        <f t="shared" si="14"/>
        <v>80</v>
      </c>
      <c r="O22" s="156">
        <f t="shared" si="14"/>
        <v>71</v>
      </c>
      <c r="P22" s="156">
        <f t="shared" si="14"/>
        <v>164</v>
      </c>
      <c r="R22" s="124">
        <v>0.0</v>
      </c>
      <c r="S22" s="125">
        <v>0.0</v>
      </c>
      <c r="T22" s="126">
        <v>0.0</v>
      </c>
      <c r="U22" s="126">
        <v>1.0</v>
      </c>
    </row>
    <row r="23">
      <c r="A23" s="132"/>
      <c r="B23" s="132"/>
      <c r="C23" s="74">
        <v>1.0</v>
      </c>
      <c r="D23" s="144">
        <v>15.0</v>
      </c>
      <c r="E23" s="145">
        <v>3380.0</v>
      </c>
      <c r="F23" s="73">
        <v>723.0</v>
      </c>
      <c r="G23" s="146">
        <v>160.0</v>
      </c>
      <c r="H23" s="147">
        <v>149.0</v>
      </c>
      <c r="I23" s="148">
        <v>46.0</v>
      </c>
      <c r="J23" s="149">
        <v>127.0</v>
      </c>
      <c r="K23" s="101">
        <v>37.0</v>
      </c>
      <c r="L23" s="150">
        <v>20.0</v>
      </c>
      <c r="M23" s="155">
        <f t="shared" ref="M23:P23" si="15">M$1*$G23+M$2*$H23+M$3*$I23+M$4*$J23+M$5*$K23+M$6*$L23</f>
        <v>160</v>
      </c>
      <c r="N23" s="155">
        <f t="shared" si="15"/>
        <v>149</v>
      </c>
      <c r="O23" s="156">
        <f t="shared" si="15"/>
        <v>46</v>
      </c>
      <c r="P23" s="156">
        <f t="shared" si="15"/>
        <v>127</v>
      </c>
      <c r="R23" s="124">
        <v>1.0</v>
      </c>
      <c r="S23" s="125">
        <v>0.0</v>
      </c>
      <c r="T23" s="126">
        <v>0.0</v>
      </c>
      <c r="U23" s="126">
        <v>0.0</v>
      </c>
    </row>
    <row r="24">
      <c r="A24" s="132"/>
      <c r="B24" s="132"/>
      <c r="C24" s="74">
        <v>1.0</v>
      </c>
      <c r="D24" s="144">
        <v>16.0</v>
      </c>
      <c r="E24" s="145">
        <v>3756.0</v>
      </c>
      <c r="F24" s="73">
        <v>689.0</v>
      </c>
      <c r="G24" s="146">
        <v>264.0</v>
      </c>
      <c r="H24" s="147">
        <v>76.0</v>
      </c>
      <c r="I24" s="148">
        <v>90.0</v>
      </c>
      <c r="J24" s="149">
        <v>82.0</v>
      </c>
      <c r="K24" s="101">
        <v>39.0</v>
      </c>
      <c r="L24" s="150">
        <v>3.0</v>
      </c>
      <c r="M24" s="155">
        <f t="shared" ref="M24:P24" si="16">M$1*$G24+M$2*$H24+M$3*$I24+M$4*$J24+M$5*$K24+M$6*$L24</f>
        <v>264</v>
      </c>
      <c r="N24" s="155">
        <f t="shared" si="16"/>
        <v>76</v>
      </c>
      <c r="O24" s="156">
        <f t="shared" si="16"/>
        <v>90</v>
      </c>
      <c r="P24" s="156">
        <f t="shared" si="16"/>
        <v>82</v>
      </c>
      <c r="R24" s="124">
        <v>0.0</v>
      </c>
      <c r="S24" s="125">
        <v>1.0</v>
      </c>
      <c r="T24" s="126">
        <v>0.0</v>
      </c>
      <c r="U24" s="126">
        <v>0.0</v>
      </c>
    </row>
    <row r="25">
      <c r="A25" s="132"/>
      <c r="B25" s="132"/>
      <c r="C25" s="74">
        <v>1.0</v>
      </c>
      <c r="D25" s="144">
        <v>17.0</v>
      </c>
      <c r="E25" s="145">
        <v>3037.0</v>
      </c>
      <c r="F25" s="73">
        <v>699.0</v>
      </c>
      <c r="G25" s="146">
        <v>157.0</v>
      </c>
      <c r="H25" s="147">
        <v>55.0</v>
      </c>
      <c r="I25" s="148">
        <v>180.0</v>
      </c>
      <c r="J25" s="149">
        <v>142.0</v>
      </c>
      <c r="K25" s="101">
        <v>36.0</v>
      </c>
      <c r="L25" s="150">
        <v>6.0</v>
      </c>
      <c r="M25" s="155">
        <f t="shared" ref="M25:P25" si="17">M$1*$G25+M$2*$H25+M$3*$I25+M$4*$J25+M$5*$K25+M$6*$L25</f>
        <v>157</v>
      </c>
      <c r="N25" s="155">
        <f t="shared" si="17"/>
        <v>55</v>
      </c>
      <c r="O25" s="156">
        <f t="shared" si="17"/>
        <v>180</v>
      </c>
      <c r="P25" s="156">
        <f t="shared" si="17"/>
        <v>142</v>
      </c>
    </row>
    <row r="26">
      <c r="A26" s="132"/>
      <c r="B26" s="132"/>
      <c r="C26" s="74">
        <v>1.0</v>
      </c>
      <c r="D26" s="144">
        <v>18.0</v>
      </c>
      <c r="E26" s="145">
        <v>3393.0</v>
      </c>
      <c r="F26" s="73">
        <v>743.0</v>
      </c>
      <c r="G26" s="146">
        <v>172.0</v>
      </c>
      <c r="H26" s="147">
        <v>103.0</v>
      </c>
      <c r="I26" s="148">
        <v>100.0</v>
      </c>
      <c r="J26" s="149">
        <v>163.0</v>
      </c>
      <c r="K26" s="101">
        <v>28.0</v>
      </c>
      <c r="L26" s="150">
        <v>10.0</v>
      </c>
      <c r="M26" s="155">
        <f t="shared" ref="M26:P26" si="18">M$1*$G26+M$2*$H26+M$3*$I26+M$4*$J26+M$5*$K26+M$6*$L26</f>
        <v>172</v>
      </c>
      <c r="N26" s="155">
        <f t="shared" si="18"/>
        <v>103</v>
      </c>
      <c r="O26" s="156">
        <f t="shared" si="18"/>
        <v>100</v>
      </c>
      <c r="P26" s="156">
        <f t="shared" si="18"/>
        <v>163</v>
      </c>
      <c r="R26" s="79" t="s">
        <v>202</v>
      </c>
      <c r="S26" s="40"/>
      <c r="T26" s="40"/>
      <c r="U26" s="40"/>
    </row>
    <row r="27">
      <c r="A27" s="132"/>
      <c r="B27" s="132"/>
      <c r="C27" s="74">
        <v>1.0</v>
      </c>
      <c r="D27" s="144">
        <v>19.0</v>
      </c>
      <c r="E27" s="145">
        <v>3732.0</v>
      </c>
      <c r="F27" s="73">
        <v>876.0</v>
      </c>
      <c r="G27" s="146">
        <v>122.0</v>
      </c>
      <c r="H27" s="147">
        <v>123.0</v>
      </c>
      <c r="I27" s="148">
        <v>70.0</v>
      </c>
      <c r="J27" s="149">
        <v>182.0</v>
      </c>
      <c r="K27" s="101">
        <v>29.0</v>
      </c>
      <c r="L27" s="150">
        <v>54.0</v>
      </c>
      <c r="M27" s="155">
        <f t="shared" ref="M27:P27" si="19">M$1*$G27+M$2*$H27+M$3*$I27+M$4*$J27+M$5*$K27+M$6*$L27</f>
        <v>122</v>
      </c>
      <c r="N27" s="155">
        <f t="shared" si="19"/>
        <v>123</v>
      </c>
      <c r="O27" s="156">
        <f t="shared" si="19"/>
        <v>70</v>
      </c>
      <c r="P27" s="156">
        <f t="shared" si="19"/>
        <v>182</v>
      </c>
      <c r="R27" s="99" t="s">
        <v>204</v>
      </c>
      <c r="S27" s="40"/>
      <c r="T27" s="40"/>
      <c r="U27" s="40"/>
    </row>
    <row r="28">
      <c r="A28" s="132"/>
      <c r="B28" s="132"/>
      <c r="C28" s="74">
        <v>1.0</v>
      </c>
      <c r="D28" s="144">
        <v>20.0</v>
      </c>
      <c r="E28" s="145">
        <v>3716.0</v>
      </c>
      <c r="F28" s="73">
        <v>755.0</v>
      </c>
      <c r="G28" s="146">
        <v>229.0</v>
      </c>
      <c r="H28" s="147">
        <v>94.0</v>
      </c>
      <c r="I28" s="148">
        <v>135.0</v>
      </c>
      <c r="J28" s="149">
        <v>145.0</v>
      </c>
      <c r="K28" s="101">
        <v>35.0</v>
      </c>
      <c r="L28" s="150">
        <v>11.0</v>
      </c>
      <c r="M28" s="155">
        <f t="shared" ref="M28:P28" si="20">M$1*$G28+M$2*$H28+M$3*$I28+M$4*$J28+M$5*$K28+M$6*$L28</f>
        <v>229</v>
      </c>
      <c r="N28" s="155">
        <f t="shared" si="20"/>
        <v>94</v>
      </c>
      <c r="O28" s="156">
        <f t="shared" si="20"/>
        <v>135</v>
      </c>
      <c r="P28" s="156">
        <f t="shared" si="20"/>
        <v>145</v>
      </c>
      <c r="R28" s="124">
        <v>0.0</v>
      </c>
      <c r="S28" s="125">
        <v>0.0</v>
      </c>
      <c r="T28" s="126">
        <v>1.0</v>
      </c>
      <c r="U28" s="126">
        <v>0.0</v>
      </c>
    </row>
    <row r="29">
      <c r="A29" s="132"/>
      <c r="B29" s="132"/>
      <c r="C29" s="74">
        <v>1.0</v>
      </c>
      <c r="D29" s="144">
        <v>21.0</v>
      </c>
      <c r="E29" s="145">
        <v>3795.0</v>
      </c>
      <c r="F29" s="73">
        <v>1086.0</v>
      </c>
      <c r="G29" s="146">
        <v>109.0</v>
      </c>
      <c r="H29" s="147">
        <v>171.0</v>
      </c>
      <c r="I29" s="148">
        <v>75.0</v>
      </c>
      <c r="J29" s="149">
        <v>219.0</v>
      </c>
      <c r="K29" s="101">
        <v>36.0</v>
      </c>
      <c r="L29" s="150">
        <v>39.0</v>
      </c>
      <c r="M29" s="155">
        <f t="shared" ref="M29:P29" si="21">M$1*$G29+M$2*$H29+M$3*$I29+M$4*$J29+M$5*$K29+M$6*$L29</f>
        <v>109</v>
      </c>
      <c r="N29" s="155">
        <f t="shared" si="21"/>
        <v>171</v>
      </c>
      <c r="O29" s="156">
        <f t="shared" si="21"/>
        <v>75</v>
      </c>
      <c r="P29" s="156">
        <f t="shared" si="21"/>
        <v>219</v>
      </c>
      <c r="R29" s="124">
        <v>0.0</v>
      </c>
      <c r="S29" s="125">
        <v>0.0</v>
      </c>
      <c r="T29" s="126">
        <v>0.0</v>
      </c>
      <c r="U29" s="126">
        <v>1.0</v>
      </c>
    </row>
    <row r="30">
      <c r="A30" s="132"/>
      <c r="B30" s="132"/>
      <c r="C30" s="74">
        <v>1.0</v>
      </c>
      <c r="D30" s="144">
        <v>22.0</v>
      </c>
      <c r="E30" s="145">
        <v>3418.0</v>
      </c>
      <c r="F30" s="73">
        <v>804.0</v>
      </c>
      <c r="G30" s="146">
        <v>211.0</v>
      </c>
      <c r="H30" s="147">
        <v>80.0</v>
      </c>
      <c r="I30" s="148">
        <v>127.0</v>
      </c>
      <c r="J30" s="149">
        <v>160.0</v>
      </c>
      <c r="K30" s="101">
        <v>50.0</v>
      </c>
      <c r="L30" s="150">
        <v>23.0</v>
      </c>
      <c r="M30" s="155">
        <f t="shared" ref="M30:P30" si="22">M$1*$G30+M$2*$H30+M$3*$I30+M$4*$J30+M$5*$K30+M$6*$L30</f>
        <v>211</v>
      </c>
      <c r="N30" s="155">
        <f t="shared" si="22"/>
        <v>80</v>
      </c>
      <c r="O30" s="156">
        <f t="shared" si="22"/>
        <v>127</v>
      </c>
      <c r="P30" s="156">
        <f t="shared" si="22"/>
        <v>160</v>
      </c>
      <c r="R30" s="124">
        <v>0.0</v>
      </c>
      <c r="S30" s="125">
        <v>0.0</v>
      </c>
      <c r="T30" s="126">
        <v>1.0</v>
      </c>
      <c r="U30" s="126">
        <v>0.0</v>
      </c>
    </row>
    <row r="31">
      <c r="A31" s="132"/>
      <c r="B31" s="132"/>
      <c r="C31" s="74">
        <v>1.0</v>
      </c>
      <c r="D31" s="144">
        <v>23.0</v>
      </c>
      <c r="E31" s="145">
        <v>3775.0</v>
      </c>
      <c r="F31" s="73">
        <v>924.0</v>
      </c>
      <c r="G31" s="146">
        <v>149.0</v>
      </c>
      <c r="H31" s="147">
        <v>108.0</v>
      </c>
      <c r="I31" s="148">
        <v>108.0</v>
      </c>
      <c r="J31" s="149">
        <v>204.0</v>
      </c>
      <c r="K31" s="101">
        <v>43.0</v>
      </c>
      <c r="L31" s="150">
        <v>42.0</v>
      </c>
      <c r="M31" s="155">
        <f t="shared" ref="M31:P31" si="23">M$1*$G31+M$2*$H31+M$3*$I31+M$4*$J31+M$5*$K31+M$6*$L31</f>
        <v>149</v>
      </c>
      <c r="N31" s="155">
        <f t="shared" si="23"/>
        <v>108</v>
      </c>
      <c r="O31" s="156">
        <f t="shared" si="23"/>
        <v>108</v>
      </c>
      <c r="P31" s="156">
        <f t="shared" si="23"/>
        <v>204</v>
      </c>
      <c r="R31" s="124">
        <v>0.0</v>
      </c>
      <c r="S31" s="125">
        <v>0.0</v>
      </c>
      <c r="T31" s="126">
        <v>0.0</v>
      </c>
      <c r="U31" s="126">
        <v>1.0</v>
      </c>
    </row>
    <row r="32">
      <c r="A32" s="132"/>
      <c r="B32" s="132"/>
      <c r="C32" s="74">
        <v>1.0</v>
      </c>
      <c r="D32" s="144">
        <v>24.0</v>
      </c>
      <c r="E32" s="145">
        <v>3722.0</v>
      </c>
      <c r="F32" s="73">
        <v>914.0</v>
      </c>
      <c r="G32" s="146">
        <v>160.0</v>
      </c>
      <c r="H32" s="147">
        <v>118.0</v>
      </c>
      <c r="I32" s="148">
        <v>92.0</v>
      </c>
      <c r="J32" s="149">
        <v>191.0</v>
      </c>
      <c r="K32" s="101">
        <v>39.0</v>
      </c>
      <c r="L32" s="150">
        <v>55.0</v>
      </c>
      <c r="M32" s="155">
        <f t="shared" ref="M32:P32" si="24">M$1*$G32+M$2*$H32+M$3*$I32+M$4*$J32+M$5*$K32+M$6*$L32</f>
        <v>160</v>
      </c>
      <c r="N32" s="155">
        <f t="shared" si="24"/>
        <v>118</v>
      </c>
      <c r="O32" s="156">
        <f t="shared" si="24"/>
        <v>92</v>
      </c>
      <c r="P32" s="156">
        <f t="shared" si="24"/>
        <v>191</v>
      </c>
      <c r="R32" s="124">
        <v>1.0</v>
      </c>
      <c r="S32" s="125">
        <v>0.0</v>
      </c>
      <c r="T32" s="126">
        <v>0.0</v>
      </c>
      <c r="U32" s="126">
        <v>0.0</v>
      </c>
    </row>
    <row r="33">
      <c r="A33" s="132"/>
      <c r="B33" s="132"/>
      <c r="C33" s="74">
        <v>1.0</v>
      </c>
      <c r="D33" s="144">
        <v>25.0</v>
      </c>
      <c r="E33" s="145">
        <v>3720.0</v>
      </c>
      <c r="F33" s="73">
        <v>897.0</v>
      </c>
      <c r="G33" s="146">
        <v>141.0</v>
      </c>
      <c r="H33" s="147">
        <v>93.0</v>
      </c>
      <c r="I33" s="148">
        <v>112.0</v>
      </c>
      <c r="J33" s="149">
        <v>233.0</v>
      </c>
      <c r="K33" s="101">
        <v>50.0</v>
      </c>
      <c r="L33" s="150">
        <v>30.0</v>
      </c>
      <c r="M33" s="155">
        <f t="shared" ref="M33:P33" si="25">M$1*$G33+M$2*$H33+M$3*$I33+M$4*$J33+M$5*$K33+M$6*$L33</f>
        <v>141</v>
      </c>
      <c r="N33" s="155">
        <f t="shared" si="25"/>
        <v>93</v>
      </c>
      <c r="O33" s="156">
        <f t="shared" si="25"/>
        <v>112</v>
      </c>
      <c r="P33" s="156">
        <f t="shared" si="25"/>
        <v>233</v>
      </c>
      <c r="R33" s="124">
        <v>0.0</v>
      </c>
      <c r="S33" s="125">
        <v>1.0</v>
      </c>
      <c r="T33" s="126">
        <v>0.0</v>
      </c>
      <c r="U33" s="126">
        <v>0.0</v>
      </c>
    </row>
    <row r="34">
      <c r="A34" s="132"/>
      <c r="B34" s="132"/>
      <c r="C34" s="74">
        <v>1.0</v>
      </c>
      <c r="D34" s="144">
        <v>26.0</v>
      </c>
      <c r="E34" s="145">
        <v>3792.0</v>
      </c>
      <c r="F34" s="73">
        <v>988.0</v>
      </c>
      <c r="G34" s="146">
        <v>105.0</v>
      </c>
      <c r="H34" s="147">
        <v>129.0</v>
      </c>
      <c r="I34" s="148">
        <v>104.0</v>
      </c>
      <c r="J34" s="149">
        <v>276.0</v>
      </c>
      <c r="K34" s="101">
        <v>20.0</v>
      </c>
      <c r="L34" s="150">
        <v>32.0</v>
      </c>
      <c r="M34" s="155">
        <f t="shared" ref="M34:P34" si="26">M$1*$G34+M$2*$H34+M$3*$I34+M$4*$J34+M$5*$K34+M$6*$L34</f>
        <v>105</v>
      </c>
      <c r="N34" s="155">
        <f t="shared" si="26"/>
        <v>129</v>
      </c>
      <c r="O34" s="156">
        <f t="shared" si="26"/>
        <v>104</v>
      </c>
      <c r="P34" s="156">
        <f t="shared" si="26"/>
        <v>276</v>
      </c>
    </row>
    <row r="35">
      <c r="A35" s="132"/>
      <c r="B35" s="132"/>
      <c r="C35" s="74">
        <v>1.0</v>
      </c>
      <c r="D35" s="144">
        <v>27.0</v>
      </c>
      <c r="E35" s="145">
        <v>3036.0</v>
      </c>
      <c r="F35" s="73">
        <v>842.0</v>
      </c>
      <c r="G35" s="146">
        <v>216.0</v>
      </c>
      <c r="H35" s="147">
        <v>53.0</v>
      </c>
      <c r="I35" s="148">
        <v>183.0</v>
      </c>
      <c r="J35" s="149">
        <v>185.0</v>
      </c>
      <c r="K35" s="101">
        <v>25.0</v>
      </c>
      <c r="L35" s="150">
        <v>6.0</v>
      </c>
      <c r="M35" s="155">
        <f t="shared" ref="M35:P35" si="27">M$1*$G35+M$2*$H35+M$3*$I35+M$4*$J35+M$5*$K35+M$6*$L35</f>
        <v>216</v>
      </c>
      <c r="N35" s="155">
        <f t="shared" si="27"/>
        <v>53</v>
      </c>
      <c r="O35" s="156">
        <f t="shared" si="27"/>
        <v>183</v>
      </c>
      <c r="P35" s="156">
        <f t="shared" si="27"/>
        <v>185</v>
      </c>
      <c r="R35" s="158" t="s">
        <v>213</v>
      </c>
      <c r="S35" s="40"/>
      <c r="T35" s="40"/>
      <c r="U35" s="40"/>
      <c r="W35" s="128" t="s">
        <v>214</v>
      </c>
    </row>
    <row r="36">
      <c r="A36" s="132"/>
      <c r="B36" s="132"/>
      <c r="C36" s="74">
        <v>1.0</v>
      </c>
      <c r="D36" s="144">
        <v>28.0</v>
      </c>
      <c r="E36" s="145">
        <v>3766.0</v>
      </c>
      <c r="F36" s="73">
        <v>851.0</v>
      </c>
      <c r="G36" s="146">
        <v>236.0</v>
      </c>
      <c r="H36" s="147">
        <v>103.0</v>
      </c>
      <c r="I36" s="148">
        <v>121.0</v>
      </c>
      <c r="J36" s="149">
        <v>165.0</v>
      </c>
      <c r="K36" s="101">
        <v>31.0</v>
      </c>
      <c r="L36" s="150">
        <v>13.0</v>
      </c>
      <c r="M36" s="155">
        <f t="shared" ref="M36:P36" si="28">M$1*$G36+M$2*$H36+M$3*$I36+M$4*$J36+M$5*$K36+M$6*$L36</f>
        <v>236</v>
      </c>
      <c r="N36" s="155">
        <f t="shared" si="28"/>
        <v>103</v>
      </c>
      <c r="O36" s="156">
        <f t="shared" si="28"/>
        <v>121</v>
      </c>
      <c r="P36" s="156">
        <f t="shared" si="28"/>
        <v>165</v>
      </c>
      <c r="R36" s="124">
        <v>1.0</v>
      </c>
      <c r="S36" s="125">
        <v>0.0</v>
      </c>
      <c r="T36" s="126">
        <v>0.0</v>
      </c>
      <c r="U36" s="126">
        <v>0.0</v>
      </c>
      <c r="W36" s="126">
        <v>0.0</v>
      </c>
      <c r="X36" s="126">
        <v>0.0</v>
      </c>
      <c r="Y36" s="124">
        <v>1.0</v>
      </c>
      <c r="Z36" s="125">
        <v>0.0</v>
      </c>
    </row>
    <row r="37">
      <c r="A37" s="132"/>
      <c r="B37" s="132"/>
      <c r="C37" s="74">
        <v>1.0</v>
      </c>
      <c r="D37" s="144">
        <v>29.0</v>
      </c>
      <c r="E37" s="145">
        <v>3371.0</v>
      </c>
      <c r="F37" s="73">
        <v>858.0</v>
      </c>
      <c r="G37" s="146">
        <v>167.0</v>
      </c>
      <c r="H37" s="147">
        <v>160.0</v>
      </c>
      <c r="I37" s="148">
        <v>80.0</v>
      </c>
      <c r="J37" s="149">
        <v>212.0</v>
      </c>
      <c r="K37" s="101">
        <v>33.0</v>
      </c>
      <c r="L37" s="150">
        <v>23.0</v>
      </c>
      <c r="M37" s="155">
        <f t="shared" ref="M37:P37" si="29">M$1*$G37+M$2*$H37+M$3*$I37+M$4*$J37+M$5*$K37+M$6*$L37</f>
        <v>167</v>
      </c>
      <c r="N37" s="155">
        <f t="shared" si="29"/>
        <v>160</v>
      </c>
      <c r="O37" s="156">
        <f t="shared" si="29"/>
        <v>80</v>
      </c>
      <c r="P37" s="156">
        <f t="shared" si="29"/>
        <v>212</v>
      </c>
      <c r="R37" s="124">
        <v>0.0</v>
      </c>
      <c r="S37" s="125">
        <v>1.0</v>
      </c>
      <c r="T37" s="126">
        <v>0.0</v>
      </c>
      <c r="U37" s="126">
        <v>0.0</v>
      </c>
      <c r="W37" s="126">
        <v>0.0</v>
      </c>
      <c r="X37" s="126">
        <v>0.0</v>
      </c>
      <c r="Y37" s="124">
        <v>0.0</v>
      </c>
      <c r="Z37" s="125">
        <v>1.0</v>
      </c>
    </row>
    <row r="38">
      <c r="A38" s="132"/>
      <c r="B38" s="132"/>
      <c r="C38" s="74">
        <v>1.0</v>
      </c>
      <c r="D38" s="144">
        <v>30.0</v>
      </c>
      <c r="E38" s="145">
        <v>3704.0</v>
      </c>
      <c r="F38" s="73">
        <v>1001.0</v>
      </c>
      <c r="G38" s="146">
        <v>153.0</v>
      </c>
      <c r="H38" s="147">
        <v>125.0</v>
      </c>
      <c r="I38" s="148">
        <v>85.0</v>
      </c>
      <c r="J38" s="149">
        <v>216.0</v>
      </c>
      <c r="K38" s="101">
        <v>55.0</v>
      </c>
      <c r="L38" s="150">
        <v>42.0</v>
      </c>
      <c r="M38" s="155">
        <f t="shared" ref="M38:P38" si="30">M$1*$G38+M$2*$H38+M$3*$I38+M$4*$J38+M$5*$K38+M$6*$L38</f>
        <v>153</v>
      </c>
      <c r="N38" s="155">
        <f t="shared" si="30"/>
        <v>125</v>
      </c>
      <c r="O38" s="156">
        <f t="shared" si="30"/>
        <v>85</v>
      </c>
      <c r="P38" s="156">
        <f t="shared" si="30"/>
        <v>216</v>
      </c>
      <c r="R38" s="124">
        <v>0.0</v>
      </c>
      <c r="S38" s="125">
        <v>0.0</v>
      </c>
      <c r="T38" s="126">
        <v>1.0</v>
      </c>
      <c r="U38" s="126">
        <v>0.0</v>
      </c>
      <c r="W38" s="126">
        <v>1.0</v>
      </c>
      <c r="X38" s="126">
        <v>0.0</v>
      </c>
      <c r="Y38" s="124">
        <v>0.0</v>
      </c>
      <c r="Z38" s="125">
        <v>0.0</v>
      </c>
    </row>
    <row r="39">
      <c r="A39" s="132"/>
      <c r="B39" s="132"/>
      <c r="C39" s="74">
        <v>1.0</v>
      </c>
      <c r="D39" s="144">
        <v>31.0</v>
      </c>
      <c r="E39" s="145">
        <v>3814.0</v>
      </c>
      <c r="F39" s="73">
        <v>999.0</v>
      </c>
      <c r="G39" s="146">
        <v>122.0</v>
      </c>
      <c r="H39" s="147">
        <v>129.0</v>
      </c>
      <c r="I39" s="148">
        <v>100.0</v>
      </c>
      <c r="J39" s="149">
        <v>259.0</v>
      </c>
      <c r="K39" s="101">
        <v>29.0</v>
      </c>
      <c r="L39" s="150">
        <v>43.0</v>
      </c>
      <c r="M39" s="155">
        <f t="shared" ref="M39:P39" si="31">M$1*$G39+M$2*$H39+M$3*$I39+M$4*$J39+M$5*$K39+M$6*$L39</f>
        <v>122</v>
      </c>
      <c r="N39" s="155">
        <f t="shared" si="31"/>
        <v>129</v>
      </c>
      <c r="O39" s="156">
        <f t="shared" si="31"/>
        <v>100</v>
      </c>
      <c r="P39" s="156">
        <f t="shared" si="31"/>
        <v>259</v>
      </c>
      <c r="R39" s="124">
        <v>0.0</v>
      </c>
      <c r="S39" s="125">
        <v>0.0</v>
      </c>
      <c r="T39" s="126">
        <v>0.0</v>
      </c>
      <c r="U39" s="126">
        <v>1.0</v>
      </c>
      <c r="W39" s="126">
        <v>0.0</v>
      </c>
      <c r="X39" s="126">
        <v>1.0</v>
      </c>
      <c r="Y39" s="124">
        <v>0.0</v>
      </c>
      <c r="Z39" s="125">
        <v>0.0</v>
      </c>
    </row>
    <row r="40">
      <c r="A40" s="132"/>
      <c r="B40" s="132"/>
      <c r="C40" s="74">
        <v>1.0</v>
      </c>
      <c r="D40" s="144">
        <v>32.0</v>
      </c>
      <c r="E40" s="145">
        <v>3391.0</v>
      </c>
      <c r="F40" s="73">
        <v>859.0</v>
      </c>
      <c r="G40" s="146">
        <v>218.0</v>
      </c>
      <c r="H40" s="147">
        <v>91.0</v>
      </c>
      <c r="I40" s="148">
        <v>111.0</v>
      </c>
      <c r="J40" s="149">
        <v>221.0</v>
      </c>
      <c r="K40" s="101">
        <v>25.0</v>
      </c>
      <c r="L40" s="150">
        <v>17.0</v>
      </c>
      <c r="M40" s="155">
        <f t="shared" ref="M40:P40" si="32">M$1*$G40+M$2*$H40+M$3*$I40+M$4*$J40+M$5*$K40+M$6*$L40</f>
        <v>218</v>
      </c>
      <c r="N40" s="155">
        <f t="shared" si="32"/>
        <v>91</v>
      </c>
      <c r="O40" s="156">
        <f t="shared" si="32"/>
        <v>111</v>
      </c>
      <c r="P40" s="156">
        <f t="shared" si="32"/>
        <v>221</v>
      </c>
      <c r="R40" s="124">
        <v>1.0</v>
      </c>
      <c r="S40" s="125">
        <v>0.0</v>
      </c>
      <c r="T40" s="126">
        <v>0.0</v>
      </c>
      <c r="U40" s="126">
        <v>0.0</v>
      </c>
      <c r="W40" s="126">
        <v>0.0</v>
      </c>
      <c r="X40" s="126">
        <v>0.0</v>
      </c>
      <c r="Y40" s="124">
        <v>1.0</v>
      </c>
      <c r="Z40" s="125">
        <v>0.0</v>
      </c>
    </row>
    <row r="41">
      <c r="A41" s="132"/>
      <c r="B41" s="132"/>
      <c r="C41" s="74">
        <v>1.0</v>
      </c>
      <c r="D41" s="144">
        <v>33.0</v>
      </c>
      <c r="E41" s="145">
        <v>3576.0</v>
      </c>
      <c r="F41" s="73">
        <v>855.0</v>
      </c>
      <c r="G41" s="146">
        <v>284.0</v>
      </c>
      <c r="H41" s="147">
        <v>128.0</v>
      </c>
      <c r="I41" s="148">
        <v>120.0</v>
      </c>
      <c r="J41" s="149">
        <v>133.0</v>
      </c>
      <c r="K41" s="101">
        <v>26.0</v>
      </c>
      <c r="L41" s="150">
        <v>5.0</v>
      </c>
      <c r="M41" s="155">
        <f t="shared" ref="M41:P41" si="33">M$1*$G41+M$2*$H41+M$3*$I41+M$4*$J41+M$5*$K41+M$6*$L41</f>
        <v>284</v>
      </c>
      <c r="N41" s="155">
        <f t="shared" si="33"/>
        <v>128</v>
      </c>
      <c r="O41" s="156">
        <f t="shared" si="33"/>
        <v>120</v>
      </c>
      <c r="P41" s="156">
        <f t="shared" si="33"/>
        <v>133</v>
      </c>
      <c r="R41" s="124">
        <v>0.0</v>
      </c>
      <c r="S41" s="125">
        <v>1.0</v>
      </c>
      <c r="T41" s="126">
        <v>0.0</v>
      </c>
      <c r="U41" s="126">
        <v>0.0</v>
      </c>
      <c r="W41" s="126">
        <v>0.0</v>
      </c>
      <c r="X41" s="126">
        <v>0.0</v>
      </c>
      <c r="Y41" s="124">
        <v>0.0</v>
      </c>
      <c r="Z41" s="125">
        <v>1.0</v>
      </c>
    </row>
    <row r="42">
      <c r="A42" s="132"/>
      <c r="B42" s="132"/>
      <c r="C42" s="74">
        <v>1.0</v>
      </c>
      <c r="D42" s="144">
        <v>34.0</v>
      </c>
      <c r="E42" s="145">
        <v>3751.0</v>
      </c>
      <c r="F42" s="73">
        <v>1140.0</v>
      </c>
      <c r="G42" s="146">
        <v>115.0</v>
      </c>
      <c r="H42" s="147">
        <v>157.0</v>
      </c>
      <c r="I42" s="148">
        <v>49.0</v>
      </c>
      <c r="J42" s="149">
        <v>281.0</v>
      </c>
      <c r="K42" s="101">
        <v>37.0</v>
      </c>
      <c r="L42" s="150">
        <v>71.0</v>
      </c>
      <c r="M42" s="155">
        <f t="shared" ref="M42:P42" si="34">M$1*$G42+M$2*$H42+M$3*$I42+M$4*$J42+M$5*$K42+M$6*$L42</f>
        <v>115</v>
      </c>
      <c r="N42" s="155">
        <f t="shared" si="34"/>
        <v>157</v>
      </c>
      <c r="O42" s="156">
        <f t="shared" si="34"/>
        <v>49</v>
      </c>
      <c r="P42" s="156">
        <f t="shared" si="34"/>
        <v>281</v>
      </c>
    </row>
    <row r="43">
      <c r="A43" s="132"/>
      <c r="B43" s="132"/>
      <c r="C43" s="74">
        <v>1.0</v>
      </c>
      <c r="D43" s="144">
        <v>35.0</v>
      </c>
      <c r="E43" s="145">
        <v>3785.0</v>
      </c>
      <c r="F43" s="73">
        <v>1091.0</v>
      </c>
      <c r="G43" s="146">
        <v>107.0</v>
      </c>
      <c r="H43" s="147">
        <v>169.0</v>
      </c>
      <c r="I43" s="148">
        <v>73.0</v>
      </c>
      <c r="J43" s="149">
        <v>265.0</v>
      </c>
      <c r="K43" s="101">
        <v>48.0</v>
      </c>
      <c r="L43" s="150">
        <v>51.0</v>
      </c>
      <c r="M43" s="155">
        <f t="shared" ref="M43:P43" si="35">M$1*$G43+M$2*$H43+M$3*$I43+M$4*$J43+M$5*$K43+M$6*$L43</f>
        <v>107</v>
      </c>
      <c r="N43" s="155">
        <f t="shared" si="35"/>
        <v>169</v>
      </c>
      <c r="O43" s="156">
        <f t="shared" si="35"/>
        <v>73</v>
      </c>
      <c r="P43" s="156">
        <f t="shared" si="35"/>
        <v>265</v>
      </c>
      <c r="R43" s="106" t="s">
        <v>223</v>
      </c>
      <c r="S43" s="40"/>
      <c r="T43" s="40"/>
      <c r="U43" s="40"/>
    </row>
    <row r="44">
      <c r="A44" s="132"/>
      <c r="B44" s="132"/>
      <c r="C44" s="74">
        <v>1.0</v>
      </c>
      <c r="D44" s="144">
        <v>36.0</v>
      </c>
      <c r="E44" s="145">
        <v>3815.0</v>
      </c>
      <c r="F44" s="73">
        <v>1331.0</v>
      </c>
      <c r="G44" s="146">
        <v>133.0</v>
      </c>
      <c r="H44" s="147">
        <v>119.0</v>
      </c>
      <c r="I44" s="148">
        <v>97.0</v>
      </c>
      <c r="J44" s="149">
        <v>267.0</v>
      </c>
      <c r="K44" s="101">
        <v>41.0</v>
      </c>
      <c r="L44" s="150">
        <v>57.0</v>
      </c>
      <c r="M44" s="155">
        <f t="shared" ref="M44:P44" si="36">M$1*$G44+M$2*$H44+M$3*$I44+M$4*$J44+M$5*$K44+M$6*$L44</f>
        <v>133</v>
      </c>
      <c r="N44" s="155">
        <f t="shared" si="36"/>
        <v>119</v>
      </c>
      <c r="O44" s="156">
        <f t="shared" si="36"/>
        <v>97</v>
      </c>
      <c r="P44" s="156">
        <f t="shared" si="36"/>
        <v>267</v>
      </c>
      <c r="R44" s="124">
        <v>1.0</v>
      </c>
      <c r="S44" s="125">
        <v>0.0</v>
      </c>
      <c r="T44" s="126">
        <v>0.0</v>
      </c>
      <c r="U44" s="126">
        <v>0.0</v>
      </c>
    </row>
    <row r="45">
      <c r="A45" s="132"/>
      <c r="B45" s="132"/>
      <c r="C45" s="74">
        <v>1.0</v>
      </c>
      <c r="D45" s="144">
        <v>37.0</v>
      </c>
      <c r="E45" s="145">
        <v>3844.0</v>
      </c>
      <c r="F45" s="73">
        <v>1099.0</v>
      </c>
      <c r="G45" s="146">
        <v>128.0</v>
      </c>
      <c r="H45" s="147">
        <v>141.0</v>
      </c>
      <c r="I45" s="148">
        <v>88.0</v>
      </c>
      <c r="J45" s="149">
        <v>247.0</v>
      </c>
      <c r="K45" s="101">
        <v>58.0</v>
      </c>
      <c r="L45" s="150">
        <v>58.0</v>
      </c>
      <c r="M45" s="155">
        <f t="shared" ref="M45:P45" si="37">M$1*$G45+M$2*$H45+M$3*$I45+M$4*$J45+M$5*$K45+M$6*$L45</f>
        <v>128</v>
      </c>
      <c r="N45" s="155">
        <f t="shared" si="37"/>
        <v>141</v>
      </c>
      <c r="O45" s="156">
        <f t="shared" si="37"/>
        <v>88</v>
      </c>
      <c r="P45" s="156">
        <f t="shared" si="37"/>
        <v>247</v>
      </c>
      <c r="R45" s="124">
        <v>0.0</v>
      </c>
      <c r="S45" s="125">
        <v>1.0</v>
      </c>
      <c r="T45" s="126">
        <v>0.0</v>
      </c>
      <c r="U45" s="126">
        <v>0.0</v>
      </c>
    </row>
    <row r="46">
      <c r="A46" s="132"/>
      <c r="B46" s="132"/>
      <c r="C46" s="74">
        <v>1.0</v>
      </c>
      <c r="D46" s="144">
        <v>38.0</v>
      </c>
      <c r="E46" s="145">
        <v>3794.0</v>
      </c>
      <c r="F46" s="73">
        <v>1197.0</v>
      </c>
      <c r="G46" s="146">
        <v>120.0</v>
      </c>
      <c r="H46" s="147">
        <v>181.0</v>
      </c>
      <c r="I46" s="148">
        <v>94.0</v>
      </c>
      <c r="J46" s="149">
        <v>257.0</v>
      </c>
      <c r="K46" s="101">
        <v>32.0</v>
      </c>
      <c r="L46" s="150">
        <v>54.0</v>
      </c>
      <c r="M46" s="155">
        <f t="shared" ref="M46:P46" si="38">M$1*$G46+M$2*$H46+M$3*$I46+M$4*$J46+M$5*$K46+M$6*$L46</f>
        <v>120</v>
      </c>
      <c r="N46" s="155">
        <f t="shared" si="38"/>
        <v>181</v>
      </c>
      <c r="O46" s="156">
        <f t="shared" si="38"/>
        <v>94</v>
      </c>
      <c r="P46" s="156">
        <f t="shared" si="38"/>
        <v>257</v>
      </c>
      <c r="R46" s="124">
        <v>0.0</v>
      </c>
      <c r="S46" s="125">
        <v>0.0</v>
      </c>
      <c r="T46" s="126">
        <v>1.0</v>
      </c>
      <c r="U46" s="126">
        <v>0.0</v>
      </c>
    </row>
    <row r="47">
      <c r="A47" s="132"/>
      <c r="B47" s="132"/>
      <c r="C47" s="74">
        <v>1.0</v>
      </c>
      <c r="D47" s="144">
        <v>39.0</v>
      </c>
      <c r="E47" s="145">
        <v>3802.0</v>
      </c>
      <c r="F47" s="73">
        <v>1219.0</v>
      </c>
      <c r="G47" s="146">
        <v>111.0</v>
      </c>
      <c r="H47" s="147">
        <v>171.0</v>
      </c>
      <c r="I47" s="148">
        <v>82.0</v>
      </c>
      <c r="J47" s="149">
        <v>276.0</v>
      </c>
      <c r="K47" s="101">
        <v>39.0</v>
      </c>
      <c r="L47" s="150">
        <v>60.0</v>
      </c>
      <c r="M47" s="155">
        <f t="shared" ref="M47:P47" si="39">M$1*$G47+M$2*$H47+M$3*$I47+M$4*$J47+M$5*$K47+M$6*$L47</f>
        <v>111</v>
      </c>
      <c r="N47" s="155">
        <f t="shared" si="39"/>
        <v>171</v>
      </c>
      <c r="O47" s="156">
        <f t="shared" si="39"/>
        <v>82</v>
      </c>
      <c r="P47" s="156">
        <f t="shared" si="39"/>
        <v>276</v>
      </c>
      <c r="R47" s="124">
        <v>0.0</v>
      </c>
      <c r="S47" s="125">
        <v>0.0</v>
      </c>
      <c r="T47" s="126">
        <v>0.0</v>
      </c>
      <c r="U47" s="126">
        <v>1.0</v>
      </c>
    </row>
    <row r="48">
      <c r="A48" s="132"/>
      <c r="B48" s="132"/>
      <c r="C48" s="74">
        <v>1.0</v>
      </c>
      <c r="D48" s="144">
        <v>40.0</v>
      </c>
      <c r="E48" s="145">
        <v>3854.0</v>
      </c>
      <c r="F48" s="73">
        <v>1109.0</v>
      </c>
      <c r="G48" s="146">
        <v>152.0</v>
      </c>
      <c r="H48" s="147">
        <v>105.0</v>
      </c>
      <c r="I48" s="148">
        <v>83.0</v>
      </c>
      <c r="J48" s="149">
        <v>304.0</v>
      </c>
      <c r="K48" s="101">
        <v>39.0</v>
      </c>
      <c r="L48" s="150">
        <v>56.0</v>
      </c>
      <c r="M48" s="155">
        <f t="shared" ref="M48:P48" si="40">M$1*$G48+M$2*$H48+M$3*$I48+M$4*$J48+M$5*$K48+M$6*$L48</f>
        <v>152</v>
      </c>
      <c r="N48" s="155">
        <f t="shared" si="40"/>
        <v>105</v>
      </c>
      <c r="O48" s="156">
        <f t="shared" si="40"/>
        <v>83</v>
      </c>
      <c r="P48" s="156">
        <f t="shared" si="40"/>
        <v>304</v>
      </c>
      <c r="R48" s="124">
        <v>0.0</v>
      </c>
      <c r="S48" s="125">
        <v>0.0</v>
      </c>
      <c r="T48" s="126">
        <v>1.0</v>
      </c>
      <c r="U48" s="126">
        <v>0.0</v>
      </c>
    </row>
    <row r="49">
      <c r="A49" s="132"/>
      <c r="B49" s="132"/>
      <c r="C49" s="74">
        <v>1.0</v>
      </c>
      <c r="D49" s="144">
        <v>41.0</v>
      </c>
      <c r="E49" s="145">
        <v>3755.0</v>
      </c>
      <c r="F49" s="73">
        <v>973.0</v>
      </c>
      <c r="G49" s="146">
        <v>168.0</v>
      </c>
      <c r="H49" s="147">
        <v>143.0</v>
      </c>
      <c r="I49" s="148">
        <v>128.0</v>
      </c>
      <c r="J49" s="149">
        <v>248.0</v>
      </c>
      <c r="K49" s="101">
        <v>29.0</v>
      </c>
      <c r="L49" s="150">
        <v>25.0</v>
      </c>
      <c r="M49" s="155">
        <f t="shared" ref="M49:P49" si="41">M$1*$G49+M$2*$H49+M$3*$I49+M$4*$J49+M$5*$K49+M$6*$L49</f>
        <v>168</v>
      </c>
      <c r="N49" s="155">
        <f t="shared" si="41"/>
        <v>143</v>
      </c>
      <c r="O49" s="156">
        <f t="shared" si="41"/>
        <v>128</v>
      </c>
      <c r="P49" s="156">
        <f t="shared" si="41"/>
        <v>248</v>
      </c>
      <c r="R49" s="124">
        <v>0.0</v>
      </c>
      <c r="S49" s="125">
        <v>0.0</v>
      </c>
      <c r="T49" s="126">
        <v>0.0</v>
      </c>
      <c r="U49" s="126">
        <v>1.0</v>
      </c>
    </row>
    <row r="50">
      <c r="A50" s="132"/>
      <c r="B50" s="132"/>
      <c r="C50" s="74">
        <v>1.0</v>
      </c>
      <c r="D50" s="144">
        <v>42.0</v>
      </c>
      <c r="E50" s="145">
        <v>3386.0</v>
      </c>
      <c r="F50" s="73">
        <v>936.0</v>
      </c>
      <c r="G50" s="146">
        <v>274.0</v>
      </c>
      <c r="H50" s="147">
        <v>131.0</v>
      </c>
      <c r="I50" s="148">
        <v>149.0</v>
      </c>
      <c r="J50" s="149">
        <v>166.0</v>
      </c>
      <c r="K50" s="101">
        <v>15.0</v>
      </c>
      <c r="L50" s="150">
        <v>12.0</v>
      </c>
      <c r="M50" s="155">
        <f t="shared" ref="M50:P50" si="42">M$1*$G50+M$2*$H50+M$3*$I50+M$4*$J50+M$5*$K50+M$6*$L50</f>
        <v>274</v>
      </c>
      <c r="N50" s="155">
        <f t="shared" si="42"/>
        <v>131</v>
      </c>
      <c r="O50" s="156">
        <f t="shared" si="42"/>
        <v>149</v>
      </c>
      <c r="P50" s="156">
        <f t="shared" si="42"/>
        <v>166</v>
      </c>
    </row>
    <row r="51">
      <c r="A51" s="132"/>
      <c r="B51" s="132"/>
      <c r="C51" s="74">
        <v>1.0</v>
      </c>
      <c r="D51" s="144">
        <v>43.0</v>
      </c>
      <c r="E51" s="145">
        <v>3365.0</v>
      </c>
      <c r="F51" s="73">
        <v>977.0</v>
      </c>
      <c r="G51" s="146">
        <v>195.0</v>
      </c>
      <c r="H51" s="147">
        <v>126.0</v>
      </c>
      <c r="I51" s="148">
        <v>136.0</v>
      </c>
      <c r="J51" s="149">
        <v>233.0</v>
      </c>
      <c r="K51" s="101">
        <v>39.0</v>
      </c>
      <c r="L51" s="150">
        <v>20.0</v>
      </c>
      <c r="M51" s="155">
        <f t="shared" ref="M51:P51" si="43">M$1*$G51+M$2*$H51+M$3*$I51+M$4*$J51+M$5*$K51+M$6*$L51</f>
        <v>195</v>
      </c>
      <c r="N51" s="155">
        <f t="shared" si="43"/>
        <v>126</v>
      </c>
      <c r="O51" s="156">
        <f t="shared" si="43"/>
        <v>136</v>
      </c>
      <c r="P51" s="156">
        <f t="shared" si="43"/>
        <v>233</v>
      </c>
    </row>
    <row r="52">
      <c r="A52" s="132"/>
      <c r="B52" s="132"/>
      <c r="C52" s="74">
        <v>1.0</v>
      </c>
      <c r="D52" s="144">
        <v>44.0</v>
      </c>
      <c r="E52" s="145">
        <v>3771.0</v>
      </c>
      <c r="F52" s="73">
        <v>1055.0</v>
      </c>
      <c r="G52" s="146">
        <v>205.0</v>
      </c>
      <c r="H52" s="147">
        <v>153.0</v>
      </c>
      <c r="I52" s="148">
        <v>103.0</v>
      </c>
      <c r="J52" s="149">
        <v>213.0</v>
      </c>
      <c r="K52" s="101">
        <v>38.0</v>
      </c>
      <c r="L52" s="150">
        <v>40.0</v>
      </c>
      <c r="M52" s="155">
        <f t="shared" ref="M52:P52" si="44">M$1*$G52+M$2*$H52+M$3*$I52+M$4*$J52+M$5*$K52+M$6*$L52</f>
        <v>205</v>
      </c>
      <c r="N52" s="155">
        <f t="shared" si="44"/>
        <v>153</v>
      </c>
      <c r="O52" s="156">
        <f t="shared" si="44"/>
        <v>103</v>
      </c>
      <c r="P52" s="156">
        <f t="shared" si="44"/>
        <v>213</v>
      </c>
    </row>
    <row r="53">
      <c r="A53" s="132"/>
      <c r="B53" s="132"/>
      <c r="C53" s="74">
        <v>1.0</v>
      </c>
      <c r="D53" s="144">
        <v>45.0</v>
      </c>
      <c r="E53" s="145">
        <v>3784.0</v>
      </c>
      <c r="F53" s="73">
        <v>1282.0</v>
      </c>
      <c r="G53" s="146">
        <v>163.0</v>
      </c>
      <c r="H53" s="147">
        <v>150.0</v>
      </c>
      <c r="I53" s="148">
        <v>85.0</v>
      </c>
      <c r="J53" s="149">
        <v>252.0</v>
      </c>
      <c r="K53" s="101">
        <v>46.0</v>
      </c>
      <c r="L53" s="150">
        <v>68.0</v>
      </c>
      <c r="M53" s="155">
        <f t="shared" ref="M53:P53" si="45">M$1*$G53+M$2*$H53+M$3*$I53+M$4*$J53+M$5*$K53+M$6*$L53</f>
        <v>163</v>
      </c>
      <c r="N53" s="155">
        <f t="shared" si="45"/>
        <v>150</v>
      </c>
      <c r="O53" s="156">
        <f t="shared" si="45"/>
        <v>85</v>
      </c>
      <c r="P53" s="156">
        <f t="shared" si="45"/>
        <v>252</v>
      </c>
    </row>
    <row r="54">
      <c r="A54" s="132"/>
      <c r="B54" s="132"/>
      <c r="C54" s="74">
        <v>1.0</v>
      </c>
      <c r="D54" s="144">
        <v>46.0</v>
      </c>
      <c r="E54" s="145">
        <v>3392.0</v>
      </c>
      <c r="F54" s="73">
        <v>982.0</v>
      </c>
      <c r="G54" s="146">
        <v>225.0</v>
      </c>
      <c r="H54" s="147">
        <v>124.0</v>
      </c>
      <c r="I54" s="148">
        <v>122.0</v>
      </c>
      <c r="J54" s="149">
        <v>239.0</v>
      </c>
      <c r="K54" s="101">
        <v>42.0</v>
      </c>
      <c r="L54" s="150">
        <v>20.0</v>
      </c>
      <c r="M54" s="155">
        <f t="shared" ref="M54:P54" si="46">M$1*$G54+M$2*$H54+M$3*$I54+M$4*$J54+M$5*$K54+M$6*$L54</f>
        <v>225</v>
      </c>
      <c r="N54" s="155">
        <f t="shared" si="46"/>
        <v>124</v>
      </c>
      <c r="O54" s="156">
        <f t="shared" si="46"/>
        <v>122</v>
      </c>
      <c r="P54" s="156">
        <f t="shared" si="46"/>
        <v>239</v>
      </c>
    </row>
    <row r="55">
      <c r="A55" s="132"/>
      <c r="B55" s="132"/>
      <c r="C55" s="74">
        <v>1.0</v>
      </c>
      <c r="D55" s="144">
        <v>47.0</v>
      </c>
      <c r="E55" s="145">
        <v>3774.0</v>
      </c>
      <c r="F55" s="73">
        <v>1204.0</v>
      </c>
      <c r="G55" s="146">
        <v>193.0</v>
      </c>
      <c r="H55" s="147">
        <v>138.0</v>
      </c>
      <c r="I55" s="148">
        <v>106.0</v>
      </c>
      <c r="J55" s="149">
        <v>224.0</v>
      </c>
      <c r="K55" s="101">
        <v>64.0</v>
      </c>
      <c r="L55" s="150">
        <v>47.0</v>
      </c>
      <c r="M55" s="155">
        <f t="shared" ref="M55:P55" si="47">M$1*$G55+M$2*$H55+M$3*$I55+M$4*$J55+M$5*$K55+M$6*$L55</f>
        <v>193</v>
      </c>
      <c r="N55" s="155">
        <f t="shared" si="47"/>
        <v>138</v>
      </c>
      <c r="O55" s="156">
        <f t="shared" si="47"/>
        <v>106</v>
      </c>
      <c r="P55" s="156">
        <f t="shared" si="47"/>
        <v>224</v>
      </c>
    </row>
    <row r="56">
      <c r="A56" s="132"/>
      <c r="B56" s="132"/>
      <c r="C56" s="74">
        <v>1.0</v>
      </c>
      <c r="D56" s="144">
        <v>48.0</v>
      </c>
      <c r="E56" s="145">
        <v>3863.0</v>
      </c>
      <c r="F56" s="73">
        <v>1099.0</v>
      </c>
      <c r="G56" s="146">
        <v>171.0</v>
      </c>
      <c r="H56" s="147">
        <v>127.0</v>
      </c>
      <c r="I56" s="148">
        <v>116.0</v>
      </c>
      <c r="J56" s="149">
        <v>266.0</v>
      </c>
      <c r="K56" s="101">
        <v>53.0</v>
      </c>
      <c r="L56" s="150">
        <v>50.0</v>
      </c>
      <c r="M56" s="155">
        <f t="shared" ref="M56:P56" si="48">M$1*$G56+M$2*$H56+M$3*$I56+M$4*$J56+M$5*$K56+M$6*$L56</f>
        <v>171</v>
      </c>
      <c r="N56" s="155">
        <f t="shared" si="48"/>
        <v>127</v>
      </c>
      <c r="O56" s="156">
        <f t="shared" si="48"/>
        <v>116</v>
      </c>
      <c r="P56" s="156">
        <f t="shared" si="48"/>
        <v>266</v>
      </c>
    </row>
    <row r="57">
      <c r="A57" s="132"/>
      <c r="B57" s="132"/>
      <c r="C57" s="74">
        <v>1.0</v>
      </c>
      <c r="D57" s="144">
        <v>49.0</v>
      </c>
      <c r="E57" s="145">
        <v>3800.0</v>
      </c>
      <c r="F57" s="73">
        <v>984.0</v>
      </c>
      <c r="G57" s="146">
        <v>245.0</v>
      </c>
      <c r="H57" s="147">
        <v>121.0</v>
      </c>
      <c r="I57" s="148">
        <v>134.0</v>
      </c>
      <c r="J57" s="149">
        <v>235.0</v>
      </c>
      <c r="K57" s="101">
        <v>41.0</v>
      </c>
      <c r="L57" s="150">
        <v>17.0</v>
      </c>
      <c r="M57" s="155">
        <f t="shared" ref="M57:P57" si="49">M$1*$G57+M$2*$H57+M$3*$I57+M$4*$J57+M$5*$K57+M$6*$L57</f>
        <v>245</v>
      </c>
      <c r="N57" s="155">
        <f t="shared" si="49"/>
        <v>121</v>
      </c>
      <c r="O57" s="156">
        <f t="shared" si="49"/>
        <v>134</v>
      </c>
      <c r="P57" s="156">
        <f t="shared" si="49"/>
        <v>235</v>
      </c>
    </row>
    <row r="58">
      <c r="A58" s="132"/>
      <c r="B58" s="132"/>
      <c r="C58" s="74">
        <v>1.0</v>
      </c>
      <c r="D58" s="144">
        <v>50.0</v>
      </c>
      <c r="E58" s="145">
        <v>3413.0</v>
      </c>
      <c r="F58" s="73">
        <v>932.0</v>
      </c>
      <c r="G58" s="146">
        <v>234.0</v>
      </c>
      <c r="H58" s="147">
        <v>64.0</v>
      </c>
      <c r="I58" s="148">
        <v>245.0</v>
      </c>
      <c r="J58" s="149">
        <v>212.0</v>
      </c>
      <c r="K58" s="101">
        <v>48.0</v>
      </c>
      <c r="L58" s="150">
        <v>6.0</v>
      </c>
      <c r="M58" s="155">
        <f t="shared" ref="M58:P58" si="50">M$1*$G58+M$2*$H58+M$3*$I58+M$4*$J58+M$5*$K58+M$6*$L58</f>
        <v>234</v>
      </c>
      <c r="N58" s="155">
        <f t="shared" si="50"/>
        <v>64</v>
      </c>
      <c r="O58" s="156">
        <f t="shared" si="50"/>
        <v>245</v>
      </c>
      <c r="P58" s="156">
        <f t="shared" si="50"/>
        <v>212</v>
      </c>
    </row>
    <row r="59">
      <c r="A59" s="132"/>
      <c r="B59" s="132"/>
      <c r="C59" s="74">
        <v>1.0</v>
      </c>
      <c r="D59" s="144">
        <v>51.0</v>
      </c>
      <c r="E59" s="145">
        <v>3366.0</v>
      </c>
      <c r="F59" s="73">
        <v>995.0</v>
      </c>
      <c r="G59" s="146">
        <v>251.0</v>
      </c>
      <c r="H59" s="147">
        <v>118.0</v>
      </c>
      <c r="I59" s="148">
        <v>189.0</v>
      </c>
      <c r="J59" s="149">
        <v>221.0</v>
      </c>
      <c r="K59" s="101">
        <v>25.0</v>
      </c>
      <c r="L59" s="150">
        <v>12.0</v>
      </c>
      <c r="M59" s="155">
        <f t="shared" ref="M59:P59" si="51">M$1*$G59+M$2*$H59+M$3*$I59+M$4*$J59+M$5*$K59+M$6*$L59</f>
        <v>251</v>
      </c>
      <c r="N59" s="155">
        <f t="shared" si="51"/>
        <v>118</v>
      </c>
      <c r="O59" s="156">
        <f t="shared" si="51"/>
        <v>189</v>
      </c>
      <c r="P59" s="156">
        <f t="shared" si="51"/>
        <v>221</v>
      </c>
    </row>
    <row r="60">
      <c r="A60" s="132"/>
      <c r="B60" s="132"/>
      <c r="C60" s="74">
        <v>1.0</v>
      </c>
      <c r="D60" s="144">
        <v>52.0</v>
      </c>
      <c r="E60" s="145">
        <v>3414.0</v>
      </c>
      <c r="F60" s="73">
        <v>940.0</v>
      </c>
      <c r="G60" s="146">
        <v>273.0</v>
      </c>
      <c r="H60" s="147">
        <v>148.0</v>
      </c>
      <c r="I60" s="148">
        <v>192.0</v>
      </c>
      <c r="J60" s="149">
        <v>173.0</v>
      </c>
      <c r="K60" s="101">
        <v>31.0</v>
      </c>
      <c r="L60" s="150">
        <v>12.0</v>
      </c>
      <c r="M60" s="155">
        <f t="shared" ref="M60:P60" si="52">M$1*$G60+M$2*$H60+M$3*$I60+M$4*$J60+M$5*$K60+M$6*$L60</f>
        <v>273</v>
      </c>
      <c r="N60" s="155">
        <f t="shared" si="52"/>
        <v>148</v>
      </c>
      <c r="O60" s="156">
        <f t="shared" si="52"/>
        <v>192</v>
      </c>
      <c r="P60" s="156">
        <f t="shared" si="52"/>
        <v>173</v>
      </c>
    </row>
    <row r="61">
      <c r="A61" s="132"/>
      <c r="B61" s="132"/>
      <c r="C61" s="74">
        <v>1.0</v>
      </c>
      <c r="D61" s="144">
        <v>53.0</v>
      </c>
      <c r="E61" s="145">
        <v>3791.0</v>
      </c>
      <c r="F61" s="73">
        <v>1279.0</v>
      </c>
      <c r="G61" s="146">
        <v>142.0</v>
      </c>
      <c r="H61" s="147">
        <v>224.0</v>
      </c>
      <c r="I61" s="148">
        <v>76.0</v>
      </c>
      <c r="J61" s="149">
        <v>250.0</v>
      </c>
      <c r="K61" s="101">
        <v>58.0</v>
      </c>
      <c r="L61" s="150">
        <v>79.0</v>
      </c>
      <c r="M61" s="155">
        <f t="shared" ref="M61:P61" si="53">M$1*$G61+M$2*$H61+M$3*$I61+M$4*$J61+M$5*$K61+M$6*$L61</f>
        <v>142</v>
      </c>
      <c r="N61" s="155">
        <f t="shared" si="53"/>
        <v>224</v>
      </c>
      <c r="O61" s="156">
        <f t="shared" si="53"/>
        <v>76</v>
      </c>
      <c r="P61" s="156">
        <f t="shared" si="53"/>
        <v>250</v>
      </c>
    </row>
    <row r="62">
      <c r="A62" s="132"/>
      <c r="B62" s="132"/>
      <c r="C62" s="74">
        <v>1.0</v>
      </c>
      <c r="D62" s="144">
        <v>54.0</v>
      </c>
      <c r="E62" s="145">
        <v>3747.0</v>
      </c>
      <c r="F62" s="73">
        <v>1044.0</v>
      </c>
      <c r="G62" s="146">
        <v>232.0</v>
      </c>
      <c r="H62" s="147">
        <v>131.0</v>
      </c>
      <c r="I62" s="148">
        <v>125.0</v>
      </c>
      <c r="J62" s="149">
        <v>271.0</v>
      </c>
      <c r="K62" s="101">
        <v>47.0</v>
      </c>
      <c r="L62" s="150">
        <v>25.0</v>
      </c>
      <c r="M62" s="155">
        <f t="shared" ref="M62:P62" si="54">M$1*$G62+M$2*$H62+M$3*$I62+M$4*$J62+M$5*$K62+M$6*$L62</f>
        <v>232</v>
      </c>
      <c r="N62" s="155">
        <f t="shared" si="54"/>
        <v>131</v>
      </c>
      <c r="O62" s="156">
        <f t="shared" si="54"/>
        <v>125</v>
      </c>
      <c r="P62" s="156">
        <f t="shared" si="54"/>
        <v>271</v>
      </c>
    </row>
    <row r="63">
      <c r="A63" s="132"/>
      <c r="B63" s="132"/>
      <c r="C63" s="74">
        <v>1.0</v>
      </c>
      <c r="D63" s="144">
        <v>55.0</v>
      </c>
      <c r="E63" s="145">
        <v>3752.0</v>
      </c>
      <c r="F63" s="73">
        <v>1416.0</v>
      </c>
      <c r="G63" s="146">
        <v>115.0</v>
      </c>
      <c r="H63" s="147">
        <v>182.0</v>
      </c>
      <c r="I63" s="148">
        <v>77.0</v>
      </c>
      <c r="J63" s="149">
        <v>318.0</v>
      </c>
      <c r="K63" s="101">
        <v>48.0</v>
      </c>
      <c r="L63" s="150">
        <v>101.0</v>
      </c>
      <c r="M63" s="155">
        <f t="shared" ref="M63:P63" si="55">M$1*$G63+M$2*$H63+M$3*$I63+M$4*$J63+M$5*$K63+M$6*$L63</f>
        <v>115</v>
      </c>
      <c r="N63" s="155">
        <f t="shared" si="55"/>
        <v>182</v>
      </c>
      <c r="O63" s="156">
        <f t="shared" si="55"/>
        <v>77</v>
      </c>
      <c r="P63" s="156">
        <f t="shared" si="55"/>
        <v>318</v>
      </c>
    </row>
    <row r="64">
      <c r="A64" s="132"/>
      <c r="B64" s="132"/>
      <c r="C64" s="74">
        <v>1.0</v>
      </c>
      <c r="D64" s="144">
        <v>56.0</v>
      </c>
      <c r="E64" s="145">
        <v>3834.0</v>
      </c>
      <c r="F64" s="73">
        <v>1511.0</v>
      </c>
      <c r="G64" s="146">
        <v>121.0</v>
      </c>
      <c r="H64" s="147">
        <v>186.0</v>
      </c>
      <c r="I64" s="148">
        <v>94.0</v>
      </c>
      <c r="J64" s="149">
        <v>294.0</v>
      </c>
      <c r="K64" s="101">
        <v>57.0</v>
      </c>
      <c r="L64" s="150">
        <v>94.0</v>
      </c>
      <c r="M64" s="155">
        <f t="shared" ref="M64:P64" si="56">M$1*$G64+M$2*$H64+M$3*$I64+M$4*$J64+M$5*$K64+M$6*$L64</f>
        <v>121</v>
      </c>
      <c r="N64" s="155">
        <f t="shared" si="56"/>
        <v>186</v>
      </c>
      <c r="O64" s="156">
        <f t="shared" si="56"/>
        <v>94</v>
      </c>
      <c r="P64" s="156">
        <f t="shared" si="56"/>
        <v>294</v>
      </c>
    </row>
    <row r="65">
      <c r="A65" s="132"/>
      <c r="B65" s="132"/>
      <c r="C65" s="74">
        <v>1.0</v>
      </c>
      <c r="D65" s="144">
        <v>57.0</v>
      </c>
      <c r="E65" s="145">
        <v>3374.0</v>
      </c>
      <c r="F65" s="73">
        <v>1112.0</v>
      </c>
      <c r="G65" s="146">
        <v>253.0</v>
      </c>
      <c r="H65" s="147">
        <v>135.0</v>
      </c>
      <c r="I65" s="148">
        <v>148.0</v>
      </c>
      <c r="J65" s="149">
        <v>250.0</v>
      </c>
      <c r="K65" s="101">
        <v>45.0</v>
      </c>
      <c r="L65" s="150">
        <v>28.0</v>
      </c>
      <c r="M65" s="155">
        <f t="shared" ref="M65:P65" si="57">M$1*$G65+M$2*$H65+M$3*$I65+M$4*$J65+M$5*$K65+M$6*$L65</f>
        <v>253</v>
      </c>
      <c r="N65" s="155">
        <f t="shared" si="57"/>
        <v>135</v>
      </c>
      <c r="O65" s="156">
        <f t="shared" si="57"/>
        <v>148</v>
      </c>
      <c r="P65" s="156">
        <f t="shared" si="57"/>
        <v>250</v>
      </c>
    </row>
    <row r="66">
      <c r="A66" s="132"/>
      <c r="B66" s="132"/>
      <c r="C66" s="74">
        <v>1.0</v>
      </c>
      <c r="D66" s="144">
        <v>58.0</v>
      </c>
      <c r="E66" s="145">
        <v>3761.0</v>
      </c>
      <c r="F66" s="73">
        <v>1239.0</v>
      </c>
      <c r="G66" s="146">
        <v>157.0</v>
      </c>
      <c r="H66" s="147">
        <v>178.0</v>
      </c>
      <c r="I66" s="148">
        <v>127.0</v>
      </c>
      <c r="J66" s="149">
        <v>338.0</v>
      </c>
      <c r="K66" s="101">
        <v>39.0</v>
      </c>
      <c r="L66" s="150">
        <v>29.0</v>
      </c>
      <c r="M66" s="155">
        <f t="shared" ref="M66:P66" si="58">M$1*$G66+M$2*$H66+M$3*$I66+M$4*$J66+M$5*$K66+M$6*$L66</f>
        <v>157</v>
      </c>
      <c r="N66" s="155">
        <f t="shared" si="58"/>
        <v>178</v>
      </c>
      <c r="O66" s="156">
        <f t="shared" si="58"/>
        <v>127</v>
      </c>
      <c r="P66" s="156">
        <f t="shared" si="58"/>
        <v>338</v>
      </c>
    </row>
    <row r="67">
      <c r="A67" s="132"/>
      <c r="B67" s="132"/>
      <c r="C67" s="74">
        <v>1.0</v>
      </c>
      <c r="D67" s="144">
        <v>59.0</v>
      </c>
      <c r="E67" s="145">
        <v>3808.0</v>
      </c>
      <c r="F67" s="73">
        <v>1055.0</v>
      </c>
      <c r="G67" s="146">
        <v>286.0</v>
      </c>
      <c r="H67" s="147">
        <v>120.0</v>
      </c>
      <c r="I67" s="148">
        <v>150.0</v>
      </c>
      <c r="J67" s="149">
        <v>248.0</v>
      </c>
      <c r="K67" s="101">
        <v>46.0</v>
      </c>
      <c r="L67" s="150">
        <v>18.0</v>
      </c>
      <c r="M67" s="155">
        <f t="shared" ref="M67:P67" si="59">M$1*$G67+M$2*$H67+M$3*$I67+M$4*$J67+M$5*$K67+M$6*$L67</f>
        <v>286</v>
      </c>
      <c r="N67" s="155">
        <f t="shared" si="59"/>
        <v>120</v>
      </c>
      <c r="O67" s="156">
        <f t="shared" si="59"/>
        <v>150</v>
      </c>
      <c r="P67" s="156">
        <f t="shared" si="59"/>
        <v>248</v>
      </c>
    </row>
    <row r="68">
      <c r="A68" s="132"/>
      <c r="B68" s="132"/>
      <c r="C68" s="74">
        <v>0.0</v>
      </c>
      <c r="D68" s="144">
        <f t="shared" ref="D68:D158" si="61">1+D67</f>
        <v>60</v>
      </c>
      <c r="E68" s="145">
        <v>3769.0</v>
      </c>
      <c r="F68" s="73">
        <v>1146.0</v>
      </c>
      <c r="G68" s="146">
        <v>241.0</v>
      </c>
      <c r="H68" s="147">
        <v>139.0</v>
      </c>
      <c r="I68" s="148">
        <v>153.0</v>
      </c>
      <c r="J68" s="149">
        <v>266.0</v>
      </c>
      <c r="K68" s="101">
        <v>50.0</v>
      </c>
      <c r="L68" s="150">
        <v>29.0</v>
      </c>
      <c r="M68" s="155">
        <f t="shared" ref="M68:P68" si="60">M$1*$G68+M$2*$H68+M$3*$I68+M$4*$J68+M$5*$K68+M$6*$L68</f>
        <v>241</v>
      </c>
      <c r="N68" s="155">
        <f t="shared" si="60"/>
        <v>139</v>
      </c>
      <c r="O68" s="156">
        <f t="shared" si="60"/>
        <v>153</v>
      </c>
      <c r="P68" s="156">
        <f t="shared" si="60"/>
        <v>266</v>
      </c>
    </row>
    <row r="69">
      <c r="A69" s="132"/>
      <c r="B69" s="132"/>
      <c r="C69" s="74">
        <v>0.0</v>
      </c>
      <c r="D69" s="144">
        <f t="shared" si="61"/>
        <v>61</v>
      </c>
      <c r="E69" s="145">
        <v>3395.0</v>
      </c>
      <c r="F69" s="73">
        <v>1138.0</v>
      </c>
      <c r="G69" s="146">
        <v>268.0</v>
      </c>
      <c r="H69" s="147">
        <v>109.0</v>
      </c>
      <c r="I69" s="148">
        <v>197.0</v>
      </c>
      <c r="J69" s="149">
        <v>254.0</v>
      </c>
      <c r="K69" s="101">
        <v>48.0</v>
      </c>
      <c r="L69" s="150">
        <v>7.0</v>
      </c>
      <c r="M69" s="155">
        <f t="shared" ref="M69:P69" si="62">M$1*$G69+M$2*$H69+M$3*$I69+M$4*$J69+M$5*$K69+M$6*$L69</f>
        <v>268</v>
      </c>
      <c r="N69" s="155">
        <f t="shared" si="62"/>
        <v>109</v>
      </c>
      <c r="O69" s="156">
        <f t="shared" si="62"/>
        <v>197</v>
      </c>
      <c r="P69" s="156">
        <f t="shared" si="62"/>
        <v>254</v>
      </c>
    </row>
    <row r="70">
      <c r="A70" s="132"/>
      <c r="B70" s="132"/>
      <c r="C70" s="74">
        <v>0.0</v>
      </c>
      <c r="D70" s="144">
        <f t="shared" si="61"/>
        <v>62</v>
      </c>
      <c r="E70" s="145">
        <v>3762.0</v>
      </c>
      <c r="F70" s="73">
        <v>1317.0</v>
      </c>
      <c r="G70" s="146">
        <v>208.0</v>
      </c>
      <c r="H70" s="147">
        <v>165.0</v>
      </c>
      <c r="I70" s="148">
        <v>117.0</v>
      </c>
      <c r="J70" s="149">
        <v>308.0</v>
      </c>
      <c r="K70" s="101">
        <v>44.0</v>
      </c>
      <c r="L70" s="150">
        <v>42.0</v>
      </c>
      <c r="M70" s="155">
        <f t="shared" ref="M70:P70" si="63">M$1*$G70+M$2*$H70+M$3*$I70+M$4*$J70+M$5*$K70+M$6*$L70</f>
        <v>208</v>
      </c>
      <c r="N70" s="155">
        <f t="shared" si="63"/>
        <v>165</v>
      </c>
      <c r="O70" s="156">
        <f t="shared" si="63"/>
        <v>117</v>
      </c>
      <c r="P70" s="156">
        <f t="shared" si="63"/>
        <v>308</v>
      </c>
    </row>
    <row r="71">
      <c r="A71" s="132"/>
      <c r="B71" s="132"/>
      <c r="C71" s="74">
        <v>0.0</v>
      </c>
      <c r="D71" s="144">
        <f t="shared" si="61"/>
        <v>63</v>
      </c>
      <c r="E71" s="145">
        <v>3842.0</v>
      </c>
      <c r="F71" s="73">
        <v>1392.0</v>
      </c>
      <c r="G71" s="146">
        <v>144.0</v>
      </c>
      <c r="H71" s="147">
        <v>190.0</v>
      </c>
      <c r="I71" s="148">
        <v>117.0</v>
      </c>
      <c r="J71" s="149">
        <v>331.0</v>
      </c>
      <c r="K71" s="101">
        <v>36.0</v>
      </c>
      <c r="L71" s="150">
        <v>68.0</v>
      </c>
      <c r="M71" s="155">
        <f t="shared" ref="M71:P71" si="64">M$1*$G71+M$2*$H71+M$3*$I71+M$4*$J71+M$5*$K71+M$6*$L71</f>
        <v>144</v>
      </c>
      <c r="N71" s="155">
        <f t="shared" si="64"/>
        <v>190</v>
      </c>
      <c r="O71" s="156">
        <f t="shared" si="64"/>
        <v>117</v>
      </c>
      <c r="P71" s="156">
        <f t="shared" si="64"/>
        <v>331</v>
      </c>
    </row>
    <row r="72">
      <c r="A72" s="132"/>
      <c r="B72" s="132"/>
      <c r="C72" s="74">
        <v>0.0</v>
      </c>
      <c r="D72" s="144">
        <f t="shared" si="61"/>
        <v>64</v>
      </c>
      <c r="E72" s="145">
        <v>3465.0</v>
      </c>
      <c r="F72" s="73">
        <v>1098.0</v>
      </c>
      <c r="G72" s="146">
        <v>248.0</v>
      </c>
      <c r="H72" s="147">
        <v>133.0</v>
      </c>
      <c r="I72" s="148">
        <v>189.0</v>
      </c>
      <c r="J72" s="149">
        <v>259.0</v>
      </c>
      <c r="K72" s="101">
        <v>41.0</v>
      </c>
      <c r="L72" s="150">
        <v>19.0</v>
      </c>
      <c r="M72" s="155">
        <f t="shared" ref="M72:P72" si="65">M$1*$G72+M$2*$H72+M$3*$I72+M$4*$J72+M$5*$K72+M$6*$L72</f>
        <v>248</v>
      </c>
      <c r="N72" s="155">
        <f t="shared" si="65"/>
        <v>133</v>
      </c>
      <c r="O72" s="156">
        <f t="shared" si="65"/>
        <v>189</v>
      </c>
      <c r="P72" s="156">
        <f t="shared" si="65"/>
        <v>259</v>
      </c>
    </row>
    <row r="73">
      <c r="A73" s="132"/>
      <c r="B73" s="132"/>
      <c r="C73" s="74">
        <v>0.0</v>
      </c>
      <c r="D73" s="144">
        <f t="shared" si="61"/>
        <v>65</v>
      </c>
      <c r="E73" s="145">
        <v>3370.0</v>
      </c>
      <c r="F73" s="73">
        <v>1145.0</v>
      </c>
      <c r="G73" s="146">
        <v>242.0</v>
      </c>
      <c r="H73" s="147">
        <v>160.0</v>
      </c>
      <c r="I73" s="148">
        <v>141.0</v>
      </c>
      <c r="J73" s="149">
        <v>280.0</v>
      </c>
      <c r="K73" s="101">
        <v>46.0</v>
      </c>
      <c r="L73" s="150">
        <v>21.0</v>
      </c>
      <c r="M73" s="155">
        <f t="shared" ref="M73:P73" si="66">M$1*$G73+M$2*$H73+M$3*$I73+M$4*$J73+M$5*$K73+M$6*$L73</f>
        <v>242</v>
      </c>
      <c r="N73" s="155">
        <f t="shared" si="66"/>
        <v>160</v>
      </c>
      <c r="O73" s="156">
        <f t="shared" si="66"/>
        <v>141</v>
      </c>
      <c r="P73" s="156">
        <f t="shared" si="66"/>
        <v>280</v>
      </c>
    </row>
    <row r="74">
      <c r="A74" s="132"/>
      <c r="B74" s="132"/>
      <c r="C74" s="74">
        <v>0.0</v>
      </c>
      <c r="D74" s="144">
        <f t="shared" si="61"/>
        <v>66</v>
      </c>
      <c r="E74" s="145">
        <v>3757.0</v>
      </c>
      <c r="F74" s="73">
        <v>1078.0</v>
      </c>
      <c r="G74" s="146">
        <v>370.0</v>
      </c>
      <c r="H74" s="147">
        <v>131.0</v>
      </c>
      <c r="I74" s="148">
        <v>179.0</v>
      </c>
      <c r="J74" s="149">
        <v>164.0</v>
      </c>
      <c r="K74" s="101">
        <v>40.0</v>
      </c>
      <c r="L74" s="150">
        <v>16.0</v>
      </c>
      <c r="M74" s="155">
        <f t="shared" ref="M74:P74" si="67">M$1*$G74+M$2*$H74+M$3*$I74+M$4*$J74+M$5*$K74+M$6*$L74</f>
        <v>370</v>
      </c>
      <c r="N74" s="155">
        <f t="shared" si="67"/>
        <v>131</v>
      </c>
      <c r="O74" s="156">
        <f t="shared" si="67"/>
        <v>179</v>
      </c>
      <c r="P74" s="156">
        <f t="shared" si="67"/>
        <v>164</v>
      </c>
    </row>
    <row r="75">
      <c r="A75" s="132"/>
      <c r="B75" s="132"/>
      <c r="C75" s="74">
        <v>0.0</v>
      </c>
      <c r="D75" s="144">
        <f t="shared" si="61"/>
        <v>67</v>
      </c>
      <c r="E75" s="145">
        <v>3809.0</v>
      </c>
      <c r="F75" s="73">
        <v>1110.0</v>
      </c>
      <c r="G75" s="146">
        <v>234.0</v>
      </c>
      <c r="H75" s="147">
        <v>189.0</v>
      </c>
      <c r="I75" s="148">
        <v>133.0</v>
      </c>
      <c r="J75" s="149">
        <v>267.0</v>
      </c>
      <c r="K75" s="101">
        <v>42.0</v>
      </c>
      <c r="L75" s="150">
        <v>36.0</v>
      </c>
      <c r="M75" s="155">
        <f t="shared" ref="M75:P75" si="68">M$1*$G75+M$2*$H75+M$3*$I75+M$4*$J75+M$5*$K75+M$6*$L75</f>
        <v>234</v>
      </c>
      <c r="N75" s="155">
        <f t="shared" si="68"/>
        <v>189</v>
      </c>
      <c r="O75" s="156">
        <f t="shared" si="68"/>
        <v>133</v>
      </c>
      <c r="P75" s="156">
        <f t="shared" si="68"/>
        <v>267</v>
      </c>
    </row>
    <row r="76">
      <c r="A76" s="132"/>
      <c r="B76" s="132"/>
      <c r="C76" s="74">
        <v>0.0</v>
      </c>
      <c r="D76" s="144">
        <f t="shared" si="61"/>
        <v>68</v>
      </c>
      <c r="E76" s="145">
        <v>3773.0</v>
      </c>
      <c r="F76" s="73">
        <v>1395.0</v>
      </c>
      <c r="G76" s="146">
        <v>187.0</v>
      </c>
      <c r="H76" s="147">
        <v>150.0</v>
      </c>
      <c r="I76" s="148">
        <v>124.0</v>
      </c>
      <c r="J76" s="149">
        <v>333.0</v>
      </c>
      <c r="K76" s="101">
        <v>52.0</v>
      </c>
      <c r="L76" s="150">
        <v>56.0</v>
      </c>
      <c r="M76" s="155">
        <f t="shared" ref="M76:P76" si="69">M$1*$G76+M$2*$H76+M$3*$I76+M$4*$J76+M$5*$K76+M$6*$L76</f>
        <v>187</v>
      </c>
      <c r="N76" s="155">
        <f t="shared" si="69"/>
        <v>150</v>
      </c>
      <c r="O76" s="156">
        <f t="shared" si="69"/>
        <v>124</v>
      </c>
      <c r="P76" s="156">
        <f t="shared" si="69"/>
        <v>333</v>
      </c>
    </row>
    <row r="77">
      <c r="A77" s="132"/>
      <c r="B77" s="132"/>
      <c r="C77" s="74">
        <v>0.0</v>
      </c>
      <c r="D77" s="144">
        <f t="shared" si="61"/>
        <v>69</v>
      </c>
      <c r="E77" s="145">
        <v>3739.0</v>
      </c>
      <c r="F77" s="73">
        <v>1078.0</v>
      </c>
      <c r="G77" s="146">
        <v>257.0</v>
      </c>
      <c r="H77" s="147">
        <v>147.0</v>
      </c>
      <c r="I77" s="148">
        <v>168.0</v>
      </c>
      <c r="J77" s="149">
        <v>276.0</v>
      </c>
      <c r="K77" s="101">
        <v>47.0</v>
      </c>
      <c r="L77" s="150">
        <v>9.0</v>
      </c>
      <c r="M77" s="155">
        <f t="shared" ref="M77:P77" si="70">M$1*$G77+M$2*$H77+M$3*$I77+M$4*$J77+M$5*$K77+M$6*$L77</f>
        <v>257</v>
      </c>
      <c r="N77" s="155">
        <f t="shared" si="70"/>
        <v>147</v>
      </c>
      <c r="O77" s="156">
        <f t="shared" si="70"/>
        <v>168</v>
      </c>
      <c r="P77" s="156">
        <f t="shared" si="70"/>
        <v>276</v>
      </c>
    </row>
    <row r="78">
      <c r="A78" s="132"/>
      <c r="B78" s="132"/>
      <c r="C78" s="74">
        <v>0.0</v>
      </c>
      <c r="D78" s="144">
        <f t="shared" si="61"/>
        <v>70</v>
      </c>
      <c r="E78" s="145">
        <v>3040.0</v>
      </c>
      <c r="F78" s="73">
        <v>1079.0</v>
      </c>
      <c r="G78" s="146">
        <v>254.0</v>
      </c>
      <c r="H78" s="147">
        <v>72.0</v>
      </c>
      <c r="I78" s="148">
        <v>305.0</v>
      </c>
      <c r="J78" s="149">
        <v>233.0</v>
      </c>
      <c r="K78" s="101">
        <v>40.0</v>
      </c>
      <c r="L78" s="150">
        <v>5.0</v>
      </c>
      <c r="M78" s="155">
        <f t="shared" ref="M78:P78" si="71">M$1*$G78+M$2*$H78+M$3*$I78+M$4*$J78+M$5*$K78+M$6*$L78</f>
        <v>254</v>
      </c>
      <c r="N78" s="155">
        <f t="shared" si="71"/>
        <v>72</v>
      </c>
      <c r="O78" s="156">
        <f t="shared" si="71"/>
        <v>305</v>
      </c>
      <c r="P78" s="156">
        <f t="shared" si="71"/>
        <v>233</v>
      </c>
    </row>
    <row r="79">
      <c r="A79" s="132"/>
      <c r="B79" s="132"/>
      <c r="C79" s="74">
        <v>0.0</v>
      </c>
      <c r="D79" s="144">
        <f t="shared" si="61"/>
        <v>71</v>
      </c>
      <c r="E79" s="145">
        <v>3721.0</v>
      </c>
      <c r="F79" s="73">
        <v>1209.0</v>
      </c>
      <c r="G79" s="146">
        <v>280.0</v>
      </c>
      <c r="H79" s="147">
        <v>151.0</v>
      </c>
      <c r="I79" s="148">
        <v>150.0</v>
      </c>
      <c r="J79" s="149">
        <v>231.0</v>
      </c>
      <c r="K79" s="101">
        <v>61.0</v>
      </c>
      <c r="L79" s="150">
        <v>36.0</v>
      </c>
      <c r="M79" s="155">
        <f t="shared" ref="M79:P79" si="72">M$1*$G79+M$2*$H79+M$3*$I79+M$4*$J79+M$5*$K79+M$6*$L79</f>
        <v>280</v>
      </c>
      <c r="N79" s="155">
        <f t="shared" si="72"/>
        <v>151</v>
      </c>
      <c r="O79" s="156">
        <f t="shared" si="72"/>
        <v>150</v>
      </c>
      <c r="P79" s="156">
        <f t="shared" si="72"/>
        <v>231</v>
      </c>
    </row>
    <row r="80">
      <c r="A80" s="132"/>
      <c r="B80" s="132"/>
      <c r="C80" s="74">
        <v>0.0</v>
      </c>
      <c r="D80" s="144">
        <f t="shared" si="61"/>
        <v>72</v>
      </c>
      <c r="E80" s="145">
        <v>3813.0</v>
      </c>
      <c r="F80" s="73">
        <v>1435.0</v>
      </c>
      <c r="G80" s="146">
        <v>183.0</v>
      </c>
      <c r="H80" s="147">
        <v>232.0</v>
      </c>
      <c r="I80" s="148">
        <v>83.0</v>
      </c>
      <c r="J80" s="149">
        <v>314.0</v>
      </c>
      <c r="K80" s="101">
        <v>41.0</v>
      </c>
      <c r="L80" s="150">
        <v>56.0</v>
      </c>
      <c r="M80" s="155">
        <f t="shared" ref="M80:P80" si="73">M$1*$G80+M$2*$H80+M$3*$I80+M$4*$J80+M$5*$K80+M$6*$L80</f>
        <v>183</v>
      </c>
      <c r="N80" s="155">
        <f t="shared" si="73"/>
        <v>232</v>
      </c>
      <c r="O80" s="156">
        <f t="shared" si="73"/>
        <v>83</v>
      </c>
      <c r="P80" s="156">
        <f t="shared" si="73"/>
        <v>314</v>
      </c>
    </row>
    <row r="81">
      <c r="A81" s="132"/>
      <c r="B81" s="132"/>
      <c r="C81" s="74">
        <v>0.0</v>
      </c>
      <c r="D81" s="144">
        <f t="shared" si="61"/>
        <v>73</v>
      </c>
      <c r="E81" s="145">
        <v>3733.0</v>
      </c>
      <c r="F81" s="73">
        <v>1339.0</v>
      </c>
      <c r="G81" s="146">
        <v>226.0</v>
      </c>
      <c r="H81" s="147">
        <v>149.0</v>
      </c>
      <c r="I81" s="148">
        <v>150.0</v>
      </c>
      <c r="J81" s="149">
        <v>305.0</v>
      </c>
      <c r="K81" s="101">
        <v>40.0</v>
      </c>
      <c r="L81" s="150">
        <v>47.0</v>
      </c>
      <c r="M81" s="155">
        <f t="shared" ref="M81:P81" si="74">M$1*$G81+M$2*$H81+M$3*$I81+M$4*$J81+M$5*$K81+M$6*$L81</f>
        <v>226</v>
      </c>
      <c r="N81" s="155">
        <f t="shared" si="74"/>
        <v>149</v>
      </c>
      <c r="O81" s="156">
        <f t="shared" si="74"/>
        <v>150</v>
      </c>
      <c r="P81" s="156">
        <f t="shared" si="74"/>
        <v>305</v>
      </c>
    </row>
    <row r="82">
      <c r="A82" s="132"/>
      <c r="B82" s="132"/>
      <c r="C82" s="74">
        <v>0.0</v>
      </c>
      <c r="D82" s="144">
        <f t="shared" si="61"/>
        <v>74</v>
      </c>
      <c r="E82" s="145">
        <v>3724.0</v>
      </c>
      <c r="F82" s="73">
        <v>1378.0</v>
      </c>
      <c r="G82" s="146">
        <v>223.0</v>
      </c>
      <c r="H82" s="147">
        <v>154.0</v>
      </c>
      <c r="I82" s="148">
        <v>140.0</v>
      </c>
      <c r="J82" s="149">
        <v>304.0</v>
      </c>
      <c r="K82" s="101">
        <v>39.0</v>
      </c>
      <c r="L82" s="150">
        <v>66.0</v>
      </c>
      <c r="M82" s="155">
        <f t="shared" ref="M82:P82" si="75">M$1*$G82+M$2*$H82+M$3*$I82+M$4*$J82+M$5*$K82+M$6*$L82</f>
        <v>223</v>
      </c>
      <c r="N82" s="155">
        <f t="shared" si="75"/>
        <v>154</v>
      </c>
      <c r="O82" s="156">
        <f t="shared" si="75"/>
        <v>140</v>
      </c>
      <c r="P82" s="156">
        <f t="shared" si="75"/>
        <v>304</v>
      </c>
    </row>
    <row r="83">
      <c r="A83" s="132"/>
      <c r="B83" s="132"/>
      <c r="C83" s="74">
        <v>0.0</v>
      </c>
      <c r="D83" s="144">
        <f t="shared" si="61"/>
        <v>75</v>
      </c>
      <c r="E83" s="145">
        <v>3718.0</v>
      </c>
      <c r="F83" s="73">
        <v>1123.0</v>
      </c>
      <c r="G83" s="146">
        <v>449.0</v>
      </c>
      <c r="H83" s="147">
        <v>105.0</v>
      </c>
      <c r="I83" s="148">
        <v>146.0</v>
      </c>
      <c r="J83" s="149">
        <v>133.0</v>
      </c>
      <c r="K83" s="101">
        <v>78.0</v>
      </c>
      <c r="L83" s="150">
        <v>17.0</v>
      </c>
      <c r="M83" s="155">
        <f t="shared" ref="M83:P83" si="76">M$1*$G83+M$2*$H83+M$3*$I83+M$4*$J83+M$5*$K83+M$6*$L83</f>
        <v>449</v>
      </c>
      <c r="N83" s="155">
        <f t="shared" si="76"/>
        <v>105</v>
      </c>
      <c r="O83" s="156">
        <f t="shared" si="76"/>
        <v>146</v>
      </c>
      <c r="P83" s="156">
        <f t="shared" si="76"/>
        <v>133</v>
      </c>
    </row>
    <row r="84">
      <c r="A84" s="132"/>
      <c r="B84" s="132"/>
      <c r="C84" s="74">
        <v>0.0</v>
      </c>
      <c r="D84" s="144">
        <f t="shared" si="61"/>
        <v>76</v>
      </c>
      <c r="E84" s="145">
        <v>3768.0</v>
      </c>
      <c r="F84" s="73">
        <v>1231.0</v>
      </c>
      <c r="G84" s="146">
        <v>255.0</v>
      </c>
      <c r="H84" s="147">
        <v>154.0</v>
      </c>
      <c r="I84" s="148">
        <v>144.0</v>
      </c>
      <c r="J84" s="149">
        <v>277.0</v>
      </c>
      <c r="K84" s="101">
        <v>51.0</v>
      </c>
      <c r="L84" s="150">
        <v>48.0</v>
      </c>
      <c r="M84" s="155">
        <f t="shared" ref="M84:P84" si="77">M$1*$G84+M$2*$H84+M$3*$I84+M$4*$J84+M$5*$K84+M$6*$L84</f>
        <v>255</v>
      </c>
      <c r="N84" s="155">
        <f t="shared" si="77"/>
        <v>154</v>
      </c>
      <c r="O84" s="156">
        <f t="shared" si="77"/>
        <v>144</v>
      </c>
      <c r="P84" s="156">
        <f t="shared" si="77"/>
        <v>277</v>
      </c>
    </row>
    <row r="85">
      <c r="A85" s="132"/>
      <c r="B85" s="132"/>
      <c r="C85" s="74">
        <v>0.0</v>
      </c>
      <c r="D85" s="144">
        <f t="shared" si="61"/>
        <v>77</v>
      </c>
      <c r="E85" s="145">
        <v>3708.0</v>
      </c>
      <c r="F85" s="73">
        <v>1226.0</v>
      </c>
      <c r="G85" s="146">
        <v>333.0</v>
      </c>
      <c r="H85" s="147">
        <v>124.0</v>
      </c>
      <c r="I85" s="148">
        <v>154.0</v>
      </c>
      <c r="J85" s="149">
        <v>245.0</v>
      </c>
      <c r="K85" s="101">
        <v>45.0</v>
      </c>
      <c r="L85" s="150">
        <v>35.0</v>
      </c>
      <c r="M85" s="155">
        <f t="shared" ref="M85:P85" si="78">M$1*$G85+M$2*$H85+M$3*$I85+M$4*$J85+M$5*$K85+M$6*$L85</f>
        <v>333</v>
      </c>
      <c r="N85" s="155">
        <f t="shared" si="78"/>
        <v>124</v>
      </c>
      <c r="O85" s="156">
        <f t="shared" si="78"/>
        <v>154</v>
      </c>
      <c r="P85" s="156">
        <f t="shared" si="78"/>
        <v>245</v>
      </c>
    </row>
    <row r="86">
      <c r="A86" s="132"/>
      <c r="B86" s="132"/>
      <c r="C86" s="74">
        <v>0.0</v>
      </c>
      <c r="D86" s="144">
        <f t="shared" si="61"/>
        <v>78</v>
      </c>
      <c r="E86" s="145">
        <v>3790.0</v>
      </c>
      <c r="F86" s="73">
        <v>1096.0</v>
      </c>
      <c r="G86" s="146">
        <v>230.0</v>
      </c>
      <c r="H86" s="147">
        <v>109.0</v>
      </c>
      <c r="I86" s="148">
        <v>280.0</v>
      </c>
      <c r="J86" s="149">
        <v>283.0</v>
      </c>
      <c r="K86" s="101">
        <v>30.0</v>
      </c>
      <c r="L86" s="150">
        <v>8.0</v>
      </c>
      <c r="M86" s="155">
        <f t="shared" ref="M86:P86" si="79">M$1*$G86+M$2*$H86+M$3*$I86+M$4*$J86+M$5*$K86+M$6*$L86</f>
        <v>230</v>
      </c>
      <c r="N86" s="155">
        <f t="shared" si="79"/>
        <v>109</v>
      </c>
      <c r="O86" s="156">
        <f t="shared" si="79"/>
        <v>280</v>
      </c>
      <c r="P86" s="156">
        <f t="shared" si="79"/>
        <v>283</v>
      </c>
    </row>
    <row r="87">
      <c r="A87" s="132"/>
      <c r="B87" s="132"/>
      <c r="C87" s="74">
        <v>0.0</v>
      </c>
      <c r="D87" s="144">
        <f t="shared" si="61"/>
        <v>79</v>
      </c>
      <c r="E87" s="145">
        <v>3705.0</v>
      </c>
      <c r="F87" s="73">
        <v>1241.0</v>
      </c>
      <c r="G87" s="146">
        <v>347.0</v>
      </c>
      <c r="H87" s="147">
        <v>159.0</v>
      </c>
      <c r="I87" s="148">
        <v>154.0</v>
      </c>
      <c r="J87" s="149">
        <v>225.0</v>
      </c>
      <c r="K87" s="101">
        <v>48.0</v>
      </c>
      <c r="L87" s="150">
        <v>25.0</v>
      </c>
      <c r="M87" s="155">
        <f t="shared" ref="M87:P87" si="80">M$1*$G87+M$2*$H87+M$3*$I87+M$4*$J87+M$5*$K87+M$6*$L87</f>
        <v>347</v>
      </c>
      <c r="N87" s="155">
        <f t="shared" si="80"/>
        <v>159</v>
      </c>
      <c r="O87" s="156">
        <f t="shared" si="80"/>
        <v>154</v>
      </c>
      <c r="P87" s="156">
        <f t="shared" si="80"/>
        <v>225</v>
      </c>
    </row>
    <row r="88">
      <c r="A88" s="132"/>
      <c r="B88" s="132"/>
      <c r="C88" s="74">
        <v>0.0</v>
      </c>
      <c r="D88" s="144">
        <f t="shared" si="61"/>
        <v>80</v>
      </c>
      <c r="E88" s="145">
        <v>3729.0</v>
      </c>
      <c r="F88" s="73">
        <v>1274.0</v>
      </c>
      <c r="G88" s="146">
        <v>287.0</v>
      </c>
      <c r="H88" s="147">
        <v>151.0</v>
      </c>
      <c r="I88" s="148">
        <v>166.0</v>
      </c>
      <c r="J88" s="149">
        <v>270.0</v>
      </c>
      <c r="K88" s="101">
        <v>60.0</v>
      </c>
      <c r="L88" s="150">
        <v>32.0</v>
      </c>
      <c r="M88" s="155">
        <f t="shared" ref="M88:P88" si="81">M$1*$G88+M$2*$H88+M$3*$I88+M$4*$J88+M$5*$K88+M$6*$L88</f>
        <v>287</v>
      </c>
      <c r="N88" s="155">
        <f t="shared" si="81"/>
        <v>151</v>
      </c>
      <c r="O88" s="156">
        <f t="shared" si="81"/>
        <v>166</v>
      </c>
      <c r="P88" s="156">
        <f t="shared" si="81"/>
        <v>270</v>
      </c>
    </row>
    <row r="89">
      <c r="A89" s="132"/>
      <c r="B89" s="132"/>
      <c r="C89" s="74">
        <v>0.0</v>
      </c>
      <c r="D89" s="144">
        <f t="shared" si="61"/>
        <v>81</v>
      </c>
      <c r="E89" s="145">
        <v>3804.0</v>
      </c>
      <c r="F89" s="73">
        <v>1532.0</v>
      </c>
      <c r="G89" s="146">
        <v>206.0</v>
      </c>
      <c r="H89" s="147">
        <v>203.0</v>
      </c>
      <c r="I89" s="148">
        <v>88.0</v>
      </c>
      <c r="J89" s="149">
        <v>339.0</v>
      </c>
      <c r="K89" s="101">
        <v>65.0</v>
      </c>
      <c r="L89" s="150">
        <v>67.0</v>
      </c>
      <c r="M89" s="155">
        <f t="shared" ref="M89:P89" si="82">M$1*$G89+M$2*$H89+M$3*$I89+M$4*$J89+M$5*$K89+M$6*$L89</f>
        <v>206</v>
      </c>
      <c r="N89" s="155">
        <f t="shared" si="82"/>
        <v>203</v>
      </c>
      <c r="O89" s="156">
        <f t="shared" si="82"/>
        <v>88</v>
      </c>
      <c r="P89" s="156">
        <f t="shared" si="82"/>
        <v>339</v>
      </c>
    </row>
    <row r="90">
      <c r="A90" s="132"/>
      <c r="B90" s="132"/>
      <c r="C90" s="74">
        <v>0.0</v>
      </c>
      <c r="D90" s="144">
        <f t="shared" si="61"/>
        <v>82</v>
      </c>
      <c r="E90" s="145">
        <v>3587.0</v>
      </c>
      <c r="F90" s="73">
        <v>1199.0</v>
      </c>
      <c r="G90" s="146">
        <v>298.0</v>
      </c>
      <c r="H90" s="147">
        <v>134.0</v>
      </c>
      <c r="I90" s="148">
        <v>197.0</v>
      </c>
      <c r="J90" s="149">
        <v>271.0</v>
      </c>
      <c r="K90" s="101">
        <v>44.0</v>
      </c>
      <c r="L90" s="150">
        <v>32.0</v>
      </c>
      <c r="M90" s="155">
        <f t="shared" ref="M90:P90" si="83">M$1*$G90+M$2*$H90+M$3*$I90+M$4*$J90+M$5*$K90+M$6*$L90</f>
        <v>298</v>
      </c>
      <c r="N90" s="155">
        <f t="shared" si="83"/>
        <v>134</v>
      </c>
      <c r="O90" s="156">
        <f t="shared" si="83"/>
        <v>197</v>
      </c>
      <c r="P90" s="156">
        <f t="shared" si="83"/>
        <v>271</v>
      </c>
    </row>
    <row r="91">
      <c r="A91" s="132"/>
      <c r="B91" s="132"/>
      <c r="C91" s="74">
        <v>0.0</v>
      </c>
      <c r="D91" s="144">
        <f t="shared" si="61"/>
        <v>83</v>
      </c>
      <c r="E91" s="145">
        <v>3789.0</v>
      </c>
      <c r="F91" s="73">
        <v>1141.0</v>
      </c>
      <c r="G91" s="146">
        <v>270.0</v>
      </c>
      <c r="H91" s="147">
        <v>87.0</v>
      </c>
      <c r="I91" s="148">
        <v>307.0</v>
      </c>
      <c r="J91" s="149">
        <v>276.0</v>
      </c>
      <c r="K91" s="101">
        <v>32.0</v>
      </c>
      <c r="L91" s="150">
        <v>4.0</v>
      </c>
      <c r="M91" s="155">
        <f t="shared" ref="M91:P91" si="84">M$1*$G91+M$2*$H91+M$3*$I91+M$4*$J91+M$5*$K91+M$6*$L91</f>
        <v>270</v>
      </c>
      <c r="N91" s="155">
        <f t="shared" si="84"/>
        <v>87</v>
      </c>
      <c r="O91" s="156">
        <f t="shared" si="84"/>
        <v>307</v>
      </c>
      <c r="P91" s="156">
        <f t="shared" si="84"/>
        <v>276</v>
      </c>
    </row>
    <row r="92">
      <c r="A92" s="132"/>
      <c r="B92" s="132"/>
      <c r="C92" s="74">
        <v>0.0</v>
      </c>
      <c r="D92" s="144">
        <f t="shared" si="61"/>
        <v>84</v>
      </c>
      <c r="E92" s="145">
        <v>3783.0</v>
      </c>
      <c r="F92" s="73">
        <v>1555.0</v>
      </c>
      <c r="G92" s="146">
        <v>202.0</v>
      </c>
      <c r="H92" s="147">
        <v>205.0</v>
      </c>
      <c r="I92" s="148">
        <v>122.0</v>
      </c>
      <c r="J92" s="149">
        <v>332.0</v>
      </c>
      <c r="K92" s="101">
        <v>58.0</v>
      </c>
      <c r="L92" s="150">
        <v>63.0</v>
      </c>
      <c r="M92" s="155">
        <f t="shared" ref="M92:P92" si="85">M$1*$G92+M$2*$H92+M$3*$I92+M$4*$J92+M$5*$K92+M$6*$L92</f>
        <v>202</v>
      </c>
      <c r="N92" s="155">
        <f t="shared" si="85"/>
        <v>205</v>
      </c>
      <c r="O92" s="156">
        <f t="shared" si="85"/>
        <v>122</v>
      </c>
      <c r="P92" s="156">
        <f t="shared" si="85"/>
        <v>332</v>
      </c>
    </row>
    <row r="93">
      <c r="A93" s="132"/>
      <c r="B93" s="132"/>
      <c r="C93" s="74">
        <v>0.0</v>
      </c>
      <c r="D93" s="144">
        <f t="shared" si="61"/>
        <v>85</v>
      </c>
      <c r="E93" s="145">
        <v>3606.0</v>
      </c>
      <c r="F93" s="73">
        <v>1411.0</v>
      </c>
      <c r="G93" s="146">
        <v>299.0</v>
      </c>
      <c r="H93" s="147">
        <v>190.0</v>
      </c>
      <c r="I93" s="148">
        <v>125.0</v>
      </c>
      <c r="J93" s="149">
        <v>262.0</v>
      </c>
      <c r="K93" s="101">
        <v>78.0</v>
      </c>
      <c r="L93" s="150">
        <v>42.0</v>
      </c>
      <c r="M93" s="155">
        <f t="shared" ref="M93:P93" si="86">M$1*$G93+M$2*$H93+M$3*$I93+M$4*$J93+M$5*$K93+M$6*$L93</f>
        <v>299</v>
      </c>
      <c r="N93" s="155">
        <f t="shared" si="86"/>
        <v>190</v>
      </c>
      <c r="O93" s="156">
        <f t="shared" si="86"/>
        <v>125</v>
      </c>
      <c r="P93" s="156">
        <f t="shared" si="86"/>
        <v>262</v>
      </c>
    </row>
    <row r="94">
      <c r="A94" s="132"/>
      <c r="B94" s="132"/>
      <c r="C94" s="74">
        <v>0.0</v>
      </c>
      <c r="D94" s="144">
        <f t="shared" si="61"/>
        <v>86</v>
      </c>
      <c r="E94" s="145">
        <v>3811.0</v>
      </c>
      <c r="F94" s="73">
        <v>1675.0</v>
      </c>
      <c r="G94" s="146">
        <v>144.0</v>
      </c>
      <c r="H94" s="147">
        <v>266.0</v>
      </c>
      <c r="I94" s="148">
        <v>104.0</v>
      </c>
      <c r="J94" s="149">
        <v>348.0</v>
      </c>
      <c r="K94" s="101">
        <v>55.0</v>
      </c>
      <c r="L94" s="150">
        <v>82.0</v>
      </c>
      <c r="M94" s="155">
        <f t="shared" ref="M94:P94" si="87">M$1*$G94+M$2*$H94+M$3*$I94+M$4*$J94+M$5*$K94+M$6*$L94</f>
        <v>144</v>
      </c>
      <c r="N94" s="155">
        <f t="shared" si="87"/>
        <v>266</v>
      </c>
      <c r="O94" s="156">
        <f t="shared" si="87"/>
        <v>104</v>
      </c>
      <c r="P94" s="156">
        <f t="shared" si="87"/>
        <v>348</v>
      </c>
    </row>
    <row r="95">
      <c r="A95" s="132"/>
      <c r="B95" s="132"/>
      <c r="C95" s="74">
        <v>0.0</v>
      </c>
      <c r="D95" s="144">
        <f t="shared" si="61"/>
        <v>87</v>
      </c>
      <c r="E95" s="145">
        <v>3430.0</v>
      </c>
      <c r="F95" s="73">
        <v>1331.0</v>
      </c>
      <c r="G95" s="146">
        <v>238.0</v>
      </c>
      <c r="H95" s="147">
        <v>177.0</v>
      </c>
      <c r="I95" s="148">
        <v>158.0</v>
      </c>
      <c r="J95" s="149">
        <v>330.0</v>
      </c>
      <c r="K95" s="101">
        <v>63.0</v>
      </c>
      <c r="L95" s="150">
        <v>40.0</v>
      </c>
      <c r="M95" s="155">
        <f t="shared" ref="M95:P95" si="88">M$1*$G95+M$2*$H95+M$3*$I95+M$4*$J95+M$5*$K95+M$6*$L95</f>
        <v>238</v>
      </c>
      <c r="N95" s="155">
        <f t="shared" si="88"/>
        <v>177</v>
      </c>
      <c r="O95" s="156">
        <f t="shared" si="88"/>
        <v>158</v>
      </c>
      <c r="P95" s="156">
        <f t="shared" si="88"/>
        <v>330</v>
      </c>
    </row>
    <row r="96">
      <c r="A96" s="132"/>
      <c r="B96" s="132"/>
      <c r="C96" s="74">
        <v>0.0</v>
      </c>
      <c r="D96" s="144">
        <f t="shared" si="61"/>
        <v>88</v>
      </c>
      <c r="E96" s="145">
        <v>3613.0</v>
      </c>
      <c r="F96" s="73">
        <v>1445.0</v>
      </c>
      <c r="G96" s="146">
        <v>218.0</v>
      </c>
      <c r="H96" s="147">
        <v>204.0</v>
      </c>
      <c r="I96" s="148">
        <v>129.0</v>
      </c>
      <c r="J96" s="149">
        <v>347.0</v>
      </c>
      <c r="K96" s="101">
        <v>56.0</v>
      </c>
      <c r="L96" s="150">
        <v>54.0</v>
      </c>
      <c r="M96" s="155">
        <f t="shared" ref="M96:P96" si="89">M$1*$G96+M$2*$H96+M$3*$I96+M$4*$J96+M$5*$K96+M$6*$L96</f>
        <v>218</v>
      </c>
      <c r="N96" s="155">
        <f t="shared" si="89"/>
        <v>204</v>
      </c>
      <c r="O96" s="156">
        <f t="shared" si="89"/>
        <v>129</v>
      </c>
      <c r="P96" s="156">
        <f t="shared" si="89"/>
        <v>347</v>
      </c>
    </row>
    <row r="97">
      <c r="A97" s="132"/>
      <c r="B97" s="132"/>
      <c r="C97" s="74">
        <v>0.0</v>
      </c>
      <c r="D97" s="144">
        <f t="shared" si="61"/>
        <v>89</v>
      </c>
      <c r="E97" s="145">
        <v>3383.0</v>
      </c>
      <c r="F97" s="73">
        <v>1160.0</v>
      </c>
      <c r="G97" s="146">
        <v>325.0</v>
      </c>
      <c r="H97" s="147">
        <v>60.0</v>
      </c>
      <c r="I97" s="148">
        <v>331.0</v>
      </c>
      <c r="J97" s="149">
        <v>246.0</v>
      </c>
      <c r="K97" s="101">
        <v>44.0</v>
      </c>
      <c r="L97" s="150">
        <v>4.0</v>
      </c>
      <c r="M97" s="155">
        <f t="shared" ref="M97:P97" si="90">M$1*$G97+M$2*$H97+M$3*$I97+M$4*$J97+M$5*$K97+M$6*$L97</f>
        <v>325</v>
      </c>
      <c r="N97" s="155">
        <f t="shared" si="90"/>
        <v>60</v>
      </c>
      <c r="O97" s="156">
        <f t="shared" si="90"/>
        <v>331</v>
      </c>
      <c r="P97" s="156">
        <f t="shared" si="90"/>
        <v>246</v>
      </c>
    </row>
    <row r="98">
      <c r="A98" s="132"/>
      <c r="B98" s="132"/>
      <c r="C98" s="74">
        <v>0.0</v>
      </c>
      <c r="D98" s="144">
        <f t="shared" si="61"/>
        <v>90</v>
      </c>
      <c r="E98" s="145">
        <v>3431.0</v>
      </c>
      <c r="F98" s="73">
        <v>1372.0</v>
      </c>
      <c r="G98" s="146">
        <v>295.0</v>
      </c>
      <c r="H98" s="147">
        <v>156.0</v>
      </c>
      <c r="I98" s="148">
        <v>143.0</v>
      </c>
      <c r="J98" s="149">
        <v>295.0</v>
      </c>
      <c r="K98" s="101">
        <v>79.0</v>
      </c>
      <c r="L98" s="150">
        <v>42.0</v>
      </c>
      <c r="M98" s="155">
        <f t="shared" ref="M98:P98" si="91">M$1*$G98+M$2*$H98+M$3*$I98+M$4*$J98+M$5*$K98+M$6*$L98</f>
        <v>295</v>
      </c>
      <c r="N98" s="155">
        <f t="shared" si="91"/>
        <v>156</v>
      </c>
      <c r="O98" s="156">
        <f t="shared" si="91"/>
        <v>143</v>
      </c>
      <c r="P98" s="156">
        <f t="shared" si="91"/>
        <v>295</v>
      </c>
    </row>
    <row r="99">
      <c r="A99" s="132"/>
      <c r="B99" s="132"/>
      <c r="C99" s="74">
        <v>0.0</v>
      </c>
      <c r="D99" s="144">
        <f t="shared" si="61"/>
        <v>91</v>
      </c>
      <c r="E99" s="145">
        <v>3742.0</v>
      </c>
      <c r="F99" s="73">
        <v>1729.0</v>
      </c>
      <c r="G99" s="146">
        <v>169.0</v>
      </c>
      <c r="H99" s="147">
        <v>202.0</v>
      </c>
      <c r="I99" s="148">
        <v>133.0</v>
      </c>
      <c r="J99" s="149">
        <v>360.0</v>
      </c>
      <c r="K99" s="101">
        <v>63.0</v>
      </c>
      <c r="L99" s="150">
        <v>93.0</v>
      </c>
      <c r="M99" s="155">
        <f t="shared" ref="M99:P99" si="92">M$1*$G99+M$2*$H99+M$3*$I99+M$4*$J99+M$5*$K99+M$6*$L99</f>
        <v>169</v>
      </c>
      <c r="N99" s="155">
        <f t="shared" si="92"/>
        <v>202</v>
      </c>
      <c r="O99" s="156">
        <f t="shared" si="92"/>
        <v>133</v>
      </c>
      <c r="P99" s="156">
        <f t="shared" si="92"/>
        <v>360</v>
      </c>
    </row>
    <row r="100">
      <c r="A100" s="132"/>
      <c r="B100" s="132"/>
      <c r="C100" s="74">
        <v>0.0</v>
      </c>
      <c r="D100" s="144">
        <f t="shared" si="61"/>
        <v>92</v>
      </c>
      <c r="E100" s="145">
        <v>3758.0</v>
      </c>
      <c r="F100" s="73">
        <v>1248.0</v>
      </c>
      <c r="G100" s="146">
        <v>453.0</v>
      </c>
      <c r="H100" s="147">
        <v>152.0</v>
      </c>
      <c r="I100" s="148">
        <v>179.0</v>
      </c>
      <c r="J100" s="149">
        <v>153.0</v>
      </c>
      <c r="K100" s="101">
        <v>72.0</v>
      </c>
      <c r="L100" s="150">
        <v>12.0</v>
      </c>
      <c r="M100" s="155">
        <f t="shared" ref="M100:P100" si="93">M$1*$G100+M$2*$H100+M$3*$I100+M$4*$J100+M$5*$K100+M$6*$L100</f>
        <v>453</v>
      </c>
      <c r="N100" s="155">
        <f t="shared" si="93"/>
        <v>152</v>
      </c>
      <c r="O100" s="156">
        <f t="shared" si="93"/>
        <v>179</v>
      </c>
      <c r="P100" s="156">
        <f t="shared" si="93"/>
        <v>153</v>
      </c>
    </row>
    <row r="101">
      <c r="A101" s="132"/>
      <c r="B101" s="132"/>
      <c r="C101" s="74">
        <v>0.0</v>
      </c>
      <c r="D101" s="144">
        <f t="shared" si="61"/>
        <v>93</v>
      </c>
      <c r="E101" s="145">
        <v>3372.0</v>
      </c>
      <c r="F101" s="73">
        <v>1313.0</v>
      </c>
      <c r="G101" s="146">
        <v>300.0</v>
      </c>
      <c r="H101" s="147">
        <v>206.0</v>
      </c>
      <c r="I101" s="148">
        <v>171.0</v>
      </c>
      <c r="J101" s="149">
        <v>280.0</v>
      </c>
      <c r="K101" s="101">
        <v>47.0</v>
      </c>
      <c r="L101" s="150">
        <v>25.0</v>
      </c>
      <c r="M101" s="155">
        <f t="shared" ref="M101:P101" si="94">M$1*$G101+M$2*$H101+M$3*$I101+M$4*$J101+M$5*$K101+M$6*$L101</f>
        <v>300</v>
      </c>
      <c r="N101" s="155">
        <f t="shared" si="94"/>
        <v>206</v>
      </c>
      <c r="O101" s="156">
        <f t="shared" si="94"/>
        <v>171</v>
      </c>
      <c r="P101" s="156">
        <f t="shared" si="94"/>
        <v>280</v>
      </c>
    </row>
    <row r="102">
      <c r="A102" s="132"/>
      <c r="B102" s="132"/>
      <c r="C102" s="74">
        <v>0.0</v>
      </c>
      <c r="D102" s="144">
        <f t="shared" si="61"/>
        <v>94</v>
      </c>
      <c r="E102" s="145">
        <v>3770.0</v>
      </c>
      <c r="F102" s="73">
        <v>1538.0</v>
      </c>
      <c r="G102" s="146">
        <v>220.0</v>
      </c>
      <c r="H102" s="147">
        <v>210.0</v>
      </c>
      <c r="I102" s="148">
        <v>115.0</v>
      </c>
      <c r="J102" s="149">
        <v>370.0</v>
      </c>
      <c r="K102" s="101">
        <v>58.0</v>
      </c>
      <c r="L102" s="150">
        <v>57.0</v>
      </c>
      <c r="M102" s="155">
        <f t="shared" ref="M102:P102" si="95">M$1*$G102+M$2*$H102+M$3*$I102+M$4*$J102+M$5*$K102+M$6*$L102</f>
        <v>220</v>
      </c>
      <c r="N102" s="155">
        <f t="shared" si="95"/>
        <v>210</v>
      </c>
      <c r="O102" s="156">
        <f t="shared" si="95"/>
        <v>115</v>
      </c>
      <c r="P102" s="156">
        <f t="shared" si="95"/>
        <v>370</v>
      </c>
    </row>
    <row r="103">
      <c r="A103" s="132"/>
      <c r="B103" s="132"/>
      <c r="C103" s="74">
        <v>0.0</v>
      </c>
      <c r="D103" s="144">
        <f t="shared" si="61"/>
        <v>95</v>
      </c>
      <c r="E103" s="145">
        <v>3588.0</v>
      </c>
      <c r="F103" s="73">
        <v>1319.0</v>
      </c>
      <c r="G103" s="146">
        <v>338.0</v>
      </c>
      <c r="H103" s="147">
        <v>191.0</v>
      </c>
      <c r="I103" s="148">
        <v>172.0</v>
      </c>
      <c r="J103" s="149">
        <v>243.0</v>
      </c>
      <c r="K103" s="101">
        <v>69.0</v>
      </c>
      <c r="L103" s="150">
        <v>28.0</v>
      </c>
      <c r="M103" s="155">
        <f t="shared" ref="M103:P103" si="96">M$1*$G103+M$2*$H103+M$3*$I103+M$4*$J103+M$5*$K103+M$6*$L103</f>
        <v>338</v>
      </c>
      <c r="N103" s="155">
        <f t="shared" si="96"/>
        <v>191</v>
      </c>
      <c r="O103" s="156">
        <f t="shared" si="96"/>
        <v>172</v>
      </c>
      <c r="P103" s="156">
        <f t="shared" si="96"/>
        <v>243</v>
      </c>
    </row>
    <row r="104">
      <c r="A104" s="132"/>
      <c r="B104" s="132"/>
      <c r="C104" s="74">
        <v>0.0</v>
      </c>
      <c r="D104" s="144">
        <f t="shared" si="61"/>
        <v>96</v>
      </c>
      <c r="E104" s="145">
        <v>3565.0</v>
      </c>
      <c r="F104" s="73">
        <v>1340.0</v>
      </c>
      <c r="G104" s="146">
        <v>313.0</v>
      </c>
      <c r="H104" s="147">
        <v>188.0</v>
      </c>
      <c r="I104" s="148">
        <v>183.0</v>
      </c>
      <c r="J104" s="149">
        <v>284.0</v>
      </c>
      <c r="K104" s="101">
        <v>45.0</v>
      </c>
      <c r="L104" s="150">
        <v>29.0</v>
      </c>
      <c r="M104" s="155">
        <f t="shared" ref="M104:P104" si="97">M$1*$G104+M$2*$H104+M$3*$I104+M$4*$J104+M$5*$K104+M$6*$L104</f>
        <v>313</v>
      </c>
      <c r="N104" s="155">
        <f t="shared" si="97"/>
        <v>188</v>
      </c>
      <c r="O104" s="156">
        <f t="shared" si="97"/>
        <v>183</v>
      </c>
      <c r="P104" s="156">
        <f t="shared" si="97"/>
        <v>284</v>
      </c>
    </row>
    <row r="105">
      <c r="A105" s="132"/>
      <c r="B105" s="132"/>
      <c r="C105" s="74">
        <v>0.0</v>
      </c>
      <c r="D105" s="144">
        <f t="shared" si="61"/>
        <v>97</v>
      </c>
      <c r="E105" s="145">
        <v>3464.0</v>
      </c>
      <c r="F105" s="73">
        <v>1289.0</v>
      </c>
      <c r="G105" s="146">
        <v>359.0</v>
      </c>
      <c r="H105" s="147">
        <v>126.0</v>
      </c>
      <c r="I105" s="148">
        <v>221.0</v>
      </c>
      <c r="J105" s="149">
        <v>275.0</v>
      </c>
      <c r="K105" s="101">
        <v>41.0</v>
      </c>
      <c r="L105" s="150">
        <v>28.0</v>
      </c>
      <c r="M105" s="155">
        <f t="shared" ref="M105:P105" si="98">M$1*$G105+M$2*$H105+M$3*$I105+M$4*$J105+M$5*$K105+M$6*$L105</f>
        <v>359</v>
      </c>
      <c r="N105" s="155">
        <f t="shared" si="98"/>
        <v>126</v>
      </c>
      <c r="O105" s="156">
        <f t="shared" si="98"/>
        <v>221</v>
      </c>
      <c r="P105" s="156">
        <f t="shared" si="98"/>
        <v>275</v>
      </c>
    </row>
    <row r="106">
      <c r="A106" s="132"/>
      <c r="B106" s="132"/>
      <c r="C106" s="74">
        <v>0.0</v>
      </c>
      <c r="D106" s="144">
        <f t="shared" si="61"/>
        <v>98</v>
      </c>
      <c r="E106" s="145">
        <v>3743.0</v>
      </c>
      <c r="F106" s="73">
        <v>1478.0</v>
      </c>
      <c r="G106" s="146">
        <v>250.0</v>
      </c>
      <c r="H106" s="147">
        <v>175.0</v>
      </c>
      <c r="I106" s="148">
        <v>174.0</v>
      </c>
      <c r="J106" s="149">
        <v>337.0</v>
      </c>
      <c r="K106" s="101">
        <v>64.0</v>
      </c>
      <c r="L106" s="150">
        <v>60.0</v>
      </c>
      <c r="M106" s="155">
        <f t="shared" ref="M106:P106" si="99">M$1*$G106+M$2*$H106+M$3*$I106+M$4*$J106+M$5*$K106+M$6*$L106</f>
        <v>250</v>
      </c>
      <c r="N106" s="155">
        <f t="shared" si="99"/>
        <v>175</v>
      </c>
      <c r="O106" s="156">
        <f t="shared" si="99"/>
        <v>174</v>
      </c>
      <c r="P106" s="156">
        <f t="shared" si="99"/>
        <v>337</v>
      </c>
    </row>
    <row r="107">
      <c r="A107" s="132"/>
      <c r="B107" s="132"/>
      <c r="C107" s="74">
        <v>0.0</v>
      </c>
      <c r="D107" s="144">
        <f t="shared" si="61"/>
        <v>99</v>
      </c>
      <c r="E107" s="145">
        <v>3748.0</v>
      </c>
      <c r="F107" s="73">
        <v>1374.0</v>
      </c>
      <c r="G107" s="146">
        <v>326.0</v>
      </c>
      <c r="H107" s="147">
        <v>168.0</v>
      </c>
      <c r="I107" s="148">
        <v>223.0</v>
      </c>
      <c r="J107" s="149">
        <v>289.0</v>
      </c>
      <c r="K107" s="101">
        <v>51.0</v>
      </c>
      <c r="L107" s="150">
        <v>21.0</v>
      </c>
      <c r="M107" s="155">
        <f t="shared" ref="M107:P107" si="100">M$1*$G107+M$2*$H107+M$3*$I107+M$4*$J107+M$5*$K107+M$6*$L107</f>
        <v>326</v>
      </c>
      <c r="N107" s="155">
        <f t="shared" si="100"/>
        <v>168</v>
      </c>
      <c r="O107" s="156">
        <f t="shared" si="100"/>
        <v>223</v>
      </c>
      <c r="P107" s="156">
        <f t="shared" si="100"/>
        <v>289</v>
      </c>
    </row>
    <row r="108">
      <c r="A108" s="132"/>
      <c r="B108" s="132"/>
      <c r="C108" s="74">
        <v>0.0</v>
      </c>
      <c r="D108" s="144">
        <f t="shared" si="61"/>
        <v>100</v>
      </c>
      <c r="E108" s="145">
        <v>3772.0</v>
      </c>
      <c r="F108" s="73">
        <v>1549.0</v>
      </c>
      <c r="G108" s="146">
        <v>248.0</v>
      </c>
      <c r="H108" s="147">
        <v>205.0</v>
      </c>
      <c r="I108" s="148">
        <v>139.0</v>
      </c>
      <c r="J108" s="149">
        <v>361.0</v>
      </c>
      <c r="K108" s="101">
        <v>57.0</v>
      </c>
      <c r="L108" s="150">
        <v>68.0</v>
      </c>
      <c r="M108" s="155">
        <f t="shared" ref="M108:P108" si="101">M$1*$G108+M$2*$H108+M$3*$I108+M$4*$J108+M$5*$K108+M$6*$L108</f>
        <v>248</v>
      </c>
      <c r="N108" s="155">
        <f t="shared" si="101"/>
        <v>205</v>
      </c>
      <c r="O108" s="156">
        <f t="shared" si="101"/>
        <v>139</v>
      </c>
      <c r="P108" s="156">
        <f t="shared" si="101"/>
        <v>361</v>
      </c>
    </row>
    <row r="109">
      <c r="A109" s="132"/>
      <c r="B109" s="132"/>
      <c r="C109" s="74">
        <v>0.0</v>
      </c>
      <c r="D109" s="144">
        <f t="shared" si="61"/>
        <v>101</v>
      </c>
      <c r="E109" s="145">
        <v>3723.0</v>
      </c>
      <c r="F109" s="73">
        <v>1321.0</v>
      </c>
      <c r="G109" s="146">
        <v>355.0</v>
      </c>
      <c r="H109" s="147">
        <v>185.0</v>
      </c>
      <c r="I109" s="148">
        <v>189.0</v>
      </c>
      <c r="J109" s="149">
        <v>281.0</v>
      </c>
      <c r="K109" s="101">
        <v>58.0</v>
      </c>
      <c r="L109" s="150">
        <v>21.0</v>
      </c>
      <c r="M109" s="155">
        <f t="shared" ref="M109:P109" si="102">M$1*$G109+M$2*$H109+M$3*$I109+M$4*$J109+M$5*$K109+M$6*$L109</f>
        <v>355</v>
      </c>
      <c r="N109" s="155">
        <f t="shared" si="102"/>
        <v>185</v>
      </c>
      <c r="O109" s="156">
        <f t="shared" si="102"/>
        <v>189</v>
      </c>
      <c r="P109" s="156">
        <f t="shared" si="102"/>
        <v>281</v>
      </c>
    </row>
    <row r="110">
      <c r="A110" s="132"/>
      <c r="B110" s="132"/>
      <c r="C110" s="74">
        <v>0.0</v>
      </c>
      <c r="D110" s="144">
        <f t="shared" si="61"/>
        <v>102</v>
      </c>
      <c r="E110" s="145">
        <v>3382.0</v>
      </c>
      <c r="F110" s="73">
        <v>1427.0</v>
      </c>
      <c r="G110" s="146">
        <v>343.0</v>
      </c>
      <c r="H110" s="147">
        <v>193.0</v>
      </c>
      <c r="I110" s="148">
        <v>179.0</v>
      </c>
      <c r="J110" s="149">
        <v>300.0</v>
      </c>
      <c r="K110" s="101">
        <v>53.0</v>
      </c>
      <c r="L110" s="150">
        <v>26.0</v>
      </c>
      <c r="M110" s="155">
        <f t="shared" ref="M110:P110" si="103">M$1*$G110+M$2*$H110+M$3*$I110+M$4*$J110+M$5*$K110+M$6*$L110</f>
        <v>343</v>
      </c>
      <c r="N110" s="155">
        <f t="shared" si="103"/>
        <v>193</v>
      </c>
      <c r="O110" s="156">
        <f t="shared" si="103"/>
        <v>179</v>
      </c>
      <c r="P110" s="156">
        <f t="shared" si="103"/>
        <v>300</v>
      </c>
    </row>
    <row r="111">
      <c r="A111" s="132"/>
      <c r="B111" s="132"/>
      <c r="C111" s="74">
        <v>0.0</v>
      </c>
      <c r="D111" s="144">
        <f t="shared" si="61"/>
        <v>103</v>
      </c>
      <c r="E111" s="145">
        <v>3843.0</v>
      </c>
      <c r="F111" s="73">
        <v>1724.0</v>
      </c>
      <c r="G111" s="146">
        <v>168.0</v>
      </c>
      <c r="H111" s="147">
        <v>241.0</v>
      </c>
      <c r="I111" s="148">
        <v>128.0</v>
      </c>
      <c r="J111" s="149">
        <v>410.0</v>
      </c>
      <c r="K111" s="101">
        <v>76.0</v>
      </c>
      <c r="L111" s="150">
        <v>92.0</v>
      </c>
      <c r="M111" s="155">
        <f t="shared" ref="M111:P111" si="104">M$1*$G111+M$2*$H111+M$3*$I111+M$4*$J111+M$5*$K111+M$6*$L111</f>
        <v>168</v>
      </c>
      <c r="N111" s="155">
        <f t="shared" si="104"/>
        <v>241</v>
      </c>
      <c r="O111" s="156">
        <f t="shared" si="104"/>
        <v>128</v>
      </c>
      <c r="P111" s="156">
        <f t="shared" si="104"/>
        <v>410</v>
      </c>
    </row>
    <row r="112">
      <c r="A112" s="132"/>
      <c r="B112" s="132"/>
      <c r="C112" s="74">
        <v>0.0</v>
      </c>
      <c r="D112" s="144">
        <f t="shared" si="61"/>
        <v>104</v>
      </c>
      <c r="E112" s="145">
        <v>3841.0</v>
      </c>
      <c r="F112" s="73">
        <v>2257.0</v>
      </c>
      <c r="G112" s="146">
        <v>138.0</v>
      </c>
      <c r="H112" s="147">
        <v>293.0</v>
      </c>
      <c r="I112" s="148">
        <v>108.0</v>
      </c>
      <c r="J112" s="149">
        <v>415.0</v>
      </c>
      <c r="K112" s="101">
        <v>54.0</v>
      </c>
      <c r="L112" s="150">
        <v>115.0</v>
      </c>
      <c r="M112" s="155">
        <f t="shared" ref="M112:P112" si="105">M$1*$G112+M$2*$H112+M$3*$I112+M$4*$J112+M$5*$K112+M$6*$L112</f>
        <v>138</v>
      </c>
      <c r="N112" s="155">
        <f t="shared" si="105"/>
        <v>293</v>
      </c>
      <c r="O112" s="156">
        <f t="shared" si="105"/>
        <v>108</v>
      </c>
      <c r="P112" s="156">
        <f t="shared" si="105"/>
        <v>415</v>
      </c>
    </row>
    <row r="113">
      <c r="A113" s="132"/>
      <c r="B113" s="132"/>
      <c r="C113" s="74">
        <v>0.0</v>
      </c>
      <c r="D113" s="144">
        <f t="shared" si="61"/>
        <v>105</v>
      </c>
      <c r="E113" s="145">
        <v>3544.0</v>
      </c>
      <c r="F113" s="73">
        <v>1407.0</v>
      </c>
      <c r="G113" s="146">
        <v>426.0</v>
      </c>
      <c r="H113" s="147">
        <v>196.0</v>
      </c>
      <c r="I113" s="148">
        <v>200.0</v>
      </c>
      <c r="J113" s="149">
        <v>238.0</v>
      </c>
      <c r="K113" s="101">
        <v>59.0</v>
      </c>
      <c r="L113" s="150">
        <v>19.0</v>
      </c>
      <c r="M113" s="155">
        <f t="shared" ref="M113:P113" si="106">M$1*$G113+M$2*$H113+M$3*$I113+M$4*$J113+M$5*$K113+M$6*$L113</f>
        <v>426</v>
      </c>
      <c r="N113" s="155">
        <f t="shared" si="106"/>
        <v>196</v>
      </c>
      <c r="O113" s="156">
        <f t="shared" si="106"/>
        <v>200</v>
      </c>
      <c r="P113" s="156">
        <f t="shared" si="106"/>
        <v>238</v>
      </c>
    </row>
    <row r="114">
      <c r="A114" s="132"/>
      <c r="B114" s="132"/>
      <c r="C114" s="74">
        <v>0.0</v>
      </c>
      <c r="D114" s="144">
        <f t="shared" si="61"/>
        <v>106</v>
      </c>
      <c r="E114" s="145">
        <v>3855.0</v>
      </c>
      <c r="F114" s="73">
        <v>1770.0</v>
      </c>
      <c r="G114" s="146">
        <v>169.0</v>
      </c>
      <c r="H114" s="147">
        <v>244.0</v>
      </c>
      <c r="I114" s="148">
        <v>122.0</v>
      </c>
      <c r="J114" s="149">
        <v>440.0</v>
      </c>
      <c r="K114" s="101">
        <v>61.0</v>
      </c>
      <c r="L114" s="150">
        <v>114.0</v>
      </c>
      <c r="M114" s="155">
        <f t="shared" ref="M114:P114" si="107">M$1*$G114+M$2*$H114+M$3*$I114+M$4*$J114+M$5*$K114+M$6*$L114</f>
        <v>169</v>
      </c>
      <c r="N114" s="155">
        <f t="shared" si="107"/>
        <v>244</v>
      </c>
      <c r="O114" s="156">
        <f t="shared" si="107"/>
        <v>122</v>
      </c>
      <c r="P114" s="156">
        <f t="shared" si="107"/>
        <v>440</v>
      </c>
    </row>
    <row r="115">
      <c r="A115" s="132"/>
      <c r="B115" s="132"/>
      <c r="C115" s="74">
        <v>0.0</v>
      </c>
      <c r="D115" s="144">
        <f t="shared" si="61"/>
        <v>107</v>
      </c>
      <c r="E115" s="145">
        <v>3610.0</v>
      </c>
      <c r="F115" s="73">
        <v>1503.0</v>
      </c>
      <c r="G115" s="146">
        <v>361.0</v>
      </c>
      <c r="H115" s="147">
        <v>160.0</v>
      </c>
      <c r="I115" s="148">
        <v>176.0</v>
      </c>
      <c r="J115" s="149">
        <v>363.0</v>
      </c>
      <c r="K115" s="101">
        <v>69.0</v>
      </c>
      <c r="L115" s="150">
        <v>34.0</v>
      </c>
      <c r="M115" s="155">
        <f t="shared" ref="M115:P115" si="108">M$1*$G115+M$2*$H115+M$3*$I115+M$4*$J115+M$5*$K115+M$6*$L115</f>
        <v>361</v>
      </c>
      <c r="N115" s="155">
        <f t="shared" si="108"/>
        <v>160</v>
      </c>
      <c r="O115" s="156">
        <f t="shared" si="108"/>
        <v>176</v>
      </c>
      <c r="P115" s="156">
        <f t="shared" si="108"/>
        <v>363</v>
      </c>
    </row>
    <row r="116">
      <c r="A116" s="132"/>
      <c r="B116" s="132"/>
      <c r="C116" s="74">
        <v>0.0</v>
      </c>
      <c r="D116" s="144">
        <f t="shared" si="61"/>
        <v>108</v>
      </c>
      <c r="E116" s="145">
        <v>3807.0</v>
      </c>
      <c r="F116" s="73">
        <v>1458.0</v>
      </c>
      <c r="G116" s="146">
        <v>361.0</v>
      </c>
      <c r="H116" s="147">
        <v>202.0</v>
      </c>
      <c r="I116" s="148">
        <v>209.0</v>
      </c>
      <c r="J116" s="149">
        <v>320.0</v>
      </c>
      <c r="K116" s="101">
        <v>49.0</v>
      </c>
      <c r="L116" s="150">
        <v>24.0</v>
      </c>
      <c r="M116" s="155">
        <f t="shared" ref="M116:P116" si="109">M$1*$G116+M$2*$H116+M$3*$I116+M$4*$J116+M$5*$K116+M$6*$L116</f>
        <v>361</v>
      </c>
      <c r="N116" s="155">
        <f t="shared" si="109"/>
        <v>202</v>
      </c>
      <c r="O116" s="156">
        <f t="shared" si="109"/>
        <v>209</v>
      </c>
      <c r="P116" s="156">
        <f t="shared" si="109"/>
        <v>320</v>
      </c>
    </row>
    <row r="117">
      <c r="A117" s="132"/>
      <c r="B117" s="132"/>
      <c r="C117" s="74">
        <v>0.0</v>
      </c>
      <c r="D117" s="144">
        <f t="shared" si="61"/>
        <v>109</v>
      </c>
      <c r="E117" s="145">
        <v>3361.0</v>
      </c>
      <c r="F117" s="73">
        <v>1596.0</v>
      </c>
      <c r="G117" s="146">
        <v>285.0</v>
      </c>
      <c r="H117" s="147">
        <v>204.0</v>
      </c>
      <c r="I117" s="148">
        <v>183.0</v>
      </c>
      <c r="J117" s="149">
        <v>393.0</v>
      </c>
      <c r="K117" s="101">
        <v>76.0</v>
      </c>
      <c r="L117" s="150">
        <v>38.0</v>
      </c>
      <c r="M117" s="155">
        <f t="shared" ref="M117:P117" si="110">M$1*$G117+M$2*$H117+M$3*$I117+M$4*$J117+M$5*$K117+M$6*$L117</f>
        <v>285</v>
      </c>
      <c r="N117" s="155">
        <f t="shared" si="110"/>
        <v>204</v>
      </c>
      <c r="O117" s="156">
        <f t="shared" si="110"/>
        <v>183</v>
      </c>
      <c r="P117" s="156">
        <f t="shared" si="110"/>
        <v>393</v>
      </c>
    </row>
    <row r="118">
      <c r="A118" s="132"/>
      <c r="B118" s="132"/>
      <c r="C118" s="74">
        <v>0.0</v>
      </c>
      <c r="D118" s="144">
        <f t="shared" si="61"/>
        <v>110</v>
      </c>
      <c r="E118" s="145">
        <v>3788.0</v>
      </c>
      <c r="F118" s="73">
        <v>1378.0</v>
      </c>
      <c r="G118" s="146">
        <v>350.0</v>
      </c>
      <c r="H118" s="147">
        <v>81.0</v>
      </c>
      <c r="I118" s="148">
        <v>388.0</v>
      </c>
      <c r="J118" s="149">
        <v>324.0</v>
      </c>
      <c r="K118" s="101">
        <v>41.0</v>
      </c>
      <c r="L118" s="150">
        <v>8.0</v>
      </c>
      <c r="M118" s="155">
        <f t="shared" ref="M118:P118" si="111">M$1*$G118+M$2*$H118+M$3*$I118+M$4*$J118+M$5*$K118+M$6*$L118</f>
        <v>350</v>
      </c>
      <c r="N118" s="155">
        <f t="shared" si="111"/>
        <v>81</v>
      </c>
      <c r="O118" s="156">
        <f t="shared" si="111"/>
        <v>388</v>
      </c>
      <c r="P118" s="156">
        <f t="shared" si="111"/>
        <v>324</v>
      </c>
    </row>
    <row r="119">
      <c r="A119" s="132"/>
      <c r="B119" s="132"/>
      <c r="C119" s="74">
        <v>0.0</v>
      </c>
      <c r="D119" s="144">
        <f t="shared" si="61"/>
        <v>111</v>
      </c>
      <c r="E119" s="145">
        <v>3787.0</v>
      </c>
      <c r="F119" s="73">
        <v>1592.0</v>
      </c>
      <c r="G119" s="146">
        <v>338.0</v>
      </c>
      <c r="H119" s="147">
        <v>187.0</v>
      </c>
      <c r="I119" s="148">
        <v>180.0</v>
      </c>
      <c r="J119" s="149">
        <v>374.0</v>
      </c>
      <c r="K119" s="101">
        <v>71.0</v>
      </c>
      <c r="L119" s="150">
        <v>60.0</v>
      </c>
      <c r="M119" s="155">
        <f t="shared" ref="M119:P119" si="112">M$1*$G119+M$2*$H119+M$3*$I119+M$4*$J119+M$5*$K119+M$6*$L119</f>
        <v>338</v>
      </c>
      <c r="N119" s="155">
        <f t="shared" si="112"/>
        <v>187</v>
      </c>
      <c r="O119" s="156">
        <f t="shared" si="112"/>
        <v>180</v>
      </c>
      <c r="P119" s="156">
        <f t="shared" si="112"/>
        <v>374</v>
      </c>
    </row>
    <row r="120">
      <c r="A120" s="132"/>
      <c r="B120" s="132"/>
      <c r="C120" s="74">
        <v>0.0</v>
      </c>
      <c r="D120" s="144">
        <f t="shared" si="61"/>
        <v>112</v>
      </c>
      <c r="E120" s="145">
        <v>3416.0</v>
      </c>
      <c r="F120" s="73">
        <v>1609.0</v>
      </c>
      <c r="G120" s="146">
        <v>317.0</v>
      </c>
      <c r="H120" s="147">
        <v>210.0</v>
      </c>
      <c r="I120" s="148">
        <v>218.0</v>
      </c>
      <c r="J120" s="149">
        <v>356.0</v>
      </c>
      <c r="K120" s="101">
        <v>78.0</v>
      </c>
      <c r="L120" s="150">
        <v>44.0</v>
      </c>
      <c r="M120" s="155">
        <f t="shared" ref="M120:P120" si="113">M$1*$G120+M$2*$H120+M$3*$I120+M$4*$J120+M$5*$K120+M$6*$L120</f>
        <v>317</v>
      </c>
      <c r="N120" s="155">
        <f t="shared" si="113"/>
        <v>210</v>
      </c>
      <c r="O120" s="156">
        <f t="shared" si="113"/>
        <v>218</v>
      </c>
      <c r="P120" s="156">
        <f t="shared" si="113"/>
        <v>356</v>
      </c>
    </row>
    <row r="121">
      <c r="A121" s="132"/>
      <c r="B121" s="132"/>
      <c r="C121" s="74">
        <v>0.0</v>
      </c>
      <c r="D121" s="144">
        <f t="shared" si="61"/>
        <v>113</v>
      </c>
      <c r="E121" s="145">
        <v>3728.0</v>
      </c>
      <c r="F121" s="73">
        <v>1424.0</v>
      </c>
      <c r="G121" s="146">
        <v>340.0</v>
      </c>
      <c r="H121" s="147">
        <v>122.0</v>
      </c>
      <c r="I121" s="148">
        <v>375.0</v>
      </c>
      <c r="J121" s="149">
        <v>354.0</v>
      </c>
      <c r="K121" s="101">
        <v>39.0</v>
      </c>
      <c r="L121" s="150">
        <v>7.0</v>
      </c>
      <c r="M121" s="155">
        <f t="shared" ref="M121:P121" si="114">M$1*$G121+M$2*$H121+M$3*$I121+M$4*$J121+M$5*$K121+M$6*$L121</f>
        <v>340</v>
      </c>
      <c r="N121" s="155">
        <f t="shared" si="114"/>
        <v>122</v>
      </c>
      <c r="O121" s="156">
        <f t="shared" si="114"/>
        <v>375</v>
      </c>
      <c r="P121" s="156">
        <f t="shared" si="114"/>
        <v>354</v>
      </c>
    </row>
    <row r="122">
      <c r="A122" s="132"/>
      <c r="B122" s="132"/>
      <c r="C122" s="74">
        <v>0.0</v>
      </c>
      <c r="D122" s="144">
        <f t="shared" si="61"/>
        <v>114</v>
      </c>
      <c r="E122" s="145">
        <v>3727.0</v>
      </c>
      <c r="F122" s="73">
        <v>1455.0</v>
      </c>
      <c r="G122" s="146">
        <v>380.0</v>
      </c>
      <c r="H122" s="147">
        <v>101.0</v>
      </c>
      <c r="I122" s="148">
        <v>385.0</v>
      </c>
      <c r="J122" s="149">
        <v>325.0</v>
      </c>
      <c r="K122" s="101">
        <v>42.0</v>
      </c>
      <c r="L122" s="150">
        <v>9.0</v>
      </c>
      <c r="M122" s="155">
        <f t="shared" ref="M122:P122" si="115">M$1*$G122+M$2*$H122+M$3*$I122+M$4*$J122+M$5*$K122+M$6*$L122</f>
        <v>380</v>
      </c>
      <c r="N122" s="155">
        <f t="shared" si="115"/>
        <v>101</v>
      </c>
      <c r="O122" s="156">
        <f t="shared" si="115"/>
        <v>385</v>
      </c>
      <c r="P122" s="156">
        <f t="shared" si="115"/>
        <v>325</v>
      </c>
    </row>
    <row r="123">
      <c r="A123" s="132"/>
      <c r="B123" s="132"/>
      <c r="C123" s="74">
        <v>0.0</v>
      </c>
      <c r="D123" s="144">
        <f t="shared" si="61"/>
        <v>115</v>
      </c>
      <c r="E123" s="145">
        <v>3764.0</v>
      </c>
      <c r="F123" s="73">
        <v>1762.0</v>
      </c>
      <c r="G123" s="146">
        <v>238.0</v>
      </c>
      <c r="H123" s="147">
        <v>260.0</v>
      </c>
      <c r="I123" s="148">
        <v>177.0</v>
      </c>
      <c r="J123" s="149">
        <v>451.0</v>
      </c>
      <c r="K123" s="101">
        <v>61.0</v>
      </c>
      <c r="L123" s="150">
        <v>59.0</v>
      </c>
      <c r="M123" s="155">
        <f t="shared" ref="M123:P123" si="116">M$1*$G123+M$2*$H123+M$3*$I123+M$4*$J123+M$5*$K123+M$6*$L123</f>
        <v>238</v>
      </c>
      <c r="N123" s="155">
        <f t="shared" si="116"/>
        <v>260</v>
      </c>
      <c r="O123" s="156">
        <f t="shared" si="116"/>
        <v>177</v>
      </c>
      <c r="P123" s="156">
        <f t="shared" si="116"/>
        <v>451</v>
      </c>
    </row>
    <row r="124">
      <c r="A124" s="132"/>
      <c r="B124" s="132"/>
      <c r="C124" s="74">
        <v>0.0</v>
      </c>
      <c r="D124" s="144">
        <f t="shared" si="61"/>
        <v>116</v>
      </c>
      <c r="E124" s="145">
        <v>3864.0</v>
      </c>
      <c r="F124" s="73">
        <v>1770.0</v>
      </c>
      <c r="G124" s="146">
        <v>282.0</v>
      </c>
      <c r="H124" s="147">
        <v>217.0</v>
      </c>
      <c r="I124" s="148">
        <v>177.0</v>
      </c>
      <c r="J124" s="149">
        <v>421.0</v>
      </c>
      <c r="K124" s="101">
        <v>82.0</v>
      </c>
      <c r="L124" s="150">
        <v>67.0</v>
      </c>
      <c r="M124" s="155">
        <f t="shared" ref="M124:P124" si="117">M$1*$G124+M$2*$H124+M$3*$I124+M$4*$J124+M$5*$K124+M$6*$L124</f>
        <v>282</v>
      </c>
      <c r="N124" s="155">
        <f t="shared" si="117"/>
        <v>217</v>
      </c>
      <c r="O124" s="156">
        <f t="shared" si="117"/>
        <v>177</v>
      </c>
      <c r="P124" s="156">
        <f t="shared" si="117"/>
        <v>421</v>
      </c>
    </row>
    <row r="125">
      <c r="A125" s="132"/>
      <c r="B125" s="132"/>
      <c r="C125" s="74">
        <v>0.0</v>
      </c>
      <c r="D125" s="144">
        <f t="shared" si="61"/>
        <v>117</v>
      </c>
      <c r="E125" s="145">
        <v>3607.0</v>
      </c>
      <c r="F125" s="73">
        <v>1940.0</v>
      </c>
      <c r="G125" s="146">
        <v>277.0</v>
      </c>
      <c r="H125" s="147">
        <v>225.0</v>
      </c>
      <c r="I125" s="148">
        <v>182.0</v>
      </c>
      <c r="J125" s="149">
        <v>442.0</v>
      </c>
      <c r="K125" s="101">
        <v>75.0</v>
      </c>
      <c r="L125" s="150">
        <v>69.0</v>
      </c>
      <c r="M125" s="155">
        <f t="shared" ref="M125:P125" si="118">M$1*$G125+M$2*$H125+M$3*$I125+M$4*$J125+M$5*$K125+M$6*$L125</f>
        <v>277</v>
      </c>
      <c r="N125" s="155">
        <f t="shared" si="118"/>
        <v>225</v>
      </c>
      <c r="O125" s="156">
        <f t="shared" si="118"/>
        <v>182</v>
      </c>
      <c r="P125" s="156">
        <f t="shared" si="118"/>
        <v>442</v>
      </c>
    </row>
    <row r="126">
      <c r="A126" s="132"/>
      <c r="B126" s="132"/>
      <c r="C126" s="74">
        <v>0.0</v>
      </c>
      <c r="D126" s="144">
        <f t="shared" si="61"/>
        <v>118</v>
      </c>
      <c r="E126" s="145">
        <v>3749.0</v>
      </c>
      <c r="F126" s="73">
        <v>1822.0</v>
      </c>
      <c r="G126" s="146">
        <v>283.0</v>
      </c>
      <c r="H126" s="147">
        <v>211.0</v>
      </c>
      <c r="I126" s="148">
        <v>204.0</v>
      </c>
      <c r="J126" s="149">
        <v>407.0</v>
      </c>
      <c r="K126" s="101">
        <v>103.0</v>
      </c>
      <c r="L126" s="150">
        <v>80.0</v>
      </c>
      <c r="M126" s="155">
        <f t="shared" ref="M126:P126" si="119">M$1*$G126+M$2*$H126+M$3*$I126+M$4*$J126+M$5*$K126+M$6*$L126</f>
        <v>283</v>
      </c>
      <c r="N126" s="155">
        <f t="shared" si="119"/>
        <v>211</v>
      </c>
      <c r="O126" s="156">
        <f t="shared" si="119"/>
        <v>204</v>
      </c>
      <c r="P126" s="156">
        <f t="shared" si="119"/>
        <v>407</v>
      </c>
    </row>
    <row r="127">
      <c r="A127" s="132"/>
      <c r="B127" s="132"/>
      <c r="C127" s="74">
        <v>0.0</v>
      </c>
      <c r="D127" s="144">
        <f t="shared" si="61"/>
        <v>119</v>
      </c>
      <c r="E127" s="145">
        <v>3765.0</v>
      </c>
      <c r="F127" s="73">
        <v>1946.0</v>
      </c>
      <c r="G127" s="146">
        <v>275.0</v>
      </c>
      <c r="H127" s="147">
        <v>268.0</v>
      </c>
      <c r="I127" s="148">
        <v>144.0</v>
      </c>
      <c r="J127" s="149">
        <v>450.0</v>
      </c>
      <c r="K127" s="101">
        <v>73.0</v>
      </c>
      <c r="L127" s="150">
        <v>78.0</v>
      </c>
      <c r="M127" s="155">
        <f t="shared" ref="M127:P127" si="120">M$1*$G127+M$2*$H127+M$3*$I127+M$4*$J127+M$5*$K127+M$6*$L127</f>
        <v>275</v>
      </c>
      <c r="N127" s="155">
        <f t="shared" si="120"/>
        <v>268</v>
      </c>
      <c r="O127" s="156">
        <f t="shared" si="120"/>
        <v>144</v>
      </c>
      <c r="P127" s="156">
        <f t="shared" si="120"/>
        <v>450</v>
      </c>
    </row>
    <row r="128">
      <c r="A128" s="132"/>
      <c r="B128" s="132"/>
      <c r="C128" s="74">
        <v>0.0</v>
      </c>
      <c r="D128" s="144">
        <f t="shared" si="61"/>
        <v>120</v>
      </c>
      <c r="E128" s="145">
        <v>3609.0</v>
      </c>
      <c r="F128" s="73">
        <v>1611.0</v>
      </c>
      <c r="G128" s="146">
        <v>558.0</v>
      </c>
      <c r="H128" s="147">
        <v>180.0</v>
      </c>
      <c r="I128" s="148">
        <v>204.0</v>
      </c>
      <c r="J128" s="149">
        <v>220.0</v>
      </c>
      <c r="K128" s="101">
        <v>94.0</v>
      </c>
      <c r="L128" s="150">
        <v>35.0</v>
      </c>
      <c r="M128" s="155">
        <f t="shared" ref="M128:P128" si="121">M$1*$G128+M$2*$H128+M$3*$I128+M$4*$J128+M$5*$K128+M$6*$L128</f>
        <v>558</v>
      </c>
      <c r="N128" s="155">
        <f t="shared" si="121"/>
        <v>180</v>
      </c>
      <c r="O128" s="156">
        <f t="shared" si="121"/>
        <v>204</v>
      </c>
      <c r="P128" s="156">
        <f t="shared" si="121"/>
        <v>220</v>
      </c>
    </row>
    <row r="129">
      <c r="A129" s="132"/>
      <c r="B129" s="132"/>
      <c r="C129" s="74">
        <v>0.0</v>
      </c>
      <c r="D129" s="144">
        <f t="shared" si="61"/>
        <v>121</v>
      </c>
      <c r="E129" s="145">
        <v>3734.0</v>
      </c>
      <c r="F129" s="73">
        <v>1680.0</v>
      </c>
      <c r="G129" s="146">
        <v>411.0</v>
      </c>
      <c r="H129" s="147">
        <v>223.0</v>
      </c>
      <c r="I129" s="148">
        <v>210.0</v>
      </c>
      <c r="J129" s="149">
        <v>292.0</v>
      </c>
      <c r="K129" s="101">
        <v>117.0</v>
      </c>
      <c r="L129" s="150">
        <v>40.0</v>
      </c>
      <c r="M129" s="155">
        <f t="shared" ref="M129:P129" si="122">M$1*$G129+M$2*$H129+M$3*$I129+M$4*$J129+M$5*$K129+M$6*$L129</f>
        <v>411</v>
      </c>
      <c r="N129" s="155">
        <f t="shared" si="122"/>
        <v>223</v>
      </c>
      <c r="O129" s="156">
        <f t="shared" si="122"/>
        <v>210</v>
      </c>
      <c r="P129" s="156">
        <f t="shared" si="122"/>
        <v>292</v>
      </c>
    </row>
    <row r="130">
      <c r="A130" s="132"/>
      <c r="B130" s="132"/>
      <c r="C130" s="74">
        <v>0.0</v>
      </c>
      <c r="D130" s="144">
        <f t="shared" si="61"/>
        <v>122</v>
      </c>
      <c r="E130" s="145">
        <v>3759.0</v>
      </c>
      <c r="F130" s="73">
        <v>1616.0</v>
      </c>
      <c r="G130" s="146">
        <v>414.0</v>
      </c>
      <c r="H130" s="147">
        <v>206.0</v>
      </c>
      <c r="I130" s="148">
        <v>250.0</v>
      </c>
      <c r="J130" s="149">
        <v>317.0</v>
      </c>
      <c r="K130" s="101">
        <v>79.0</v>
      </c>
      <c r="L130" s="150">
        <v>35.0</v>
      </c>
      <c r="M130" s="155">
        <f t="shared" ref="M130:P130" si="123">M$1*$G130+M$2*$H130+M$3*$I130+M$4*$J130+M$5*$K130+M$6*$L130</f>
        <v>414</v>
      </c>
      <c r="N130" s="155">
        <f t="shared" si="123"/>
        <v>206</v>
      </c>
      <c r="O130" s="156">
        <f t="shared" si="123"/>
        <v>250</v>
      </c>
      <c r="P130" s="156">
        <f t="shared" si="123"/>
        <v>317</v>
      </c>
    </row>
    <row r="131">
      <c r="A131" s="132"/>
      <c r="B131" s="132"/>
      <c r="C131" s="74">
        <v>0.0</v>
      </c>
      <c r="D131" s="144">
        <f t="shared" si="61"/>
        <v>123</v>
      </c>
      <c r="E131" s="145">
        <v>3373.0</v>
      </c>
      <c r="F131" s="73">
        <v>1643.0</v>
      </c>
      <c r="G131" s="146">
        <v>473.0</v>
      </c>
      <c r="H131" s="147">
        <v>236.0</v>
      </c>
      <c r="I131" s="148">
        <v>216.0</v>
      </c>
      <c r="J131" s="149">
        <v>326.0</v>
      </c>
      <c r="K131" s="101">
        <v>42.0</v>
      </c>
      <c r="L131" s="150">
        <v>28.0</v>
      </c>
      <c r="M131" s="155">
        <f t="shared" ref="M131:P131" si="124">M$1*$G131+M$2*$H131+M$3*$I131+M$4*$J131+M$5*$K131+M$6*$L131</f>
        <v>473</v>
      </c>
      <c r="N131" s="155">
        <f t="shared" si="124"/>
        <v>236</v>
      </c>
      <c r="O131" s="156">
        <f t="shared" si="124"/>
        <v>216</v>
      </c>
      <c r="P131" s="156">
        <f t="shared" si="124"/>
        <v>326</v>
      </c>
    </row>
    <row r="132">
      <c r="A132" s="132"/>
      <c r="B132" s="132"/>
      <c r="C132" s="74">
        <v>0.0</v>
      </c>
      <c r="D132" s="144">
        <f t="shared" si="61"/>
        <v>124</v>
      </c>
      <c r="E132" s="145">
        <v>3435.0</v>
      </c>
      <c r="F132" s="73">
        <v>1808.0</v>
      </c>
      <c r="G132" s="146">
        <v>360.0</v>
      </c>
      <c r="H132" s="147">
        <v>255.0</v>
      </c>
      <c r="I132" s="148">
        <v>159.0</v>
      </c>
      <c r="J132" s="149">
        <v>400.0</v>
      </c>
      <c r="K132" s="101">
        <v>83.0</v>
      </c>
      <c r="L132" s="150">
        <v>67.0</v>
      </c>
      <c r="M132" s="155">
        <f t="shared" ref="M132:P132" si="125">M$1*$G132+M$2*$H132+M$3*$I132+M$4*$J132+M$5*$K132+M$6*$L132</f>
        <v>360</v>
      </c>
      <c r="N132" s="155">
        <f t="shared" si="125"/>
        <v>255</v>
      </c>
      <c r="O132" s="156">
        <f t="shared" si="125"/>
        <v>159</v>
      </c>
      <c r="P132" s="156">
        <f t="shared" si="125"/>
        <v>400</v>
      </c>
    </row>
    <row r="133">
      <c r="A133" s="132"/>
      <c r="B133" s="132"/>
      <c r="C133" s="74">
        <v>0.0</v>
      </c>
      <c r="D133" s="144">
        <f t="shared" si="61"/>
        <v>125</v>
      </c>
      <c r="E133" s="145">
        <v>3780.0</v>
      </c>
      <c r="F133" s="73">
        <v>1708.0</v>
      </c>
      <c r="G133" s="146">
        <v>444.0</v>
      </c>
      <c r="H133" s="147">
        <v>196.0</v>
      </c>
      <c r="I133" s="148">
        <v>202.0</v>
      </c>
      <c r="J133" s="149">
        <v>353.0</v>
      </c>
      <c r="K133" s="101">
        <v>100.0</v>
      </c>
      <c r="L133" s="150">
        <v>46.0</v>
      </c>
      <c r="M133" s="155">
        <f t="shared" ref="M133:P133" si="126">M$1*$G133+M$2*$H133+M$3*$I133+M$4*$J133+M$5*$K133+M$6*$L133</f>
        <v>444</v>
      </c>
      <c r="N133" s="155">
        <f t="shared" si="126"/>
        <v>196</v>
      </c>
      <c r="O133" s="156">
        <f t="shared" si="126"/>
        <v>202</v>
      </c>
      <c r="P133" s="156">
        <f t="shared" si="126"/>
        <v>353</v>
      </c>
    </row>
    <row r="134">
      <c r="A134" s="132"/>
      <c r="B134" s="132"/>
      <c r="C134" s="74">
        <v>0.0</v>
      </c>
      <c r="D134" s="144">
        <f t="shared" si="61"/>
        <v>126</v>
      </c>
      <c r="E134" s="145">
        <v>3719.0</v>
      </c>
      <c r="F134" s="73">
        <v>1742.0</v>
      </c>
      <c r="G134" s="146">
        <v>367.0</v>
      </c>
      <c r="H134" s="147">
        <v>236.0</v>
      </c>
      <c r="I134" s="148">
        <v>228.0</v>
      </c>
      <c r="J134" s="149">
        <v>396.0</v>
      </c>
      <c r="K134" s="101">
        <v>89.0</v>
      </c>
      <c r="L134" s="150">
        <v>38.0</v>
      </c>
      <c r="M134" s="155">
        <f t="shared" ref="M134:P134" si="127">M$1*$G134+M$2*$H134+M$3*$I134+M$4*$J134+M$5*$K134+M$6*$L134</f>
        <v>367</v>
      </c>
      <c r="N134" s="155">
        <f t="shared" si="127"/>
        <v>236</v>
      </c>
      <c r="O134" s="156">
        <f t="shared" si="127"/>
        <v>228</v>
      </c>
      <c r="P134" s="156">
        <f t="shared" si="127"/>
        <v>396</v>
      </c>
    </row>
    <row r="135">
      <c r="A135" s="132"/>
      <c r="B135" s="132"/>
      <c r="C135" s="74">
        <v>0.0</v>
      </c>
      <c r="D135" s="144">
        <f t="shared" si="61"/>
        <v>127</v>
      </c>
      <c r="E135" s="145">
        <v>3707.0</v>
      </c>
      <c r="F135" s="73">
        <v>1794.0</v>
      </c>
      <c r="G135" s="146">
        <v>390.0</v>
      </c>
      <c r="H135" s="147">
        <v>232.0</v>
      </c>
      <c r="I135" s="148">
        <v>233.0</v>
      </c>
      <c r="J135" s="149">
        <v>374.0</v>
      </c>
      <c r="K135" s="101">
        <v>95.0</v>
      </c>
      <c r="L135" s="150">
        <v>39.0</v>
      </c>
      <c r="M135" s="155">
        <f t="shared" ref="M135:P135" si="128">M$1*$G135+M$2*$H135+M$3*$I135+M$4*$J135+M$5*$K135+M$6*$L135</f>
        <v>390</v>
      </c>
      <c r="N135" s="155">
        <f t="shared" si="128"/>
        <v>232</v>
      </c>
      <c r="O135" s="156">
        <f t="shared" si="128"/>
        <v>233</v>
      </c>
      <c r="P135" s="156">
        <f t="shared" si="128"/>
        <v>374</v>
      </c>
    </row>
    <row r="136">
      <c r="A136" s="132"/>
      <c r="B136" s="132"/>
      <c r="C136" s="74">
        <v>0.0</v>
      </c>
      <c r="D136" s="144">
        <f t="shared" si="61"/>
        <v>128</v>
      </c>
      <c r="E136" s="145">
        <v>3746.0</v>
      </c>
      <c r="F136" s="73">
        <v>1749.0</v>
      </c>
      <c r="G136" s="146">
        <v>437.0</v>
      </c>
      <c r="H136" s="147">
        <v>242.0</v>
      </c>
      <c r="I136" s="148">
        <v>246.0</v>
      </c>
      <c r="J136" s="149">
        <v>349.0</v>
      </c>
      <c r="K136" s="101">
        <v>70.0</v>
      </c>
      <c r="L136" s="150">
        <v>26.0</v>
      </c>
      <c r="M136" s="155">
        <f t="shared" ref="M136:P136" si="129">M$1*$G136+M$2*$H136+M$3*$I136+M$4*$J136+M$5*$K136+M$6*$L136</f>
        <v>437</v>
      </c>
      <c r="N136" s="155">
        <f t="shared" si="129"/>
        <v>242</v>
      </c>
      <c r="O136" s="156">
        <f t="shared" si="129"/>
        <v>246</v>
      </c>
      <c r="P136" s="156">
        <f t="shared" si="129"/>
        <v>349</v>
      </c>
    </row>
    <row r="137">
      <c r="A137" s="132"/>
      <c r="B137" s="132"/>
      <c r="C137" s="74">
        <v>0.0</v>
      </c>
      <c r="D137" s="144">
        <f t="shared" si="61"/>
        <v>129</v>
      </c>
      <c r="E137" s="145">
        <v>3702.0</v>
      </c>
      <c r="F137" s="73">
        <v>1973.0</v>
      </c>
      <c r="G137" s="146">
        <v>313.0</v>
      </c>
      <c r="H137" s="147">
        <v>227.0</v>
      </c>
      <c r="I137" s="148">
        <v>187.0</v>
      </c>
      <c r="J137" s="149">
        <v>489.0</v>
      </c>
      <c r="K137" s="101">
        <v>81.0</v>
      </c>
      <c r="L137" s="150">
        <v>91.0</v>
      </c>
      <c r="M137" s="155">
        <f t="shared" ref="M137:P137" si="130">M$1*$G137+M$2*$H137+M$3*$I137+M$4*$J137+M$5*$K137+M$6*$L137</f>
        <v>313</v>
      </c>
      <c r="N137" s="155">
        <f t="shared" si="130"/>
        <v>227</v>
      </c>
      <c r="O137" s="156">
        <f t="shared" si="130"/>
        <v>187</v>
      </c>
      <c r="P137" s="156">
        <f t="shared" si="130"/>
        <v>489</v>
      </c>
    </row>
    <row r="138">
      <c r="A138" s="132"/>
      <c r="B138" s="132"/>
      <c r="C138" s="74">
        <v>0.0</v>
      </c>
      <c r="D138" s="144">
        <f t="shared" si="61"/>
        <v>130</v>
      </c>
      <c r="E138" s="145">
        <v>3381.0</v>
      </c>
      <c r="F138" s="73">
        <v>1733.0</v>
      </c>
      <c r="G138" s="146">
        <v>537.0</v>
      </c>
      <c r="H138" s="147">
        <v>261.0</v>
      </c>
      <c r="I138" s="148">
        <v>187.0</v>
      </c>
      <c r="J138" s="149">
        <v>317.0</v>
      </c>
      <c r="K138" s="101">
        <v>64.0</v>
      </c>
      <c r="L138" s="150">
        <v>28.0</v>
      </c>
      <c r="M138" s="155">
        <f t="shared" ref="M138:P138" si="131">M$1*$G138+M$2*$H138+M$3*$I138+M$4*$J138+M$5*$K138+M$6*$L138</f>
        <v>537</v>
      </c>
      <c r="N138" s="155">
        <f t="shared" si="131"/>
        <v>261</v>
      </c>
      <c r="O138" s="156">
        <f t="shared" si="131"/>
        <v>187</v>
      </c>
      <c r="P138" s="156">
        <f t="shared" si="131"/>
        <v>317</v>
      </c>
    </row>
    <row r="139">
      <c r="A139" s="132"/>
      <c r="B139" s="132"/>
      <c r="C139" s="74">
        <v>0.0</v>
      </c>
      <c r="D139" s="144">
        <f t="shared" si="61"/>
        <v>131</v>
      </c>
      <c r="E139" s="145">
        <v>3375.0</v>
      </c>
      <c r="F139" s="73">
        <v>1736.0</v>
      </c>
      <c r="G139" s="146">
        <v>474.0</v>
      </c>
      <c r="H139" s="147">
        <v>225.0</v>
      </c>
      <c r="I139" s="148">
        <v>250.0</v>
      </c>
      <c r="J139" s="149">
        <v>349.0</v>
      </c>
      <c r="K139" s="101">
        <v>61.0</v>
      </c>
      <c r="L139" s="150">
        <v>38.0</v>
      </c>
      <c r="M139" s="155">
        <f t="shared" ref="M139:P139" si="132">M$1*$G139+M$2*$H139+M$3*$I139+M$4*$J139+M$5*$K139+M$6*$L139</f>
        <v>474</v>
      </c>
      <c r="N139" s="155">
        <f t="shared" si="132"/>
        <v>225</v>
      </c>
      <c r="O139" s="156">
        <f t="shared" si="132"/>
        <v>250</v>
      </c>
      <c r="P139" s="156">
        <f t="shared" si="132"/>
        <v>349</v>
      </c>
    </row>
    <row r="140">
      <c r="A140" s="132"/>
      <c r="B140" s="132"/>
      <c r="C140" s="74">
        <v>0.0</v>
      </c>
      <c r="D140" s="144">
        <f t="shared" si="61"/>
        <v>132</v>
      </c>
      <c r="E140" s="145">
        <v>3726.0</v>
      </c>
      <c r="F140" s="73">
        <v>1883.0</v>
      </c>
      <c r="G140" s="146">
        <v>352.0</v>
      </c>
      <c r="H140" s="147">
        <v>243.0</v>
      </c>
      <c r="I140" s="148">
        <v>233.0</v>
      </c>
      <c r="J140" s="149">
        <v>430.0</v>
      </c>
      <c r="K140" s="101">
        <v>85.0</v>
      </c>
      <c r="L140" s="150">
        <v>57.0</v>
      </c>
      <c r="M140" s="155">
        <f t="shared" ref="M140:P140" si="133">M$1*$G140+M$2*$H140+M$3*$I140+M$4*$J140+M$5*$K140+M$6*$L140</f>
        <v>352</v>
      </c>
      <c r="N140" s="155">
        <f t="shared" si="133"/>
        <v>243</v>
      </c>
      <c r="O140" s="156">
        <f t="shared" si="133"/>
        <v>233</v>
      </c>
      <c r="P140" s="156">
        <f t="shared" si="133"/>
        <v>430</v>
      </c>
    </row>
    <row r="141">
      <c r="A141" s="132"/>
      <c r="B141" s="132"/>
      <c r="C141" s="74">
        <v>0.0</v>
      </c>
      <c r="D141" s="144">
        <f t="shared" si="61"/>
        <v>133</v>
      </c>
      <c r="E141" s="145">
        <v>3363.0</v>
      </c>
      <c r="F141" s="73">
        <v>1844.0</v>
      </c>
      <c r="G141" s="146">
        <v>474.0</v>
      </c>
      <c r="H141" s="147">
        <v>182.0</v>
      </c>
      <c r="I141" s="148">
        <v>320.0</v>
      </c>
      <c r="J141" s="149">
        <v>352.0</v>
      </c>
      <c r="K141" s="101">
        <v>60.0</v>
      </c>
      <c r="L141" s="150">
        <v>32.0</v>
      </c>
      <c r="M141" s="155">
        <f t="shared" ref="M141:P141" si="134">M$1*$G141+M$2*$H141+M$3*$I141+M$4*$J141+M$5*$K141+M$6*$L141</f>
        <v>474</v>
      </c>
      <c r="N141" s="155">
        <f t="shared" si="134"/>
        <v>182</v>
      </c>
      <c r="O141" s="156">
        <f t="shared" si="134"/>
        <v>320</v>
      </c>
      <c r="P141" s="156">
        <f t="shared" si="134"/>
        <v>352</v>
      </c>
    </row>
    <row r="142">
      <c r="A142" s="132"/>
      <c r="B142" s="132"/>
      <c r="C142" s="74">
        <v>0.0</v>
      </c>
      <c r="D142" s="144">
        <f t="shared" si="61"/>
        <v>134</v>
      </c>
      <c r="E142" s="145">
        <v>3760.0</v>
      </c>
      <c r="F142" s="73">
        <v>2004.0</v>
      </c>
      <c r="G142" s="146">
        <v>308.0</v>
      </c>
      <c r="H142" s="147">
        <v>301.0</v>
      </c>
      <c r="I142" s="148">
        <v>202.0</v>
      </c>
      <c r="J142" s="149">
        <v>458.0</v>
      </c>
      <c r="K142" s="101">
        <v>89.0</v>
      </c>
      <c r="L142" s="150">
        <v>77.0</v>
      </c>
      <c r="M142" s="155">
        <f t="shared" ref="M142:P142" si="135">M$1*$G142+M$2*$H142+M$3*$I142+M$4*$J142+M$5*$K142+M$6*$L142</f>
        <v>308</v>
      </c>
      <c r="N142" s="155">
        <f t="shared" si="135"/>
        <v>301</v>
      </c>
      <c r="O142" s="156">
        <f t="shared" si="135"/>
        <v>202</v>
      </c>
      <c r="P142" s="156">
        <f t="shared" si="135"/>
        <v>458</v>
      </c>
    </row>
    <row r="143">
      <c r="A143" s="132"/>
      <c r="B143" s="132"/>
      <c r="C143" s="74">
        <v>0.0</v>
      </c>
      <c r="D143" s="144">
        <f t="shared" si="61"/>
        <v>135</v>
      </c>
      <c r="E143" s="145">
        <v>3730.0</v>
      </c>
      <c r="F143" s="73">
        <v>1988.0</v>
      </c>
      <c r="G143" s="146">
        <v>366.0</v>
      </c>
      <c r="H143" s="147">
        <v>277.0</v>
      </c>
      <c r="I143" s="148">
        <v>214.0</v>
      </c>
      <c r="J143" s="149">
        <v>446.0</v>
      </c>
      <c r="K143" s="101">
        <v>99.0</v>
      </c>
      <c r="L143" s="150">
        <v>49.0</v>
      </c>
      <c r="M143" s="155">
        <f t="shared" ref="M143:P143" si="136">M$1*$G143+M$2*$H143+M$3*$I143+M$4*$J143+M$5*$K143+M$6*$L143</f>
        <v>366</v>
      </c>
      <c r="N143" s="155">
        <f t="shared" si="136"/>
        <v>277</v>
      </c>
      <c r="O143" s="156">
        <f t="shared" si="136"/>
        <v>214</v>
      </c>
      <c r="P143" s="156">
        <f t="shared" si="136"/>
        <v>446</v>
      </c>
    </row>
    <row r="144">
      <c r="A144" s="132"/>
      <c r="B144" s="132"/>
      <c r="C144" s="74">
        <v>0.0</v>
      </c>
      <c r="D144" s="144">
        <f t="shared" si="61"/>
        <v>136</v>
      </c>
      <c r="E144" s="145">
        <v>3608.0</v>
      </c>
      <c r="F144" s="73">
        <v>1763.0</v>
      </c>
      <c r="G144" s="146">
        <v>660.0</v>
      </c>
      <c r="H144" s="147">
        <v>194.0</v>
      </c>
      <c r="I144" s="148">
        <v>250.0</v>
      </c>
      <c r="J144" s="149">
        <v>234.0</v>
      </c>
      <c r="K144" s="101">
        <v>93.0</v>
      </c>
      <c r="L144" s="150">
        <v>26.0</v>
      </c>
      <c r="M144" s="155">
        <f t="shared" ref="M144:P144" si="137">M$1*$G144+M$2*$H144+M$3*$I144+M$4*$J144+M$5*$K144+M$6*$L144</f>
        <v>660</v>
      </c>
      <c r="N144" s="155">
        <f t="shared" si="137"/>
        <v>194</v>
      </c>
      <c r="O144" s="156">
        <f t="shared" si="137"/>
        <v>250</v>
      </c>
      <c r="P144" s="156">
        <f t="shared" si="137"/>
        <v>234</v>
      </c>
    </row>
    <row r="145">
      <c r="A145" s="132"/>
      <c r="B145" s="132"/>
      <c r="C145" s="74">
        <v>0.0</v>
      </c>
      <c r="D145" s="144">
        <f t="shared" si="61"/>
        <v>137</v>
      </c>
      <c r="E145" s="145">
        <v>3786.0</v>
      </c>
      <c r="F145" s="73">
        <v>2013.0</v>
      </c>
      <c r="G145" s="146">
        <v>385.0</v>
      </c>
      <c r="H145" s="147">
        <v>235.0</v>
      </c>
      <c r="I145" s="148">
        <v>218.0</v>
      </c>
      <c r="J145" s="149">
        <v>396.0</v>
      </c>
      <c r="K145" s="101">
        <v>144.0</v>
      </c>
      <c r="L145" s="150">
        <v>103.0</v>
      </c>
      <c r="M145" s="155">
        <f t="shared" ref="M145:P145" si="138">M$1*$G145+M$2*$H145+M$3*$I145+M$4*$J145+M$5*$K145+M$6*$L145</f>
        <v>385</v>
      </c>
      <c r="N145" s="155">
        <f t="shared" si="138"/>
        <v>235</v>
      </c>
      <c r="O145" s="156">
        <f t="shared" si="138"/>
        <v>218</v>
      </c>
      <c r="P145" s="156">
        <f t="shared" si="138"/>
        <v>396</v>
      </c>
    </row>
    <row r="146">
      <c r="A146" s="132"/>
      <c r="B146" s="132"/>
      <c r="C146" s="74">
        <v>0.0</v>
      </c>
      <c r="D146" s="144">
        <f t="shared" si="61"/>
        <v>138</v>
      </c>
      <c r="E146" s="145">
        <v>3217.0</v>
      </c>
      <c r="F146" s="73">
        <v>1922.0</v>
      </c>
      <c r="G146" s="146">
        <v>428.0</v>
      </c>
      <c r="H146" s="147">
        <v>309.0</v>
      </c>
      <c r="I146" s="148">
        <v>198.0</v>
      </c>
      <c r="J146" s="149">
        <v>395.0</v>
      </c>
      <c r="K146" s="101">
        <v>103.0</v>
      </c>
      <c r="L146" s="150">
        <v>59.0</v>
      </c>
      <c r="M146" s="155">
        <f t="shared" ref="M146:P146" si="139">M$1*$G146+M$2*$H146+M$3*$I146+M$4*$J146+M$5*$K146+M$6*$L146</f>
        <v>428</v>
      </c>
      <c r="N146" s="155">
        <f t="shared" si="139"/>
        <v>309</v>
      </c>
      <c r="O146" s="156">
        <f t="shared" si="139"/>
        <v>198</v>
      </c>
      <c r="P146" s="156">
        <f t="shared" si="139"/>
        <v>395</v>
      </c>
    </row>
    <row r="147">
      <c r="A147" s="132"/>
      <c r="B147" s="132"/>
      <c r="C147" s="74">
        <v>0.0</v>
      </c>
      <c r="D147" s="144">
        <f t="shared" si="61"/>
        <v>139</v>
      </c>
      <c r="E147" s="145">
        <v>3364.0</v>
      </c>
      <c r="F147" s="73">
        <v>1897.0</v>
      </c>
      <c r="G147" s="146">
        <v>509.0</v>
      </c>
      <c r="H147" s="147">
        <v>228.0</v>
      </c>
      <c r="I147" s="148">
        <v>402.0</v>
      </c>
      <c r="J147" s="149">
        <v>298.0</v>
      </c>
      <c r="K147" s="101">
        <v>60.0</v>
      </c>
      <c r="L147" s="150">
        <v>19.0</v>
      </c>
      <c r="M147" s="155">
        <f t="shared" ref="M147:P147" si="140">M$1*$G147+M$2*$H147+M$3*$I147+M$4*$J147+M$5*$K147+M$6*$L147</f>
        <v>509</v>
      </c>
      <c r="N147" s="155">
        <f t="shared" si="140"/>
        <v>228</v>
      </c>
      <c r="O147" s="156">
        <f t="shared" si="140"/>
        <v>402</v>
      </c>
      <c r="P147" s="156">
        <f t="shared" si="140"/>
        <v>298</v>
      </c>
    </row>
    <row r="148">
      <c r="A148" s="132"/>
      <c r="B148" s="132"/>
      <c r="C148" s="74">
        <v>0.0</v>
      </c>
      <c r="D148" s="144">
        <f t="shared" si="61"/>
        <v>140</v>
      </c>
      <c r="E148" s="145">
        <v>3385.0</v>
      </c>
      <c r="F148" s="73">
        <v>1931.0</v>
      </c>
      <c r="G148" s="146">
        <v>474.0</v>
      </c>
      <c r="H148" s="147">
        <v>250.0</v>
      </c>
      <c r="I148" s="148">
        <v>301.0</v>
      </c>
      <c r="J148" s="149">
        <v>454.0</v>
      </c>
      <c r="K148" s="101">
        <v>60.0</v>
      </c>
      <c r="L148" s="150">
        <v>33.0</v>
      </c>
      <c r="M148" s="155">
        <f t="shared" ref="M148:P148" si="141">M$1*$G148+M$2*$H148+M$3*$I148+M$4*$J148+M$5*$K148+M$6*$L148</f>
        <v>474</v>
      </c>
      <c r="N148" s="155">
        <f t="shared" si="141"/>
        <v>250</v>
      </c>
      <c r="O148" s="156">
        <f t="shared" si="141"/>
        <v>301</v>
      </c>
      <c r="P148" s="156">
        <f t="shared" si="141"/>
        <v>454</v>
      </c>
    </row>
    <row r="149">
      <c r="A149" s="132"/>
      <c r="B149" s="132"/>
      <c r="C149" s="74">
        <v>0.0</v>
      </c>
      <c r="D149" s="144">
        <f t="shared" si="61"/>
        <v>141</v>
      </c>
      <c r="E149" s="145">
        <v>3754.0</v>
      </c>
      <c r="F149" s="73">
        <v>2255.0</v>
      </c>
      <c r="G149" s="146">
        <v>313.0</v>
      </c>
      <c r="H149" s="147">
        <v>354.0</v>
      </c>
      <c r="I149" s="148">
        <v>177.0</v>
      </c>
      <c r="J149" s="149">
        <v>592.0</v>
      </c>
      <c r="K149" s="101">
        <v>77.0</v>
      </c>
      <c r="L149" s="150">
        <v>68.0</v>
      </c>
      <c r="M149" s="155">
        <f t="shared" ref="M149:P149" si="142">M$1*$G149+M$2*$H149+M$3*$I149+M$4*$J149+M$5*$K149+M$6*$L149</f>
        <v>313</v>
      </c>
      <c r="N149" s="155">
        <f t="shared" si="142"/>
        <v>354</v>
      </c>
      <c r="O149" s="156">
        <f t="shared" si="142"/>
        <v>177</v>
      </c>
      <c r="P149" s="156">
        <f t="shared" si="142"/>
        <v>592</v>
      </c>
    </row>
    <row r="150">
      <c r="A150" s="132"/>
      <c r="B150" s="132"/>
      <c r="C150" s="74">
        <v>0.0</v>
      </c>
      <c r="D150" s="144">
        <f t="shared" si="61"/>
        <v>142</v>
      </c>
      <c r="E150" s="145">
        <v>3557.0</v>
      </c>
      <c r="F150" s="73">
        <v>2182.0</v>
      </c>
      <c r="G150" s="146">
        <v>522.0</v>
      </c>
      <c r="H150" s="147">
        <v>317.0</v>
      </c>
      <c r="I150" s="148">
        <v>253.0</v>
      </c>
      <c r="J150" s="149">
        <v>463.0</v>
      </c>
      <c r="K150" s="101">
        <v>86.0</v>
      </c>
      <c r="L150" s="150">
        <v>52.0</v>
      </c>
      <c r="M150" s="155">
        <f t="shared" ref="M150:P150" si="143">M$1*$G150+M$2*$H150+M$3*$I150+M$4*$J150+M$5*$K150+M$6*$L150</f>
        <v>522</v>
      </c>
      <c r="N150" s="155">
        <f t="shared" si="143"/>
        <v>317</v>
      </c>
      <c r="O150" s="156">
        <f t="shared" si="143"/>
        <v>253</v>
      </c>
      <c r="P150" s="156">
        <f t="shared" si="143"/>
        <v>463</v>
      </c>
    </row>
    <row r="151">
      <c r="A151" s="132"/>
      <c r="B151" s="132"/>
      <c r="C151" s="74">
        <v>0.0</v>
      </c>
      <c r="D151" s="144">
        <f t="shared" si="61"/>
        <v>143</v>
      </c>
      <c r="E151" s="145">
        <v>3547.0</v>
      </c>
      <c r="F151" s="73">
        <v>2228.0</v>
      </c>
      <c r="G151" s="146">
        <v>615.0</v>
      </c>
      <c r="H151" s="147">
        <v>266.0</v>
      </c>
      <c r="I151" s="148">
        <v>299.0</v>
      </c>
      <c r="J151" s="149">
        <v>430.0</v>
      </c>
      <c r="K151" s="101">
        <v>95.0</v>
      </c>
      <c r="L151" s="150">
        <v>54.0</v>
      </c>
      <c r="M151" s="155">
        <f t="shared" ref="M151:P151" si="144">M$1*$G151+M$2*$H151+M$3*$I151+M$4*$J151+M$5*$K151+M$6*$L151</f>
        <v>615</v>
      </c>
      <c r="N151" s="155">
        <f t="shared" si="144"/>
        <v>266</v>
      </c>
      <c r="O151" s="156">
        <f t="shared" si="144"/>
        <v>299</v>
      </c>
      <c r="P151" s="156">
        <f t="shared" si="144"/>
        <v>430</v>
      </c>
    </row>
    <row r="152">
      <c r="A152" s="132"/>
      <c r="B152" s="132"/>
      <c r="C152" s="74">
        <v>0.0</v>
      </c>
      <c r="D152" s="144">
        <f t="shared" si="61"/>
        <v>144</v>
      </c>
      <c r="E152" s="145">
        <v>3417.0</v>
      </c>
      <c r="F152" s="73">
        <v>2313.0</v>
      </c>
      <c r="G152" s="146">
        <v>404.0</v>
      </c>
      <c r="H152" s="147">
        <v>319.0</v>
      </c>
      <c r="I152" s="148">
        <v>282.0</v>
      </c>
      <c r="J152" s="149">
        <v>542.0</v>
      </c>
      <c r="K152" s="101">
        <v>133.0</v>
      </c>
      <c r="L152" s="150">
        <v>101.0</v>
      </c>
      <c r="M152" s="155">
        <f t="shared" ref="M152:P152" si="145">M$1*$G152+M$2*$H152+M$3*$I152+M$4*$J152+M$5*$K152+M$6*$L152</f>
        <v>404</v>
      </c>
      <c r="N152" s="155">
        <f t="shared" si="145"/>
        <v>319</v>
      </c>
      <c r="O152" s="156">
        <f t="shared" si="145"/>
        <v>282</v>
      </c>
      <c r="P152" s="156">
        <f t="shared" si="145"/>
        <v>542</v>
      </c>
    </row>
    <row r="153">
      <c r="A153" s="132"/>
      <c r="B153" s="132"/>
      <c r="C153" s="74">
        <v>0.0</v>
      </c>
      <c r="D153" s="144">
        <f t="shared" si="61"/>
        <v>145</v>
      </c>
      <c r="E153" s="145">
        <v>3602.0</v>
      </c>
      <c r="F153" s="73">
        <v>2350.0</v>
      </c>
      <c r="G153" s="146">
        <v>530.0</v>
      </c>
      <c r="H153" s="147">
        <v>328.0</v>
      </c>
      <c r="I153" s="148">
        <v>320.0</v>
      </c>
      <c r="J153" s="149">
        <v>469.0</v>
      </c>
      <c r="K153" s="101">
        <v>106.0</v>
      </c>
      <c r="L153" s="150">
        <v>63.0</v>
      </c>
      <c r="M153" s="155">
        <f t="shared" ref="M153:P153" si="146">M$1*$G153+M$2*$H153+M$3*$I153+M$4*$J153+M$5*$K153+M$6*$L153</f>
        <v>530</v>
      </c>
      <c r="N153" s="155">
        <f t="shared" si="146"/>
        <v>328</v>
      </c>
      <c r="O153" s="156">
        <f t="shared" si="146"/>
        <v>320</v>
      </c>
      <c r="P153" s="156">
        <f t="shared" si="146"/>
        <v>469</v>
      </c>
    </row>
    <row r="154">
      <c r="A154" s="132"/>
      <c r="B154" s="132"/>
      <c r="C154" s="74">
        <v>0.0</v>
      </c>
      <c r="D154" s="144">
        <f t="shared" si="61"/>
        <v>146</v>
      </c>
      <c r="E154" s="145">
        <v>3709.0</v>
      </c>
      <c r="F154" s="73">
        <v>2552.0</v>
      </c>
      <c r="G154" s="146">
        <v>549.0</v>
      </c>
      <c r="H154" s="147">
        <v>334.0</v>
      </c>
      <c r="I154" s="148">
        <v>279.0</v>
      </c>
      <c r="J154" s="149">
        <v>560.0</v>
      </c>
      <c r="K154" s="101">
        <v>102.0</v>
      </c>
      <c r="L154" s="150">
        <v>68.0</v>
      </c>
      <c r="M154" s="155">
        <f t="shared" ref="M154:P154" si="147">M$1*$G154+M$2*$H154+M$3*$I154+M$4*$J154+M$5*$K154+M$6*$L154</f>
        <v>549</v>
      </c>
      <c r="N154" s="155">
        <f t="shared" si="147"/>
        <v>334</v>
      </c>
      <c r="O154" s="156">
        <f t="shared" si="147"/>
        <v>279</v>
      </c>
      <c r="P154" s="156">
        <f t="shared" si="147"/>
        <v>560</v>
      </c>
    </row>
    <row r="155">
      <c r="A155" s="132"/>
      <c r="B155" s="132"/>
      <c r="C155" s="74">
        <v>0.0</v>
      </c>
      <c r="D155" s="144">
        <f t="shared" si="61"/>
        <v>147</v>
      </c>
      <c r="E155" s="145">
        <v>3604.0</v>
      </c>
      <c r="F155" s="73">
        <v>2741.0</v>
      </c>
      <c r="G155" s="146">
        <v>447.0</v>
      </c>
      <c r="H155" s="147">
        <v>390.0</v>
      </c>
      <c r="I155" s="148">
        <v>226.0</v>
      </c>
      <c r="J155" s="149">
        <v>608.0</v>
      </c>
      <c r="K155" s="101">
        <v>132.0</v>
      </c>
      <c r="L155" s="150">
        <v>100.0</v>
      </c>
      <c r="M155" s="155">
        <f t="shared" ref="M155:P155" si="148">M$1*$G155+M$2*$H155+M$3*$I155+M$4*$J155+M$5*$K155+M$6*$L155</f>
        <v>447</v>
      </c>
      <c r="N155" s="155">
        <f t="shared" si="148"/>
        <v>390</v>
      </c>
      <c r="O155" s="156">
        <f t="shared" si="148"/>
        <v>226</v>
      </c>
      <c r="P155" s="156">
        <f t="shared" si="148"/>
        <v>608</v>
      </c>
    </row>
    <row r="156">
      <c r="A156" s="132"/>
      <c r="B156" s="132"/>
      <c r="C156" s="74">
        <v>0.0</v>
      </c>
      <c r="D156" s="144">
        <f t="shared" si="61"/>
        <v>148</v>
      </c>
      <c r="E156" s="145">
        <v>3546.0</v>
      </c>
      <c r="F156" s="73">
        <v>3279.0</v>
      </c>
      <c r="G156" s="146">
        <v>699.0</v>
      </c>
      <c r="H156" s="147">
        <v>389.0</v>
      </c>
      <c r="I156" s="148">
        <v>437.0</v>
      </c>
      <c r="J156" s="149">
        <v>693.0</v>
      </c>
      <c r="K156" s="101">
        <v>143.0</v>
      </c>
      <c r="L156" s="150">
        <v>96.0</v>
      </c>
      <c r="M156" s="155">
        <f t="shared" ref="M156:P156" si="149">M$1*$G156+M$2*$H156+M$3*$I156+M$4*$J156+M$5*$K156+M$6*$L156</f>
        <v>699</v>
      </c>
      <c r="N156" s="155">
        <f t="shared" si="149"/>
        <v>389</v>
      </c>
      <c r="O156" s="156">
        <f t="shared" si="149"/>
        <v>437</v>
      </c>
      <c r="P156" s="156">
        <f t="shared" si="149"/>
        <v>693</v>
      </c>
    </row>
    <row r="157">
      <c r="A157" s="132"/>
      <c r="B157" s="132"/>
      <c r="C157" s="74">
        <v>0.0</v>
      </c>
      <c r="D157" s="144">
        <f t="shared" si="61"/>
        <v>149</v>
      </c>
      <c r="E157" s="145">
        <v>3706.0</v>
      </c>
      <c r="F157" s="73">
        <v>3708.0</v>
      </c>
      <c r="G157" s="146">
        <v>795.0</v>
      </c>
      <c r="H157" s="147">
        <v>531.0</v>
      </c>
      <c r="I157" s="148">
        <v>487.0</v>
      </c>
      <c r="J157" s="149">
        <v>796.0</v>
      </c>
      <c r="K157" s="101">
        <v>189.0</v>
      </c>
      <c r="L157" s="150">
        <v>98.0</v>
      </c>
      <c r="M157" s="155">
        <f t="shared" ref="M157:P157" si="150">M$1*$G157+M$2*$H157+M$3*$I157+M$4*$J157+M$5*$K157+M$6*$L157</f>
        <v>795</v>
      </c>
      <c r="N157" s="155">
        <f t="shared" si="150"/>
        <v>531</v>
      </c>
      <c r="O157" s="156">
        <f t="shared" si="150"/>
        <v>487</v>
      </c>
      <c r="P157" s="156">
        <f t="shared" si="150"/>
        <v>796</v>
      </c>
    </row>
    <row r="158">
      <c r="A158" s="132"/>
      <c r="B158" s="132"/>
      <c r="C158" s="74">
        <v>0.0</v>
      </c>
      <c r="D158" s="144">
        <f t="shared" si="61"/>
        <v>150</v>
      </c>
      <c r="E158" s="145">
        <v>3740.0</v>
      </c>
      <c r="F158" s="73">
        <v>4157.0</v>
      </c>
      <c r="G158" s="146">
        <v>1132.0</v>
      </c>
      <c r="H158" s="147">
        <v>601.0</v>
      </c>
      <c r="I158" s="148">
        <v>584.0</v>
      </c>
      <c r="J158" s="149">
        <v>852.0</v>
      </c>
      <c r="K158" s="101">
        <v>168.0</v>
      </c>
      <c r="L158" s="150">
        <v>70.0</v>
      </c>
      <c r="M158" s="155">
        <f t="shared" ref="M158:P158" si="151">M$1*$G158+M$2*$H158+M$3*$I158+M$4*$J158+M$5*$K158+M$6*$L158</f>
        <v>1132</v>
      </c>
      <c r="N158" s="155">
        <f t="shared" si="151"/>
        <v>601</v>
      </c>
      <c r="O158" s="156">
        <f t="shared" si="151"/>
        <v>584</v>
      </c>
      <c r="P158" s="156">
        <f t="shared" si="151"/>
        <v>852</v>
      </c>
    </row>
    <row r="159">
      <c r="A159" s="132"/>
      <c r="B159" s="132"/>
      <c r="C159" s="74"/>
      <c r="D159" s="144"/>
      <c r="E159" s="145"/>
      <c r="F159" s="73"/>
      <c r="G159" s="146"/>
      <c r="H159" s="147"/>
      <c r="I159" s="148"/>
      <c r="J159" s="149"/>
      <c r="K159" s="101"/>
      <c r="L159" s="150"/>
      <c r="M159" s="155"/>
      <c r="N159" s="155"/>
      <c r="O159" s="156"/>
      <c r="P159" s="156"/>
    </row>
    <row r="160">
      <c r="A160" s="132"/>
      <c r="B160" s="132"/>
      <c r="C160" s="74"/>
      <c r="D160" s="144"/>
      <c r="E160" s="145"/>
      <c r="F160" s="73"/>
      <c r="G160" s="146"/>
      <c r="H160" s="147"/>
      <c r="I160" s="148"/>
      <c r="J160" s="149"/>
      <c r="K160" s="101"/>
      <c r="L160" s="150"/>
      <c r="M160" s="155"/>
      <c r="N160" s="155"/>
      <c r="O160" s="156"/>
      <c r="P160" s="156"/>
    </row>
    <row r="161">
      <c r="A161" s="132"/>
      <c r="B161" s="132"/>
      <c r="C161" s="74"/>
      <c r="D161" s="144"/>
      <c r="E161" s="145"/>
      <c r="F161" s="73"/>
      <c r="G161" s="146"/>
      <c r="H161" s="147"/>
      <c r="I161" s="148"/>
      <c r="J161" s="149"/>
      <c r="K161" s="101"/>
      <c r="L161" s="150"/>
      <c r="M161" s="155"/>
      <c r="N161" s="155"/>
      <c r="O161" s="156"/>
      <c r="P161" s="156"/>
    </row>
    <row r="162">
      <c r="A162" s="132"/>
      <c r="B162" s="132"/>
      <c r="C162" s="74"/>
      <c r="D162" s="144"/>
      <c r="E162" s="145"/>
      <c r="F162" s="73"/>
      <c r="G162" s="146"/>
      <c r="H162" s="147"/>
      <c r="I162" s="148"/>
      <c r="J162" s="149"/>
      <c r="K162" s="101"/>
      <c r="L162" s="150"/>
      <c r="M162" s="155"/>
      <c r="N162" s="155"/>
      <c r="O162" s="156"/>
      <c r="P162" s="156"/>
    </row>
    <row r="163">
      <c r="A163" s="132"/>
      <c r="B163" s="132"/>
      <c r="C163" s="74"/>
      <c r="D163" s="144"/>
      <c r="E163" s="145"/>
      <c r="F163" s="73"/>
      <c r="G163" s="146"/>
      <c r="H163" s="147"/>
      <c r="I163" s="148"/>
      <c r="J163" s="149"/>
      <c r="K163" s="101"/>
      <c r="L163" s="150"/>
      <c r="M163" s="155"/>
      <c r="N163" s="155"/>
      <c r="O163" s="156"/>
      <c r="P163" s="156"/>
    </row>
    <row r="164">
      <c r="A164" s="132"/>
      <c r="B164" s="132"/>
      <c r="C164" s="74"/>
      <c r="D164" s="144"/>
      <c r="E164" s="145"/>
      <c r="F164" s="73"/>
      <c r="G164" s="146"/>
      <c r="H164" s="147"/>
      <c r="I164" s="148"/>
      <c r="J164" s="149"/>
      <c r="K164" s="101"/>
      <c r="L164" s="150"/>
      <c r="M164" s="155"/>
      <c r="N164" s="155"/>
      <c r="O164" s="156"/>
      <c r="P164" s="156"/>
    </row>
    <row r="165">
      <c r="A165" s="132"/>
      <c r="B165" s="132"/>
      <c r="C165" s="74"/>
      <c r="D165" s="144"/>
      <c r="E165" s="145"/>
      <c r="F165" s="73"/>
      <c r="G165" s="146"/>
      <c r="H165" s="147"/>
      <c r="I165" s="148"/>
      <c r="J165" s="149"/>
      <c r="K165" s="101"/>
      <c r="L165" s="150"/>
      <c r="M165" s="155"/>
      <c r="N165" s="155"/>
      <c r="O165" s="156"/>
      <c r="P165" s="156"/>
    </row>
    <row r="166">
      <c r="A166" s="132"/>
      <c r="B166" s="132"/>
      <c r="C166" s="74"/>
      <c r="D166" s="144"/>
      <c r="E166" s="145"/>
      <c r="F166" s="73"/>
      <c r="G166" s="146"/>
      <c r="H166" s="147"/>
      <c r="I166" s="148"/>
      <c r="J166" s="149"/>
      <c r="K166" s="101"/>
      <c r="L166" s="150"/>
      <c r="M166" s="155"/>
      <c r="N166" s="155"/>
      <c r="O166" s="156"/>
      <c r="P166" s="156"/>
    </row>
    <row r="167">
      <c r="A167" s="132"/>
      <c r="B167" s="132"/>
      <c r="C167" s="74"/>
      <c r="D167" s="144"/>
      <c r="E167" s="145"/>
      <c r="F167" s="73"/>
      <c r="G167" s="146"/>
      <c r="H167" s="147"/>
      <c r="I167" s="148"/>
      <c r="J167" s="149"/>
      <c r="K167" s="101"/>
      <c r="L167" s="150"/>
      <c r="M167" s="155"/>
      <c r="N167" s="155"/>
      <c r="O167" s="156"/>
      <c r="P167" s="156"/>
    </row>
    <row r="168">
      <c r="A168" s="132"/>
      <c r="B168" s="132"/>
      <c r="C168" s="74"/>
      <c r="D168" s="144"/>
      <c r="E168" s="145"/>
      <c r="F168" s="73"/>
      <c r="G168" s="146"/>
      <c r="H168" s="147"/>
      <c r="I168" s="148"/>
      <c r="J168" s="149"/>
      <c r="K168" s="101"/>
      <c r="L168" s="150"/>
      <c r="M168" s="155"/>
      <c r="N168" s="155"/>
      <c r="O168" s="156"/>
      <c r="P168" s="156"/>
    </row>
    <row r="169">
      <c r="A169" s="132"/>
      <c r="B169" s="132"/>
      <c r="C169" s="74"/>
      <c r="D169" s="144"/>
      <c r="E169" s="145"/>
      <c r="F169" s="73"/>
      <c r="G169" s="146"/>
      <c r="H169" s="147"/>
      <c r="I169" s="148"/>
      <c r="J169" s="149"/>
      <c r="K169" s="101"/>
      <c r="L169" s="150"/>
      <c r="M169" s="155"/>
      <c r="N169" s="155"/>
      <c r="O169" s="156"/>
      <c r="P169" s="156"/>
    </row>
    <row r="170">
      <c r="A170" s="132"/>
      <c r="B170" s="132"/>
      <c r="C170" s="74"/>
      <c r="D170" s="144"/>
      <c r="E170" s="145"/>
      <c r="F170" s="73"/>
      <c r="G170" s="146"/>
      <c r="H170" s="147"/>
      <c r="I170" s="148"/>
      <c r="J170" s="149"/>
      <c r="K170" s="101"/>
      <c r="L170" s="150"/>
      <c r="M170" s="155"/>
      <c r="N170" s="155"/>
      <c r="O170" s="156"/>
      <c r="P170" s="156"/>
    </row>
    <row r="171">
      <c r="A171" s="132"/>
      <c r="B171" s="132"/>
      <c r="C171" s="74"/>
      <c r="D171" s="144"/>
      <c r="E171" s="145"/>
      <c r="F171" s="73"/>
      <c r="G171" s="146"/>
      <c r="H171" s="147"/>
      <c r="I171" s="148"/>
      <c r="J171" s="149"/>
      <c r="K171" s="101"/>
      <c r="L171" s="150"/>
      <c r="M171" s="155"/>
      <c r="N171" s="155"/>
      <c r="O171" s="156"/>
      <c r="P171" s="156"/>
    </row>
    <row r="172">
      <c r="A172" s="132"/>
      <c r="B172" s="132"/>
      <c r="C172" s="74"/>
      <c r="D172" s="144"/>
      <c r="E172" s="145"/>
      <c r="F172" s="73"/>
      <c r="G172" s="146"/>
      <c r="H172" s="147"/>
      <c r="I172" s="148"/>
      <c r="J172" s="149"/>
      <c r="K172" s="101"/>
      <c r="L172" s="150"/>
      <c r="M172" s="155"/>
      <c r="N172" s="155"/>
      <c r="O172" s="156"/>
      <c r="P172" s="156"/>
    </row>
    <row r="173">
      <c r="A173" s="132"/>
      <c r="B173" s="132"/>
      <c r="C173" s="74"/>
      <c r="D173" s="144"/>
      <c r="E173" s="145"/>
      <c r="F173" s="73"/>
      <c r="G173" s="146"/>
      <c r="H173" s="147"/>
      <c r="I173" s="148"/>
      <c r="J173" s="149"/>
      <c r="K173" s="101"/>
      <c r="L173" s="150"/>
      <c r="M173" s="155"/>
      <c r="N173" s="155"/>
      <c r="O173" s="156"/>
      <c r="P173" s="156"/>
    </row>
    <row r="174">
      <c r="A174" s="132"/>
      <c r="B174" s="132"/>
      <c r="C174" s="74"/>
      <c r="D174" s="144"/>
      <c r="E174" s="145"/>
      <c r="F174" s="73"/>
      <c r="G174" s="146"/>
      <c r="H174" s="147"/>
      <c r="I174" s="148"/>
      <c r="J174" s="149"/>
      <c r="K174" s="101"/>
      <c r="L174" s="150"/>
      <c r="M174" s="155"/>
      <c r="N174" s="155"/>
      <c r="O174" s="156"/>
      <c r="P174" s="156"/>
    </row>
    <row r="175">
      <c r="A175" s="132"/>
      <c r="B175" s="132"/>
      <c r="C175" s="74"/>
      <c r="D175" s="144"/>
      <c r="E175" s="145"/>
      <c r="F175" s="73"/>
      <c r="G175" s="146"/>
      <c r="H175" s="147"/>
      <c r="I175" s="148"/>
      <c r="J175" s="149"/>
      <c r="K175" s="101"/>
      <c r="L175" s="150"/>
      <c r="M175" s="155"/>
      <c r="N175" s="155"/>
      <c r="O175" s="156"/>
      <c r="P175" s="156"/>
    </row>
    <row r="176">
      <c r="A176" s="132"/>
      <c r="B176" s="132"/>
      <c r="C176" s="74"/>
      <c r="D176" s="144"/>
      <c r="E176" s="145"/>
      <c r="F176" s="73"/>
      <c r="G176" s="146"/>
      <c r="H176" s="147"/>
      <c r="I176" s="148"/>
      <c r="J176" s="149"/>
      <c r="K176" s="101"/>
      <c r="L176" s="150"/>
      <c r="M176" s="155"/>
      <c r="N176" s="155"/>
      <c r="O176" s="156"/>
      <c r="P176" s="156"/>
    </row>
    <row r="177">
      <c r="A177" s="132"/>
      <c r="B177" s="132"/>
      <c r="C177" s="74"/>
      <c r="D177" s="144"/>
      <c r="E177" s="145"/>
      <c r="F177" s="73"/>
      <c r="G177" s="146"/>
      <c r="H177" s="147"/>
      <c r="I177" s="148"/>
      <c r="J177" s="149"/>
      <c r="K177" s="101"/>
      <c r="L177" s="150"/>
      <c r="M177" s="155"/>
      <c r="N177" s="155"/>
      <c r="O177" s="156"/>
      <c r="P177" s="156"/>
    </row>
    <row r="178">
      <c r="A178" s="132"/>
      <c r="B178" s="132"/>
      <c r="C178" s="74"/>
      <c r="D178" s="144"/>
      <c r="E178" s="145"/>
      <c r="F178" s="73"/>
      <c r="G178" s="146"/>
      <c r="H178" s="147"/>
      <c r="I178" s="148"/>
      <c r="J178" s="149"/>
      <c r="K178" s="101"/>
      <c r="L178" s="150"/>
      <c r="M178" s="155"/>
      <c r="N178" s="155"/>
      <c r="O178" s="156"/>
      <c r="P178" s="156"/>
    </row>
    <row r="179">
      <c r="A179" s="132"/>
      <c r="B179" s="132"/>
      <c r="C179" s="74"/>
      <c r="D179" s="144"/>
      <c r="E179" s="145"/>
      <c r="F179" s="73"/>
      <c r="G179" s="146"/>
      <c r="H179" s="147"/>
      <c r="I179" s="148"/>
      <c r="J179" s="149"/>
      <c r="K179" s="101"/>
      <c r="L179" s="150"/>
      <c r="M179" s="155"/>
      <c r="N179" s="155"/>
      <c r="O179" s="156"/>
      <c r="P179" s="156"/>
    </row>
    <row r="180">
      <c r="A180" s="132"/>
      <c r="B180" s="132"/>
      <c r="C180" s="74"/>
      <c r="D180" s="144"/>
      <c r="E180" s="145"/>
      <c r="F180" s="73"/>
      <c r="G180" s="146"/>
      <c r="H180" s="147"/>
      <c r="I180" s="148"/>
      <c r="J180" s="149"/>
      <c r="K180" s="101"/>
      <c r="L180" s="150"/>
      <c r="M180" s="155"/>
      <c r="N180" s="155"/>
      <c r="O180" s="156"/>
      <c r="P180" s="156"/>
    </row>
    <row r="181">
      <c r="A181" s="132"/>
      <c r="B181" s="132"/>
      <c r="C181" s="74"/>
      <c r="D181" s="144"/>
      <c r="E181" s="145"/>
      <c r="F181" s="73"/>
      <c r="G181" s="146"/>
      <c r="H181" s="147"/>
      <c r="I181" s="148"/>
      <c r="J181" s="149"/>
      <c r="K181" s="101"/>
      <c r="L181" s="150"/>
      <c r="M181" s="155"/>
      <c r="N181" s="155"/>
      <c r="O181" s="156"/>
      <c r="P181" s="156"/>
    </row>
    <row r="182">
      <c r="A182" s="132"/>
      <c r="B182" s="132"/>
      <c r="C182" s="74"/>
      <c r="D182" s="144"/>
      <c r="E182" s="145"/>
      <c r="F182" s="73"/>
      <c r="G182" s="146"/>
      <c r="H182" s="147"/>
      <c r="I182" s="148"/>
      <c r="J182" s="149"/>
      <c r="K182" s="101"/>
      <c r="L182" s="150"/>
      <c r="M182" s="155"/>
      <c r="N182" s="155"/>
      <c r="O182" s="156"/>
      <c r="P182" s="156"/>
    </row>
    <row r="183">
      <c r="A183" s="132"/>
      <c r="B183" s="132"/>
      <c r="C183" s="74"/>
      <c r="D183" s="144"/>
      <c r="E183" s="145"/>
      <c r="F183" s="73"/>
      <c r="G183" s="146"/>
      <c r="H183" s="147"/>
      <c r="I183" s="148"/>
      <c r="J183" s="149"/>
      <c r="K183" s="101"/>
      <c r="L183" s="150"/>
      <c r="M183" s="155"/>
      <c r="N183" s="155"/>
      <c r="O183" s="156"/>
      <c r="P183" s="156"/>
    </row>
    <row r="184">
      <c r="A184" s="132"/>
      <c r="B184" s="132"/>
      <c r="C184" s="74"/>
      <c r="D184" s="144"/>
      <c r="E184" s="145"/>
      <c r="F184" s="73"/>
      <c r="G184" s="146"/>
      <c r="H184" s="147"/>
      <c r="I184" s="148"/>
      <c r="J184" s="149"/>
      <c r="K184" s="101"/>
      <c r="L184" s="150"/>
      <c r="M184" s="155"/>
      <c r="N184" s="155"/>
      <c r="O184" s="156"/>
      <c r="P184" s="156"/>
    </row>
    <row r="185">
      <c r="A185" s="132"/>
      <c r="B185" s="132"/>
      <c r="C185" s="74"/>
      <c r="D185" s="144"/>
      <c r="E185" s="145"/>
      <c r="F185" s="73"/>
      <c r="G185" s="146"/>
      <c r="H185" s="147"/>
      <c r="I185" s="148"/>
      <c r="J185" s="149"/>
      <c r="K185" s="101"/>
      <c r="L185" s="150"/>
      <c r="M185" s="155"/>
      <c r="N185" s="155"/>
      <c r="O185" s="156"/>
      <c r="P185" s="156"/>
    </row>
    <row r="186">
      <c r="A186" s="132"/>
      <c r="B186" s="132"/>
      <c r="C186" s="74"/>
      <c r="D186" s="144"/>
      <c r="E186" s="145"/>
      <c r="F186" s="73"/>
      <c r="G186" s="146"/>
      <c r="H186" s="147"/>
      <c r="I186" s="148"/>
      <c r="J186" s="149"/>
      <c r="K186" s="101"/>
      <c r="L186" s="150"/>
      <c r="M186" s="155"/>
      <c r="N186" s="155"/>
      <c r="O186" s="156"/>
      <c r="P186" s="156"/>
    </row>
    <row r="187">
      <c r="A187" s="132"/>
      <c r="B187" s="132"/>
      <c r="C187" s="74"/>
      <c r="D187" s="144"/>
      <c r="E187" s="145"/>
      <c r="F187" s="73"/>
      <c r="G187" s="146"/>
      <c r="H187" s="147"/>
      <c r="I187" s="148"/>
      <c r="J187" s="149"/>
      <c r="K187" s="101"/>
      <c r="L187" s="150"/>
      <c r="M187" s="155"/>
      <c r="N187" s="155"/>
      <c r="O187" s="156"/>
      <c r="P187" s="156"/>
    </row>
    <row r="188">
      <c r="A188" s="132"/>
      <c r="B188" s="132"/>
      <c r="C188" s="74"/>
      <c r="D188" s="144"/>
      <c r="E188" s="145"/>
      <c r="F188" s="73"/>
      <c r="G188" s="146"/>
      <c r="H188" s="147"/>
      <c r="I188" s="148"/>
      <c r="J188" s="149"/>
      <c r="K188" s="101"/>
      <c r="L188" s="150"/>
      <c r="M188" s="155"/>
      <c r="N188" s="155"/>
      <c r="O188" s="156"/>
      <c r="P188" s="156"/>
    </row>
    <row r="189">
      <c r="A189" s="132"/>
      <c r="B189" s="132"/>
      <c r="C189" s="74"/>
      <c r="D189" s="144"/>
      <c r="E189" s="145"/>
      <c r="F189" s="73"/>
      <c r="G189" s="146"/>
      <c r="H189" s="147"/>
      <c r="I189" s="148"/>
      <c r="J189" s="149"/>
      <c r="K189" s="101"/>
      <c r="L189" s="150"/>
      <c r="M189" s="155"/>
      <c r="N189" s="155"/>
      <c r="O189" s="156"/>
      <c r="P189" s="156"/>
    </row>
    <row r="190">
      <c r="A190" s="132"/>
      <c r="B190" s="132"/>
      <c r="C190" s="74"/>
      <c r="D190" s="144"/>
      <c r="E190" s="145"/>
      <c r="F190" s="73"/>
      <c r="G190" s="146"/>
      <c r="H190" s="147"/>
      <c r="I190" s="148"/>
      <c r="J190" s="149"/>
      <c r="K190" s="101"/>
      <c r="L190" s="150"/>
      <c r="M190" s="155"/>
      <c r="N190" s="155"/>
      <c r="O190" s="156"/>
      <c r="P190" s="156"/>
    </row>
    <row r="191">
      <c r="A191" s="132"/>
      <c r="B191" s="132"/>
      <c r="C191" s="74"/>
      <c r="D191" s="144"/>
      <c r="E191" s="145"/>
      <c r="F191" s="73"/>
      <c r="G191" s="146"/>
      <c r="H191" s="147"/>
      <c r="I191" s="148"/>
      <c r="J191" s="149"/>
      <c r="K191" s="101"/>
      <c r="L191" s="150"/>
      <c r="M191" s="155"/>
      <c r="N191" s="155"/>
      <c r="O191" s="156"/>
      <c r="P191" s="156"/>
    </row>
    <row r="192">
      <c r="A192" s="132"/>
      <c r="B192" s="132"/>
      <c r="C192" s="74"/>
      <c r="D192" s="144"/>
      <c r="E192" s="145"/>
      <c r="F192" s="73"/>
      <c r="G192" s="146"/>
      <c r="H192" s="147"/>
      <c r="I192" s="148"/>
      <c r="J192" s="149"/>
      <c r="K192" s="101"/>
      <c r="L192" s="150"/>
      <c r="M192" s="155"/>
      <c r="N192" s="155"/>
      <c r="O192" s="156"/>
      <c r="P192" s="156"/>
    </row>
    <row r="193">
      <c r="A193" s="132"/>
      <c r="B193" s="132"/>
      <c r="C193" s="74"/>
      <c r="D193" s="144"/>
      <c r="E193" s="145"/>
      <c r="F193" s="73"/>
      <c r="G193" s="146"/>
      <c r="H193" s="147"/>
      <c r="I193" s="148"/>
      <c r="J193" s="149"/>
      <c r="K193" s="101"/>
      <c r="L193" s="150"/>
      <c r="M193" s="155"/>
      <c r="N193" s="155"/>
      <c r="O193" s="156"/>
      <c r="P193" s="156"/>
    </row>
    <row r="194">
      <c r="A194" s="132"/>
      <c r="B194" s="132"/>
      <c r="C194" s="74"/>
      <c r="D194" s="144"/>
      <c r="E194" s="145"/>
      <c r="F194" s="73"/>
      <c r="G194" s="146"/>
      <c r="H194" s="147"/>
      <c r="I194" s="148"/>
      <c r="J194" s="149"/>
      <c r="K194" s="101"/>
      <c r="L194" s="150"/>
      <c r="M194" s="155"/>
      <c r="N194" s="155"/>
      <c r="O194" s="156"/>
      <c r="P194" s="156"/>
    </row>
    <row r="195">
      <c r="A195" s="132"/>
      <c r="B195" s="132"/>
      <c r="C195" s="74"/>
      <c r="D195" s="144"/>
      <c r="E195" s="145"/>
      <c r="F195" s="73"/>
      <c r="G195" s="146"/>
      <c r="H195" s="147"/>
      <c r="I195" s="148"/>
      <c r="J195" s="149"/>
      <c r="K195" s="101"/>
      <c r="L195" s="150"/>
      <c r="M195" s="155"/>
      <c r="N195" s="155"/>
      <c r="O195" s="156"/>
      <c r="P195" s="156"/>
    </row>
    <row r="196">
      <c r="A196" s="132"/>
      <c r="B196" s="132"/>
      <c r="C196" s="74"/>
      <c r="D196" s="144"/>
      <c r="E196" s="145"/>
      <c r="F196" s="73"/>
      <c r="G196" s="146"/>
      <c r="H196" s="147"/>
      <c r="I196" s="148"/>
      <c r="J196" s="149"/>
      <c r="K196" s="101"/>
      <c r="L196" s="150"/>
      <c r="M196" s="155"/>
      <c r="N196" s="155"/>
      <c r="O196" s="156"/>
      <c r="P196" s="156"/>
    </row>
    <row r="197">
      <c r="A197" s="132"/>
      <c r="B197" s="132"/>
      <c r="C197" s="74"/>
      <c r="D197" s="144"/>
      <c r="E197" s="145"/>
      <c r="F197" s="73"/>
      <c r="G197" s="146"/>
      <c r="H197" s="147"/>
      <c r="I197" s="148"/>
      <c r="J197" s="149"/>
      <c r="K197" s="101"/>
      <c r="L197" s="150"/>
      <c r="M197" s="155"/>
      <c r="N197" s="155"/>
      <c r="O197" s="156"/>
      <c r="P197" s="156"/>
    </row>
    <row r="198">
      <c r="A198" s="132"/>
      <c r="B198" s="132"/>
      <c r="C198" s="74"/>
      <c r="D198" s="144"/>
      <c r="E198" s="145"/>
      <c r="F198" s="73"/>
      <c r="G198" s="146"/>
      <c r="H198" s="147"/>
      <c r="I198" s="148"/>
      <c r="J198" s="149"/>
      <c r="K198" s="101"/>
      <c r="L198" s="150"/>
      <c r="M198" s="155"/>
      <c r="N198" s="155"/>
      <c r="O198" s="156"/>
      <c r="P198" s="156"/>
    </row>
    <row r="199">
      <c r="A199" s="132"/>
      <c r="B199" s="132"/>
      <c r="C199" s="74"/>
      <c r="D199" s="144"/>
      <c r="E199" s="145"/>
      <c r="F199" s="73"/>
      <c r="G199" s="146"/>
      <c r="H199" s="147"/>
      <c r="I199" s="148"/>
      <c r="J199" s="149"/>
      <c r="K199" s="101"/>
      <c r="L199" s="150"/>
      <c r="M199" s="155"/>
      <c r="N199" s="155"/>
      <c r="O199" s="156"/>
      <c r="P199" s="156"/>
    </row>
    <row r="200">
      <c r="A200" s="132"/>
      <c r="B200" s="132"/>
      <c r="C200" s="74"/>
      <c r="D200" s="144"/>
      <c r="E200" s="145"/>
      <c r="F200" s="73"/>
      <c r="G200" s="146"/>
      <c r="H200" s="147"/>
      <c r="I200" s="148"/>
      <c r="J200" s="149"/>
      <c r="K200" s="101"/>
      <c r="L200" s="150"/>
      <c r="M200" s="155"/>
      <c r="N200" s="155"/>
      <c r="O200" s="156"/>
      <c r="P200" s="156"/>
    </row>
    <row r="201">
      <c r="A201" s="132"/>
      <c r="B201" s="132"/>
      <c r="C201" s="74"/>
      <c r="D201" s="144"/>
      <c r="E201" s="145"/>
      <c r="F201" s="73"/>
      <c r="G201" s="146"/>
      <c r="H201" s="147"/>
      <c r="I201" s="148"/>
      <c r="J201" s="149"/>
      <c r="K201" s="101"/>
      <c r="L201" s="150"/>
      <c r="M201" s="155"/>
      <c r="N201" s="155"/>
      <c r="O201" s="156"/>
      <c r="P201" s="156"/>
    </row>
    <row r="202">
      <c r="A202" s="132"/>
      <c r="B202" s="132"/>
      <c r="C202" s="74"/>
      <c r="D202" s="144"/>
      <c r="E202" s="145"/>
      <c r="F202" s="73"/>
      <c r="G202" s="146"/>
      <c r="H202" s="147"/>
      <c r="I202" s="148"/>
      <c r="J202" s="149"/>
      <c r="K202" s="101"/>
      <c r="L202" s="150"/>
      <c r="M202" s="155"/>
      <c r="N202" s="155"/>
      <c r="O202" s="156"/>
      <c r="P202" s="156"/>
    </row>
    <row r="203">
      <c r="A203" s="132"/>
      <c r="B203" s="132"/>
      <c r="C203" s="74"/>
      <c r="D203" s="144"/>
      <c r="E203" s="145"/>
      <c r="F203" s="73"/>
      <c r="G203" s="146"/>
      <c r="H203" s="147"/>
      <c r="I203" s="148"/>
      <c r="J203" s="149"/>
      <c r="K203" s="101"/>
      <c r="L203" s="150"/>
      <c r="M203" s="155"/>
      <c r="N203" s="155"/>
      <c r="O203" s="156"/>
      <c r="P203" s="156"/>
    </row>
    <row r="204">
      <c r="A204" s="132"/>
      <c r="B204" s="132"/>
      <c r="C204" s="74"/>
      <c r="D204" s="144"/>
      <c r="E204" s="145"/>
      <c r="F204" s="73"/>
      <c r="G204" s="146"/>
      <c r="H204" s="147"/>
      <c r="I204" s="148"/>
      <c r="J204" s="149"/>
      <c r="K204" s="101"/>
      <c r="L204" s="150"/>
      <c r="M204" s="155"/>
      <c r="N204" s="155"/>
      <c r="O204" s="156"/>
      <c r="P204" s="156"/>
    </row>
    <row r="205">
      <c r="A205" s="132"/>
      <c r="B205" s="132"/>
      <c r="C205" s="74"/>
      <c r="D205" s="144"/>
      <c r="E205" s="145"/>
      <c r="F205" s="73"/>
      <c r="G205" s="146"/>
      <c r="H205" s="147"/>
      <c r="I205" s="148"/>
      <c r="J205" s="149"/>
      <c r="K205" s="101"/>
      <c r="L205" s="150"/>
      <c r="M205" s="155"/>
      <c r="N205" s="155"/>
      <c r="O205" s="156"/>
      <c r="P205" s="156"/>
    </row>
    <row r="206">
      <c r="A206" s="132"/>
      <c r="B206" s="132"/>
      <c r="C206" s="74"/>
      <c r="D206" s="144"/>
      <c r="E206" s="145"/>
      <c r="F206" s="73"/>
      <c r="G206" s="146"/>
      <c r="H206" s="147"/>
      <c r="I206" s="148"/>
      <c r="J206" s="149"/>
      <c r="K206" s="101"/>
      <c r="L206" s="150"/>
      <c r="M206" s="155"/>
      <c r="N206" s="155"/>
      <c r="O206" s="156"/>
      <c r="P206" s="156"/>
    </row>
    <row r="207">
      <c r="A207" s="132"/>
      <c r="B207" s="132"/>
      <c r="C207" s="74"/>
      <c r="D207" s="144"/>
      <c r="E207" s="145"/>
      <c r="F207" s="73"/>
      <c r="G207" s="146"/>
      <c r="H207" s="147"/>
      <c r="I207" s="148"/>
      <c r="J207" s="149"/>
      <c r="K207" s="101"/>
      <c r="L207" s="150"/>
      <c r="M207" s="155"/>
      <c r="N207" s="155"/>
      <c r="O207" s="156"/>
      <c r="P207" s="156"/>
    </row>
    <row r="208">
      <c r="A208" s="132"/>
      <c r="B208" s="132"/>
      <c r="C208" s="74"/>
      <c r="D208" s="144"/>
      <c r="E208" s="145"/>
      <c r="F208" s="73"/>
      <c r="G208" s="146"/>
      <c r="H208" s="147"/>
      <c r="I208" s="148"/>
      <c r="J208" s="149"/>
      <c r="K208" s="101"/>
      <c r="L208" s="150"/>
      <c r="M208" s="155"/>
      <c r="N208" s="155"/>
      <c r="O208" s="156"/>
      <c r="P208" s="156"/>
    </row>
    <row r="209">
      <c r="A209" s="132"/>
      <c r="B209" s="132"/>
      <c r="C209" s="74"/>
      <c r="D209" s="144"/>
      <c r="E209" s="145"/>
      <c r="F209" s="73"/>
      <c r="G209" s="146"/>
      <c r="H209" s="147"/>
      <c r="I209" s="148"/>
      <c r="J209" s="149"/>
      <c r="K209" s="101"/>
      <c r="L209" s="150"/>
      <c r="M209" s="155"/>
      <c r="N209" s="155"/>
      <c r="O209" s="156"/>
      <c r="P209" s="156"/>
    </row>
    <row r="210">
      <c r="A210" s="132"/>
      <c r="B210" s="132"/>
      <c r="C210" s="74"/>
      <c r="D210" s="144"/>
      <c r="E210" s="145"/>
      <c r="F210" s="73"/>
      <c r="G210" s="146"/>
      <c r="H210" s="147"/>
      <c r="I210" s="148"/>
      <c r="J210" s="149"/>
      <c r="K210" s="101"/>
      <c r="L210" s="150"/>
      <c r="M210" s="155"/>
      <c r="N210" s="155"/>
      <c r="O210" s="156"/>
      <c r="P210" s="156"/>
    </row>
    <row r="211">
      <c r="A211" s="132"/>
      <c r="B211" s="132"/>
      <c r="C211" s="74"/>
      <c r="D211" s="144"/>
      <c r="E211" s="145"/>
      <c r="F211" s="73"/>
      <c r="G211" s="146"/>
      <c r="H211" s="147"/>
      <c r="I211" s="148"/>
      <c r="J211" s="149"/>
      <c r="K211" s="101"/>
      <c r="L211" s="150"/>
      <c r="M211" s="155"/>
      <c r="N211" s="155"/>
      <c r="O211" s="156"/>
      <c r="P211" s="156"/>
    </row>
    <row r="212">
      <c r="A212" s="132"/>
      <c r="B212" s="132"/>
      <c r="C212" s="74"/>
      <c r="D212" s="144"/>
      <c r="E212" s="145"/>
      <c r="F212" s="73"/>
      <c r="G212" s="146"/>
      <c r="H212" s="147"/>
      <c r="I212" s="148"/>
      <c r="J212" s="149"/>
      <c r="K212" s="101"/>
      <c r="L212" s="150"/>
      <c r="M212" s="155"/>
      <c r="N212" s="155"/>
      <c r="O212" s="156"/>
      <c r="P212" s="156"/>
    </row>
    <row r="213">
      <c r="A213" s="132"/>
      <c r="B213" s="132"/>
      <c r="C213" s="74"/>
      <c r="D213" s="144"/>
      <c r="E213" s="145"/>
      <c r="F213" s="73"/>
      <c r="G213" s="146"/>
      <c r="H213" s="147"/>
      <c r="I213" s="148"/>
      <c r="J213" s="149"/>
      <c r="K213" s="101"/>
      <c r="L213" s="150"/>
      <c r="M213" s="155"/>
      <c r="N213" s="155"/>
      <c r="O213" s="156"/>
      <c r="P213" s="156"/>
    </row>
    <row r="214">
      <c r="A214" s="132"/>
      <c r="B214" s="132"/>
      <c r="C214" s="74"/>
      <c r="D214" s="144"/>
      <c r="E214" s="145"/>
      <c r="F214" s="73"/>
      <c r="G214" s="146"/>
      <c r="H214" s="147"/>
      <c r="I214" s="148"/>
      <c r="J214" s="149"/>
      <c r="K214" s="101"/>
      <c r="L214" s="150"/>
      <c r="M214" s="155"/>
      <c r="N214" s="155"/>
      <c r="O214" s="156"/>
      <c r="P214" s="156"/>
    </row>
    <row r="215">
      <c r="A215" s="132"/>
      <c r="B215" s="132"/>
      <c r="C215" s="74"/>
      <c r="D215" s="144"/>
      <c r="E215" s="145"/>
      <c r="F215" s="73"/>
      <c r="G215" s="146"/>
      <c r="H215" s="147"/>
      <c r="I215" s="148"/>
      <c r="J215" s="149"/>
      <c r="K215" s="101"/>
      <c r="L215" s="150"/>
      <c r="M215" s="155"/>
      <c r="N215" s="155"/>
      <c r="O215" s="156"/>
      <c r="P215" s="156"/>
    </row>
    <row r="216">
      <c r="A216" s="132"/>
      <c r="B216" s="132"/>
      <c r="C216" s="74"/>
      <c r="D216" s="144"/>
      <c r="E216" s="145"/>
      <c r="F216" s="73"/>
      <c r="G216" s="146"/>
      <c r="H216" s="147"/>
      <c r="I216" s="148"/>
      <c r="J216" s="149"/>
      <c r="K216" s="101"/>
      <c r="L216" s="150"/>
      <c r="M216" s="155"/>
      <c r="N216" s="155"/>
      <c r="O216" s="156"/>
      <c r="P216" s="156"/>
    </row>
    <row r="217">
      <c r="A217" s="132"/>
      <c r="B217" s="132"/>
      <c r="C217" s="74"/>
      <c r="D217" s="144"/>
      <c r="E217" s="145"/>
      <c r="F217" s="73"/>
      <c r="G217" s="146"/>
      <c r="H217" s="147"/>
      <c r="I217" s="148"/>
      <c r="J217" s="149"/>
      <c r="K217" s="101"/>
      <c r="L217" s="150"/>
      <c r="M217" s="155"/>
      <c r="N217" s="155"/>
      <c r="O217" s="156"/>
      <c r="P217" s="156"/>
    </row>
    <row r="218">
      <c r="A218" s="132"/>
      <c r="B218" s="132"/>
      <c r="C218" s="74"/>
      <c r="D218" s="144"/>
      <c r="E218" s="145"/>
      <c r="F218" s="73"/>
      <c r="G218" s="146"/>
      <c r="H218" s="147"/>
      <c r="I218" s="148"/>
      <c r="J218" s="149"/>
      <c r="K218" s="101"/>
      <c r="L218" s="150"/>
      <c r="M218" s="155"/>
      <c r="N218" s="155"/>
      <c r="O218" s="156"/>
      <c r="P218" s="156"/>
    </row>
    <row r="219">
      <c r="A219" s="132"/>
      <c r="B219" s="132"/>
      <c r="C219" s="74"/>
      <c r="D219" s="144"/>
      <c r="E219" s="145"/>
      <c r="F219" s="73"/>
      <c r="G219" s="146"/>
      <c r="H219" s="147"/>
      <c r="I219" s="148"/>
      <c r="J219" s="149"/>
      <c r="K219" s="101"/>
      <c r="L219" s="150"/>
      <c r="M219" s="155"/>
      <c r="N219" s="155"/>
      <c r="O219" s="156"/>
      <c r="P219" s="156"/>
    </row>
    <row r="220">
      <c r="A220" s="132"/>
      <c r="B220" s="132"/>
      <c r="C220" s="74"/>
      <c r="D220" s="144"/>
      <c r="E220" s="145"/>
      <c r="F220" s="73"/>
      <c r="G220" s="146"/>
      <c r="H220" s="147"/>
      <c r="I220" s="148"/>
      <c r="J220" s="149"/>
      <c r="K220" s="101"/>
      <c r="L220" s="150"/>
      <c r="M220" s="155"/>
      <c r="N220" s="155"/>
      <c r="O220" s="156"/>
      <c r="P220" s="156"/>
    </row>
    <row r="221">
      <c r="A221" s="132"/>
      <c r="B221" s="132"/>
      <c r="C221" s="74"/>
      <c r="D221" s="144"/>
      <c r="E221" s="145"/>
      <c r="F221" s="73"/>
      <c r="G221" s="146"/>
      <c r="H221" s="147"/>
      <c r="I221" s="148"/>
      <c r="J221" s="149"/>
      <c r="K221" s="101"/>
      <c r="L221" s="150"/>
      <c r="M221" s="155"/>
      <c r="N221" s="155"/>
      <c r="O221" s="156"/>
      <c r="P221" s="156"/>
    </row>
    <row r="222">
      <c r="A222" s="132"/>
      <c r="B222" s="132"/>
      <c r="C222" s="74"/>
      <c r="D222" s="144"/>
      <c r="E222" s="145"/>
      <c r="F222" s="73"/>
      <c r="G222" s="146"/>
      <c r="H222" s="147"/>
      <c r="I222" s="148"/>
      <c r="J222" s="149"/>
      <c r="K222" s="101"/>
      <c r="L222" s="150"/>
      <c r="M222" s="155"/>
      <c r="N222" s="155"/>
      <c r="O222" s="156"/>
      <c r="P222" s="156"/>
    </row>
    <row r="223">
      <c r="A223" s="132"/>
      <c r="B223" s="132"/>
      <c r="C223" s="74"/>
      <c r="D223" s="144"/>
      <c r="E223" s="145"/>
      <c r="F223" s="73"/>
      <c r="G223" s="146"/>
      <c r="H223" s="147"/>
      <c r="I223" s="148"/>
      <c r="J223" s="149"/>
      <c r="K223" s="101"/>
      <c r="L223" s="150"/>
      <c r="M223" s="155"/>
      <c r="N223" s="155"/>
      <c r="O223" s="156"/>
      <c r="P223" s="156"/>
    </row>
    <row r="224">
      <c r="A224" s="132"/>
      <c r="B224" s="132"/>
      <c r="C224" s="74"/>
      <c r="D224" s="144"/>
      <c r="E224" s="145"/>
      <c r="F224" s="73"/>
      <c r="G224" s="146"/>
      <c r="H224" s="147"/>
      <c r="I224" s="148"/>
      <c r="J224" s="149"/>
      <c r="K224" s="101"/>
      <c r="L224" s="150"/>
      <c r="M224" s="155"/>
      <c r="N224" s="155"/>
      <c r="O224" s="156"/>
      <c r="P224" s="156"/>
    </row>
    <row r="225">
      <c r="A225" s="132"/>
      <c r="B225" s="132"/>
      <c r="C225" s="74"/>
      <c r="D225" s="144"/>
      <c r="E225" s="145"/>
      <c r="F225" s="73"/>
      <c r="G225" s="146"/>
      <c r="H225" s="147"/>
      <c r="I225" s="148"/>
      <c r="J225" s="149"/>
      <c r="K225" s="101"/>
      <c r="L225" s="150"/>
      <c r="M225" s="155"/>
      <c r="N225" s="155"/>
      <c r="O225" s="156"/>
      <c r="P225" s="156"/>
    </row>
    <row r="226">
      <c r="A226" s="132"/>
      <c r="B226" s="132"/>
      <c r="C226" s="74"/>
      <c r="D226" s="144"/>
      <c r="E226" s="145"/>
      <c r="F226" s="73"/>
      <c r="G226" s="146"/>
      <c r="H226" s="147"/>
      <c r="I226" s="148"/>
      <c r="J226" s="149"/>
      <c r="K226" s="101"/>
      <c r="L226" s="150"/>
      <c r="M226" s="155"/>
      <c r="N226" s="155"/>
      <c r="O226" s="156"/>
      <c r="P226" s="156"/>
    </row>
    <row r="227">
      <c r="A227" s="132"/>
      <c r="B227" s="132"/>
      <c r="C227" s="74"/>
      <c r="D227" s="144"/>
      <c r="E227" s="145"/>
      <c r="F227" s="73"/>
      <c r="G227" s="146"/>
      <c r="H227" s="147"/>
      <c r="I227" s="148"/>
      <c r="J227" s="149"/>
      <c r="K227" s="101"/>
      <c r="L227" s="150"/>
      <c r="M227" s="155"/>
      <c r="N227" s="155"/>
      <c r="O227" s="156"/>
      <c r="P227" s="156"/>
    </row>
    <row r="228">
      <c r="A228" s="132"/>
      <c r="B228" s="132"/>
      <c r="C228" s="74"/>
      <c r="D228" s="144"/>
      <c r="E228" s="145"/>
      <c r="F228" s="73"/>
      <c r="G228" s="146"/>
      <c r="H228" s="147"/>
      <c r="I228" s="148"/>
      <c r="J228" s="149"/>
      <c r="K228" s="101"/>
      <c r="L228" s="150"/>
      <c r="M228" s="155"/>
      <c r="N228" s="155"/>
      <c r="O228" s="156"/>
      <c r="P228" s="156"/>
    </row>
    <row r="229">
      <c r="A229" s="132"/>
      <c r="B229" s="132"/>
      <c r="C229" s="74"/>
      <c r="D229" s="144"/>
      <c r="E229" s="145"/>
      <c r="F229" s="73"/>
      <c r="G229" s="146"/>
      <c r="H229" s="147"/>
      <c r="I229" s="148"/>
      <c r="J229" s="149"/>
      <c r="K229" s="101"/>
      <c r="L229" s="150"/>
      <c r="M229" s="155"/>
      <c r="N229" s="155"/>
      <c r="O229" s="156"/>
      <c r="P229" s="156"/>
    </row>
    <row r="230">
      <c r="A230" s="132"/>
      <c r="B230" s="132"/>
      <c r="C230" s="74"/>
      <c r="D230" s="144"/>
      <c r="E230" s="145"/>
      <c r="F230" s="73"/>
      <c r="G230" s="146"/>
      <c r="H230" s="147"/>
      <c r="I230" s="148"/>
      <c r="J230" s="149"/>
      <c r="K230" s="101"/>
      <c r="L230" s="150"/>
      <c r="M230" s="155"/>
      <c r="N230" s="155"/>
      <c r="O230" s="156"/>
      <c r="P230" s="156"/>
    </row>
    <row r="231">
      <c r="A231" s="132"/>
      <c r="B231" s="132"/>
      <c r="C231" s="74"/>
      <c r="D231" s="144"/>
      <c r="E231" s="145"/>
      <c r="F231" s="73"/>
      <c r="G231" s="146"/>
      <c r="H231" s="147"/>
      <c r="I231" s="148"/>
      <c r="J231" s="149"/>
      <c r="K231" s="101"/>
      <c r="L231" s="150"/>
      <c r="M231" s="155"/>
      <c r="N231" s="155"/>
      <c r="O231" s="156"/>
      <c r="P231" s="156"/>
    </row>
    <row r="232">
      <c r="A232" s="132"/>
      <c r="B232" s="132"/>
      <c r="C232" s="74"/>
      <c r="D232" s="144"/>
      <c r="E232" s="145"/>
      <c r="F232" s="73"/>
      <c r="G232" s="146"/>
      <c r="H232" s="147"/>
      <c r="I232" s="148"/>
      <c r="J232" s="149"/>
      <c r="K232" s="101"/>
      <c r="L232" s="150"/>
      <c r="M232" s="155"/>
      <c r="N232" s="155"/>
      <c r="O232" s="156"/>
      <c r="P232" s="156"/>
    </row>
    <row r="233">
      <c r="A233" s="132"/>
      <c r="B233" s="132"/>
      <c r="C233" s="74"/>
      <c r="D233" s="144"/>
      <c r="E233" s="145"/>
      <c r="F233" s="73"/>
      <c r="G233" s="146"/>
      <c r="H233" s="147"/>
      <c r="I233" s="148"/>
      <c r="J233" s="149"/>
      <c r="K233" s="101"/>
      <c r="L233" s="150"/>
      <c r="M233" s="155"/>
      <c r="N233" s="155"/>
      <c r="O233" s="156"/>
      <c r="P233" s="156"/>
    </row>
    <row r="234">
      <c r="A234" s="132"/>
      <c r="B234" s="132"/>
      <c r="C234" s="74"/>
      <c r="D234" s="144"/>
      <c r="E234" s="145"/>
      <c r="F234" s="73"/>
      <c r="G234" s="146"/>
      <c r="H234" s="147"/>
      <c r="I234" s="148"/>
      <c r="J234" s="149"/>
      <c r="K234" s="101"/>
      <c r="L234" s="150"/>
      <c r="M234" s="155"/>
      <c r="N234" s="155"/>
      <c r="O234" s="156"/>
      <c r="P234" s="156"/>
    </row>
    <row r="235">
      <c r="A235" s="132"/>
      <c r="B235" s="132"/>
      <c r="C235" s="74"/>
      <c r="D235" s="144"/>
      <c r="E235" s="145"/>
      <c r="F235" s="73"/>
      <c r="G235" s="146"/>
      <c r="H235" s="147"/>
      <c r="I235" s="148"/>
      <c r="J235" s="149"/>
      <c r="K235" s="101"/>
      <c r="L235" s="150"/>
      <c r="M235" s="155"/>
      <c r="N235" s="155"/>
      <c r="O235" s="156"/>
      <c r="P235" s="156"/>
    </row>
    <row r="236">
      <c r="A236" s="132"/>
      <c r="B236" s="132"/>
      <c r="C236" s="74"/>
      <c r="D236" s="144"/>
      <c r="E236" s="145"/>
      <c r="F236" s="73"/>
      <c r="G236" s="146"/>
      <c r="H236" s="147"/>
      <c r="I236" s="148"/>
      <c r="J236" s="149"/>
      <c r="K236" s="101"/>
      <c r="L236" s="150"/>
      <c r="M236" s="155"/>
      <c r="N236" s="155"/>
      <c r="O236" s="156"/>
      <c r="P236" s="156"/>
    </row>
    <row r="237">
      <c r="A237" s="132"/>
      <c r="B237" s="132"/>
      <c r="C237" s="74"/>
      <c r="D237" s="144"/>
      <c r="E237" s="145"/>
      <c r="F237" s="73"/>
      <c r="G237" s="146"/>
      <c r="H237" s="147"/>
      <c r="I237" s="148"/>
      <c r="J237" s="149"/>
      <c r="K237" s="101"/>
      <c r="L237" s="150"/>
      <c r="M237" s="155"/>
      <c r="N237" s="155"/>
      <c r="O237" s="156"/>
      <c r="P237" s="156"/>
    </row>
    <row r="238">
      <c r="A238" s="132"/>
      <c r="B238" s="132"/>
      <c r="C238" s="74"/>
      <c r="D238" s="144"/>
      <c r="E238" s="145"/>
      <c r="F238" s="73"/>
      <c r="G238" s="146"/>
      <c r="H238" s="147"/>
      <c r="I238" s="148"/>
      <c r="J238" s="149"/>
      <c r="K238" s="101"/>
      <c r="L238" s="150"/>
      <c r="M238" s="155"/>
      <c r="N238" s="155"/>
      <c r="O238" s="156"/>
      <c r="P238" s="156"/>
    </row>
    <row r="239">
      <c r="A239" s="132"/>
      <c r="B239" s="132"/>
      <c r="C239" s="74"/>
      <c r="D239" s="144"/>
      <c r="E239" s="145"/>
      <c r="F239" s="73"/>
      <c r="G239" s="146"/>
      <c r="H239" s="147"/>
      <c r="I239" s="148"/>
      <c r="J239" s="149"/>
      <c r="K239" s="101"/>
      <c r="L239" s="150"/>
      <c r="M239" s="155"/>
      <c r="N239" s="155"/>
      <c r="O239" s="156"/>
      <c r="P239" s="156"/>
    </row>
    <row r="240">
      <c r="A240" s="132"/>
      <c r="B240" s="132"/>
      <c r="C240" s="74"/>
      <c r="D240" s="144"/>
      <c r="E240" s="145"/>
      <c r="F240" s="73"/>
      <c r="G240" s="146"/>
      <c r="H240" s="147"/>
      <c r="I240" s="148"/>
      <c r="J240" s="149"/>
      <c r="K240" s="101"/>
      <c r="L240" s="150"/>
      <c r="M240" s="155"/>
      <c r="N240" s="155"/>
      <c r="O240" s="156"/>
      <c r="P240" s="156"/>
    </row>
    <row r="241">
      <c r="A241" s="132"/>
      <c r="B241" s="132"/>
      <c r="C241" s="74"/>
      <c r="D241" s="144"/>
      <c r="E241" s="145"/>
      <c r="F241" s="73"/>
      <c r="G241" s="146"/>
      <c r="H241" s="147"/>
      <c r="I241" s="148"/>
      <c r="J241" s="149"/>
      <c r="K241" s="101"/>
      <c r="L241" s="150"/>
      <c r="M241" s="155"/>
      <c r="N241" s="155"/>
      <c r="O241" s="156"/>
      <c r="P241" s="156"/>
    </row>
    <row r="242">
      <c r="A242" s="132"/>
      <c r="B242" s="132"/>
      <c r="C242" s="74"/>
      <c r="D242" s="144"/>
      <c r="E242" s="145"/>
      <c r="F242" s="73"/>
      <c r="G242" s="146"/>
      <c r="H242" s="147"/>
      <c r="I242" s="148"/>
      <c r="J242" s="149"/>
      <c r="K242" s="101"/>
      <c r="L242" s="150"/>
      <c r="M242" s="155"/>
      <c r="N242" s="155"/>
      <c r="O242" s="156"/>
      <c r="P242" s="156"/>
    </row>
    <row r="243">
      <c r="A243" s="132"/>
      <c r="B243" s="132"/>
      <c r="C243" s="74"/>
      <c r="D243" s="144"/>
      <c r="E243" s="145"/>
      <c r="F243" s="73"/>
      <c r="G243" s="146"/>
      <c r="H243" s="147"/>
      <c r="I243" s="148"/>
      <c r="J243" s="149"/>
      <c r="K243" s="101"/>
      <c r="L243" s="150"/>
      <c r="M243" s="155"/>
      <c r="N243" s="155"/>
      <c r="O243" s="156"/>
      <c r="P243" s="156"/>
    </row>
    <row r="244">
      <c r="A244" s="132"/>
      <c r="B244" s="132"/>
      <c r="C244" s="74"/>
      <c r="D244" s="144"/>
      <c r="E244" s="145"/>
      <c r="F244" s="73"/>
      <c r="G244" s="146"/>
      <c r="H244" s="147"/>
      <c r="I244" s="148"/>
      <c r="J244" s="149"/>
      <c r="K244" s="101"/>
      <c r="L244" s="150"/>
      <c r="M244" s="155"/>
      <c r="N244" s="155"/>
      <c r="O244" s="156"/>
      <c r="P244" s="156"/>
    </row>
    <row r="245">
      <c r="A245" s="132"/>
      <c r="B245" s="132"/>
      <c r="C245" s="74"/>
      <c r="D245" s="144"/>
      <c r="E245" s="145"/>
      <c r="F245" s="73"/>
      <c r="G245" s="146"/>
      <c r="H245" s="147"/>
      <c r="I245" s="148"/>
      <c r="J245" s="149"/>
      <c r="K245" s="101"/>
      <c r="L245" s="150"/>
      <c r="M245" s="155"/>
      <c r="N245" s="155"/>
      <c r="O245" s="156"/>
      <c r="P245" s="156"/>
    </row>
    <row r="246">
      <c r="A246" s="132"/>
      <c r="B246" s="132"/>
      <c r="C246" s="74"/>
      <c r="D246" s="144"/>
      <c r="E246" s="145"/>
      <c r="F246" s="73"/>
      <c r="G246" s="146"/>
      <c r="H246" s="147"/>
      <c r="I246" s="148"/>
      <c r="J246" s="149"/>
      <c r="K246" s="101"/>
      <c r="L246" s="150"/>
      <c r="M246" s="155"/>
      <c r="N246" s="155"/>
      <c r="O246" s="156"/>
      <c r="P246" s="156"/>
    </row>
    <row r="247">
      <c r="A247" s="132"/>
      <c r="B247" s="132"/>
      <c r="C247" s="74"/>
      <c r="D247" s="144"/>
      <c r="E247" s="145"/>
      <c r="F247" s="73"/>
      <c r="G247" s="146"/>
      <c r="H247" s="147"/>
      <c r="I247" s="148"/>
      <c r="J247" s="149"/>
      <c r="K247" s="101"/>
      <c r="L247" s="150"/>
      <c r="M247" s="155"/>
      <c r="N247" s="155"/>
      <c r="O247" s="156"/>
      <c r="P247" s="156"/>
    </row>
    <row r="248">
      <c r="A248" s="132"/>
      <c r="B248" s="132"/>
      <c r="C248" s="74"/>
      <c r="D248" s="144"/>
      <c r="E248" s="145"/>
      <c r="F248" s="73"/>
      <c r="G248" s="146"/>
      <c r="H248" s="147"/>
      <c r="I248" s="148"/>
      <c r="J248" s="149"/>
      <c r="K248" s="101"/>
      <c r="L248" s="150"/>
      <c r="M248" s="155"/>
      <c r="N248" s="155"/>
      <c r="O248" s="156"/>
      <c r="P248" s="156"/>
    </row>
    <row r="249">
      <c r="A249" s="132"/>
      <c r="B249" s="132"/>
      <c r="C249" s="74"/>
      <c r="D249" s="144"/>
      <c r="E249" s="145"/>
      <c r="F249" s="73"/>
      <c r="G249" s="146"/>
      <c r="H249" s="147"/>
      <c r="I249" s="148"/>
      <c r="J249" s="149"/>
      <c r="K249" s="101"/>
      <c r="L249" s="150"/>
      <c r="M249" s="155"/>
      <c r="N249" s="155"/>
      <c r="O249" s="156"/>
      <c r="P249" s="156"/>
    </row>
    <row r="250">
      <c r="A250" s="132"/>
      <c r="B250" s="132"/>
      <c r="C250" s="74"/>
      <c r="D250" s="144"/>
      <c r="E250" s="145"/>
      <c r="F250" s="73"/>
      <c r="G250" s="146"/>
      <c r="H250" s="147"/>
      <c r="I250" s="148"/>
      <c r="J250" s="149"/>
      <c r="K250" s="101"/>
      <c r="L250" s="150"/>
      <c r="M250" s="155"/>
      <c r="N250" s="155"/>
      <c r="O250" s="156"/>
      <c r="P250" s="156"/>
    </row>
    <row r="251">
      <c r="A251" s="132"/>
      <c r="B251" s="132"/>
      <c r="C251" s="74"/>
      <c r="D251" s="144"/>
      <c r="E251" s="145"/>
      <c r="F251" s="73"/>
      <c r="G251" s="146"/>
      <c r="H251" s="147"/>
      <c r="I251" s="148"/>
      <c r="J251" s="149"/>
      <c r="K251" s="101"/>
      <c r="L251" s="150"/>
      <c r="M251" s="155"/>
      <c r="N251" s="155"/>
      <c r="O251" s="156"/>
      <c r="P251" s="156"/>
    </row>
    <row r="252">
      <c r="A252" s="132"/>
      <c r="B252" s="132"/>
      <c r="C252" s="74"/>
      <c r="D252" s="144"/>
      <c r="E252" s="145"/>
      <c r="F252" s="73"/>
      <c r="G252" s="146"/>
      <c r="H252" s="147"/>
      <c r="I252" s="148"/>
      <c r="J252" s="149"/>
      <c r="K252" s="101"/>
      <c r="L252" s="150"/>
      <c r="M252" s="155"/>
      <c r="N252" s="155"/>
      <c r="O252" s="156"/>
      <c r="P252" s="156"/>
    </row>
    <row r="253">
      <c r="A253" s="132"/>
      <c r="B253" s="132"/>
      <c r="C253" s="74"/>
      <c r="D253" s="144"/>
      <c r="E253" s="145"/>
      <c r="F253" s="73"/>
      <c r="G253" s="146"/>
      <c r="H253" s="147"/>
      <c r="I253" s="148"/>
      <c r="J253" s="149"/>
      <c r="K253" s="101"/>
      <c r="L253" s="150"/>
      <c r="M253" s="155"/>
      <c r="N253" s="155"/>
      <c r="O253" s="156"/>
      <c r="P253" s="156"/>
    </row>
    <row r="254">
      <c r="A254" s="132"/>
      <c r="B254" s="132"/>
      <c r="C254" s="74"/>
      <c r="D254" s="144"/>
      <c r="E254" s="145"/>
      <c r="F254" s="73"/>
      <c r="G254" s="146"/>
      <c r="H254" s="147"/>
      <c r="I254" s="148"/>
      <c r="J254" s="149"/>
      <c r="K254" s="101"/>
      <c r="L254" s="150"/>
      <c r="M254" s="155"/>
      <c r="N254" s="155"/>
      <c r="O254" s="156"/>
      <c r="P254" s="156"/>
    </row>
    <row r="255">
      <c r="A255" s="132"/>
      <c r="B255" s="132"/>
      <c r="C255" s="74"/>
      <c r="D255" s="144"/>
      <c r="E255" s="145"/>
      <c r="F255" s="73"/>
      <c r="G255" s="146"/>
      <c r="H255" s="147"/>
      <c r="I255" s="148"/>
      <c r="J255" s="149"/>
      <c r="K255" s="101"/>
      <c r="L255" s="150"/>
      <c r="M255" s="155"/>
      <c r="N255" s="155"/>
      <c r="O255" s="156"/>
      <c r="P255" s="156"/>
    </row>
    <row r="256">
      <c r="A256" s="132"/>
      <c r="B256" s="132"/>
      <c r="C256" s="74"/>
      <c r="D256" s="144"/>
      <c r="E256" s="145"/>
      <c r="F256" s="73"/>
      <c r="G256" s="146"/>
      <c r="H256" s="147"/>
      <c r="I256" s="148"/>
      <c r="J256" s="149"/>
      <c r="K256" s="101"/>
      <c r="L256" s="150"/>
      <c r="M256" s="155"/>
      <c r="N256" s="155"/>
      <c r="O256" s="156"/>
      <c r="P256" s="156"/>
    </row>
    <row r="257">
      <c r="A257" s="132"/>
      <c r="B257" s="132"/>
      <c r="C257" s="74"/>
      <c r="D257" s="144"/>
      <c r="E257" s="145"/>
      <c r="F257" s="73"/>
      <c r="G257" s="146"/>
      <c r="H257" s="147"/>
      <c r="I257" s="148"/>
      <c r="J257" s="149"/>
      <c r="K257" s="101"/>
      <c r="L257" s="150"/>
      <c r="M257" s="155"/>
      <c r="N257" s="155"/>
      <c r="O257" s="156"/>
      <c r="P257" s="156"/>
    </row>
    <row r="258">
      <c r="A258" s="132"/>
      <c r="B258" s="132"/>
      <c r="C258" s="74"/>
      <c r="D258" s="144"/>
      <c r="E258" s="145"/>
      <c r="F258" s="73"/>
      <c r="G258" s="146"/>
      <c r="H258" s="147"/>
      <c r="I258" s="148"/>
      <c r="J258" s="149"/>
      <c r="K258" s="101"/>
      <c r="L258" s="150"/>
      <c r="M258" s="155"/>
      <c r="N258" s="155"/>
      <c r="O258" s="156"/>
      <c r="P258" s="156"/>
    </row>
    <row r="259">
      <c r="A259" s="132"/>
      <c r="B259" s="132"/>
      <c r="C259" s="74"/>
      <c r="D259" s="144"/>
      <c r="E259" s="145"/>
      <c r="F259" s="73"/>
      <c r="G259" s="146"/>
      <c r="H259" s="147"/>
      <c r="I259" s="148"/>
      <c r="J259" s="149"/>
      <c r="K259" s="101"/>
      <c r="L259" s="150"/>
      <c r="M259" s="155"/>
      <c r="N259" s="155"/>
      <c r="O259" s="156"/>
      <c r="P259" s="156"/>
    </row>
    <row r="260">
      <c r="A260" s="132"/>
      <c r="B260" s="132"/>
      <c r="C260" s="74"/>
      <c r="D260" s="144"/>
      <c r="E260" s="145"/>
      <c r="F260" s="73"/>
      <c r="G260" s="146"/>
      <c r="H260" s="147"/>
      <c r="I260" s="148"/>
      <c r="J260" s="149"/>
      <c r="K260" s="101"/>
      <c r="L260" s="150"/>
      <c r="M260" s="155"/>
      <c r="N260" s="155"/>
      <c r="O260" s="156"/>
      <c r="P260" s="156"/>
    </row>
    <row r="261">
      <c r="A261" s="132"/>
      <c r="B261" s="132"/>
      <c r="C261" s="74"/>
      <c r="D261" s="144"/>
      <c r="E261" s="145"/>
      <c r="F261" s="73"/>
      <c r="G261" s="146"/>
      <c r="H261" s="147"/>
      <c r="I261" s="148"/>
      <c r="J261" s="149"/>
      <c r="K261" s="101"/>
      <c r="L261" s="150"/>
      <c r="M261" s="155"/>
      <c r="N261" s="155"/>
      <c r="O261" s="156"/>
      <c r="P261" s="156"/>
    </row>
    <row r="262">
      <c r="A262" s="132"/>
      <c r="B262" s="132"/>
      <c r="C262" s="74"/>
      <c r="D262" s="144"/>
      <c r="E262" s="145"/>
      <c r="F262" s="73"/>
      <c r="G262" s="146"/>
      <c r="H262" s="147"/>
      <c r="I262" s="148"/>
      <c r="J262" s="149"/>
      <c r="K262" s="101"/>
      <c r="L262" s="150"/>
      <c r="M262" s="155"/>
      <c r="N262" s="155"/>
      <c r="O262" s="156"/>
      <c r="P262" s="156"/>
    </row>
    <row r="263">
      <c r="A263" s="132"/>
      <c r="B263" s="132"/>
      <c r="C263" s="74"/>
      <c r="D263" s="144"/>
      <c r="E263" s="145"/>
      <c r="F263" s="73"/>
      <c r="G263" s="146"/>
      <c r="H263" s="147"/>
      <c r="I263" s="148"/>
      <c r="J263" s="149"/>
      <c r="K263" s="101"/>
      <c r="L263" s="150"/>
      <c r="M263" s="155"/>
      <c r="N263" s="155"/>
      <c r="O263" s="156"/>
      <c r="P263" s="156"/>
    </row>
    <row r="264">
      <c r="A264" s="132"/>
      <c r="B264" s="132"/>
      <c r="C264" s="74"/>
      <c r="D264" s="144"/>
      <c r="E264" s="145"/>
      <c r="F264" s="73"/>
      <c r="G264" s="146"/>
      <c r="H264" s="147"/>
      <c r="I264" s="148"/>
      <c r="J264" s="149"/>
      <c r="K264" s="101"/>
      <c r="L264" s="150"/>
      <c r="M264" s="155"/>
      <c r="N264" s="155"/>
      <c r="O264" s="156"/>
      <c r="P264" s="156"/>
    </row>
    <row r="265">
      <c r="A265" s="132"/>
      <c r="B265" s="132"/>
      <c r="C265" s="74"/>
      <c r="D265" s="144"/>
      <c r="E265" s="145"/>
      <c r="F265" s="73"/>
      <c r="G265" s="146"/>
      <c r="H265" s="147"/>
      <c r="I265" s="148"/>
      <c r="J265" s="149"/>
      <c r="K265" s="101"/>
      <c r="L265" s="150"/>
      <c r="M265" s="155"/>
      <c r="N265" s="155"/>
      <c r="O265" s="156"/>
      <c r="P265" s="156"/>
    </row>
    <row r="266">
      <c r="A266" s="132"/>
      <c r="B266" s="132"/>
      <c r="C266" s="74"/>
      <c r="D266" s="144"/>
      <c r="E266" s="145"/>
      <c r="F266" s="73"/>
      <c r="G266" s="146"/>
      <c r="H266" s="147"/>
      <c r="I266" s="148"/>
      <c r="J266" s="149"/>
      <c r="K266" s="101"/>
      <c r="L266" s="150"/>
      <c r="M266" s="155"/>
      <c r="N266" s="155"/>
      <c r="O266" s="156"/>
      <c r="P266" s="156"/>
    </row>
    <row r="267">
      <c r="A267" s="132"/>
      <c r="B267" s="132"/>
      <c r="C267" s="74"/>
      <c r="D267" s="144"/>
      <c r="E267" s="145"/>
      <c r="F267" s="73"/>
      <c r="G267" s="146"/>
      <c r="H267" s="147"/>
      <c r="I267" s="148"/>
      <c r="J267" s="149"/>
      <c r="K267" s="101"/>
      <c r="L267" s="150"/>
      <c r="M267" s="155"/>
      <c r="N267" s="155"/>
      <c r="O267" s="156"/>
      <c r="P267" s="156"/>
    </row>
    <row r="268">
      <c r="A268" s="132"/>
      <c r="B268" s="132"/>
      <c r="C268" s="74"/>
      <c r="D268" s="144"/>
      <c r="E268" s="145"/>
      <c r="F268" s="73"/>
      <c r="G268" s="146"/>
      <c r="H268" s="147"/>
      <c r="I268" s="148"/>
      <c r="J268" s="149"/>
      <c r="K268" s="101"/>
      <c r="L268" s="150"/>
      <c r="M268" s="155"/>
      <c r="N268" s="155"/>
      <c r="O268" s="156"/>
      <c r="P268" s="156"/>
    </row>
    <row r="269">
      <c r="A269" s="132"/>
      <c r="B269" s="132"/>
      <c r="C269" s="74"/>
      <c r="D269" s="144"/>
      <c r="E269" s="145"/>
      <c r="F269" s="73"/>
      <c r="G269" s="146"/>
      <c r="H269" s="147"/>
      <c r="I269" s="148"/>
      <c r="J269" s="149"/>
      <c r="K269" s="101"/>
      <c r="L269" s="150"/>
      <c r="M269" s="155"/>
      <c r="N269" s="155"/>
      <c r="O269" s="156"/>
      <c r="P269" s="156"/>
    </row>
    <row r="270">
      <c r="A270" s="132"/>
      <c r="B270" s="132"/>
      <c r="C270" s="74"/>
      <c r="D270" s="144"/>
      <c r="E270" s="145"/>
      <c r="F270" s="73"/>
      <c r="G270" s="146"/>
      <c r="H270" s="147"/>
      <c r="I270" s="148"/>
      <c r="J270" s="149"/>
      <c r="K270" s="101"/>
      <c r="L270" s="150"/>
      <c r="M270" s="155"/>
      <c r="N270" s="155"/>
      <c r="O270" s="156"/>
      <c r="P270" s="156"/>
    </row>
    <row r="271">
      <c r="A271" s="132"/>
      <c r="B271" s="132"/>
      <c r="C271" s="74"/>
      <c r="D271" s="144"/>
      <c r="E271" s="145"/>
      <c r="F271" s="73"/>
      <c r="G271" s="146"/>
      <c r="H271" s="147"/>
      <c r="I271" s="148"/>
      <c r="J271" s="149"/>
      <c r="K271" s="101"/>
      <c r="L271" s="150"/>
      <c r="M271" s="155"/>
      <c r="N271" s="155"/>
      <c r="O271" s="156"/>
      <c r="P271" s="156"/>
    </row>
    <row r="272">
      <c r="A272" s="132"/>
      <c r="B272" s="132"/>
      <c r="C272" s="74"/>
      <c r="D272" s="144"/>
      <c r="E272" s="145"/>
      <c r="F272" s="73"/>
      <c r="G272" s="146"/>
      <c r="H272" s="147"/>
      <c r="I272" s="148"/>
      <c r="J272" s="149"/>
      <c r="K272" s="101"/>
      <c r="L272" s="150"/>
      <c r="M272" s="155"/>
      <c r="N272" s="155"/>
      <c r="O272" s="156"/>
      <c r="P272" s="156"/>
    </row>
    <row r="273">
      <c r="A273" s="132"/>
      <c r="B273" s="132"/>
      <c r="C273" s="74"/>
      <c r="D273" s="144"/>
      <c r="E273" s="145"/>
      <c r="F273" s="73"/>
      <c r="G273" s="146"/>
      <c r="H273" s="147"/>
      <c r="I273" s="148"/>
      <c r="J273" s="149"/>
      <c r="K273" s="101"/>
      <c r="L273" s="150"/>
      <c r="M273" s="155"/>
      <c r="N273" s="155"/>
      <c r="O273" s="156"/>
      <c r="P273" s="156"/>
    </row>
    <row r="274">
      <c r="A274" s="132"/>
      <c r="B274" s="132"/>
      <c r="C274" s="74"/>
      <c r="D274" s="144"/>
      <c r="E274" s="145"/>
      <c r="F274" s="73"/>
      <c r="G274" s="146"/>
      <c r="H274" s="147"/>
      <c r="I274" s="148"/>
      <c r="J274" s="149"/>
      <c r="K274" s="101"/>
      <c r="L274" s="150"/>
      <c r="M274" s="155"/>
      <c r="N274" s="155"/>
      <c r="O274" s="156"/>
      <c r="P274" s="156"/>
    </row>
    <row r="275">
      <c r="A275" s="132"/>
      <c r="B275" s="132"/>
      <c r="C275" s="74"/>
      <c r="D275" s="144"/>
      <c r="E275" s="145"/>
      <c r="F275" s="73"/>
      <c r="G275" s="146"/>
      <c r="H275" s="147"/>
      <c r="I275" s="148"/>
      <c r="J275" s="149"/>
      <c r="K275" s="101"/>
      <c r="L275" s="150"/>
      <c r="M275" s="155"/>
      <c r="N275" s="155"/>
      <c r="O275" s="156"/>
      <c r="P275" s="156"/>
    </row>
    <row r="276">
      <c r="A276" s="132"/>
      <c r="B276" s="132"/>
      <c r="C276" s="74"/>
      <c r="D276" s="144"/>
      <c r="E276" s="145"/>
      <c r="F276" s="73"/>
      <c r="G276" s="146"/>
      <c r="H276" s="147"/>
      <c r="I276" s="148"/>
      <c r="J276" s="149"/>
      <c r="K276" s="101"/>
      <c r="L276" s="150"/>
      <c r="M276" s="155"/>
      <c r="N276" s="155"/>
      <c r="O276" s="156"/>
      <c r="P276" s="156"/>
    </row>
    <row r="277">
      <c r="A277" s="132"/>
      <c r="B277" s="132"/>
      <c r="C277" s="74"/>
      <c r="D277" s="144"/>
      <c r="E277" s="145"/>
      <c r="F277" s="73"/>
      <c r="G277" s="146"/>
      <c r="H277" s="147"/>
      <c r="I277" s="148"/>
      <c r="J277" s="149"/>
      <c r="K277" s="101"/>
      <c r="L277" s="150"/>
      <c r="M277" s="155"/>
      <c r="N277" s="155"/>
      <c r="O277" s="156"/>
      <c r="P277" s="156"/>
    </row>
    <row r="278">
      <c r="A278" s="132"/>
      <c r="B278" s="132"/>
      <c r="C278" s="74"/>
      <c r="D278" s="144"/>
      <c r="E278" s="145"/>
      <c r="F278" s="73"/>
      <c r="G278" s="146"/>
      <c r="H278" s="147"/>
      <c r="I278" s="148"/>
      <c r="J278" s="149"/>
      <c r="K278" s="101"/>
      <c r="L278" s="150"/>
      <c r="M278" s="155"/>
      <c r="N278" s="155"/>
      <c r="O278" s="156"/>
      <c r="P278" s="156"/>
    </row>
    <row r="279">
      <c r="A279" s="132"/>
      <c r="B279" s="132"/>
      <c r="C279" s="74"/>
      <c r="D279" s="144"/>
      <c r="E279" s="145"/>
      <c r="F279" s="73"/>
      <c r="G279" s="146"/>
      <c r="H279" s="147"/>
      <c r="I279" s="148"/>
      <c r="J279" s="149"/>
      <c r="K279" s="101"/>
      <c r="L279" s="150"/>
      <c r="M279" s="155"/>
      <c r="N279" s="155"/>
      <c r="O279" s="156"/>
      <c r="P279" s="156"/>
    </row>
    <row r="280">
      <c r="A280" s="132"/>
      <c r="B280" s="132"/>
      <c r="C280" s="74"/>
      <c r="D280" s="144"/>
      <c r="E280" s="145"/>
      <c r="F280" s="73"/>
      <c r="G280" s="146"/>
      <c r="H280" s="147"/>
      <c r="I280" s="148"/>
      <c r="J280" s="149"/>
      <c r="K280" s="101"/>
      <c r="L280" s="150"/>
      <c r="M280" s="155"/>
      <c r="N280" s="155"/>
      <c r="O280" s="156"/>
      <c r="P280" s="156"/>
    </row>
    <row r="281">
      <c r="A281" s="132"/>
      <c r="B281" s="132"/>
      <c r="C281" s="74"/>
      <c r="D281" s="144"/>
      <c r="E281" s="145"/>
      <c r="F281" s="73"/>
      <c r="G281" s="146"/>
      <c r="H281" s="147"/>
      <c r="I281" s="148"/>
      <c r="J281" s="149"/>
      <c r="K281" s="101"/>
      <c r="L281" s="150"/>
      <c r="M281" s="155"/>
      <c r="N281" s="155"/>
      <c r="O281" s="156"/>
      <c r="P281" s="156"/>
    </row>
    <row r="282">
      <c r="A282" s="132"/>
      <c r="B282" s="132"/>
      <c r="C282" s="74"/>
      <c r="D282" s="144"/>
      <c r="E282" s="145"/>
      <c r="F282" s="73"/>
      <c r="G282" s="146"/>
      <c r="H282" s="147"/>
      <c r="I282" s="148"/>
      <c r="J282" s="149"/>
      <c r="K282" s="101"/>
      <c r="L282" s="150"/>
      <c r="M282" s="155"/>
      <c r="N282" s="155"/>
      <c r="O282" s="156"/>
      <c r="P282" s="156"/>
    </row>
    <row r="283">
      <c r="A283" s="132"/>
      <c r="B283" s="132"/>
      <c r="C283" s="74"/>
      <c r="D283" s="144"/>
      <c r="E283" s="145"/>
      <c r="F283" s="73"/>
      <c r="G283" s="146"/>
      <c r="H283" s="147"/>
      <c r="I283" s="148"/>
      <c r="J283" s="149"/>
      <c r="K283" s="101"/>
      <c r="L283" s="150"/>
      <c r="M283" s="155"/>
      <c r="N283" s="155"/>
      <c r="O283" s="156"/>
      <c r="P283" s="156"/>
    </row>
    <row r="284">
      <c r="A284" s="132"/>
      <c r="B284" s="132"/>
      <c r="C284" s="74"/>
      <c r="D284" s="144"/>
      <c r="E284" s="145"/>
      <c r="F284" s="73"/>
      <c r="G284" s="146"/>
      <c r="H284" s="147"/>
      <c r="I284" s="148"/>
      <c r="J284" s="149"/>
      <c r="K284" s="101"/>
      <c r="L284" s="150"/>
      <c r="M284" s="155"/>
      <c r="N284" s="155"/>
      <c r="O284" s="156"/>
      <c r="P284" s="156"/>
    </row>
    <row r="285">
      <c r="A285" s="132"/>
      <c r="B285" s="132"/>
      <c r="C285" s="74"/>
      <c r="D285" s="144"/>
      <c r="E285" s="145"/>
      <c r="F285" s="73"/>
      <c r="G285" s="146"/>
      <c r="H285" s="147"/>
      <c r="I285" s="148"/>
      <c r="J285" s="149"/>
      <c r="K285" s="101"/>
      <c r="L285" s="150"/>
      <c r="M285" s="155"/>
      <c r="N285" s="155"/>
      <c r="O285" s="156"/>
      <c r="P285" s="156"/>
    </row>
    <row r="286">
      <c r="A286" s="132"/>
      <c r="B286" s="132"/>
      <c r="C286" s="74"/>
      <c r="D286" s="144"/>
      <c r="E286" s="145"/>
      <c r="F286" s="73"/>
      <c r="G286" s="146"/>
      <c r="H286" s="147"/>
      <c r="I286" s="148"/>
      <c r="J286" s="149"/>
      <c r="K286" s="101"/>
      <c r="L286" s="150"/>
      <c r="M286" s="155"/>
      <c r="N286" s="155"/>
      <c r="O286" s="156"/>
      <c r="P286" s="156"/>
    </row>
    <row r="287">
      <c r="A287" s="132"/>
      <c r="B287" s="132"/>
      <c r="C287" s="74"/>
      <c r="D287" s="144"/>
      <c r="E287" s="145"/>
      <c r="F287" s="73"/>
      <c r="G287" s="146"/>
      <c r="H287" s="147"/>
      <c r="I287" s="148"/>
      <c r="J287" s="149"/>
      <c r="K287" s="101"/>
      <c r="L287" s="150"/>
      <c r="M287" s="155"/>
      <c r="N287" s="155"/>
      <c r="O287" s="156"/>
      <c r="P287" s="156"/>
    </row>
    <row r="288">
      <c r="A288" s="132"/>
      <c r="B288" s="132"/>
      <c r="C288" s="74"/>
      <c r="D288" s="144"/>
      <c r="E288" s="145"/>
      <c r="F288" s="73"/>
      <c r="G288" s="146"/>
      <c r="H288" s="147"/>
      <c r="I288" s="148"/>
      <c r="J288" s="149"/>
      <c r="K288" s="101"/>
      <c r="L288" s="150"/>
      <c r="M288" s="155"/>
      <c r="N288" s="155"/>
      <c r="O288" s="156"/>
      <c r="P288" s="156"/>
    </row>
    <row r="289">
      <c r="A289" s="132"/>
      <c r="B289" s="132"/>
      <c r="C289" s="74"/>
      <c r="D289" s="144"/>
      <c r="E289" s="145"/>
      <c r="F289" s="73"/>
      <c r="G289" s="146"/>
      <c r="H289" s="147"/>
      <c r="I289" s="148"/>
      <c r="J289" s="149"/>
      <c r="K289" s="101"/>
      <c r="L289" s="150"/>
      <c r="M289" s="155"/>
      <c r="N289" s="155"/>
      <c r="O289" s="156"/>
      <c r="P289" s="156"/>
    </row>
    <row r="290">
      <c r="A290" s="132"/>
      <c r="B290" s="132"/>
      <c r="C290" s="74"/>
      <c r="D290" s="144"/>
      <c r="E290" s="145"/>
      <c r="F290" s="73"/>
      <c r="G290" s="146"/>
      <c r="H290" s="147"/>
      <c r="I290" s="148"/>
      <c r="J290" s="149"/>
      <c r="K290" s="101"/>
      <c r="L290" s="150"/>
      <c r="M290" s="155"/>
      <c r="N290" s="155"/>
      <c r="O290" s="156"/>
      <c r="P290" s="156"/>
    </row>
    <row r="291">
      <c r="A291" s="132"/>
      <c r="B291" s="132"/>
      <c r="C291" s="74"/>
      <c r="D291" s="144"/>
      <c r="E291" s="145"/>
      <c r="F291" s="73"/>
      <c r="G291" s="146"/>
      <c r="H291" s="147"/>
      <c r="I291" s="148"/>
      <c r="J291" s="149"/>
      <c r="K291" s="101"/>
      <c r="L291" s="150"/>
      <c r="M291" s="155"/>
      <c r="N291" s="155"/>
      <c r="O291" s="156"/>
      <c r="P291" s="156"/>
    </row>
    <row r="292">
      <c r="A292" s="132"/>
      <c r="B292" s="132"/>
      <c r="C292" s="74"/>
      <c r="D292" s="144"/>
      <c r="E292" s="145"/>
      <c r="F292" s="73"/>
      <c r="G292" s="146"/>
      <c r="H292" s="147"/>
      <c r="I292" s="148"/>
      <c r="J292" s="149"/>
      <c r="K292" s="101"/>
      <c r="L292" s="150"/>
      <c r="M292" s="155"/>
      <c r="N292" s="155"/>
      <c r="O292" s="156"/>
      <c r="P292" s="156"/>
    </row>
    <row r="293">
      <c r="A293" s="132"/>
      <c r="B293" s="132"/>
      <c r="C293" s="74"/>
      <c r="D293" s="144"/>
      <c r="E293" s="145"/>
      <c r="F293" s="73"/>
      <c r="G293" s="146"/>
      <c r="H293" s="147"/>
      <c r="I293" s="148"/>
      <c r="J293" s="149"/>
      <c r="K293" s="101"/>
      <c r="L293" s="150"/>
      <c r="M293" s="155"/>
      <c r="N293" s="155"/>
      <c r="O293" s="156"/>
      <c r="P293" s="156"/>
    </row>
    <row r="294">
      <c r="A294" s="132"/>
      <c r="B294" s="132"/>
      <c r="C294" s="74"/>
      <c r="D294" s="144"/>
      <c r="E294" s="145"/>
      <c r="F294" s="73"/>
      <c r="G294" s="146"/>
      <c r="H294" s="147"/>
      <c r="I294" s="148"/>
      <c r="J294" s="149"/>
      <c r="K294" s="101"/>
      <c r="L294" s="150"/>
      <c r="M294" s="155"/>
      <c r="N294" s="155"/>
      <c r="O294" s="156"/>
      <c r="P294" s="156"/>
    </row>
    <row r="295">
      <c r="A295" s="132"/>
      <c r="B295" s="132"/>
      <c r="C295" s="74"/>
      <c r="D295" s="144"/>
      <c r="E295" s="145"/>
      <c r="F295" s="73"/>
      <c r="G295" s="146"/>
      <c r="H295" s="147"/>
      <c r="I295" s="148"/>
      <c r="J295" s="149"/>
      <c r="K295" s="101"/>
      <c r="L295" s="150"/>
      <c r="M295" s="155"/>
      <c r="N295" s="155"/>
      <c r="O295" s="156"/>
      <c r="P295" s="156"/>
    </row>
    <row r="296">
      <c r="A296" s="132"/>
      <c r="B296" s="132"/>
      <c r="C296" s="74"/>
      <c r="D296" s="144"/>
      <c r="E296" s="145"/>
      <c r="F296" s="73"/>
      <c r="G296" s="146"/>
      <c r="H296" s="147"/>
      <c r="I296" s="148"/>
      <c r="J296" s="149"/>
      <c r="K296" s="101"/>
      <c r="L296" s="150"/>
      <c r="M296" s="155"/>
      <c r="N296" s="155"/>
      <c r="O296" s="156"/>
      <c r="P296" s="156"/>
    </row>
    <row r="297">
      <c r="A297" s="132"/>
      <c r="B297" s="132"/>
      <c r="C297" s="74"/>
      <c r="D297" s="144"/>
      <c r="E297" s="145"/>
      <c r="F297" s="73"/>
      <c r="G297" s="146"/>
      <c r="H297" s="147"/>
      <c r="I297" s="148"/>
      <c r="J297" s="149"/>
      <c r="K297" s="101"/>
      <c r="L297" s="150"/>
      <c r="M297" s="155"/>
      <c r="N297" s="155"/>
      <c r="O297" s="156"/>
      <c r="P297" s="156"/>
    </row>
    <row r="298">
      <c r="A298" s="132"/>
      <c r="B298" s="132"/>
      <c r="C298" s="74"/>
      <c r="D298" s="144"/>
      <c r="E298" s="145"/>
      <c r="F298" s="73"/>
      <c r="G298" s="146"/>
      <c r="H298" s="147"/>
      <c r="I298" s="148"/>
      <c r="J298" s="149"/>
      <c r="K298" s="101"/>
      <c r="L298" s="150"/>
      <c r="M298" s="155"/>
      <c r="N298" s="155"/>
      <c r="O298" s="156"/>
      <c r="P298" s="156"/>
    </row>
    <row r="299">
      <c r="A299" s="132"/>
      <c r="B299" s="132"/>
      <c r="C299" s="74"/>
      <c r="D299" s="144"/>
      <c r="E299" s="145"/>
      <c r="F299" s="73"/>
      <c r="G299" s="146"/>
      <c r="H299" s="147"/>
      <c r="I299" s="148"/>
      <c r="J299" s="149"/>
      <c r="K299" s="101"/>
      <c r="L299" s="150"/>
      <c r="M299" s="155"/>
      <c r="N299" s="155"/>
      <c r="O299" s="156"/>
      <c r="P299" s="156"/>
    </row>
    <row r="300">
      <c r="A300" s="132"/>
      <c r="B300" s="132"/>
      <c r="C300" s="74"/>
      <c r="D300" s="144"/>
      <c r="E300" s="145"/>
      <c r="F300" s="73"/>
      <c r="G300" s="146"/>
      <c r="H300" s="147"/>
      <c r="I300" s="148"/>
      <c r="J300" s="149"/>
      <c r="K300" s="101"/>
      <c r="L300" s="150"/>
      <c r="M300" s="155"/>
      <c r="N300" s="155"/>
      <c r="O300" s="156"/>
      <c r="P300" s="156"/>
    </row>
    <row r="301">
      <c r="A301" s="132"/>
      <c r="B301" s="132"/>
      <c r="C301" s="74"/>
      <c r="D301" s="144"/>
      <c r="E301" s="145"/>
      <c r="F301" s="73"/>
      <c r="G301" s="146"/>
      <c r="H301" s="147"/>
      <c r="I301" s="148"/>
      <c r="J301" s="149"/>
      <c r="K301" s="101"/>
      <c r="L301" s="150"/>
      <c r="M301" s="155"/>
      <c r="N301" s="155"/>
      <c r="O301" s="156"/>
      <c r="P301" s="156"/>
    </row>
    <row r="302">
      <c r="A302" s="132"/>
      <c r="B302" s="132"/>
      <c r="C302" s="74"/>
      <c r="D302" s="144"/>
      <c r="E302" s="145"/>
      <c r="F302" s="73"/>
      <c r="G302" s="146"/>
      <c r="H302" s="147"/>
      <c r="I302" s="148"/>
      <c r="J302" s="149"/>
      <c r="K302" s="101"/>
      <c r="L302" s="150"/>
      <c r="M302" s="155"/>
      <c r="N302" s="155"/>
      <c r="O302" s="156"/>
      <c r="P302" s="156"/>
    </row>
    <row r="303">
      <c r="A303" s="132"/>
      <c r="B303" s="132"/>
      <c r="C303" s="74"/>
      <c r="D303" s="144"/>
      <c r="E303" s="145"/>
      <c r="F303" s="73"/>
      <c r="G303" s="146"/>
      <c r="H303" s="147"/>
      <c r="I303" s="148"/>
      <c r="J303" s="149"/>
      <c r="K303" s="101"/>
      <c r="L303" s="150"/>
      <c r="M303" s="155"/>
      <c r="N303" s="155"/>
      <c r="O303" s="156"/>
      <c r="P303" s="156"/>
    </row>
    <row r="304">
      <c r="A304" s="132"/>
      <c r="B304" s="132"/>
      <c r="C304" s="74"/>
      <c r="D304" s="144"/>
      <c r="E304" s="145"/>
      <c r="F304" s="73"/>
      <c r="G304" s="146"/>
      <c r="H304" s="147"/>
      <c r="I304" s="148"/>
      <c r="J304" s="149"/>
      <c r="K304" s="101"/>
      <c r="L304" s="150"/>
      <c r="M304" s="155"/>
      <c r="N304" s="155"/>
      <c r="O304" s="156"/>
      <c r="P304" s="156"/>
    </row>
    <row r="305">
      <c r="A305" s="132"/>
      <c r="B305" s="132"/>
      <c r="C305" s="74"/>
      <c r="D305" s="144"/>
      <c r="E305" s="145"/>
      <c r="F305" s="73"/>
      <c r="G305" s="146"/>
      <c r="H305" s="147"/>
      <c r="I305" s="148"/>
      <c r="J305" s="149"/>
      <c r="K305" s="101"/>
      <c r="L305" s="150"/>
      <c r="M305" s="155"/>
      <c r="N305" s="155"/>
      <c r="O305" s="156"/>
      <c r="P305" s="156"/>
    </row>
    <row r="306">
      <c r="A306" s="132"/>
      <c r="B306" s="132"/>
      <c r="C306" s="74"/>
      <c r="D306" s="144"/>
      <c r="E306" s="145"/>
      <c r="F306" s="73"/>
      <c r="G306" s="146"/>
      <c r="H306" s="147"/>
      <c r="I306" s="148"/>
      <c r="J306" s="149"/>
      <c r="K306" s="101"/>
      <c r="L306" s="150"/>
      <c r="M306" s="155"/>
      <c r="N306" s="155"/>
      <c r="O306" s="156"/>
      <c r="P306" s="156"/>
    </row>
    <row r="307">
      <c r="A307" s="132"/>
      <c r="B307" s="132"/>
      <c r="C307" s="74"/>
      <c r="D307" s="144"/>
      <c r="E307" s="145"/>
      <c r="F307" s="73"/>
      <c r="G307" s="146"/>
      <c r="H307" s="147"/>
      <c r="I307" s="148"/>
      <c r="J307" s="149"/>
      <c r="K307" s="101"/>
      <c r="L307" s="150"/>
      <c r="M307" s="155"/>
      <c r="N307" s="155"/>
      <c r="O307" s="156"/>
      <c r="P307" s="156"/>
    </row>
    <row r="308">
      <c r="A308" s="132"/>
      <c r="B308" s="132"/>
      <c r="C308" s="74"/>
      <c r="D308" s="144"/>
      <c r="E308" s="145"/>
      <c r="F308" s="73"/>
      <c r="G308" s="146"/>
      <c r="H308" s="147"/>
      <c r="I308" s="148"/>
      <c r="J308" s="149"/>
      <c r="K308" s="101"/>
      <c r="L308" s="150"/>
      <c r="M308" s="155"/>
      <c r="N308" s="155"/>
      <c r="O308" s="156"/>
      <c r="P308" s="156"/>
    </row>
    <row r="309">
      <c r="A309" s="132"/>
      <c r="B309" s="132"/>
      <c r="C309" s="74"/>
      <c r="D309" s="144"/>
      <c r="E309" s="145"/>
      <c r="F309" s="73"/>
      <c r="G309" s="146"/>
      <c r="H309" s="147"/>
      <c r="I309" s="148"/>
      <c r="J309" s="149"/>
      <c r="K309" s="101"/>
      <c r="L309" s="150"/>
      <c r="M309" s="155"/>
      <c r="N309" s="155"/>
      <c r="O309" s="156"/>
      <c r="P309" s="156"/>
    </row>
    <row r="310">
      <c r="A310" s="132"/>
      <c r="B310" s="132"/>
      <c r="C310" s="74"/>
      <c r="D310" s="144"/>
      <c r="E310" s="145"/>
      <c r="F310" s="73"/>
      <c r="G310" s="146"/>
      <c r="H310" s="147"/>
      <c r="I310" s="148"/>
      <c r="J310" s="149"/>
      <c r="K310" s="101"/>
      <c r="L310" s="150"/>
      <c r="M310" s="155"/>
      <c r="N310" s="155"/>
      <c r="O310" s="156"/>
      <c r="P310" s="156"/>
    </row>
    <row r="311">
      <c r="A311" s="132"/>
      <c r="B311" s="132"/>
      <c r="C311" s="74"/>
      <c r="D311" s="144"/>
      <c r="E311" s="145"/>
      <c r="F311" s="73"/>
      <c r="G311" s="146"/>
      <c r="H311" s="147"/>
      <c r="I311" s="148"/>
      <c r="J311" s="149"/>
      <c r="K311" s="101"/>
      <c r="L311" s="150"/>
      <c r="M311" s="155"/>
      <c r="N311" s="155"/>
      <c r="O311" s="156"/>
      <c r="P311" s="156"/>
    </row>
    <row r="312">
      <c r="A312" s="132"/>
      <c r="B312" s="132"/>
      <c r="C312" s="74"/>
      <c r="D312" s="144"/>
      <c r="E312" s="145"/>
      <c r="F312" s="73"/>
      <c r="G312" s="146"/>
      <c r="H312" s="147"/>
      <c r="I312" s="148"/>
      <c r="J312" s="149"/>
      <c r="K312" s="101"/>
      <c r="L312" s="150"/>
      <c r="M312" s="155"/>
      <c r="N312" s="155"/>
      <c r="O312" s="156"/>
      <c r="P312" s="156"/>
    </row>
    <row r="313">
      <c r="A313" s="132"/>
      <c r="B313" s="132"/>
      <c r="C313" s="74"/>
      <c r="D313" s="144"/>
      <c r="E313" s="145"/>
      <c r="F313" s="73"/>
      <c r="G313" s="146"/>
      <c r="H313" s="147"/>
      <c r="I313" s="148"/>
      <c r="J313" s="149"/>
      <c r="K313" s="101"/>
      <c r="L313" s="150"/>
      <c r="M313" s="155"/>
      <c r="N313" s="155"/>
      <c r="O313" s="156"/>
      <c r="P313" s="156"/>
    </row>
    <row r="314">
      <c r="A314" s="132"/>
      <c r="B314" s="132"/>
      <c r="C314" s="74"/>
      <c r="D314" s="144"/>
      <c r="E314" s="145"/>
      <c r="F314" s="73"/>
      <c r="G314" s="146"/>
      <c r="H314" s="147"/>
      <c r="I314" s="148"/>
      <c r="J314" s="149"/>
      <c r="K314" s="101"/>
      <c r="L314" s="150"/>
      <c r="M314" s="155"/>
      <c r="N314" s="155"/>
      <c r="O314" s="156"/>
      <c r="P314" s="156"/>
    </row>
    <row r="315">
      <c r="A315" s="132"/>
      <c r="B315" s="132"/>
      <c r="C315" s="74"/>
      <c r="D315" s="144"/>
      <c r="E315" s="145"/>
      <c r="F315" s="73"/>
      <c r="G315" s="146"/>
      <c r="H315" s="147"/>
      <c r="I315" s="148"/>
      <c r="J315" s="149"/>
      <c r="K315" s="101"/>
      <c r="L315" s="150"/>
      <c r="M315" s="155"/>
      <c r="N315" s="155"/>
      <c r="O315" s="156"/>
      <c r="P315" s="156"/>
    </row>
    <row r="316">
      <c r="A316" s="132"/>
      <c r="B316" s="132"/>
      <c r="C316" s="74"/>
      <c r="D316" s="144"/>
      <c r="E316" s="145"/>
      <c r="F316" s="73"/>
      <c r="G316" s="146"/>
      <c r="H316" s="147"/>
      <c r="I316" s="148"/>
      <c r="J316" s="149"/>
      <c r="K316" s="101"/>
      <c r="L316" s="150"/>
      <c r="M316" s="155"/>
      <c r="N316" s="155"/>
      <c r="O316" s="156"/>
      <c r="P316" s="156"/>
    </row>
    <row r="317">
      <c r="A317" s="132"/>
      <c r="B317" s="132"/>
      <c r="C317" s="74"/>
      <c r="D317" s="144"/>
      <c r="E317" s="145"/>
      <c r="F317" s="73"/>
      <c r="G317" s="146"/>
      <c r="H317" s="147"/>
      <c r="I317" s="148"/>
      <c r="J317" s="149"/>
      <c r="K317" s="101"/>
      <c r="L317" s="150"/>
      <c r="M317" s="155"/>
      <c r="N317" s="155"/>
      <c r="O317" s="156"/>
      <c r="P317" s="156"/>
    </row>
    <row r="318">
      <c r="A318" s="132"/>
      <c r="B318" s="132"/>
      <c r="C318" s="74"/>
      <c r="D318" s="144"/>
      <c r="E318" s="145"/>
      <c r="F318" s="73"/>
      <c r="G318" s="146"/>
      <c r="H318" s="147"/>
      <c r="I318" s="148"/>
      <c r="J318" s="149"/>
      <c r="K318" s="101"/>
      <c r="L318" s="150"/>
      <c r="M318" s="155"/>
      <c r="N318" s="155"/>
      <c r="O318" s="156"/>
      <c r="P318" s="156"/>
    </row>
    <row r="319">
      <c r="A319" s="132"/>
      <c r="B319" s="132"/>
      <c r="C319" s="74"/>
      <c r="D319" s="144"/>
      <c r="E319" s="145"/>
      <c r="F319" s="73"/>
      <c r="G319" s="146"/>
      <c r="H319" s="147"/>
      <c r="I319" s="148"/>
      <c r="J319" s="149"/>
      <c r="K319" s="101"/>
      <c r="L319" s="150"/>
      <c r="M319" s="155"/>
      <c r="N319" s="155"/>
      <c r="O319" s="156"/>
      <c r="P319" s="156"/>
    </row>
    <row r="320">
      <c r="A320" s="132"/>
      <c r="B320" s="132"/>
      <c r="C320" s="74"/>
      <c r="D320" s="144"/>
      <c r="E320" s="145"/>
      <c r="F320" s="73"/>
      <c r="G320" s="146"/>
      <c r="H320" s="147"/>
      <c r="I320" s="148"/>
      <c r="J320" s="149"/>
      <c r="K320" s="101"/>
      <c r="L320" s="150"/>
      <c r="M320" s="155"/>
      <c r="N320" s="155"/>
      <c r="O320" s="156"/>
      <c r="P320" s="156"/>
    </row>
    <row r="321">
      <c r="A321" s="132"/>
      <c r="B321" s="132"/>
      <c r="C321" s="74"/>
      <c r="D321" s="144"/>
      <c r="E321" s="145"/>
      <c r="F321" s="73"/>
      <c r="G321" s="146"/>
      <c r="H321" s="147"/>
      <c r="I321" s="148"/>
      <c r="J321" s="149"/>
      <c r="K321" s="101"/>
      <c r="L321" s="150"/>
      <c r="M321" s="155"/>
      <c r="N321" s="155"/>
      <c r="O321" s="156"/>
      <c r="P321" s="156"/>
    </row>
    <row r="322">
      <c r="A322" s="132"/>
      <c r="B322" s="132"/>
      <c r="C322" s="74"/>
      <c r="D322" s="144"/>
      <c r="E322" s="145"/>
      <c r="F322" s="73"/>
      <c r="G322" s="146"/>
      <c r="H322" s="147"/>
      <c r="I322" s="148"/>
      <c r="J322" s="149"/>
      <c r="K322" s="101"/>
      <c r="L322" s="150"/>
      <c r="M322" s="155"/>
      <c r="N322" s="155"/>
      <c r="O322" s="156"/>
      <c r="P322" s="156"/>
    </row>
    <row r="323">
      <c r="A323" s="132"/>
      <c r="B323" s="132"/>
      <c r="C323" s="74"/>
      <c r="D323" s="144"/>
      <c r="E323" s="145"/>
      <c r="F323" s="73"/>
      <c r="G323" s="146"/>
      <c r="H323" s="147"/>
      <c r="I323" s="148"/>
      <c r="J323" s="149"/>
      <c r="K323" s="101"/>
      <c r="L323" s="150"/>
      <c r="M323" s="155"/>
      <c r="N323" s="155"/>
      <c r="O323" s="156"/>
      <c r="P323" s="156"/>
    </row>
    <row r="324">
      <c r="A324" s="132"/>
      <c r="B324" s="132"/>
      <c r="C324" s="74"/>
      <c r="D324" s="144"/>
      <c r="E324" s="145"/>
      <c r="F324" s="73"/>
      <c r="G324" s="146"/>
      <c r="H324" s="147"/>
      <c r="I324" s="148"/>
      <c r="J324" s="149"/>
      <c r="K324" s="101"/>
      <c r="L324" s="150"/>
      <c r="M324" s="155"/>
      <c r="N324" s="155"/>
      <c r="O324" s="156"/>
      <c r="P324" s="156"/>
    </row>
    <row r="325">
      <c r="A325" s="132"/>
      <c r="B325" s="132"/>
      <c r="C325" s="74"/>
      <c r="D325" s="144"/>
      <c r="E325" s="145"/>
      <c r="F325" s="73"/>
      <c r="G325" s="146"/>
      <c r="H325" s="147"/>
      <c r="I325" s="148"/>
      <c r="J325" s="149"/>
      <c r="K325" s="101"/>
      <c r="L325" s="150"/>
      <c r="M325" s="155"/>
      <c r="N325" s="155"/>
      <c r="O325" s="156"/>
      <c r="P325" s="156"/>
    </row>
    <row r="326">
      <c r="A326" s="132"/>
      <c r="B326" s="132"/>
      <c r="C326" s="74"/>
      <c r="D326" s="144"/>
      <c r="E326" s="145"/>
      <c r="F326" s="73"/>
      <c r="G326" s="146"/>
      <c r="H326" s="147"/>
      <c r="I326" s="148"/>
      <c r="J326" s="149"/>
      <c r="K326" s="101"/>
      <c r="L326" s="150"/>
      <c r="M326" s="155"/>
      <c r="N326" s="155"/>
      <c r="O326" s="156"/>
      <c r="P326" s="156"/>
    </row>
    <row r="327">
      <c r="A327" s="132"/>
      <c r="B327" s="132"/>
      <c r="C327" s="74"/>
      <c r="D327" s="144"/>
      <c r="E327" s="145"/>
      <c r="F327" s="73"/>
      <c r="G327" s="146"/>
      <c r="H327" s="147"/>
      <c r="I327" s="148"/>
      <c r="J327" s="149"/>
      <c r="K327" s="101"/>
      <c r="L327" s="150"/>
      <c r="M327" s="155"/>
      <c r="N327" s="155"/>
      <c r="O327" s="156"/>
      <c r="P327" s="156"/>
    </row>
    <row r="328">
      <c r="A328" s="132"/>
      <c r="B328" s="132"/>
      <c r="C328" s="74"/>
      <c r="D328" s="144"/>
      <c r="E328" s="145"/>
      <c r="F328" s="73"/>
      <c r="G328" s="146"/>
      <c r="H328" s="147"/>
      <c r="I328" s="148"/>
      <c r="J328" s="149"/>
      <c r="K328" s="101"/>
      <c r="L328" s="150"/>
      <c r="M328" s="155"/>
      <c r="N328" s="155"/>
      <c r="O328" s="156"/>
      <c r="P328" s="156"/>
    </row>
    <row r="329">
      <c r="A329" s="132"/>
      <c r="B329" s="132"/>
      <c r="C329" s="74"/>
      <c r="D329" s="144"/>
      <c r="E329" s="145"/>
      <c r="F329" s="73"/>
      <c r="G329" s="146"/>
      <c r="H329" s="147"/>
      <c r="I329" s="148"/>
      <c r="J329" s="149"/>
      <c r="K329" s="101"/>
      <c r="L329" s="150"/>
      <c r="M329" s="155"/>
      <c r="N329" s="155"/>
      <c r="O329" s="156"/>
      <c r="P329" s="156"/>
    </row>
    <row r="330">
      <c r="A330" s="132"/>
      <c r="B330" s="132"/>
      <c r="C330" s="74"/>
      <c r="D330" s="144"/>
      <c r="E330" s="145"/>
      <c r="F330" s="73"/>
      <c r="G330" s="146"/>
      <c r="H330" s="147"/>
      <c r="I330" s="148"/>
      <c r="J330" s="149"/>
      <c r="K330" s="101"/>
      <c r="L330" s="150"/>
      <c r="M330" s="155"/>
      <c r="N330" s="155"/>
      <c r="O330" s="156"/>
      <c r="P330" s="156"/>
    </row>
    <row r="331">
      <c r="A331" s="132"/>
      <c r="B331" s="132"/>
      <c r="C331" s="74"/>
      <c r="D331" s="144"/>
      <c r="E331" s="145"/>
      <c r="F331" s="73"/>
      <c r="G331" s="146"/>
      <c r="H331" s="147"/>
      <c r="I331" s="148"/>
      <c r="J331" s="149"/>
      <c r="K331" s="101"/>
      <c r="L331" s="150"/>
      <c r="M331" s="155"/>
      <c r="N331" s="155"/>
      <c r="O331" s="156"/>
      <c r="P331" s="156"/>
    </row>
    <row r="332">
      <c r="A332" s="132"/>
      <c r="B332" s="132"/>
      <c r="C332" s="74"/>
      <c r="D332" s="144"/>
      <c r="E332" s="145"/>
      <c r="F332" s="73"/>
      <c r="G332" s="146"/>
      <c r="H332" s="147"/>
      <c r="I332" s="148"/>
      <c r="J332" s="149"/>
      <c r="K332" s="101"/>
      <c r="L332" s="150"/>
      <c r="M332" s="155"/>
      <c r="N332" s="155"/>
      <c r="O332" s="156"/>
      <c r="P332" s="156"/>
    </row>
    <row r="333">
      <c r="A333" s="132"/>
      <c r="B333" s="132"/>
      <c r="C333" s="74"/>
      <c r="D333" s="144"/>
      <c r="E333" s="145"/>
      <c r="F333" s="73"/>
      <c r="G333" s="146"/>
      <c r="H333" s="147"/>
      <c r="I333" s="148"/>
      <c r="J333" s="149"/>
      <c r="K333" s="101"/>
      <c r="L333" s="150"/>
      <c r="M333" s="155"/>
      <c r="N333" s="155"/>
      <c r="O333" s="156"/>
      <c r="P333" s="156"/>
    </row>
    <row r="334">
      <c r="A334" s="132"/>
      <c r="B334" s="132"/>
      <c r="C334" s="74"/>
      <c r="D334" s="144"/>
      <c r="E334" s="145"/>
      <c r="F334" s="73"/>
      <c r="G334" s="146"/>
      <c r="H334" s="147"/>
      <c r="I334" s="148"/>
      <c r="J334" s="149"/>
      <c r="K334" s="101"/>
      <c r="L334" s="150"/>
      <c r="M334" s="155"/>
      <c r="N334" s="155"/>
      <c r="O334" s="156"/>
      <c r="P334" s="156"/>
    </row>
    <row r="335">
      <c r="A335" s="132"/>
      <c r="B335" s="132"/>
      <c r="C335" s="74"/>
      <c r="D335" s="144"/>
      <c r="E335" s="145"/>
      <c r="F335" s="73"/>
      <c r="G335" s="146"/>
      <c r="H335" s="147"/>
      <c r="I335" s="148"/>
      <c r="J335" s="149"/>
      <c r="K335" s="101"/>
      <c r="L335" s="150"/>
      <c r="M335" s="155"/>
      <c r="N335" s="155"/>
      <c r="O335" s="156"/>
      <c r="P335" s="156"/>
    </row>
    <row r="336">
      <c r="A336" s="132"/>
      <c r="B336" s="132"/>
      <c r="C336" s="74"/>
      <c r="D336" s="144"/>
      <c r="E336" s="145"/>
      <c r="F336" s="73"/>
      <c r="G336" s="146"/>
      <c r="H336" s="147"/>
      <c r="I336" s="148"/>
      <c r="J336" s="149"/>
      <c r="K336" s="101"/>
      <c r="L336" s="150"/>
      <c r="M336" s="155"/>
      <c r="N336" s="155"/>
      <c r="O336" s="156"/>
      <c r="P336" s="156"/>
    </row>
    <row r="337">
      <c r="A337" s="132"/>
      <c r="B337" s="132"/>
      <c r="C337" s="74"/>
      <c r="D337" s="144"/>
      <c r="E337" s="145"/>
      <c r="F337" s="73"/>
      <c r="G337" s="146"/>
      <c r="H337" s="147"/>
      <c r="I337" s="148"/>
      <c r="J337" s="149"/>
      <c r="K337" s="101"/>
      <c r="L337" s="150"/>
      <c r="M337" s="155"/>
      <c r="N337" s="155"/>
      <c r="O337" s="156"/>
      <c r="P337" s="156"/>
    </row>
    <row r="338">
      <c r="A338" s="132"/>
      <c r="B338" s="132"/>
      <c r="C338" s="74"/>
      <c r="D338" s="144"/>
      <c r="E338" s="145"/>
      <c r="F338" s="73"/>
      <c r="G338" s="146"/>
      <c r="H338" s="147"/>
      <c r="I338" s="148"/>
      <c r="J338" s="149"/>
      <c r="K338" s="101"/>
      <c r="L338" s="150"/>
      <c r="M338" s="155"/>
      <c r="N338" s="155"/>
      <c r="O338" s="156"/>
      <c r="P338" s="156"/>
    </row>
    <row r="339">
      <c r="A339" s="132"/>
      <c r="B339" s="132"/>
      <c r="C339" s="74"/>
      <c r="D339" s="144"/>
      <c r="E339" s="145"/>
      <c r="F339" s="73"/>
      <c r="G339" s="146"/>
      <c r="H339" s="147"/>
      <c r="I339" s="148"/>
      <c r="J339" s="149"/>
      <c r="K339" s="101"/>
      <c r="L339" s="150"/>
      <c r="M339" s="155"/>
      <c r="N339" s="155"/>
      <c r="O339" s="156"/>
      <c r="P339" s="156"/>
    </row>
    <row r="340">
      <c r="A340" s="132"/>
      <c r="B340" s="132"/>
      <c r="C340" s="74"/>
      <c r="D340" s="144"/>
      <c r="E340" s="145"/>
      <c r="F340" s="73"/>
      <c r="G340" s="146"/>
      <c r="H340" s="147"/>
      <c r="I340" s="148"/>
      <c r="J340" s="149"/>
      <c r="K340" s="101"/>
      <c r="L340" s="150"/>
      <c r="M340" s="155"/>
      <c r="N340" s="155"/>
      <c r="O340" s="156"/>
      <c r="P340" s="156"/>
    </row>
    <row r="341">
      <c r="A341" s="159"/>
      <c r="B341" s="159"/>
      <c r="C341" s="74"/>
      <c r="D341" s="144"/>
      <c r="E341" s="145"/>
      <c r="F341" s="73"/>
      <c r="G341" s="146"/>
      <c r="H341" s="147"/>
      <c r="I341" s="148"/>
      <c r="J341" s="149"/>
      <c r="K341" s="101"/>
      <c r="L341" s="150"/>
      <c r="M341" s="155"/>
      <c r="N341" s="155"/>
      <c r="O341" s="156"/>
      <c r="P341" s="156"/>
    </row>
    <row r="342">
      <c r="A342" s="159"/>
      <c r="B342" s="159"/>
      <c r="C342" s="74"/>
      <c r="D342" s="144"/>
      <c r="E342" s="145"/>
      <c r="F342" s="73"/>
      <c r="G342" s="146"/>
      <c r="H342" s="147"/>
      <c r="I342" s="148"/>
      <c r="J342" s="149"/>
      <c r="K342" s="101"/>
      <c r="L342" s="150"/>
      <c r="M342" s="155"/>
      <c r="N342" s="155"/>
      <c r="O342" s="156"/>
      <c r="P342" s="156"/>
    </row>
    <row r="343">
      <c r="A343" s="159"/>
      <c r="B343" s="159"/>
      <c r="C343" s="74"/>
      <c r="D343" s="144"/>
      <c r="E343" s="145"/>
      <c r="F343" s="73"/>
      <c r="G343" s="146"/>
      <c r="H343" s="147"/>
      <c r="I343" s="148"/>
      <c r="J343" s="149"/>
      <c r="K343" s="101"/>
      <c r="L343" s="150"/>
      <c r="M343" s="155"/>
      <c r="N343" s="155"/>
      <c r="O343" s="156"/>
      <c r="P343" s="156"/>
    </row>
    <row r="344">
      <c r="A344" s="159"/>
      <c r="B344" s="159"/>
      <c r="C344" s="74"/>
      <c r="D344" s="144"/>
      <c r="E344" s="145"/>
      <c r="F344" s="73"/>
      <c r="G344" s="146"/>
      <c r="H344" s="147"/>
      <c r="I344" s="148"/>
      <c r="J344" s="149"/>
      <c r="K344" s="101"/>
      <c r="L344" s="150"/>
      <c r="M344" s="155"/>
      <c r="N344" s="155"/>
      <c r="O344" s="156"/>
      <c r="P344" s="156"/>
    </row>
    <row r="345">
      <c r="A345" s="159"/>
      <c r="B345" s="159"/>
      <c r="C345" s="74"/>
      <c r="D345" s="144"/>
      <c r="E345" s="145"/>
      <c r="F345" s="73"/>
      <c r="G345" s="146"/>
      <c r="H345" s="147"/>
      <c r="I345" s="148"/>
      <c r="J345" s="149"/>
      <c r="K345" s="101"/>
      <c r="L345" s="150"/>
      <c r="M345" s="155"/>
      <c r="N345" s="155"/>
      <c r="O345" s="156"/>
      <c r="P345" s="156"/>
    </row>
    <row r="346">
      <c r="A346" s="159"/>
      <c r="B346" s="159"/>
      <c r="C346" s="74"/>
      <c r="D346" s="144"/>
      <c r="E346" s="145"/>
      <c r="F346" s="73"/>
      <c r="G346" s="146"/>
      <c r="H346" s="147"/>
      <c r="I346" s="148"/>
      <c r="J346" s="149"/>
      <c r="K346" s="101"/>
      <c r="L346" s="150"/>
      <c r="M346" s="155"/>
      <c r="N346" s="155"/>
      <c r="O346" s="156"/>
      <c r="P346" s="156"/>
    </row>
  </sheetData>
  <drawing r:id="rId1"/>
</worksheet>
</file>